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5.xml" ContentType="application/vnd.openxmlformats-officedocument.drawing+xml"/>
  <Override PartName="/xl/comments8.xml" ContentType="application/vnd.openxmlformats-officedocument.spreadsheetml.comments+xml"/>
  <Override PartName="/xl/drawings/drawing6.xml" ContentType="application/vnd.openxmlformats-officedocument.drawing+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7.xml" ContentType="application/vnd.openxmlformats-officedocument.drawing+xml"/>
  <Override PartName="/xl/comments12.xml" ContentType="application/vnd.openxmlformats-officedocument.spreadsheetml.comments+xml"/>
  <Override PartName="/xl/comments13.xml" ContentType="application/vnd.openxmlformats-officedocument.spreadsheetml.comments+xml"/>
  <Override PartName="/xl/drawings/drawing8.xml" ContentType="application/vnd.openxmlformats-officedocument.drawing+xml"/>
  <Override PartName="/xl/comments14.xml" ContentType="application/vnd.openxmlformats-officedocument.spreadsheetml.comments+xml"/>
  <Override PartName="/xl/comments1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never" codeName="ThisWorkbook" defaultThemeVersion="124226"/>
  <mc:AlternateContent xmlns:mc="http://schemas.openxmlformats.org/markup-compatibility/2006">
    <mc:Choice Requires="x15">
      <x15ac:absPath xmlns:x15ac="http://schemas.microsoft.com/office/spreadsheetml/2010/11/ac" url="\\fs.ad.pref.shimane.jp\農林水産部\東部農林水産振興センター\6水産部\①共通\⑦入札関係\★総合評価・公告\14令和８年度\05_大社漁港海岸農山漁村地域整備交付金（海岸環境）工事（２工区）その５\01_地方技術審査会①（R8.9.2）\"/>
    </mc:Choice>
  </mc:AlternateContent>
  <xr:revisionPtr revIDLastSave="0" documentId="13_ncr:1_{ED195B26-1996-4C49-9A35-5DD637D588F4}" xr6:coauthVersionLast="47" xr6:coauthVersionMax="47" xr10:uidLastSave="{00000000-0000-0000-0000-000000000000}"/>
  <bookViews>
    <workbookView xWindow="-110" yWindow="-110" windowWidth="19420" windowHeight="10300" firstSheet="20" activeTab="23" xr2:uid="{F1C340F5-E83C-4680-9314-A8129D707B9E}"/>
  </bookViews>
  <sheets>
    <sheet name="発注者入力シート" sheetId="41" r:id="rId1"/>
    <sheet name="企業入力シート" sheetId="42" r:id="rId2"/>
    <sheet name="ファイル使用上の注意事項" sheetId="98" r:id="rId3"/>
    <sheet name="発注者設定内容確認シート" sheetId="53" r:id="rId4"/>
    <sheet name="発注者審査作業用シート（提案以外）" sheetId="49" r:id="rId5"/>
    <sheet name="表紙" sheetId="1" r:id="rId6"/>
    <sheet name="企業成績評定点 (5年用)" sheetId="101" r:id="rId7"/>
    <sheet name="評定点一覧(5年用) " sheetId="102" r:id="rId8"/>
    <sheet name="同種工事施工実績" sheetId="11" r:id="rId9"/>
    <sheet name="技術者継続学習" sheetId="13" r:id="rId10"/>
    <sheet name="技術者資格" sheetId="14" r:id="rId11"/>
    <sheet name="同種工事施工経験" sheetId="15" r:id="rId12"/>
    <sheet name="防災協定・家畜伝染病防疫協定" sheetId="18" r:id="rId13"/>
    <sheet name="ボランティア" sheetId="25" r:id="rId14"/>
    <sheet name="維持管理業務" sheetId="21" r:id="rId15"/>
    <sheet name="障がい者雇用" sheetId="107" r:id="rId16"/>
    <sheet name="育児・介護休業" sheetId="27" r:id="rId17"/>
    <sheet name="育児介護チェック表" sheetId="99" r:id="rId18"/>
    <sheet name="若手技術者・従業員新規雇用" sheetId="110" r:id="rId19"/>
    <sheet name="建設キャリアアップシステム(CCUS)" sheetId="111" r:id="rId20"/>
    <sheet name="質問書" sheetId="38" r:id="rId21"/>
    <sheet name="回答書" sheetId="52" r:id="rId22"/>
    <sheet name="評価内容説明要求" sheetId="36" r:id="rId23"/>
    <sheet name="評価内容回答" sheetId="37" r:id="rId24"/>
  </sheets>
  <definedNames>
    <definedName name="【企業】評価項目">発注者入力シート!$L$6:$L$13</definedName>
    <definedName name="【技術者】評価項目">発注者入力シート!$M$6:$M$12</definedName>
    <definedName name="【地域貢献】評価項目">発注者入力シート!$N$6:$N$29</definedName>
    <definedName name="【地理的条件】評価項目">発注者入力シート!$O$6:$O$11</definedName>
    <definedName name="_xlnm.Print_Area" localSheetId="13">ボランティア!$A$1:$R$58</definedName>
    <definedName name="_xlnm.Print_Area" localSheetId="14">維持管理業務!$A$1:$Q$56</definedName>
    <definedName name="_xlnm.Print_Area" localSheetId="16">育児・介護休業!$A$1:$Q$57</definedName>
    <definedName name="_xlnm.Print_Area" localSheetId="17">育児介護チェック表!$B$1:$I$109</definedName>
    <definedName name="_xlnm.Print_Area" localSheetId="21">回答書!$A$1:$Q$55</definedName>
    <definedName name="_xlnm.Print_Area" localSheetId="6">'企業成績評定点 (5年用)'!$A$1:$P$58</definedName>
    <definedName name="_xlnm.Print_Area" localSheetId="1">企業入力シート!$A$1:$J$84</definedName>
    <definedName name="_xlnm.Print_Area" localSheetId="9">技術者継続学習!$A$1:$Q$58</definedName>
    <definedName name="_xlnm.Print_Area" localSheetId="10">技術者資格!$A$1:$Q$56</definedName>
    <definedName name="_xlnm.Print_Area" localSheetId="19">'建設キャリアアップシステム(CCUS)'!$A$1:$Q$45</definedName>
    <definedName name="_xlnm.Print_Area" localSheetId="20">質問書!$A$1:$Q$55</definedName>
    <definedName name="_xlnm.Print_Area" localSheetId="18">若手技術者・従業員新規雇用!$A$1:$Q$52</definedName>
    <definedName name="_xlnm.Print_Area" localSheetId="15">障がい者雇用!$A$1:$U$59</definedName>
    <definedName name="_xlnm.Print_Area" localSheetId="11">同種工事施工経験!$A$1:$S$233</definedName>
    <definedName name="_xlnm.Print_Area" localSheetId="8">同種工事施工実績!$A$1:$T$105</definedName>
    <definedName name="_xlnm.Print_Area" localSheetId="4">'発注者審査作業用シート（提案以外）'!$A$1:$H$34</definedName>
    <definedName name="_xlnm.Print_Area" localSheetId="3">発注者設定内容確認シート!$A$1:$G$67</definedName>
    <definedName name="_xlnm.Print_Area" localSheetId="0">発注者入力シート!$A$1:$AC$102</definedName>
    <definedName name="_xlnm.Print_Area" localSheetId="5">表紙!$A$1:$Q$58</definedName>
    <definedName name="_xlnm.Print_Area" localSheetId="23">評価内容回答!$A$1:$Q$50</definedName>
    <definedName name="_xlnm.Print_Area" localSheetId="22">評価内容説明要求!$A$1:$Q$51</definedName>
    <definedName name="_xlnm.Print_Area" localSheetId="7">'評定点一覧(5年用) '!$A$1:$Q$70</definedName>
    <definedName name="_xlnm.Print_Area" localSheetId="12">防災協定・家畜伝染病防疫協定!$A$1:$Q$45</definedName>
    <definedName name="_xlnm.Print_Titles" localSheetId="3">発注者設定内容確認シート!$1:$5</definedName>
    <definedName name="企業回答">発注者入力シート!$Z$6:$Z$9</definedName>
    <definedName name="企業回答1">発注者入力シート!$V$6:$V$8</definedName>
    <definedName name="企業回答10">発注者入力シート!$AE$6:$AE$9</definedName>
    <definedName name="企業回答11">発注者入力シート!$AF$6:$AF$7</definedName>
    <definedName name="企業回答12">発注者入力シート!$AG$6:$AG$9</definedName>
    <definedName name="企業回答13">発注者入力シート!$AH$6:$AH$8</definedName>
    <definedName name="企業回答14">発注者入力シート!$AI$6:$AI$9</definedName>
    <definedName name="企業回答2">発注者入力シート!$W$6:$W$11</definedName>
    <definedName name="企業回答3">発注者入力シート!$X$6:$X$11</definedName>
    <definedName name="企業回答4">発注者入力シート!$Y$6:$Y$8</definedName>
    <definedName name="企業回答5">発注者入力シート!$Z$6:$Z$9</definedName>
    <definedName name="企業回答6">発注者入力シート!$AA$6:$AA$12</definedName>
    <definedName name="企業回答7">発注者入力シート!$AB$6:$AB$9</definedName>
    <definedName name="企業回答8">発注者入力シート!$AC$6:$AC$17</definedName>
    <definedName name="企業回答9">発注者入力シート!$AD$6:$AD$8</definedName>
    <definedName name="建設工事の種類">発注者入力シート!$U$6:$U$21</definedName>
    <definedName name="工事種別">発注者入力シート!$T$6:$T$22</definedName>
    <definedName name="地域密着型">発注者入力シート!$S$6:$S$7</definedName>
    <definedName name="評価項目番号">発注者入力シート!$Q$6:$Q$12</definedName>
    <definedName name="評価項目番号_枝番">発注者入力シート!$R$6:$R$16</definedName>
    <definedName name="様式番号">発注者入力シート!$P$6:$P$25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25" l="1"/>
  <c r="O56" i="107"/>
  <c r="M56" i="107"/>
  <c r="M52" i="107"/>
  <c r="A30" i="42" l="1"/>
  <c r="S19" i="13" l="1"/>
  <c r="B21" i="111"/>
  <c r="A8" i="1"/>
  <c r="BG34" i="49"/>
  <c r="BF34" i="49"/>
  <c r="BK18" i="49"/>
  <c r="BH18" i="49"/>
  <c r="A2" i="111" l="1"/>
  <c r="A1" i="111"/>
  <c r="A2" i="110"/>
  <c r="A1" i="110"/>
  <c r="B2" i="99"/>
  <c r="B1" i="99"/>
  <c r="A2" i="27"/>
  <c r="A1" i="27"/>
  <c r="T52" i="107" l="1"/>
  <c r="M43" i="107"/>
  <c r="A1" i="107"/>
  <c r="A2" i="107"/>
  <c r="B45" i="101"/>
  <c r="O1" i="21"/>
  <c r="A2" i="21"/>
  <c r="A1" i="21"/>
  <c r="P1" i="25"/>
  <c r="A2" i="25"/>
  <c r="A1" i="25"/>
  <c r="C58" i="53"/>
  <c r="A58" i="53"/>
  <c r="A57" i="53"/>
  <c r="C57" i="53"/>
  <c r="C55" i="53"/>
  <c r="A55" i="53"/>
  <c r="C53" i="53"/>
  <c r="A53" i="53"/>
  <c r="A52" i="53"/>
  <c r="C52" i="53"/>
  <c r="C51" i="53"/>
  <c r="A51" i="53"/>
  <c r="A50" i="53"/>
  <c r="C50" i="53"/>
  <c r="C49" i="53"/>
  <c r="A49" i="53"/>
  <c r="A48" i="53"/>
  <c r="C48" i="53"/>
  <c r="A47" i="53"/>
  <c r="C47" i="53"/>
  <c r="C46" i="53"/>
  <c r="A46" i="53"/>
  <c r="C45" i="53"/>
  <c r="A45" i="53"/>
  <c r="C44" i="53"/>
  <c r="A44" i="53"/>
  <c r="D20" i="21" l="1"/>
  <c r="D15" i="21"/>
  <c r="M17" i="110" l="1"/>
  <c r="H17" i="110"/>
  <c r="BB18" i="49" l="1"/>
  <c r="AY18" i="49"/>
  <c r="BI44" i="49"/>
  <c r="A40" i="53"/>
  <c r="C40" i="53"/>
  <c r="C38" i="53"/>
  <c r="A38" i="53"/>
  <c r="C42" i="53" l="1"/>
  <c r="A42" i="53"/>
  <c r="C14" i="53" l="1"/>
  <c r="C11" i="41"/>
  <c r="E35" i="27" s="1"/>
  <c r="G11" i="41"/>
  <c r="E36" i="27"/>
  <c r="B7" i="21"/>
  <c r="A6" i="102"/>
  <c r="A58" i="102"/>
  <c r="A45" i="102"/>
  <c r="A32" i="102"/>
  <c r="A19" i="102"/>
  <c r="D7" i="101"/>
  <c r="AX44" i="49"/>
  <c r="AW44" i="49"/>
  <c r="A29" i="42"/>
  <c r="A31" i="42"/>
  <c r="A32" i="42"/>
  <c r="A33" i="42"/>
  <c r="A34" i="42"/>
  <c r="A35" i="42"/>
  <c r="A36" i="42"/>
  <c r="A28" i="42"/>
  <c r="A27" i="42"/>
  <c r="A26" i="42"/>
  <c r="A44" i="1" l="1"/>
  <c r="A43" i="1"/>
  <c r="A45" i="1"/>
  <c r="H11" i="41"/>
  <c r="A26" i="25" s="1"/>
  <c r="A15" i="25"/>
  <c r="A46" i="1"/>
  <c r="A50" i="1"/>
  <c r="A49" i="1"/>
  <c r="A48" i="1"/>
  <c r="A47" i="1"/>
  <c r="B8" i="110"/>
  <c r="A12" i="21"/>
  <c r="A11" i="18"/>
  <c r="A27" i="25"/>
  <c r="A17" i="21"/>
  <c r="K5" i="107"/>
  <c r="AV18" i="49" a="1"/>
  <c r="AV18" i="49" s="1"/>
  <c r="A12" i="25" l="1"/>
  <c r="AW43" i="49"/>
  <c r="A10" i="18"/>
  <c r="I11" i="41"/>
  <c r="BA43" i="49" l="1"/>
  <c r="BD43" i="49"/>
  <c r="AX43" i="49"/>
  <c r="AZ43" i="49"/>
  <c r="BC43" i="49"/>
  <c r="T15" i="18"/>
  <c r="AV38" i="49" l="1"/>
  <c r="AV20" i="49" s="1"/>
  <c r="A4" i="18"/>
  <c r="A1" i="18"/>
  <c r="A2" i="18"/>
  <c r="B13" i="18" l="1"/>
  <c r="B8" i="18"/>
  <c r="G37" i="53" s="1"/>
  <c r="G36" i="53" l="1"/>
  <c r="M54" i="107" l="1"/>
  <c r="BG47" i="49" s="1"/>
  <c r="M41" i="107"/>
  <c r="M39" i="107"/>
  <c r="M37" i="107"/>
  <c r="M47" i="107" s="1"/>
  <c r="BG49" i="49" l="1"/>
  <c r="BG48" i="49"/>
  <c r="BG28" i="49" s="1"/>
  <c r="G65" i="53"/>
  <c r="A39" i="27" l="1"/>
  <c r="A41" i="25"/>
  <c r="A41" i="21"/>
  <c r="A35" i="14"/>
  <c r="A37" i="13"/>
  <c r="A39" i="101"/>
  <c r="N79" i="41" l="1"/>
  <c r="N78" i="41"/>
  <c r="BL44" i="49" l="1"/>
  <c r="E34" i="111"/>
  <c r="M19" i="111" l="1"/>
  <c r="G52" i="53" l="1"/>
  <c r="G56" i="53"/>
  <c r="G55" i="53"/>
  <c r="G54" i="53"/>
  <c r="G53" i="53"/>
  <c r="BG27" i="49" l="1"/>
  <c r="BE18" i="49"/>
  <c r="BE29" i="49"/>
  <c r="BF28" i="49"/>
  <c r="BF27" i="49"/>
  <c r="BE27" i="49"/>
  <c r="BF25" i="49"/>
  <c r="BE25" i="49"/>
  <c r="BG24" i="49"/>
  <c r="BF24" i="49"/>
  <c r="BE24" i="49"/>
  <c r="BG23" i="49"/>
  <c r="BF23" i="49"/>
  <c r="BE23" i="49"/>
  <c r="BG22" i="49"/>
  <c r="BF22" i="49"/>
  <c r="BE22" i="49"/>
  <c r="BG21" i="49"/>
  <c r="BF21" i="49"/>
  <c r="BE21" i="49"/>
  <c r="BI39" i="49"/>
  <c r="BI21" i="49" s="1"/>
  <c r="BJ44" i="49"/>
  <c r="BJ26" i="49" s="1"/>
  <c r="BI46" i="49"/>
  <c r="BH21" i="49"/>
  <c r="BH26" i="49"/>
  <c r="BJ25" i="49"/>
  <c r="BI25" i="49"/>
  <c r="BH25" i="49"/>
  <c r="BJ24" i="49"/>
  <c r="BI24" i="49"/>
  <c r="BH24" i="49"/>
  <c r="BJ23" i="49"/>
  <c r="BI23" i="49"/>
  <c r="BH23" i="49"/>
  <c r="BJ22" i="49"/>
  <c r="BI22" i="49"/>
  <c r="BH22" i="49"/>
  <c r="BJ21" i="49"/>
  <c r="BI45" i="49" l="1"/>
  <c r="BI27" i="49" s="1"/>
  <c r="BJ45" i="49"/>
  <c r="BJ27" i="49" s="1"/>
  <c r="BJ46" i="49"/>
  <c r="BJ28" i="49" s="1"/>
  <c r="BH46" i="49"/>
  <c r="BH28" i="49" s="1"/>
  <c r="BI26" i="49"/>
  <c r="BH45" i="49"/>
  <c r="BH27" i="49" s="1"/>
  <c r="BI28" i="49"/>
  <c r="C54" i="53"/>
  <c r="A54" i="53"/>
  <c r="C56" i="53"/>
  <c r="A56" i="53"/>
  <c r="K27" i="111" l="1"/>
  <c r="K26" i="111"/>
  <c r="K25" i="111"/>
  <c r="K6" i="111"/>
  <c r="BK26" i="49" l="1"/>
  <c r="BL25" i="49"/>
  <c r="BK25" i="49"/>
  <c r="BM24" i="49"/>
  <c r="BL24" i="49"/>
  <c r="BK24" i="49"/>
  <c r="BM23" i="49"/>
  <c r="BL23" i="49"/>
  <c r="BK23" i="49"/>
  <c r="BM22" i="49"/>
  <c r="BL22" i="49"/>
  <c r="BK22" i="49"/>
  <c r="BM21" i="49"/>
  <c r="BL21" i="49"/>
  <c r="BK21" i="49"/>
  <c r="BL26" i="49"/>
  <c r="L79" i="41" l="1"/>
  <c r="L78" i="41"/>
  <c r="C32" i="53" l="1"/>
  <c r="C33" i="53" s="1"/>
  <c r="A43" i="53"/>
  <c r="A59" i="53"/>
  <c r="A60" i="53" s="1"/>
  <c r="A61" i="53" s="1"/>
  <c r="A62" i="53" s="1"/>
  <c r="G48" i="53"/>
  <c r="C34" i="53" l="1"/>
  <c r="C35" i="53"/>
  <c r="U27" i="15"/>
  <c r="H7" i="41" l="1"/>
  <c r="B19" i="13" s="1"/>
  <c r="B19" i="14" l="1"/>
  <c r="B58" i="107"/>
  <c r="B10" i="107"/>
  <c r="N77" i="41" l="1"/>
  <c r="N76" i="41"/>
  <c r="L76" i="41" s="1"/>
  <c r="O76" i="41" s="1"/>
  <c r="N75" i="41"/>
  <c r="L75" i="41" s="1"/>
  <c r="O75" i="41" s="1"/>
  <c r="G58" i="53" l="1"/>
  <c r="G46" i="53"/>
  <c r="K6" i="110" l="1"/>
  <c r="AW25" i="49" l="1"/>
  <c r="AV21" i="49"/>
  <c r="AX21" i="49"/>
  <c r="AV22" i="49"/>
  <c r="AW22" i="49"/>
  <c r="AX22" i="49"/>
  <c r="AV23" i="49"/>
  <c r="AW23" i="49"/>
  <c r="AX23" i="49"/>
  <c r="AV24" i="49"/>
  <c r="AW24" i="49"/>
  <c r="AX24" i="49"/>
  <c r="AV25" i="49"/>
  <c r="AV26" i="49"/>
  <c r="AW39" i="49"/>
  <c r="AW21" i="49" s="1"/>
  <c r="AX25" i="49"/>
  <c r="AW26" i="49"/>
  <c r="AX26" i="49"/>
  <c r="E39" i="25" l="1"/>
  <c r="E39" i="21"/>
  <c r="E30" i="14"/>
  <c r="E32" i="13"/>
  <c r="E37" i="101"/>
  <c r="B55" i="27" l="1"/>
  <c r="B53" i="14"/>
  <c r="B55" i="13"/>
  <c r="B56" i="101"/>
  <c r="B56" i="25" l="1"/>
  <c r="F190" i="15"/>
  <c r="F188" i="15"/>
  <c r="F138" i="15"/>
  <c r="F136" i="15"/>
  <c r="V27" i="11" l="1"/>
  <c r="A131" i="15" l="1"/>
  <c r="A132" i="15"/>
  <c r="Q132" i="15"/>
  <c r="L134" i="15"/>
  <c r="A17" i="1" l="1"/>
  <c r="G24" i="53" l="1"/>
  <c r="F4" i="99" l="1"/>
  <c r="F107" i="99"/>
  <c r="H22" i="41" l="1"/>
  <c r="G44" i="49" l="1"/>
  <c r="G40" i="49" l="1"/>
  <c r="F29" i="49"/>
  <c r="G46" i="49"/>
  <c r="S40" i="49" l="1"/>
  <c r="G53" i="49" l="1"/>
  <c r="G51" i="49"/>
  <c r="G50" i="49"/>
  <c r="G49" i="49"/>
  <c r="G29" i="49" s="1"/>
  <c r="G48" i="49"/>
  <c r="G28" i="49" s="1"/>
  <c r="G45" i="49"/>
  <c r="G27" i="49" s="1"/>
  <c r="H44" i="49"/>
  <c r="H48" i="49" s="1"/>
  <c r="H49" i="49" l="1"/>
  <c r="H53" i="49"/>
  <c r="H45" i="49"/>
  <c r="H50" i="49"/>
  <c r="H51" i="49"/>
  <c r="G30" i="49"/>
  <c r="H30" i="49" l="1"/>
  <c r="AQ40" i="49" l="1"/>
  <c r="AE40" i="49" l="1"/>
  <c r="S39" i="49"/>
  <c r="H60" i="49"/>
  <c r="G60" i="49"/>
  <c r="H59" i="49"/>
  <c r="G59" i="49"/>
  <c r="G54" i="49"/>
  <c r="H52" i="49"/>
  <c r="G52" i="49"/>
  <c r="H47" i="49"/>
  <c r="G47" i="49"/>
  <c r="G33" i="49" s="1"/>
  <c r="H46" i="49"/>
  <c r="H33" i="49" l="1"/>
  <c r="A23" i="53" l="1"/>
  <c r="C23" i="53"/>
  <c r="AE39" i="49" l="1"/>
  <c r="S21" i="49"/>
  <c r="H58" i="49" l="1"/>
  <c r="G58" i="49"/>
  <c r="H57" i="49"/>
  <c r="G57" i="49"/>
  <c r="G32" i="49" s="1"/>
  <c r="H56" i="49"/>
  <c r="G56" i="49"/>
  <c r="H55" i="49"/>
  <c r="G55" i="49"/>
  <c r="H54" i="49"/>
  <c r="G31" i="49" l="1"/>
  <c r="H31" i="49"/>
  <c r="F22" i="49"/>
  <c r="R24" i="49" l="1"/>
  <c r="R23" i="49"/>
  <c r="F24" i="49" l="1"/>
  <c r="F23" i="49"/>
  <c r="F98" i="99" l="1"/>
  <c r="U209" i="15" l="1"/>
  <c r="U157" i="15"/>
  <c r="AZ30" i="41" l="1"/>
  <c r="AZ31" i="41"/>
  <c r="AY2" i="41" l="1"/>
  <c r="AZ10" i="41"/>
  <c r="AZ24" i="41" l="1"/>
  <c r="AZ18" i="41"/>
  <c r="AZ16" i="41"/>
  <c r="AZ17" i="41"/>
  <c r="AZ29" i="41" l="1"/>
  <c r="AZ28" i="41"/>
  <c r="AZ27" i="41"/>
  <c r="AZ26" i="41"/>
  <c r="AZ25" i="41"/>
  <c r="AZ23" i="41"/>
  <c r="AZ22" i="41"/>
  <c r="AZ21" i="41"/>
  <c r="AZ20" i="41"/>
  <c r="AZ19" i="41"/>
  <c r="AZ5" i="41"/>
  <c r="AZ6" i="41"/>
  <c r="AZ7" i="41"/>
  <c r="AZ8" i="41"/>
  <c r="AZ9" i="41"/>
  <c r="AZ11" i="41"/>
  <c r="AZ12" i="41"/>
  <c r="AZ13" i="41"/>
  <c r="AZ14" i="41"/>
  <c r="AZ15" i="41"/>
  <c r="AZ4" i="41"/>
  <c r="F8" i="11" l="1"/>
  <c r="D9" i="41"/>
  <c r="F12" i="15"/>
  <c r="F9" i="11"/>
  <c r="F11" i="15"/>
  <c r="D10" i="101"/>
  <c r="D9" i="101"/>
  <c r="F193" i="15" l="1"/>
  <c r="F141" i="15"/>
  <c r="F194" i="15"/>
  <c r="F142" i="15"/>
  <c r="G27" i="53"/>
  <c r="AQ41" i="49"/>
  <c r="S41" i="49"/>
  <c r="S23" i="49" s="1"/>
  <c r="AE41" i="49"/>
  <c r="G16" i="53"/>
  <c r="G41" i="49"/>
  <c r="G23" i="49" s="1"/>
  <c r="G61" i="53"/>
  <c r="G31" i="53"/>
  <c r="G30" i="53"/>
  <c r="G62" i="53"/>
  <c r="G17" i="53"/>
  <c r="G42" i="49"/>
  <c r="G24" i="49" s="1"/>
  <c r="G19" i="53"/>
  <c r="G20" i="53"/>
  <c r="G28" i="53"/>
  <c r="AE42" i="49"/>
  <c r="AQ42" i="49"/>
  <c r="S42" i="49"/>
  <c r="G64" i="53" l="1"/>
  <c r="AZ42" i="49" l="1"/>
  <c r="BC42" i="49"/>
  <c r="G39" i="53" l="1"/>
  <c r="G43" i="53"/>
  <c r="G41" i="53"/>
  <c r="AR34" i="49" l="1"/>
  <c r="AO34" i="49"/>
  <c r="AL34" i="49"/>
  <c r="AF34" i="49"/>
  <c r="AF44" i="49" s="1"/>
  <c r="AF50" i="49" s="1"/>
  <c r="AC34" i="49"/>
  <c r="Z34" i="49"/>
  <c r="H25" i="41"/>
  <c r="H26" i="41"/>
  <c r="H27" i="41"/>
  <c r="H28" i="41"/>
  <c r="I25" i="41"/>
  <c r="I26" i="41"/>
  <c r="I27" i="41"/>
  <c r="I28" i="41"/>
  <c r="J25" i="41"/>
  <c r="T34" i="49"/>
  <c r="Q34" i="49"/>
  <c r="N34" i="49"/>
  <c r="J28" i="41"/>
  <c r="J27" i="41"/>
  <c r="J26" i="41"/>
  <c r="AR44" i="49" l="1"/>
  <c r="AR50" i="49" s="1"/>
  <c r="AQ44" i="49"/>
  <c r="AF49" i="49"/>
  <c r="AF51" i="49"/>
  <c r="AF31" i="49" s="1"/>
  <c r="AF48" i="49"/>
  <c r="T44" i="49"/>
  <c r="S44" i="49"/>
  <c r="AF52" i="49"/>
  <c r="AF56" i="49"/>
  <c r="AF57" i="49"/>
  <c r="AF58" i="49"/>
  <c r="AF59" i="49"/>
  <c r="AF45" i="49"/>
  <c r="AF46" i="49"/>
  <c r="AF60" i="49"/>
  <c r="AF47" i="49"/>
  <c r="AF53" i="49"/>
  <c r="AF54" i="49"/>
  <c r="AF55" i="49"/>
  <c r="AE44" i="49"/>
  <c r="AE50" i="49" s="1"/>
  <c r="AR46" i="49" l="1"/>
  <c r="AR60" i="49"/>
  <c r="AR47" i="49"/>
  <c r="AR54" i="49"/>
  <c r="AR55" i="49"/>
  <c r="AR52" i="49"/>
  <c r="AR58" i="49"/>
  <c r="AR53" i="49"/>
  <c r="AR45" i="49"/>
  <c r="AR57" i="49"/>
  <c r="AR56" i="49"/>
  <c r="AR59" i="49"/>
  <c r="AF33" i="49"/>
  <c r="AF30" i="49"/>
  <c r="AR48" i="49"/>
  <c r="AR51" i="49"/>
  <c r="AR31" i="49" s="1"/>
  <c r="AR49" i="49"/>
  <c r="AQ48" i="49"/>
  <c r="AQ50" i="49"/>
  <c r="AQ49" i="49"/>
  <c r="AQ51" i="49"/>
  <c r="AQ53" i="49"/>
  <c r="AQ54" i="49"/>
  <c r="AE48" i="49"/>
  <c r="AE49" i="49"/>
  <c r="AE51" i="49"/>
  <c r="AE31" i="49" s="1"/>
  <c r="T51" i="49"/>
  <c r="T50" i="49"/>
  <c r="S50" i="49"/>
  <c r="S51" i="49"/>
  <c r="S49" i="49"/>
  <c r="S48" i="49"/>
  <c r="T48" i="49"/>
  <c r="T49" i="49"/>
  <c r="T52" i="49"/>
  <c r="AQ52" i="49"/>
  <c r="AE52" i="49"/>
  <c r="S60" i="49"/>
  <c r="S52" i="49"/>
  <c r="S59" i="49"/>
  <c r="S47" i="49"/>
  <c r="S57" i="49"/>
  <c r="S46" i="49"/>
  <c r="S45" i="49"/>
  <c r="S58" i="49"/>
  <c r="T60" i="49"/>
  <c r="T53" i="49"/>
  <c r="T57" i="49"/>
  <c r="T45" i="49"/>
  <c r="T54" i="49"/>
  <c r="T55" i="49"/>
  <c r="T56" i="49"/>
  <c r="T58" i="49"/>
  <c r="T59" i="49"/>
  <c r="T46" i="49"/>
  <c r="T47" i="49"/>
  <c r="S55" i="49"/>
  <c r="S54" i="49"/>
  <c r="S53" i="49"/>
  <c r="S56" i="49"/>
  <c r="AQ60" i="49"/>
  <c r="AQ56" i="49"/>
  <c r="AQ59" i="49"/>
  <c r="AQ55" i="49"/>
  <c r="AQ47" i="49"/>
  <c r="AQ58" i="49"/>
  <c r="AQ46" i="49"/>
  <c r="AQ57" i="49"/>
  <c r="AQ45" i="49"/>
  <c r="AE59" i="49"/>
  <c r="AE55" i="49"/>
  <c r="AE47" i="49"/>
  <c r="AE58" i="49"/>
  <c r="AE54" i="49"/>
  <c r="AE46" i="49"/>
  <c r="AE60" i="49"/>
  <c r="AE56" i="49"/>
  <c r="AE57" i="49"/>
  <c r="AE53" i="49"/>
  <c r="AE45" i="49"/>
  <c r="AR33" i="49" l="1"/>
  <c r="AE33" i="49"/>
  <c r="S31" i="49"/>
  <c r="AR30" i="49"/>
  <c r="AQ31" i="49"/>
  <c r="S33" i="49"/>
  <c r="T33" i="49"/>
  <c r="AQ33" i="49"/>
  <c r="T31" i="49"/>
  <c r="AQ30" i="49"/>
  <c r="S30" i="49"/>
  <c r="AE30" i="49"/>
  <c r="T30" i="49"/>
  <c r="N73" i="41" l="1"/>
  <c r="N74" i="41"/>
  <c r="L74" i="41" s="1"/>
  <c r="O74" i="41" s="1"/>
  <c r="L77" i="41"/>
  <c r="AN34" i="49" l="1"/>
  <c r="AB34" i="49"/>
  <c r="P34" i="49"/>
  <c r="P44" i="49" l="1"/>
  <c r="O45" i="49" s="1"/>
  <c r="AB44" i="49"/>
  <c r="AA45" i="49" s="1"/>
  <c r="AN44" i="49"/>
  <c r="AM45" i="49" s="1"/>
  <c r="Y34" i="49"/>
  <c r="Y44" i="49" s="1"/>
  <c r="X44" i="49" s="1"/>
  <c r="AK34" i="49"/>
  <c r="AK44" i="49" s="1"/>
  <c r="AJ44" i="49" s="1"/>
  <c r="M34" i="49"/>
  <c r="P45" i="49" l="1"/>
  <c r="P27" i="49" s="1"/>
  <c r="M44" i="49"/>
  <c r="L44" i="49" s="1"/>
  <c r="AA44" i="49"/>
  <c r="AA26" i="49" s="1"/>
  <c r="AM44" i="49"/>
  <c r="AM26" i="49" s="1"/>
  <c r="AB45" i="49"/>
  <c r="AB27" i="49" s="1"/>
  <c r="AN26" i="49"/>
  <c r="O44" i="49"/>
  <c r="AN45" i="49"/>
  <c r="AN27" i="49" s="1"/>
  <c r="AB26" i="49"/>
  <c r="AM27" i="49"/>
  <c r="AA27" i="49"/>
  <c r="P26" i="49"/>
  <c r="H20" i="41" l="1"/>
  <c r="D34" i="49" l="1"/>
  <c r="H38" i="41"/>
  <c r="H37" i="41"/>
  <c r="H36" i="41"/>
  <c r="H35" i="41"/>
  <c r="H34" i="41"/>
  <c r="H33" i="41"/>
  <c r="H32" i="41"/>
  <c r="H31" i="41"/>
  <c r="H30" i="41"/>
  <c r="H29" i="41"/>
  <c r="B47" i="25" s="1"/>
  <c r="H24" i="41"/>
  <c r="H23" i="41"/>
  <c r="H21" i="41"/>
  <c r="C46" i="49" l="1"/>
  <c r="C28" i="49" s="1"/>
  <c r="D45" i="49"/>
  <c r="D27" i="49" s="1"/>
  <c r="C45" i="49"/>
  <c r="C27" i="49" s="1"/>
  <c r="D44" i="49"/>
  <c r="C44" i="49"/>
  <c r="BG52" i="49"/>
  <c r="BG51" i="49"/>
  <c r="BG50" i="49"/>
  <c r="B46" i="27"/>
  <c r="B48" i="21"/>
  <c r="BC34" i="49"/>
  <c r="AZ34" i="49"/>
  <c r="AY44" i="49" s="1"/>
  <c r="BF29" i="49" l="1"/>
  <c r="BG30" i="49"/>
  <c r="BF30" i="49"/>
  <c r="BB47" i="49"/>
  <c r="BC44" i="49"/>
  <c r="BB46" i="49"/>
  <c r="BC48" i="49"/>
  <c r="BD44" i="49"/>
  <c r="BD49" i="49"/>
  <c r="BC47" i="49"/>
  <c r="BB48" i="49"/>
  <c r="BD45" i="49"/>
  <c r="BD47" i="49"/>
  <c r="BD46" i="49"/>
  <c r="BB44" i="49"/>
  <c r="BB45" i="49"/>
  <c r="BC45" i="49"/>
  <c r="BB49" i="49"/>
  <c r="BD48" i="49"/>
  <c r="BC49" i="49"/>
  <c r="BC46" i="49"/>
  <c r="BA50" i="49"/>
  <c r="BA52" i="49" s="1"/>
  <c r="AY49" i="49"/>
  <c r="AY30" i="49" s="1"/>
  <c r="AZ50" i="49"/>
  <c r="AZ51" i="49" s="1"/>
  <c r="AZ46" i="49"/>
  <c r="AZ45" i="49" s="1"/>
  <c r="BA46" i="49"/>
  <c r="BA45" i="49" s="1"/>
  <c r="AY26" i="49"/>
  <c r="AZ49" i="49" l="1"/>
  <c r="AZ30" i="49" s="1"/>
  <c r="AY48" i="49"/>
  <c r="AY45" i="49"/>
  <c r="AY51" i="49"/>
  <c r="AY47" i="49"/>
  <c r="AY50" i="49"/>
  <c r="BA49" i="49"/>
  <c r="BA30" i="49" s="1"/>
  <c r="AZ44" i="49"/>
  <c r="BA44" i="49"/>
  <c r="BA28" i="49" s="1"/>
  <c r="AY46" i="49"/>
  <c r="BA47" i="49"/>
  <c r="BA48" i="49"/>
  <c r="AY52" i="49"/>
  <c r="BA51" i="49"/>
  <c r="AZ47" i="49"/>
  <c r="AZ48" i="49"/>
  <c r="AZ52" i="49"/>
  <c r="BA27" i="49"/>
  <c r="BA31" i="49"/>
  <c r="AZ32" i="49"/>
  <c r="BA32" i="49"/>
  <c r="BA29" i="49"/>
  <c r="AZ29" i="49"/>
  <c r="AZ27" i="49"/>
  <c r="BD30" i="49"/>
  <c r="BD32" i="49"/>
  <c r="BD31" i="49"/>
  <c r="BD29" i="49"/>
  <c r="BD33" i="49"/>
  <c r="BC26" i="49"/>
  <c r="BC33" i="49"/>
  <c r="BB30" i="49"/>
  <c r="BC29" i="49"/>
  <c r="BC32" i="49"/>
  <c r="BD26" i="49"/>
  <c r="BC31" i="49"/>
  <c r="BC30" i="49"/>
  <c r="AY31" i="49" l="1"/>
  <c r="AZ31" i="49"/>
  <c r="BA26" i="49"/>
  <c r="AZ28" i="49"/>
  <c r="AZ26" i="49"/>
  <c r="AY28" i="49"/>
  <c r="N2" i="1" l="1"/>
  <c r="A1" i="37"/>
  <c r="A1" i="38"/>
  <c r="N43" i="41"/>
  <c r="L43" i="41" s="1"/>
  <c r="O43" i="41" s="1"/>
  <c r="K4" i="25" l="1"/>
  <c r="G13" i="101" l="1"/>
  <c r="L4" i="102"/>
  <c r="D4" i="102"/>
  <c r="P17" i="101"/>
  <c r="O17" i="101"/>
  <c r="N17" i="101"/>
  <c r="M17" i="101"/>
  <c r="L17" i="101"/>
  <c r="K17" i="101"/>
  <c r="J17" i="101"/>
  <c r="I17" i="101"/>
  <c r="H17" i="101"/>
  <c r="G17" i="101"/>
  <c r="P16" i="101"/>
  <c r="O16" i="101"/>
  <c r="N16" i="101"/>
  <c r="M16" i="101"/>
  <c r="L16" i="101"/>
  <c r="K16" i="101"/>
  <c r="J16" i="101"/>
  <c r="I16" i="101"/>
  <c r="H16" i="101"/>
  <c r="G16" i="101"/>
  <c r="P15" i="101"/>
  <c r="O15" i="101"/>
  <c r="N15" i="101"/>
  <c r="M15" i="101"/>
  <c r="L15" i="101"/>
  <c r="K15" i="101"/>
  <c r="J15" i="101"/>
  <c r="I15" i="101"/>
  <c r="H15" i="101"/>
  <c r="G15" i="101"/>
  <c r="P14" i="101"/>
  <c r="O14" i="101"/>
  <c r="N14" i="101"/>
  <c r="M14" i="101"/>
  <c r="L14" i="101"/>
  <c r="K14" i="101"/>
  <c r="J14" i="101"/>
  <c r="I14" i="101"/>
  <c r="H14" i="101"/>
  <c r="G14" i="101"/>
  <c r="P13" i="101"/>
  <c r="O13" i="101"/>
  <c r="N13" i="101"/>
  <c r="M13" i="101"/>
  <c r="L13" i="101"/>
  <c r="K13" i="101"/>
  <c r="J13" i="101"/>
  <c r="I13" i="101"/>
  <c r="H13" i="101"/>
  <c r="G18" i="101" l="1"/>
  <c r="C26" i="49" s="1"/>
  <c r="K2" i="102"/>
  <c r="A2" i="102"/>
  <c r="A1" i="102"/>
  <c r="G13" i="53" l="1"/>
  <c r="G12" i="53"/>
  <c r="G11" i="53"/>
  <c r="G10" i="53"/>
  <c r="C10" i="53"/>
  <c r="C13" i="53" s="1"/>
  <c r="A10" i="53"/>
  <c r="A11" i="53" s="1"/>
  <c r="D42" i="49"/>
  <c r="D41" i="49"/>
  <c r="D40" i="49"/>
  <c r="D39" i="49"/>
  <c r="C18" i="49"/>
  <c r="E35" i="101"/>
  <c r="E33" i="101"/>
  <c r="F4" i="101"/>
  <c r="A2" i="101"/>
  <c r="A1" i="101"/>
  <c r="J18" i="101"/>
  <c r="D26" i="49" s="1"/>
  <c r="C12" i="53" l="1"/>
  <c r="A12" i="53"/>
  <c r="C11" i="53"/>
  <c r="A13" i="53"/>
  <c r="D23" i="49"/>
  <c r="D21" i="49"/>
  <c r="D25" i="49"/>
  <c r="C25" i="49"/>
  <c r="E24" i="49"/>
  <c r="D24" i="49"/>
  <c r="C24" i="49"/>
  <c r="E23" i="49"/>
  <c r="C23" i="49"/>
  <c r="E22" i="49"/>
  <c r="D22" i="49"/>
  <c r="C22" i="49"/>
  <c r="E21" i="49"/>
  <c r="C21" i="49"/>
  <c r="AZ39" i="49" l="1"/>
  <c r="BC39" i="49"/>
  <c r="AQ39" i="49"/>
  <c r="AN39" i="49"/>
  <c r="AJ39" i="49"/>
  <c r="AB39" i="49"/>
  <c r="X39" i="49"/>
  <c r="P39" i="49"/>
  <c r="L39" i="49"/>
  <c r="G39" i="49"/>
  <c r="G21" i="49" s="1"/>
  <c r="F51" i="99" l="1"/>
  <c r="B51" i="99" l="1"/>
  <c r="B98" i="99"/>
  <c r="A1" i="36"/>
  <c r="N46" i="41" l="1"/>
  <c r="L46" i="41" s="1"/>
  <c r="O46" i="41" s="1"/>
  <c r="G66" i="53" l="1"/>
  <c r="G63" i="53"/>
  <c r="G60" i="53"/>
  <c r="G59" i="53"/>
  <c r="G47" i="53"/>
  <c r="G57" i="53"/>
  <c r="G38" i="53"/>
  <c r="G42" i="53"/>
  <c r="G40" i="53"/>
  <c r="G35" i="53"/>
  <c r="G34" i="53"/>
  <c r="G33" i="53"/>
  <c r="G32" i="53"/>
  <c r="G29" i="53"/>
  <c r="G26" i="53"/>
  <c r="G25" i="53"/>
  <c r="G22" i="53"/>
  <c r="G21" i="53"/>
  <c r="G18" i="53"/>
  <c r="G15" i="53"/>
  <c r="G14" i="53"/>
  <c r="G9" i="53"/>
  <c r="G8" i="53"/>
  <c r="G7" i="53"/>
  <c r="G6" i="53"/>
  <c r="B43" i="110"/>
  <c r="B28" i="27" l="1"/>
  <c r="G50" i="53" l="1"/>
  <c r="G49" i="53"/>
  <c r="E11" i="52" l="1"/>
  <c r="E10" i="52"/>
  <c r="E11" i="38"/>
  <c r="E10" i="38"/>
  <c r="E33" i="27" l="1"/>
  <c r="E31" i="27"/>
  <c r="K6" i="27"/>
  <c r="E37" i="25" l="1"/>
  <c r="E35" i="25"/>
  <c r="E37" i="21"/>
  <c r="E35" i="21"/>
  <c r="K5" i="21"/>
  <c r="K6" i="18"/>
  <c r="G196" i="15"/>
  <c r="L186" i="15"/>
  <c r="G144" i="15"/>
  <c r="G14" i="15"/>
  <c r="L4" i="15"/>
  <c r="E28" i="14"/>
  <c r="E26" i="14"/>
  <c r="B16" i="14"/>
  <c r="A47" i="14" s="1"/>
  <c r="B14" i="14"/>
  <c r="A44" i="14" s="1"/>
  <c r="B12" i="14"/>
  <c r="A41" i="14" s="1"/>
  <c r="K6" i="14"/>
  <c r="E30" i="13"/>
  <c r="E28" i="13"/>
  <c r="B15" i="13"/>
  <c r="B13" i="13"/>
  <c r="B11" i="13"/>
  <c r="K5" i="13"/>
  <c r="L4" i="11"/>
  <c r="D57" i="1"/>
  <c r="D56" i="1"/>
  <c r="D55" i="1"/>
  <c r="D54" i="1"/>
  <c r="D53" i="1"/>
  <c r="J14" i="1"/>
  <c r="J13" i="1"/>
  <c r="J11" i="1"/>
  <c r="A48" i="13" l="1"/>
  <c r="A49" i="13"/>
  <c r="A45" i="13"/>
  <c r="A46" i="13"/>
  <c r="A42" i="13"/>
  <c r="A43" i="13"/>
  <c r="A46" i="14"/>
  <c r="A43" i="14"/>
  <c r="A40" i="14"/>
  <c r="O26" i="49" l="1"/>
  <c r="Q1" i="11" l="1"/>
  <c r="Q184" i="15"/>
  <c r="Q2" i="15"/>
  <c r="A184" i="15"/>
  <c r="A2" i="15"/>
  <c r="A2" i="14"/>
  <c r="A2" i="13"/>
  <c r="A2" i="11"/>
  <c r="A183" i="15"/>
  <c r="A1" i="15"/>
  <c r="A1" i="14"/>
  <c r="A1" i="13"/>
  <c r="A1" i="11"/>
  <c r="C66" i="53"/>
  <c r="A66" i="53"/>
  <c r="C65" i="53"/>
  <c r="A65" i="53"/>
  <c r="C63" i="53"/>
  <c r="C64" i="53" s="1"/>
  <c r="A63" i="53"/>
  <c r="A64" i="53" s="1"/>
  <c r="C39" i="53"/>
  <c r="A39" i="53"/>
  <c r="C43" i="53"/>
  <c r="C41" i="53"/>
  <c r="A41" i="53"/>
  <c r="AS18" i="49"/>
  <c r="AP18" i="49"/>
  <c r="AM18" i="49"/>
  <c r="AJ18" i="49"/>
  <c r="AG18" i="49"/>
  <c r="AD18" i="49"/>
  <c r="AA18" i="49"/>
  <c r="X18" i="49"/>
  <c r="U18" i="49"/>
  <c r="R18" i="49"/>
  <c r="O18" i="49"/>
  <c r="L18" i="49"/>
  <c r="I18" i="49"/>
  <c r="F18" i="49"/>
  <c r="C59" i="53"/>
  <c r="C60" i="53" s="1"/>
  <c r="C61" i="53" s="1"/>
  <c r="C62" i="53" s="1"/>
  <c r="C37" i="53"/>
  <c r="A37" i="53"/>
  <c r="C36" i="53"/>
  <c r="A36" i="53"/>
  <c r="A32" i="53"/>
  <c r="C29" i="53"/>
  <c r="C30" i="53" s="1"/>
  <c r="C31" i="53" s="1"/>
  <c r="A29" i="53"/>
  <c r="A30" i="53" s="1"/>
  <c r="A31" i="53" s="1"/>
  <c r="C25" i="53"/>
  <c r="C26" i="53" s="1"/>
  <c r="C27" i="53" s="1"/>
  <c r="C28" i="53" s="1"/>
  <c r="A25" i="53"/>
  <c r="A26" i="53" s="1"/>
  <c r="A27" i="53" s="1"/>
  <c r="A28" i="53" s="1"/>
  <c r="C24" i="53"/>
  <c r="A24" i="53"/>
  <c r="C22" i="53"/>
  <c r="A22" i="53"/>
  <c r="C21" i="53"/>
  <c r="A21" i="53"/>
  <c r="C18" i="53"/>
  <c r="C19" i="53" s="1"/>
  <c r="C20" i="53" s="1"/>
  <c r="A18" i="53"/>
  <c r="A19" i="53" s="1"/>
  <c r="A20" i="53" s="1"/>
  <c r="A14" i="53"/>
  <c r="C6" i="53"/>
  <c r="A6" i="53"/>
  <c r="A33" i="53" l="1"/>
  <c r="A34" i="53"/>
  <c r="A35" i="53"/>
  <c r="A1" i="52"/>
  <c r="AY32" i="49" l="1"/>
  <c r="AY29" i="49"/>
  <c r="AY27" i="49"/>
  <c r="AR32" i="49" l="1"/>
  <c r="AQ32" i="49"/>
  <c r="AF32" i="49"/>
  <c r="AE32" i="49"/>
  <c r="T32" i="49"/>
  <c r="S32" i="49"/>
  <c r="A78" i="42" l="1"/>
  <c r="A71" i="42"/>
  <c r="A64" i="42"/>
  <c r="N48" i="41" l="1"/>
  <c r="L48" i="41" s="1"/>
  <c r="L73" i="41" l="1"/>
  <c r="O73" i="41" s="1"/>
  <c r="N58" i="41"/>
  <c r="L58" i="41" s="1"/>
  <c r="O58" i="41" s="1"/>
  <c r="N59" i="41"/>
  <c r="L59" i="41" s="1"/>
  <c r="O59" i="41" s="1"/>
  <c r="N60" i="41"/>
  <c r="N61" i="41"/>
  <c r="N62" i="41"/>
  <c r="L62" i="41" s="1"/>
  <c r="N63" i="41"/>
  <c r="N64" i="41"/>
  <c r="N65" i="41"/>
  <c r="N66" i="41"/>
  <c r="N67" i="41"/>
  <c r="N68" i="41"/>
  <c r="N69" i="41"/>
  <c r="N70" i="41"/>
  <c r="N71" i="41"/>
  <c r="N72" i="41"/>
  <c r="L72" i="41" s="1"/>
  <c r="O72" i="41" s="1"/>
  <c r="O62" i="41" l="1"/>
  <c r="L70" i="41"/>
  <c r="O70" i="41" s="1"/>
  <c r="L66" i="41"/>
  <c r="O66" i="41" s="1"/>
  <c r="L69" i="41"/>
  <c r="O69" i="41" s="1"/>
  <c r="L65" i="41"/>
  <c r="O65" i="41" s="1"/>
  <c r="L61" i="41"/>
  <c r="O61" i="41" s="1"/>
  <c r="L68" i="41"/>
  <c r="O68" i="41" s="1"/>
  <c r="L64" i="41"/>
  <c r="O64" i="41" s="1"/>
  <c r="L60" i="41"/>
  <c r="O60" i="41" s="1"/>
  <c r="L71" i="41"/>
  <c r="O71" i="41" s="1"/>
  <c r="L67" i="41"/>
  <c r="O67" i="41" s="1"/>
  <c r="L63" i="41"/>
  <c r="O63" i="41" s="1"/>
  <c r="E22" i="53"/>
  <c r="E21" i="53"/>
  <c r="E18" i="53"/>
  <c r="E14" i="53"/>
  <c r="C15" i="53"/>
  <c r="C16" i="53" s="1"/>
  <c r="C17" i="53" s="1"/>
  <c r="A15" i="53"/>
  <c r="A16" i="53" s="1"/>
  <c r="A17" i="53" s="1"/>
  <c r="C9" i="53"/>
  <c r="A7" i="53"/>
  <c r="C7" i="53" l="1"/>
  <c r="C8" i="53"/>
  <c r="A9" i="53"/>
  <c r="A8" i="53"/>
  <c r="N41" i="41" l="1"/>
  <c r="L41" i="41" s="1"/>
  <c r="N81" i="41"/>
  <c r="N82" i="41"/>
  <c r="N83" i="41"/>
  <c r="N84" i="41"/>
  <c r="L84" i="41" s="1"/>
  <c r="N85" i="41"/>
  <c r="L85" i="41" s="1"/>
  <c r="N80" i="41"/>
  <c r="L80" i="41" s="1"/>
  <c r="L82" i="41" l="1"/>
  <c r="O82" i="41" s="1"/>
  <c r="L83" i="41"/>
  <c r="O83" i="41" s="1"/>
  <c r="L81" i="41"/>
  <c r="O81" i="41" s="1"/>
  <c r="O80" i="41"/>
  <c r="N57" i="41"/>
  <c r="L57" i="41" s="1"/>
  <c r="N56" i="41"/>
  <c r="N54" i="41"/>
  <c r="L54" i="41" s="1"/>
  <c r="N55" i="41"/>
  <c r="L55" i="41" s="1"/>
  <c r="N47" i="41"/>
  <c r="L47" i="41" s="1"/>
  <c r="N50" i="41"/>
  <c r="L50" i="41" s="1"/>
  <c r="N51" i="41"/>
  <c r="L51" i="41" s="1"/>
  <c r="N52" i="41"/>
  <c r="L52" i="41" s="1"/>
  <c r="N53" i="41"/>
  <c r="L53" i="41" s="1"/>
  <c r="O53" i="41" s="1"/>
  <c r="N49" i="41"/>
  <c r="L49" i="41" s="1"/>
  <c r="N42" i="41"/>
  <c r="L42" i="41" s="1"/>
  <c r="N44" i="41"/>
  <c r="L44" i="41" s="1"/>
  <c r="N45" i="41"/>
  <c r="L45" i="41" s="1"/>
  <c r="L56" i="41" l="1"/>
  <c r="C61" i="42"/>
  <c r="C60" i="42"/>
  <c r="C55" i="42"/>
  <c r="C58" i="42"/>
  <c r="C59" i="42"/>
  <c r="C62" i="42"/>
  <c r="C54" i="42"/>
  <c r="C57" i="42"/>
  <c r="C56" i="42"/>
  <c r="O44" i="41"/>
  <c r="O52" i="41"/>
  <c r="O51" i="41"/>
  <c r="O45" i="41"/>
  <c r="C49" i="42" s="1"/>
  <c r="O49" i="41"/>
  <c r="O50" i="41"/>
  <c r="O57" i="41"/>
  <c r="O42" i="41"/>
  <c r="C46" i="42" s="1"/>
  <c r="O41" i="41"/>
  <c r="F21" i="49"/>
  <c r="M21" i="49"/>
  <c r="N21" i="49"/>
  <c r="O21" i="49"/>
  <c r="Q21" i="49"/>
  <c r="R21" i="49"/>
  <c r="Y21" i="49"/>
  <c r="Z21" i="49"/>
  <c r="AA21" i="49"/>
  <c r="AC21" i="49"/>
  <c r="AD21" i="49"/>
  <c r="AK21" i="49"/>
  <c r="AL21" i="49"/>
  <c r="AM21" i="49"/>
  <c r="AO21" i="49"/>
  <c r="AP21" i="49"/>
  <c r="BB21" i="49"/>
  <c r="AY21" i="49"/>
  <c r="L22" i="49"/>
  <c r="M22" i="49"/>
  <c r="N22" i="49"/>
  <c r="O22" i="49"/>
  <c r="P22" i="49"/>
  <c r="Q22" i="49"/>
  <c r="X22" i="49"/>
  <c r="Y22" i="49"/>
  <c r="Z22" i="49"/>
  <c r="AA22" i="49"/>
  <c r="AB22" i="49"/>
  <c r="AC22" i="49"/>
  <c r="AD22" i="49"/>
  <c r="AE22" i="49"/>
  <c r="AJ22" i="49"/>
  <c r="AK22" i="49"/>
  <c r="AL22" i="49"/>
  <c r="AM22" i="49"/>
  <c r="AN22" i="49"/>
  <c r="AO22" i="49"/>
  <c r="AP22" i="49"/>
  <c r="AQ22" i="49"/>
  <c r="L23" i="49"/>
  <c r="M23" i="49"/>
  <c r="N23" i="49"/>
  <c r="O23" i="49"/>
  <c r="P23" i="49"/>
  <c r="Q23" i="49"/>
  <c r="R22" i="49"/>
  <c r="X23" i="49"/>
  <c r="Y23" i="49"/>
  <c r="Z23" i="49"/>
  <c r="AA23" i="49"/>
  <c r="AB23" i="49"/>
  <c r="AC23" i="49"/>
  <c r="AD23" i="49"/>
  <c r="AJ23" i="49"/>
  <c r="AK23" i="49"/>
  <c r="AL23" i="49"/>
  <c r="AM23" i="49"/>
  <c r="AN23" i="49"/>
  <c r="AO23" i="49"/>
  <c r="AP23" i="49"/>
  <c r="L24" i="49"/>
  <c r="M24" i="49"/>
  <c r="N24" i="49"/>
  <c r="O24" i="49"/>
  <c r="P24" i="49"/>
  <c r="Q24" i="49"/>
  <c r="S24" i="49"/>
  <c r="X24" i="49"/>
  <c r="Y24" i="49"/>
  <c r="Z24" i="49"/>
  <c r="AA24" i="49"/>
  <c r="AB24" i="49"/>
  <c r="AC24" i="49"/>
  <c r="AD24" i="49"/>
  <c r="AE24" i="49"/>
  <c r="AJ24" i="49"/>
  <c r="AK24" i="49"/>
  <c r="AL24" i="49"/>
  <c r="AM24" i="49"/>
  <c r="AN24" i="49"/>
  <c r="AO24" i="49"/>
  <c r="AP24" i="49"/>
  <c r="AQ24" i="49"/>
  <c r="BB24" i="49"/>
  <c r="BC24" i="49"/>
  <c r="AY24" i="49"/>
  <c r="AZ24" i="49"/>
  <c r="F25" i="49"/>
  <c r="G25" i="49"/>
  <c r="H25" i="49"/>
  <c r="L25" i="49"/>
  <c r="M25" i="49"/>
  <c r="O25" i="49"/>
  <c r="P25" i="49"/>
  <c r="R25" i="49"/>
  <c r="S25" i="49"/>
  <c r="T25" i="49"/>
  <c r="X25" i="49"/>
  <c r="Y25" i="49"/>
  <c r="AA25" i="49"/>
  <c r="AB25" i="49"/>
  <c r="AD25" i="49"/>
  <c r="AE25" i="49"/>
  <c r="AF25" i="49"/>
  <c r="AJ25" i="49"/>
  <c r="AK25" i="49"/>
  <c r="AM25" i="49"/>
  <c r="AN25" i="49"/>
  <c r="AP25" i="49"/>
  <c r="AQ25" i="49"/>
  <c r="AR25" i="49"/>
  <c r="BB25" i="49"/>
  <c r="BC25" i="49"/>
  <c r="BD25" i="49"/>
  <c r="AY25" i="49"/>
  <c r="AZ25" i="49"/>
  <c r="BA25" i="49"/>
  <c r="BB33" i="49"/>
  <c r="BB32" i="49"/>
  <c r="BB31" i="49"/>
  <c r="BB29" i="49"/>
  <c r="BB26" i="49"/>
  <c r="O27" i="49"/>
  <c r="F32" i="49"/>
  <c r="AP29" i="49"/>
  <c r="AD29" i="49"/>
  <c r="R29" i="49"/>
  <c r="AP28" i="49"/>
  <c r="AD28" i="49"/>
  <c r="R28" i="49"/>
  <c r="F28" i="49"/>
  <c r="AP27" i="49"/>
  <c r="AD27" i="49"/>
  <c r="R27" i="49"/>
  <c r="F27" i="49"/>
  <c r="AP26" i="49"/>
  <c r="AJ26" i="49"/>
  <c r="AD26" i="49"/>
  <c r="X26" i="49"/>
  <c r="R26" i="49"/>
  <c r="L26" i="49"/>
  <c r="F26" i="49"/>
  <c r="C68" i="42" l="1"/>
  <c r="C75" i="42" s="1"/>
  <c r="C82" i="42" s="1"/>
  <c r="A33" i="1"/>
  <c r="A24" i="1"/>
  <c r="A23" i="1"/>
  <c r="A40" i="1"/>
  <c r="A27" i="1"/>
  <c r="A26" i="1"/>
  <c r="A35" i="1"/>
  <c r="A28" i="1"/>
  <c r="A37" i="1"/>
  <c r="A31" i="1"/>
  <c r="A30" i="1"/>
  <c r="A25" i="1"/>
  <c r="A36" i="1"/>
  <c r="A32" i="1"/>
  <c r="A38" i="1"/>
  <c r="A34" i="1"/>
  <c r="A41" i="1"/>
  <c r="A29" i="1"/>
  <c r="A39" i="1"/>
  <c r="Y53" i="41"/>
  <c r="O56" i="41"/>
  <c r="C66" i="42"/>
  <c r="C73" i="42" s="1"/>
  <c r="C80" i="42" s="1"/>
  <c r="C67" i="42"/>
  <c r="C74" i="42" s="1"/>
  <c r="C81" i="42" s="1"/>
  <c r="C69" i="42"/>
  <c r="C76" i="42" s="1"/>
  <c r="C83" i="42" s="1"/>
  <c r="C45" i="42"/>
  <c r="C48" i="42"/>
  <c r="C47" i="42"/>
  <c r="Y54" i="41" l="1"/>
  <c r="Y55" i="41"/>
  <c r="C53" i="42"/>
  <c r="AJ21" i="49" l="1"/>
  <c r="X21" i="49"/>
  <c r="L21" i="49"/>
  <c r="AR29" i="49" l="1"/>
  <c r="AQ29" i="49"/>
  <c r="AR28" i="49"/>
  <c r="AQ28" i="49"/>
  <c r="AR27" i="49"/>
  <c r="AQ27" i="49"/>
  <c r="AR26" i="49"/>
  <c r="AQ26" i="49"/>
  <c r="AF29" i="49"/>
  <c r="AE29" i="49"/>
  <c r="AF28" i="49"/>
  <c r="AE28" i="49"/>
  <c r="AF27" i="49"/>
  <c r="AE27" i="49"/>
  <c r="AF26" i="49"/>
  <c r="AE26" i="49"/>
  <c r="AE23" i="49"/>
  <c r="AE21" i="49"/>
  <c r="AK26" i="49"/>
  <c r="Y26" i="49"/>
  <c r="AN21" i="49"/>
  <c r="AB21" i="49"/>
  <c r="E1" i="53"/>
  <c r="E2" i="53"/>
  <c r="AZ21" i="49" l="1"/>
  <c r="BC21" i="49"/>
  <c r="T29" i="49" l="1"/>
  <c r="T28" i="49"/>
  <c r="T27" i="49"/>
  <c r="T26" i="49"/>
  <c r="S29" i="49"/>
  <c r="S28" i="49"/>
  <c r="S27" i="49"/>
  <c r="S26" i="49"/>
  <c r="S22" i="49"/>
  <c r="P21" i="49"/>
  <c r="M26" i="49"/>
  <c r="H32" i="49"/>
  <c r="H29" i="49"/>
  <c r="H28" i="49"/>
  <c r="H27" i="49"/>
  <c r="H26" i="49"/>
  <c r="G26" i="49"/>
  <c r="G22" i="49"/>
  <c r="E18" i="37" l="1"/>
  <c r="E17" i="37"/>
  <c r="E18" i="36"/>
  <c r="E17" i="36"/>
  <c r="AQ23" i="49" l="1"/>
  <c r="AQ21" i="49"/>
  <c r="C2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Initialinstall</author>
    <author>福島　琢二</author>
    <author>嘉田　一貴</author>
  </authors>
  <commentList>
    <comment ref="AI5" authorId="0" shapeId="0" xr:uid="{00000000-0006-0000-0000-000001000000}">
      <text>
        <r>
          <rPr>
            <b/>
            <sz val="18"/>
            <color indexed="10"/>
            <rFont val="ＭＳ Ｐゴシック"/>
            <family val="3"/>
            <charset val="128"/>
          </rPr>
          <t>評価項目の設定がない場合、ここで編集</t>
        </r>
      </text>
    </comment>
    <comment ref="C6" authorId="0" shapeId="0" xr:uid="{00000000-0006-0000-0000-000002000000}">
      <text>
        <r>
          <rPr>
            <b/>
            <sz val="22"/>
            <color indexed="10"/>
            <rFont val="ＭＳ Ｐゴシック"/>
            <family val="3"/>
            <charset val="128"/>
          </rPr>
          <t>ここに入力</t>
        </r>
      </text>
    </comment>
    <comment ref="B8" authorId="1" shapeId="0" xr:uid="{00000000-0006-0000-0000-000003000000}">
      <text>
        <r>
          <rPr>
            <b/>
            <sz val="9"/>
            <color indexed="81"/>
            <rFont val="ＭＳ Ｐゴシック"/>
            <family val="3"/>
            <charset val="128"/>
          </rPr>
          <t>島根県が定める発注工事種別</t>
        </r>
      </text>
    </comment>
    <comment ref="AD8" authorId="0" shapeId="0" xr:uid="{00000000-0006-0000-0000-000004000000}">
      <text>
        <r>
          <rPr>
            <sz val="14"/>
            <color indexed="81"/>
            <rFont val="ＭＳ Ｐゴシック"/>
            <family val="3"/>
            <charset val="128"/>
          </rPr>
          <t>項目が不足する場合
ここに入力</t>
        </r>
      </text>
    </comment>
    <comment ref="B9" authorId="1" shapeId="0" xr:uid="{00000000-0006-0000-0000-000005000000}">
      <text>
        <r>
          <rPr>
            <b/>
            <sz val="9"/>
            <color indexed="81"/>
            <rFont val="ＭＳ Ｐゴシック"/>
            <family val="3"/>
            <charset val="128"/>
          </rPr>
          <t>建設業法に基づく許可業種</t>
        </r>
      </text>
    </comment>
    <comment ref="AI9" authorId="0" shapeId="0" xr:uid="{00000000-0006-0000-0000-000006000000}">
      <text>
        <r>
          <rPr>
            <sz val="14"/>
            <color indexed="81"/>
            <rFont val="ＭＳ Ｐゴシック"/>
            <family val="3"/>
            <charset val="128"/>
          </rPr>
          <t>項目が不足する場合
ここに入力</t>
        </r>
      </text>
    </comment>
    <comment ref="F11" authorId="2" shapeId="0" xr:uid="{3F9E304B-EAF2-41A8-9D65-A675F882D770}">
      <text>
        <r>
          <rPr>
            <b/>
            <sz val="9"/>
            <color indexed="81"/>
            <rFont val="MS P ゴシック"/>
            <family val="3"/>
            <charset val="128"/>
          </rPr>
          <t>年度改定の際は、適用する最新の手引きの年度をこのセルに入力してください。</t>
        </r>
      </text>
    </comment>
    <comment ref="O11" authorId="0" shapeId="0" xr:uid="{00000000-0006-0000-0000-000007000000}">
      <text>
        <r>
          <rPr>
            <sz val="14"/>
            <color indexed="81"/>
            <rFont val="ＭＳ Ｐゴシック"/>
            <family val="3"/>
            <charset val="128"/>
          </rPr>
          <t>項目が不足する場合
ここに入力</t>
        </r>
      </text>
    </comment>
    <comment ref="M12" authorId="0" shapeId="0" xr:uid="{00000000-0006-0000-0000-000008000000}">
      <text>
        <r>
          <rPr>
            <sz val="14"/>
            <color indexed="81"/>
            <rFont val="ＭＳ Ｐゴシック"/>
            <family val="3"/>
            <charset val="128"/>
          </rPr>
          <t>項目が不足する場合
ここに入力</t>
        </r>
      </text>
    </comment>
    <comment ref="O12" authorId="0" shapeId="0" xr:uid="{00000000-0006-0000-0000-000009000000}">
      <text>
        <r>
          <rPr>
            <sz val="14"/>
            <color indexed="81"/>
            <rFont val="ＭＳ Ｐゴシック"/>
            <family val="3"/>
            <charset val="128"/>
          </rPr>
          <t>項目が不足する場合
ここに入力</t>
        </r>
      </text>
    </comment>
    <comment ref="Q12" authorId="0" shapeId="0" xr:uid="{00000000-0006-0000-0000-00000A000000}">
      <text>
        <r>
          <rPr>
            <sz val="14"/>
            <color indexed="81"/>
            <rFont val="ＭＳ Ｐゴシック"/>
            <family val="3"/>
            <charset val="128"/>
          </rPr>
          <t>項目が不足する場合
ここに入力</t>
        </r>
      </text>
    </comment>
    <comment ref="L13" authorId="0" shapeId="0" xr:uid="{00000000-0006-0000-0000-00000B000000}">
      <text>
        <r>
          <rPr>
            <sz val="14"/>
            <color indexed="81"/>
            <rFont val="ＭＳ Ｐゴシック"/>
            <family val="3"/>
            <charset val="128"/>
          </rPr>
          <t>項目が不足する場合
ここに入力</t>
        </r>
      </text>
    </comment>
    <comment ref="R16" authorId="0" shapeId="0" xr:uid="{00000000-0006-0000-0000-00000C000000}">
      <text>
        <r>
          <rPr>
            <sz val="14"/>
            <color indexed="81"/>
            <rFont val="ＭＳ Ｐゴシック"/>
            <family val="3"/>
            <charset val="128"/>
          </rPr>
          <t>項目が不足する場合
ここに入力</t>
        </r>
      </text>
    </comment>
    <comment ref="AC17" authorId="0" shapeId="0" xr:uid="{00000000-0006-0000-0000-00000D000000}">
      <text>
        <r>
          <rPr>
            <sz val="14"/>
            <color indexed="81"/>
            <rFont val="ＭＳ Ｐゴシック"/>
            <family val="3"/>
            <charset val="128"/>
          </rPr>
          <t>項目が不足する場合
ここに入力</t>
        </r>
      </text>
    </comment>
    <comment ref="G20" authorId="0" shapeId="0" xr:uid="{00000000-0006-0000-0000-00000E000000}">
      <text>
        <r>
          <rPr>
            <b/>
            <sz val="22"/>
            <color indexed="10"/>
            <rFont val="ＭＳ Ｐゴシック"/>
            <family val="3"/>
            <charset val="128"/>
          </rPr>
          <t>ここに入力</t>
        </r>
      </text>
    </comment>
    <comment ref="T22" authorId="0" shapeId="0" xr:uid="{00000000-0006-0000-0000-00000F000000}">
      <text>
        <r>
          <rPr>
            <sz val="14"/>
            <color indexed="81"/>
            <rFont val="ＭＳ Ｐゴシック"/>
            <family val="3"/>
            <charset val="128"/>
          </rPr>
          <t>項目が不足する場合
ここに入力</t>
        </r>
      </text>
    </comment>
    <comment ref="U22" authorId="0" shapeId="0" xr:uid="{00000000-0006-0000-0000-000010000000}">
      <text>
        <r>
          <rPr>
            <sz val="14"/>
            <color indexed="81"/>
            <rFont val="ＭＳ Ｐゴシック"/>
            <family val="3"/>
            <charset val="128"/>
          </rPr>
          <t>項目が不足する場合
ここに入力</t>
        </r>
      </text>
    </comment>
    <comment ref="N29" authorId="0" shapeId="0" xr:uid="{00000000-0006-0000-0000-000011000000}">
      <text>
        <r>
          <rPr>
            <sz val="14"/>
            <color indexed="81"/>
            <rFont val="ＭＳ Ｐゴシック"/>
            <family val="3"/>
            <charset val="128"/>
          </rPr>
          <t>項目が不足する場合
ここに入力</t>
        </r>
      </text>
    </comment>
    <comment ref="O40" authorId="0" shapeId="0" xr:uid="{00000000-0006-0000-0000-000012000000}">
      <text>
        <r>
          <rPr>
            <b/>
            <sz val="18"/>
            <color indexed="10"/>
            <rFont val="ＭＳ Ｐゴシック"/>
            <family val="3"/>
            <charset val="128"/>
          </rPr>
          <t>表紙記載文をここで編集（必要に応じて）</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福島　琢二</author>
    <author>嘉田　一貴</author>
  </authors>
  <commentList>
    <comment ref="D18" authorId="0" shapeId="0" xr:uid="{00000000-0006-0000-0100-000001000000}">
      <text>
        <r>
          <rPr>
            <b/>
            <sz val="9"/>
            <color indexed="81"/>
            <rFont val="ＭＳ Ｐゴシック"/>
            <family val="3"/>
            <charset val="128"/>
          </rPr>
          <t>配置予定技術者②、配置予定技術者③を申請しない場合は、「氏名記入欄」及び「生年月日欄」に何も記入しないで下さい</t>
        </r>
      </text>
    </comment>
    <comment ref="B26" authorId="1" shapeId="0" xr:uid="{9FC0BAB6-96FA-48B0-B5C6-DE333D2FFABA}">
      <text>
        <r>
          <rPr>
            <b/>
            <sz val="9"/>
            <color indexed="81"/>
            <rFont val="ＭＳ Ｐゴシック"/>
            <family val="3"/>
            <charset val="128"/>
            <scheme val="minor"/>
          </rPr>
          <t>リストから「○」を選択してください。
証明書による申請をしない場合は、何も記入しないで下さい。</t>
        </r>
      </text>
    </comment>
    <comment ref="B44" authorId="0" shapeId="0" xr:uid="{00000000-0006-0000-0100-000002000000}">
      <text>
        <r>
          <rPr>
            <b/>
            <sz val="9"/>
            <color indexed="81"/>
            <rFont val="ＭＳ Ｐゴシック"/>
            <family val="3"/>
            <charset val="128"/>
          </rPr>
          <t>リストから「有」、「無」どちらかを選択して下さい</t>
        </r>
      </text>
    </comment>
    <comment ref="B52" authorId="0" shapeId="0" xr:uid="{00000000-0006-0000-0100-000003000000}">
      <text>
        <r>
          <rPr>
            <b/>
            <sz val="9"/>
            <color indexed="81"/>
            <rFont val="ＭＳ Ｐゴシック"/>
            <family val="3"/>
            <charset val="128"/>
          </rPr>
          <t>リストから「有」、「無」どちらかを選択して下さい</t>
        </r>
      </text>
    </comment>
    <comment ref="B65" authorId="0" shapeId="0" xr:uid="{00000000-0006-0000-0100-000004000000}">
      <text>
        <r>
          <rPr>
            <b/>
            <sz val="9"/>
            <color indexed="81"/>
            <rFont val="ＭＳ Ｐゴシック"/>
            <family val="3"/>
            <charset val="128"/>
          </rPr>
          <t>リストから「有」、「無」どちらかを選択して下さい</t>
        </r>
      </text>
    </comment>
    <comment ref="B72" authorId="0" shapeId="0" xr:uid="{00000000-0006-0000-0100-000005000000}">
      <text>
        <r>
          <rPr>
            <b/>
            <sz val="9"/>
            <color indexed="81"/>
            <rFont val="ＭＳ Ｐゴシック"/>
            <family val="3"/>
            <charset val="128"/>
          </rPr>
          <t>リストから「有」、「無」どちらかを選択して下さい。
配置予定技術者②を申請しない場合は、何も記入しないで下さい。</t>
        </r>
      </text>
    </comment>
    <comment ref="B79" authorId="0" shapeId="0" xr:uid="{00000000-0006-0000-0100-000006000000}">
      <text>
        <r>
          <rPr>
            <b/>
            <sz val="9"/>
            <color indexed="81"/>
            <rFont val="ＭＳ Ｐゴシック"/>
            <family val="3"/>
            <charset val="128"/>
          </rPr>
          <t>リストから「有」、「無」どちらかを選択して下さい。
配置予定技術者③を申請しない場合は、何も記入しないで下さい。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E10" authorId="0" shapeId="0" xr:uid="{00000000-0006-0000-0300-000001000000}">
      <text>
        <r>
          <rPr>
            <b/>
            <sz val="14"/>
            <color indexed="81"/>
            <rFont val="ＭＳ Ｐゴシック"/>
            <family val="3"/>
            <charset val="128"/>
          </rPr>
          <t>実績が少ない工種で適用</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C18" authorId="0" shapeId="0" xr:uid="{00000000-0006-0000-0400-000001000000}">
      <text>
        <r>
          <rPr>
            <b/>
            <sz val="14"/>
            <color indexed="81"/>
            <rFont val="ＭＳ Ｐゴシック"/>
            <family val="3"/>
            <charset val="128"/>
          </rPr>
          <t>実績が少ない工種で適用</t>
        </r>
      </text>
    </comment>
    <comment ref="O44" authorId="0" shapeId="0" xr:uid="{00000000-0006-0000-0400-000003000000}">
      <text>
        <r>
          <rPr>
            <b/>
            <sz val="12"/>
            <color indexed="81"/>
            <rFont val="ＭＳ Ｐゴシック"/>
            <family val="3"/>
            <charset val="128"/>
          </rPr>
          <t>名称</t>
        </r>
        <r>
          <rPr>
            <sz val="9"/>
            <color indexed="81"/>
            <rFont val="ＭＳ Ｐゴシック"/>
            <family val="3"/>
            <charset val="128"/>
          </rPr>
          <t xml:space="preserve">
</t>
        </r>
      </text>
    </comment>
    <comment ref="AA44" authorId="0" shapeId="0" xr:uid="{00000000-0006-0000-0400-000005000000}">
      <text>
        <r>
          <rPr>
            <b/>
            <sz val="12"/>
            <color indexed="81"/>
            <rFont val="ＭＳ Ｐゴシック"/>
            <family val="3"/>
            <charset val="128"/>
          </rPr>
          <t>名称</t>
        </r>
        <r>
          <rPr>
            <sz val="9"/>
            <color indexed="81"/>
            <rFont val="ＭＳ Ｐゴシック"/>
            <family val="3"/>
            <charset val="128"/>
          </rPr>
          <t xml:space="preserve">
</t>
        </r>
      </text>
    </comment>
    <comment ref="AM44" authorId="0" shapeId="0" xr:uid="{00000000-0006-0000-0400-000007000000}">
      <text>
        <r>
          <rPr>
            <b/>
            <sz val="12"/>
            <color indexed="81"/>
            <rFont val="ＭＳ Ｐゴシック"/>
            <family val="3"/>
            <charset val="128"/>
          </rPr>
          <t>名称</t>
        </r>
        <r>
          <rPr>
            <sz val="9"/>
            <color indexed="81"/>
            <rFont val="ＭＳ Ｐゴシック"/>
            <family val="3"/>
            <charset val="128"/>
          </rPr>
          <t xml:space="preserve">
</t>
        </r>
      </text>
    </comment>
    <comment ref="AY44" authorId="0" shapeId="0" xr:uid="{00000000-0006-0000-0400-00000B000000}">
      <text>
        <r>
          <rPr>
            <b/>
            <sz val="12"/>
            <color indexed="81"/>
            <rFont val="ＭＳ Ｐゴシック"/>
            <family val="3"/>
            <charset val="128"/>
          </rPr>
          <t>ボランティア活動内容</t>
        </r>
      </text>
    </comment>
    <comment ref="BB44" authorId="0" shapeId="0" xr:uid="{00000000-0006-0000-0400-000009000000}">
      <text>
        <r>
          <rPr>
            <b/>
            <sz val="12"/>
            <color indexed="81"/>
            <rFont val="ＭＳ Ｐゴシック"/>
            <family val="3"/>
            <charset val="128"/>
          </rPr>
          <t>業務名</t>
        </r>
        <r>
          <rPr>
            <sz val="9"/>
            <color indexed="81"/>
            <rFont val="ＭＳ Ｐゴシック"/>
            <family val="3"/>
            <charset val="128"/>
          </rPr>
          <t xml:space="preserve">
</t>
        </r>
      </text>
    </comment>
    <comment ref="AY45" authorId="0" shapeId="0" xr:uid="{00000000-0006-0000-0400-000012000000}">
      <text>
        <r>
          <rPr>
            <b/>
            <sz val="12"/>
            <color indexed="81"/>
            <rFont val="ＭＳ Ｐゴシック"/>
            <family val="3"/>
            <charset val="128"/>
          </rPr>
          <t>活動日</t>
        </r>
      </text>
    </comment>
    <comment ref="BB45" authorId="0" shapeId="0" xr:uid="{00000000-0006-0000-0400-000010000000}">
      <text>
        <r>
          <rPr>
            <b/>
            <sz val="12"/>
            <color indexed="81"/>
            <rFont val="ＭＳ Ｐゴシック"/>
            <family val="3"/>
            <charset val="128"/>
          </rPr>
          <t>発注機関</t>
        </r>
      </text>
    </comment>
    <comment ref="BH45" authorId="0" shapeId="0" xr:uid="{00000000-0006-0000-0400-000013000000}">
      <text>
        <r>
          <rPr>
            <b/>
            <sz val="12"/>
            <color indexed="81"/>
            <rFont val="ＭＳ Ｐゴシック"/>
            <family val="3"/>
            <charset val="128"/>
          </rPr>
          <t>生年月日</t>
        </r>
      </text>
    </comment>
    <comment ref="AY46" authorId="0" shapeId="0" xr:uid="{00000000-0006-0000-0400-000018000000}">
      <text>
        <r>
          <rPr>
            <b/>
            <sz val="12"/>
            <color indexed="81"/>
            <rFont val="ＭＳ Ｐゴシック"/>
            <family val="3"/>
            <charset val="128"/>
          </rPr>
          <t>活動箇所</t>
        </r>
      </text>
    </comment>
    <comment ref="BH46" authorId="0" shapeId="0" xr:uid="{00000000-0006-0000-0400-000019000000}">
      <text>
        <r>
          <rPr>
            <b/>
            <sz val="12"/>
            <color indexed="81"/>
            <rFont val="ＭＳ Ｐゴシック"/>
            <family val="3"/>
            <charset val="128"/>
          </rPr>
          <t>新規雇用年月日</t>
        </r>
      </text>
    </comment>
    <comment ref="AY47" authorId="0" shapeId="0" xr:uid="{00000000-0006-0000-0400-00001C000000}">
      <text>
        <r>
          <rPr>
            <b/>
            <sz val="12"/>
            <color indexed="81"/>
            <rFont val="ＭＳ Ｐゴシック"/>
            <family val="3"/>
            <charset val="128"/>
          </rPr>
          <t>参加人数</t>
        </r>
      </text>
    </comment>
    <comment ref="BB47" authorId="0" shapeId="0" xr:uid="{00000000-0006-0000-0400-00001A000000}">
      <text>
        <r>
          <rPr>
            <b/>
            <sz val="12"/>
            <color indexed="81"/>
            <rFont val="ＭＳ Ｐゴシック"/>
            <family val="3"/>
            <charset val="128"/>
          </rPr>
          <t>契約（始）</t>
        </r>
      </text>
    </comment>
    <comment ref="AY48" authorId="0" shapeId="0" xr:uid="{00000000-0006-0000-0400-00001F000000}">
      <text>
        <r>
          <rPr>
            <b/>
            <sz val="12"/>
            <color indexed="81"/>
            <rFont val="ＭＳ Ｐゴシック"/>
            <family val="3"/>
            <charset val="128"/>
          </rPr>
          <t>従業員数</t>
        </r>
      </text>
    </comment>
    <comment ref="BB48" authorId="0" shapeId="0" xr:uid="{00000000-0006-0000-0400-00001D000000}">
      <text>
        <r>
          <rPr>
            <b/>
            <sz val="12"/>
            <color indexed="81"/>
            <rFont val="ＭＳ Ｐゴシック"/>
            <family val="3"/>
            <charset val="128"/>
          </rPr>
          <t>契約（終）</t>
        </r>
      </text>
    </comment>
    <comment ref="AY49" authorId="0" shapeId="0" xr:uid="{00000000-0006-0000-0400-000022000000}">
      <text>
        <r>
          <rPr>
            <b/>
            <sz val="12"/>
            <color indexed="81"/>
            <rFont val="ＭＳ Ｐゴシック"/>
            <family val="3"/>
            <charset val="128"/>
          </rPr>
          <t>ハートフル活動</t>
        </r>
      </text>
    </comment>
    <comment ref="BB49" authorId="0" shapeId="0" xr:uid="{00000000-0006-0000-0400-000020000000}">
      <text>
        <r>
          <rPr>
            <b/>
            <sz val="12"/>
            <color indexed="81"/>
            <rFont val="ＭＳ Ｐゴシック"/>
            <family val="3"/>
            <charset val="128"/>
          </rPr>
          <t>施工箇所</t>
        </r>
      </text>
    </comment>
    <comment ref="AY50" authorId="0" shapeId="0" xr:uid="{00000000-0006-0000-0400-000023000000}">
      <text>
        <r>
          <rPr>
            <b/>
            <sz val="12"/>
            <color indexed="81"/>
            <rFont val="ＭＳ Ｐゴシック"/>
            <family val="3"/>
            <charset val="128"/>
          </rPr>
          <t>活動箇所</t>
        </r>
      </text>
    </comment>
    <comment ref="AY51" authorId="0" shapeId="0" xr:uid="{00000000-0006-0000-0400-000024000000}">
      <text>
        <r>
          <rPr>
            <b/>
            <sz val="12"/>
            <color indexed="81"/>
            <rFont val="ＭＳ Ｐゴシック"/>
            <family val="3"/>
            <charset val="128"/>
          </rPr>
          <t>参加人数</t>
        </r>
      </text>
    </comment>
    <comment ref="AY52" authorId="0" shapeId="0" xr:uid="{00000000-0006-0000-0400-000025000000}">
      <text>
        <r>
          <rPr>
            <b/>
            <sz val="12"/>
            <color indexed="81"/>
            <rFont val="ＭＳ Ｐゴシック"/>
            <family val="3"/>
            <charset val="128"/>
          </rPr>
          <t>従業員数</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G18" authorId="0" shapeId="0" xr:uid="{00000000-0006-0000-0B00-000001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18" authorId="0" shapeId="0" xr:uid="{00000000-0006-0000-0B00-000002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B7" authorId="0" shapeId="0" xr:uid="{00000000-0006-0000-0C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福島　琢二</author>
    <author>Windows ユーザー</author>
  </authors>
  <commentList>
    <comment ref="Q1" authorId="0" shapeId="0" xr:uid="{00000000-0006-0000-0D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18" authorId="1" shapeId="0" xr:uid="{00000000-0006-0000-0D00-000002000000}">
      <text>
        <r>
          <rPr>
            <b/>
            <sz val="9"/>
            <color indexed="81"/>
            <rFont val="MS P ゴシック"/>
            <family val="3"/>
            <charset val="128"/>
          </rPr>
          <t>①コリンズ登録番号（１０桁の数字）②別資料のみを提出③竣工時の登録義務なし④竣工登録の手続き中、のいずれかを記入</t>
        </r>
        <r>
          <rPr>
            <sz val="9"/>
            <color indexed="81"/>
            <rFont val="MS P ゴシック"/>
            <family val="3"/>
            <charset val="128"/>
          </rPr>
          <t xml:space="preserve">
</t>
        </r>
      </text>
    </comment>
    <comment ref="M18" authorId="1" shapeId="0" xr:uid="{00000000-0006-0000-0D00-000003000000}">
      <text>
        <r>
          <rPr>
            <b/>
            <sz val="9"/>
            <color indexed="81"/>
            <rFont val="MS P ゴシック"/>
            <family val="3"/>
            <charset val="128"/>
          </rPr>
          <t>①コリンズ登録番号（１０桁の数字）②別資料のみを提出③竣工時の登録義務なし④竣工登録の手続き中、のいずれかを記入</t>
        </r>
        <r>
          <rPr>
            <sz val="9"/>
            <color indexed="81"/>
            <rFont val="MS P ゴシック"/>
            <family val="3"/>
            <charset val="128"/>
          </rPr>
          <t xml:space="preserve">
</t>
        </r>
      </text>
    </comment>
    <comment ref="F25" authorId="1" shapeId="0" xr:uid="{00000000-0006-0000-0D00-000004000000}">
      <text>
        <r>
          <rPr>
            <b/>
            <sz val="9"/>
            <color indexed="81"/>
            <rFont val="MS P ゴシック"/>
            <family val="3"/>
            <charset val="128"/>
          </rPr>
          <t>プルダウンから選んでください</t>
        </r>
      </text>
    </comment>
    <comment ref="M25" authorId="1" shapeId="0" xr:uid="{00000000-0006-0000-0D00-000005000000}">
      <text>
        <r>
          <rPr>
            <b/>
            <sz val="9"/>
            <color indexed="81"/>
            <rFont val="MS P ゴシック"/>
            <family val="3"/>
            <charset val="128"/>
          </rPr>
          <t>プルダウンから選んでください</t>
        </r>
      </text>
    </comment>
    <comment ref="F26" authorId="1" shapeId="0" xr:uid="{00000000-0006-0000-0D00-000006000000}">
      <text>
        <r>
          <rPr>
            <b/>
            <sz val="9"/>
            <color indexed="81"/>
            <rFont val="MS P ゴシック"/>
            <family val="3"/>
            <charset val="128"/>
          </rPr>
          <t>プルダウンから選んでください</t>
        </r>
      </text>
    </comment>
    <comment ref="M26" authorId="1" shapeId="0" xr:uid="{00000000-0006-0000-0D00-000007000000}">
      <text>
        <r>
          <rPr>
            <b/>
            <sz val="9"/>
            <color indexed="81"/>
            <rFont val="MS P ゴシック"/>
            <family val="3"/>
            <charset val="128"/>
          </rPr>
          <t>プルダウンから選んでください</t>
        </r>
      </text>
    </comment>
    <comment ref="D96" authorId="1" shapeId="0" xr:uid="{00000000-0006-0000-0D00-000008000000}">
      <text>
        <r>
          <rPr>
            <sz val="9"/>
            <color indexed="10"/>
            <rFont val="MS P ゴシック"/>
            <family val="3"/>
            <charset val="128"/>
          </rPr>
          <t>「コリンズ登録番号」欄には「別資料のみを提出」と記載。</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福島　琢二</author>
    <author>Windows ユーザー</author>
  </authors>
  <commentList>
    <comment ref="Q2" authorId="0" shapeId="0" xr:uid="{00000000-0006-0000-13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25" authorId="1" shapeId="0" xr:uid="{00000000-0006-0000-1300-000002000000}">
      <text>
        <r>
          <rPr>
            <b/>
            <sz val="9"/>
            <color indexed="81"/>
            <rFont val="MS P ゴシック"/>
            <family val="3"/>
            <charset val="128"/>
          </rPr>
          <t>プルダウンで選んでください</t>
        </r>
      </text>
    </comment>
    <comment ref="M25" authorId="1" shapeId="0" xr:uid="{00000000-0006-0000-1300-000003000000}">
      <text>
        <r>
          <rPr>
            <b/>
            <sz val="9"/>
            <color indexed="81"/>
            <rFont val="MS P ゴシック"/>
            <family val="3"/>
            <charset val="128"/>
          </rPr>
          <t>プルダウンで選んでください</t>
        </r>
      </text>
    </comment>
    <comment ref="F26" authorId="1" shapeId="0" xr:uid="{00000000-0006-0000-1300-000004000000}">
      <text>
        <r>
          <rPr>
            <b/>
            <sz val="9"/>
            <color indexed="81"/>
            <rFont val="MS P ゴシック"/>
            <family val="3"/>
            <charset val="128"/>
          </rPr>
          <t>プルダウンで選んでください</t>
        </r>
      </text>
    </comment>
    <comment ref="M26" authorId="1" shapeId="0" xr:uid="{00000000-0006-0000-1300-000005000000}">
      <text>
        <r>
          <rPr>
            <b/>
            <sz val="9"/>
            <color indexed="81"/>
            <rFont val="MS P ゴシック"/>
            <family val="3"/>
            <charset val="128"/>
          </rPr>
          <t>プルダウンで選んでください</t>
        </r>
      </text>
    </comment>
    <comment ref="F27" authorId="1" shapeId="0" xr:uid="{00000000-0006-0000-1300-000006000000}">
      <text>
        <r>
          <rPr>
            <b/>
            <sz val="9"/>
            <color indexed="81"/>
            <rFont val="MS P ゴシック"/>
            <family val="3"/>
            <charset val="128"/>
          </rPr>
          <t>プルダウンで選んでください</t>
        </r>
      </text>
    </comment>
    <comment ref="M27" authorId="1" shapeId="0" xr:uid="{00000000-0006-0000-1300-000007000000}">
      <text>
        <r>
          <rPr>
            <b/>
            <sz val="9"/>
            <color indexed="81"/>
            <rFont val="MS P ゴシック"/>
            <family val="3"/>
            <charset val="128"/>
          </rPr>
          <t>プルダウンで選んでください</t>
        </r>
      </text>
    </comment>
    <comment ref="F28" authorId="1" shapeId="0" xr:uid="{00000000-0006-0000-1300-000008000000}">
      <text>
        <r>
          <rPr>
            <b/>
            <sz val="9"/>
            <color indexed="81"/>
            <rFont val="MS P ゴシック"/>
            <family val="3"/>
            <charset val="128"/>
          </rPr>
          <t>プルダウンで選んでください</t>
        </r>
      </text>
    </comment>
    <comment ref="M28" authorId="1" shapeId="0" xr:uid="{00000000-0006-0000-1300-000009000000}">
      <text>
        <r>
          <rPr>
            <b/>
            <sz val="9"/>
            <color indexed="81"/>
            <rFont val="MS P ゴシック"/>
            <family val="3"/>
            <charset val="128"/>
          </rPr>
          <t>プルダウンで選んでください</t>
        </r>
      </text>
    </comment>
    <comment ref="F29" authorId="0" shapeId="0" xr:uid="{00000000-0006-0000-1300-00000A000000}">
      <text>
        <r>
          <rPr>
            <b/>
            <sz val="9"/>
            <color indexed="81"/>
            <rFont val="ＭＳ Ｐゴシック"/>
            <family val="3"/>
            <charset val="128"/>
          </rPr>
          <t>従事時の役職を選択</t>
        </r>
      </text>
    </comment>
    <comment ref="M29" authorId="0" shapeId="0" xr:uid="{00000000-0006-0000-1300-00000B000000}">
      <text>
        <r>
          <rPr>
            <b/>
            <sz val="9"/>
            <color indexed="81"/>
            <rFont val="ＭＳ Ｐゴシック"/>
            <family val="3"/>
            <charset val="128"/>
          </rPr>
          <t>従事時の役職を選択</t>
        </r>
      </text>
    </comment>
    <comment ref="Q132" authorId="0" shapeId="0" xr:uid="{00000000-0006-0000-1300-00000C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155" authorId="1" shapeId="0" xr:uid="{00000000-0006-0000-1300-00000D000000}">
      <text>
        <r>
          <rPr>
            <b/>
            <sz val="9"/>
            <color indexed="81"/>
            <rFont val="MS P ゴシック"/>
            <family val="3"/>
            <charset val="128"/>
          </rPr>
          <t>プルダウンで選んでください</t>
        </r>
      </text>
    </comment>
    <comment ref="M155" authorId="1" shapeId="0" xr:uid="{00000000-0006-0000-1300-00000E000000}">
      <text>
        <r>
          <rPr>
            <b/>
            <sz val="9"/>
            <color indexed="81"/>
            <rFont val="MS P ゴシック"/>
            <family val="3"/>
            <charset val="128"/>
          </rPr>
          <t>プルダウンで選んでください</t>
        </r>
      </text>
    </comment>
    <comment ref="F156" authorId="1" shapeId="0" xr:uid="{00000000-0006-0000-1300-00000F000000}">
      <text>
        <r>
          <rPr>
            <b/>
            <sz val="9"/>
            <color indexed="81"/>
            <rFont val="MS P ゴシック"/>
            <family val="3"/>
            <charset val="128"/>
          </rPr>
          <t>プルダウンで選んでください</t>
        </r>
      </text>
    </comment>
    <comment ref="M156" authorId="1" shapeId="0" xr:uid="{00000000-0006-0000-1300-000010000000}">
      <text>
        <r>
          <rPr>
            <b/>
            <sz val="9"/>
            <color indexed="81"/>
            <rFont val="MS P ゴシック"/>
            <family val="3"/>
            <charset val="128"/>
          </rPr>
          <t>プルダウンで選んでください</t>
        </r>
      </text>
    </comment>
    <comment ref="F157" authorId="1" shapeId="0" xr:uid="{00000000-0006-0000-1300-000011000000}">
      <text>
        <r>
          <rPr>
            <b/>
            <sz val="9"/>
            <color indexed="81"/>
            <rFont val="MS P ゴシック"/>
            <family val="3"/>
            <charset val="128"/>
          </rPr>
          <t>プルダウンで選んでください</t>
        </r>
      </text>
    </comment>
    <comment ref="M157" authorId="1" shapeId="0" xr:uid="{00000000-0006-0000-1300-000012000000}">
      <text>
        <r>
          <rPr>
            <b/>
            <sz val="9"/>
            <color indexed="81"/>
            <rFont val="MS P ゴシック"/>
            <family val="3"/>
            <charset val="128"/>
          </rPr>
          <t>プルダウンで選んでください</t>
        </r>
      </text>
    </comment>
    <comment ref="F158" authorId="1" shapeId="0" xr:uid="{00000000-0006-0000-1300-000013000000}">
      <text>
        <r>
          <rPr>
            <b/>
            <sz val="9"/>
            <color indexed="81"/>
            <rFont val="MS P ゴシック"/>
            <family val="3"/>
            <charset val="128"/>
          </rPr>
          <t>プルダウンで選んでください</t>
        </r>
      </text>
    </comment>
    <comment ref="M158" authorId="1" shapeId="0" xr:uid="{00000000-0006-0000-1300-000014000000}">
      <text>
        <r>
          <rPr>
            <b/>
            <sz val="9"/>
            <color indexed="81"/>
            <rFont val="MS P ゴシック"/>
            <family val="3"/>
            <charset val="128"/>
          </rPr>
          <t>プルダウンで選んでください</t>
        </r>
      </text>
    </comment>
    <comment ref="F159" authorId="0" shapeId="0" xr:uid="{00000000-0006-0000-1300-000015000000}">
      <text>
        <r>
          <rPr>
            <b/>
            <sz val="9"/>
            <color indexed="81"/>
            <rFont val="ＭＳ Ｐゴシック"/>
            <family val="3"/>
            <charset val="128"/>
          </rPr>
          <t>従事時の役職を選択</t>
        </r>
      </text>
    </comment>
    <comment ref="M159" authorId="0" shapeId="0" xr:uid="{00000000-0006-0000-1300-000016000000}">
      <text>
        <r>
          <rPr>
            <b/>
            <sz val="9"/>
            <color indexed="81"/>
            <rFont val="ＭＳ Ｐゴシック"/>
            <family val="3"/>
            <charset val="128"/>
          </rPr>
          <t>従事時の役職を選択</t>
        </r>
      </text>
    </comment>
    <comment ref="Q184" authorId="0" shapeId="0" xr:uid="{00000000-0006-0000-1300-000017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207" authorId="1" shapeId="0" xr:uid="{00000000-0006-0000-1300-000018000000}">
      <text>
        <r>
          <rPr>
            <b/>
            <sz val="9"/>
            <color indexed="81"/>
            <rFont val="MS P ゴシック"/>
            <family val="3"/>
            <charset val="128"/>
          </rPr>
          <t>プルダウンで選んでください</t>
        </r>
      </text>
    </comment>
    <comment ref="M207" authorId="1" shapeId="0" xr:uid="{00000000-0006-0000-1300-000019000000}">
      <text>
        <r>
          <rPr>
            <b/>
            <sz val="9"/>
            <color indexed="81"/>
            <rFont val="MS P ゴシック"/>
            <family val="3"/>
            <charset val="128"/>
          </rPr>
          <t>プルダウンで選んでください</t>
        </r>
      </text>
    </comment>
    <comment ref="F208" authorId="1" shapeId="0" xr:uid="{00000000-0006-0000-1300-00001A000000}">
      <text>
        <r>
          <rPr>
            <b/>
            <sz val="9"/>
            <color indexed="81"/>
            <rFont val="MS P ゴシック"/>
            <family val="3"/>
            <charset val="128"/>
          </rPr>
          <t>プルダウンで選んでください</t>
        </r>
      </text>
    </comment>
    <comment ref="M208" authorId="1" shapeId="0" xr:uid="{00000000-0006-0000-1300-00001B000000}">
      <text>
        <r>
          <rPr>
            <b/>
            <sz val="9"/>
            <color indexed="81"/>
            <rFont val="MS P ゴシック"/>
            <family val="3"/>
            <charset val="128"/>
          </rPr>
          <t>プルダウンで選んでください</t>
        </r>
      </text>
    </comment>
    <comment ref="F209" authorId="1" shapeId="0" xr:uid="{00000000-0006-0000-1300-00001C000000}">
      <text>
        <r>
          <rPr>
            <b/>
            <sz val="9"/>
            <color indexed="81"/>
            <rFont val="MS P ゴシック"/>
            <family val="3"/>
            <charset val="128"/>
          </rPr>
          <t>プルダウンで選んでください</t>
        </r>
      </text>
    </comment>
    <comment ref="M209" authorId="1" shapeId="0" xr:uid="{00000000-0006-0000-1300-00001D000000}">
      <text>
        <r>
          <rPr>
            <b/>
            <sz val="9"/>
            <color indexed="81"/>
            <rFont val="MS P ゴシック"/>
            <family val="3"/>
            <charset val="128"/>
          </rPr>
          <t>プルダウンで選んでください</t>
        </r>
      </text>
    </comment>
    <comment ref="F210" authorId="1" shapeId="0" xr:uid="{00000000-0006-0000-1300-00001E000000}">
      <text>
        <r>
          <rPr>
            <b/>
            <sz val="9"/>
            <color indexed="81"/>
            <rFont val="MS P ゴシック"/>
            <family val="3"/>
            <charset val="128"/>
          </rPr>
          <t>プルダウンで選んでください</t>
        </r>
      </text>
    </comment>
    <comment ref="M210" authorId="1" shapeId="0" xr:uid="{00000000-0006-0000-1300-00001F000000}">
      <text>
        <r>
          <rPr>
            <b/>
            <sz val="9"/>
            <color indexed="81"/>
            <rFont val="MS P ゴシック"/>
            <family val="3"/>
            <charset val="128"/>
          </rPr>
          <t>プルダウンで選んでください</t>
        </r>
      </text>
    </comment>
    <comment ref="F211" authorId="0" shapeId="0" xr:uid="{00000000-0006-0000-1300-000020000000}">
      <text>
        <r>
          <rPr>
            <b/>
            <sz val="9"/>
            <color indexed="81"/>
            <rFont val="ＭＳ Ｐゴシック"/>
            <family val="3"/>
            <charset val="128"/>
          </rPr>
          <t>従事時の役職を選択</t>
        </r>
      </text>
    </comment>
    <comment ref="M211" authorId="0" shapeId="0" xr:uid="{00000000-0006-0000-1300-000021000000}">
      <text>
        <r>
          <rPr>
            <b/>
            <sz val="9"/>
            <color indexed="81"/>
            <rFont val="ＭＳ Ｐゴシック"/>
            <family val="3"/>
            <charset val="128"/>
          </rPr>
          <t>従事時の役職を選択</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G10" authorId="0" shapeId="0" xr:uid="{00000000-0006-0000-1700-000001000000}">
      <text>
        <r>
          <rPr>
            <b/>
            <sz val="9"/>
            <color indexed="81"/>
            <rFont val="ＭＳ Ｐゴシック"/>
            <family val="3"/>
            <charset val="128"/>
          </rPr>
          <t>「有」、「無」を選択</t>
        </r>
      </text>
    </comment>
    <comment ref="G11" authorId="0" shapeId="0" xr:uid="{00000000-0006-0000-1700-000002000000}">
      <text>
        <r>
          <rPr>
            <b/>
            <sz val="9"/>
            <color indexed="81"/>
            <rFont val="ＭＳ Ｐゴシック"/>
            <family val="3"/>
            <charset val="128"/>
          </rPr>
          <t>「有」、「無」を選択</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福島　琢二</author>
    <author>嘉田　一貴</author>
    <author>310361</author>
  </authors>
  <commentList>
    <comment ref="P1" authorId="0" shapeId="0" xr:uid="{00000000-0006-0000-1B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C12" authorId="1" shapeId="0" xr:uid="{00000000-0006-0000-1B00-000002000000}">
      <text>
        <r>
          <rPr>
            <b/>
            <sz val="9"/>
            <color indexed="10"/>
            <rFont val="MS P ゴシック"/>
            <family val="3"/>
            <charset val="128"/>
          </rPr>
          <t>１つの活動を複数日で行った場合、
全ての活動日を記入する</t>
        </r>
        <r>
          <rPr>
            <b/>
            <sz val="9"/>
            <color indexed="81"/>
            <rFont val="MS P ゴシック"/>
            <family val="3"/>
            <charset val="128"/>
          </rPr>
          <t>。</t>
        </r>
      </text>
    </comment>
    <comment ref="K12" authorId="2" shapeId="0" xr:uid="{00000000-0006-0000-1B00-000003000000}">
      <text>
        <r>
          <rPr>
            <b/>
            <sz val="9"/>
            <color indexed="81"/>
            <rFont val="ＭＳ Ｐゴシック"/>
            <family val="3"/>
            <charset val="128"/>
          </rPr>
          <t>評価対象地域内であることが分かるよう記載
(例)○○市△△町</t>
        </r>
      </text>
    </comment>
    <comment ref="K15" authorId="2" shapeId="0" xr:uid="{00000000-0006-0000-1B00-000005000000}">
      <text>
        <r>
          <rPr>
            <b/>
            <sz val="9"/>
            <color indexed="81"/>
            <rFont val="ＭＳ Ｐゴシック"/>
            <family val="3"/>
            <charset val="128"/>
          </rPr>
          <t>評価対象地域内であることが分かるよう記載
(例)○○市△△町</t>
        </r>
      </text>
    </comment>
    <comment ref="C26" authorId="2" shapeId="0" xr:uid="{00000000-0006-0000-1B00-000006000000}">
      <text>
        <r>
          <rPr>
            <b/>
            <sz val="9"/>
            <color indexed="81"/>
            <rFont val="ＭＳ Ｐゴシック"/>
            <family val="3"/>
            <charset val="128"/>
          </rPr>
          <t>評価対象地域内であることが分かるよう記載
(例)○○市△△町</t>
        </r>
      </text>
    </comment>
    <comment ref="C27" authorId="2" shapeId="0" xr:uid="{00000000-0006-0000-1B00-000007000000}">
      <text>
        <r>
          <rPr>
            <b/>
            <sz val="9"/>
            <color indexed="81"/>
            <rFont val="ＭＳ Ｐゴシック"/>
            <family val="3"/>
            <charset val="128"/>
          </rPr>
          <t>評価対象地域内であることが分かるよう記載
(例)○○市△△町</t>
        </r>
      </text>
    </comment>
    <comment ref="C28" authorId="2" shapeId="0" xr:uid="{00000000-0006-0000-1B00-000008000000}">
      <text>
        <r>
          <rPr>
            <b/>
            <sz val="9"/>
            <color indexed="81"/>
            <rFont val="ＭＳ Ｐゴシック"/>
            <family val="3"/>
            <charset val="128"/>
          </rPr>
          <t>愛護団体認定証記載の団体名を記入</t>
        </r>
        <r>
          <rPr>
            <sz val="9"/>
            <color indexed="81"/>
            <rFont val="ＭＳ Ｐゴシック"/>
            <family val="3"/>
            <charset val="128"/>
          </rPr>
          <t xml:space="preserv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福島　琢二</author>
    <author>310361</author>
  </authors>
  <commentList>
    <comment ref="O1" authorId="0" shapeId="0" xr:uid="{00000000-0006-0000-18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A15" authorId="0" shapeId="0" xr:uid="{00000000-0006-0000-1800-000002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N15" authorId="1" shapeId="0" xr:uid="{00000000-0006-0000-1800-000003000000}">
      <text>
        <r>
          <rPr>
            <b/>
            <sz val="12"/>
            <color indexed="81"/>
            <rFont val="ＭＳ Ｐゴシック"/>
            <family val="3"/>
            <charset val="128"/>
          </rPr>
          <t>旧市町村名等を記入</t>
        </r>
      </text>
    </comment>
    <comment ref="A20" authorId="0" shapeId="0" xr:uid="{00000000-0006-0000-1800-000004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N20" authorId="1" shapeId="0" xr:uid="{00000000-0006-0000-1800-000005000000}">
      <text>
        <r>
          <rPr>
            <b/>
            <sz val="12"/>
            <color indexed="81"/>
            <rFont val="ＭＳ Ｐゴシック"/>
            <family val="3"/>
            <charset val="128"/>
          </rPr>
          <t>旧市町村名等を記入</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嘉田　一貴</author>
    <author>940518</author>
  </authors>
  <commentList>
    <comment ref="M43" authorId="0" shapeId="0" xr:uid="{00000000-0006-0000-1C00-000001000000}">
      <text>
        <r>
          <rPr>
            <sz val="9"/>
            <color rgb="FF000000"/>
            <rFont val="MS P ゴシック"/>
            <family val="3"/>
            <charset val="128"/>
          </rPr>
          <t>短時間以外の常用雇用労働者：1人を1カウント
短時間労働者：1人を0.5カウント
特定短時間労働者：カウントしない</t>
        </r>
      </text>
    </comment>
    <comment ref="M45" authorId="1" shapeId="0" xr:uid="{00000000-0006-0000-1C00-000002000000}">
      <text>
        <r>
          <rPr>
            <sz val="10"/>
            <color indexed="81"/>
            <rFont val="ＭＳ Ｐ明朝"/>
            <family val="1"/>
            <charset val="128"/>
          </rPr>
          <t>初期値として建設業の除外率１０％を記</t>
        </r>
        <r>
          <rPr>
            <sz val="10"/>
            <color rgb="FF000000"/>
            <rFont val="ＭＳ Ｐ明朝"/>
            <family val="1"/>
            <charset val="128"/>
          </rPr>
          <t>入しています。
他の業種で除外率が異なる場合には、修正願います。</t>
        </r>
      </text>
    </comment>
    <comment ref="O56" authorId="0" shapeId="0" xr:uid="{E9BDAF10-E353-4F5A-BDAB-F59EF45CDC9D}">
      <text>
        <r>
          <rPr>
            <sz val="9"/>
            <color indexed="81"/>
            <rFont val="MS P ゴシック"/>
            <family val="3"/>
            <charset val="128"/>
          </rPr>
          <t>従業員の雇用状況が未入力の場合、エラー表示になります。</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310361</author>
    <author>福島　琢二</author>
  </authors>
  <commentList>
    <comment ref="K10" authorId="0" shapeId="0" xr:uid="{00000000-0006-0000-1D00-000001000000}">
      <text>
        <r>
          <rPr>
            <b/>
            <sz val="9"/>
            <color indexed="81"/>
            <rFont val="ＭＳ Ｐゴシック"/>
            <family val="3"/>
            <charset val="128"/>
          </rPr>
          <t>「有」、「無」を選択</t>
        </r>
      </text>
    </comment>
    <comment ref="N10" authorId="1" shapeId="0" xr:uid="{00000000-0006-0000-1D00-000002000000}">
      <text>
        <r>
          <rPr>
            <b/>
            <sz val="9"/>
            <color indexed="81"/>
            <rFont val="ＭＳ Ｐゴシック"/>
            <family val="3"/>
            <charset val="128"/>
          </rPr>
          <t>認定期間を記入
（例）令和○年○月○日</t>
        </r>
      </text>
    </comment>
    <comment ref="K12" authorId="0" shapeId="0" xr:uid="{00000000-0006-0000-1D00-000003000000}">
      <text>
        <r>
          <rPr>
            <b/>
            <sz val="9"/>
            <color indexed="81"/>
            <rFont val="ＭＳ Ｐゴシック"/>
            <family val="3"/>
            <charset val="128"/>
          </rPr>
          <t>「有」、「無」を選択</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14" authorId="0" shapeId="0" xr:uid="{00000000-0006-0000-1F00-000001000000}">
      <text>
        <r>
          <rPr>
            <b/>
            <sz val="9"/>
            <color indexed="81"/>
            <rFont val="ＭＳ Ｐゴシック"/>
            <family val="3"/>
            <charset val="128"/>
          </rPr>
          <t>新規雇用した若手技術者・若手従業員の氏名を入力</t>
        </r>
      </text>
    </comment>
    <comment ref="M14" authorId="0" shapeId="0" xr:uid="{00000000-0006-0000-1F00-000002000000}">
      <text>
        <r>
          <rPr>
            <b/>
            <sz val="9"/>
            <color indexed="81"/>
            <rFont val="ＭＳ Ｐゴシック"/>
            <family val="3"/>
            <charset val="128"/>
          </rPr>
          <t>新規雇用した若手技術者・若手従業員の氏名を入力</t>
        </r>
      </text>
    </comment>
    <comment ref="H15" authorId="0" shapeId="0" xr:uid="{00000000-0006-0000-1F00-000003000000}">
      <text>
        <r>
          <rPr>
            <b/>
            <sz val="9"/>
            <color indexed="81"/>
            <rFont val="ＭＳ Ｐゴシック"/>
            <family val="3"/>
            <charset val="128"/>
          </rPr>
          <t>生年月日を記入
（例）平成○年○月○日</t>
        </r>
      </text>
    </comment>
    <comment ref="M15" authorId="0" shapeId="0" xr:uid="{00000000-0006-0000-1F00-000004000000}">
      <text>
        <r>
          <rPr>
            <b/>
            <sz val="9"/>
            <color indexed="81"/>
            <rFont val="ＭＳ Ｐゴシック"/>
            <family val="3"/>
            <charset val="128"/>
          </rPr>
          <t>生年月日を記入
（例）平成○年○月○日</t>
        </r>
      </text>
    </comment>
    <comment ref="H16" authorId="0" shapeId="0" xr:uid="{00000000-0006-0000-1F00-000005000000}">
      <text>
        <r>
          <rPr>
            <b/>
            <sz val="9"/>
            <color indexed="81"/>
            <rFont val="ＭＳ Ｐゴシック"/>
            <family val="3"/>
            <charset val="128"/>
          </rPr>
          <t>新規雇用年月日を記入</t>
        </r>
      </text>
    </comment>
    <comment ref="M16" authorId="0" shapeId="0" xr:uid="{00000000-0006-0000-1F00-000006000000}">
      <text>
        <r>
          <rPr>
            <b/>
            <sz val="9"/>
            <color indexed="81"/>
            <rFont val="ＭＳ Ｐゴシック"/>
            <family val="3"/>
            <charset val="128"/>
          </rPr>
          <t>新規雇用年月日を記入</t>
        </r>
      </text>
    </comment>
    <comment ref="H18" authorId="0" shapeId="0" xr:uid="{00000000-0006-0000-1F00-000007000000}">
      <text>
        <r>
          <rPr>
            <b/>
            <sz val="9"/>
            <color indexed="81"/>
            <rFont val="ＭＳ Ｐゴシック"/>
            <family val="3"/>
            <charset val="128"/>
          </rPr>
          <t>「有」、「無」を選択</t>
        </r>
      </text>
    </comment>
    <comment ref="M18" authorId="0" shapeId="0" xr:uid="{00000000-0006-0000-1F00-000008000000}">
      <text>
        <r>
          <rPr>
            <b/>
            <sz val="9"/>
            <color indexed="81"/>
            <rFont val="ＭＳ Ｐゴシック"/>
            <family val="3"/>
            <charset val="128"/>
          </rPr>
          <t>「有」、「無」を選択</t>
        </r>
      </text>
    </comment>
    <comment ref="H28" authorId="0" shapeId="0" xr:uid="{00000000-0006-0000-1F00-000009000000}">
      <text>
        <r>
          <rPr>
            <b/>
            <sz val="9"/>
            <color indexed="81"/>
            <rFont val="ＭＳ Ｐゴシック"/>
            <family val="3"/>
            <charset val="128"/>
          </rPr>
          <t>「有」、「無」を選択</t>
        </r>
      </text>
    </comment>
    <comment ref="M28" authorId="0" shapeId="0" xr:uid="{00000000-0006-0000-1F00-00000A000000}">
      <text>
        <r>
          <rPr>
            <b/>
            <sz val="9"/>
            <color indexed="81"/>
            <rFont val="ＭＳ Ｐゴシック"/>
            <family val="3"/>
            <charset val="128"/>
          </rPr>
          <t>「有」、「無」を選択</t>
        </r>
      </text>
    </comment>
    <comment ref="H33" authorId="0" shapeId="0" xr:uid="{00000000-0006-0000-1F00-00000B000000}">
      <text>
        <r>
          <rPr>
            <b/>
            <sz val="9"/>
            <color indexed="81"/>
            <rFont val="ＭＳ Ｐゴシック"/>
            <family val="3"/>
            <charset val="128"/>
          </rPr>
          <t>「有」、「無」を選択</t>
        </r>
      </text>
    </comment>
    <comment ref="M33" authorId="0" shapeId="0" xr:uid="{00000000-0006-0000-1F00-00000C000000}">
      <text>
        <r>
          <rPr>
            <b/>
            <sz val="9"/>
            <color indexed="81"/>
            <rFont val="ＭＳ Ｐゴシック"/>
            <family val="3"/>
            <charset val="128"/>
          </rPr>
          <t>「有」、「無」を選択</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E11" authorId="0" shapeId="0" xr:uid="{00000000-0006-0000-2600-000001000000}">
      <text>
        <r>
          <rPr>
            <b/>
            <sz val="9"/>
            <color indexed="81"/>
            <rFont val="ＭＳ Ｐゴシック"/>
            <family val="3"/>
            <charset val="128"/>
          </rPr>
          <t>「有」、「無」を選択</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<sst xmlns="http://schemas.openxmlformats.org/spreadsheetml/2006/main" count="2616" uniqueCount="1225">
  <si>
    <t>発注者</t>
  </si>
  <si>
    <t>１　工事名</t>
  </si>
  <si>
    <t>（発注者記載欄）</t>
  </si>
  <si>
    <t>①</t>
  </si>
  <si>
    <t>②</t>
  </si>
  <si>
    <t>③</t>
  </si>
  <si>
    <t>各工事成績評定点</t>
  </si>
  <si>
    <t>工事成績評定点の平均</t>
  </si>
  <si>
    <t>（小数第２位を四捨五入）</t>
  </si>
  <si>
    <t>※必要に応じて設定する事項</t>
  </si>
  <si>
    <t>　　　　　　　　　　　　　　　　　　　　　　　　　　　　</t>
  </si>
  <si>
    <t>番号</t>
  </si>
  <si>
    <t>発注機関名</t>
  </si>
  <si>
    <t>工事種別</t>
  </si>
  <si>
    <t>工事名</t>
  </si>
  <si>
    <t>工事成績評定点</t>
  </si>
  <si>
    <t>企業の同種工事の施工実績</t>
  </si>
  <si>
    <t>工事名称等</t>
  </si>
  <si>
    <t>工　　事　　名</t>
  </si>
  <si>
    <t>施工場所</t>
  </si>
  <si>
    <t>受注形態</t>
  </si>
  <si>
    <t>工事概要</t>
  </si>
  <si>
    <t>配置予定技術者氏名</t>
  </si>
  <si>
    <t>※評価結果</t>
  </si>
  <si>
    <t>配置予定技術者の資格</t>
  </si>
  <si>
    <t>配置予定技術者の同種工事の施工経験</t>
  </si>
  <si>
    <t>配置予定技術者　氏名</t>
  </si>
  <si>
    <t>従事期間</t>
  </si>
  <si>
    <t>従事時の役職</t>
  </si>
  <si>
    <t>対象年度</t>
  </si>
  <si>
    <t>活動内容</t>
  </si>
  <si>
    <t>（a）</t>
  </si>
  <si>
    <t>（b）</t>
  </si>
  <si>
    <t>（発注者）</t>
  </si>
  <si>
    <t>記</t>
  </si>
  <si>
    <t>入札公告日</t>
  </si>
  <si>
    <t>（提案者）</t>
  </si>
  <si>
    <t>説明を求める要旨</t>
  </si>
  <si>
    <t>回答</t>
  </si>
  <si>
    <t>評価内容の説明要求に対する回答</t>
  </si>
  <si>
    <t>　　　　　　　　　　　　　　　　　　　　　　　　　</t>
  </si>
  <si>
    <t>質問事項</t>
  </si>
  <si>
    <t>要旨</t>
  </si>
  <si>
    <t>設計図書、技術資料作成に対する質問の回答書</t>
  </si>
  <si>
    <t>　　　　　　　　　　　　　　　　　　　</t>
  </si>
  <si>
    <t>総   合   評   価   技   術   資   料</t>
    <phoneticPr fontId="2"/>
  </si>
  <si>
    <t>部署</t>
    <phoneticPr fontId="2"/>
  </si>
  <si>
    <t>担当者</t>
    <phoneticPr fontId="2"/>
  </si>
  <si>
    <t>電話番号</t>
    <phoneticPr fontId="2"/>
  </si>
  <si>
    <t>FAX番号</t>
    <phoneticPr fontId="2"/>
  </si>
  <si>
    <t>Ｅ－ｍａｉｌ</t>
    <phoneticPr fontId="2"/>
  </si>
  <si>
    <t>(1)</t>
    <phoneticPr fontId="2"/>
  </si>
  <si>
    <t>(2)</t>
    <phoneticPr fontId="2"/>
  </si>
  <si>
    <t>(3)</t>
    <phoneticPr fontId="2"/>
  </si>
  <si>
    <t>②</t>
    <phoneticPr fontId="2"/>
  </si>
  <si>
    <t>評定点</t>
    <phoneticPr fontId="2"/>
  </si>
  <si>
    <t>配置予定技術者の継続学習</t>
    <phoneticPr fontId="2"/>
  </si>
  <si>
    <t>(3)</t>
  </si>
  <si>
    <t>(4)</t>
  </si>
  <si>
    <t>上記事項の外、入札説明書本文にある要件を必ず確認すること。</t>
    <phoneticPr fontId="2"/>
  </si>
  <si>
    <t>(4)</t>
    <phoneticPr fontId="2"/>
  </si>
  <si>
    <t>(5)</t>
    <phoneticPr fontId="2"/>
  </si>
  <si>
    <t>(6)</t>
    <phoneticPr fontId="2"/>
  </si>
  <si>
    <t>上記事項の外、入札説明書本文にある要件を必ず確認すること。</t>
    <rPh sb="0" eb="2">
      <t>ジョウキ</t>
    </rPh>
    <rPh sb="2" eb="4">
      <t>ジコウ</t>
    </rPh>
    <rPh sb="5" eb="6">
      <t>ホカ</t>
    </rPh>
    <rPh sb="7" eb="9">
      <t>ニュウサツ</t>
    </rPh>
    <rPh sb="9" eb="12">
      <t>セツメイショ</t>
    </rPh>
    <rPh sb="12" eb="14">
      <t>ホンブン</t>
    </rPh>
    <rPh sb="17" eb="19">
      <t>ヨウケン</t>
    </rPh>
    <rPh sb="20" eb="21">
      <t>カナラ</t>
    </rPh>
    <rPh sb="22" eb="24">
      <t>カクニン</t>
    </rPh>
    <phoneticPr fontId="2"/>
  </si>
  <si>
    <t>（収受印）</t>
  </si>
  <si>
    <t xml:space="preserve"> </t>
    <phoneticPr fontId="2"/>
  </si>
  <si>
    <t>対象：</t>
    <phoneticPr fontId="2"/>
  </si>
  <si>
    <t>(1)</t>
    <phoneticPr fontId="2"/>
  </si>
  <si>
    <t>(2)</t>
    <phoneticPr fontId="2"/>
  </si>
  <si>
    <t>入札説明書本文にある要件を必ず確認すること。</t>
    <phoneticPr fontId="2"/>
  </si>
  <si>
    <t>様</t>
    <phoneticPr fontId="2"/>
  </si>
  <si>
    <t>①</t>
    <phoneticPr fontId="2"/>
  </si>
  <si>
    <t>②</t>
    <phoneticPr fontId="2"/>
  </si>
  <si>
    <t>③</t>
    <phoneticPr fontId="2"/>
  </si>
  <si>
    <t>様</t>
    <phoneticPr fontId="2"/>
  </si>
  <si>
    <t>代表者氏名</t>
    <phoneticPr fontId="2"/>
  </si>
  <si>
    <t>上記事項の外、入札説明書本文にある要件を必ず確認すること。</t>
    <phoneticPr fontId="2"/>
  </si>
  <si>
    <t>発注事務所名</t>
    <rPh sb="0" eb="2">
      <t>ハッチュウ</t>
    </rPh>
    <rPh sb="2" eb="4">
      <t>ジム</t>
    </rPh>
    <rPh sb="4" eb="5">
      <t>ショ</t>
    </rPh>
    <rPh sb="5" eb="6">
      <t>メイ</t>
    </rPh>
    <phoneticPr fontId="2"/>
  </si>
  <si>
    <t>入札公告日</t>
    <rPh sb="0" eb="2">
      <t>ニュウサツ</t>
    </rPh>
    <rPh sb="2" eb="4">
      <t>コウコク</t>
    </rPh>
    <rPh sb="4" eb="5">
      <t>ビ</t>
    </rPh>
    <phoneticPr fontId="2"/>
  </si>
  <si>
    <t>工事名</t>
    <rPh sb="0" eb="2">
      <t>コウジ</t>
    </rPh>
    <rPh sb="2" eb="3">
      <t>メイ</t>
    </rPh>
    <phoneticPr fontId="2"/>
  </si>
  <si>
    <t>担当者</t>
    <rPh sb="0" eb="3">
      <t>タントウシャ</t>
    </rPh>
    <phoneticPr fontId="2"/>
  </si>
  <si>
    <t>部署</t>
    <rPh sb="0" eb="2">
      <t>ブショ</t>
    </rPh>
    <phoneticPr fontId="2"/>
  </si>
  <si>
    <t>電話番号</t>
    <rPh sb="0" eb="2">
      <t>デンワ</t>
    </rPh>
    <rPh sb="2" eb="4">
      <t>バンゴウ</t>
    </rPh>
    <phoneticPr fontId="2"/>
  </si>
  <si>
    <t>ＦＡＸ番号</t>
    <rPh sb="3" eb="5">
      <t>バンゴウ</t>
    </rPh>
    <phoneticPr fontId="2"/>
  </si>
  <si>
    <t>Ｅ－mail</t>
    <phoneticPr fontId="2"/>
  </si>
  <si>
    <t>提出日</t>
    <rPh sb="0" eb="2">
      <t>テイシュツ</t>
    </rPh>
    <rPh sb="2" eb="3">
      <t>ビ</t>
    </rPh>
    <phoneticPr fontId="2"/>
  </si>
  <si>
    <t>住所</t>
    <rPh sb="0" eb="2">
      <t>ジュウショ</t>
    </rPh>
    <phoneticPr fontId="2"/>
  </si>
  <si>
    <t>代表者</t>
    <rPh sb="0" eb="3">
      <t>ダイヒョウシャ</t>
    </rPh>
    <phoneticPr fontId="2"/>
  </si>
  <si>
    <t>完成年度</t>
    <rPh sb="0" eb="2">
      <t>カンセイ</t>
    </rPh>
    <rPh sb="2" eb="4">
      <t>ネンド</t>
    </rPh>
    <phoneticPr fontId="2"/>
  </si>
  <si>
    <t>工事種別</t>
    <rPh sb="0" eb="2">
      <t>コウジ</t>
    </rPh>
    <rPh sb="2" eb="4">
      <t>シュベツ</t>
    </rPh>
    <phoneticPr fontId="2"/>
  </si>
  <si>
    <t>施工実績</t>
    <rPh sb="0" eb="2">
      <t>セコウ</t>
    </rPh>
    <rPh sb="2" eb="4">
      <t>ジッセキ</t>
    </rPh>
    <phoneticPr fontId="2"/>
  </si>
  <si>
    <t>施工場所</t>
    <rPh sb="0" eb="2">
      <t>セコウ</t>
    </rPh>
    <rPh sb="2" eb="4">
      <t>バショ</t>
    </rPh>
    <phoneticPr fontId="2"/>
  </si>
  <si>
    <t>施工規模</t>
    <rPh sb="0" eb="2">
      <t>セコウ</t>
    </rPh>
    <rPh sb="2" eb="4">
      <t>キボ</t>
    </rPh>
    <phoneticPr fontId="2"/>
  </si>
  <si>
    <t xml:space="preserve">                                                                           　　　　　　　　　　　　　　　　　</t>
    <phoneticPr fontId="2"/>
  </si>
  <si>
    <t>施工経験</t>
    <rPh sb="0" eb="2">
      <t>セコウ</t>
    </rPh>
    <rPh sb="2" eb="4">
      <t>ケイケン</t>
    </rPh>
    <phoneticPr fontId="2"/>
  </si>
  <si>
    <t>請負金額</t>
    <rPh sb="0" eb="2">
      <t>ウケオイ</t>
    </rPh>
    <rPh sb="2" eb="4">
      <t>キンガク</t>
    </rPh>
    <phoneticPr fontId="2"/>
  </si>
  <si>
    <t>役職</t>
    <rPh sb="0" eb="2">
      <t>ヤクショク</t>
    </rPh>
    <phoneticPr fontId="2"/>
  </si>
  <si>
    <t>入力項目名</t>
    <rPh sb="0" eb="2">
      <t>ニュウリョク</t>
    </rPh>
    <rPh sb="2" eb="4">
      <t>コウモク</t>
    </rPh>
    <rPh sb="4" eb="5">
      <t>メイ</t>
    </rPh>
    <phoneticPr fontId="2"/>
  </si>
  <si>
    <t>入力欄</t>
    <rPh sb="0" eb="2">
      <t>ニュウリョク</t>
    </rPh>
    <rPh sb="2" eb="3">
      <t>ラン</t>
    </rPh>
    <phoneticPr fontId="2"/>
  </si>
  <si>
    <t>技術資料提出工事名：　　　　　　　　　　　　　　　　　　　　　　　　　　　　　　　　　　　　　　　　　</t>
    <phoneticPr fontId="2"/>
  </si>
  <si>
    <t>提出事務所名：</t>
    <phoneticPr fontId="2"/>
  </si>
  <si>
    <t>有効範囲：</t>
    <phoneticPr fontId="2"/>
  </si>
  <si>
    <t>点</t>
    <rPh sb="0" eb="1">
      <t>テン</t>
    </rPh>
    <phoneticPr fontId="2"/>
  </si>
  <si>
    <t>円</t>
    <phoneticPr fontId="2"/>
  </si>
  <si>
    <t>ユニット</t>
    <phoneticPr fontId="2"/>
  </si>
  <si>
    <t>対象技術者：</t>
    <phoneticPr fontId="2"/>
  </si>
  <si>
    <t>上記①～③の配置予定技術者のうち、上記資格保有者　　　　　　</t>
    <phoneticPr fontId="2"/>
  </si>
  <si>
    <t>①</t>
    <phoneticPr fontId="2"/>
  </si>
  <si>
    <t>提出日</t>
    <phoneticPr fontId="2"/>
  </si>
  <si>
    <t>企業</t>
    <rPh sb="0" eb="2">
      <t>キギョウ</t>
    </rPh>
    <phoneticPr fontId="2"/>
  </si>
  <si>
    <t>【企業】評価項目</t>
    <rPh sb="1" eb="3">
      <t>キギョウ</t>
    </rPh>
    <rPh sb="4" eb="6">
      <t>ヒョウカ</t>
    </rPh>
    <rPh sb="6" eb="8">
      <t>コウモク</t>
    </rPh>
    <phoneticPr fontId="12"/>
  </si>
  <si>
    <t>【技術者】評価項目</t>
    <rPh sb="1" eb="4">
      <t>ギジュツシャ</t>
    </rPh>
    <rPh sb="5" eb="7">
      <t>ヒョウカ</t>
    </rPh>
    <rPh sb="7" eb="9">
      <t>コウモク</t>
    </rPh>
    <phoneticPr fontId="12"/>
  </si>
  <si>
    <t>【地理的条件】評価項目</t>
    <rPh sb="1" eb="4">
      <t>チリテキ</t>
    </rPh>
    <rPh sb="4" eb="6">
      <t>ジョウケン</t>
    </rPh>
    <rPh sb="7" eb="9">
      <t>ヒョウカ</t>
    </rPh>
    <rPh sb="9" eb="11">
      <t>コウモク</t>
    </rPh>
    <phoneticPr fontId="12"/>
  </si>
  <si>
    <t>工事成績</t>
    <rPh sb="0" eb="2">
      <t>コウジ</t>
    </rPh>
    <rPh sb="2" eb="4">
      <t>セイセキ</t>
    </rPh>
    <phoneticPr fontId="12"/>
  </si>
  <si>
    <t>保有資格</t>
    <rPh sb="0" eb="2">
      <t>ホユウ</t>
    </rPh>
    <rPh sb="2" eb="4">
      <t>シカク</t>
    </rPh>
    <phoneticPr fontId="12"/>
  </si>
  <si>
    <t>同種工事実績</t>
    <rPh sb="0" eb="2">
      <t>ドウシュ</t>
    </rPh>
    <rPh sb="2" eb="4">
      <t>コウジ</t>
    </rPh>
    <rPh sb="4" eb="6">
      <t>ジッセキ</t>
    </rPh>
    <phoneticPr fontId="12"/>
  </si>
  <si>
    <t>同種工事経験</t>
    <rPh sb="0" eb="2">
      <t>ドウシュ</t>
    </rPh>
    <rPh sb="2" eb="4">
      <t>コウジ</t>
    </rPh>
    <rPh sb="4" eb="6">
      <t>ケイケン</t>
    </rPh>
    <phoneticPr fontId="12"/>
  </si>
  <si>
    <t>近隣施工実績</t>
    <rPh sb="0" eb="2">
      <t>キンリン</t>
    </rPh>
    <rPh sb="2" eb="4">
      <t>セコウ</t>
    </rPh>
    <rPh sb="4" eb="6">
      <t>ジッセキ</t>
    </rPh>
    <phoneticPr fontId="12"/>
  </si>
  <si>
    <t>優良工事表彰</t>
    <rPh sb="0" eb="2">
      <t>ユウリョウ</t>
    </rPh>
    <rPh sb="2" eb="4">
      <t>コウジ</t>
    </rPh>
    <rPh sb="4" eb="6">
      <t>ヒョウショウ</t>
    </rPh>
    <phoneticPr fontId="12"/>
  </si>
  <si>
    <t>技術者の表彰</t>
    <rPh sb="0" eb="3">
      <t>ギジュツシャ</t>
    </rPh>
    <rPh sb="4" eb="6">
      <t>ヒョウショウ</t>
    </rPh>
    <phoneticPr fontId="12"/>
  </si>
  <si>
    <t>維持管理業務</t>
    <rPh sb="0" eb="2">
      <t>イジ</t>
    </rPh>
    <rPh sb="2" eb="4">
      <t>カンリ</t>
    </rPh>
    <rPh sb="4" eb="6">
      <t>ギョウム</t>
    </rPh>
    <phoneticPr fontId="12"/>
  </si>
  <si>
    <t>プラント保有</t>
    <rPh sb="4" eb="6">
      <t>ホユウ</t>
    </rPh>
    <phoneticPr fontId="12"/>
  </si>
  <si>
    <t>継続学習</t>
    <rPh sb="0" eb="2">
      <t>ケイゾク</t>
    </rPh>
    <rPh sb="2" eb="4">
      <t>ガクシュウ</t>
    </rPh>
    <phoneticPr fontId="12"/>
  </si>
  <si>
    <t>会社所在地</t>
    <rPh sb="0" eb="2">
      <t>カイシャ</t>
    </rPh>
    <rPh sb="2" eb="5">
      <t>ショザイチ</t>
    </rPh>
    <phoneticPr fontId="12"/>
  </si>
  <si>
    <t>技術者の成績</t>
    <rPh sb="0" eb="3">
      <t>ギジュツシャ</t>
    </rPh>
    <rPh sb="4" eb="6">
      <t>セイセキ</t>
    </rPh>
    <phoneticPr fontId="12"/>
  </si>
  <si>
    <t>除雪業務</t>
    <rPh sb="0" eb="2">
      <t>ジョセツ</t>
    </rPh>
    <rPh sb="2" eb="4">
      <t>ギョウム</t>
    </rPh>
    <phoneticPr fontId="12"/>
  </si>
  <si>
    <t>-</t>
    <phoneticPr fontId="12"/>
  </si>
  <si>
    <t>配置予定技術者</t>
    <rPh sb="0" eb="2">
      <t>ハイチ</t>
    </rPh>
    <rPh sb="2" eb="4">
      <t>ヨテイ</t>
    </rPh>
    <rPh sb="4" eb="7">
      <t>ギジュツシャ</t>
    </rPh>
    <phoneticPr fontId="2"/>
  </si>
  <si>
    <t>地理的条件</t>
    <rPh sb="0" eb="3">
      <t>チリテキ</t>
    </rPh>
    <rPh sb="3" eb="5">
      <t>ジョウケン</t>
    </rPh>
    <phoneticPr fontId="2"/>
  </si>
  <si>
    <t>評価項目</t>
    <rPh sb="0" eb="2">
      <t>ヒョウカ</t>
    </rPh>
    <rPh sb="2" eb="4">
      <t>コウモク</t>
    </rPh>
    <phoneticPr fontId="2"/>
  </si>
  <si>
    <t>区分</t>
    <rPh sb="0" eb="2">
      <t>クブン</t>
    </rPh>
    <phoneticPr fontId="2"/>
  </si>
  <si>
    <t>発注機関</t>
    <rPh sb="0" eb="2">
      <t>ハッチュウ</t>
    </rPh>
    <rPh sb="2" eb="4">
      <t>キカン</t>
    </rPh>
    <phoneticPr fontId="2"/>
  </si>
  <si>
    <t>1.企業情報</t>
    <rPh sb="2" eb="4">
      <t>キギョウ</t>
    </rPh>
    <rPh sb="4" eb="6">
      <t>ジョウホウ</t>
    </rPh>
    <phoneticPr fontId="2"/>
  </si>
  <si>
    <t>配置予定技術者①</t>
    <phoneticPr fontId="2"/>
  </si>
  <si>
    <t>配置予定技術者②</t>
    <phoneticPr fontId="2"/>
  </si>
  <si>
    <t>配置予定技術者③</t>
    <phoneticPr fontId="2"/>
  </si>
  <si>
    <t>2.配置予定技術者の氏名</t>
    <rPh sb="2" eb="4">
      <t>ハイチ</t>
    </rPh>
    <rPh sb="4" eb="6">
      <t>ヨテイ</t>
    </rPh>
    <rPh sb="6" eb="9">
      <t>ギジュツシャ</t>
    </rPh>
    <rPh sb="10" eb="12">
      <t>シメイ</t>
    </rPh>
    <phoneticPr fontId="2"/>
  </si>
  <si>
    <t>技術資料提出工事名：　　　　　　　　　　　　　　　　　　　　　　　　　　　　　　　　　　　　　　</t>
    <phoneticPr fontId="2"/>
  </si>
  <si>
    <t>提出事務所名：</t>
    <phoneticPr fontId="2"/>
  </si>
  <si>
    <t>有効範囲：</t>
    <phoneticPr fontId="2"/>
  </si>
  <si>
    <t>対象技術者：</t>
    <phoneticPr fontId="2"/>
  </si>
  <si>
    <t>上記①～③の配置予定技術者のうち、評価結果が「◯」の者　　　</t>
    <phoneticPr fontId="2"/>
  </si>
  <si>
    <t>件</t>
    <rPh sb="0" eb="1">
      <t>ケン</t>
    </rPh>
    <phoneticPr fontId="2"/>
  </si>
  <si>
    <t>対象：配置予定の主任（監理）技術者が保有する次の資格</t>
    <phoneticPr fontId="2"/>
  </si>
  <si>
    <t>③</t>
    <phoneticPr fontId="2"/>
  </si>
  <si>
    <t>②</t>
    <phoneticPr fontId="2"/>
  </si>
  <si>
    <t>技術資料提出工事名：</t>
    <phoneticPr fontId="2"/>
  </si>
  <si>
    <t>対象：</t>
    <phoneticPr fontId="2"/>
  </si>
  <si>
    <t>対象：</t>
    <phoneticPr fontId="2"/>
  </si>
  <si>
    <t>提出事務所名：</t>
    <phoneticPr fontId="2"/>
  </si>
  <si>
    <t>有効範囲：</t>
    <phoneticPr fontId="2"/>
  </si>
  <si>
    <t>技術資料提出工事名：　　　　　　　　　　　　　　　　　　　　　　　　　　　　　　　　　　　　　　　　　　</t>
    <phoneticPr fontId="2"/>
  </si>
  <si>
    <t>有効範囲：　　　　　　　　　　　　</t>
    <phoneticPr fontId="2"/>
  </si>
  <si>
    <t>○企業としてのボランティア活動への参加実績</t>
    <phoneticPr fontId="2"/>
  </si>
  <si>
    <t>まで</t>
    <phoneticPr fontId="2"/>
  </si>
  <si>
    <t>提出事務所名：</t>
    <phoneticPr fontId="2"/>
  </si>
  <si>
    <t>建設工事の種類</t>
    <rPh sb="0" eb="2">
      <t>ケンセツ</t>
    </rPh>
    <rPh sb="2" eb="4">
      <t>コウジ</t>
    </rPh>
    <rPh sb="5" eb="7">
      <t>シュルイ</t>
    </rPh>
    <phoneticPr fontId="2"/>
  </si>
  <si>
    <t>該当件数</t>
    <rPh sb="0" eb="2">
      <t>ガイトウ</t>
    </rPh>
    <rPh sb="2" eb="4">
      <t>ケンスウ</t>
    </rPh>
    <phoneticPr fontId="2"/>
  </si>
  <si>
    <t>平均点</t>
    <rPh sb="0" eb="3">
      <t>ヘイキンテン</t>
    </rPh>
    <phoneticPr fontId="2"/>
  </si>
  <si>
    <t>施工実績</t>
    <rPh sb="0" eb="2">
      <t>セコウ</t>
    </rPh>
    <rPh sb="2" eb="4">
      <t>ジッセキ</t>
    </rPh>
    <phoneticPr fontId="2"/>
  </si>
  <si>
    <t>同種工事</t>
    <rPh sb="0" eb="2">
      <t>ドウシュ</t>
    </rPh>
    <rPh sb="2" eb="4">
      <t>コウジ</t>
    </rPh>
    <phoneticPr fontId="2"/>
  </si>
  <si>
    <t>工事名</t>
    <rPh sb="0" eb="2">
      <t>コウジ</t>
    </rPh>
    <rPh sb="2" eb="3">
      <t>メイ</t>
    </rPh>
    <phoneticPr fontId="2"/>
  </si>
  <si>
    <t>施工場所</t>
    <rPh sb="0" eb="2">
      <t>セコウ</t>
    </rPh>
    <rPh sb="2" eb="4">
      <t>バショ</t>
    </rPh>
    <phoneticPr fontId="2"/>
  </si>
  <si>
    <t>請負金額</t>
    <rPh sb="0" eb="2">
      <t>ウケオイ</t>
    </rPh>
    <rPh sb="2" eb="4">
      <t>キンガク</t>
    </rPh>
    <phoneticPr fontId="2"/>
  </si>
  <si>
    <t>施工規模</t>
    <rPh sb="0" eb="2">
      <t>セコウ</t>
    </rPh>
    <rPh sb="2" eb="4">
      <t>キボ</t>
    </rPh>
    <phoneticPr fontId="2"/>
  </si>
  <si>
    <t>型式</t>
    <rPh sb="0" eb="2">
      <t>ケイシキ</t>
    </rPh>
    <phoneticPr fontId="2"/>
  </si>
  <si>
    <t>工事①</t>
    <rPh sb="0" eb="2">
      <t>コウジ</t>
    </rPh>
    <phoneticPr fontId="2"/>
  </si>
  <si>
    <t>工事②</t>
    <rPh sb="0" eb="2">
      <t>コウジ</t>
    </rPh>
    <phoneticPr fontId="2"/>
  </si>
  <si>
    <t>対象年度・機関等</t>
    <rPh sb="0" eb="2">
      <t>タイショウ</t>
    </rPh>
    <rPh sb="2" eb="4">
      <t>ネンド</t>
    </rPh>
    <rPh sb="5" eb="7">
      <t>キカン</t>
    </rPh>
    <rPh sb="7" eb="8">
      <t>トウ</t>
    </rPh>
    <phoneticPr fontId="2"/>
  </si>
  <si>
    <t>配置予定技術者</t>
    <rPh sb="0" eb="2">
      <t>ハイチ</t>
    </rPh>
    <rPh sb="2" eb="4">
      <t>ヨテイ</t>
    </rPh>
    <rPh sb="4" eb="6">
      <t>ギジュツ</t>
    </rPh>
    <rPh sb="6" eb="7">
      <t>シャ</t>
    </rPh>
    <phoneticPr fontId="2"/>
  </si>
  <si>
    <t>継続学習</t>
    <rPh sb="0" eb="2">
      <t>ケイゾク</t>
    </rPh>
    <rPh sb="2" eb="4">
      <t>ガクシュウ</t>
    </rPh>
    <phoneticPr fontId="2"/>
  </si>
  <si>
    <t>資格</t>
    <rPh sb="0" eb="2">
      <t>シカク</t>
    </rPh>
    <phoneticPr fontId="2"/>
  </si>
  <si>
    <t>施工経験</t>
    <rPh sb="0" eb="2">
      <t>セコウ</t>
    </rPh>
    <rPh sb="2" eb="4">
      <t>ケイケン</t>
    </rPh>
    <phoneticPr fontId="2"/>
  </si>
  <si>
    <t>役職</t>
    <rPh sb="0" eb="2">
      <t>ヤクショク</t>
    </rPh>
    <phoneticPr fontId="2"/>
  </si>
  <si>
    <t>優秀建設技術者表彰</t>
    <rPh sb="0" eb="2">
      <t>ユウシュウ</t>
    </rPh>
    <rPh sb="2" eb="4">
      <t>ケンセツ</t>
    </rPh>
    <rPh sb="4" eb="7">
      <t>ギジュツシャ</t>
    </rPh>
    <rPh sb="7" eb="9">
      <t>ヒョウショウ</t>
    </rPh>
    <phoneticPr fontId="2"/>
  </si>
  <si>
    <t>防災協定</t>
    <rPh sb="0" eb="2">
      <t>ボウサイ</t>
    </rPh>
    <rPh sb="2" eb="4">
      <t>キョウテイ</t>
    </rPh>
    <phoneticPr fontId="2"/>
  </si>
  <si>
    <t>対象</t>
    <rPh sb="0" eb="2">
      <t>タイショウ</t>
    </rPh>
    <phoneticPr fontId="2"/>
  </si>
  <si>
    <t>家畜伝染病防疫協定</t>
    <phoneticPr fontId="2"/>
  </si>
  <si>
    <t>除雪業務</t>
    <rPh sb="0" eb="2">
      <t>ジョセツ</t>
    </rPh>
    <rPh sb="2" eb="4">
      <t>ギョウム</t>
    </rPh>
    <phoneticPr fontId="2"/>
  </si>
  <si>
    <t>労働福祉関連</t>
    <rPh sb="0" eb="2">
      <t>ロウドウ</t>
    </rPh>
    <rPh sb="2" eb="4">
      <t>フクシ</t>
    </rPh>
    <rPh sb="4" eb="6">
      <t>カンレン</t>
    </rPh>
    <phoneticPr fontId="2"/>
  </si>
  <si>
    <t>育児・介護休業制度</t>
    <rPh sb="0" eb="2">
      <t>イクジ</t>
    </rPh>
    <rPh sb="3" eb="5">
      <t>カイゴ</t>
    </rPh>
    <rPh sb="5" eb="7">
      <t>キュウギョウ</t>
    </rPh>
    <rPh sb="7" eb="9">
      <t>セイド</t>
    </rPh>
    <phoneticPr fontId="2"/>
  </si>
  <si>
    <t>こっころ認定</t>
    <rPh sb="4" eb="6">
      <t>ニンテイ</t>
    </rPh>
    <phoneticPr fontId="2"/>
  </si>
  <si>
    <t>障がい者雇用</t>
    <rPh sb="0" eb="1">
      <t>ショウ</t>
    </rPh>
    <rPh sb="3" eb="4">
      <t>シャ</t>
    </rPh>
    <rPh sb="4" eb="6">
      <t>コヨウ</t>
    </rPh>
    <phoneticPr fontId="2"/>
  </si>
  <si>
    <t>障がい者雇用数</t>
    <rPh sb="0" eb="1">
      <t>ショウ</t>
    </rPh>
    <rPh sb="3" eb="4">
      <t>シャ</t>
    </rPh>
    <rPh sb="4" eb="6">
      <t>コヨウ</t>
    </rPh>
    <rPh sb="6" eb="7">
      <t>スウ</t>
    </rPh>
    <phoneticPr fontId="2"/>
  </si>
  <si>
    <t>法定雇用義務数</t>
    <rPh sb="0" eb="2">
      <t>ホウテイ</t>
    </rPh>
    <rPh sb="2" eb="4">
      <t>コヨウ</t>
    </rPh>
    <rPh sb="4" eb="6">
      <t>ギム</t>
    </rPh>
    <rPh sb="6" eb="7">
      <t>スウ</t>
    </rPh>
    <phoneticPr fontId="2"/>
  </si>
  <si>
    <t>消防団協力事業所</t>
    <rPh sb="0" eb="3">
      <t>ショウボウダン</t>
    </rPh>
    <rPh sb="3" eb="5">
      <t>キョウリョク</t>
    </rPh>
    <rPh sb="5" eb="8">
      <t>ジギョウショ</t>
    </rPh>
    <phoneticPr fontId="2"/>
  </si>
  <si>
    <t>近隣地域での施工実績</t>
    <rPh sb="0" eb="2">
      <t>キンリン</t>
    </rPh>
    <rPh sb="2" eb="4">
      <t>チイキ</t>
    </rPh>
    <rPh sb="6" eb="8">
      <t>セコウ</t>
    </rPh>
    <rPh sb="8" eb="10">
      <t>ジッセキ</t>
    </rPh>
    <phoneticPr fontId="2"/>
  </si>
  <si>
    <t>対象工事</t>
    <rPh sb="0" eb="2">
      <t>タイショウ</t>
    </rPh>
    <rPh sb="2" eb="4">
      <t>コウジ</t>
    </rPh>
    <phoneticPr fontId="2"/>
  </si>
  <si>
    <t>会社所在地</t>
    <rPh sb="0" eb="2">
      <t>カイシャ</t>
    </rPh>
    <rPh sb="2" eb="5">
      <t>ショザイチ</t>
    </rPh>
    <phoneticPr fontId="2"/>
  </si>
  <si>
    <t>対象資格</t>
    <rPh sb="0" eb="2">
      <t>タイショウ</t>
    </rPh>
    <rPh sb="2" eb="4">
      <t>シカク</t>
    </rPh>
    <phoneticPr fontId="2"/>
  </si>
  <si>
    <t>対象年度・機関等</t>
  </si>
  <si>
    <t>評価対象事項</t>
    <rPh sb="0" eb="2">
      <t>ヒョウカ</t>
    </rPh>
    <rPh sb="4" eb="6">
      <t>ジコウ</t>
    </rPh>
    <phoneticPr fontId="2"/>
  </si>
  <si>
    <t>項目名</t>
    <rPh sb="0" eb="2">
      <t>コウモク</t>
    </rPh>
    <rPh sb="2" eb="3">
      <t>メイ</t>
    </rPh>
    <phoneticPr fontId="2"/>
  </si>
  <si>
    <t>対象：</t>
    <phoneticPr fontId="2"/>
  </si>
  <si>
    <t>ユニット数</t>
    <rPh sb="4" eb="5">
      <t>スウ</t>
    </rPh>
    <phoneticPr fontId="2"/>
  </si>
  <si>
    <t>対象資格</t>
    <rPh sb="0" eb="2">
      <t>タイショウ</t>
    </rPh>
    <rPh sb="2" eb="4">
      <t>シカク</t>
    </rPh>
    <phoneticPr fontId="2"/>
  </si>
  <si>
    <t>状況</t>
    <rPh sb="0" eb="2">
      <t>ジョウキョウ</t>
    </rPh>
    <phoneticPr fontId="2"/>
  </si>
  <si>
    <t>入札公告日前日時点での取り組み状況</t>
    <rPh sb="0" eb="2">
      <t>ニュウサツ</t>
    </rPh>
    <rPh sb="2" eb="4">
      <t>コウコク</t>
    </rPh>
    <rPh sb="4" eb="5">
      <t>ビ</t>
    </rPh>
    <rPh sb="5" eb="7">
      <t>ゼンジツ</t>
    </rPh>
    <rPh sb="7" eb="9">
      <t>ジテン</t>
    </rPh>
    <rPh sb="11" eb="12">
      <t>ト</t>
    </rPh>
    <rPh sb="13" eb="14">
      <t>ク</t>
    </rPh>
    <rPh sb="15" eb="17">
      <t>ジョウキョウ</t>
    </rPh>
    <phoneticPr fontId="2"/>
  </si>
  <si>
    <t>企業</t>
    <rPh sb="0" eb="2">
      <t>キギョウ</t>
    </rPh>
    <phoneticPr fontId="2"/>
  </si>
  <si>
    <t>配置予定技術者①</t>
    <phoneticPr fontId="2"/>
  </si>
  <si>
    <t>配置予定技術者②</t>
    <phoneticPr fontId="2"/>
  </si>
  <si>
    <t>配置予定技術者③</t>
    <phoneticPr fontId="2"/>
  </si>
  <si>
    <t>地理的条件</t>
    <phoneticPr fontId="2"/>
  </si>
  <si>
    <t>（始）</t>
    <rPh sb="1" eb="2">
      <t>ハジ</t>
    </rPh>
    <phoneticPr fontId="2"/>
  </si>
  <si>
    <t>（終）</t>
    <rPh sb="1" eb="2">
      <t>オ</t>
    </rPh>
    <phoneticPr fontId="2"/>
  </si>
  <si>
    <t>工期(始)</t>
    <rPh sb="0" eb="2">
      <t>コウキ</t>
    </rPh>
    <rPh sb="3" eb="4">
      <t>ハジ</t>
    </rPh>
    <phoneticPr fontId="2"/>
  </si>
  <si>
    <t>工期(終)</t>
    <rPh sb="0" eb="2">
      <t>コウキ</t>
    </rPh>
    <rPh sb="3" eb="4">
      <t>オ</t>
    </rPh>
    <phoneticPr fontId="2"/>
  </si>
  <si>
    <t>工事成績</t>
    <rPh sb="0" eb="2">
      <t>コウジ</t>
    </rPh>
    <rPh sb="2" eb="4">
      <t>セイセキ</t>
    </rPh>
    <phoneticPr fontId="2"/>
  </si>
  <si>
    <t>障がい者</t>
    <phoneticPr fontId="2"/>
  </si>
  <si>
    <t>育児介護</t>
    <phoneticPr fontId="2"/>
  </si>
  <si>
    <t>（２）</t>
  </si>
  <si>
    <t>（３）</t>
  </si>
  <si>
    <t>（４）</t>
  </si>
  <si>
    <t>（５）</t>
  </si>
  <si>
    <t>（６）</t>
  </si>
  <si>
    <t>対象：</t>
    <rPh sb="0" eb="2">
      <t>タイショウ</t>
    </rPh>
    <phoneticPr fontId="2"/>
  </si>
  <si>
    <t>会社（企業体）名：</t>
    <rPh sb="3" eb="6">
      <t>キギョウタイ</t>
    </rPh>
    <phoneticPr fontId="2"/>
  </si>
  <si>
    <t>a</t>
    <phoneticPr fontId="2"/>
  </si>
  <si>
    <t>状況</t>
    <phoneticPr fontId="2"/>
  </si>
  <si>
    <t>b</t>
    <phoneticPr fontId="2"/>
  </si>
  <si>
    <t>c</t>
    <phoneticPr fontId="2"/>
  </si>
  <si>
    <t>d</t>
    <phoneticPr fontId="2"/>
  </si>
  <si>
    <t>e</t>
    <phoneticPr fontId="2"/>
  </si>
  <si>
    <t>法律超える制度</t>
    <rPh sb="0" eb="2">
      <t>ホウリツ</t>
    </rPh>
    <rPh sb="2" eb="3">
      <t>コ</t>
    </rPh>
    <rPh sb="5" eb="7">
      <t>セイド</t>
    </rPh>
    <phoneticPr fontId="2"/>
  </si>
  <si>
    <t>a0</t>
    <phoneticPr fontId="2"/>
  </si>
  <si>
    <t>配置予定技術者①</t>
    <phoneticPr fontId="2"/>
  </si>
  <si>
    <t>配置予定技術者②</t>
    <phoneticPr fontId="2"/>
  </si>
  <si>
    <t>配置予定技術者③</t>
    <phoneticPr fontId="2"/>
  </si>
  <si>
    <t>a1</t>
    <phoneticPr fontId="2"/>
  </si>
  <si>
    <t>a</t>
    <phoneticPr fontId="2"/>
  </si>
  <si>
    <t>b</t>
    <phoneticPr fontId="2"/>
  </si>
  <si>
    <t>c</t>
    <phoneticPr fontId="2"/>
  </si>
  <si>
    <t>d</t>
    <phoneticPr fontId="2"/>
  </si>
  <si>
    <t>OPD制度参加登録</t>
    <rPh sb="3" eb="5">
      <t>セイド</t>
    </rPh>
    <rPh sb="5" eb="7">
      <t>サンカ</t>
    </rPh>
    <rPh sb="7" eb="9">
      <t>トウロク</t>
    </rPh>
    <phoneticPr fontId="2"/>
  </si>
  <si>
    <t>←直接入力</t>
    <rPh sb="1" eb="3">
      <t>チョクセツ</t>
    </rPh>
    <rPh sb="3" eb="5">
      <t>ニュウリョク</t>
    </rPh>
    <phoneticPr fontId="2"/>
  </si>
  <si>
    <t>様式－</t>
    <phoneticPr fontId="2"/>
  </si>
  <si>
    <t>様式－○</t>
    <rPh sb="0" eb="2">
      <t>ヨウシキ</t>
    </rPh>
    <phoneticPr fontId="2"/>
  </si>
  <si>
    <t>様式番号</t>
    <rPh sb="0" eb="2">
      <t>ヨウシキ</t>
    </rPh>
    <rPh sb="2" eb="4">
      <t>バンゴウ</t>
    </rPh>
    <phoneticPr fontId="2"/>
  </si>
  <si>
    <t>（１）</t>
    <phoneticPr fontId="2"/>
  </si>
  <si>
    <t>２</t>
    <phoneticPr fontId="2"/>
  </si>
  <si>
    <t>３</t>
    <phoneticPr fontId="2"/>
  </si>
  <si>
    <t>４</t>
    <phoneticPr fontId="2"/>
  </si>
  <si>
    <t>５</t>
    <phoneticPr fontId="2"/>
  </si>
  <si>
    <t>６</t>
    <phoneticPr fontId="2"/>
  </si>
  <si>
    <t>７</t>
    <phoneticPr fontId="2"/>
  </si>
  <si>
    <t>８</t>
    <phoneticPr fontId="2"/>
  </si>
  <si>
    <t>９</t>
    <phoneticPr fontId="2"/>
  </si>
  <si>
    <t>１０</t>
    <phoneticPr fontId="2"/>
  </si>
  <si>
    <t>１１</t>
    <phoneticPr fontId="2"/>
  </si>
  <si>
    <t>１２</t>
    <phoneticPr fontId="2"/>
  </si>
  <si>
    <t>１３</t>
    <phoneticPr fontId="2"/>
  </si>
  <si>
    <t>１４</t>
    <phoneticPr fontId="2"/>
  </si>
  <si>
    <t>１５</t>
    <phoneticPr fontId="2"/>
  </si>
  <si>
    <t>１６</t>
  </si>
  <si>
    <t>１７</t>
  </si>
  <si>
    <t>１８</t>
  </si>
  <si>
    <t>１９</t>
  </si>
  <si>
    <t>２０</t>
  </si>
  <si>
    <t>評価項目番号</t>
    <rPh sb="0" eb="2">
      <t>ヒョウカ</t>
    </rPh>
    <rPh sb="2" eb="4">
      <t>コウモク</t>
    </rPh>
    <rPh sb="4" eb="6">
      <t>バンゴウ</t>
    </rPh>
    <phoneticPr fontId="2"/>
  </si>
  <si>
    <t>評価項目番号（枝番）</t>
    <rPh sb="0" eb="2">
      <t>ヒョウカ</t>
    </rPh>
    <rPh sb="2" eb="4">
      <t>コウモク</t>
    </rPh>
    <rPh sb="4" eb="6">
      <t>バンゴウ</t>
    </rPh>
    <rPh sb="7" eb="9">
      <t>エダバン</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</si>
  <si>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</si>
  <si>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</si>
  <si>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</si>
  <si>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</si>
  <si>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</si>
  <si>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</si>
  <si>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</si>
  <si>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</si>
  <si>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</si>
  <si>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</si>
  <si>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区分</t>
    <rPh sb="0" eb="2">
      <t>クブン</t>
    </rPh>
    <phoneticPr fontId="2"/>
  </si>
  <si>
    <t>企業</t>
    <rPh sb="0" eb="2">
      <t>キギョウ</t>
    </rPh>
    <phoneticPr fontId="2"/>
  </si>
  <si>
    <t>技術者</t>
    <rPh sb="0" eb="3">
      <t>ギジュツシャ</t>
    </rPh>
    <phoneticPr fontId="2"/>
  </si>
  <si>
    <t>地理的条件</t>
    <rPh sb="0" eb="3">
      <t>チリテキ</t>
    </rPh>
    <rPh sb="3" eb="5">
      <t>ジョウケン</t>
    </rPh>
    <phoneticPr fontId="2"/>
  </si>
  <si>
    <t>評価項目名</t>
    <rPh sb="0" eb="2">
      <t>ヒョウカ</t>
    </rPh>
    <rPh sb="2" eb="4">
      <t>コウモク</t>
    </rPh>
    <rPh sb="4" eb="5">
      <t>メイ</t>
    </rPh>
    <phoneticPr fontId="2"/>
  </si>
  <si>
    <t>表紙記載文</t>
    <rPh sb="0" eb="2">
      <t>ヒョウシ</t>
    </rPh>
    <rPh sb="2" eb="4">
      <t>キサイ</t>
    </rPh>
    <rPh sb="4" eb="5">
      <t>ブン</t>
    </rPh>
    <phoneticPr fontId="2"/>
  </si>
  <si>
    <t>対象外</t>
    <rPh sb="0" eb="2">
      <t>タイショウ</t>
    </rPh>
    <rPh sb="2" eb="3">
      <t>ガイ</t>
    </rPh>
    <phoneticPr fontId="2"/>
  </si>
  <si>
    <t>防災協定</t>
    <rPh sb="0" eb="2">
      <t>ボウサイ</t>
    </rPh>
    <rPh sb="2" eb="4">
      <t>キョウテイ</t>
    </rPh>
    <phoneticPr fontId="12"/>
  </si>
  <si>
    <t>サポート拠点</t>
    <rPh sb="4" eb="6">
      <t>キョテン</t>
    </rPh>
    <phoneticPr fontId="12"/>
  </si>
  <si>
    <t>工場・会社所在地</t>
    <rPh sb="0" eb="2">
      <t>コウジョウ</t>
    </rPh>
    <rPh sb="3" eb="5">
      <t>カイシャ</t>
    </rPh>
    <rPh sb="5" eb="8">
      <t>ショザイチ</t>
    </rPh>
    <phoneticPr fontId="12"/>
  </si>
  <si>
    <t>評価項目（１）－①（例）</t>
    <rPh sb="10" eb="11">
      <t>レイ</t>
    </rPh>
    <phoneticPr fontId="2"/>
  </si>
  <si>
    <t>様式番号</t>
    <phoneticPr fontId="2"/>
  </si>
  <si>
    <t>【表３】プルダウンリスト</t>
    <rPh sb="1" eb="2">
      <t>ヒョウ</t>
    </rPh>
    <phoneticPr fontId="2"/>
  </si>
  <si>
    <t>表３【企業】評価項目の着色セルに項目を記入した場合、ここに記載文を直接入力！</t>
    <rPh sb="0" eb="1">
      <t>ヒョウ</t>
    </rPh>
    <rPh sb="3" eb="5">
      <t>キギョウ</t>
    </rPh>
    <rPh sb="6" eb="8">
      <t>ヒョウカ</t>
    </rPh>
    <rPh sb="8" eb="10">
      <t>コウモク</t>
    </rPh>
    <rPh sb="11" eb="13">
      <t>チャクショク</t>
    </rPh>
    <rPh sb="16" eb="18">
      <t>コウモク</t>
    </rPh>
    <rPh sb="19" eb="21">
      <t>キニュウ</t>
    </rPh>
    <rPh sb="23" eb="25">
      <t>バアイ</t>
    </rPh>
    <rPh sb="29" eb="31">
      <t>キサイ</t>
    </rPh>
    <rPh sb="31" eb="32">
      <t>ブン</t>
    </rPh>
    <rPh sb="33" eb="35">
      <t>チョクセツ</t>
    </rPh>
    <rPh sb="35" eb="37">
      <t>ニュウリョク</t>
    </rPh>
    <phoneticPr fontId="2"/>
  </si>
  <si>
    <t>表３【技術者】評価項目の着色セルに項目を記入した場合、ここに記載文を直接入力！</t>
    <rPh sb="3" eb="6">
      <t>ギジュツシャ</t>
    </rPh>
    <rPh sb="7" eb="9">
      <t>ヒョウカ</t>
    </rPh>
    <rPh sb="9" eb="11">
      <t>コウモク</t>
    </rPh>
    <rPh sb="12" eb="14">
      <t>チャクショク</t>
    </rPh>
    <rPh sb="17" eb="19">
      <t>コウモク</t>
    </rPh>
    <rPh sb="20" eb="22">
      <t>キニュウ</t>
    </rPh>
    <rPh sb="24" eb="26">
      <t>バアイ</t>
    </rPh>
    <rPh sb="30" eb="32">
      <t>キサイ</t>
    </rPh>
    <rPh sb="32" eb="33">
      <t>ブン</t>
    </rPh>
    <rPh sb="34" eb="36">
      <t>チョクセツ</t>
    </rPh>
    <rPh sb="36" eb="38">
      <t>ニュウリョク</t>
    </rPh>
    <phoneticPr fontId="2"/>
  </si>
  <si>
    <t>表３【地理的条件】評価項目の着色セルに項目を記入した場合、ここに記載文を直接入力！</t>
    <rPh sb="0" eb="1">
      <t>ヒョウ</t>
    </rPh>
    <rPh sb="3" eb="6">
      <t>チリテキ</t>
    </rPh>
    <rPh sb="6" eb="8">
      <t>ジョウケン</t>
    </rPh>
    <rPh sb="9" eb="11">
      <t>ヒョウカ</t>
    </rPh>
    <rPh sb="11" eb="13">
      <t>コウモク</t>
    </rPh>
    <rPh sb="14" eb="16">
      <t>チャクショク</t>
    </rPh>
    <rPh sb="19" eb="21">
      <t>コウモク</t>
    </rPh>
    <rPh sb="22" eb="24">
      <t>キニュウ</t>
    </rPh>
    <rPh sb="26" eb="28">
      <t>バアイ</t>
    </rPh>
    <rPh sb="32" eb="34">
      <t>キサイ</t>
    </rPh>
    <rPh sb="34" eb="35">
      <t>ブン</t>
    </rPh>
    <rPh sb="36" eb="38">
      <t>チョクセツ</t>
    </rPh>
    <rPh sb="38" eb="40">
      <t>ニュウリョク</t>
    </rPh>
    <phoneticPr fontId="2"/>
  </si>
  <si>
    <t>着色セルの凡例</t>
    <rPh sb="0" eb="2">
      <t>チャクショク</t>
    </rPh>
    <rPh sb="5" eb="7">
      <t>ハンレイ</t>
    </rPh>
    <phoneticPr fontId="2"/>
  </si>
  <si>
    <t>（企業）</t>
    <rPh sb="1" eb="3">
      <t>キギョウ</t>
    </rPh>
    <phoneticPr fontId="2"/>
  </si>
  <si>
    <t>：「企業入力シート」で入力（数式リンク有）</t>
    <rPh sb="2" eb="4">
      <t>キギョウ</t>
    </rPh>
    <rPh sb="4" eb="6">
      <t>ニュウリョク</t>
    </rPh>
    <rPh sb="11" eb="13">
      <t>ニュウリョク</t>
    </rPh>
    <rPh sb="14" eb="16">
      <t>スウシキ</t>
    </rPh>
    <rPh sb="19" eb="20">
      <t>アリ</t>
    </rPh>
    <phoneticPr fontId="2"/>
  </si>
  <si>
    <t>：セルに直接入力が必要な箇所</t>
    <rPh sb="4" eb="6">
      <t>チョクセツ</t>
    </rPh>
    <rPh sb="6" eb="8">
      <t>ニュウリョク</t>
    </rPh>
    <rPh sb="9" eb="11">
      <t>ヒツヨウ</t>
    </rPh>
    <rPh sb="12" eb="14">
      <t>カショ</t>
    </rPh>
    <phoneticPr fontId="2"/>
  </si>
  <si>
    <t>（発注者）</t>
    <rPh sb="1" eb="4">
      <t>ハッチュウシャ</t>
    </rPh>
    <phoneticPr fontId="2"/>
  </si>
  <si>
    <t>：「発注者入力シート」で入力（数式リンク有）</t>
    <rPh sb="2" eb="5">
      <t>ハッチュウシャ</t>
    </rPh>
    <rPh sb="5" eb="7">
      <t>ニュウリョク</t>
    </rPh>
    <rPh sb="12" eb="14">
      <t>ニュウリョク</t>
    </rPh>
    <rPh sb="15" eb="17">
      <t>スウシキ</t>
    </rPh>
    <rPh sb="20" eb="21">
      <t>アリ</t>
    </rPh>
    <phoneticPr fontId="2"/>
  </si>
  <si>
    <t>【印刷について】</t>
    <rPh sb="1" eb="3">
      <t>インサツ</t>
    </rPh>
    <phoneticPr fontId="2"/>
  </si>
  <si>
    <t>このシートは「ページ設定」で「白黒印刷」と「印刷範囲」が設定されています。</t>
    <rPh sb="10" eb="12">
      <t>セッテイ</t>
    </rPh>
    <rPh sb="15" eb="17">
      <t>シロクロ</t>
    </rPh>
    <rPh sb="17" eb="19">
      <t>インサツ</t>
    </rPh>
    <rPh sb="22" eb="24">
      <t>インサツ</t>
    </rPh>
    <rPh sb="24" eb="26">
      <t>ハンイ</t>
    </rPh>
    <rPh sb="28" eb="30">
      <t>セッテイ</t>
    </rPh>
    <phoneticPr fontId="2"/>
  </si>
  <si>
    <t>：「企業入力シート」、一覧表（別紙）で入力（数式リンク有）</t>
    <rPh sb="2" eb="4">
      <t>キギョウ</t>
    </rPh>
    <rPh sb="4" eb="6">
      <t>ニュウリョク</t>
    </rPh>
    <rPh sb="11" eb="13">
      <t>イチラン</t>
    </rPh>
    <rPh sb="13" eb="14">
      <t>ヒョウ</t>
    </rPh>
    <rPh sb="15" eb="17">
      <t>ベッシ</t>
    </rPh>
    <rPh sb="19" eb="21">
      <t>ニュウリョク</t>
    </rPh>
    <rPh sb="22" eb="24">
      <t>スウシキ</t>
    </rPh>
    <rPh sb="27" eb="28">
      <t>アリ</t>
    </rPh>
    <phoneticPr fontId="2"/>
  </si>
  <si>
    <t>：配置予定技術者①のシートとリンク</t>
    <rPh sb="1" eb="3">
      <t>ハイチ</t>
    </rPh>
    <rPh sb="3" eb="5">
      <t>ヨテイ</t>
    </rPh>
    <rPh sb="5" eb="8">
      <t>ギジュツシャ</t>
    </rPh>
    <phoneticPr fontId="2"/>
  </si>
  <si>
    <t>：「企業入力シートで入力（数式リンク有）</t>
    <rPh sb="2" eb="4">
      <t>キギョウ</t>
    </rPh>
    <rPh sb="4" eb="6">
      <t>ニュウリョク</t>
    </rPh>
    <rPh sb="10" eb="12">
      <t>ニュウリョク</t>
    </rPh>
    <rPh sb="13" eb="15">
      <t>スウシキ</t>
    </rPh>
    <rPh sb="18" eb="19">
      <t>アリ</t>
    </rPh>
    <phoneticPr fontId="2"/>
  </si>
  <si>
    <t>　　（様式番号は表紙が1になるため、2から始まります。評価項目の番号は、入札説明書に記載する見出し番号とあわせてください）</t>
    <rPh sb="3" eb="5">
      <t>ヨウシキ</t>
    </rPh>
    <rPh sb="5" eb="7">
      <t>バンゴウ</t>
    </rPh>
    <rPh sb="8" eb="10">
      <t>ヒョウシ</t>
    </rPh>
    <rPh sb="21" eb="22">
      <t>ハジ</t>
    </rPh>
    <rPh sb="27" eb="29">
      <t>ヒョウカ</t>
    </rPh>
    <rPh sb="29" eb="31">
      <t>コウモク</t>
    </rPh>
    <rPh sb="32" eb="34">
      <t>バンゴウ</t>
    </rPh>
    <rPh sb="36" eb="38">
      <t>ニュウサツ</t>
    </rPh>
    <rPh sb="38" eb="41">
      <t>セツメイショ</t>
    </rPh>
    <rPh sb="42" eb="44">
      <t>キサイ</t>
    </rPh>
    <rPh sb="46" eb="48">
      <t>ミダ</t>
    </rPh>
    <rPh sb="49" eb="51">
      <t>バンゴウ</t>
    </rPh>
    <phoneticPr fontId="2"/>
  </si>
  <si>
    <t>【表３】</t>
    <rPh sb="1" eb="2">
      <t>ヒョウ</t>
    </rPh>
    <phoneticPr fontId="2"/>
  </si>
  <si>
    <t>【表１】</t>
    <phoneticPr fontId="2"/>
  </si>
  <si>
    <t>【表２】</t>
    <phoneticPr fontId="2"/>
  </si>
  <si>
    <t>【表４】</t>
    <rPh sb="1" eb="2">
      <t>ヒョウ</t>
    </rPh>
    <phoneticPr fontId="2"/>
  </si>
  <si>
    <t>発注までに必要な作業</t>
    <rPh sb="0" eb="2">
      <t>ハッチュウ</t>
    </rPh>
    <rPh sb="5" eb="7">
      <t>ヒツヨウ</t>
    </rPh>
    <rPh sb="8" eb="10">
      <t>サギョウ</t>
    </rPh>
    <phoneticPr fontId="2"/>
  </si>
  <si>
    <t>（３）確認・修正作業【重要】</t>
    <rPh sb="3" eb="5">
      <t>カクニン</t>
    </rPh>
    <rPh sb="6" eb="8">
      <t>シュウセイ</t>
    </rPh>
    <rPh sb="8" eb="10">
      <t>サギョウ</t>
    </rPh>
    <rPh sb="11" eb="13">
      <t>ジュウヨウ</t>
    </rPh>
    <phoneticPr fontId="2"/>
  </si>
  <si>
    <t>③その他箇所の記載文や文字切れなど不備がないか確認し、必要に応じて修正してください</t>
    <rPh sb="3" eb="4">
      <t>タ</t>
    </rPh>
    <rPh sb="4" eb="6">
      <t>カショ</t>
    </rPh>
    <rPh sb="7" eb="9">
      <t>キサイ</t>
    </rPh>
    <rPh sb="9" eb="10">
      <t>ブン</t>
    </rPh>
    <rPh sb="11" eb="13">
      <t>モジ</t>
    </rPh>
    <rPh sb="13" eb="14">
      <t>キ</t>
    </rPh>
    <rPh sb="17" eb="19">
      <t>フビ</t>
    </rPh>
    <rPh sb="23" eb="25">
      <t>カクニン</t>
    </rPh>
    <rPh sb="27" eb="29">
      <t>ヒツヨウ</t>
    </rPh>
    <rPh sb="30" eb="31">
      <t>オウ</t>
    </rPh>
    <rPh sb="33" eb="35">
      <t>シュウセイ</t>
    </rPh>
    <phoneticPr fontId="2"/>
  </si>
  <si>
    <t>①「発注者設定内容確認シート」で入札説明書に記載した内容と様式に記載した内容が一致しているか確認してください</t>
    <rPh sb="2" eb="5">
      <t>ハッチュウシャ</t>
    </rPh>
    <rPh sb="5" eb="7">
      <t>セッテイ</t>
    </rPh>
    <rPh sb="7" eb="9">
      <t>ナイヨウ</t>
    </rPh>
    <rPh sb="9" eb="11">
      <t>カクニン</t>
    </rPh>
    <rPh sb="16" eb="18">
      <t>ニュウサツ</t>
    </rPh>
    <rPh sb="18" eb="21">
      <t>セツメイショ</t>
    </rPh>
    <rPh sb="22" eb="24">
      <t>キサイ</t>
    </rPh>
    <rPh sb="26" eb="28">
      <t>ナイヨウ</t>
    </rPh>
    <rPh sb="29" eb="31">
      <t>ヨウシキ</t>
    </rPh>
    <rPh sb="32" eb="34">
      <t>キサイ</t>
    </rPh>
    <rPh sb="36" eb="38">
      <t>ナイヨウ</t>
    </rPh>
    <rPh sb="39" eb="41">
      <t>イッチ</t>
    </rPh>
    <rPh sb="46" eb="48">
      <t>カクニン</t>
    </rPh>
    <phoneticPr fontId="2"/>
  </si>
  <si>
    <r>
      <t>（１）</t>
    </r>
    <r>
      <rPr>
        <sz val="12"/>
        <color theme="1"/>
        <rFont val="ＭＳ Ｐゴシック"/>
        <family val="3"/>
        <charset val="128"/>
        <scheme val="minor"/>
      </rPr>
      <t>発注工事の基本情報</t>
    </r>
    <rPh sb="3" eb="5">
      <t>ハッチュウ</t>
    </rPh>
    <rPh sb="5" eb="7">
      <t>コウジ</t>
    </rPh>
    <rPh sb="8" eb="10">
      <t>キホン</t>
    </rPh>
    <rPh sb="10" eb="12">
      <t>ジョウホウ</t>
    </rPh>
    <phoneticPr fontId="2"/>
  </si>
  <si>
    <r>
      <t>（２）</t>
    </r>
    <r>
      <rPr>
        <sz val="12"/>
        <color theme="1"/>
        <rFont val="ＭＳ Ｐゴシック"/>
        <family val="3"/>
        <charset val="128"/>
        <scheme val="minor"/>
      </rPr>
      <t>総合評価方式の</t>
    </r>
    <r>
      <rPr>
        <sz val="12"/>
        <color rgb="FFFF0000"/>
        <rFont val="ＭＳ Ｐゴシック"/>
        <family val="3"/>
        <charset val="128"/>
        <scheme val="minor"/>
      </rPr>
      <t>評価項目</t>
    </r>
    <r>
      <rPr>
        <sz val="12"/>
        <color theme="1"/>
        <rFont val="ＭＳ Ｐゴシック"/>
        <family val="3"/>
        <charset val="128"/>
        <scheme val="minor"/>
      </rPr>
      <t>、</t>
    </r>
    <r>
      <rPr>
        <sz val="12"/>
        <color rgb="FFFF0000"/>
        <rFont val="ＭＳ Ｐゴシック"/>
        <family val="3"/>
        <charset val="128"/>
        <scheme val="minor"/>
      </rPr>
      <t>技術資料様式の番号</t>
    </r>
    <r>
      <rPr>
        <sz val="12"/>
        <color theme="1"/>
        <rFont val="ＭＳ Ｐゴシック"/>
        <family val="3"/>
        <charset val="128"/>
        <scheme val="minor"/>
      </rPr>
      <t>情報</t>
    </r>
    <rPh sb="3" eb="7">
      <t>ソウゴウヒョウカ</t>
    </rPh>
    <rPh sb="7" eb="9">
      <t>ホウシキ</t>
    </rPh>
    <rPh sb="10" eb="12">
      <t>ヒョウカ</t>
    </rPh>
    <rPh sb="12" eb="14">
      <t>コウモク</t>
    </rPh>
    <rPh sb="15" eb="17">
      <t>ギジュツ</t>
    </rPh>
    <rPh sb="17" eb="19">
      <t>シリョウ</t>
    </rPh>
    <rPh sb="19" eb="21">
      <t>ヨウシキ</t>
    </rPh>
    <rPh sb="22" eb="24">
      <t>バンゴウ</t>
    </rPh>
    <rPh sb="24" eb="26">
      <t>ジョウホウ</t>
    </rPh>
    <phoneticPr fontId="2"/>
  </si>
  <si>
    <r>
      <t>①技術資料の</t>
    </r>
    <r>
      <rPr>
        <sz val="11"/>
        <color rgb="FFFF0000"/>
        <rFont val="ＭＳ Ｐゴシック"/>
        <family val="3"/>
        <charset val="128"/>
        <scheme val="minor"/>
      </rPr>
      <t>緑着色セル</t>
    </r>
    <r>
      <rPr>
        <sz val="11"/>
        <color theme="1"/>
        <rFont val="ＭＳ Ｐゴシック"/>
        <family val="2"/>
        <charset val="128"/>
        <scheme val="minor"/>
      </rPr>
      <t>に正しく情報が</t>
    </r>
    <r>
      <rPr>
        <sz val="11"/>
        <color rgb="FFFF0000"/>
        <rFont val="ＭＳ Ｐゴシック"/>
        <family val="3"/>
        <charset val="128"/>
        <scheme val="minor"/>
      </rPr>
      <t>転記</t>
    </r>
    <r>
      <rPr>
        <sz val="11"/>
        <color theme="1"/>
        <rFont val="ＭＳ Ｐゴシック"/>
        <family val="2"/>
        <charset val="128"/>
        <scheme val="minor"/>
      </rPr>
      <t>されているか</t>
    </r>
    <r>
      <rPr>
        <sz val="11"/>
        <color rgb="FFFF0000"/>
        <rFont val="ＭＳ Ｐゴシック"/>
        <family val="3"/>
        <charset val="128"/>
        <scheme val="minor"/>
      </rPr>
      <t>確認</t>
    </r>
    <r>
      <rPr>
        <sz val="11"/>
        <color theme="1"/>
        <rFont val="ＭＳ Ｐゴシック"/>
        <family val="2"/>
        <charset val="128"/>
        <scheme val="minor"/>
      </rPr>
      <t>してください</t>
    </r>
    <rPh sb="1" eb="3">
      <t>ギジュツ</t>
    </rPh>
    <rPh sb="3" eb="5">
      <t>シリョウ</t>
    </rPh>
    <rPh sb="6" eb="7">
      <t>ミドリ</t>
    </rPh>
    <rPh sb="7" eb="9">
      <t>チャクショク</t>
    </rPh>
    <rPh sb="12" eb="13">
      <t>タダ</t>
    </rPh>
    <rPh sb="15" eb="17">
      <t>ジョウホウ</t>
    </rPh>
    <rPh sb="18" eb="20">
      <t>テンキ</t>
    </rPh>
    <rPh sb="26" eb="28">
      <t>カクニン</t>
    </rPh>
    <phoneticPr fontId="2"/>
  </si>
  <si>
    <r>
      <t>　（転記されていない場合は、もう一度【表１～４】の入力条件を確認後、</t>
    </r>
    <r>
      <rPr>
        <sz val="11"/>
        <color rgb="FFFF0000"/>
        <rFont val="ＭＳ Ｐゴシック"/>
        <family val="3"/>
        <charset val="128"/>
        <scheme val="minor"/>
      </rPr>
      <t>必要に応じ緑着色セルを直接入力</t>
    </r>
    <r>
      <rPr>
        <sz val="11"/>
        <color theme="1"/>
        <rFont val="ＭＳ Ｐゴシック"/>
        <family val="3"/>
        <charset val="128"/>
        <scheme val="minor"/>
      </rPr>
      <t>により修正してください）</t>
    </r>
    <rPh sb="2" eb="4">
      <t>テンキ</t>
    </rPh>
    <rPh sb="10" eb="12">
      <t>バアイ</t>
    </rPh>
    <rPh sb="16" eb="18">
      <t>イチド</t>
    </rPh>
    <rPh sb="19" eb="20">
      <t>ヒョウ</t>
    </rPh>
    <rPh sb="25" eb="27">
      <t>ニュウリョク</t>
    </rPh>
    <rPh sb="27" eb="29">
      <t>ジョウケン</t>
    </rPh>
    <rPh sb="30" eb="32">
      <t>カクニン</t>
    </rPh>
    <rPh sb="32" eb="33">
      <t>ゴ</t>
    </rPh>
    <rPh sb="34" eb="36">
      <t>ヒツヨウ</t>
    </rPh>
    <rPh sb="37" eb="38">
      <t>オウ</t>
    </rPh>
    <rPh sb="39" eb="40">
      <t>ミドリ</t>
    </rPh>
    <rPh sb="40" eb="42">
      <t>チャクショク</t>
    </rPh>
    <phoneticPr fontId="2"/>
  </si>
  <si>
    <r>
      <t>②技術資料の</t>
    </r>
    <r>
      <rPr>
        <sz val="11"/>
        <color rgb="FFFF0000"/>
        <rFont val="ＭＳ Ｐゴシック"/>
        <family val="3"/>
        <charset val="128"/>
        <scheme val="minor"/>
      </rPr>
      <t>黄色着色セル</t>
    </r>
    <r>
      <rPr>
        <sz val="11"/>
        <color theme="1"/>
        <rFont val="ＭＳ Ｐゴシック"/>
        <family val="3"/>
        <charset val="128"/>
        <scheme val="minor"/>
      </rPr>
      <t>に必要な情報を</t>
    </r>
    <r>
      <rPr>
        <sz val="11"/>
        <color rgb="FFFF0000"/>
        <rFont val="ＭＳ Ｐゴシック"/>
        <family val="3"/>
        <charset val="128"/>
        <scheme val="minor"/>
      </rPr>
      <t>直接入力</t>
    </r>
    <r>
      <rPr>
        <sz val="11"/>
        <color theme="1"/>
        <rFont val="ＭＳ Ｐゴシック"/>
        <family val="3"/>
        <charset val="128"/>
        <scheme val="minor"/>
      </rPr>
      <t>してください</t>
    </r>
    <rPh sb="1" eb="3">
      <t>ギジュツ</t>
    </rPh>
    <rPh sb="3" eb="5">
      <t>シリョウ</t>
    </rPh>
    <rPh sb="6" eb="8">
      <t>キイロ</t>
    </rPh>
    <rPh sb="8" eb="10">
      <t>チャクショク</t>
    </rPh>
    <rPh sb="13" eb="15">
      <t>ヒツヨウ</t>
    </rPh>
    <rPh sb="16" eb="18">
      <t>ジョウホウ</t>
    </rPh>
    <rPh sb="19" eb="21">
      <t>チョクセツ</t>
    </rPh>
    <rPh sb="21" eb="23">
      <t>ニュウリョク</t>
    </rPh>
    <phoneticPr fontId="2"/>
  </si>
  <si>
    <r>
      <t>↓</t>
    </r>
    <r>
      <rPr>
        <sz val="11"/>
        <color rgb="FFFF0000"/>
        <rFont val="ＭＳ Ｐゴシック"/>
        <family val="3"/>
        <charset val="128"/>
        <scheme val="minor"/>
      </rPr>
      <t>【重要】表２のD列で項目を記載したもの以外は、エラー表示される【編集厳禁】</t>
    </r>
    <rPh sb="2" eb="4">
      <t>ジュウヨウ</t>
    </rPh>
    <rPh sb="5" eb="6">
      <t>ヒョウ</t>
    </rPh>
    <rPh sb="9" eb="10">
      <t>レツ</t>
    </rPh>
    <rPh sb="11" eb="13">
      <t>コウモク</t>
    </rPh>
    <rPh sb="14" eb="16">
      <t>キサイ</t>
    </rPh>
    <rPh sb="20" eb="22">
      <t>イガイ</t>
    </rPh>
    <rPh sb="27" eb="29">
      <t>ヒョウジ</t>
    </rPh>
    <rPh sb="33" eb="35">
      <t>ヘンシュウ</t>
    </rPh>
    <rPh sb="35" eb="37">
      <t>ゲンキン</t>
    </rPh>
    <phoneticPr fontId="2"/>
  </si>
  <si>
    <t>②不要な技術資料様式は、シート毎削除してください</t>
    <rPh sb="1" eb="3">
      <t>フヨウ</t>
    </rPh>
    <rPh sb="4" eb="6">
      <t>ギジュツ</t>
    </rPh>
    <rPh sb="6" eb="8">
      <t>シリョウ</t>
    </rPh>
    <rPh sb="8" eb="10">
      <t>ヨウシキ</t>
    </rPh>
    <rPh sb="15" eb="16">
      <t>ゴト</t>
    </rPh>
    <rPh sb="16" eb="18">
      <t>サクジョ</t>
    </rPh>
    <phoneticPr fontId="2"/>
  </si>
  <si>
    <t>様式名</t>
    <rPh sb="0" eb="2">
      <t>ヨウシキ</t>
    </rPh>
    <rPh sb="2" eb="3">
      <t>メイ</t>
    </rPh>
    <phoneticPr fontId="2"/>
  </si>
  <si>
    <t>項目名</t>
    <rPh sb="0" eb="2">
      <t>コウモク</t>
    </rPh>
    <rPh sb="2" eb="3">
      <t>メイ</t>
    </rPh>
    <phoneticPr fontId="2"/>
  </si>
  <si>
    <t>配置予定技術者</t>
    <rPh sb="0" eb="2">
      <t>ハイチ</t>
    </rPh>
    <rPh sb="2" eb="4">
      <t>ヨテイ</t>
    </rPh>
    <rPh sb="4" eb="7">
      <t>ギジュツシャ</t>
    </rPh>
    <phoneticPr fontId="2"/>
  </si>
  <si>
    <t>企業情報記入欄</t>
    <rPh sb="0" eb="2">
      <t>キギョウ</t>
    </rPh>
    <rPh sb="2" eb="4">
      <t>ジョウホウ</t>
    </rPh>
    <rPh sb="4" eb="6">
      <t>キニュウ</t>
    </rPh>
    <rPh sb="6" eb="7">
      <t>ラン</t>
    </rPh>
    <phoneticPr fontId="2"/>
  </si>
  <si>
    <t>氏名記入欄</t>
    <rPh sb="0" eb="2">
      <t>シメイ</t>
    </rPh>
    <rPh sb="2" eb="4">
      <t>キニュウ</t>
    </rPh>
    <rPh sb="4" eb="5">
      <t>ラン</t>
    </rPh>
    <phoneticPr fontId="2"/>
  </si>
  <si>
    <t>（収受印を発行しない発注機関は、「３提出資料確認欄」を全て削除）</t>
    <rPh sb="1" eb="3">
      <t>シュウジュ</t>
    </rPh>
    <rPh sb="3" eb="4">
      <t>イン</t>
    </rPh>
    <rPh sb="5" eb="7">
      <t>ハッコウ</t>
    </rPh>
    <rPh sb="10" eb="12">
      <t>ハッチュウ</t>
    </rPh>
    <rPh sb="12" eb="14">
      <t>キカン</t>
    </rPh>
    <rPh sb="18" eb="20">
      <t>テイシュツ</t>
    </rPh>
    <rPh sb="20" eb="22">
      <t>シリョウ</t>
    </rPh>
    <rPh sb="22" eb="24">
      <t>カクニン</t>
    </rPh>
    <rPh sb="24" eb="25">
      <t>ラン</t>
    </rPh>
    <rPh sb="27" eb="28">
      <t>スベ</t>
    </rPh>
    <rPh sb="29" eb="31">
      <t>サクジョ</t>
    </rPh>
    <phoneticPr fontId="2"/>
  </si>
  <si>
    <t>配置予定技術者の工事成績評定点</t>
    <phoneticPr fontId="2"/>
  </si>
  <si>
    <t>工場・会社所在地</t>
  </si>
  <si>
    <t>サポート拠点</t>
  </si>
  <si>
    <t>評価項目番号</t>
    <rPh sb="0" eb="2">
      <t>ヒョウカ</t>
    </rPh>
    <rPh sb="2" eb="4">
      <t>コウモク</t>
    </rPh>
    <rPh sb="4" eb="6">
      <t>バンゴウ</t>
    </rPh>
    <phoneticPr fontId="2"/>
  </si>
  <si>
    <t>-</t>
    <phoneticPr fontId="2"/>
  </si>
  <si>
    <t>評価基準（様式記載内容）</t>
    <rPh sb="0" eb="2">
      <t>ヒョウカ</t>
    </rPh>
    <rPh sb="2" eb="4">
      <t>キジュン</t>
    </rPh>
    <rPh sb="5" eb="7">
      <t>ヨウシキ</t>
    </rPh>
    <rPh sb="7" eb="9">
      <t>キサイ</t>
    </rPh>
    <rPh sb="9" eb="11">
      <t>ナイヨウ</t>
    </rPh>
    <phoneticPr fontId="2"/>
  </si>
  <si>
    <t>表中の着色セルを予備欄です。項目が不足する場合ここに入力すれば、プルダウンリストを追加できます。</t>
    <phoneticPr fontId="2"/>
  </si>
  <si>
    <t>【表４】表紙記載文リスト</t>
    <rPh sb="1" eb="2">
      <t>ヒョウ</t>
    </rPh>
    <rPh sb="4" eb="6">
      <t>ヒョウシ</t>
    </rPh>
    <rPh sb="6" eb="8">
      <t>キサイ</t>
    </rPh>
    <rPh sb="8" eb="9">
      <t>ブン</t>
    </rPh>
    <phoneticPr fontId="2"/>
  </si>
  <si>
    <t>労働福祉（障がい者雇用）</t>
    <rPh sb="0" eb="2">
      <t>ロウドウ</t>
    </rPh>
    <rPh sb="2" eb="4">
      <t>フクシ</t>
    </rPh>
    <rPh sb="5" eb="6">
      <t>ショウ</t>
    </rPh>
    <rPh sb="8" eb="9">
      <t>シャ</t>
    </rPh>
    <rPh sb="9" eb="11">
      <t>コヨウ</t>
    </rPh>
    <phoneticPr fontId="12"/>
  </si>
  <si>
    <t>労働福祉（育児介護制度）</t>
    <rPh sb="0" eb="2">
      <t>ロウドウ</t>
    </rPh>
    <rPh sb="2" eb="4">
      <t>フクシ</t>
    </rPh>
    <rPh sb="5" eb="7">
      <t>イクジ</t>
    </rPh>
    <rPh sb="7" eb="9">
      <t>カイゴ</t>
    </rPh>
    <rPh sb="9" eb="11">
      <t>セイド</t>
    </rPh>
    <phoneticPr fontId="12"/>
  </si>
  <si>
    <t>育児介護チェック表</t>
    <rPh sb="0" eb="2">
      <t>イクジ</t>
    </rPh>
    <rPh sb="2" eb="4">
      <t>カイゴ</t>
    </rPh>
    <rPh sb="8" eb="9">
      <t>ヒョウ</t>
    </rPh>
    <phoneticPr fontId="12"/>
  </si>
  <si>
    <t>労働福祉（若手技術者雇用）</t>
    <rPh sb="0" eb="2">
      <t>ロウドウ</t>
    </rPh>
    <rPh sb="2" eb="4">
      <t>フクシ</t>
    </rPh>
    <rPh sb="5" eb="7">
      <t>ワカテ</t>
    </rPh>
    <rPh sb="7" eb="10">
      <t>ギジュツシャ</t>
    </rPh>
    <rPh sb="10" eb="12">
      <t>コヨウ</t>
    </rPh>
    <phoneticPr fontId="12"/>
  </si>
  <si>
    <t>（【隠岐】企業の法面機械保有は、機械名が○○になっていますので、必ず編集が必要です。）</t>
    <rPh sb="8" eb="10">
      <t>ノリメン</t>
    </rPh>
    <rPh sb="10" eb="12">
      <t>キカイ</t>
    </rPh>
    <phoneticPr fontId="2"/>
  </si>
  <si>
    <r>
      <t>（【隠岐】</t>
    </r>
    <r>
      <rPr>
        <sz val="11"/>
        <color rgb="FFFF0000"/>
        <rFont val="ＭＳ Ｐゴシック"/>
        <family val="3"/>
        <charset val="128"/>
        <scheme val="minor"/>
      </rPr>
      <t>企業の法面機械保有</t>
    </r>
    <r>
      <rPr>
        <sz val="11"/>
        <color theme="1"/>
        <rFont val="ＭＳ Ｐゴシック"/>
        <family val="3"/>
        <charset val="128"/>
        <scheme val="minor"/>
      </rPr>
      <t>は、機械名が○○になっていますので、</t>
    </r>
    <r>
      <rPr>
        <sz val="11"/>
        <color rgb="FFFF0000"/>
        <rFont val="ＭＳ Ｐゴシック"/>
        <family val="3"/>
        <charset val="128"/>
        <scheme val="minor"/>
      </rPr>
      <t>必ず編集</t>
    </r>
    <r>
      <rPr>
        <sz val="11"/>
        <color theme="1"/>
        <rFont val="ＭＳ Ｐゴシック"/>
        <family val="3"/>
        <charset val="128"/>
        <scheme val="minor"/>
      </rPr>
      <t>が必要です。）</t>
    </r>
    <rPh sb="2" eb="4">
      <t>オキ</t>
    </rPh>
    <rPh sb="5" eb="7">
      <t>キギョウ</t>
    </rPh>
    <rPh sb="8" eb="10">
      <t>ノリメン</t>
    </rPh>
    <rPh sb="10" eb="12">
      <t>キカイ</t>
    </rPh>
    <rPh sb="12" eb="14">
      <t>ホユウ</t>
    </rPh>
    <rPh sb="16" eb="18">
      <t>キカイ</t>
    </rPh>
    <rPh sb="18" eb="19">
      <t>メイ</t>
    </rPh>
    <rPh sb="32" eb="33">
      <t>カナラ</t>
    </rPh>
    <rPh sb="34" eb="36">
      <t>ヘンシュウ</t>
    </rPh>
    <rPh sb="37" eb="39">
      <t>ヒツヨウ</t>
    </rPh>
    <phoneticPr fontId="2"/>
  </si>
  <si>
    <t>【表４】を編集すると技術資料（表紙）「2　提出書類（必要な項目について）」で記載する様式の名称変更ができます。</t>
    <rPh sb="10" eb="12">
      <t>ギジュツ</t>
    </rPh>
    <rPh sb="12" eb="14">
      <t>シリョウ</t>
    </rPh>
    <rPh sb="15" eb="17">
      <t>ヒョウシ</t>
    </rPh>
    <rPh sb="38" eb="40">
      <t>キサイ</t>
    </rPh>
    <rPh sb="42" eb="44">
      <t>ヨウシキ</t>
    </rPh>
    <rPh sb="45" eb="47">
      <t>メイショウ</t>
    </rPh>
    <rPh sb="47" eb="49">
      <t>ヘンコウ</t>
    </rPh>
    <phoneticPr fontId="2"/>
  </si>
  <si>
    <t>a0</t>
  </si>
  <si>
    <t>a1</t>
  </si>
  <si>
    <t>①「発注者審査作業用」シートに記載されている表中の不要な項目の列全体を削除してください</t>
    <rPh sb="2" eb="5">
      <t>ハッチュウシャ</t>
    </rPh>
    <rPh sb="5" eb="7">
      <t>シンサ</t>
    </rPh>
    <rPh sb="7" eb="10">
      <t>サギョウヨウ</t>
    </rPh>
    <rPh sb="15" eb="17">
      <t>キサイ</t>
    </rPh>
    <rPh sb="22" eb="23">
      <t>ヒョウ</t>
    </rPh>
    <rPh sb="23" eb="24">
      <t>チュウ</t>
    </rPh>
    <rPh sb="25" eb="27">
      <t>フヨウ</t>
    </rPh>
    <rPh sb="28" eb="30">
      <t>コウモク</t>
    </rPh>
    <rPh sb="31" eb="32">
      <t>レツ</t>
    </rPh>
    <rPh sb="32" eb="34">
      <t>ゼンタイ</t>
    </rPh>
    <rPh sb="35" eb="37">
      <t>サクジョ</t>
    </rPh>
    <rPh sb="37" eb="39">
      <t>ゼンサクジョ</t>
    </rPh>
    <phoneticPr fontId="2"/>
  </si>
  <si>
    <t>※「発注者審査作業用」シート</t>
    <rPh sb="2" eb="5">
      <t>ハッチュウシャ</t>
    </rPh>
    <rPh sb="5" eb="7">
      <t>シンサ</t>
    </rPh>
    <rPh sb="7" eb="9">
      <t>サギョウ</t>
    </rPh>
    <rPh sb="9" eb="10">
      <t>ヨウ</t>
    </rPh>
    <phoneticPr fontId="2"/>
  </si>
  <si>
    <t>※技術審査用ファイル</t>
    <rPh sb="1" eb="3">
      <t>ギジュツ</t>
    </rPh>
    <rPh sb="3" eb="6">
      <t>シンサヨウ</t>
    </rPh>
    <phoneticPr fontId="2"/>
  </si>
  <si>
    <t>（文字のサイズ、セルの結合、列幅の調整などは、「技術審査用ファイル」で行うため、「発注者作業用シート」では、体裁を整える必要はありません）</t>
    <rPh sb="1" eb="3">
      <t>モジ</t>
    </rPh>
    <rPh sb="11" eb="13">
      <t>ケツゴウ</t>
    </rPh>
    <rPh sb="14" eb="16">
      <t>レツハバ</t>
    </rPh>
    <rPh sb="17" eb="19">
      <t>チョウセイ</t>
    </rPh>
    <rPh sb="24" eb="26">
      <t>ギジュツ</t>
    </rPh>
    <rPh sb="26" eb="29">
      <t>シンサヨウ</t>
    </rPh>
    <rPh sb="35" eb="36">
      <t>オコナ</t>
    </rPh>
    <rPh sb="41" eb="44">
      <t>ハッチュウシャ</t>
    </rPh>
    <rPh sb="44" eb="47">
      <t>サギョウヨウ</t>
    </rPh>
    <rPh sb="54" eb="56">
      <t>テイサイ</t>
    </rPh>
    <rPh sb="57" eb="58">
      <t>トトノ</t>
    </rPh>
    <rPh sb="60" eb="62">
      <t>ヒツヨウ</t>
    </rPh>
    <phoneticPr fontId="2"/>
  </si>
  <si>
    <t>　企業の申請内容を数式でリンクさせて評価項目毎に一覧表で整理。指定された範囲を「技術審査用ファイル」の「作業用シート」に一括コピーすることで、</t>
    <rPh sb="31" eb="33">
      <t>シテイ</t>
    </rPh>
    <rPh sb="36" eb="38">
      <t>ハンイ</t>
    </rPh>
    <rPh sb="60" eb="62">
      <t>イッカツ</t>
    </rPh>
    <phoneticPr fontId="2"/>
  </si>
  <si>
    <t>　１．【技術資料（表紙）の確認・修正事項】</t>
    <rPh sb="4" eb="6">
      <t>ギジュツ</t>
    </rPh>
    <rPh sb="6" eb="8">
      <t>シリョウ</t>
    </rPh>
    <rPh sb="9" eb="11">
      <t>ヒョウシ</t>
    </rPh>
    <rPh sb="13" eb="15">
      <t>カクニン</t>
    </rPh>
    <rPh sb="16" eb="18">
      <t>シュウセイ</t>
    </rPh>
    <rPh sb="18" eb="20">
      <t>ジコウ</t>
    </rPh>
    <phoneticPr fontId="2"/>
  </si>
  <si>
    <t>　２．【技術資料（各種様式）の確認・修正事項】</t>
    <rPh sb="4" eb="6">
      <t>ギジュツ</t>
    </rPh>
    <rPh sb="6" eb="8">
      <t>シリョウ</t>
    </rPh>
    <rPh sb="9" eb="11">
      <t>カクシュ</t>
    </rPh>
    <rPh sb="11" eb="13">
      <t>ヨウシキ</t>
    </rPh>
    <rPh sb="15" eb="17">
      <t>カクニン</t>
    </rPh>
    <rPh sb="18" eb="20">
      <t>シュウセイ</t>
    </rPh>
    <rPh sb="20" eb="22">
      <t>ジコウ</t>
    </rPh>
    <phoneticPr fontId="2"/>
  </si>
  <si>
    <t>　３．【評価基準の確認】</t>
    <rPh sb="4" eb="6">
      <t>ヒョウカ</t>
    </rPh>
    <rPh sb="6" eb="8">
      <t>キジュン</t>
    </rPh>
    <rPh sb="9" eb="11">
      <t>カクニン</t>
    </rPh>
    <phoneticPr fontId="2"/>
  </si>
  <si>
    <t>　４．【PPI掲載用ファイルの作成】</t>
    <rPh sb="7" eb="10">
      <t>ケイサイヨウ</t>
    </rPh>
    <rPh sb="15" eb="17">
      <t>サクセイ</t>
    </rPh>
    <phoneticPr fontId="2"/>
  </si>
  <si>
    <t>＜発注準備から入札結果調書作成までの全体イメージ＞</t>
    <rPh sb="1" eb="3">
      <t>ハッチュウ</t>
    </rPh>
    <rPh sb="3" eb="5">
      <t>ジュンビ</t>
    </rPh>
    <rPh sb="7" eb="9">
      <t>ニュウサツ</t>
    </rPh>
    <rPh sb="9" eb="11">
      <t>ケッカ</t>
    </rPh>
    <rPh sb="11" eb="13">
      <t>チョウショ</t>
    </rPh>
    <rPh sb="13" eb="15">
      <t>サクセイ</t>
    </rPh>
    <rPh sb="18" eb="20">
      <t>ゼンタイ</t>
    </rPh>
    <phoneticPr fontId="2"/>
  </si>
  <si>
    <r>
      <t>②</t>
    </r>
    <r>
      <rPr>
        <sz val="11"/>
        <color rgb="FFFF0000"/>
        <rFont val="ＭＳ Ｐゴシック"/>
        <family val="3"/>
        <charset val="128"/>
        <scheme val="minor"/>
      </rPr>
      <t>エラー表示</t>
    </r>
    <r>
      <rPr>
        <sz val="11"/>
        <color theme="1"/>
        <rFont val="ＭＳ Ｐゴシック"/>
        <family val="3"/>
        <charset val="128"/>
        <scheme val="minor"/>
      </rPr>
      <t>がでている</t>
    </r>
    <r>
      <rPr>
        <sz val="11"/>
        <color rgb="FFFF0000"/>
        <rFont val="ＭＳ Ｐゴシック"/>
        <family val="3"/>
        <charset val="128"/>
        <scheme val="minor"/>
      </rPr>
      <t>行を非表示</t>
    </r>
    <r>
      <rPr>
        <sz val="11"/>
        <color theme="1"/>
        <rFont val="ＭＳ Ｐゴシック"/>
        <family val="3"/>
        <charset val="128"/>
        <scheme val="minor"/>
      </rPr>
      <t>にしてください（</t>
    </r>
    <r>
      <rPr>
        <sz val="11"/>
        <color rgb="FFFF0000"/>
        <rFont val="ＭＳ Ｐゴシック"/>
        <family val="3"/>
        <charset val="128"/>
        <scheme val="minor"/>
      </rPr>
      <t>行の削除厳禁</t>
    </r>
    <r>
      <rPr>
        <sz val="11"/>
        <color theme="1"/>
        <rFont val="ＭＳ Ｐゴシック"/>
        <family val="3"/>
        <charset val="128"/>
        <scheme val="minor"/>
      </rPr>
      <t>）。</t>
    </r>
    <rPh sb="4" eb="6">
      <t>ヒョウジ</t>
    </rPh>
    <rPh sb="11" eb="12">
      <t>ギョウ</t>
    </rPh>
    <rPh sb="13" eb="16">
      <t>ヒヒョウジ</t>
    </rPh>
    <phoneticPr fontId="2"/>
  </si>
  <si>
    <r>
      <t>１．</t>
    </r>
    <r>
      <rPr>
        <sz val="12"/>
        <color rgb="FFFF0000"/>
        <rFont val="ＭＳ Ｐゴシック"/>
        <family val="3"/>
        <charset val="128"/>
        <scheme val="minor"/>
      </rPr>
      <t>【表１】のC列</t>
    </r>
    <r>
      <rPr>
        <sz val="12"/>
        <color theme="1"/>
        <rFont val="ＭＳ Ｐゴシック"/>
        <family val="2"/>
        <charset val="128"/>
        <scheme val="minor"/>
      </rPr>
      <t>に基本情報を直接入力してください</t>
    </r>
    <rPh sb="3" eb="4">
      <t>ヒョウ</t>
    </rPh>
    <rPh sb="8" eb="9">
      <t>レツ</t>
    </rPh>
    <rPh sb="10" eb="12">
      <t>キホン</t>
    </rPh>
    <rPh sb="12" eb="14">
      <t>ジョウホウ</t>
    </rPh>
    <rPh sb="15" eb="17">
      <t>チョクセツ</t>
    </rPh>
    <rPh sb="17" eb="19">
      <t>ニュウリョク</t>
    </rPh>
    <phoneticPr fontId="2"/>
  </si>
  <si>
    <t>対象外</t>
    <phoneticPr fontId="2"/>
  </si>
  <si>
    <r>
      <t>【表３】を編集すると評価項目（C列）のリストが変更できます（</t>
    </r>
    <r>
      <rPr>
        <sz val="11"/>
        <color rgb="FFFF0000"/>
        <rFont val="ＭＳ Ｐゴシック"/>
        <family val="3"/>
        <charset val="128"/>
        <scheme val="minor"/>
      </rPr>
      <t>原則、着色セル以外編集不可</t>
    </r>
    <r>
      <rPr>
        <sz val="11"/>
        <color theme="1"/>
        <rFont val="ＭＳ Ｐゴシック"/>
        <family val="2"/>
        <charset val="128"/>
        <scheme val="minor"/>
      </rPr>
      <t>）。</t>
    </r>
    <rPh sb="1" eb="2">
      <t>ヒョウ</t>
    </rPh>
    <rPh sb="30" eb="32">
      <t>ゲンソク</t>
    </rPh>
    <rPh sb="33" eb="35">
      <t>チャクショク</t>
    </rPh>
    <rPh sb="37" eb="39">
      <t>イガイ</t>
    </rPh>
    <rPh sb="39" eb="41">
      <t>ヘンシュウ</t>
    </rPh>
    <rPh sb="41" eb="43">
      <t>フカ</t>
    </rPh>
    <phoneticPr fontId="2"/>
  </si>
  <si>
    <t>□</t>
  </si>
  <si>
    <t>（該当条文：　　　　　　　　　　　　　　　　　　）</t>
    <rPh sb="1" eb="3">
      <t>ガイトウ</t>
    </rPh>
    <rPh sb="3" eb="5">
      <t>ジョウブン</t>
    </rPh>
    <phoneticPr fontId="12"/>
  </si>
  <si>
    <r>
      <rPr>
        <b/>
        <sz val="18"/>
        <rFont val="HG丸ｺﾞｼｯｸM-PRO"/>
        <family val="3"/>
        <charset val="128"/>
      </rPr>
      <t>【法定を超える内容チェック表１】</t>
    </r>
    <r>
      <rPr>
        <b/>
        <sz val="12"/>
        <rFont val="HG丸ｺﾞｼｯｸM-PRO"/>
        <family val="3"/>
        <charset val="128"/>
      </rPr>
      <t xml:space="preserve">
　各Ｑの「はい」または「いいえ」、「該当項目」に■ をご記入下さい。</t>
    </r>
    <rPh sb="1" eb="3">
      <t>ホウテイ</t>
    </rPh>
    <rPh sb="4" eb="5">
      <t>コ</t>
    </rPh>
    <rPh sb="7" eb="9">
      <t>ナイヨウ</t>
    </rPh>
    <rPh sb="13" eb="14">
      <t>ヒョウ</t>
    </rPh>
    <rPh sb="35" eb="37">
      <t>ガイトウ</t>
    </rPh>
    <rPh sb="37" eb="39">
      <t>コウモク</t>
    </rPh>
    <phoneticPr fontId="12"/>
  </si>
  <si>
    <t>育児休業制度の対象となる子の上限年齢を、法定を超えた年齢までとしている。</t>
    <rPh sb="0" eb="2">
      <t>イクジ</t>
    </rPh>
    <rPh sb="2" eb="4">
      <t>キュウギョウ</t>
    </rPh>
    <rPh sb="4" eb="6">
      <t>セイド</t>
    </rPh>
    <rPh sb="7" eb="9">
      <t>タイショウ</t>
    </rPh>
    <rPh sb="12" eb="13">
      <t>コ</t>
    </rPh>
    <rPh sb="14" eb="16">
      <t>ジョウゲン</t>
    </rPh>
    <rPh sb="16" eb="18">
      <t>ネンレイ</t>
    </rPh>
    <rPh sb="20" eb="22">
      <t>ホウテイ</t>
    </rPh>
    <rPh sb="23" eb="24">
      <t>コ</t>
    </rPh>
    <rPh sb="26" eb="28">
      <t>ネンレイ</t>
    </rPh>
    <phoneticPr fontId="12"/>
  </si>
  <si>
    <t>はい</t>
    <phoneticPr fontId="12"/>
  </si>
  <si>
    <t>いいえ</t>
    <phoneticPr fontId="12"/>
  </si>
  <si>
    <t>（上限年齢　＝　　　　　　歳　　　か月まで）</t>
    <rPh sb="1" eb="3">
      <t>ジョウゲン</t>
    </rPh>
    <rPh sb="3" eb="5">
      <t>ネンレイ</t>
    </rPh>
    <rPh sb="13" eb="14">
      <t>サイ</t>
    </rPh>
    <rPh sb="18" eb="19">
      <t>ツキ</t>
    </rPh>
    <phoneticPr fontId="12"/>
  </si>
  <si>
    <t>①短時間勤務制度（5時間45分から6時間以外の制度等の実施）</t>
    <rPh sb="10" eb="12">
      <t>ジカン</t>
    </rPh>
    <rPh sb="14" eb="15">
      <t>フン</t>
    </rPh>
    <rPh sb="18" eb="20">
      <t>ジカン</t>
    </rPh>
    <rPh sb="20" eb="22">
      <t>イガイ</t>
    </rPh>
    <rPh sb="23" eb="25">
      <t>セイド</t>
    </rPh>
    <rPh sb="24" eb="25">
      <t>キセイ</t>
    </rPh>
    <rPh sb="25" eb="26">
      <t>トウ</t>
    </rPh>
    <rPh sb="27" eb="29">
      <t>ジッシ</t>
    </rPh>
    <phoneticPr fontId="12"/>
  </si>
  <si>
    <r>
      <t>③</t>
    </r>
    <r>
      <rPr>
        <sz val="10"/>
        <rFont val="ＭＳ Ｐゴシック"/>
        <family val="3"/>
        <charset val="128"/>
      </rPr>
      <t>フレックスタイム制</t>
    </r>
    <phoneticPr fontId="12"/>
  </si>
  <si>
    <r>
      <t>④</t>
    </r>
    <r>
      <rPr>
        <sz val="10"/>
        <rFont val="ＭＳ Ｐゴシック"/>
        <family val="3"/>
        <charset val="128"/>
      </rPr>
      <t>始業・終業時刻の繰上げ・繰下げ
（１日の所定労働時間は変わらない）</t>
    </r>
    <phoneticPr fontId="12"/>
  </si>
  <si>
    <t>⑥育児サービス費用を補助する制度
（ベビーシッターや保育施設の利用料補助等）</t>
    <rPh sb="26" eb="28">
      <t>ホイク</t>
    </rPh>
    <phoneticPr fontId="12"/>
  </si>
  <si>
    <t>（上限期間　＝　　　　　　　　　　　以内）</t>
    <phoneticPr fontId="12"/>
  </si>
  <si>
    <r>
      <rPr>
        <b/>
        <sz val="18"/>
        <rFont val="HG丸ｺﾞｼｯｸM-PRO"/>
        <family val="3"/>
        <charset val="128"/>
      </rPr>
      <t>【法定を超える内容チェック表２】</t>
    </r>
    <r>
      <rPr>
        <b/>
        <sz val="12"/>
        <rFont val="HG丸ｺﾞｼｯｸM-PRO"/>
        <family val="3"/>
        <charset val="128"/>
      </rPr>
      <t xml:space="preserve">
　各Ｑの「はい」または「いいえ」、「該当項目」に■ をご記入下さい。</t>
    </r>
    <rPh sb="1" eb="3">
      <t>ホウテイ</t>
    </rPh>
    <rPh sb="4" eb="5">
      <t>コ</t>
    </rPh>
    <rPh sb="7" eb="9">
      <t>ナイヨウ</t>
    </rPh>
    <rPh sb="13" eb="14">
      <t>ヒョウ</t>
    </rPh>
    <rPh sb="35" eb="37">
      <t>ガイトウ</t>
    </rPh>
    <rPh sb="37" eb="39">
      <t>コウモク</t>
    </rPh>
    <phoneticPr fontId="12"/>
  </si>
  <si>
    <t>①取得可能日数が、年5日（対象家族が2人以上であれば年10日）を超える。</t>
    <rPh sb="1" eb="3">
      <t>シュトク</t>
    </rPh>
    <rPh sb="3" eb="5">
      <t>カノウ</t>
    </rPh>
    <rPh sb="5" eb="7">
      <t>ニッスウ</t>
    </rPh>
    <rPh sb="9" eb="10">
      <t>ネン</t>
    </rPh>
    <rPh sb="11" eb="12">
      <t>ニチ</t>
    </rPh>
    <rPh sb="13" eb="15">
      <t>タイショウ</t>
    </rPh>
    <rPh sb="15" eb="17">
      <t>カゾク</t>
    </rPh>
    <rPh sb="19" eb="20">
      <t>ニン</t>
    </rPh>
    <rPh sb="20" eb="22">
      <t>イジョウ</t>
    </rPh>
    <rPh sb="26" eb="27">
      <t>ネン</t>
    </rPh>
    <rPh sb="29" eb="30">
      <t>ニチ</t>
    </rPh>
    <rPh sb="32" eb="33">
      <t>コ</t>
    </rPh>
    <phoneticPr fontId="12"/>
  </si>
  <si>
    <t>①産前産後休業（支給割合：　　　　　　　　　　）</t>
    <rPh sb="1" eb="5">
      <t>サンゼンサンゴ</t>
    </rPh>
    <rPh sb="5" eb="7">
      <t>キュウギョウ</t>
    </rPh>
    <rPh sb="8" eb="10">
      <t>シキュウ</t>
    </rPh>
    <rPh sb="10" eb="12">
      <t>ワリアイ</t>
    </rPh>
    <phoneticPr fontId="12"/>
  </si>
  <si>
    <t>②育児時間　　　（支給割合：　　　　　　　　　　）</t>
    <rPh sb="1" eb="3">
      <t>イクジ</t>
    </rPh>
    <rPh sb="3" eb="5">
      <t>ジカン</t>
    </rPh>
    <rPh sb="9" eb="11">
      <t>シキュウ</t>
    </rPh>
    <rPh sb="11" eb="13">
      <t>ワリアイ</t>
    </rPh>
    <phoneticPr fontId="12"/>
  </si>
  <si>
    <t>③育児休業　　　（支給割合：　　　　　　　　　　）</t>
    <rPh sb="1" eb="3">
      <t>イクジ</t>
    </rPh>
    <rPh sb="3" eb="5">
      <t>キュウギョウ</t>
    </rPh>
    <rPh sb="9" eb="11">
      <t>シキュウ</t>
    </rPh>
    <rPh sb="11" eb="13">
      <t>ワリアイ</t>
    </rPh>
    <phoneticPr fontId="12"/>
  </si>
  <si>
    <t>④介護休業　　　（支給割合：　　　　　　　　　　）</t>
    <rPh sb="1" eb="3">
      <t>カイゴ</t>
    </rPh>
    <rPh sb="3" eb="5">
      <t>キュウギョウ</t>
    </rPh>
    <rPh sb="9" eb="11">
      <t>シキュウ</t>
    </rPh>
    <rPh sb="11" eb="13">
      <t>ワリアイ</t>
    </rPh>
    <phoneticPr fontId="12"/>
  </si>
  <si>
    <t>⑤子の看護休暇　　　（支給割合：　　　　　　　　）</t>
    <rPh sb="1" eb="2">
      <t>コ</t>
    </rPh>
    <rPh sb="3" eb="5">
      <t>カンゴ</t>
    </rPh>
    <rPh sb="5" eb="7">
      <t>キュウカ</t>
    </rPh>
    <rPh sb="11" eb="13">
      <t>シキュウ</t>
    </rPh>
    <rPh sb="13" eb="15">
      <t>ワリアイ</t>
    </rPh>
    <phoneticPr fontId="12"/>
  </si>
  <si>
    <t>⑥介護休暇　　　（支給割合：　　　　　　　　　　）</t>
    <rPh sb="1" eb="3">
      <t>カイゴ</t>
    </rPh>
    <rPh sb="3" eb="5">
      <t>キュウカ</t>
    </rPh>
    <rPh sb="9" eb="11">
      <t>シキュウ</t>
    </rPh>
    <rPh sb="11" eb="13">
      <t>ワリアイ</t>
    </rPh>
    <phoneticPr fontId="12"/>
  </si>
  <si>
    <r>
      <t>（就業規則）第</t>
    </r>
    <r>
      <rPr>
        <b/>
        <sz val="10"/>
        <color indexed="10"/>
        <rFont val="ＭＳ Ｐゴシック"/>
        <family val="3"/>
        <charset val="128"/>
      </rPr>
      <t>○○</t>
    </r>
    <r>
      <rPr>
        <b/>
        <sz val="10"/>
        <rFont val="ＭＳ Ｐゴシック"/>
        <family val="3"/>
        <charset val="128"/>
      </rPr>
      <t>条第</t>
    </r>
    <r>
      <rPr>
        <b/>
        <sz val="10"/>
        <color indexed="10"/>
        <rFont val="ＭＳ Ｐゴシック"/>
        <family val="3"/>
        <charset val="128"/>
      </rPr>
      <t>○○</t>
    </r>
    <r>
      <rPr>
        <b/>
        <sz val="10"/>
        <rFont val="ＭＳ Ｐゴシック"/>
        <family val="3"/>
        <charset val="128"/>
      </rPr>
      <t>項
　</t>
    </r>
    <r>
      <rPr>
        <b/>
        <sz val="10"/>
        <color indexed="10"/>
        <rFont val="ＭＳ Ｐゴシック"/>
        <family val="3"/>
        <charset val="128"/>
      </rPr>
      <t>○○○○○○○○　…　○○○○○</t>
    </r>
    <r>
      <rPr>
        <b/>
        <u/>
        <sz val="10"/>
        <color indexed="10"/>
        <rFont val="ＭＳ Ｐゴシック"/>
        <family val="3"/>
        <charset val="128"/>
      </rPr>
      <t>○○○○○○○○○</t>
    </r>
    <r>
      <rPr>
        <b/>
        <sz val="10"/>
        <color indexed="10"/>
        <rFont val="ＭＳ Ｐゴシック"/>
        <family val="3"/>
        <charset val="128"/>
      </rPr>
      <t>○○○○○○　……………</t>
    </r>
    <rPh sb="1" eb="3">
      <t>シュウギョウ</t>
    </rPh>
    <rPh sb="3" eb="5">
      <t>キソク</t>
    </rPh>
    <rPh sb="6" eb="7">
      <t>ダイ</t>
    </rPh>
    <rPh sb="9" eb="10">
      <t>ジョウ</t>
    </rPh>
    <rPh sb="10" eb="11">
      <t>ダイ</t>
    </rPh>
    <rPh sb="13" eb="14">
      <t>コウ</t>
    </rPh>
    <phoneticPr fontId="12"/>
  </si>
  <si>
    <t>会社（企業体）名：</t>
    <phoneticPr fontId="2"/>
  </si>
  <si>
    <t>配置予定技術者の同種工事の施工経験</t>
    <phoneticPr fontId="2"/>
  </si>
  <si>
    <t>企業</t>
    <phoneticPr fontId="2"/>
  </si>
  <si>
    <t>企業</t>
    <phoneticPr fontId="2"/>
  </si>
  <si>
    <t>地理的条件</t>
    <phoneticPr fontId="2"/>
  </si>
  <si>
    <t>入札公告日：</t>
    <rPh sb="0" eb="2">
      <t>ニュウサツ</t>
    </rPh>
    <rPh sb="2" eb="4">
      <t>コウコク</t>
    </rPh>
    <rPh sb="4" eb="5">
      <t>ビ</t>
    </rPh>
    <phoneticPr fontId="2"/>
  </si>
  <si>
    <t>工事名：</t>
    <rPh sb="0" eb="2">
      <t>コウジ</t>
    </rPh>
    <rPh sb="2" eb="3">
      <t>メイ</t>
    </rPh>
    <phoneticPr fontId="2"/>
  </si>
  <si>
    <r>
      <rPr>
        <sz val="11"/>
        <color rgb="FFFF0000"/>
        <rFont val="ＭＳ Ｐゴシック"/>
        <family val="3"/>
        <charset val="128"/>
        <scheme val="minor"/>
      </rPr>
      <t>不要な項目</t>
    </r>
    <r>
      <rPr>
        <sz val="11"/>
        <color theme="1"/>
        <rFont val="ＭＳ Ｐゴシック"/>
        <family val="2"/>
        <charset val="128"/>
        <scheme val="minor"/>
      </rPr>
      <t>は、</t>
    </r>
    <r>
      <rPr>
        <sz val="11"/>
        <color rgb="FFFF0000"/>
        <rFont val="ＭＳ Ｐゴシック"/>
        <family val="3"/>
        <charset val="128"/>
        <scheme val="minor"/>
      </rPr>
      <t>非表示に</t>
    </r>
    <r>
      <rPr>
        <sz val="11"/>
        <color theme="1"/>
        <rFont val="ＭＳ Ｐゴシック"/>
        <family val="2"/>
        <charset val="128"/>
        <scheme val="minor"/>
      </rPr>
      <t>してください（</t>
    </r>
    <r>
      <rPr>
        <sz val="11"/>
        <color rgb="FFFF0000"/>
        <rFont val="ＭＳ Ｐゴシック"/>
        <family val="3"/>
        <charset val="128"/>
        <scheme val="minor"/>
      </rPr>
      <t>行の削除厳禁</t>
    </r>
    <r>
      <rPr>
        <sz val="11"/>
        <color theme="1"/>
        <rFont val="ＭＳ Ｐゴシック"/>
        <family val="2"/>
        <charset val="128"/>
        <scheme val="minor"/>
      </rPr>
      <t>）</t>
    </r>
    <rPh sb="0" eb="2">
      <t>フヨウ</t>
    </rPh>
    <rPh sb="3" eb="5">
      <t>コウモク</t>
    </rPh>
    <rPh sb="7" eb="10">
      <t>ヒヒョウジ</t>
    </rPh>
    <rPh sb="18" eb="19">
      <t>ギョウ</t>
    </rPh>
    <rPh sb="20" eb="22">
      <t>サクジョ</t>
    </rPh>
    <rPh sb="22" eb="24">
      <t>ゲンキン</t>
    </rPh>
    <phoneticPr fontId="2"/>
  </si>
  <si>
    <t>発注者入力シートで選択していない項目は、エラー表示になります</t>
    <rPh sb="0" eb="3">
      <t>ハッチュウシャ</t>
    </rPh>
    <rPh sb="3" eb="5">
      <t>ニュウリョク</t>
    </rPh>
    <rPh sb="9" eb="11">
      <t>センタク</t>
    </rPh>
    <rPh sb="16" eb="18">
      <t>コウモク</t>
    </rPh>
    <rPh sb="23" eb="25">
      <t>ヒョウジ</t>
    </rPh>
    <phoneticPr fontId="2"/>
  </si>
  <si>
    <t>　５．【技術審査（競争参加資格委員会）の準備作業】</t>
    <rPh sb="4" eb="6">
      <t>ギジュツ</t>
    </rPh>
    <rPh sb="6" eb="8">
      <t>シンサ</t>
    </rPh>
    <rPh sb="9" eb="11">
      <t>キョウソウ</t>
    </rPh>
    <rPh sb="11" eb="13">
      <t>サンカ</t>
    </rPh>
    <rPh sb="13" eb="15">
      <t>シカク</t>
    </rPh>
    <rPh sb="15" eb="18">
      <t>イインカイ</t>
    </rPh>
    <rPh sb="20" eb="22">
      <t>ジュンビ</t>
    </rPh>
    <rPh sb="22" eb="24">
      <t>サギョウ</t>
    </rPh>
    <phoneticPr fontId="2"/>
  </si>
  <si>
    <t>技術審査（競争参加資格委員会）や入札結果調書を簡単に作成することが可能</t>
    <rPh sb="5" eb="7">
      <t>キョウソウ</t>
    </rPh>
    <rPh sb="7" eb="9">
      <t>サンカ</t>
    </rPh>
    <rPh sb="9" eb="11">
      <t>シカク</t>
    </rPh>
    <rPh sb="11" eb="14">
      <t>イインカイ</t>
    </rPh>
    <phoneticPr fontId="2"/>
  </si>
  <si>
    <t>　このファイルの「発注者作業用シート」から各企業の申請内容を一括コピーし、「技術審査用ファイル」で集計することで、技術審査（競争参加資格委員会）</t>
    <rPh sb="9" eb="12">
      <t>ハッチュウシャ</t>
    </rPh>
    <rPh sb="12" eb="15">
      <t>サギョウヨウ</t>
    </rPh>
    <rPh sb="21" eb="22">
      <t>カク</t>
    </rPh>
    <rPh sb="22" eb="24">
      <t>キギョウ</t>
    </rPh>
    <rPh sb="25" eb="27">
      <t>シンセイ</t>
    </rPh>
    <rPh sb="27" eb="29">
      <t>ナイヨウ</t>
    </rPh>
    <rPh sb="30" eb="32">
      <t>イッカツ</t>
    </rPh>
    <rPh sb="38" eb="40">
      <t>ギジュツ</t>
    </rPh>
    <rPh sb="40" eb="43">
      <t>シンサヨウ</t>
    </rPh>
    <rPh sb="49" eb="51">
      <t>シュウケイ</t>
    </rPh>
    <rPh sb="57" eb="59">
      <t>ギジュツ</t>
    </rPh>
    <rPh sb="59" eb="61">
      <t>シンサ</t>
    </rPh>
    <rPh sb="62" eb="64">
      <t>キョウソウ</t>
    </rPh>
    <rPh sb="64" eb="66">
      <t>サンカ</t>
    </rPh>
    <rPh sb="66" eb="68">
      <t>シカク</t>
    </rPh>
    <rPh sb="68" eb="71">
      <t>イインカイ</t>
    </rPh>
    <phoneticPr fontId="2"/>
  </si>
  <si>
    <t>用の資料や入札結果調書が簡単に作成可能</t>
    <phoneticPr fontId="2"/>
  </si>
  <si>
    <t>＜企業＞</t>
    <rPh sb="1" eb="3">
      <t>キギョウ</t>
    </rPh>
    <phoneticPr fontId="2"/>
  </si>
  <si>
    <t>予備欄</t>
    <rPh sb="0" eb="2">
      <t>ヨビ</t>
    </rPh>
    <rPh sb="2" eb="3">
      <t>ラン</t>
    </rPh>
    <phoneticPr fontId="2"/>
  </si>
  <si>
    <t>企業</t>
    <phoneticPr fontId="2"/>
  </si>
  <si>
    <t>予備欄</t>
    <phoneticPr fontId="2"/>
  </si>
  <si>
    <t>配置予定技術者①</t>
    <rPh sb="0" eb="2">
      <t>ハイチ</t>
    </rPh>
    <rPh sb="2" eb="4">
      <t>ヨテイ</t>
    </rPh>
    <rPh sb="4" eb="7">
      <t>ギジュツシャ</t>
    </rPh>
    <phoneticPr fontId="2"/>
  </si>
  <si>
    <t>配置予定技術者②</t>
    <rPh sb="0" eb="2">
      <t>ハイチ</t>
    </rPh>
    <rPh sb="2" eb="4">
      <t>ヨテイ</t>
    </rPh>
    <rPh sb="4" eb="7">
      <t>ギジュツシャ</t>
    </rPh>
    <phoneticPr fontId="2"/>
  </si>
  <si>
    <t>配置予定技術者②</t>
    <phoneticPr fontId="2"/>
  </si>
  <si>
    <t>配置予定技術者③</t>
    <rPh sb="0" eb="2">
      <t>ハイチ</t>
    </rPh>
    <rPh sb="2" eb="4">
      <t>ヨテイ</t>
    </rPh>
    <rPh sb="4" eb="7">
      <t>ギジュツシャ</t>
    </rPh>
    <phoneticPr fontId="2"/>
  </si>
  <si>
    <t>審査用ファイルコピー先の列数と合わせるため削除×</t>
    <rPh sb="0" eb="3">
      <t>シンサヨウ</t>
    </rPh>
    <rPh sb="10" eb="11">
      <t>サキ</t>
    </rPh>
    <rPh sb="12" eb="13">
      <t>レツ</t>
    </rPh>
    <rPh sb="13" eb="14">
      <t>スウ</t>
    </rPh>
    <rPh sb="15" eb="16">
      <t>ア</t>
    </rPh>
    <rPh sb="21" eb="23">
      <t>サクジョ</t>
    </rPh>
    <phoneticPr fontId="2"/>
  </si>
  <si>
    <t>＜シートの説明＞</t>
    <rPh sb="5" eb="7">
      <t>セツメイ</t>
    </rPh>
    <phoneticPr fontId="2"/>
  </si>
  <si>
    <t>行番号</t>
    <rPh sb="0" eb="1">
      <t>ギョウ</t>
    </rPh>
    <rPh sb="1" eb="3">
      <t>バンゴウ</t>
    </rPh>
    <phoneticPr fontId="2"/>
  </si>
  <si>
    <t>平成</t>
    <rPh sb="0" eb="2">
      <t>ヘイセイ</t>
    </rPh>
    <phoneticPr fontId="2"/>
  </si>
  <si>
    <t>年</t>
    <rPh sb="0" eb="1">
      <t>ネン</t>
    </rPh>
    <phoneticPr fontId="2"/>
  </si>
  <si>
    <t>日</t>
    <rPh sb="0" eb="1">
      <t>ニチ</t>
    </rPh>
    <phoneticPr fontId="2"/>
  </si>
  <si>
    <t>工期</t>
    <rPh sb="0" eb="2">
      <t>コウキ</t>
    </rPh>
    <phoneticPr fontId="2"/>
  </si>
  <si>
    <t>月</t>
    <rPh sb="0" eb="1">
      <t>ガツ</t>
    </rPh>
    <phoneticPr fontId="2"/>
  </si>
  <si>
    <t>月</t>
    <rPh sb="0" eb="1">
      <t>ツキ</t>
    </rPh>
    <phoneticPr fontId="2"/>
  </si>
  <si>
    <t>従事期間</t>
    <rPh sb="0" eb="2">
      <t>ジュウジ</t>
    </rPh>
    <rPh sb="2" eb="4">
      <t>キカン</t>
    </rPh>
    <phoneticPr fontId="2"/>
  </si>
  <si>
    <t>有</t>
    <rPh sb="0" eb="1">
      <t>アリ</t>
    </rPh>
    <phoneticPr fontId="2"/>
  </si>
  <si>
    <t>無</t>
    <rPh sb="0" eb="1">
      <t>ナシ</t>
    </rPh>
    <phoneticPr fontId="2"/>
  </si>
  <si>
    <t>：セルに直接入力もしくはリストから選択が必要な箇所</t>
    <rPh sb="4" eb="6">
      <t>チョクセツ</t>
    </rPh>
    <rPh sb="6" eb="8">
      <t>ニュウリョク</t>
    </rPh>
    <rPh sb="17" eb="19">
      <t>センタク</t>
    </rPh>
    <rPh sb="20" eb="22">
      <t>ヒツヨウ</t>
    </rPh>
    <rPh sb="23" eb="25">
      <t>カショ</t>
    </rPh>
    <phoneticPr fontId="2"/>
  </si>
  <si>
    <t>受注形態</t>
    <phoneticPr fontId="2"/>
  </si>
  <si>
    <t>受注形態</t>
    <phoneticPr fontId="2"/>
  </si>
  <si>
    <t>出資比率</t>
    <phoneticPr fontId="2"/>
  </si>
  <si>
    <t>コリンズ</t>
    <phoneticPr fontId="2"/>
  </si>
  <si>
    <t>活動箇所</t>
    <phoneticPr fontId="2"/>
  </si>
  <si>
    <t>受注形態</t>
    <rPh sb="0" eb="2">
      <t>ジュチュウ</t>
    </rPh>
    <rPh sb="2" eb="4">
      <t>ケイタイ</t>
    </rPh>
    <phoneticPr fontId="2"/>
  </si>
  <si>
    <t>役職
工事成績</t>
    <rPh sb="0" eb="2">
      <t>ヤクショク</t>
    </rPh>
    <rPh sb="3" eb="5">
      <t>コウジ</t>
    </rPh>
    <rPh sb="5" eb="7">
      <t>セイセキ</t>
    </rPh>
    <phoneticPr fontId="2"/>
  </si>
  <si>
    <t>若手・中堅技術者配置</t>
    <rPh sb="0" eb="2">
      <t>ワカテ</t>
    </rPh>
    <rPh sb="3" eb="5">
      <t>チュウケン</t>
    </rPh>
    <rPh sb="5" eb="8">
      <t>ギジュツシャ</t>
    </rPh>
    <rPh sb="8" eb="10">
      <t>ハイチ</t>
    </rPh>
    <phoneticPr fontId="2"/>
  </si>
  <si>
    <t>生年月日</t>
    <rPh sb="0" eb="2">
      <t>セイネン</t>
    </rPh>
    <rPh sb="2" eb="4">
      <t>ガッピ</t>
    </rPh>
    <phoneticPr fontId="2"/>
  </si>
  <si>
    <t>技術資料提出時に配置予定技術者が特定できない場合は、複数の候補者を記入できる。その場合、審査は候補者のうち配置予定技術者の評価点合計が最も低い者で評価する。</t>
    <rPh sb="53" eb="55">
      <t>ハイチ</t>
    </rPh>
    <rPh sb="55" eb="57">
      <t>ヨテイ</t>
    </rPh>
    <rPh sb="57" eb="60">
      <t>ギジュツシャ</t>
    </rPh>
    <rPh sb="61" eb="63">
      <t>ヒョウカ</t>
    </rPh>
    <rPh sb="63" eb="64">
      <t>テン</t>
    </rPh>
    <rPh sb="64" eb="66">
      <t>ゴウケイ</t>
    </rPh>
    <phoneticPr fontId="2"/>
  </si>
  <si>
    <t>登録基幹技能者</t>
  </si>
  <si>
    <t>その他様式</t>
  </si>
  <si>
    <t>その他様式</t>
    <rPh sb="2" eb="3">
      <t>タ</t>
    </rPh>
    <rPh sb="3" eb="5">
      <t>ヨウシキ</t>
    </rPh>
    <phoneticPr fontId="2"/>
  </si>
  <si>
    <t>設計図書、技術資料作成に対する質問書</t>
    <phoneticPr fontId="2"/>
  </si>
  <si>
    <t>設計図書、技術資料質問書</t>
    <phoneticPr fontId="2"/>
  </si>
  <si>
    <t>設計図書、技術資料回答書</t>
    <rPh sb="9" eb="11">
      <t>カイトウ</t>
    </rPh>
    <phoneticPr fontId="2"/>
  </si>
  <si>
    <t>評価内容説明要求書</t>
    <phoneticPr fontId="2"/>
  </si>
  <si>
    <t>評価内容の説明を求める項目及び要求の要旨</t>
    <phoneticPr fontId="2"/>
  </si>
  <si>
    <t>項目</t>
    <phoneticPr fontId="2"/>
  </si>
  <si>
    <t>評価内容回答書</t>
    <phoneticPr fontId="2"/>
  </si>
  <si>
    <t>企業回答1</t>
    <rPh sb="0" eb="2">
      <t>キギョウ</t>
    </rPh>
    <rPh sb="2" eb="4">
      <t>カイトウ</t>
    </rPh>
    <phoneticPr fontId="2"/>
  </si>
  <si>
    <t>企業回答2</t>
    <rPh sb="0" eb="2">
      <t>キギョウ</t>
    </rPh>
    <rPh sb="2" eb="4">
      <t>カイトウ</t>
    </rPh>
    <phoneticPr fontId="2"/>
  </si>
  <si>
    <t>国局長</t>
    <rPh sb="0" eb="1">
      <t>クニ</t>
    </rPh>
    <rPh sb="1" eb="2">
      <t>キョク</t>
    </rPh>
    <rPh sb="2" eb="3">
      <t>チョウ</t>
    </rPh>
    <phoneticPr fontId="2"/>
  </si>
  <si>
    <t>知事</t>
    <rPh sb="0" eb="2">
      <t>チジ</t>
    </rPh>
    <phoneticPr fontId="2"/>
  </si>
  <si>
    <t>企業回答3</t>
    <rPh sb="0" eb="2">
      <t>キギョウ</t>
    </rPh>
    <rPh sb="2" eb="4">
      <t>カイトウ</t>
    </rPh>
    <phoneticPr fontId="2"/>
  </si>
  <si>
    <t>企業回答4</t>
    <rPh sb="0" eb="2">
      <t>キギョウ</t>
    </rPh>
    <rPh sb="2" eb="4">
      <t>カイトウ</t>
    </rPh>
    <phoneticPr fontId="2"/>
  </si>
  <si>
    <t>契約工事名</t>
    <rPh sb="0" eb="2">
      <t>ケイヤク</t>
    </rPh>
    <rPh sb="2" eb="4">
      <t>コウジ</t>
    </rPh>
    <rPh sb="4" eb="5">
      <t>メイ</t>
    </rPh>
    <phoneticPr fontId="2"/>
  </si>
  <si>
    <t>表彰状記載工事名</t>
    <rPh sb="0" eb="2">
      <t>ヒョウショウ</t>
    </rPh>
    <rPh sb="2" eb="3">
      <t>ジョウ</t>
    </rPh>
    <rPh sb="3" eb="5">
      <t>キサイ</t>
    </rPh>
    <rPh sb="5" eb="7">
      <t>コウジ</t>
    </rPh>
    <rPh sb="7" eb="8">
      <t>メイ</t>
    </rPh>
    <phoneticPr fontId="2"/>
  </si>
  <si>
    <t>国事務所長の表彰</t>
    <rPh sb="0" eb="1">
      <t>クニ</t>
    </rPh>
    <rPh sb="1" eb="3">
      <t>ジム</t>
    </rPh>
    <rPh sb="3" eb="5">
      <t>ショチョウ</t>
    </rPh>
    <rPh sb="6" eb="8">
      <t>ヒョウショウ</t>
    </rPh>
    <phoneticPr fontId="2"/>
  </si>
  <si>
    <t>国局長の表彰</t>
    <rPh sb="0" eb="1">
      <t>クニ</t>
    </rPh>
    <rPh sb="1" eb="2">
      <t>キョク</t>
    </rPh>
    <rPh sb="2" eb="3">
      <t>チョウ</t>
    </rPh>
    <rPh sb="4" eb="6">
      <t>ヒョウショウ</t>
    </rPh>
    <phoneticPr fontId="2"/>
  </si>
  <si>
    <t>知事表彰該当工事の表彰</t>
    <rPh sb="0" eb="2">
      <t>チジ</t>
    </rPh>
    <rPh sb="2" eb="4">
      <t>ヒョウショウ</t>
    </rPh>
    <rPh sb="4" eb="6">
      <t>ガイトウ</t>
    </rPh>
    <rPh sb="6" eb="8">
      <t>コウジ</t>
    </rPh>
    <rPh sb="9" eb="11">
      <t>ヒョウショウ</t>
    </rPh>
    <phoneticPr fontId="2"/>
  </si>
  <si>
    <t>県事務所長表彰該当工事の表彰</t>
    <rPh sb="0" eb="1">
      <t>ケン</t>
    </rPh>
    <rPh sb="1" eb="3">
      <t>ジム</t>
    </rPh>
    <rPh sb="3" eb="5">
      <t>ショチョウ</t>
    </rPh>
    <rPh sb="5" eb="7">
      <t>ヒョウショウ</t>
    </rPh>
    <rPh sb="7" eb="9">
      <t>ガイトウ</t>
    </rPh>
    <rPh sb="9" eb="11">
      <t>コウジ</t>
    </rPh>
    <rPh sb="12" eb="14">
      <t>ヒョウショウ</t>
    </rPh>
    <phoneticPr fontId="2"/>
  </si>
  <si>
    <t>配置予定の主任（監理）技術者が保有するCPDSユニット</t>
    <phoneticPr fontId="2"/>
  </si>
  <si>
    <t>保有するCPDSユニット</t>
    <phoneticPr fontId="2"/>
  </si>
  <si>
    <t>保有する資格名称</t>
    <phoneticPr fontId="2"/>
  </si>
  <si>
    <t>維持管理業務</t>
    <rPh sb="0" eb="2">
      <t>イジ</t>
    </rPh>
    <rPh sb="2" eb="4">
      <t>カンリ</t>
    </rPh>
    <rPh sb="4" eb="6">
      <t>ギョウム</t>
    </rPh>
    <phoneticPr fontId="2"/>
  </si>
  <si>
    <t>ボランティア</t>
    <phoneticPr fontId="2"/>
  </si>
  <si>
    <t>発注機関</t>
    <phoneticPr fontId="2"/>
  </si>
  <si>
    <t>業務名</t>
    <phoneticPr fontId="2"/>
  </si>
  <si>
    <t>取組みの有無</t>
    <phoneticPr fontId="2"/>
  </si>
  <si>
    <t>認定期間</t>
    <phoneticPr fontId="2"/>
  </si>
  <si>
    <r>
      <t>①</t>
    </r>
    <r>
      <rPr>
        <sz val="11"/>
        <color rgb="FFFF0000"/>
        <rFont val="ＭＳ Ｐゴシック"/>
        <family val="3"/>
        <charset val="128"/>
        <scheme val="minor"/>
      </rPr>
      <t>「2　提出書類（必要な項目について）」</t>
    </r>
    <r>
      <rPr>
        <sz val="11"/>
        <color theme="1"/>
        <rFont val="ＭＳ Ｐゴシック"/>
        <family val="2"/>
        <charset val="128"/>
        <scheme val="minor"/>
      </rPr>
      <t>を</t>
    </r>
    <r>
      <rPr>
        <sz val="11"/>
        <color rgb="FFFF0000"/>
        <rFont val="ＭＳ Ｐゴシック"/>
        <family val="3"/>
        <charset val="128"/>
        <scheme val="minor"/>
      </rPr>
      <t>確認</t>
    </r>
    <r>
      <rPr>
        <sz val="11"/>
        <color theme="1"/>
        <rFont val="ＭＳ Ｐゴシック"/>
        <family val="2"/>
        <charset val="128"/>
        <scheme val="minor"/>
      </rPr>
      <t>してください。記載文の</t>
    </r>
    <r>
      <rPr>
        <sz val="11"/>
        <color rgb="FFFF0000"/>
        <rFont val="ＭＳ Ｐゴシック"/>
        <family val="3"/>
        <charset val="128"/>
        <scheme val="minor"/>
      </rPr>
      <t>修正</t>
    </r>
    <r>
      <rPr>
        <sz val="11"/>
        <color theme="1"/>
        <rFont val="ＭＳ Ｐゴシック"/>
        <family val="2"/>
        <charset val="128"/>
        <scheme val="minor"/>
      </rPr>
      <t>が必要な場合、</t>
    </r>
    <r>
      <rPr>
        <sz val="11"/>
        <color rgb="FFFF0000"/>
        <rFont val="ＭＳ Ｐゴシック"/>
        <family val="3"/>
        <charset val="128"/>
        <scheme val="minor"/>
      </rPr>
      <t>【表４】O列数式内</t>
    </r>
    <r>
      <rPr>
        <sz val="11"/>
        <color theme="1"/>
        <rFont val="ＭＳ Ｐゴシック"/>
        <family val="2"/>
        <charset val="128"/>
        <scheme val="minor"/>
      </rPr>
      <t>の記載文を</t>
    </r>
    <r>
      <rPr>
        <sz val="11"/>
        <color rgb="FFFF0000"/>
        <rFont val="ＭＳ Ｐゴシック"/>
        <family val="3"/>
        <charset val="128"/>
        <scheme val="minor"/>
      </rPr>
      <t>編集</t>
    </r>
    <r>
      <rPr>
        <sz val="11"/>
        <color theme="1"/>
        <rFont val="ＭＳ Ｐゴシック"/>
        <family val="2"/>
        <charset val="128"/>
        <scheme val="minor"/>
      </rPr>
      <t>してください。</t>
    </r>
    <rPh sb="4" eb="6">
      <t>テイシュツ</t>
    </rPh>
    <rPh sb="6" eb="8">
      <t>ショルイ</t>
    </rPh>
    <rPh sb="9" eb="11">
      <t>ヒツヨウ</t>
    </rPh>
    <rPh sb="12" eb="14">
      <t>コウモク</t>
    </rPh>
    <phoneticPr fontId="2"/>
  </si>
  <si>
    <r>
      <t>③</t>
    </r>
    <r>
      <rPr>
        <sz val="11"/>
        <color rgb="FFFF0000"/>
        <rFont val="ＭＳ Ｐゴシック"/>
        <family val="3"/>
        <charset val="128"/>
        <scheme val="minor"/>
      </rPr>
      <t>収受印を発行しない様式</t>
    </r>
    <r>
      <rPr>
        <sz val="11"/>
        <color theme="1"/>
        <rFont val="ＭＳ Ｐゴシック"/>
        <family val="3"/>
        <charset val="128"/>
        <scheme val="minor"/>
      </rPr>
      <t>は、</t>
    </r>
    <r>
      <rPr>
        <sz val="11"/>
        <color rgb="FFFF0000"/>
        <rFont val="ＭＳ Ｐゴシック"/>
        <family val="3"/>
        <charset val="128"/>
        <scheme val="minor"/>
      </rPr>
      <t>破線以下を全て削除</t>
    </r>
    <r>
      <rPr>
        <sz val="11"/>
        <color theme="1"/>
        <rFont val="ＭＳ Ｐゴシック"/>
        <family val="3"/>
        <charset val="128"/>
        <scheme val="minor"/>
      </rPr>
      <t>してください</t>
    </r>
    <rPh sb="1" eb="3">
      <t>シュウジュ</t>
    </rPh>
    <rPh sb="3" eb="4">
      <t>イン</t>
    </rPh>
    <rPh sb="5" eb="7">
      <t>ハッコウ</t>
    </rPh>
    <rPh sb="10" eb="12">
      <t>ヨウシキ</t>
    </rPh>
    <rPh sb="14" eb="16">
      <t>ハセン</t>
    </rPh>
    <rPh sb="16" eb="18">
      <t>イカ</t>
    </rPh>
    <rPh sb="19" eb="20">
      <t>スベ</t>
    </rPh>
    <rPh sb="21" eb="23">
      <t>サクジョ</t>
    </rPh>
    <phoneticPr fontId="2"/>
  </si>
  <si>
    <t>④「企業入力シート」の「３提出資料確認欄」について、不要項目などを削除・修正してください</t>
    <rPh sb="2" eb="4">
      <t>キギョウ</t>
    </rPh>
    <rPh sb="4" eb="6">
      <t>ニュウリョク</t>
    </rPh>
    <rPh sb="13" eb="15">
      <t>テイシュツ</t>
    </rPh>
    <rPh sb="15" eb="17">
      <t>シリョウ</t>
    </rPh>
    <rPh sb="17" eb="19">
      <t>カクニン</t>
    </rPh>
    <rPh sb="19" eb="20">
      <t>ラン</t>
    </rPh>
    <rPh sb="26" eb="28">
      <t>フヨウ</t>
    </rPh>
    <rPh sb="28" eb="30">
      <t>コウモク</t>
    </rPh>
    <rPh sb="33" eb="35">
      <t>サクジョ</t>
    </rPh>
    <rPh sb="36" eb="38">
      <t>シュウセイ</t>
    </rPh>
    <phoneticPr fontId="2"/>
  </si>
  <si>
    <r>
      <t>２．</t>
    </r>
    <r>
      <rPr>
        <sz val="12"/>
        <color rgb="FFFF0000"/>
        <rFont val="ＭＳ Ｐゴシック"/>
        <family val="3"/>
        <charset val="128"/>
        <scheme val="minor"/>
      </rPr>
      <t>【表２】E～G列</t>
    </r>
    <r>
      <rPr>
        <sz val="12"/>
        <color theme="1"/>
        <rFont val="ＭＳ Ｐゴシック"/>
        <family val="2"/>
        <charset val="128"/>
        <scheme val="minor"/>
      </rPr>
      <t>に</t>
    </r>
    <r>
      <rPr>
        <sz val="12"/>
        <color rgb="FFFF0000"/>
        <rFont val="ＭＳ Ｐゴシック"/>
        <family val="3"/>
        <charset val="128"/>
        <scheme val="minor"/>
      </rPr>
      <t>様式番号と評価項目の番号</t>
    </r>
    <r>
      <rPr>
        <sz val="12"/>
        <color theme="1"/>
        <rFont val="ＭＳ Ｐゴシック"/>
        <family val="2"/>
        <charset val="128"/>
        <scheme val="minor"/>
      </rPr>
      <t>をプルダウンリストで</t>
    </r>
    <r>
      <rPr>
        <sz val="12"/>
        <color rgb="FFFF0000"/>
        <rFont val="ＭＳ Ｐゴシック"/>
        <family val="3"/>
        <charset val="128"/>
        <scheme val="minor"/>
      </rPr>
      <t>選択</t>
    </r>
    <r>
      <rPr>
        <sz val="12"/>
        <color theme="1"/>
        <rFont val="ＭＳ Ｐゴシック"/>
        <family val="2"/>
        <charset val="128"/>
        <scheme val="minor"/>
      </rPr>
      <t>してください。</t>
    </r>
    <rPh sb="3" eb="4">
      <t>ヒョウ</t>
    </rPh>
    <rPh sb="9" eb="10">
      <t>レツ</t>
    </rPh>
    <rPh sb="11" eb="13">
      <t>ヨウシキ</t>
    </rPh>
    <rPh sb="13" eb="15">
      <t>バンゴウ</t>
    </rPh>
    <rPh sb="16" eb="18">
      <t>ヒョウカ</t>
    </rPh>
    <rPh sb="18" eb="20">
      <t>コウモク</t>
    </rPh>
    <rPh sb="21" eb="23">
      <t>バンゴウ</t>
    </rPh>
    <rPh sb="33" eb="35">
      <t>センタク</t>
    </rPh>
    <phoneticPr fontId="2"/>
  </si>
  <si>
    <r>
      <t>　表のC列（</t>
    </r>
    <r>
      <rPr>
        <sz val="12"/>
        <color rgb="FFFF0000"/>
        <rFont val="ＭＳ Ｐゴシック"/>
        <family val="3"/>
        <charset val="128"/>
        <scheme val="minor"/>
      </rPr>
      <t>赤枠内</t>
    </r>
    <r>
      <rPr>
        <sz val="12"/>
        <color theme="1"/>
        <rFont val="ＭＳ Ｐゴシック"/>
        <family val="2"/>
        <charset val="128"/>
        <scheme val="minor"/>
      </rPr>
      <t>）に企業情報を</t>
    </r>
    <r>
      <rPr>
        <sz val="12"/>
        <color rgb="FFFF0000"/>
        <rFont val="ＭＳ Ｐゴシック"/>
        <family val="3"/>
        <charset val="128"/>
        <scheme val="minor"/>
      </rPr>
      <t>入力</t>
    </r>
    <r>
      <rPr>
        <sz val="12"/>
        <color theme="1"/>
        <rFont val="ＭＳ Ｐゴシック"/>
        <family val="2"/>
        <charset val="128"/>
        <scheme val="minor"/>
      </rPr>
      <t>してください。入力した情報は、各種様式に反映されます。</t>
    </r>
    <rPh sb="1" eb="2">
      <t>ヒョウ</t>
    </rPh>
    <rPh sb="4" eb="5">
      <t>レツ</t>
    </rPh>
    <rPh sb="6" eb="7">
      <t>アカ</t>
    </rPh>
    <rPh sb="7" eb="8">
      <t>ワク</t>
    </rPh>
    <rPh sb="8" eb="9">
      <t>ナイ</t>
    </rPh>
    <rPh sb="11" eb="13">
      <t>キギョウ</t>
    </rPh>
    <rPh sb="13" eb="15">
      <t>ジョウホウ</t>
    </rPh>
    <rPh sb="16" eb="18">
      <t>ニュウリョク</t>
    </rPh>
    <rPh sb="25" eb="27">
      <t>ニュウリョク</t>
    </rPh>
    <rPh sb="29" eb="31">
      <t>ジョウホウ</t>
    </rPh>
    <rPh sb="33" eb="35">
      <t>カクシュ</t>
    </rPh>
    <rPh sb="35" eb="37">
      <t>ヨウシキ</t>
    </rPh>
    <rPh sb="38" eb="40">
      <t>ハンエイ</t>
    </rPh>
    <phoneticPr fontId="2"/>
  </si>
  <si>
    <r>
      <t>　表のC・D列（</t>
    </r>
    <r>
      <rPr>
        <sz val="12"/>
        <color rgb="FFFF0000"/>
        <rFont val="ＭＳ Ｐゴシック"/>
        <family val="3"/>
        <charset val="128"/>
        <scheme val="minor"/>
      </rPr>
      <t>赤枠内</t>
    </r>
    <r>
      <rPr>
        <sz val="12"/>
        <color theme="1"/>
        <rFont val="ＭＳ Ｐゴシック"/>
        <family val="2"/>
        <charset val="128"/>
        <scheme val="minor"/>
      </rPr>
      <t>）に配置予定技術者情報を</t>
    </r>
    <r>
      <rPr>
        <sz val="12"/>
        <color rgb="FFFF0000"/>
        <rFont val="ＭＳ Ｐゴシック"/>
        <family val="3"/>
        <charset val="128"/>
        <scheme val="minor"/>
      </rPr>
      <t>入力</t>
    </r>
    <r>
      <rPr>
        <sz val="12"/>
        <color theme="1"/>
        <rFont val="ＭＳ Ｐゴシック"/>
        <family val="2"/>
        <charset val="128"/>
        <scheme val="minor"/>
      </rPr>
      <t>してください。入力した情報は、各種様式に反映されます。</t>
    </r>
    <rPh sb="1" eb="2">
      <t>ヒョウ</t>
    </rPh>
    <rPh sb="6" eb="7">
      <t>レツ</t>
    </rPh>
    <rPh sb="8" eb="9">
      <t>アカ</t>
    </rPh>
    <rPh sb="9" eb="10">
      <t>ワク</t>
    </rPh>
    <rPh sb="10" eb="11">
      <t>ナイ</t>
    </rPh>
    <rPh sb="13" eb="15">
      <t>ハイチ</t>
    </rPh>
    <rPh sb="15" eb="17">
      <t>ヨテイ</t>
    </rPh>
    <rPh sb="17" eb="20">
      <t>ギジュツシャ</t>
    </rPh>
    <rPh sb="20" eb="22">
      <t>ジョウホウ</t>
    </rPh>
    <rPh sb="23" eb="25">
      <t>ニュウリョク</t>
    </rPh>
    <rPh sb="32" eb="34">
      <t>ニュウリョク</t>
    </rPh>
    <rPh sb="36" eb="38">
      <t>ジョウホウ</t>
    </rPh>
    <rPh sb="40" eb="42">
      <t>カクシュ</t>
    </rPh>
    <rPh sb="42" eb="44">
      <t>ヨウシキ</t>
    </rPh>
    <rPh sb="45" eb="47">
      <t>ハンエイ</t>
    </rPh>
    <phoneticPr fontId="2"/>
  </si>
  <si>
    <t>手順①：</t>
    <rPh sb="0" eb="2">
      <t>テジュン</t>
    </rPh>
    <phoneticPr fontId="2"/>
  </si>
  <si>
    <t>手順②：</t>
    <rPh sb="0" eb="2">
      <t>テジュン</t>
    </rPh>
    <phoneticPr fontId="2"/>
  </si>
  <si>
    <t>手順③：</t>
    <rPh sb="0" eb="2">
      <t>テジュン</t>
    </rPh>
    <phoneticPr fontId="2"/>
  </si>
  <si>
    <t>維持管理</t>
    <rPh sb="0" eb="2">
      <t>イジ</t>
    </rPh>
    <rPh sb="2" eb="4">
      <t>カンリ</t>
    </rPh>
    <phoneticPr fontId="2"/>
  </si>
  <si>
    <t>ボランティア</t>
    <phoneticPr fontId="2"/>
  </si>
  <si>
    <t>企業回答5</t>
    <rPh sb="0" eb="2">
      <t>キギョウ</t>
    </rPh>
    <rPh sb="2" eb="4">
      <t>カイトウ</t>
    </rPh>
    <phoneticPr fontId="2"/>
  </si>
  <si>
    <t>単体</t>
    <rPh sb="0" eb="2">
      <t>タンタイ</t>
    </rPh>
    <phoneticPr fontId="2"/>
  </si>
  <si>
    <t>本店</t>
    <rPh sb="0" eb="2">
      <t>ホンテン</t>
    </rPh>
    <phoneticPr fontId="2"/>
  </si>
  <si>
    <t>支店</t>
    <rPh sb="0" eb="2">
      <t>シテン</t>
    </rPh>
    <phoneticPr fontId="2"/>
  </si>
  <si>
    <t>営業所</t>
    <rPh sb="0" eb="3">
      <t>エイギョウショ</t>
    </rPh>
    <phoneticPr fontId="2"/>
  </si>
  <si>
    <t>企業回答6</t>
    <phoneticPr fontId="2"/>
  </si>
  <si>
    <t>企業回答7</t>
    <rPh sb="0" eb="2">
      <t>キギョウ</t>
    </rPh>
    <rPh sb="2" eb="4">
      <t>カイトウ</t>
    </rPh>
    <phoneticPr fontId="2"/>
  </si>
  <si>
    <t>監理技術者</t>
    <rPh sb="0" eb="2">
      <t>カンリ</t>
    </rPh>
    <rPh sb="2" eb="5">
      <t>ギジュツシャ</t>
    </rPh>
    <phoneticPr fontId="2"/>
  </si>
  <si>
    <t>主任技術者</t>
    <rPh sb="0" eb="2">
      <t>シュニン</t>
    </rPh>
    <rPh sb="2" eb="5">
      <t>ギジュツシャ</t>
    </rPh>
    <phoneticPr fontId="2"/>
  </si>
  <si>
    <t>現場代理人</t>
    <rPh sb="0" eb="2">
      <t>ゲンバ</t>
    </rPh>
    <rPh sb="2" eb="5">
      <t>ダイリニン</t>
    </rPh>
    <phoneticPr fontId="2"/>
  </si>
  <si>
    <t>担当技術者</t>
    <rPh sb="0" eb="2">
      <t>タントウ</t>
    </rPh>
    <rPh sb="2" eb="5">
      <t>ギジュツシャ</t>
    </rPh>
    <phoneticPr fontId="2"/>
  </si>
  <si>
    <t>コピー専用行</t>
    <rPh sb="3" eb="5">
      <t>センヨウ</t>
    </rPh>
    <rPh sb="5" eb="6">
      <t>ギョウ</t>
    </rPh>
    <phoneticPr fontId="2"/>
  </si>
  <si>
    <r>
      <t>＜作業手順＞・・・・以下の作業は、</t>
    </r>
    <r>
      <rPr>
        <b/>
        <u/>
        <sz val="12"/>
        <color rgb="FFFF0000"/>
        <rFont val="ＭＳ Ｐゴシック"/>
        <family val="3"/>
        <charset val="128"/>
        <scheme val="minor"/>
      </rPr>
      <t>必ず別ファイルとして公告用ファイルを作成し、公告用ファイルで作業</t>
    </r>
    <r>
      <rPr>
        <u/>
        <sz val="12"/>
        <color theme="1"/>
        <rFont val="ＭＳ Ｐゴシック"/>
        <family val="3"/>
        <charset val="128"/>
        <scheme val="minor"/>
      </rPr>
      <t>して</t>
    </r>
    <r>
      <rPr>
        <sz val="12"/>
        <color theme="1"/>
        <rFont val="ＭＳ Ｐゴシック"/>
        <family val="2"/>
        <charset val="128"/>
        <scheme val="minor"/>
      </rPr>
      <t>ください（１回シートや列を削除すると元の状態に戻せなくなります）。</t>
    </r>
    <rPh sb="1" eb="3">
      <t>サギョウ</t>
    </rPh>
    <rPh sb="3" eb="5">
      <t>テジュン</t>
    </rPh>
    <rPh sb="10" eb="12">
      <t>イカ</t>
    </rPh>
    <rPh sb="13" eb="15">
      <t>サギョウ</t>
    </rPh>
    <rPh sb="17" eb="18">
      <t>カナラ</t>
    </rPh>
    <rPh sb="19" eb="20">
      <t>ベツ</t>
    </rPh>
    <rPh sb="27" eb="29">
      <t>コウコク</t>
    </rPh>
    <rPh sb="29" eb="30">
      <t>ヨウ</t>
    </rPh>
    <rPh sb="35" eb="37">
      <t>サクセイ</t>
    </rPh>
    <rPh sb="39" eb="41">
      <t>コウコク</t>
    </rPh>
    <rPh sb="41" eb="42">
      <t>ヨウ</t>
    </rPh>
    <rPh sb="47" eb="49">
      <t>サギョウ</t>
    </rPh>
    <rPh sb="57" eb="58">
      <t>カイ</t>
    </rPh>
    <rPh sb="62" eb="63">
      <t>レツ</t>
    </rPh>
    <rPh sb="64" eb="66">
      <t>サクジョ</t>
    </rPh>
    <rPh sb="69" eb="70">
      <t>モト</t>
    </rPh>
    <rPh sb="71" eb="73">
      <t>ジョウタイ</t>
    </rPh>
    <rPh sb="74" eb="75">
      <t>モド</t>
    </rPh>
    <phoneticPr fontId="2"/>
  </si>
  <si>
    <r>
      <t>不要な評価項目の</t>
    </r>
    <r>
      <rPr>
        <sz val="12"/>
        <color rgb="FFFF0000"/>
        <rFont val="ＭＳ Ｐゴシック"/>
        <family val="3"/>
        <charset val="128"/>
        <scheme val="minor"/>
      </rPr>
      <t>列全体</t>
    </r>
    <r>
      <rPr>
        <sz val="12"/>
        <color theme="1"/>
        <rFont val="ＭＳ Ｐゴシック"/>
        <family val="2"/>
        <charset val="128"/>
        <scheme val="minor"/>
      </rPr>
      <t>をこのシートから</t>
    </r>
    <r>
      <rPr>
        <sz val="12"/>
        <color rgb="FFFF0000"/>
        <rFont val="ＭＳ Ｐゴシック"/>
        <family val="3"/>
        <charset val="128"/>
        <scheme val="minor"/>
      </rPr>
      <t>削除</t>
    </r>
    <r>
      <rPr>
        <sz val="12"/>
        <color theme="1"/>
        <rFont val="ＭＳ Ｐゴシック"/>
        <family val="2"/>
        <charset val="128"/>
        <scheme val="minor"/>
      </rPr>
      <t>。不要な様式も削除してください。</t>
    </r>
    <rPh sb="22" eb="24">
      <t>フヨウ</t>
    </rPh>
    <rPh sb="25" eb="27">
      <t>ヨウシキ</t>
    </rPh>
    <rPh sb="28" eb="30">
      <t>サクジョ</t>
    </rPh>
    <phoneticPr fontId="2"/>
  </si>
  <si>
    <r>
      <rPr>
        <sz val="12"/>
        <color rgb="FFFF0000"/>
        <rFont val="ＭＳ Ｐゴシック"/>
        <family val="3"/>
        <charset val="128"/>
        <scheme val="minor"/>
      </rPr>
      <t>予備欄等</t>
    </r>
    <r>
      <rPr>
        <sz val="12"/>
        <color theme="1"/>
        <rFont val="ＭＳ Ｐゴシック"/>
        <family val="2"/>
        <charset val="128"/>
        <scheme val="minor"/>
      </rPr>
      <t>を</t>
    </r>
    <r>
      <rPr>
        <sz val="12"/>
        <color rgb="FFFF0000"/>
        <rFont val="ＭＳ Ｐゴシック"/>
        <family val="3"/>
        <charset val="128"/>
        <scheme val="minor"/>
      </rPr>
      <t>活用</t>
    </r>
    <r>
      <rPr>
        <sz val="12"/>
        <color theme="1"/>
        <rFont val="ＭＳ Ｐゴシック"/>
        <family val="2"/>
        <charset val="128"/>
        <scheme val="minor"/>
      </rPr>
      <t>して配列を合わせてください。</t>
    </r>
    <rPh sb="0" eb="2">
      <t>ヨビ</t>
    </rPh>
    <rPh sb="2" eb="3">
      <t>ラン</t>
    </rPh>
    <rPh sb="3" eb="4">
      <t>ナド</t>
    </rPh>
    <rPh sb="5" eb="7">
      <t>カツヨウ</t>
    </rPh>
    <rPh sb="9" eb="11">
      <t>ハイレツ</t>
    </rPh>
    <rPh sb="12" eb="13">
      <t>ア</t>
    </rPh>
    <phoneticPr fontId="2"/>
  </si>
  <si>
    <t>以下、集計専用表（コピー箇所ではありません）</t>
    <rPh sb="0" eb="2">
      <t>イカ</t>
    </rPh>
    <rPh sb="3" eb="5">
      <t>シュウケイ</t>
    </rPh>
    <rPh sb="5" eb="7">
      <t>センヨウ</t>
    </rPh>
    <rPh sb="7" eb="8">
      <t>ヒョウ</t>
    </rPh>
    <rPh sb="12" eb="14">
      <t>カショ</t>
    </rPh>
    <phoneticPr fontId="2"/>
  </si>
  <si>
    <r>
      <t>・</t>
    </r>
    <r>
      <rPr>
        <sz val="12"/>
        <color rgb="FFFF0000"/>
        <rFont val="ＭＳ Ｐゴシック"/>
        <family val="3"/>
        <charset val="128"/>
        <scheme val="minor"/>
      </rPr>
      <t>文字切れやフォントサイズの修正</t>
    </r>
    <r>
      <rPr>
        <sz val="12"/>
        <color theme="1"/>
        <rFont val="ＭＳ Ｐゴシック"/>
        <family val="2"/>
        <charset val="128"/>
        <scheme val="minor"/>
      </rPr>
      <t>は、</t>
    </r>
    <r>
      <rPr>
        <b/>
        <sz val="12"/>
        <color rgb="FF0070C0"/>
        <rFont val="ＭＳ Ｐゴシック"/>
        <family val="3"/>
        <charset val="128"/>
        <scheme val="minor"/>
      </rPr>
      <t>「技術審査用ファイル」</t>
    </r>
    <r>
      <rPr>
        <sz val="12"/>
        <color theme="1"/>
        <rFont val="ＭＳ Ｐゴシック"/>
        <family val="2"/>
        <charset val="128"/>
        <scheme val="minor"/>
      </rPr>
      <t>で行いますので、</t>
    </r>
    <r>
      <rPr>
        <sz val="12"/>
        <color rgb="FFFF0000"/>
        <rFont val="ＭＳ Ｐゴシック"/>
        <family val="3"/>
        <charset val="128"/>
        <scheme val="minor"/>
      </rPr>
      <t>このシートでは作業不要</t>
    </r>
    <r>
      <rPr>
        <sz val="12"/>
        <color theme="1"/>
        <rFont val="ＭＳ Ｐゴシック"/>
        <family val="2"/>
        <charset val="128"/>
        <scheme val="minor"/>
      </rPr>
      <t>です。</t>
    </r>
    <phoneticPr fontId="2"/>
  </si>
  <si>
    <r>
      <t>・</t>
    </r>
    <r>
      <rPr>
        <sz val="12"/>
        <color rgb="FFFF0000"/>
        <rFont val="ＭＳ Ｐゴシック"/>
        <family val="3"/>
        <charset val="128"/>
        <scheme val="minor"/>
      </rPr>
      <t>コピーする範囲</t>
    </r>
    <r>
      <rPr>
        <sz val="12"/>
        <color theme="1"/>
        <rFont val="ＭＳ Ｐゴシック"/>
        <family val="2"/>
        <charset val="128"/>
        <scheme val="minor"/>
      </rPr>
      <t>は、</t>
    </r>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薄オレンジ部分</t>
    </r>
    <r>
      <rPr>
        <sz val="12"/>
        <color theme="1"/>
        <rFont val="ＭＳ Ｐゴシック"/>
        <family val="2"/>
        <charset val="128"/>
        <scheme val="minor"/>
      </rPr>
      <t>（評価項目：１９～２５行）と</t>
    </r>
    <r>
      <rPr>
        <sz val="12"/>
        <color rgb="FFFF0000"/>
        <rFont val="ＭＳ Ｐゴシック"/>
        <family val="3"/>
        <charset val="128"/>
        <scheme val="minor"/>
      </rPr>
      <t>白色部分</t>
    </r>
    <r>
      <rPr>
        <sz val="12"/>
        <color theme="1"/>
        <rFont val="ＭＳ Ｐゴシック"/>
        <family val="2"/>
        <charset val="128"/>
        <scheme val="minor"/>
      </rPr>
      <t>（企業申請内容：２６行～３３行）です。</t>
    </r>
    <rPh sb="6" eb="8">
      <t>ハンイ</t>
    </rPh>
    <rPh sb="14" eb="16">
      <t>センヨウ</t>
    </rPh>
    <rPh sb="16" eb="17">
      <t>ヒョウ</t>
    </rPh>
    <rPh sb="19" eb="20">
      <t>ウス</t>
    </rPh>
    <rPh sb="24" eb="26">
      <t>ブブン</t>
    </rPh>
    <rPh sb="27" eb="29">
      <t>ヒョウカ</t>
    </rPh>
    <rPh sb="29" eb="31">
      <t>コウモク</t>
    </rPh>
    <rPh sb="37" eb="38">
      <t>ギョウ</t>
    </rPh>
    <rPh sb="40" eb="42">
      <t>ハクショク</t>
    </rPh>
    <rPh sb="42" eb="44">
      <t>ブブン</t>
    </rPh>
    <rPh sb="45" eb="47">
      <t>キギョウ</t>
    </rPh>
    <rPh sb="47" eb="49">
      <t>シンセイ</t>
    </rPh>
    <rPh sb="49" eb="51">
      <t>ナイヨウ</t>
    </rPh>
    <rPh sb="54" eb="55">
      <t>ギョウ</t>
    </rPh>
    <rPh sb="58" eb="59">
      <t>ギョウ</t>
    </rPh>
    <phoneticPr fontId="2"/>
  </si>
  <si>
    <t>以下、審査用ファイルの「作業用」シートへの「コピー専用表」</t>
    <rPh sb="0" eb="2">
      <t>イカ</t>
    </rPh>
    <rPh sb="3" eb="6">
      <t>シンサヨウ</t>
    </rPh>
    <rPh sb="12" eb="15">
      <t>サギョウヨウ</t>
    </rPh>
    <rPh sb="25" eb="27">
      <t>センヨウ</t>
    </rPh>
    <rPh sb="27" eb="28">
      <t>ヒョウ</t>
    </rPh>
    <phoneticPr fontId="2"/>
  </si>
  <si>
    <t>準備作業：</t>
    <rPh sb="0" eb="2">
      <t>ジュンビ</t>
    </rPh>
    <rPh sb="2" eb="4">
      <t>サギョウ</t>
    </rPh>
    <phoneticPr fontId="2"/>
  </si>
  <si>
    <r>
      <t>手順①、手順②の方法により、</t>
    </r>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白色部分全体</t>
    </r>
    <r>
      <rPr>
        <sz val="12"/>
        <color theme="1"/>
        <rFont val="ＭＳ Ｐゴシック"/>
        <family val="2"/>
        <charset val="128"/>
        <scheme val="minor"/>
      </rPr>
      <t>を</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の</t>
    </r>
    <r>
      <rPr>
        <b/>
        <sz val="12"/>
        <color rgb="FF0070C0"/>
        <rFont val="ＭＳ Ｐゴシック"/>
        <family val="3"/>
        <charset val="128"/>
        <scheme val="minor"/>
      </rPr>
      <t>「貼り付け箇所B」</t>
    </r>
    <r>
      <rPr>
        <sz val="12"/>
        <color theme="1"/>
        <rFont val="ＭＳ Ｐゴシック"/>
        <family val="2"/>
        <charset val="128"/>
        <scheme val="minor"/>
      </rPr>
      <t>に</t>
    </r>
    <r>
      <rPr>
        <sz val="12"/>
        <color rgb="FF0070C0"/>
        <rFont val="ＭＳ Ｐゴシック"/>
        <family val="3"/>
        <charset val="128"/>
        <scheme val="minor"/>
      </rPr>
      <t>貼り付け</t>
    </r>
    <r>
      <rPr>
        <sz val="12"/>
        <color theme="1"/>
        <rFont val="ＭＳ Ｐゴシック"/>
        <family val="2"/>
        <charset val="128"/>
        <scheme val="minor"/>
      </rPr>
      <t>。</t>
    </r>
    <rPh sb="8" eb="10">
      <t>ホウホウ</t>
    </rPh>
    <rPh sb="18" eb="20">
      <t>センヨウ</t>
    </rPh>
    <rPh sb="20" eb="21">
      <t>ヒョウ</t>
    </rPh>
    <rPh sb="23" eb="25">
      <t>シロイロ</t>
    </rPh>
    <rPh sb="25" eb="27">
      <t>ブブン</t>
    </rPh>
    <rPh sb="27" eb="29">
      <t>ゼンタイ</t>
    </rPh>
    <rPh sb="31" eb="33">
      <t>ギジュツ</t>
    </rPh>
    <phoneticPr fontId="2"/>
  </si>
  <si>
    <t>・「コピー専用表」は、「技術審査用ファイル」の「技術審査用シート」で見えやすいように概ね書式調整しています。「技術審査用シート」で見えにくいときのみ、コピー専用表の書式を修正してください。</t>
    <rPh sb="7" eb="8">
      <t>ヒョウ</t>
    </rPh>
    <rPh sb="12" eb="14">
      <t>ギジュツ</t>
    </rPh>
    <rPh sb="14" eb="17">
      <t>シンサヨウ</t>
    </rPh>
    <rPh sb="24" eb="26">
      <t>ギジュツ</t>
    </rPh>
    <rPh sb="26" eb="29">
      <t>シンサヨウ</t>
    </rPh>
    <rPh sb="78" eb="80">
      <t>センヨウ</t>
    </rPh>
    <rPh sb="80" eb="81">
      <t>ヒョウ</t>
    </rPh>
    <rPh sb="82" eb="84">
      <t>ショシキ</t>
    </rPh>
    <phoneticPr fontId="2"/>
  </si>
  <si>
    <r>
      <t>評価項目の列全体を削除する際、</t>
    </r>
    <r>
      <rPr>
        <b/>
        <sz val="12"/>
        <color rgb="FF0070C0"/>
        <rFont val="ＭＳ Ｐゴシック"/>
        <family val="3"/>
        <charset val="128"/>
        <scheme val="minor"/>
      </rPr>
      <t>コピー先の配列（「技術審査用ファイル」）</t>
    </r>
    <r>
      <rPr>
        <sz val="12"/>
        <color rgb="FFFF0000"/>
        <rFont val="ＭＳ Ｐゴシック"/>
        <family val="3"/>
        <charset val="128"/>
        <scheme val="minor"/>
      </rPr>
      <t>に合わせておく</t>
    </r>
    <r>
      <rPr>
        <sz val="12"/>
        <color theme="1"/>
        <rFont val="ＭＳ Ｐゴシック"/>
        <family val="2"/>
        <charset val="128"/>
        <scheme val="minor"/>
      </rPr>
      <t>必要があります（「技術審査用ファイル」の自動集計に支障が生じるため）。</t>
    </r>
    <rPh sb="6" eb="8">
      <t>ゼンタイ</t>
    </rPh>
    <phoneticPr fontId="2"/>
  </si>
  <si>
    <r>
      <t>このシートは、</t>
    </r>
    <r>
      <rPr>
        <b/>
        <sz val="16"/>
        <color rgb="FF0070C0"/>
        <rFont val="ＭＳ Ｐゴシック"/>
        <family val="3"/>
        <charset val="128"/>
        <scheme val="minor"/>
      </rPr>
      <t>「技術審査用ファイル」</t>
    </r>
    <r>
      <rPr>
        <sz val="16"/>
        <rFont val="ＭＳ Ｐゴシック"/>
        <family val="2"/>
        <charset val="128"/>
        <scheme val="minor"/>
      </rPr>
      <t>の</t>
    </r>
    <r>
      <rPr>
        <b/>
        <sz val="16"/>
        <color rgb="FF0070C0"/>
        <rFont val="ＭＳ Ｐゴシック"/>
        <family val="3"/>
        <charset val="128"/>
        <scheme val="minor"/>
      </rPr>
      <t>「作業用シート」</t>
    </r>
    <r>
      <rPr>
        <sz val="16"/>
        <rFont val="ＭＳ Ｐゴシック"/>
        <family val="2"/>
        <charset val="128"/>
        <scheme val="minor"/>
      </rPr>
      <t>に</t>
    </r>
    <r>
      <rPr>
        <b/>
        <sz val="16"/>
        <rFont val="ＭＳ Ｐゴシック"/>
        <family val="3"/>
        <charset val="128"/>
        <scheme val="minor"/>
      </rPr>
      <t>一括コピー作業</t>
    </r>
    <r>
      <rPr>
        <sz val="16"/>
        <rFont val="ＭＳ Ｐゴシック"/>
        <family val="2"/>
        <charset val="128"/>
        <scheme val="minor"/>
      </rPr>
      <t>を行うためのものです</t>
    </r>
    <rPh sb="8" eb="10">
      <t>ギジュツ</t>
    </rPh>
    <rPh sb="10" eb="12">
      <t>シンサ</t>
    </rPh>
    <rPh sb="12" eb="13">
      <t>ヨウ</t>
    </rPh>
    <rPh sb="20" eb="23">
      <t>サギョウヨウ</t>
    </rPh>
    <rPh sb="28" eb="30">
      <t>イッカツ</t>
    </rPh>
    <rPh sb="33" eb="35">
      <t>サギョウ</t>
    </rPh>
    <rPh sb="36" eb="37">
      <t>オコナ</t>
    </rPh>
    <phoneticPr fontId="2"/>
  </si>
  <si>
    <r>
      <t>手順①の後、</t>
    </r>
    <r>
      <rPr>
        <b/>
        <sz val="12"/>
        <color rgb="FF0070C0"/>
        <rFont val="ＭＳ Ｐゴシック"/>
        <family val="3"/>
        <charset val="128"/>
        <scheme val="minor"/>
      </rPr>
      <t>同じ場所（貼り付け箇所A）</t>
    </r>
    <r>
      <rPr>
        <sz val="12"/>
        <color theme="1"/>
        <rFont val="ＭＳ Ｐゴシック"/>
        <family val="2"/>
        <charset val="128"/>
        <scheme val="minor"/>
      </rPr>
      <t>に貼り付けオプションの</t>
    </r>
    <r>
      <rPr>
        <b/>
        <sz val="12"/>
        <color rgb="FF0070C0"/>
        <rFont val="ＭＳ Ｐゴシック"/>
        <family val="3"/>
        <charset val="128"/>
        <scheme val="minor"/>
      </rPr>
      <t>「書式設定」で貼り付ける</t>
    </r>
    <r>
      <rPr>
        <sz val="12"/>
        <color theme="1"/>
        <rFont val="ＭＳ Ｐゴシック"/>
        <family val="2"/>
        <charset val="128"/>
        <scheme val="minor"/>
      </rPr>
      <t>と、コピー専用行で設定された書式でコピー可能。</t>
    </r>
    <rPh sb="11" eb="12">
      <t>ハ</t>
    </rPh>
    <rPh sb="13" eb="14">
      <t>ツ</t>
    </rPh>
    <rPh sb="15" eb="17">
      <t>カショ</t>
    </rPh>
    <rPh sb="47" eb="49">
      <t>センヨウ</t>
    </rPh>
    <rPh sb="49" eb="50">
      <t>ギョウ</t>
    </rPh>
    <rPh sb="51" eb="53">
      <t>セッテイ</t>
    </rPh>
    <rPh sb="56" eb="58">
      <t>ショシキ</t>
    </rPh>
    <phoneticPr fontId="2"/>
  </si>
  <si>
    <t>　　（特殊な評価項目でプルダウンリストに項目がない場合は、【表３】で項目を追加してください）</t>
    <rPh sb="3" eb="5">
      <t>トクシュ</t>
    </rPh>
    <rPh sb="6" eb="8">
      <t>ヒョウカ</t>
    </rPh>
    <rPh sb="8" eb="10">
      <t>コウモク</t>
    </rPh>
    <rPh sb="20" eb="22">
      <t>コウモク</t>
    </rPh>
    <rPh sb="25" eb="27">
      <t>バアイ</t>
    </rPh>
    <rPh sb="30" eb="31">
      <t>ヒョウ</t>
    </rPh>
    <rPh sb="34" eb="36">
      <t>コウモク</t>
    </rPh>
    <rPh sb="37" eb="39">
      <t>ツイカ</t>
    </rPh>
    <phoneticPr fontId="2"/>
  </si>
  <si>
    <r>
      <t>①PPI掲載用ファイルを</t>
    </r>
    <r>
      <rPr>
        <sz val="11"/>
        <color rgb="FFFF0000"/>
        <rFont val="ＭＳ Ｐゴシック"/>
        <family val="3"/>
        <charset val="128"/>
        <scheme val="minor"/>
      </rPr>
      <t>別ファイルで作成</t>
    </r>
    <r>
      <rPr>
        <sz val="11"/>
        <color theme="1"/>
        <rFont val="ＭＳ Ｐゴシック"/>
        <family val="2"/>
        <charset val="128"/>
        <scheme val="minor"/>
      </rPr>
      <t>してください（シート削除するとシートの復活できないので、</t>
    </r>
    <r>
      <rPr>
        <sz val="11"/>
        <color rgb="FFFF0000"/>
        <rFont val="ＭＳ Ｐゴシック"/>
        <family val="3"/>
        <charset val="128"/>
        <scheme val="minor"/>
      </rPr>
      <t>必ず削除作業前に別ファイルを作成</t>
    </r>
    <r>
      <rPr>
        <sz val="11"/>
        <color theme="1"/>
        <rFont val="ＭＳ Ｐゴシック"/>
        <family val="2"/>
        <charset val="128"/>
        <scheme val="minor"/>
      </rPr>
      <t>してください）</t>
    </r>
    <rPh sb="4" eb="7">
      <t>ケイサイヨウ</t>
    </rPh>
    <rPh sb="12" eb="13">
      <t>ベツ</t>
    </rPh>
    <rPh sb="18" eb="20">
      <t>サクセイ</t>
    </rPh>
    <rPh sb="30" eb="32">
      <t>サクジョ</t>
    </rPh>
    <rPh sb="39" eb="41">
      <t>フッカツ</t>
    </rPh>
    <rPh sb="48" eb="49">
      <t>カナラ</t>
    </rPh>
    <rPh sb="50" eb="52">
      <t>サクジョ</t>
    </rPh>
    <rPh sb="52" eb="54">
      <t>サギョウ</t>
    </rPh>
    <rPh sb="54" eb="55">
      <t>マエ</t>
    </rPh>
    <rPh sb="56" eb="57">
      <t>ベツ</t>
    </rPh>
    <rPh sb="62" eb="64">
      <t>サクセイ</t>
    </rPh>
    <phoneticPr fontId="2"/>
  </si>
  <si>
    <t>予備欄２</t>
    <phoneticPr fontId="2"/>
  </si>
  <si>
    <t>審査用ファイルコピー先の列数と合わせるための列</t>
    <rPh sb="0" eb="3">
      <t>シンサヨウ</t>
    </rPh>
    <rPh sb="10" eb="11">
      <t>サキ</t>
    </rPh>
    <rPh sb="12" eb="13">
      <t>レツ</t>
    </rPh>
    <rPh sb="13" eb="14">
      <t>スウ</t>
    </rPh>
    <rPh sb="15" eb="16">
      <t>ア</t>
    </rPh>
    <rPh sb="22" eb="23">
      <t>レツ</t>
    </rPh>
    <phoneticPr fontId="2"/>
  </si>
  <si>
    <t>商号又は名称</t>
    <rPh sb="0" eb="2">
      <t>ショウゴウ</t>
    </rPh>
    <rPh sb="2" eb="3">
      <t>マタ</t>
    </rPh>
    <rPh sb="4" eb="6">
      <t>メイショウ</t>
    </rPh>
    <phoneticPr fontId="2"/>
  </si>
  <si>
    <t>←ｙｙｙｙ/m/dで入力</t>
    <phoneticPr fontId="2"/>
  </si>
  <si>
    <t>【共通事項】</t>
    <rPh sb="1" eb="3">
      <t>キョウツウ</t>
    </rPh>
    <rPh sb="3" eb="5">
      <t>ジコウ</t>
    </rPh>
    <phoneticPr fontId="2"/>
  </si>
  <si>
    <t>入札公告日前日</t>
    <phoneticPr fontId="2"/>
  </si>
  <si>
    <t>企業回答8</t>
    <rPh sb="0" eb="2">
      <t>キギョウ</t>
    </rPh>
    <rPh sb="2" eb="4">
      <t>カイトウ</t>
    </rPh>
    <phoneticPr fontId="2"/>
  </si>
  <si>
    <t>企業回答9</t>
    <rPh sb="0" eb="2">
      <t>キギョウ</t>
    </rPh>
    <rPh sb="2" eb="4">
      <t>カイトウ</t>
    </rPh>
    <phoneticPr fontId="2"/>
  </si>
  <si>
    <t>ｼｮﾍﾞﾙ系掘削機(ｼｮﾍﾞﾙ)</t>
    <rPh sb="5" eb="6">
      <t>ケイ</t>
    </rPh>
    <rPh sb="6" eb="9">
      <t>クッサクキ</t>
    </rPh>
    <phoneticPr fontId="2"/>
  </si>
  <si>
    <t>ｼｮﾍﾞﾙ系掘削機(ﾊﾞｯｸﾎｳ)</t>
    <phoneticPr fontId="2"/>
  </si>
  <si>
    <t>ｼｮﾍﾞﾙ系掘削機(ﾄﾞﾗｸﾞﾗｲﾝ)</t>
    <phoneticPr fontId="2"/>
  </si>
  <si>
    <t>ｼｮﾍﾞﾙ系掘削機(ｸﾗﾑｼｪﾙ)</t>
    <phoneticPr fontId="2"/>
  </si>
  <si>
    <t>ｼｮﾍﾞﾙ系掘削機(ｸﾚｰﾝ)</t>
    <phoneticPr fontId="2"/>
  </si>
  <si>
    <t>ｼｮﾍﾞﾙ系掘削機(ﾊﾟｲﾙﾄﾞﾗｲﾊﾞｰ)</t>
    <phoneticPr fontId="2"/>
  </si>
  <si>
    <t>ﾄﾗｸﾀｰｼｮﾍﾞﾙ</t>
    <phoneticPr fontId="2"/>
  </si>
  <si>
    <t>保有</t>
    <rPh sb="0" eb="2">
      <t>ホユウ</t>
    </rPh>
    <phoneticPr fontId="2"/>
  </si>
  <si>
    <t>リース契約</t>
    <rPh sb="3" eb="5">
      <t>ケイヤク</t>
    </rPh>
    <phoneticPr fontId="2"/>
  </si>
  <si>
    <t>←ｙｙｙｙ/m/dで入力【重要】</t>
    <rPh sb="10" eb="12">
      <t>ニュウリョク</t>
    </rPh>
    <rPh sb="13" eb="15">
      <t>ジュウヨウ</t>
    </rPh>
    <phoneticPr fontId="2"/>
  </si>
  <si>
    <t>←削除厳禁</t>
    <rPh sb="1" eb="3">
      <t>サクジョ</t>
    </rPh>
    <rPh sb="3" eb="5">
      <t>ゲンキン</t>
    </rPh>
    <phoneticPr fontId="2"/>
  </si>
  <si>
    <t>企業回答10</t>
    <rPh sb="0" eb="2">
      <t>キギョウ</t>
    </rPh>
    <rPh sb="2" eb="4">
      <t>カイトウ</t>
    </rPh>
    <phoneticPr fontId="2"/>
  </si>
  <si>
    <t>第1ｸﾞﾙｰﾌﾟ</t>
    <rPh sb="0" eb="1">
      <t>ダイ</t>
    </rPh>
    <phoneticPr fontId="2"/>
  </si>
  <si>
    <t>第2ｸﾞﾙｰﾌﾟ</t>
    <phoneticPr fontId="2"/>
  </si>
  <si>
    <t>第3ｸﾞﾙｰﾌﾟ</t>
    <phoneticPr fontId="2"/>
  </si>
  <si>
    <t>評価対象地域</t>
    <rPh sb="0" eb="2">
      <t>ヒョウカ</t>
    </rPh>
    <rPh sb="2" eb="4">
      <t>タイショウ</t>
    </rPh>
    <rPh sb="4" eb="6">
      <t>チイキ</t>
    </rPh>
    <phoneticPr fontId="2"/>
  </si>
  <si>
    <t>　ただし、本提出書類では契約実績が確認できない（評価対象となる施工範囲を満足していないなど）場合、再度、技術資料及び必要な添付資料の提出が必要である。</t>
    <rPh sb="5" eb="6">
      <t>ホン</t>
    </rPh>
    <rPh sb="6" eb="8">
      <t>テイシュツ</t>
    </rPh>
    <rPh sb="8" eb="10">
      <t>ショルイ</t>
    </rPh>
    <rPh sb="12" eb="14">
      <t>ケイヤク</t>
    </rPh>
    <rPh sb="14" eb="16">
      <t>ジッセキ</t>
    </rPh>
    <rPh sb="17" eb="19">
      <t>カクニン</t>
    </rPh>
    <rPh sb="46" eb="48">
      <t>バアイ</t>
    </rPh>
    <rPh sb="49" eb="51">
      <t>サイド</t>
    </rPh>
    <rPh sb="52" eb="54">
      <t>ギジュツ</t>
    </rPh>
    <rPh sb="54" eb="56">
      <t>シリョウ</t>
    </rPh>
    <rPh sb="56" eb="57">
      <t>オヨ</t>
    </rPh>
    <rPh sb="58" eb="60">
      <t>ヒツヨウ</t>
    </rPh>
    <rPh sb="61" eb="63">
      <t>テンプ</t>
    </rPh>
    <rPh sb="63" eb="65">
      <t>シリョウ</t>
    </rPh>
    <rPh sb="66" eb="68">
      <t>テイシュツ</t>
    </rPh>
    <rPh sb="69" eb="71">
      <t>ヒツヨウ</t>
    </rPh>
    <phoneticPr fontId="2"/>
  </si>
  <si>
    <t>登録団体名</t>
    <rPh sb="4" eb="5">
      <t>メイ</t>
    </rPh>
    <phoneticPr fontId="2"/>
  </si>
  <si>
    <t>　ただし、本提出書類では契約実績が確認できない（評価対象となる施工範囲を満足していないなど）場合、再度、技術資料及び必要な添付資料の提出が必要である。</t>
    <rPh sb="5" eb="6">
      <t>ホン</t>
    </rPh>
    <rPh sb="46" eb="48">
      <t>バアイ</t>
    </rPh>
    <phoneticPr fontId="2"/>
  </si>
  <si>
    <t>特別（特定）ＪＶの場合、出資比率</t>
    <rPh sb="3" eb="5">
      <t>トクテイ</t>
    </rPh>
    <rPh sb="9" eb="11">
      <t>バアイ</t>
    </rPh>
    <rPh sb="12" eb="14">
      <t>シュッシ</t>
    </rPh>
    <rPh sb="14" eb="16">
      <t>ヒリツ</t>
    </rPh>
    <phoneticPr fontId="2"/>
  </si>
  <si>
    <t>特別（特定）ＪＶで施工した工事については、出資比率２０％以上の場合にのみ施工実績として認める。</t>
    <rPh sb="3" eb="5">
      <t>トクテイ</t>
    </rPh>
    <phoneticPr fontId="2"/>
  </si>
  <si>
    <t>特別（特定）JV</t>
    <rPh sb="0" eb="2">
      <t>トクベツ</t>
    </rPh>
    <rPh sb="3" eb="5">
      <t>トクテイ</t>
    </rPh>
    <phoneticPr fontId="2"/>
  </si>
  <si>
    <t>一般（経常）JV</t>
    <rPh sb="0" eb="2">
      <t>イッパン</t>
    </rPh>
    <rPh sb="3" eb="5">
      <t>ケイジョウ</t>
    </rPh>
    <phoneticPr fontId="2"/>
  </si>
  <si>
    <t>　ただし、資格を新たに取得し、加算点に変更が生じた場合は、技術資料及び必要な添付資料を再提出すること。</t>
    <rPh sb="8" eb="9">
      <t>アラ</t>
    </rPh>
    <phoneticPr fontId="2"/>
  </si>
  <si>
    <t>建設工事の種類</t>
    <rPh sb="0" eb="2">
      <t>ケンセツ</t>
    </rPh>
    <phoneticPr fontId="2"/>
  </si>
  <si>
    <t>○技術資料の審査について</t>
    <rPh sb="1" eb="3">
      <t>ギジュツ</t>
    </rPh>
    <rPh sb="3" eb="5">
      <t>シリョウ</t>
    </rPh>
    <rPh sb="6" eb="8">
      <t>シンサ</t>
    </rPh>
    <phoneticPr fontId="2"/>
  </si>
  <si>
    <t>○技術資料様式の凡例について</t>
    <rPh sb="1" eb="3">
      <t>ギジュツ</t>
    </rPh>
    <rPh sb="3" eb="5">
      <t>シリョウ</t>
    </rPh>
    <rPh sb="5" eb="7">
      <t>ヨウシキ</t>
    </rPh>
    <rPh sb="8" eb="10">
      <t>ハンレイ</t>
    </rPh>
    <phoneticPr fontId="2"/>
  </si>
  <si>
    <t>　シート名着色の区分は次のとおりです</t>
    <rPh sb="4" eb="5">
      <t>メイ</t>
    </rPh>
    <rPh sb="5" eb="7">
      <t>チャクショク</t>
    </rPh>
    <rPh sb="8" eb="10">
      <t>クブン</t>
    </rPh>
    <rPh sb="11" eb="12">
      <t>ツギ</t>
    </rPh>
    <phoneticPr fontId="2"/>
  </si>
  <si>
    <t>：「企業入力シート」で入力した情報が表示される箇所（数式でリンク有）</t>
    <rPh sb="2" eb="4">
      <t>キギョウ</t>
    </rPh>
    <rPh sb="4" eb="6">
      <t>ニュウリョク</t>
    </rPh>
    <rPh sb="11" eb="13">
      <t>ニュウリョク</t>
    </rPh>
    <rPh sb="15" eb="17">
      <t>ジョウホウ</t>
    </rPh>
    <rPh sb="18" eb="20">
      <t>ヒョウジ</t>
    </rPh>
    <rPh sb="23" eb="25">
      <t>カショ</t>
    </rPh>
    <rPh sb="26" eb="28">
      <t>スウシキ</t>
    </rPh>
    <rPh sb="32" eb="33">
      <t>アリ</t>
    </rPh>
    <phoneticPr fontId="2"/>
  </si>
  <si>
    <t>：「発注者入力シート」や他のシートで入力した情報が表示される箇所（数式でリンク有）</t>
    <rPh sb="2" eb="5">
      <t>ハッチュウシャ</t>
    </rPh>
    <rPh sb="5" eb="7">
      <t>ニュウリョク</t>
    </rPh>
    <rPh sb="12" eb="13">
      <t>タ</t>
    </rPh>
    <rPh sb="18" eb="20">
      <t>ニュウリョク</t>
    </rPh>
    <rPh sb="22" eb="24">
      <t>ジョウホウ</t>
    </rPh>
    <rPh sb="25" eb="27">
      <t>ヒョウジ</t>
    </rPh>
    <rPh sb="30" eb="32">
      <t>カショ</t>
    </rPh>
    <rPh sb="33" eb="35">
      <t>スウシキ</t>
    </rPh>
    <rPh sb="39" eb="40">
      <t>アリ</t>
    </rPh>
    <phoneticPr fontId="2"/>
  </si>
  <si>
    <t>：同じシート内で入力した情報が表示される箇所（数式でリンク有）</t>
    <rPh sb="1" eb="2">
      <t>オナ</t>
    </rPh>
    <rPh sb="6" eb="7">
      <t>ナイ</t>
    </rPh>
    <rPh sb="8" eb="10">
      <t>ニュウリョク</t>
    </rPh>
    <rPh sb="12" eb="14">
      <t>ジョウホウ</t>
    </rPh>
    <rPh sb="15" eb="17">
      <t>ヒョウジ</t>
    </rPh>
    <rPh sb="20" eb="22">
      <t>カショ</t>
    </rPh>
    <rPh sb="23" eb="25">
      <t>スウシキ</t>
    </rPh>
    <rPh sb="29" eb="30">
      <t>アリ</t>
    </rPh>
    <phoneticPr fontId="2"/>
  </si>
  <si>
    <t>（企業・発注者共通事項）</t>
    <rPh sb="1" eb="3">
      <t>キギョウ</t>
    </rPh>
    <rPh sb="4" eb="7">
      <t>ハッチュウシャ</t>
    </rPh>
    <rPh sb="7" eb="9">
      <t>キョウツウ</t>
    </rPh>
    <rPh sb="9" eb="11">
      <t>ジコウ</t>
    </rPh>
    <phoneticPr fontId="2"/>
  </si>
  <si>
    <t>：企業専用シート（企業入力シート（申請企業の基本情報を入力）、質問書など）</t>
    <rPh sb="1" eb="3">
      <t>キギョウ</t>
    </rPh>
    <rPh sb="3" eb="5">
      <t>センヨウ</t>
    </rPh>
    <rPh sb="9" eb="11">
      <t>キギョウ</t>
    </rPh>
    <rPh sb="11" eb="13">
      <t>ニュウリョク</t>
    </rPh>
    <rPh sb="17" eb="19">
      <t>シンセイ</t>
    </rPh>
    <rPh sb="19" eb="21">
      <t>キギョウ</t>
    </rPh>
    <rPh sb="22" eb="24">
      <t>キホン</t>
    </rPh>
    <rPh sb="24" eb="26">
      <t>ジョウホウ</t>
    </rPh>
    <rPh sb="27" eb="29">
      <t>ニュウリョク</t>
    </rPh>
    <rPh sb="31" eb="34">
      <t>シツモンショ</t>
    </rPh>
    <phoneticPr fontId="2"/>
  </si>
  <si>
    <t>：技術資料様式の表紙シート、ファイル使用上の注意事項シート</t>
    <rPh sb="1" eb="3">
      <t>ギジュツ</t>
    </rPh>
    <rPh sb="3" eb="5">
      <t>シリョウ</t>
    </rPh>
    <rPh sb="5" eb="7">
      <t>ヨウシキ</t>
    </rPh>
    <rPh sb="8" eb="10">
      <t>ヒョウシ</t>
    </rPh>
    <rPh sb="18" eb="20">
      <t>シヨウ</t>
    </rPh>
    <rPh sb="20" eb="21">
      <t>ジョウ</t>
    </rPh>
    <rPh sb="22" eb="24">
      <t>チュウイ</t>
    </rPh>
    <rPh sb="24" eb="26">
      <t>ジコウ</t>
    </rPh>
    <phoneticPr fontId="2"/>
  </si>
  <si>
    <t>：「企業の評価」様式シート</t>
    <rPh sb="2" eb="4">
      <t>キギョウ</t>
    </rPh>
    <rPh sb="5" eb="7">
      <t>ヒョウカ</t>
    </rPh>
    <rPh sb="8" eb="10">
      <t>ヨウシキ</t>
    </rPh>
    <phoneticPr fontId="2"/>
  </si>
  <si>
    <t>：「配置予定技術者」様式シート</t>
    <rPh sb="2" eb="4">
      <t>ハイチ</t>
    </rPh>
    <rPh sb="4" eb="6">
      <t>ヨテイ</t>
    </rPh>
    <rPh sb="6" eb="9">
      <t>ギジュツシャ</t>
    </rPh>
    <rPh sb="10" eb="12">
      <t>ヨウシキ</t>
    </rPh>
    <phoneticPr fontId="2"/>
  </si>
  <si>
    <t>：「地理的条件の評価」様式シート</t>
    <rPh sb="2" eb="5">
      <t>チリテキ</t>
    </rPh>
    <rPh sb="5" eb="7">
      <t>ジョウケン</t>
    </rPh>
    <rPh sb="8" eb="10">
      <t>ヒョウカ</t>
    </rPh>
    <rPh sb="11" eb="13">
      <t>ヨウシキ</t>
    </rPh>
    <phoneticPr fontId="2"/>
  </si>
  <si>
    <t>（特別簡易型　総合評価方式）</t>
    <phoneticPr fontId="2"/>
  </si>
  <si>
    <t>上記事項の外、入札説明書本文にある要件を必ず確認すること。</t>
    <phoneticPr fontId="2"/>
  </si>
  <si>
    <t>(1)</t>
    <phoneticPr fontId="2"/>
  </si>
  <si>
    <r>
      <t>行高・列幅不足により</t>
    </r>
    <r>
      <rPr>
        <sz val="11"/>
        <color rgb="FFFF0000"/>
        <rFont val="ＭＳ Ｐゴシック"/>
        <family val="3"/>
        <charset val="128"/>
      </rPr>
      <t>文字切れ</t>
    </r>
    <r>
      <rPr>
        <sz val="11"/>
        <color theme="1"/>
        <rFont val="ＭＳ Ｐゴシック"/>
        <family val="3"/>
        <charset val="128"/>
      </rPr>
      <t>や</t>
    </r>
    <r>
      <rPr>
        <sz val="11"/>
        <color rgb="FFFF0000"/>
        <rFont val="ＭＳ Ｐゴシック"/>
        <family val="3"/>
        <charset val="128"/>
      </rPr>
      <t>「＃＃＃＃」表示</t>
    </r>
    <r>
      <rPr>
        <sz val="11"/>
        <color theme="1"/>
        <rFont val="ＭＳ Ｐゴシック"/>
        <family val="3"/>
        <charset val="128"/>
      </rPr>
      <t>で出力されていないか、提出する前に</t>
    </r>
    <r>
      <rPr>
        <sz val="11"/>
        <color rgb="FFFF0000"/>
        <rFont val="ＭＳ Ｐゴシック"/>
        <family val="3"/>
        <charset val="128"/>
      </rPr>
      <t>必ず印刷物で確認</t>
    </r>
    <r>
      <rPr>
        <sz val="11"/>
        <color theme="1"/>
        <rFont val="ＭＳ Ｐゴシック"/>
        <family val="3"/>
        <charset val="128"/>
      </rPr>
      <t>してください。</t>
    </r>
    <rPh sb="1" eb="2">
      <t>タカ</t>
    </rPh>
    <rPh sb="40" eb="41">
      <t>カナラ</t>
    </rPh>
    <rPh sb="42" eb="45">
      <t>インサツブツ</t>
    </rPh>
    <phoneticPr fontId="2"/>
  </si>
  <si>
    <r>
      <t>文字切れや「＃＃＃＃」表示になっている場合、</t>
    </r>
    <r>
      <rPr>
        <sz val="11"/>
        <color rgb="FFFF0000"/>
        <rFont val="ＭＳ Ｐゴシック"/>
        <family val="3"/>
        <charset val="128"/>
      </rPr>
      <t>行高・列幅を広げる</t>
    </r>
    <r>
      <rPr>
        <sz val="11"/>
        <color theme="1"/>
        <rFont val="ＭＳ Ｐゴシック"/>
        <family val="3"/>
        <charset val="128"/>
      </rPr>
      <t>、</t>
    </r>
    <r>
      <rPr>
        <sz val="11"/>
        <color rgb="FFFF0000"/>
        <rFont val="ＭＳ Ｐゴシック"/>
        <family val="3"/>
        <charset val="128"/>
      </rPr>
      <t>文字を縮小して表示</t>
    </r>
    <r>
      <rPr>
        <sz val="11"/>
        <color theme="1"/>
        <rFont val="ＭＳ Ｐゴシック"/>
        <family val="3"/>
        <charset val="128"/>
      </rPr>
      <t>させるなど調整してください。</t>
    </r>
    <rPh sb="23" eb="24">
      <t>タカ</t>
    </rPh>
    <phoneticPr fontId="2"/>
  </si>
  <si>
    <t>技術資料様式は、「ページ設定」で「白黒印刷」と「印刷範囲」を設定していますので、画面表示の着色セルも白色で印刷されます。</t>
    <rPh sb="0" eb="2">
      <t>ギジュツ</t>
    </rPh>
    <rPh sb="2" eb="4">
      <t>シリョウ</t>
    </rPh>
    <rPh sb="4" eb="6">
      <t>ヨウシキ</t>
    </rPh>
    <rPh sb="40" eb="42">
      <t>ガメン</t>
    </rPh>
    <rPh sb="42" eb="44">
      <t>ヒョウジ</t>
    </rPh>
    <rPh sb="45" eb="47">
      <t>チャクショク</t>
    </rPh>
    <rPh sb="50" eb="51">
      <t>シロ</t>
    </rPh>
    <rPh sb="51" eb="52">
      <t>イロ</t>
    </rPh>
    <rPh sb="53" eb="55">
      <t>インサツ</t>
    </rPh>
    <phoneticPr fontId="2"/>
  </si>
  <si>
    <t>○数式に不具合があった場合の対応について</t>
    <rPh sb="1" eb="3">
      <t>スウシキ</t>
    </rPh>
    <rPh sb="4" eb="7">
      <t>フグアイ</t>
    </rPh>
    <rPh sb="11" eb="13">
      <t>バアイ</t>
    </rPh>
    <rPh sb="14" eb="16">
      <t>タイオウ</t>
    </rPh>
    <phoneticPr fontId="2"/>
  </si>
  <si>
    <r>
      <t>：発注者専用シート（</t>
    </r>
    <r>
      <rPr>
        <b/>
        <sz val="11"/>
        <color rgb="FFFF0000"/>
        <rFont val="ＭＳ Ｐゴシック"/>
        <family val="3"/>
        <charset val="128"/>
      </rPr>
      <t>企業は入力厳禁です！！</t>
    </r>
    <r>
      <rPr>
        <sz val="11"/>
        <color theme="1"/>
        <rFont val="ＭＳ Ｐゴシック"/>
        <family val="3"/>
        <charset val="128"/>
      </rPr>
      <t>）</t>
    </r>
    <rPh sb="1" eb="4">
      <t>ハッチュウシャ</t>
    </rPh>
    <rPh sb="4" eb="6">
      <t>センヨウ</t>
    </rPh>
    <rPh sb="10" eb="12">
      <t>キギョウ</t>
    </rPh>
    <rPh sb="13" eb="15">
      <t>ニュウリョク</t>
    </rPh>
    <rPh sb="15" eb="17">
      <t>ゲンキン</t>
    </rPh>
    <phoneticPr fontId="2"/>
  </si>
  <si>
    <t>県課長</t>
    <rPh sb="0" eb="1">
      <t>ケン</t>
    </rPh>
    <rPh sb="1" eb="2">
      <t>カ</t>
    </rPh>
    <rPh sb="2" eb="3">
      <t>チョウ</t>
    </rPh>
    <phoneticPr fontId="2"/>
  </si>
  <si>
    <t>県課長表彰該当工事の表彰</t>
    <rPh sb="0" eb="1">
      <t>ケン</t>
    </rPh>
    <rPh sb="1" eb="3">
      <t>カチョウ</t>
    </rPh>
    <rPh sb="3" eb="5">
      <t>ヒョウショウ</t>
    </rPh>
    <rPh sb="5" eb="7">
      <t>ガイトウ</t>
    </rPh>
    <rPh sb="7" eb="9">
      <t>コウジ</t>
    </rPh>
    <rPh sb="10" eb="12">
      <t>ヒョウショウ</t>
    </rPh>
    <phoneticPr fontId="2"/>
  </si>
  <si>
    <t>国事務所長</t>
    <rPh sb="0" eb="1">
      <t>クニ</t>
    </rPh>
    <rPh sb="1" eb="3">
      <t>ジム</t>
    </rPh>
    <rPh sb="3" eb="5">
      <t>ショチョウ</t>
    </rPh>
    <phoneticPr fontId="2"/>
  </si>
  <si>
    <t>県事務所長</t>
    <rPh sb="0" eb="1">
      <t>ケン</t>
    </rPh>
    <rPh sb="1" eb="3">
      <t>ジム</t>
    </rPh>
    <rPh sb="3" eb="4">
      <t>ショ</t>
    </rPh>
    <rPh sb="4" eb="5">
      <t>チョウ</t>
    </rPh>
    <phoneticPr fontId="2"/>
  </si>
  <si>
    <t>はい</t>
    <phoneticPr fontId="12"/>
  </si>
  <si>
    <t>いいえ</t>
    <phoneticPr fontId="12"/>
  </si>
  <si>
    <t>①短時間勤務制度</t>
    <phoneticPr fontId="12"/>
  </si>
  <si>
    <r>
      <t>⑤</t>
    </r>
    <r>
      <rPr>
        <sz val="10"/>
        <rFont val="ＭＳ Ｐゴシック"/>
        <family val="3"/>
        <charset val="128"/>
      </rPr>
      <t>所定外労働をさせない制度</t>
    </r>
    <phoneticPr fontId="12"/>
  </si>
  <si>
    <t>②「育児時間」：出産後１歳未満の子どもを育てる女性から請求があった場合、1日2回それぞれ30分以上、育児のための時間を与えなければなりません。（労働基準法第67条）</t>
    <phoneticPr fontId="12"/>
  </si>
  <si>
    <t>★</t>
    <phoneticPr fontId="12"/>
  </si>
  <si>
    <t>１回の契約期間が両年度にわたるものは、契約期間の長い方の年度に契約実績を記入すること。</t>
    <rPh sb="26" eb="27">
      <t>ホウ</t>
    </rPh>
    <rPh sb="31" eb="33">
      <t>ケイヤク</t>
    </rPh>
    <rPh sb="33" eb="35">
      <t>ジッセキ</t>
    </rPh>
    <rPh sb="36" eb="38">
      <t>キニュウ</t>
    </rPh>
    <phoneticPr fontId="2"/>
  </si>
  <si>
    <t>評価項目○－○</t>
    <phoneticPr fontId="2"/>
  </si>
  <si>
    <t>商号又は名称</t>
    <rPh sb="0" eb="1">
      <t>ショウ</t>
    </rPh>
    <phoneticPr fontId="2"/>
  </si>
  <si>
    <t>(2)</t>
    <phoneticPr fontId="2"/>
  </si>
  <si>
    <r>
      <rPr>
        <sz val="11"/>
        <color rgb="FFFF0000"/>
        <rFont val="ＭＳ Ｐゴシック"/>
        <family val="3"/>
        <charset val="128"/>
      </rPr>
      <t>発注者専用シート</t>
    </r>
    <r>
      <rPr>
        <sz val="11"/>
        <color theme="1"/>
        <rFont val="ＭＳ Ｐゴシック"/>
        <family val="3"/>
        <charset val="128"/>
      </rPr>
      <t>（シート名が赤色シート）には</t>
    </r>
    <r>
      <rPr>
        <sz val="11"/>
        <color rgb="FFFF0000"/>
        <rFont val="ＭＳ Ｐゴシック"/>
        <family val="3"/>
        <charset val="128"/>
      </rPr>
      <t>触れないでください</t>
    </r>
    <r>
      <rPr>
        <sz val="11"/>
        <color theme="1"/>
        <rFont val="ＭＳ Ｐゴシック"/>
        <family val="3"/>
        <charset val="128"/>
      </rPr>
      <t>。</t>
    </r>
    <rPh sb="0" eb="3">
      <t>ハッチュウシャ</t>
    </rPh>
    <rPh sb="3" eb="5">
      <t>センヨウ</t>
    </rPh>
    <rPh sb="12" eb="13">
      <t>メイ</t>
    </rPh>
    <rPh sb="14" eb="16">
      <t>アカイロ</t>
    </rPh>
    <rPh sb="22" eb="23">
      <t>フ</t>
    </rPh>
    <phoneticPr fontId="2"/>
  </si>
  <si>
    <r>
      <t>記入しない様式があっても、</t>
    </r>
    <r>
      <rPr>
        <sz val="11"/>
        <color rgb="FFFF0000"/>
        <rFont val="ＭＳ Ｐゴシック"/>
        <family val="3"/>
        <charset val="128"/>
      </rPr>
      <t>シートは絶対に削除しないでください</t>
    </r>
    <r>
      <rPr>
        <sz val="11"/>
        <color theme="1"/>
        <rFont val="ＭＳ Ｐゴシック"/>
        <family val="3"/>
        <charset val="128"/>
      </rPr>
      <t>。</t>
    </r>
    <rPh sb="0" eb="2">
      <t>キニュウ</t>
    </rPh>
    <rPh sb="5" eb="7">
      <t>ヨウシキ</t>
    </rPh>
    <rPh sb="17" eb="19">
      <t>ゼッタイ</t>
    </rPh>
    <rPh sb="20" eb="22">
      <t>サクジョ</t>
    </rPh>
    <phoneticPr fontId="2"/>
  </si>
  <si>
    <t>(5)</t>
  </si>
  <si>
    <r>
      <t>各様式の企業直接入力欄（青色着色セル）に記入する際、</t>
    </r>
    <r>
      <rPr>
        <sz val="11"/>
        <color rgb="FFFF0000"/>
        <rFont val="ＭＳ Ｐゴシック"/>
        <family val="3"/>
        <charset val="128"/>
      </rPr>
      <t>結合されたセル</t>
    </r>
    <r>
      <rPr>
        <sz val="11"/>
        <color theme="1"/>
        <rFont val="ＭＳ Ｐゴシック"/>
        <family val="3"/>
        <charset val="128"/>
      </rPr>
      <t>は</t>
    </r>
    <r>
      <rPr>
        <sz val="11"/>
        <color rgb="FFFF0000"/>
        <rFont val="ＭＳ Ｐゴシック"/>
        <family val="3"/>
        <charset val="128"/>
      </rPr>
      <t>絶対に解除しないでください</t>
    </r>
    <r>
      <rPr>
        <sz val="11"/>
        <color theme="1"/>
        <rFont val="ＭＳ Ｐゴシック"/>
        <family val="3"/>
        <charset val="128"/>
      </rPr>
      <t>。</t>
    </r>
    <rPh sb="0" eb="3">
      <t>カクヨウシキ</t>
    </rPh>
    <rPh sb="4" eb="6">
      <t>キギョウ</t>
    </rPh>
    <rPh sb="6" eb="8">
      <t>チョクセツ</t>
    </rPh>
    <rPh sb="8" eb="10">
      <t>ニュウリョク</t>
    </rPh>
    <rPh sb="10" eb="11">
      <t>ラン</t>
    </rPh>
    <rPh sb="12" eb="14">
      <t>アオイロ</t>
    </rPh>
    <rPh sb="14" eb="16">
      <t>チャクショク</t>
    </rPh>
    <rPh sb="20" eb="22">
      <t>キニュウ</t>
    </rPh>
    <rPh sb="24" eb="25">
      <t>サイ</t>
    </rPh>
    <rPh sb="26" eb="28">
      <t>ケツゴウ</t>
    </rPh>
    <rPh sb="34" eb="36">
      <t>ゼッタイ</t>
    </rPh>
    <rPh sb="37" eb="39">
      <t>カイジョ</t>
    </rPh>
    <phoneticPr fontId="2"/>
  </si>
  <si>
    <t>(6)</t>
    <phoneticPr fontId="2"/>
  </si>
  <si>
    <t>(1)</t>
    <phoneticPr fontId="2"/>
  </si>
  <si>
    <t>工事成績評定点(5年用)</t>
    <rPh sb="0" eb="2">
      <t>コウジ</t>
    </rPh>
    <rPh sb="2" eb="4">
      <t>セイセキ</t>
    </rPh>
    <rPh sb="4" eb="6">
      <t>ヒョウテイ</t>
    </rPh>
    <rPh sb="6" eb="7">
      <t>テン</t>
    </rPh>
    <rPh sb="9" eb="10">
      <t>ネン</t>
    </rPh>
    <rPh sb="10" eb="11">
      <t>ヨウ</t>
    </rPh>
    <phoneticPr fontId="2"/>
  </si>
  <si>
    <t>企業の工事成績評定点</t>
    <phoneticPr fontId="2"/>
  </si>
  <si>
    <t>対象工事</t>
    <phoneticPr fontId="2"/>
  </si>
  <si>
    <t>島根県（総務部、農林水産部、土木部）</t>
    <phoneticPr fontId="2"/>
  </si>
  <si>
    <t>建設工事の種類</t>
    <phoneticPr fontId="2"/>
  </si>
  <si>
    <t>技術資料提出工事名：　　　　　　　　　　　　　　　　　　　　　　　　　　　　　　　　　　　　　　　　　</t>
    <phoneticPr fontId="2"/>
  </si>
  <si>
    <t>提出事務所名：</t>
    <phoneticPr fontId="2"/>
  </si>
  <si>
    <t>有効範囲：</t>
    <phoneticPr fontId="2"/>
  </si>
  <si>
    <t>工事成績評定点一覧表(別紙)</t>
    <phoneticPr fontId="2"/>
  </si>
  <si>
    <t>工事成績(5年用)</t>
    <rPh sb="6" eb="7">
      <t>ネン</t>
    </rPh>
    <rPh sb="7" eb="8">
      <t>ヨウ</t>
    </rPh>
    <phoneticPr fontId="2"/>
  </si>
  <si>
    <t>【5年用】</t>
    <rPh sb="2" eb="3">
      <t>ネン</t>
    </rPh>
    <rPh sb="3" eb="4">
      <t>ヨウ</t>
    </rPh>
    <phoneticPr fontId="2"/>
  </si>
  <si>
    <t>従業員数</t>
    <rPh sb="0" eb="3">
      <t>ジュウギョウイン</t>
    </rPh>
    <rPh sb="3" eb="4">
      <t>スウ</t>
    </rPh>
    <phoneticPr fontId="2"/>
  </si>
  <si>
    <t>活動期間中に従業員数の変動があった場合は、最大時の人数を記載してください</t>
  </si>
  <si>
    <t>□</t>
    <phoneticPr fontId="2"/>
  </si>
  <si>
    <t>■</t>
    <phoneticPr fontId="2"/>
  </si>
  <si>
    <t>企業回答11</t>
    <rPh sb="0" eb="2">
      <t>キギョウ</t>
    </rPh>
    <rPh sb="2" eb="4">
      <t>カイトウ</t>
    </rPh>
    <phoneticPr fontId="2"/>
  </si>
  <si>
    <t>様式内の吹出しコメントは印刷されません。</t>
    <rPh sb="0" eb="2">
      <t>ヨウシキ</t>
    </rPh>
    <rPh sb="2" eb="3">
      <t>ナイ</t>
    </rPh>
    <rPh sb="4" eb="6">
      <t>フキダ</t>
    </rPh>
    <rPh sb="12" eb="14">
      <t>インサツ</t>
    </rPh>
    <phoneticPr fontId="2"/>
  </si>
  <si>
    <t>企業回答12</t>
    <rPh sb="0" eb="2">
      <t>キギョウ</t>
    </rPh>
    <rPh sb="2" eb="4">
      <t>カイトウ</t>
    </rPh>
    <phoneticPr fontId="2"/>
  </si>
  <si>
    <t>2回</t>
    <rPh sb="1" eb="2">
      <t>カイ</t>
    </rPh>
    <phoneticPr fontId="2"/>
  </si>
  <si>
    <t>1回</t>
    <rPh sb="1" eb="2">
      <t>カイ</t>
    </rPh>
    <phoneticPr fontId="2"/>
  </si>
  <si>
    <t>活動箇所</t>
    <phoneticPr fontId="2"/>
  </si>
  <si>
    <t>：リストから選択が必要な箇所</t>
    <rPh sb="6" eb="8">
      <t>センタク</t>
    </rPh>
    <rPh sb="9" eb="11">
      <t>ヒツヨウ</t>
    </rPh>
    <rPh sb="12" eb="14">
      <t>カショ</t>
    </rPh>
    <phoneticPr fontId="2"/>
  </si>
  <si>
    <t>0回</t>
    <rPh sb="1" eb="2">
      <t>カイ</t>
    </rPh>
    <phoneticPr fontId="2"/>
  </si>
  <si>
    <t>２　提出書類（下記項目の該当するもの）</t>
    <rPh sb="7" eb="9">
      <t>カキ</t>
    </rPh>
    <rPh sb="9" eb="11">
      <t>コウモク</t>
    </rPh>
    <rPh sb="12" eb="14">
      <t>ガイトウ</t>
    </rPh>
    <phoneticPr fontId="2"/>
  </si>
  <si>
    <t>技術資料作成用エクセル形式の電子ファイル使用上の注意事項</t>
    <rPh sb="0" eb="2">
      <t>ギジュツ</t>
    </rPh>
    <rPh sb="2" eb="4">
      <t>シリョウ</t>
    </rPh>
    <rPh sb="4" eb="7">
      <t>サクセイヨウ</t>
    </rPh>
    <rPh sb="11" eb="13">
      <t>ケイシキ</t>
    </rPh>
    <rPh sb="14" eb="16">
      <t>デンシ</t>
    </rPh>
    <rPh sb="20" eb="22">
      <t>シヨウ</t>
    </rPh>
    <rPh sb="22" eb="23">
      <t>ジョウ</t>
    </rPh>
    <rPh sb="24" eb="26">
      <t>チュウイ</t>
    </rPh>
    <rPh sb="26" eb="28">
      <t>ジコウ</t>
    </rPh>
    <phoneticPr fontId="2"/>
  </si>
  <si>
    <r>
      <t>本エクセル形式で作成したデータを</t>
    </r>
    <r>
      <rPr>
        <sz val="11"/>
        <color rgb="FFFF0000"/>
        <rFont val="ＭＳ Ｐゴシック"/>
        <family val="3"/>
        <charset val="128"/>
      </rPr>
      <t>PDF形式に変換</t>
    </r>
    <r>
      <rPr>
        <sz val="11"/>
        <color theme="1"/>
        <rFont val="ＭＳ Ｐゴシック"/>
        <family val="3"/>
        <charset val="128"/>
      </rPr>
      <t>したものを「</t>
    </r>
    <r>
      <rPr>
        <sz val="11"/>
        <color rgb="FFFF0000"/>
        <rFont val="ＭＳ Ｐゴシック"/>
        <family val="3"/>
        <charset val="128"/>
      </rPr>
      <t>技術資料</t>
    </r>
    <r>
      <rPr>
        <sz val="11"/>
        <color theme="1"/>
        <rFont val="ＭＳ Ｐゴシック"/>
        <family val="3"/>
        <charset val="128"/>
      </rPr>
      <t xml:space="preserve">」として、提出しなければなりません。
</t>
    </r>
    <r>
      <rPr>
        <sz val="11"/>
        <color rgb="FFFF0000"/>
        <rFont val="ＭＳ Ｐゴシック"/>
        <family val="3"/>
        <charset val="128"/>
      </rPr>
      <t>（提出：必須）</t>
    </r>
    <rPh sb="0" eb="1">
      <t>ホン</t>
    </rPh>
    <rPh sb="5" eb="7">
      <t>ケイシキ</t>
    </rPh>
    <rPh sb="8" eb="10">
      <t>サクセイ</t>
    </rPh>
    <rPh sb="19" eb="21">
      <t>ケイシキ</t>
    </rPh>
    <rPh sb="22" eb="24">
      <t>ヘンカン</t>
    </rPh>
    <rPh sb="30" eb="32">
      <t>ギジュツ</t>
    </rPh>
    <rPh sb="32" eb="34">
      <t>シリョウ</t>
    </rPh>
    <rPh sb="39" eb="41">
      <t>テイシュツ</t>
    </rPh>
    <rPh sb="54" eb="56">
      <t>テイシュツ</t>
    </rPh>
    <rPh sb="57" eb="59">
      <t>ヒッス</t>
    </rPh>
    <phoneticPr fontId="2"/>
  </si>
  <si>
    <r>
      <t>本エクセル形式は、発注者が技術資料の審査を行う際に「</t>
    </r>
    <r>
      <rPr>
        <sz val="11"/>
        <color rgb="FFFF0000"/>
        <rFont val="ＭＳ Ｐゴシック"/>
        <family val="3"/>
        <charset val="128"/>
      </rPr>
      <t>参考資料</t>
    </r>
    <r>
      <rPr>
        <sz val="11"/>
        <color theme="1"/>
        <rFont val="ＭＳ Ｐゴシック"/>
        <family val="3"/>
        <charset val="128"/>
      </rPr>
      <t>」として使用しますので、</t>
    </r>
    <r>
      <rPr>
        <sz val="11"/>
        <color rgb="FFFF0000"/>
        <rFont val="ＭＳ Ｐゴシック"/>
        <family val="3"/>
        <charset val="128"/>
      </rPr>
      <t>提出の協力をお願いします</t>
    </r>
    <r>
      <rPr>
        <sz val="11"/>
        <color theme="1"/>
        <rFont val="ＭＳ Ｐゴシック"/>
        <family val="3"/>
        <charset val="128"/>
      </rPr>
      <t>。
本エクセル形式のみの提出をもって、技術資料を提出したことにはなりませんので、ご注意ください。</t>
    </r>
    <rPh sb="5" eb="7">
      <t>ケイシキ</t>
    </rPh>
    <rPh sb="15" eb="17">
      <t>シリョウ</t>
    </rPh>
    <rPh sb="26" eb="28">
      <t>サンコウ</t>
    </rPh>
    <rPh sb="28" eb="30">
      <t>シリョウ</t>
    </rPh>
    <rPh sb="34" eb="36">
      <t>シヨウ</t>
    </rPh>
    <rPh sb="45" eb="47">
      <t>キョウリョク</t>
    </rPh>
    <rPh sb="49" eb="50">
      <t>ネガ</t>
    </rPh>
    <rPh sb="61" eb="63">
      <t>ケイシキ</t>
    </rPh>
    <phoneticPr fontId="2"/>
  </si>
  <si>
    <t>○エクセル形式使用時及び技術資料提出時の注意事項について</t>
    <rPh sb="5" eb="7">
      <t>ケイシキ</t>
    </rPh>
    <rPh sb="7" eb="9">
      <t>シヨウ</t>
    </rPh>
    <rPh sb="9" eb="10">
      <t>ジ</t>
    </rPh>
    <rPh sb="10" eb="11">
      <t>オヨ</t>
    </rPh>
    <rPh sb="12" eb="14">
      <t>ギジュツ</t>
    </rPh>
    <rPh sb="14" eb="16">
      <t>シリョウ</t>
    </rPh>
    <rPh sb="16" eb="18">
      <t>テイシュツ</t>
    </rPh>
    <rPh sb="18" eb="19">
      <t>ジ</t>
    </rPh>
    <rPh sb="20" eb="22">
      <t>チュウイ</t>
    </rPh>
    <rPh sb="22" eb="24">
      <t>ジコウ</t>
    </rPh>
    <phoneticPr fontId="2"/>
  </si>
  <si>
    <t>本エクセル形式に設定されている数式に不具合があり、正しく表示されない場合がありましたら、直接セルに正しいものを記入してください。</t>
    <rPh sb="0" eb="1">
      <t>ホン</t>
    </rPh>
    <rPh sb="5" eb="7">
      <t>ケイシキ</t>
    </rPh>
    <rPh sb="8" eb="10">
      <t>セッテイ</t>
    </rPh>
    <rPh sb="15" eb="17">
      <t>スウシキ</t>
    </rPh>
    <rPh sb="18" eb="21">
      <t>フグアイ</t>
    </rPh>
    <rPh sb="25" eb="26">
      <t>タダ</t>
    </rPh>
    <rPh sb="28" eb="30">
      <t>ヒョウジ</t>
    </rPh>
    <rPh sb="34" eb="36">
      <t>バアイ</t>
    </rPh>
    <rPh sb="44" eb="46">
      <t>チョクセツ</t>
    </rPh>
    <rPh sb="49" eb="50">
      <t>タダ</t>
    </rPh>
    <rPh sb="55" eb="57">
      <t>キニュウ</t>
    </rPh>
    <phoneticPr fontId="2"/>
  </si>
  <si>
    <r>
      <t>発注者は、</t>
    </r>
    <r>
      <rPr>
        <sz val="11"/>
        <color rgb="FFFF0000"/>
        <rFont val="ＭＳ Ｐゴシック"/>
        <family val="3"/>
        <charset val="128"/>
      </rPr>
      <t>技術資料【PDF形式】</t>
    </r>
    <r>
      <rPr>
        <sz val="11"/>
        <color theme="1"/>
        <rFont val="ＭＳ Ｐゴシック"/>
        <family val="3"/>
        <charset val="128"/>
      </rPr>
      <t>に記載された内容により</t>
    </r>
    <r>
      <rPr>
        <sz val="11"/>
        <color rgb="FFFF0000"/>
        <rFont val="ＭＳ Ｐゴシック"/>
        <family val="3"/>
        <charset val="128"/>
      </rPr>
      <t>審査</t>
    </r>
    <r>
      <rPr>
        <sz val="11"/>
        <color theme="1"/>
        <rFont val="ＭＳ Ｐゴシック"/>
        <family val="3"/>
        <charset val="128"/>
      </rPr>
      <t>しますので、提出書類に記載漏れ、添付漏れ、文字切れ等の不備がないか必ず確認してください。</t>
    </r>
    <rPh sb="0" eb="3">
      <t>ハッチュウシャ</t>
    </rPh>
    <rPh sb="5" eb="7">
      <t>ギジュツ</t>
    </rPh>
    <rPh sb="7" eb="9">
      <t>シリョウ</t>
    </rPh>
    <rPh sb="13" eb="15">
      <t>ケイシキ</t>
    </rPh>
    <rPh sb="17" eb="19">
      <t>キサイ</t>
    </rPh>
    <rPh sb="22" eb="24">
      <t>ナイヨウ</t>
    </rPh>
    <rPh sb="27" eb="29">
      <t>シンサ</t>
    </rPh>
    <rPh sb="35" eb="37">
      <t>テイシュツ</t>
    </rPh>
    <rPh sb="37" eb="39">
      <t>ショルイ</t>
    </rPh>
    <rPh sb="40" eb="42">
      <t>キサイ</t>
    </rPh>
    <rPh sb="42" eb="43">
      <t>モ</t>
    </rPh>
    <rPh sb="45" eb="47">
      <t>テンプ</t>
    </rPh>
    <rPh sb="47" eb="48">
      <t>モ</t>
    </rPh>
    <rPh sb="50" eb="52">
      <t>モジ</t>
    </rPh>
    <rPh sb="52" eb="53">
      <t>ギ</t>
    </rPh>
    <rPh sb="54" eb="55">
      <t>トウ</t>
    </rPh>
    <rPh sb="56" eb="58">
      <t>フビ</t>
    </rPh>
    <rPh sb="62" eb="63">
      <t>カナラ</t>
    </rPh>
    <rPh sb="64" eb="66">
      <t>カクニン</t>
    </rPh>
    <phoneticPr fontId="2"/>
  </si>
  <si>
    <t>○本エクセル形式のシート名着色の区分について</t>
    <rPh sb="1" eb="2">
      <t>ホン</t>
    </rPh>
    <rPh sb="6" eb="8">
      <t>ケイシキ</t>
    </rPh>
    <rPh sb="12" eb="13">
      <t>メイ</t>
    </rPh>
    <rPh sb="13" eb="15">
      <t>チャクショク</t>
    </rPh>
    <rPh sb="16" eb="18">
      <t>クブン</t>
    </rPh>
    <phoneticPr fontId="2"/>
  </si>
  <si>
    <t>○技術資料【PDF形式】と参考資料【本エクセル形式】の位置づけについて</t>
    <rPh sb="1" eb="3">
      <t>ギジュツ</t>
    </rPh>
    <rPh sb="3" eb="5">
      <t>シリョウ</t>
    </rPh>
    <rPh sb="9" eb="11">
      <t>ケイシキ</t>
    </rPh>
    <rPh sb="13" eb="15">
      <t>サンコウ</t>
    </rPh>
    <rPh sb="15" eb="17">
      <t>シリョウ</t>
    </rPh>
    <rPh sb="18" eb="19">
      <t>ホン</t>
    </rPh>
    <rPh sb="23" eb="25">
      <t>ケイシキ</t>
    </rPh>
    <rPh sb="27" eb="29">
      <t>イチ</t>
    </rPh>
    <phoneticPr fontId="2"/>
  </si>
  <si>
    <r>
      <t>　「有」を選択した評価項目は、このファイルで技術資料を作成する必要はありません。</t>
    </r>
    <r>
      <rPr>
        <sz val="11"/>
        <color rgb="FFFF0000"/>
        <rFont val="ＭＳ Ｐゴシック"/>
        <family val="3"/>
        <charset val="128"/>
        <scheme val="minor"/>
      </rPr>
      <t>押印済資料のみ提出</t>
    </r>
    <r>
      <rPr>
        <sz val="11"/>
        <color theme="1"/>
        <rFont val="ＭＳ Ｐゴシック"/>
        <family val="2"/>
        <charset val="128"/>
        <scheme val="minor"/>
      </rPr>
      <t>してください。</t>
    </r>
    <rPh sb="2" eb="3">
      <t>アリ</t>
    </rPh>
    <rPh sb="5" eb="7">
      <t>センタク</t>
    </rPh>
    <rPh sb="9" eb="11">
      <t>ヒョウカ</t>
    </rPh>
    <rPh sb="11" eb="13">
      <t>コウモク</t>
    </rPh>
    <rPh sb="22" eb="24">
      <t>ギジュツ</t>
    </rPh>
    <rPh sb="24" eb="26">
      <t>シリョウ</t>
    </rPh>
    <rPh sb="27" eb="29">
      <t>サクセイ</t>
    </rPh>
    <rPh sb="31" eb="33">
      <t>ヒツヨウ</t>
    </rPh>
    <rPh sb="43" eb="45">
      <t>シリョウ</t>
    </rPh>
    <rPh sb="47" eb="49">
      <t>テイシュツ</t>
    </rPh>
    <phoneticPr fontId="2"/>
  </si>
  <si>
    <t>押印済資料での提出</t>
    <rPh sb="0" eb="2">
      <t>オウイン</t>
    </rPh>
    <rPh sb="2" eb="3">
      <t>ズ</t>
    </rPh>
    <rPh sb="3" eb="5">
      <t>シリョウ</t>
    </rPh>
    <rPh sb="7" eb="9">
      <t>テイシュツ</t>
    </rPh>
    <phoneticPr fontId="2"/>
  </si>
  <si>
    <r>
      <t>　発注者収受印欄に押印した技術資料の写し（以下「</t>
    </r>
    <r>
      <rPr>
        <sz val="11"/>
        <color rgb="FFFF0000"/>
        <rFont val="ＭＳ Ｐゴシック"/>
        <family val="3"/>
        <charset val="128"/>
        <scheme val="minor"/>
      </rPr>
      <t>押印済資料</t>
    </r>
    <r>
      <rPr>
        <sz val="11"/>
        <color theme="1"/>
        <rFont val="ＭＳ Ｐゴシック"/>
        <family val="3"/>
        <charset val="128"/>
        <scheme val="minor"/>
      </rPr>
      <t>」</t>
    </r>
    <r>
      <rPr>
        <sz val="11"/>
        <color theme="1"/>
        <rFont val="ＭＳ Ｐゴシック"/>
        <family val="2"/>
        <charset val="128"/>
        <scheme val="minor"/>
      </rPr>
      <t>という。）で技術資料を提出する評価項目が</t>
    </r>
    <r>
      <rPr>
        <sz val="11"/>
        <color rgb="FFFF0000"/>
        <rFont val="ＭＳ Ｐゴシック"/>
        <family val="3"/>
        <charset val="128"/>
        <scheme val="minor"/>
      </rPr>
      <t>ある場合は、表のB列（赤枠）に「有」を、ない場合は「無」を選択</t>
    </r>
    <r>
      <rPr>
        <sz val="11"/>
        <color theme="1"/>
        <rFont val="ＭＳ Ｐゴシック"/>
        <family val="2"/>
        <charset val="128"/>
        <scheme val="minor"/>
      </rPr>
      <t>してください。</t>
    </r>
    <rPh sb="1" eb="4">
      <t>ハッチュウシャ</t>
    </rPh>
    <rPh sb="4" eb="6">
      <t>シュウジュ</t>
    </rPh>
    <rPh sb="6" eb="7">
      <t>イン</t>
    </rPh>
    <rPh sb="7" eb="8">
      <t>ラン</t>
    </rPh>
    <rPh sb="9" eb="11">
      <t>オウイン</t>
    </rPh>
    <rPh sb="13" eb="15">
      <t>ギジュツ</t>
    </rPh>
    <rPh sb="15" eb="17">
      <t>シリョウ</t>
    </rPh>
    <rPh sb="18" eb="19">
      <t>ウツ</t>
    </rPh>
    <rPh sb="21" eb="23">
      <t>イカ</t>
    </rPh>
    <rPh sb="24" eb="26">
      <t>オウイン</t>
    </rPh>
    <rPh sb="26" eb="27">
      <t>ズ</t>
    </rPh>
    <rPh sb="27" eb="29">
      <t>シリョウ</t>
    </rPh>
    <rPh sb="36" eb="38">
      <t>ギジュツ</t>
    </rPh>
    <rPh sb="38" eb="40">
      <t>シリョウ</t>
    </rPh>
    <rPh sb="41" eb="43">
      <t>テイシュツ</t>
    </rPh>
    <rPh sb="45" eb="47">
      <t>ヒョウカ</t>
    </rPh>
    <rPh sb="47" eb="49">
      <t>コウモク</t>
    </rPh>
    <rPh sb="52" eb="54">
      <t>バアイ</t>
    </rPh>
    <rPh sb="56" eb="57">
      <t>ヒョウ</t>
    </rPh>
    <rPh sb="59" eb="60">
      <t>レツ</t>
    </rPh>
    <rPh sb="61" eb="62">
      <t>アカ</t>
    </rPh>
    <rPh sb="62" eb="63">
      <t>ワク</t>
    </rPh>
    <rPh sb="66" eb="67">
      <t>アリ</t>
    </rPh>
    <rPh sb="72" eb="74">
      <t>バアイ</t>
    </rPh>
    <rPh sb="76" eb="77">
      <t>ナシ</t>
    </rPh>
    <rPh sb="79" eb="81">
      <t>センタク</t>
    </rPh>
    <phoneticPr fontId="2"/>
  </si>
  <si>
    <t>技術資料の提出方法</t>
    <rPh sb="0" eb="2">
      <t>ギジュツ</t>
    </rPh>
    <rPh sb="2" eb="4">
      <t>シリョウ</t>
    </rPh>
    <rPh sb="5" eb="7">
      <t>テイシュツ</t>
    </rPh>
    <rPh sb="7" eb="9">
      <t>ホウホウ</t>
    </rPh>
    <phoneticPr fontId="2"/>
  </si>
  <si>
    <t>技術資料の提出方法の表示</t>
    <rPh sb="0" eb="2">
      <t>ギジュツ</t>
    </rPh>
    <rPh sb="2" eb="4">
      <t>シリョウ</t>
    </rPh>
    <rPh sb="5" eb="7">
      <t>テイシュツ</t>
    </rPh>
    <rPh sb="7" eb="9">
      <t>ホウホウ</t>
    </rPh>
    <rPh sb="10" eb="12">
      <t>ヒョウジ</t>
    </rPh>
    <phoneticPr fontId="12"/>
  </si>
  <si>
    <t>未記入</t>
    <rPh sb="0" eb="3">
      <t>ミキニュウ</t>
    </rPh>
    <phoneticPr fontId="2"/>
  </si>
  <si>
    <t>有</t>
    <rPh sb="0" eb="1">
      <t>アリ</t>
    </rPh>
    <phoneticPr fontId="2"/>
  </si>
  <si>
    <t>無</t>
    <rPh sb="0" eb="1">
      <t>ナシ</t>
    </rPh>
    <phoneticPr fontId="2"/>
  </si>
  <si>
    <t>①</t>
    <phoneticPr fontId="2"/>
  </si>
  <si>
    <t>今回、押印済資料（収受印）での提出の有無</t>
    <phoneticPr fontId="2"/>
  </si>
  <si>
    <t>単年度の対象工事件数が１０件を超える場合、「工事成績評定点の平均」欄の「件数」及び「平均点」は、自動計算されないため、直接記入すること。</t>
    <rPh sb="0" eb="2">
      <t>タンネン</t>
    </rPh>
    <rPh sb="2" eb="3">
      <t>ド</t>
    </rPh>
    <rPh sb="4" eb="6">
      <t>タイショウ</t>
    </rPh>
    <rPh sb="6" eb="8">
      <t>コウジ</t>
    </rPh>
    <rPh sb="8" eb="10">
      <t>ケンスウ</t>
    </rPh>
    <rPh sb="13" eb="14">
      <t>ケン</t>
    </rPh>
    <rPh sb="15" eb="16">
      <t>コ</t>
    </rPh>
    <rPh sb="18" eb="20">
      <t>バアイ</t>
    </rPh>
    <rPh sb="22" eb="24">
      <t>コウジ</t>
    </rPh>
    <rPh sb="24" eb="26">
      <t>セイセキ</t>
    </rPh>
    <rPh sb="26" eb="28">
      <t>ヒョウテイ</t>
    </rPh>
    <rPh sb="28" eb="29">
      <t>テン</t>
    </rPh>
    <rPh sb="30" eb="32">
      <t>ヘイキン</t>
    </rPh>
    <rPh sb="33" eb="34">
      <t>ラン</t>
    </rPh>
    <rPh sb="36" eb="38">
      <t>ケンスウ</t>
    </rPh>
    <rPh sb="39" eb="40">
      <t>オヨ</t>
    </rPh>
    <rPh sb="42" eb="45">
      <t>ヘイキンテン</t>
    </rPh>
    <rPh sb="48" eb="50">
      <t>ジドウ</t>
    </rPh>
    <rPh sb="50" eb="52">
      <t>ケイサン</t>
    </rPh>
    <rPh sb="59" eb="61">
      <t>チョクセツ</t>
    </rPh>
    <rPh sb="61" eb="63">
      <t>キニュウ</t>
    </rPh>
    <phoneticPr fontId="2"/>
  </si>
  <si>
    <t>対象工事の工事成績評定点一覧表（別紙）を添付すること。</t>
    <rPh sb="0" eb="2">
      <t>タイショウ</t>
    </rPh>
    <rPh sb="2" eb="4">
      <t>コウジ</t>
    </rPh>
    <rPh sb="5" eb="7">
      <t>コウジ</t>
    </rPh>
    <rPh sb="7" eb="9">
      <t>セイセキ</t>
    </rPh>
    <rPh sb="9" eb="11">
      <t>ヒョウテイ</t>
    </rPh>
    <rPh sb="11" eb="12">
      <t>テン</t>
    </rPh>
    <rPh sb="12" eb="14">
      <t>イチラン</t>
    </rPh>
    <rPh sb="14" eb="15">
      <t>ヒョウ</t>
    </rPh>
    <rPh sb="16" eb="18">
      <t>ベッシ</t>
    </rPh>
    <rPh sb="20" eb="22">
      <t>テンプ</t>
    </rPh>
    <phoneticPr fontId="2"/>
  </si>
  <si>
    <t>上記（４）の資料で評価対象地域が確認できない場合は、確認できる資料（位置図）を追加添付すること。</t>
    <rPh sb="0" eb="2">
      <t>ジョウキ</t>
    </rPh>
    <rPh sb="6" eb="8">
      <t>シリョウ</t>
    </rPh>
    <rPh sb="9" eb="11">
      <t>ヒョウカ</t>
    </rPh>
    <rPh sb="11" eb="13">
      <t>タイショウ</t>
    </rPh>
    <rPh sb="13" eb="15">
      <t>チイキ</t>
    </rPh>
    <rPh sb="16" eb="18">
      <t>カクニン</t>
    </rPh>
    <rPh sb="22" eb="24">
      <t>バアイ</t>
    </rPh>
    <rPh sb="26" eb="28">
      <t>カクニン</t>
    </rPh>
    <rPh sb="31" eb="33">
      <t>シリョウ</t>
    </rPh>
    <rPh sb="34" eb="37">
      <t>イチズ</t>
    </rPh>
    <rPh sb="39" eb="41">
      <t>ツイカ</t>
    </rPh>
    <rPh sb="41" eb="43">
      <t>テンプ</t>
    </rPh>
    <phoneticPr fontId="2"/>
  </si>
  <si>
    <t>企業回答13</t>
    <rPh sb="0" eb="2">
      <t>キギョウ</t>
    </rPh>
    <rPh sb="2" eb="4">
      <t>カイトウ</t>
    </rPh>
    <phoneticPr fontId="2"/>
  </si>
  <si>
    <t>元請</t>
    <rPh sb="0" eb="2">
      <t>モトウケ</t>
    </rPh>
    <phoneticPr fontId="2"/>
  </si>
  <si>
    <t>下請</t>
    <rPh sb="0" eb="1">
      <t>シタ</t>
    </rPh>
    <rPh sb="1" eb="2">
      <t>ウ</t>
    </rPh>
    <phoneticPr fontId="2"/>
  </si>
  <si>
    <t>企業回答14</t>
    <rPh sb="0" eb="2">
      <t>キギョウ</t>
    </rPh>
    <rPh sb="2" eb="4">
      <t>カイトウ</t>
    </rPh>
    <phoneticPr fontId="2"/>
  </si>
  <si>
    <t>工事種別については、各工事の契約時における「島根県土木工事仕様書」等において確認すること。</t>
    <phoneticPr fontId="2"/>
  </si>
  <si>
    <t>施工実績①</t>
    <rPh sb="0" eb="2">
      <t>セコウ</t>
    </rPh>
    <rPh sb="2" eb="4">
      <t>ジッセキ</t>
    </rPh>
    <phoneticPr fontId="2"/>
  </si>
  <si>
    <t>施工実績②</t>
    <rPh sb="0" eb="2">
      <t>セコウ</t>
    </rPh>
    <rPh sb="2" eb="4">
      <t>ジッセキ</t>
    </rPh>
    <phoneticPr fontId="2"/>
  </si>
  <si>
    <t>施工経験①</t>
    <rPh sb="0" eb="2">
      <t>セコウ</t>
    </rPh>
    <rPh sb="2" eb="4">
      <t>ケイケン</t>
    </rPh>
    <phoneticPr fontId="2"/>
  </si>
  <si>
    <t>施工経験②</t>
    <rPh sb="0" eb="2">
      <t>セコウ</t>
    </rPh>
    <rPh sb="2" eb="4">
      <t>ケイケン</t>
    </rPh>
    <phoneticPr fontId="2"/>
  </si>
  <si>
    <t>工事内容</t>
    <rPh sb="0" eb="2">
      <t>コウジ</t>
    </rPh>
    <rPh sb="2" eb="4">
      <t>ナイヨウ</t>
    </rPh>
    <phoneticPr fontId="2"/>
  </si>
  <si>
    <t>配置なし</t>
    <rPh sb="0" eb="2">
      <t>ハイチ</t>
    </rPh>
    <phoneticPr fontId="2"/>
  </si>
  <si>
    <t>工事名称等</t>
    <rPh sb="0" eb="2">
      <t>コウジ</t>
    </rPh>
    <rPh sb="2" eb="4">
      <t>メイショウ</t>
    </rPh>
    <rPh sb="4" eb="5">
      <t>トウ</t>
    </rPh>
    <phoneticPr fontId="2"/>
  </si>
  <si>
    <t>発注機関名</t>
    <rPh sb="0" eb="2">
      <t>ハッチュウ</t>
    </rPh>
    <rPh sb="2" eb="4">
      <t>キカン</t>
    </rPh>
    <rPh sb="4" eb="5">
      <t>メイ</t>
    </rPh>
    <phoneticPr fontId="2"/>
  </si>
  <si>
    <t>請負金額（最終・税込）</t>
    <rPh sb="0" eb="2">
      <t>ウケオイ</t>
    </rPh>
    <rPh sb="2" eb="4">
      <t>キンガク</t>
    </rPh>
    <rPh sb="5" eb="7">
      <t>サイシュウ</t>
    </rPh>
    <rPh sb="8" eb="10">
      <t>ゼイコミ</t>
    </rPh>
    <phoneticPr fontId="2"/>
  </si>
  <si>
    <t>特別（特定）JVの場合、出資比率</t>
    <rPh sb="0" eb="2">
      <t>トクベツ</t>
    </rPh>
    <rPh sb="3" eb="5">
      <t>トクテイ</t>
    </rPh>
    <rPh sb="9" eb="11">
      <t>バアイ</t>
    </rPh>
    <rPh sb="12" eb="14">
      <t>シュッシ</t>
    </rPh>
    <rPh sb="14" eb="16">
      <t>ヒリツ</t>
    </rPh>
    <phoneticPr fontId="2"/>
  </si>
  <si>
    <t>従事時の役職</t>
    <rPh sb="0" eb="2">
      <t>ジュウジ</t>
    </rPh>
    <rPh sb="2" eb="3">
      <t>ジ</t>
    </rPh>
    <rPh sb="4" eb="6">
      <t>ヤクショク</t>
    </rPh>
    <phoneticPr fontId="2"/>
  </si>
  <si>
    <t>工事概要</t>
    <rPh sb="0" eb="2">
      <t>コウジ</t>
    </rPh>
    <rPh sb="2" eb="4">
      <t>ガイヨウ</t>
    </rPh>
    <phoneticPr fontId="2"/>
  </si>
  <si>
    <t>技術資料提出時に配置予定技術者が特定できない場合は、複数の候補者を記入できる。その場合、審査は候補者のうち配置予定技術者の評価点合計が最も低い者で評価する。</t>
  </si>
  <si>
    <t>○</t>
    <phoneticPr fontId="2"/>
  </si>
  <si>
    <t>備考</t>
    <rPh sb="0" eb="2">
      <t>ビコウ</t>
    </rPh>
    <phoneticPr fontId="2"/>
  </si>
  <si>
    <t>工事成績評定点</t>
    <phoneticPr fontId="2"/>
  </si>
  <si>
    <t>施工実績が２回以上ある場合は、代表的なもの２回分の提出でよい。</t>
    <rPh sb="2" eb="4">
      <t>ジッセキ</t>
    </rPh>
    <phoneticPr fontId="2"/>
  </si>
  <si>
    <t>請負金額（最終・税込）</t>
    <phoneticPr fontId="2"/>
  </si>
  <si>
    <t>竣工検査済証の写し。</t>
    <rPh sb="0" eb="2">
      <t>シュンコウ</t>
    </rPh>
    <rPh sb="2" eb="4">
      <t>ケンサ</t>
    </rPh>
    <rPh sb="4" eb="5">
      <t>ズ</t>
    </rPh>
    <rPh sb="5" eb="6">
      <t>ショウ</t>
    </rPh>
    <rPh sb="7" eb="8">
      <t>ウツ</t>
    </rPh>
    <phoneticPr fontId="2"/>
  </si>
  <si>
    <t>県管理公共土木施設に関する維持管理業務または海岸漂着物の回収業務の契約実績</t>
    <phoneticPr fontId="2"/>
  </si>
  <si>
    <t>記入欄が足りない場合は欄を追加して記入すること。</t>
    <phoneticPr fontId="2"/>
  </si>
  <si>
    <t>請負金額（最終・税込）</t>
    <phoneticPr fontId="2"/>
  </si>
  <si>
    <t>①のみ対象</t>
    <rPh sb="3" eb="5">
      <t>タイショウ</t>
    </rPh>
    <phoneticPr fontId="2"/>
  </si>
  <si>
    <t>JV工事のみ対象</t>
    <rPh sb="2" eb="4">
      <t>コウジ</t>
    </rPh>
    <rPh sb="6" eb="8">
      <t>タイショウ</t>
    </rPh>
    <phoneticPr fontId="2"/>
  </si>
  <si>
    <t>当初、変更を含む契約書全ての写し。</t>
    <phoneticPr fontId="2"/>
  </si>
  <si>
    <t>資料番号</t>
    <rPh sb="0" eb="2">
      <t>シリョウ</t>
    </rPh>
    <rPh sb="2" eb="4">
      <t>バンゴウ</t>
    </rPh>
    <phoneticPr fontId="2"/>
  </si>
  <si>
    <t>保有CPDSユニットが確認できる資料として、一般社団法人　全国土木施工管理技士会連合会が発行した「継続学習制度（CPDS）学習履歴証明書」の写しを添付すること。</t>
    <rPh sb="70" eb="71">
      <t>ウツ</t>
    </rPh>
    <phoneticPr fontId="2"/>
  </si>
  <si>
    <t>従事時の役職</t>
    <phoneticPr fontId="2"/>
  </si>
  <si>
    <t>注意事項は、配置予定技術者①用の技術資料を参照。</t>
    <rPh sb="0" eb="2">
      <t>チュウイ</t>
    </rPh>
    <rPh sb="2" eb="4">
      <t>ジコウ</t>
    </rPh>
    <phoneticPr fontId="2"/>
  </si>
  <si>
    <t>島根県内</t>
    <rPh sb="0" eb="3">
      <t>シマネケン</t>
    </rPh>
    <rPh sb="3" eb="4">
      <t>ナイ</t>
    </rPh>
    <phoneticPr fontId="2"/>
  </si>
  <si>
    <t>項目別評定点表。（島根県発注工事に限る。）</t>
    <phoneticPr fontId="2"/>
  </si>
  <si>
    <t>工事成績評定通知書の写し。ただし、工事成績評定対象外工事の場合は、「成績評定対象外」である旨を「工事成績評定点」欄に記載すること。（島根県以外の発注工事は、成績評定対象外であることを確認するための発注者の証明書の写し（資料⑧）も追加添付すること。）</t>
    <rPh sb="34" eb="36">
      <t>セイセキ</t>
    </rPh>
    <rPh sb="45" eb="46">
      <t>ムネ</t>
    </rPh>
    <rPh sb="54" eb="55">
      <t>テン</t>
    </rPh>
    <rPh sb="78" eb="80">
      <t>セイセキ</t>
    </rPh>
    <rPh sb="80" eb="82">
      <t>ヒョウテイ</t>
    </rPh>
    <rPh sb="106" eb="107">
      <t>ウツ</t>
    </rPh>
    <rPh sb="109" eb="111">
      <t>シリョウ</t>
    </rPh>
    <phoneticPr fontId="2"/>
  </si>
  <si>
    <t>担当技術者としての同種工事の施工経験はコリンズの登録（竣工登録に限る。）がなければ申請できない。（担当技術者の施工経験が評価対象として入札説明書に記載されている工事のみに適用）</t>
    <rPh sb="0" eb="2">
      <t>タントウ</t>
    </rPh>
    <rPh sb="2" eb="5">
      <t>ギジュツシャ</t>
    </rPh>
    <rPh sb="27" eb="29">
      <t>シュンコウ</t>
    </rPh>
    <rPh sb="29" eb="31">
      <t>トウロク</t>
    </rPh>
    <rPh sb="32" eb="33">
      <t>カギ</t>
    </rPh>
    <rPh sb="49" eb="51">
      <t>タントウ</t>
    </rPh>
    <rPh sb="51" eb="54">
      <t>ギジュツシャ</t>
    </rPh>
    <rPh sb="55" eb="57">
      <t>セコウ</t>
    </rPh>
    <rPh sb="57" eb="59">
      <t>ケイケン</t>
    </rPh>
    <rPh sb="60" eb="62">
      <t>ヒョウカ</t>
    </rPh>
    <rPh sb="62" eb="64">
      <t>タイショウ</t>
    </rPh>
    <rPh sb="67" eb="69">
      <t>ニュウサツ</t>
    </rPh>
    <rPh sb="69" eb="72">
      <t>セツメイショ</t>
    </rPh>
    <rPh sb="73" eb="75">
      <t>キサイ</t>
    </rPh>
    <rPh sb="80" eb="82">
      <t>コウジ</t>
    </rPh>
    <rPh sb="85" eb="87">
      <t>テキヨウ</t>
    </rPh>
    <phoneticPr fontId="2"/>
  </si>
  <si>
    <t>成績評定対象外工事の場合、⑧が必須（島根県発注工事以外）</t>
    <rPh sb="0" eb="2">
      <t>セイセキ</t>
    </rPh>
    <rPh sb="2" eb="4">
      <t>ヒョウテイ</t>
    </rPh>
    <rPh sb="4" eb="6">
      <t>タイショウ</t>
    </rPh>
    <rPh sb="6" eb="7">
      <t>ガイ</t>
    </rPh>
    <rPh sb="7" eb="9">
      <t>コウジ</t>
    </rPh>
    <rPh sb="10" eb="12">
      <t>バアイ</t>
    </rPh>
    <rPh sb="15" eb="17">
      <t>ヒッス</t>
    </rPh>
    <rPh sb="18" eb="21">
      <t>シマネケン</t>
    </rPh>
    <rPh sb="21" eb="23">
      <t>ハッチュウ</t>
    </rPh>
    <rPh sb="23" eb="25">
      <t>コウジ</t>
    </rPh>
    <rPh sb="25" eb="27">
      <t>イガイ</t>
    </rPh>
    <phoneticPr fontId="2"/>
  </si>
  <si>
    <t>最終の見積参考資料（設計の変更回数が確認できる総括情報表と工事内訳表）。ただし、必ず当初、変更を含む契約書全ての写し（資料③）＋項目別評定点表（資料④）もしくは竣工検査済証の写し（資料⑤）を追加添付すること。</t>
    <rPh sb="0" eb="2">
      <t>サイシュウ</t>
    </rPh>
    <rPh sb="10" eb="12">
      <t>セッケイ</t>
    </rPh>
    <rPh sb="13" eb="15">
      <t>ヘンコウ</t>
    </rPh>
    <rPh sb="15" eb="17">
      <t>カイスウ</t>
    </rPh>
    <rPh sb="18" eb="20">
      <t>カクニン</t>
    </rPh>
    <rPh sb="40" eb="41">
      <t>カナラ</t>
    </rPh>
    <rPh sb="42" eb="44">
      <t>トウショ</t>
    </rPh>
    <rPh sb="45" eb="47">
      <t>ヘンコウ</t>
    </rPh>
    <rPh sb="48" eb="49">
      <t>フク</t>
    </rPh>
    <rPh sb="50" eb="53">
      <t>ケイヤクショ</t>
    </rPh>
    <rPh sb="53" eb="54">
      <t>スベ</t>
    </rPh>
    <rPh sb="56" eb="57">
      <t>ウツ</t>
    </rPh>
    <rPh sb="59" eb="61">
      <t>シリョウ</t>
    </rPh>
    <rPh sb="64" eb="66">
      <t>コウモク</t>
    </rPh>
    <rPh sb="66" eb="67">
      <t>ベツ</t>
    </rPh>
    <rPh sb="67" eb="69">
      <t>ヒョウテイ</t>
    </rPh>
    <rPh sb="69" eb="70">
      <t>テン</t>
    </rPh>
    <rPh sb="70" eb="71">
      <t>ヒョウ</t>
    </rPh>
    <rPh sb="72" eb="74">
      <t>シリョウ</t>
    </rPh>
    <rPh sb="80" eb="82">
      <t>シュンコウ</t>
    </rPh>
    <rPh sb="82" eb="84">
      <t>ケンサ</t>
    </rPh>
    <rPh sb="84" eb="85">
      <t>ズ</t>
    </rPh>
    <rPh sb="85" eb="86">
      <t>ショウ</t>
    </rPh>
    <rPh sb="87" eb="88">
      <t>ウツ</t>
    </rPh>
    <rPh sb="90" eb="92">
      <t>シリョウ</t>
    </rPh>
    <rPh sb="95" eb="97">
      <t>ツイカ</t>
    </rPh>
    <rPh sb="97" eb="99">
      <t>テンプ</t>
    </rPh>
    <phoneticPr fontId="2"/>
  </si>
  <si>
    <t>資料①または資料②のみでは同種工事の施工実績（工事概要）が確認できない場合は、確認できる資料（工事名と設計の変更回数が確認できる最終図面等）。ただし、必ず当初、変更を含む契約書全ての写し（資料③）＋項目別評定点表（資料④）もしくは竣工検査済証の写し（資料⑤）を追加添付すること。</t>
    <rPh sb="23" eb="25">
      <t>コウジ</t>
    </rPh>
    <rPh sb="25" eb="27">
      <t>ガイヨウ</t>
    </rPh>
    <rPh sb="47" eb="49">
      <t>コウジ</t>
    </rPh>
    <rPh sb="49" eb="50">
      <t>メイ</t>
    </rPh>
    <rPh sb="51" eb="53">
      <t>セッケイ</t>
    </rPh>
    <rPh sb="54" eb="56">
      <t>ヘンコウ</t>
    </rPh>
    <rPh sb="56" eb="58">
      <t>カイスウ</t>
    </rPh>
    <rPh sb="59" eb="61">
      <t>カクニン</t>
    </rPh>
    <rPh sb="94" eb="96">
      <t>シリョウ</t>
    </rPh>
    <phoneticPr fontId="2"/>
  </si>
  <si>
    <t>最終の見積参考資料（設計の変更回数が確認できる総括情報表と工事内訳表）。ただし、必ず当初、変更を含む契約書全ての写し（資料③）＋項目別評定点表（資料④）もしくは竣工検査済証の写し（資料⑤）＋技術者の従事期間が確認できる資料（資料⑧及び資料⑨）を追加添付すること。</t>
    <rPh sb="0" eb="2">
      <t>サイシュウ</t>
    </rPh>
    <rPh sb="10" eb="12">
      <t>セッケイ</t>
    </rPh>
    <rPh sb="13" eb="15">
      <t>ヘンコウ</t>
    </rPh>
    <rPh sb="15" eb="17">
      <t>カイスウ</t>
    </rPh>
    <rPh sb="18" eb="20">
      <t>カクニン</t>
    </rPh>
    <rPh sb="40" eb="41">
      <t>カナラ</t>
    </rPh>
    <rPh sb="42" eb="44">
      <t>トウショ</t>
    </rPh>
    <rPh sb="45" eb="47">
      <t>ヘンコウ</t>
    </rPh>
    <rPh sb="48" eb="49">
      <t>フク</t>
    </rPh>
    <rPh sb="50" eb="53">
      <t>ケイヤクショ</t>
    </rPh>
    <rPh sb="53" eb="54">
      <t>スベ</t>
    </rPh>
    <rPh sb="56" eb="57">
      <t>ウツ</t>
    </rPh>
    <rPh sb="59" eb="61">
      <t>シリョウ</t>
    </rPh>
    <rPh sb="64" eb="66">
      <t>コウモク</t>
    </rPh>
    <rPh sb="66" eb="67">
      <t>ベツ</t>
    </rPh>
    <rPh sb="67" eb="69">
      <t>ヒョウテイ</t>
    </rPh>
    <rPh sb="69" eb="70">
      <t>テン</t>
    </rPh>
    <rPh sb="70" eb="71">
      <t>ヒョウ</t>
    </rPh>
    <rPh sb="72" eb="74">
      <t>シリョウ</t>
    </rPh>
    <rPh sb="80" eb="82">
      <t>シュンコウ</t>
    </rPh>
    <rPh sb="82" eb="84">
      <t>ケンサ</t>
    </rPh>
    <rPh sb="84" eb="85">
      <t>ズ</t>
    </rPh>
    <rPh sb="85" eb="86">
      <t>ショウ</t>
    </rPh>
    <rPh sb="87" eb="88">
      <t>ウツ</t>
    </rPh>
    <rPh sb="90" eb="92">
      <t>シリョウ</t>
    </rPh>
    <rPh sb="112" eb="114">
      <t>シリョウ</t>
    </rPh>
    <rPh sb="115" eb="116">
      <t>オヨ</t>
    </rPh>
    <rPh sb="117" eb="119">
      <t>シリョウ</t>
    </rPh>
    <rPh sb="122" eb="124">
      <t>ツイカ</t>
    </rPh>
    <rPh sb="124" eb="126">
      <t>テンプ</t>
    </rPh>
    <phoneticPr fontId="2"/>
  </si>
  <si>
    <t>（参考）代表的な提出資料の組合せ</t>
    <rPh sb="1" eb="3">
      <t>サンコウ</t>
    </rPh>
    <rPh sb="4" eb="6">
      <t>ダイヒョウ</t>
    </rPh>
    <rPh sb="6" eb="7">
      <t>テキ</t>
    </rPh>
    <rPh sb="8" eb="10">
      <t>テイシュツ</t>
    </rPh>
    <rPh sb="10" eb="12">
      <t>シリョウ</t>
    </rPh>
    <rPh sb="13" eb="15">
      <t>クミアワ</t>
    </rPh>
    <phoneticPr fontId="2"/>
  </si>
  <si>
    <t>パターン名</t>
    <rPh sb="4" eb="5">
      <t>メイ</t>
    </rPh>
    <phoneticPr fontId="2"/>
  </si>
  <si>
    <t>条件１</t>
    <rPh sb="0" eb="2">
      <t>ジョウケン</t>
    </rPh>
    <phoneticPr fontId="2"/>
  </si>
  <si>
    <t>条件２</t>
    <rPh sb="0" eb="2">
      <t>ジョウケン</t>
    </rPh>
    <phoneticPr fontId="2"/>
  </si>
  <si>
    <t>提出資料の組合せ</t>
    <rPh sb="0" eb="2">
      <t>テイシュツ</t>
    </rPh>
    <rPh sb="2" eb="4">
      <t>シリョウ</t>
    </rPh>
    <rPh sb="5" eb="7">
      <t>クミアワ</t>
    </rPh>
    <phoneticPr fontId="2"/>
  </si>
  <si>
    <t>パターン２</t>
  </si>
  <si>
    <t>コリンズのみで工事概要が確認できない。最終の見積参考資料を追加添付。</t>
    <rPh sb="7" eb="9">
      <t>コウジ</t>
    </rPh>
    <rPh sb="9" eb="11">
      <t>ガイヨウ</t>
    </rPh>
    <rPh sb="12" eb="14">
      <t>カクニン</t>
    </rPh>
    <rPh sb="19" eb="21">
      <t>サイシュウ</t>
    </rPh>
    <rPh sb="22" eb="24">
      <t>ミツモリ</t>
    </rPh>
    <rPh sb="24" eb="26">
      <t>サンコウ</t>
    </rPh>
    <rPh sb="26" eb="28">
      <t>シリョウ</t>
    </rPh>
    <rPh sb="29" eb="31">
      <t>ツイカ</t>
    </rPh>
    <rPh sb="31" eb="33">
      <t>テンプ</t>
    </rPh>
    <phoneticPr fontId="2"/>
  </si>
  <si>
    <t>コリンズのみで工事概要が確認できない。最終図面等を追加添付。</t>
    <rPh sb="7" eb="9">
      <t>コウジ</t>
    </rPh>
    <rPh sb="9" eb="11">
      <t>ガイヨウ</t>
    </rPh>
    <rPh sb="12" eb="14">
      <t>カクニン</t>
    </rPh>
    <rPh sb="19" eb="21">
      <t>サイシュウ</t>
    </rPh>
    <rPh sb="21" eb="23">
      <t>ズメン</t>
    </rPh>
    <rPh sb="23" eb="24">
      <t>トウ</t>
    </rPh>
    <rPh sb="25" eb="27">
      <t>ツイカ</t>
    </rPh>
    <rPh sb="27" eb="29">
      <t>テンプ</t>
    </rPh>
    <phoneticPr fontId="2"/>
  </si>
  <si>
    <t>※１：上表の「○」は資料で確認ができるもの、「△」は全ては確認できないもの。</t>
    <rPh sb="3" eb="4">
      <t>ジョウ</t>
    </rPh>
    <rPh sb="4" eb="5">
      <t>ヒョウ</t>
    </rPh>
    <rPh sb="10" eb="12">
      <t>シリョウ</t>
    </rPh>
    <rPh sb="13" eb="15">
      <t>カクニン</t>
    </rPh>
    <rPh sb="26" eb="27">
      <t>スベ</t>
    </rPh>
    <rPh sb="29" eb="31">
      <t>カクニン</t>
    </rPh>
    <phoneticPr fontId="2"/>
  </si>
  <si>
    <t>※２：上表の資料②、③、④、⑤、⑥の「○」と「△」は、島根県発注工事の場合。</t>
    <rPh sb="3" eb="4">
      <t>ジョウ</t>
    </rPh>
    <rPh sb="4" eb="5">
      <t>ヒョウ</t>
    </rPh>
    <rPh sb="6" eb="8">
      <t>シリョウ</t>
    </rPh>
    <rPh sb="27" eb="30">
      <t>シマネケン</t>
    </rPh>
    <rPh sb="30" eb="32">
      <t>ハッチュウ</t>
    </rPh>
    <rPh sb="32" eb="34">
      <t>コウジ</t>
    </rPh>
    <rPh sb="35" eb="37">
      <t>バアイ</t>
    </rPh>
    <phoneticPr fontId="2"/>
  </si>
  <si>
    <t>コリンズのみで工事概要が確認可能。</t>
    <rPh sb="7" eb="9">
      <t>コウジ</t>
    </rPh>
    <rPh sb="9" eb="11">
      <t>ガイヨウ</t>
    </rPh>
    <rPh sb="12" eb="14">
      <t>カクニン</t>
    </rPh>
    <rPh sb="14" eb="16">
      <t>カノウ</t>
    </rPh>
    <phoneticPr fontId="2"/>
  </si>
  <si>
    <t>最終の見積参考資料で工事概要が確認可能。</t>
    <rPh sb="0" eb="2">
      <t>サイシュウ</t>
    </rPh>
    <rPh sb="3" eb="5">
      <t>ミツモリ</t>
    </rPh>
    <rPh sb="5" eb="7">
      <t>サンコウ</t>
    </rPh>
    <rPh sb="7" eb="9">
      <t>シリョウ</t>
    </rPh>
    <rPh sb="10" eb="12">
      <t>コウジ</t>
    </rPh>
    <rPh sb="12" eb="14">
      <t>ガイヨウ</t>
    </rPh>
    <rPh sb="15" eb="17">
      <t>カクニン</t>
    </rPh>
    <rPh sb="17" eb="19">
      <t>カノウ</t>
    </rPh>
    <phoneticPr fontId="2"/>
  </si>
  <si>
    <t>最終の見積参考資料で工事概要が確認できない。最終図面等を追加添付。</t>
    <rPh sb="0" eb="2">
      <t>サイシュウ</t>
    </rPh>
    <rPh sb="3" eb="5">
      <t>ミツモリ</t>
    </rPh>
    <rPh sb="5" eb="7">
      <t>サンコウ</t>
    </rPh>
    <rPh sb="7" eb="9">
      <t>シリョウ</t>
    </rPh>
    <rPh sb="10" eb="12">
      <t>コウジ</t>
    </rPh>
    <rPh sb="12" eb="14">
      <t>ガイヨウ</t>
    </rPh>
    <rPh sb="15" eb="17">
      <t>カクニン</t>
    </rPh>
    <rPh sb="22" eb="24">
      <t>サイシュウ</t>
    </rPh>
    <rPh sb="24" eb="26">
      <t>ズメン</t>
    </rPh>
    <rPh sb="26" eb="27">
      <t>トウ</t>
    </rPh>
    <rPh sb="28" eb="30">
      <t>ツイカ</t>
    </rPh>
    <rPh sb="30" eb="32">
      <t>テンプ</t>
    </rPh>
    <phoneticPr fontId="2"/>
  </si>
  <si>
    <t>△</t>
    <phoneticPr fontId="2"/>
  </si>
  <si>
    <t>条件３</t>
    <rPh sb="0" eb="2">
      <t>ジョウケン</t>
    </rPh>
    <phoneticPr fontId="2"/>
  </si>
  <si>
    <t>上記パターン１～３のいずれかに該当。</t>
    <rPh sb="0" eb="2">
      <t>ジョウキ</t>
    </rPh>
    <rPh sb="15" eb="17">
      <t>ガイトウ</t>
    </rPh>
    <phoneticPr fontId="2"/>
  </si>
  <si>
    <t>技術者の従事期間を確認できる資料が準備できない。</t>
    <rPh sb="0" eb="3">
      <t>ギジュツシャ</t>
    </rPh>
    <rPh sb="4" eb="6">
      <t>ジュウジ</t>
    </rPh>
    <rPh sb="6" eb="8">
      <t>キカン</t>
    </rPh>
    <rPh sb="9" eb="11">
      <t>カクニン</t>
    </rPh>
    <rPh sb="14" eb="16">
      <t>シリョウ</t>
    </rPh>
    <rPh sb="17" eb="19">
      <t>ジュンビ</t>
    </rPh>
    <phoneticPr fontId="2"/>
  </si>
  <si>
    <t>評価対象地域</t>
    <rPh sb="0" eb="2">
      <t>ヒョウカ</t>
    </rPh>
    <rPh sb="2" eb="4">
      <t>タイショウ</t>
    </rPh>
    <rPh sb="4" eb="6">
      <t>チイキ</t>
    </rPh>
    <phoneticPr fontId="2"/>
  </si>
  <si>
    <t>評価地域</t>
    <rPh sb="0" eb="2">
      <t>ヒョウカ</t>
    </rPh>
    <rPh sb="2" eb="4">
      <t>チイキ</t>
    </rPh>
    <phoneticPr fontId="2"/>
  </si>
  <si>
    <t>発注者の証明書の写し。（上記資料①～⑦で確認できない記載内容（コリンズ登録番号を除く。）を全て証明してあるもの。）</t>
    <rPh sb="8" eb="9">
      <t>ウツ</t>
    </rPh>
    <rPh sb="12" eb="14">
      <t>ジョウキ</t>
    </rPh>
    <rPh sb="14" eb="16">
      <t>シリョウ</t>
    </rPh>
    <rPh sb="20" eb="22">
      <t>カクニン</t>
    </rPh>
    <rPh sb="26" eb="28">
      <t>キサイ</t>
    </rPh>
    <rPh sb="28" eb="30">
      <t>ナイヨウ</t>
    </rPh>
    <rPh sb="35" eb="37">
      <t>トウロク</t>
    </rPh>
    <rPh sb="37" eb="39">
      <t>バンゴウ</t>
    </rPh>
    <rPh sb="40" eb="41">
      <t>ノゾ</t>
    </rPh>
    <rPh sb="45" eb="46">
      <t>スベ</t>
    </rPh>
    <rPh sb="47" eb="49">
      <t>ショウメイ</t>
    </rPh>
    <phoneticPr fontId="2"/>
  </si>
  <si>
    <t xml:space="preserve">②、③、④、⑤を必要に応じて追加添付
</t>
    <rPh sb="8" eb="10">
      <t>ヒツヨウ</t>
    </rPh>
    <rPh sb="11" eb="12">
      <t>オウ</t>
    </rPh>
    <phoneticPr fontId="2"/>
  </si>
  <si>
    <t>契約工期と技術者の従事期間が同じ。</t>
    <rPh sb="0" eb="2">
      <t>ケイヤク</t>
    </rPh>
    <rPh sb="2" eb="4">
      <t>コウキ</t>
    </rPh>
    <rPh sb="5" eb="8">
      <t>ギジュツシャ</t>
    </rPh>
    <rPh sb="9" eb="11">
      <t>ジュウジ</t>
    </rPh>
    <rPh sb="11" eb="13">
      <t>キカン</t>
    </rPh>
    <rPh sb="14" eb="15">
      <t>オナ</t>
    </rPh>
    <phoneticPr fontId="2"/>
  </si>
  <si>
    <t>契約工期と技術者の従事期間が異なる。</t>
    <rPh sb="0" eb="2">
      <t>ケイヤク</t>
    </rPh>
    <rPh sb="2" eb="4">
      <t>コウキ</t>
    </rPh>
    <rPh sb="5" eb="8">
      <t>ギジュツシャ</t>
    </rPh>
    <rPh sb="9" eb="11">
      <t>ジュウジ</t>
    </rPh>
    <rPh sb="11" eb="13">
      <t>キカン</t>
    </rPh>
    <rPh sb="14" eb="15">
      <t>コト</t>
    </rPh>
    <phoneticPr fontId="2"/>
  </si>
  <si>
    <t>技術者の従事期間を確認できる資料の追加添付が必要。</t>
    <rPh sb="0" eb="3">
      <t>ギジュツシャ</t>
    </rPh>
    <rPh sb="4" eb="6">
      <t>ジュウジ</t>
    </rPh>
    <rPh sb="6" eb="8">
      <t>キカン</t>
    </rPh>
    <rPh sb="9" eb="11">
      <t>カクニン</t>
    </rPh>
    <rPh sb="14" eb="16">
      <t>シリョウ</t>
    </rPh>
    <rPh sb="17" eb="19">
      <t>ツイカ</t>
    </rPh>
    <rPh sb="19" eb="21">
      <t>テンプ</t>
    </rPh>
    <rPh sb="22" eb="24">
      <t>ヒツヨウ</t>
    </rPh>
    <phoneticPr fontId="2"/>
  </si>
  <si>
    <t>⑧の場合、始期のみ</t>
    <rPh sb="2" eb="4">
      <t>バアイ</t>
    </rPh>
    <rPh sb="5" eb="7">
      <t>シキ</t>
    </rPh>
    <phoneticPr fontId="2"/>
  </si>
  <si>
    <t>⑧、⑨は両方必要</t>
    <rPh sb="4" eb="6">
      <t>リョウホウ</t>
    </rPh>
    <rPh sb="6" eb="8">
      <t>ヒツヨウ</t>
    </rPh>
    <phoneticPr fontId="2"/>
  </si>
  <si>
    <t>②、③、④、⑤を必要に応じて追加添付</t>
    <rPh sb="8" eb="10">
      <t>ヒツヨウ</t>
    </rPh>
    <rPh sb="11" eb="12">
      <t>オウ</t>
    </rPh>
    <rPh sb="14" eb="16">
      <t>ツイカ</t>
    </rPh>
    <rPh sb="16" eb="18">
      <t>テンプ</t>
    </rPh>
    <phoneticPr fontId="2"/>
  </si>
  <si>
    <t>成績評定対象外工事の場合、⑩が必須（島根県発注工事以外）</t>
    <rPh sb="0" eb="2">
      <t>セイセキ</t>
    </rPh>
    <rPh sb="2" eb="4">
      <t>ヒョウテイ</t>
    </rPh>
    <rPh sb="4" eb="6">
      <t>タイショウ</t>
    </rPh>
    <rPh sb="6" eb="7">
      <t>ガイ</t>
    </rPh>
    <rPh sb="7" eb="9">
      <t>コウジ</t>
    </rPh>
    <rPh sb="10" eb="12">
      <t>バアイ</t>
    </rPh>
    <rPh sb="15" eb="17">
      <t>ヒッス</t>
    </rPh>
    <rPh sb="18" eb="21">
      <t>シマネケン</t>
    </rPh>
    <rPh sb="21" eb="23">
      <t>ハッチュウ</t>
    </rPh>
    <rPh sb="23" eb="25">
      <t>コウジ</t>
    </rPh>
    <rPh sb="25" eb="27">
      <t>イガイ</t>
    </rPh>
    <phoneticPr fontId="2"/>
  </si>
  <si>
    <t>↓押印済資料提出状況【削除厳禁】</t>
    <rPh sb="1" eb="3">
      <t>オウイン</t>
    </rPh>
    <rPh sb="3" eb="4">
      <t>ズ</t>
    </rPh>
    <rPh sb="4" eb="6">
      <t>シリョウ</t>
    </rPh>
    <rPh sb="6" eb="8">
      <t>テイシュツ</t>
    </rPh>
    <rPh sb="8" eb="10">
      <t>ジョウキョウ</t>
    </rPh>
    <rPh sb="11" eb="13">
      <t>サクジョ</t>
    </rPh>
    <rPh sb="13" eb="15">
      <t>ゲンキン</t>
    </rPh>
    <phoneticPr fontId="2"/>
  </si>
  <si>
    <r>
      <t>１．</t>
    </r>
    <r>
      <rPr>
        <sz val="12"/>
        <color rgb="FFFF0000"/>
        <rFont val="ＭＳ Ｐゴシック"/>
        <family val="3"/>
        <charset val="128"/>
        <scheme val="minor"/>
      </rPr>
      <t>【表２】C列</t>
    </r>
    <r>
      <rPr>
        <sz val="12"/>
        <color theme="1"/>
        <rFont val="ＭＳ Ｐゴシック"/>
        <family val="2"/>
        <charset val="128"/>
        <scheme val="minor"/>
      </rPr>
      <t>に発注工事の</t>
    </r>
    <r>
      <rPr>
        <sz val="12"/>
        <color rgb="FFFF0000"/>
        <rFont val="ＭＳ Ｐゴシック"/>
        <family val="3"/>
        <charset val="128"/>
        <scheme val="minor"/>
      </rPr>
      <t>評価項目を入力</t>
    </r>
    <r>
      <rPr>
        <sz val="12"/>
        <color theme="1"/>
        <rFont val="ＭＳ Ｐゴシック"/>
        <family val="2"/>
        <charset val="128"/>
        <scheme val="minor"/>
      </rPr>
      <t>してください（プルダウンリストから選択）</t>
    </r>
    <rPh sb="3" eb="4">
      <t>ヒョウ</t>
    </rPh>
    <rPh sb="38" eb="40">
      <t>センタク</t>
    </rPh>
    <phoneticPr fontId="2"/>
  </si>
  <si>
    <t>海上援助活動の実績</t>
    <rPh sb="1" eb="2">
      <t>ウエ</t>
    </rPh>
    <rPh sb="2" eb="4">
      <t>エンジョ</t>
    </rPh>
    <phoneticPr fontId="2"/>
  </si>
  <si>
    <t>一般土木工事</t>
    <rPh sb="0" eb="2">
      <t>イッパン</t>
    </rPh>
    <rPh sb="2" eb="4">
      <t>ドボク</t>
    </rPh>
    <rPh sb="4" eb="6">
      <t>コウジ</t>
    </rPh>
    <phoneticPr fontId="2"/>
  </si>
  <si>
    <t>維持修繕工事</t>
    <rPh sb="0" eb="2">
      <t>イジ</t>
    </rPh>
    <rPh sb="2" eb="4">
      <t>シュウゼン</t>
    </rPh>
    <rPh sb="4" eb="6">
      <t>コウジ</t>
    </rPh>
    <phoneticPr fontId="2"/>
  </si>
  <si>
    <t>舗装工事</t>
    <rPh sb="0" eb="2">
      <t>ホソウ</t>
    </rPh>
    <rPh sb="2" eb="4">
      <t>コウジ</t>
    </rPh>
    <phoneticPr fontId="2"/>
  </si>
  <si>
    <t>鋼橋上部工事</t>
    <rPh sb="0" eb="2">
      <t>コウキョウ</t>
    </rPh>
    <rPh sb="2" eb="4">
      <t>ジョウブ</t>
    </rPh>
    <rPh sb="4" eb="6">
      <t>コウジ</t>
    </rPh>
    <phoneticPr fontId="2"/>
  </si>
  <si>
    <t>港湾工事</t>
    <rPh sb="0" eb="2">
      <t>コウワン</t>
    </rPh>
    <rPh sb="2" eb="4">
      <t>コウジ</t>
    </rPh>
    <phoneticPr fontId="2"/>
  </si>
  <si>
    <t>機械設備工事</t>
    <rPh sb="0" eb="2">
      <t>キカイ</t>
    </rPh>
    <rPh sb="2" eb="4">
      <t>セツビ</t>
    </rPh>
    <rPh sb="4" eb="6">
      <t>コウジ</t>
    </rPh>
    <phoneticPr fontId="2"/>
  </si>
  <si>
    <t>塗装工事</t>
    <rPh sb="0" eb="2">
      <t>トソウ</t>
    </rPh>
    <rPh sb="2" eb="4">
      <t>コウジ</t>
    </rPh>
    <phoneticPr fontId="2"/>
  </si>
  <si>
    <t>造園工事</t>
    <rPh sb="0" eb="2">
      <t>ゾウエン</t>
    </rPh>
    <rPh sb="2" eb="4">
      <t>コウジ</t>
    </rPh>
    <phoneticPr fontId="2"/>
  </si>
  <si>
    <t>さく井工事</t>
    <rPh sb="2" eb="3">
      <t>セイ</t>
    </rPh>
    <rPh sb="3" eb="5">
      <t>コウジ</t>
    </rPh>
    <phoneticPr fontId="2"/>
  </si>
  <si>
    <t>法面処理工事</t>
    <rPh sb="0" eb="2">
      <t>ノリメン</t>
    </rPh>
    <rPh sb="2" eb="4">
      <t>ショリ</t>
    </rPh>
    <rPh sb="4" eb="6">
      <t>コウジ</t>
    </rPh>
    <phoneticPr fontId="2"/>
  </si>
  <si>
    <t>電気工事</t>
    <rPh sb="0" eb="2">
      <t>デンキ</t>
    </rPh>
    <rPh sb="2" eb="4">
      <t>コウジ</t>
    </rPh>
    <phoneticPr fontId="2"/>
  </si>
  <si>
    <t>グラウト工事</t>
    <rPh sb="4" eb="6">
      <t>コウジ</t>
    </rPh>
    <phoneticPr fontId="2"/>
  </si>
  <si>
    <t>管工事</t>
    <rPh sb="0" eb="1">
      <t>カン</t>
    </rPh>
    <rPh sb="1" eb="3">
      <t>コウジ</t>
    </rPh>
    <phoneticPr fontId="2"/>
  </si>
  <si>
    <t>通信設備工事</t>
    <rPh sb="0" eb="2">
      <t>ツウシン</t>
    </rPh>
    <rPh sb="2" eb="4">
      <t>セツビ</t>
    </rPh>
    <rPh sb="4" eb="6">
      <t>コウジ</t>
    </rPh>
    <phoneticPr fontId="2"/>
  </si>
  <si>
    <t>工事種別</t>
    <rPh sb="0" eb="2">
      <t>コウジ</t>
    </rPh>
    <rPh sb="2" eb="4">
      <t>シュベツ</t>
    </rPh>
    <phoneticPr fontId="2"/>
  </si>
  <si>
    <t>建設工事の種類</t>
    <rPh sb="0" eb="2">
      <t>ケンセツ</t>
    </rPh>
    <rPh sb="2" eb="4">
      <t>コウジ</t>
    </rPh>
    <rPh sb="5" eb="7">
      <t>シュルイ</t>
    </rPh>
    <phoneticPr fontId="2"/>
  </si>
  <si>
    <t>土木一式工事</t>
    <rPh sb="0" eb="2">
      <t>ドボク</t>
    </rPh>
    <rPh sb="2" eb="4">
      <t>イッシキ</t>
    </rPh>
    <rPh sb="4" eb="6">
      <t>コウジ</t>
    </rPh>
    <phoneticPr fontId="2"/>
  </si>
  <si>
    <t>判定用</t>
    <rPh sb="0" eb="2">
      <t>ハンテイ</t>
    </rPh>
    <rPh sb="2" eb="3">
      <t>ヨウ</t>
    </rPh>
    <phoneticPr fontId="2"/>
  </si>
  <si>
    <t>技術資料「企業の工事成績評定点」、「配置予定技術者の工事成績評定点」の表示</t>
    <rPh sb="0" eb="2">
      <t>ギジュツ</t>
    </rPh>
    <rPh sb="2" eb="4">
      <t>シリョウ</t>
    </rPh>
    <rPh sb="5" eb="7">
      <t>キギョウ</t>
    </rPh>
    <rPh sb="8" eb="10">
      <t>コウジ</t>
    </rPh>
    <rPh sb="10" eb="12">
      <t>セイセキ</t>
    </rPh>
    <rPh sb="12" eb="14">
      <t>ヒョウテイ</t>
    </rPh>
    <rPh sb="14" eb="15">
      <t>テン</t>
    </rPh>
    <rPh sb="18" eb="20">
      <t>ハイチ</t>
    </rPh>
    <rPh sb="20" eb="22">
      <t>ヨテイ</t>
    </rPh>
    <rPh sb="22" eb="25">
      <t>ギジュツシャ</t>
    </rPh>
    <rPh sb="26" eb="28">
      <t>コウジ</t>
    </rPh>
    <rPh sb="28" eb="30">
      <t>セイセキ</t>
    </rPh>
    <rPh sb="30" eb="32">
      <t>ヒョウテイ</t>
    </rPh>
    <rPh sb="32" eb="33">
      <t>テン</t>
    </rPh>
    <rPh sb="35" eb="37">
      <t>ヒョウジ</t>
    </rPh>
    <phoneticPr fontId="12"/>
  </si>
  <si>
    <t>とび・土工・コンクリート工事</t>
    <rPh sb="3" eb="4">
      <t>ド</t>
    </rPh>
    <rPh sb="4" eb="5">
      <t>コウ</t>
    </rPh>
    <rPh sb="12" eb="14">
      <t>コウジ</t>
    </rPh>
    <phoneticPr fontId="2"/>
  </si>
  <si>
    <t>鋼構造物工事</t>
    <rPh sb="0" eb="1">
      <t>コウ</t>
    </rPh>
    <rPh sb="1" eb="4">
      <t>コウゾウブツ</t>
    </rPh>
    <rPh sb="4" eb="6">
      <t>コウジ</t>
    </rPh>
    <phoneticPr fontId="2"/>
  </si>
  <si>
    <t>しゅんせつ工事</t>
    <rPh sb="5" eb="7">
      <t>コウジ</t>
    </rPh>
    <phoneticPr fontId="2"/>
  </si>
  <si>
    <t>機械器具設置工事</t>
    <rPh sb="0" eb="2">
      <t>キカイ</t>
    </rPh>
    <rPh sb="2" eb="4">
      <t>キグ</t>
    </rPh>
    <rPh sb="4" eb="6">
      <t>セッチ</t>
    </rPh>
    <rPh sb="6" eb="8">
      <t>コウジ</t>
    </rPh>
    <phoneticPr fontId="2"/>
  </si>
  <si>
    <t>水道施設工事</t>
    <rPh sb="0" eb="2">
      <t>スイドウ</t>
    </rPh>
    <rPh sb="2" eb="4">
      <t>シセツ</t>
    </rPh>
    <rPh sb="4" eb="6">
      <t>コウジ</t>
    </rPh>
    <phoneticPr fontId="2"/>
  </si>
  <si>
    <t>消防施設工事</t>
    <rPh sb="0" eb="2">
      <t>ショウボウ</t>
    </rPh>
    <rPh sb="2" eb="4">
      <t>シセツ</t>
    </rPh>
    <rPh sb="4" eb="6">
      <t>コウジ</t>
    </rPh>
    <phoneticPr fontId="2"/>
  </si>
  <si>
    <t>電気通信工事</t>
    <rPh sb="0" eb="2">
      <t>デンキ</t>
    </rPh>
    <rPh sb="2" eb="4">
      <t>ツウシン</t>
    </rPh>
    <rPh sb="4" eb="6">
      <t>コウジ</t>
    </rPh>
    <phoneticPr fontId="2"/>
  </si>
  <si>
    <t>表示（工事種別）</t>
    <rPh sb="0" eb="2">
      <t>ヒョウジ</t>
    </rPh>
    <phoneticPr fontId="2"/>
  </si>
  <si>
    <t>表示（建設工事の種類）</t>
    <rPh sb="0" eb="2">
      <t>ヒョウジ</t>
    </rPh>
    <phoneticPr fontId="2"/>
  </si>
  <si>
    <t>一般土木工事、維持修繕工事</t>
    <rPh sb="0" eb="2">
      <t>イッパン</t>
    </rPh>
    <rPh sb="2" eb="4">
      <t>ドボク</t>
    </rPh>
    <rPh sb="4" eb="6">
      <t>コウジ</t>
    </rPh>
    <rPh sb="7" eb="9">
      <t>イジ</t>
    </rPh>
    <rPh sb="9" eb="11">
      <t>シュウゼン</t>
    </rPh>
    <rPh sb="11" eb="13">
      <t>コウジ</t>
    </rPh>
    <phoneticPr fontId="2"/>
  </si>
  <si>
    <t>土木一式工事、とび・土工・ｺﾝｸﾘｰﾄ工事、しゅんせつ工事</t>
    <rPh sb="0" eb="2">
      <t>ドボク</t>
    </rPh>
    <rPh sb="2" eb="4">
      <t>イッシキ</t>
    </rPh>
    <rPh sb="4" eb="6">
      <t>コウジ</t>
    </rPh>
    <rPh sb="10" eb="11">
      <t>ド</t>
    </rPh>
    <rPh sb="11" eb="12">
      <t>コウ</t>
    </rPh>
    <rPh sb="19" eb="21">
      <t>コウジ</t>
    </rPh>
    <rPh sb="27" eb="29">
      <t>コウジ</t>
    </rPh>
    <phoneticPr fontId="2"/>
  </si>
  <si>
    <t>土木一式工事、しゅんせつ工事</t>
    <rPh sb="0" eb="2">
      <t>ドボク</t>
    </rPh>
    <rPh sb="2" eb="4">
      <t>イッシキ</t>
    </rPh>
    <rPh sb="4" eb="6">
      <t>コウジ</t>
    </rPh>
    <rPh sb="12" eb="14">
      <t>コウジ</t>
    </rPh>
    <phoneticPr fontId="2"/>
  </si>
  <si>
    <t>機械器具設置工事、鋼構造物工事</t>
    <rPh sb="0" eb="2">
      <t>キカイ</t>
    </rPh>
    <rPh sb="2" eb="4">
      <t>キグ</t>
    </rPh>
    <rPh sb="4" eb="6">
      <t>セッチ</t>
    </rPh>
    <rPh sb="6" eb="8">
      <t>コウジ</t>
    </rPh>
    <rPh sb="9" eb="10">
      <t>コウ</t>
    </rPh>
    <rPh sb="10" eb="13">
      <t>コウゾウブツ</t>
    </rPh>
    <rPh sb="13" eb="15">
      <t>コウジ</t>
    </rPh>
    <phoneticPr fontId="2"/>
  </si>
  <si>
    <t>塗装工事、維持修繕工事</t>
    <rPh sb="0" eb="2">
      <t>トソウ</t>
    </rPh>
    <rPh sb="2" eb="4">
      <t>コウジ</t>
    </rPh>
    <rPh sb="5" eb="7">
      <t>イジ</t>
    </rPh>
    <rPh sb="7" eb="9">
      <t>シュウゼン</t>
    </rPh>
    <rPh sb="9" eb="11">
      <t>コウジ</t>
    </rPh>
    <phoneticPr fontId="2"/>
  </si>
  <si>
    <t>電気工事、維持修繕工事</t>
    <rPh sb="0" eb="2">
      <t>デンキ</t>
    </rPh>
    <rPh sb="2" eb="4">
      <t>コウジ</t>
    </rPh>
    <rPh sb="5" eb="7">
      <t>イジ</t>
    </rPh>
    <rPh sb="7" eb="9">
      <t>シュウゼン</t>
    </rPh>
    <rPh sb="9" eb="11">
      <t>コウジ</t>
    </rPh>
    <phoneticPr fontId="2"/>
  </si>
  <si>
    <t>土木一式工事、とび・土工・ｺﾝｸﾘｰﾄ工事</t>
    <rPh sb="0" eb="2">
      <t>ドボク</t>
    </rPh>
    <rPh sb="2" eb="4">
      <t>イッシキ</t>
    </rPh>
    <rPh sb="4" eb="6">
      <t>コウジ</t>
    </rPh>
    <rPh sb="10" eb="11">
      <t>ド</t>
    </rPh>
    <rPh sb="11" eb="12">
      <t>コウ</t>
    </rPh>
    <rPh sb="19" eb="21">
      <t>コウジ</t>
    </rPh>
    <phoneticPr fontId="2"/>
  </si>
  <si>
    <t>管工事、水道施設工事</t>
    <rPh sb="0" eb="1">
      <t>カン</t>
    </rPh>
    <rPh sb="1" eb="3">
      <t>コウジ</t>
    </rPh>
    <rPh sb="4" eb="6">
      <t>スイドウ</t>
    </rPh>
    <rPh sb="6" eb="8">
      <t>シセツ</t>
    </rPh>
    <rPh sb="8" eb="10">
      <t>コウジ</t>
    </rPh>
    <phoneticPr fontId="2"/>
  </si>
  <si>
    <t>ﾌﾟﾚｽﾄﾚｽﾄｺﾝｸﾘｰﾄ構造物工事（旧ﾌﾟﾚｽﾄﾚｽﾄｺﾝｸﾘｰﾄ工事）</t>
    <rPh sb="14" eb="17">
      <t>コウゾウブツ</t>
    </rPh>
    <rPh sb="17" eb="19">
      <t>コウジ</t>
    </rPh>
    <rPh sb="20" eb="21">
      <t>キュウ</t>
    </rPh>
    <rPh sb="35" eb="37">
      <t>コウジ</t>
    </rPh>
    <phoneticPr fontId="2"/>
  </si>
  <si>
    <t>ﾌﾟﾚｽﾄﾚｽﾄｺﾝｸﾘｰﾄ構造物工事</t>
    <rPh sb="14" eb="17">
      <t>コウゾウブツ</t>
    </rPh>
    <rPh sb="17" eb="19">
      <t>コウジ</t>
    </rPh>
    <phoneticPr fontId="2"/>
  </si>
  <si>
    <t>工事成績評価対象期間</t>
    <rPh sb="0" eb="2">
      <t>コウジ</t>
    </rPh>
    <rPh sb="2" eb="4">
      <t>セイセキ</t>
    </rPh>
    <rPh sb="4" eb="6">
      <t>ヒョウカ</t>
    </rPh>
    <rPh sb="6" eb="8">
      <t>タイショウ</t>
    </rPh>
    <rPh sb="8" eb="10">
      <t>キカン</t>
    </rPh>
    <phoneticPr fontId="2"/>
  </si>
  <si>
    <t>入力状況</t>
    <rPh sb="0" eb="2">
      <t>ニュウリョク</t>
    </rPh>
    <rPh sb="2" eb="4">
      <t>ジョウキョウ</t>
    </rPh>
    <phoneticPr fontId="2"/>
  </si>
  <si>
    <t>工事成績（過去5年間で評価）</t>
    <rPh sb="0" eb="2">
      <t>コウジ</t>
    </rPh>
    <rPh sb="2" eb="4">
      <t>セイセキ</t>
    </rPh>
    <rPh sb="5" eb="7">
      <t>カコ</t>
    </rPh>
    <rPh sb="8" eb="10">
      <t>ネンカン</t>
    </rPh>
    <rPh sb="11" eb="13">
      <t>ヒョウカ</t>
    </rPh>
    <phoneticPr fontId="2"/>
  </si>
  <si>
    <t>←エラー表示の場合、工事種別と建設工事の種類を再確認</t>
    <rPh sb="4" eb="6">
      <t>ヒョウジ</t>
    </rPh>
    <rPh sb="7" eb="9">
      <t>バアイ</t>
    </rPh>
    <rPh sb="10" eb="12">
      <t>コウジ</t>
    </rPh>
    <rPh sb="12" eb="14">
      <t>シュベツ</t>
    </rPh>
    <rPh sb="15" eb="17">
      <t>ケンセツ</t>
    </rPh>
    <rPh sb="17" eb="19">
      <t>コウジ</t>
    </rPh>
    <rPh sb="20" eb="22">
      <t>シュルイ</t>
    </rPh>
    <rPh sb="23" eb="26">
      <t>サイカクニン</t>
    </rPh>
    <phoneticPr fontId="2"/>
  </si>
  <si>
    <t>評価対象工事は、個別判断</t>
    <rPh sb="0" eb="2">
      <t>ヒョウカ</t>
    </rPh>
    <rPh sb="2" eb="4">
      <t>タイショウ</t>
    </rPh>
    <rPh sb="4" eb="6">
      <t>コウジ</t>
    </rPh>
    <rPh sb="8" eb="10">
      <t>コベツ</t>
    </rPh>
    <rPh sb="10" eb="12">
      <t>ハンダン</t>
    </rPh>
    <phoneticPr fontId="2"/>
  </si>
  <si>
    <t>←必須【入力結果が技術資料(企業成績評定点、技術者成績評定点）シートの対象工事欄に反映される】</t>
    <rPh sb="1" eb="3">
      <t>ヒッス</t>
    </rPh>
    <rPh sb="4" eb="6">
      <t>ニュウリョク</t>
    </rPh>
    <rPh sb="6" eb="8">
      <t>ケッカ</t>
    </rPh>
    <rPh sb="9" eb="11">
      <t>ギジュツ</t>
    </rPh>
    <rPh sb="11" eb="13">
      <t>シリョウ</t>
    </rPh>
    <rPh sb="14" eb="16">
      <t>キギョウ</t>
    </rPh>
    <rPh sb="16" eb="18">
      <t>セイセキ</t>
    </rPh>
    <rPh sb="18" eb="20">
      <t>ヒョウテイ</t>
    </rPh>
    <rPh sb="20" eb="21">
      <t>テン</t>
    </rPh>
    <rPh sb="22" eb="25">
      <t>ギジュツシャ</t>
    </rPh>
    <rPh sb="25" eb="27">
      <t>セイセキ</t>
    </rPh>
    <rPh sb="27" eb="29">
      <t>ヒョウテイ</t>
    </rPh>
    <rPh sb="29" eb="30">
      <t>テン</t>
    </rPh>
    <rPh sb="35" eb="37">
      <t>タイショウ</t>
    </rPh>
    <rPh sb="37" eb="39">
      <t>コウジ</t>
    </rPh>
    <rPh sb="39" eb="40">
      <t>ラン</t>
    </rPh>
    <rPh sb="41" eb="43">
      <t>ハンエイ</t>
    </rPh>
    <phoneticPr fontId="2"/>
  </si>
  <si>
    <t>ﾓｰﾀｰｸﾞﾚｰﾀﾞｰ</t>
    <phoneticPr fontId="2"/>
  </si>
  <si>
    <t>移動式ｸﾚｰﾝ</t>
    <rPh sb="0" eb="2">
      <t>イドウ</t>
    </rPh>
    <rPh sb="2" eb="3">
      <t>シキ</t>
    </rPh>
    <phoneticPr fontId="2"/>
  </si>
  <si>
    <t>大型ﾀﾞﾝﾌﾟ車</t>
    <rPh sb="0" eb="2">
      <t>オオガタ</t>
    </rPh>
    <rPh sb="7" eb="8">
      <t>シャ</t>
    </rPh>
    <phoneticPr fontId="2"/>
  </si>
  <si>
    <t>ﾌﾞﾙﾄﾞｰｻﾞｰ</t>
    <phoneticPr fontId="2"/>
  </si>
  <si>
    <t>建設機械保有状況（土木一式用）</t>
    <rPh sb="0" eb="2">
      <t>ケンセツ</t>
    </rPh>
    <rPh sb="2" eb="4">
      <t>キカイ</t>
    </rPh>
    <rPh sb="4" eb="6">
      <t>ホユウ</t>
    </rPh>
    <rPh sb="6" eb="8">
      <t>ジョウキョウ</t>
    </rPh>
    <rPh sb="9" eb="11">
      <t>ドボク</t>
    </rPh>
    <rPh sb="11" eb="13">
      <t>イッシキ</t>
    </rPh>
    <rPh sb="13" eb="14">
      <t>ヨウ</t>
    </rPh>
    <phoneticPr fontId="2"/>
  </si>
  <si>
    <t>西暦</t>
    <rPh sb="0" eb="2">
      <t>セイレキ</t>
    </rPh>
    <phoneticPr fontId="2"/>
  </si>
  <si>
    <t>和暦</t>
    <rPh sb="0" eb="2">
      <t>ワレキ</t>
    </rPh>
    <phoneticPr fontId="2"/>
  </si>
  <si>
    <t>←西暦を入力すると下の欄に和暦が表示</t>
    <rPh sb="1" eb="3">
      <t>セイレキ</t>
    </rPh>
    <rPh sb="4" eb="6">
      <t>ニュウリョク</t>
    </rPh>
    <rPh sb="9" eb="10">
      <t>シタ</t>
    </rPh>
    <rPh sb="11" eb="12">
      <t>ラン</t>
    </rPh>
    <rPh sb="13" eb="15">
      <t>ワレキ</t>
    </rPh>
    <rPh sb="16" eb="18">
      <t>ヒョウジ</t>
    </rPh>
    <phoneticPr fontId="2"/>
  </si>
  <si>
    <t>（チェック用）</t>
    <rPh sb="5" eb="6">
      <t>ヨウ</t>
    </rPh>
    <phoneticPr fontId="2"/>
  </si>
  <si>
    <t>注意！</t>
    <rPh sb="0" eb="2">
      <t>チュウイ</t>
    </rPh>
    <phoneticPr fontId="2"/>
  </si>
  <si>
    <r>
      <rPr>
        <b/>
        <sz val="11"/>
        <color rgb="FFFF0000"/>
        <rFont val="ＭＳ Ｐゴシック"/>
        <family val="3"/>
        <charset val="128"/>
      </rPr>
      <t>下請契約</t>
    </r>
    <r>
      <rPr>
        <sz val="11"/>
        <color theme="1"/>
        <rFont val="ＭＳ Ｐゴシック"/>
        <family val="3"/>
        <charset val="128"/>
      </rPr>
      <t>で申請する場合、「発注機関」欄は</t>
    </r>
    <r>
      <rPr>
        <b/>
        <sz val="11"/>
        <color rgb="FFFF0000"/>
        <rFont val="ＭＳ Ｐゴシック"/>
        <family val="3"/>
        <charset val="128"/>
      </rPr>
      <t>元請企業名ではありません</t>
    </r>
    <r>
      <rPr>
        <sz val="11"/>
        <color theme="1"/>
        <rFont val="ＭＳ Ｐゴシック"/>
        <family val="3"/>
        <charset val="128"/>
      </rPr>
      <t>。</t>
    </r>
    <rPh sb="0" eb="1">
      <t>シタ</t>
    </rPh>
    <rPh sb="1" eb="2">
      <t>ウ</t>
    </rPh>
    <rPh sb="2" eb="4">
      <t>ケイヤク</t>
    </rPh>
    <rPh sb="5" eb="7">
      <t>シンセイ</t>
    </rPh>
    <rPh sb="9" eb="11">
      <t>バアイ</t>
    </rPh>
    <rPh sb="13" eb="15">
      <t>ハッチュウ</t>
    </rPh>
    <rPh sb="15" eb="17">
      <t>キカン</t>
    </rPh>
    <rPh sb="18" eb="19">
      <t>ラン</t>
    </rPh>
    <rPh sb="20" eb="22">
      <t>モトウケ</t>
    </rPh>
    <rPh sb="22" eb="24">
      <t>キギョウ</t>
    </rPh>
    <rPh sb="24" eb="25">
      <t>メイ</t>
    </rPh>
    <phoneticPr fontId="2"/>
  </si>
  <si>
    <t>協定実績</t>
    <phoneticPr fontId="2"/>
  </si>
  <si>
    <t>契約上の工期</t>
    <rPh sb="0" eb="2">
      <t>ケイヤク</t>
    </rPh>
    <rPh sb="2" eb="3">
      <t>ジョウ</t>
    </rPh>
    <rPh sb="4" eb="6">
      <t>コウキ</t>
    </rPh>
    <phoneticPr fontId="2"/>
  </si>
  <si>
    <t>はい</t>
    <phoneticPr fontId="12"/>
  </si>
  <si>
    <t>いいえ</t>
    <phoneticPr fontId="12"/>
  </si>
  <si>
    <t>（内容　　　　　　　　　　　　　　　　　　　　　　　　　　　　　　　　　　　　　　　　　　　　　　　　　　　　　　　　 　）</t>
    <rPh sb="1" eb="3">
      <t>ナイヨウ</t>
    </rPh>
    <phoneticPr fontId="12"/>
  </si>
  <si>
    <t>はい</t>
    <phoneticPr fontId="12"/>
  </si>
  <si>
    <t>いいえ</t>
    <phoneticPr fontId="12"/>
  </si>
  <si>
    <t>建設機械保有状況（舗装用）</t>
    <rPh sb="0" eb="2">
      <t>ケンセツ</t>
    </rPh>
    <rPh sb="2" eb="4">
      <t>キカイ</t>
    </rPh>
    <rPh sb="4" eb="6">
      <t>ホユウ</t>
    </rPh>
    <rPh sb="6" eb="8">
      <t>ジョウキョウ</t>
    </rPh>
    <rPh sb="9" eb="11">
      <t>ホソウ</t>
    </rPh>
    <rPh sb="11" eb="12">
      <t>ヨウ</t>
    </rPh>
    <rPh sb="12" eb="13">
      <t>ソウヨウ</t>
    </rPh>
    <phoneticPr fontId="2"/>
  </si>
  <si>
    <t>地域設定</t>
    <rPh sb="0" eb="2">
      <t>チイキ</t>
    </rPh>
    <rPh sb="2" eb="4">
      <t>セッテイ</t>
    </rPh>
    <phoneticPr fontId="2"/>
  </si>
  <si>
    <t>【地域設定】</t>
    <rPh sb="1" eb="3">
      <t>チイキ</t>
    </rPh>
    <rPh sb="3" eb="5">
      <t>セッテイ</t>
    </rPh>
    <phoneticPr fontId="2"/>
  </si>
  <si>
    <r>
      <t>３．</t>
    </r>
    <r>
      <rPr>
        <sz val="12"/>
        <color rgb="FFFF0000"/>
        <rFont val="ＭＳ Ｐゴシック"/>
        <family val="3"/>
        <charset val="128"/>
        <scheme val="minor"/>
      </rPr>
      <t>地域条件を設定する評価項目</t>
    </r>
    <r>
      <rPr>
        <sz val="12"/>
        <color theme="1"/>
        <rFont val="ＭＳ Ｐゴシック"/>
        <family val="2"/>
        <charset val="128"/>
        <scheme val="minor"/>
      </rPr>
      <t>は、</t>
    </r>
    <r>
      <rPr>
        <sz val="12"/>
        <color rgb="FFFF0000"/>
        <rFont val="ＭＳ Ｐゴシック"/>
        <family val="3"/>
        <charset val="128"/>
        <scheme val="minor"/>
      </rPr>
      <t>【表２】D列</t>
    </r>
    <r>
      <rPr>
        <sz val="12"/>
        <color theme="1"/>
        <rFont val="ＭＳ Ｐゴシック"/>
        <family val="2"/>
        <charset val="128"/>
        <scheme val="minor"/>
      </rPr>
      <t>で【地域設定】を</t>
    </r>
    <r>
      <rPr>
        <sz val="12"/>
        <color rgb="FFFF0000"/>
        <rFont val="ＭＳ Ｐゴシック"/>
        <family val="3"/>
        <charset val="128"/>
        <scheme val="minor"/>
      </rPr>
      <t>選択</t>
    </r>
    <r>
      <rPr>
        <sz val="12"/>
        <color theme="1"/>
        <rFont val="ＭＳ Ｐゴシック"/>
        <family val="2"/>
        <charset val="128"/>
        <scheme val="minor"/>
      </rPr>
      <t>してください</t>
    </r>
    <rPh sb="2" eb="4">
      <t>チイキ</t>
    </rPh>
    <rPh sb="4" eb="6">
      <t>ジョウケン</t>
    </rPh>
    <rPh sb="7" eb="9">
      <t>セッテイ</t>
    </rPh>
    <rPh sb="11" eb="13">
      <t>ヒョウカ</t>
    </rPh>
    <rPh sb="13" eb="15">
      <t>コウモク</t>
    </rPh>
    <rPh sb="18" eb="19">
      <t>ヒョウ</t>
    </rPh>
    <rPh sb="22" eb="23">
      <t>レツ</t>
    </rPh>
    <rPh sb="25" eb="27">
      <t>チイキ</t>
    </rPh>
    <rPh sb="27" eb="29">
      <t>セッテイ</t>
    </rPh>
    <rPh sb="31" eb="33">
      <t>センタク</t>
    </rPh>
    <phoneticPr fontId="2"/>
  </si>
  <si>
    <t>○企業としてのハートフルしまねの参加実績</t>
    <rPh sb="16" eb="18">
      <t>サンカ</t>
    </rPh>
    <phoneticPr fontId="2"/>
  </si>
  <si>
    <t>①介護休業とは別に、利用開始から３年を超える期間で２回の利用を可能としている。</t>
    <rPh sb="1" eb="3">
      <t>カイゴ</t>
    </rPh>
    <rPh sb="3" eb="5">
      <t>キュウギョウ</t>
    </rPh>
    <rPh sb="7" eb="8">
      <t>ベツ</t>
    </rPh>
    <rPh sb="10" eb="12">
      <t>リヨウ</t>
    </rPh>
    <rPh sb="12" eb="14">
      <t>カイシ</t>
    </rPh>
    <rPh sb="17" eb="18">
      <t>ネン</t>
    </rPh>
    <rPh sb="19" eb="20">
      <t>コ</t>
    </rPh>
    <rPh sb="22" eb="24">
      <t>キカン</t>
    </rPh>
    <rPh sb="26" eb="27">
      <t>カイ</t>
    </rPh>
    <rPh sb="28" eb="30">
      <t>リヨウ</t>
    </rPh>
    <rPh sb="31" eb="33">
      <t>カノウ</t>
    </rPh>
    <phoneticPr fontId="12"/>
  </si>
  <si>
    <t>②介護休業とは別に、利用開始から３年の間で３回以上の利用を可能としている。</t>
    <rPh sb="1" eb="3">
      <t>カイゴ</t>
    </rPh>
    <rPh sb="3" eb="5">
      <t>キュウギョウ</t>
    </rPh>
    <rPh sb="7" eb="8">
      <t>ベツ</t>
    </rPh>
    <rPh sb="10" eb="12">
      <t>リヨウ</t>
    </rPh>
    <rPh sb="12" eb="14">
      <t>カイシ</t>
    </rPh>
    <rPh sb="17" eb="18">
      <t>ネン</t>
    </rPh>
    <rPh sb="19" eb="20">
      <t>アイダ</t>
    </rPh>
    <rPh sb="22" eb="23">
      <t>カイ</t>
    </rPh>
    <rPh sb="23" eb="25">
      <t>イジョウ</t>
    </rPh>
    <rPh sb="26" eb="28">
      <t>リヨウ</t>
    </rPh>
    <rPh sb="29" eb="31">
      <t>カノウ</t>
    </rPh>
    <phoneticPr fontId="12"/>
  </si>
  <si>
    <t>③介護休業とは別に、利用開始から３年を超える期間で３回以上の利用を可能としている。</t>
    <rPh sb="1" eb="3">
      <t>カイゴ</t>
    </rPh>
    <rPh sb="3" eb="5">
      <t>キュウギョウ</t>
    </rPh>
    <rPh sb="7" eb="8">
      <t>ベツ</t>
    </rPh>
    <rPh sb="10" eb="12">
      <t>リヨウ</t>
    </rPh>
    <rPh sb="12" eb="14">
      <t>カイシ</t>
    </rPh>
    <rPh sb="17" eb="18">
      <t>ネン</t>
    </rPh>
    <rPh sb="19" eb="20">
      <t>コ</t>
    </rPh>
    <rPh sb="22" eb="24">
      <t>キカン</t>
    </rPh>
    <rPh sb="26" eb="27">
      <t>カイ</t>
    </rPh>
    <rPh sb="27" eb="29">
      <t>イジョウ</t>
    </rPh>
    <rPh sb="30" eb="32">
      <t>リヨウ</t>
    </rPh>
    <rPh sb="33" eb="35">
      <t>カノウ</t>
    </rPh>
    <phoneticPr fontId="12"/>
  </si>
  <si>
    <t>④その他</t>
    <rPh sb="3" eb="4">
      <t>タ</t>
    </rPh>
    <phoneticPr fontId="12"/>
  </si>
  <si>
    <t>妊娠、出産、育児、介護を理由に退職した従業員を対象とした再雇用制度がある。</t>
    <rPh sb="0" eb="2">
      <t>ニンシン</t>
    </rPh>
    <rPh sb="3" eb="5">
      <t>シュッサン</t>
    </rPh>
    <rPh sb="6" eb="8">
      <t>イクジ</t>
    </rPh>
    <rPh sb="9" eb="11">
      <t>カイゴ</t>
    </rPh>
    <rPh sb="12" eb="14">
      <t>リユウ</t>
    </rPh>
    <rPh sb="15" eb="17">
      <t>タイショク</t>
    </rPh>
    <rPh sb="19" eb="22">
      <t>ジュウギョウイン</t>
    </rPh>
    <rPh sb="23" eb="25">
      <t>タイショウ</t>
    </rPh>
    <rPh sb="28" eb="31">
      <t>サイコヨウ</t>
    </rPh>
    <rPh sb="31" eb="33">
      <t>セイド</t>
    </rPh>
    <phoneticPr fontId="12"/>
  </si>
  <si>
    <t>①フレックスタイム制</t>
    <phoneticPr fontId="12"/>
  </si>
  <si>
    <t>子供が生まれる際の父親の休暇制度がある。</t>
    <rPh sb="0" eb="2">
      <t>コドモ</t>
    </rPh>
    <rPh sb="3" eb="4">
      <t>ウ</t>
    </rPh>
    <rPh sb="7" eb="8">
      <t>サイ</t>
    </rPh>
    <rPh sb="9" eb="11">
      <t>チチオヤ</t>
    </rPh>
    <rPh sb="12" eb="14">
      <t>キュウカ</t>
    </rPh>
    <rPh sb="14" eb="16">
      <t>セイド</t>
    </rPh>
    <phoneticPr fontId="12"/>
  </si>
  <si>
    <t>前々年（度）に残った年次有給休暇の積立制度を設けている。</t>
    <rPh sb="0" eb="2">
      <t>ゼンゼン</t>
    </rPh>
    <rPh sb="2" eb="3">
      <t>トシ</t>
    </rPh>
    <rPh sb="4" eb="5">
      <t>タビ</t>
    </rPh>
    <rPh sb="7" eb="8">
      <t>ノコ</t>
    </rPh>
    <rPh sb="10" eb="12">
      <t>ネンジ</t>
    </rPh>
    <rPh sb="12" eb="14">
      <t>ユウキュウ</t>
    </rPh>
    <rPh sb="14" eb="16">
      <t>キュウカ</t>
    </rPh>
    <rPh sb="17" eb="19">
      <t>ツミタテ</t>
    </rPh>
    <rPh sb="19" eb="21">
      <t>セイド</t>
    </rPh>
    <rPh sb="22" eb="23">
      <t>モウ</t>
    </rPh>
    <phoneticPr fontId="12"/>
  </si>
  <si>
    <t>⑦独自の有給休暇制度
　（休暇名：　　　　　　　　　　）</t>
    <rPh sb="1" eb="3">
      <t>ドクジ</t>
    </rPh>
    <rPh sb="4" eb="6">
      <t>ユウキュウ</t>
    </rPh>
    <rPh sb="6" eb="8">
      <t>キュウカ</t>
    </rPh>
    <rPh sb="8" eb="10">
      <t>セイド</t>
    </rPh>
    <rPh sb="13" eb="15">
      <t>キュウカ</t>
    </rPh>
    <rPh sb="15" eb="16">
      <t>メイ</t>
    </rPh>
    <phoneticPr fontId="12"/>
  </si>
  <si>
    <t>育児・介護休業に関する制度の評価基準</t>
    <phoneticPr fontId="2"/>
  </si>
  <si>
    <t>こっころ認定期間</t>
    <rPh sb="4" eb="6">
      <t>ニンテイ</t>
    </rPh>
    <rPh sb="6" eb="8">
      <t>キカン</t>
    </rPh>
    <phoneticPr fontId="2"/>
  </si>
  <si>
    <t>（収受印）</t>
    <phoneticPr fontId="2"/>
  </si>
  <si>
    <t>活動したことを証明する資料と活動箇所が確認できる資料を添付すること。</t>
    <phoneticPr fontId="2"/>
  </si>
  <si>
    <t>活動箇所が確認できる資料を添付すること。</t>
    <phoneticPr fontId="2"/>
  </si>
  <si>
    <t>（収受印）</t>
    <phoneticPr fontId="2"/>
  </si>
  <si>
    <t>障がい者の雇用状況</t>
  </si>
  <si>
    <t>（人）</t>
  </si>
  <si>
    <t>知的障がい者</t>
  </si>
  <si>
    <t>精神障がい者</t>
  </si>
  <si>
    <t>％</t>
  </si>
  <si>
    <t>(2)</t>
  </si>
  <si>
    <t>（収受印）</t>
    <phoneticPr fontId="2"/>
  </si>
  <si>
    <t>←“こっころカンパニーの認定”で申請する場合は入力不要です。</t>
    <rPh sb="16" eb="18">
      <t>シンセイ</t>
    </rPh>
    <rPh sb="20" eb="22">
      <t>バアイ</t>
    </rPh>
    <rPh sb="23" eb="25">
      <t>ニュウリョク</t>
    </rPh>
    <rPh sb="25" eb="27">
      <t>フヨウ</t>
    </rPh>
    <phoneticPr fontId="2"/>
  </si>
  <si>
    <t>※“こっころカンパニーの認定”で申請する場合</t>
    <rPh sb="12" eb="14">
      <t>ニンテイ</t>
    </rPh>
    <rPh sb="16" eb="18">
      <t>シンセイ</t>
    </rPh>
    <phoneticPr fontId="2"/>
  </si>
  <si>
    <t>こっころカンパニー(しまね子育て応援企業)に認定されていること</t>
    <phoneticPr fontId="2"/>
  </si>
  <si>
    <t>労働福祉関連の状況(b 育児・介護休業に関する制度)</t>
    <phoneticPr fontId="2"/>
  </si>
  <si>
    <t>b 育児・介護休業に関する制度（下表のいずれかの取組みが評価対象）</t>
    <rPh sb="17" eb="18">
      <t>ヒョウ</t>
    </rPh>
    <rPh sb="28" eb="30">
      <t>ヒョウカ</t>
    </rPh>
    <rPh sb="30" eb="32">
      <t>タイショウ</t>
    </rPh>
    <phoneticPr fontId="2"/>
  </si>
  <si>
    <t>アスファルト舗装工事・特殊舗装工事（旧舗装工事）</t>
    <rPh sb="6" eb="8">
      <t>ホソウ</t>
    </rPh>
    <rPh sb="8" eb="10">
      <t>コウジ</t>
    </rPh>
    <rPh sb="11" eb="13">
      <t>トクシュ</t>
    </rPh>
    <rPh sb="13" eb="15">
      <t>ホソウ</t>
    </rPh>
    <rPh sb="15" eb="17">
      <t>コウジ</t>
    </rPh>
    <rPh sb="18" eb="19">
      <t>キュウ</t>
    </rPh>
    <rPh sb="19" eb="21">
      <t>ホソウ</t>
    </rPh>
    <rPh sb="21" eb="23">
      <t>コウジ</t>
    </rPh>
    <phoneticPr fontId="2"/>
  </si>
  <si>
    <t>アスファルト舗装工事・特殊舗装工事（旧舗装工事）、維持修繕工事</t>
    <rPh sb="6" eb="8">
      <t>ホソウ</t>
    </rPh>
    <rPh sb="8" eb="10">
      <t>コウジ</t>
    </rPh>
    <rPh sb="11" eb="13">
      <t>トクシュ</t>
    </rPh>
    <rPh sb="13" eb="15">
      <t>ホソウ</t>
    </rPh>
    <rPh sb="15" eb="17">
      <t>コウジ</t>
    </rPh>
    <rPh sb="18" eb="19">
      <t>キュウ</t>
    </rPh>
    <rPh sb="19" eb="21">
      <t>ホソウ</t>
    </rPh>
    <rPh sb="21" eb="23">
      <t>コウジ</t>
    </rPh>
    <rPh sb="25" eb="27">
      <t>イジ</t>
    </rPh>
    <rPh sb="27" eb="29">
      <t>シュウゼン</t>
    </rPh>
    <rPh sb="29" eb="31">
      <t>コウジ</t>
    </rPh>
    <phoneticPr fontId="2"/>
  </si>
  <si>
    <t>工事種別</t>
    <rPh sb="0" eb="2">
      <t>コウジ</t>
    </rPh>
    <rPh sb="2" eb="4">
      <t>シュベツ</t>
    </rPh>
    <phoneticPr fontId="2"/>
  </si>
  <si>
    <t>建設工事の種類</t>
    <rPh sb="0" eb="2">
      <t>ケンセツ</t>
    </rPh>
    <rPh sb="2" eb="4">
      <t>コウジ</t>
    </rPh>
    <rPh sb="5" eb="7">
      <t>シュルイ</t>
    </rPh>
    <phoneticPr fontId="2"/>
  </si>
  <si>
    <t>○○県土整備事務所など発注機関名を記入（略名可）</t>
    <phoneticPr fontId="2"/>
  </si>
  <si>
    <t>←</t>
    <phoneticPr fontId="2"/>
  </si>
  <si>
    <t>工事種別</t>
    <rPh sb="0" eb="2">
      <t>コウジ</t>
    </rPh>
    <rPh sb="2" eb="4">
      <t>シュベツ</t>
    </rPh>
    <phoneticPr fontId="2"/>
  </si>
  <si>
    <t>建設工事の種類</t>
    <rPh sb="0" eb="2">
      <t>ケンセツ</t>
    </rPh>
    <rPh sb="2" eb="4">
      <t>コウジ</t>
    </rPh>
    <rPh sb="5" eb="7">
      <t>シュルイ</t>
    </rPh>
    <phoneticPr fontId="2"/>
  </si>
  <si>
    <r>
      <t>・</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へ</t>
    </r>
    <r>
      <rPr>
        <sz val="12"/>
        <color rgb="FFFF0000"/>
        <rFont val="ＭＳ Ｐゴシック"/>
        <family val="3"/>
        <charset val="128"/>
        <scheme val="minor"/>
      </rPr>
      <t>一括コピー</t>
    </r>
    <r>
      <rPr>
        <sz val="12"/>
        <color theme="1"/>
        <rFont val="ＭＳ Ｐゴシック"/>
        <family val="2"/>
        <charset val="128"/>
        <scheme val="minor"/>
      </rPr>
      <t>するため、</t>
    </r>
    <r>
      <rPr>
        <sz val="12"/>
        <color rgb="FFFF0000"/>
        <rFont val="ＭＳ Ｐゴシック"/>
        <family val="3"/>
        <charset val="128"/>
        <scheme val="minor"/>
      </rPr>
      <t>「コピー専用表」</t>
    </r>
    <r>
      <rPr>
        <sz val="12"/>
        <color theme="1"/>
        <rFont val="ＭＳ Ｐゴシック"/>
        <family val="2"/>
        <charset val="128"/>
        <scheme val="minor"/>
      </rPr>
      <t>をこのシートに設定しています。</t>
    </r>
    <rPh sb="22" eb="24">
      <t>イッカツ</t>
    </rPh>
    <rPh sb="38" eb="39">
      <t>ヒョウ</t>
    </rPh>
    <phoneticPr fontId="2"/>
  </si>
  <si>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固定配列</t>
    </r>
    <r>
      <rPr>
        <sz val="12"/>
        <color theme="1"/>
        <rFont val="ＭＳ Ｐゴシック"/>
        <family val="2"/>
        <charset val="128"/>
        <scheme val="minor"/>
      </rPr>
      <t>（※１項目３列で設定してあります）</t>
    </r>
    <rPh sb="1" eb="3">
      <t>ギジュツ</t>
    </rPh>
    <rPh sb="3" eb="6">
      <t>シンサヨウ</t>
    </rPh>
    <rPh sb="12" eb="14">
      <t>コテイ</t>
    </rPh>
    <rPh sb="14" eb="16">
      <t>ハイレツ</t>
    </rPh>
    <phoneticPr fontId="2"/>
  </si>
  <si>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薄オレンジ部分全体</t>
    </r>
    <r>
      <rPr>
        <sz val="12"/>
        <color theme="1"/>
        <rFont val="ＭＳ Ｐゴシック"/>
        <family val="2"/>
        <charset val="128"/>
        <scheme val="minor"/>
      </rPr>
      <t>を</t>
    </r>
    <r>
      <rPr>
        <sz val="12"/>
        <color rgb="FFFF0000"/>
        <rFont val="ＭＳ Ｐゴシック"/>
        <family val="3"/>
        <charset val="128"/>
        <scheme val="minor"/>
      </rPr>
      <t>指定</t>
    </r>
    <r>
      <rPr>
        <sz val="12"/>
        <color theme="1"/>
        <rFont val="ＭＳ Ｐゴシック"/>
        <family val="3"/>
        <charset val="128"/>
        <scheme val="minor"/>
      </rPr>
      <t>し</t>
    </r>
    <r>
      <rPr>
        <sz val="12"/>
        <color rgb="FFFF0000"/>
        <rFont val="ＭＳ Ｐゴシック"/>
        <family val="3"/>
        <charset val="128"/>
        <scheme val="minor"/>
      </rPr>
      <t>コピー</t>
    </r>
    <r>
      <rPr>
        <sz val="12"/>
        <color theme="1"/>
        <rFont val="ＭＳ Ｐゴシック"/>
        <family val="2"/>
        <charset val="128"/>
        <scheme val="minor"/>
      </rPr>
      <t>後、</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の</t>
    </r>
    <r>
      <rPr>
        <b/>
        <sz val="12"/>
        <color rgb="FF0070C0"/>
        <rFont val="ＭＳ Ｐゴシック"/>
        <family val="3"/>
        <charset val="128"/>
        <scheme val="minor"/>
      </rPr>
      <t>「貼り付け箇所A」</t>
    </r>
    <r>
      <rPr>
        <sz val="12"/>
        <color theme="1"/>
        <rFont val="ＭＳ Ｐゴシック"/>
        <family val="2"/>
        <charset val="128"/>
        <scheme val="minor"/>
      </rPr>
      <t>に、貼り付けオプションの</t>
    </r>
    <r>
      <rPr>
        <b/>
        <sz val="12"/>
        <color rgb="FF0070C0"/>
        <rFont val="ＭＳ Ｐゴシック"/>
        <family val="3"/>
        <charset val="128"/>
        <scheme val="minor"/>
      </rPr>
      <t>「値」で貼り付け</t>
    </r>
    <r>
      <rPr>
        <sz val="12"/>
        <color theme="1"/>
        <rFont val="ＭＳ Ｐゴシック"/>
        <family val="2"/>
        <charset val="128"/>
        <scheme val="minor"/>
      </rPr>
      <t>。</t>
    </r>
    <rPh sb="4" eb="6">
      <t>センヨウ</t>
    </rPh>
    <rPh sb="9" eb="10">
      <t>ウス</t>
    </rPh>
    <rPh sb="14" eb="16">
      <t>ブブン</t>
    </rPh>
    <rPh sb="16" eb="18">
      <t>ゼンタイ</t>
    </rPh>
    <rPh sb="25" eb="26">
      <t>ゴ</t>
    </rPh>
    <rPh sb="28" eb="30">
      <t>ギジュツ</t>
    </rPh>
    <phoneticPr fontId="2"/>
  </si>
  <si>
    <t>工事種別、建設工事の種類</t>
    <rPh sb="0" eb="2">
      <t>コウジ</t>
    </rPh>
    <rPh sb="2" eb="4">
      <t>シュベツ</t>
    </rPh>
    <rPh sb="5" eb="7">
      <t>ケンセツ</t>
    </rPh>
    <rPh sb="7" eb="9">
      <t>コウジ</t>
    </rPh>
    <rPh sb="10" eb="12">
      <t>シュルイ</t>
    </rPh>
    <phoneticPr fontId="2"/>
  </si>
  <si>
    <t>（１）</t>
  </si>
  <si>
    <t>工事種別／建設工事の種類</t>
    <rPh sb="0" eb="2">
      <t>コウジ</t>
    </rPh>
    <rPh sb="2" eb="4">
      <t>シュベツ</t>
    </rPh>
    <rPh sb="5" eb="7">
      <t>ケンセツ</t>
    </rPh>
    <rPh sb="7" eb="9">
      <t>コウジ</t>
    </rPh>
    <rPh sb="10" eb="12">
      <t>シュルイ</t>
    </rPh>
    <phoneticPr fontId="2"/>
  </si>
  <si>
    <t>工事種別</t>
    <rPh sb="0" eb="2">
      <t>コウジ</t>
    </rPh>
    <rPh sb="2" eb="4">
      <t>シュベツ</t>
    </rPh>
    <phoneticPr fontId="2"/>
  </si>
  <si>
    <t>建設工事の種類</t>
    <rPh sb="0" eb="2">
      <t>ケンセツ</t>
    </rPh>
    <rPh sb="2" eb="4">
      <t>コウジ</t>
    </rPh>
    <rPh sb="5" eb="7">
      <t>シュルイ</t>
    </rPh>
    <phoneticPr fontId="2"/>
  </si>
  <si>
    <t>工期（従事期間）</t>
    <phoneticPr fontId="2"/>
  </si>
  <si>
    <t>従事</t>
    <rPh sb="0" eb="2">
      <t>ジュウジ</t>
    </rPh>
    <phoneticPr fontId="2"/>
  </si>
  <si>
    <t>施工実績として提出する工事の「工事種別」及び「建設工事の種類」が確認できる資料</t>
    <rPh sb="0" eb="2">
      <t>セコウ</t>
    </rPh>
    <rPh sb="2" eb="4">
      <t>ジッセキ</t>
    </rPh>
    <rPh sb="7" eb="9">
      <t>テイシュツ</t>
    </rPh>
    <rPh sb="11" eb="13">
      <t>コウジ</t>
    </rPh>
    <rPh sb="15" eb="17">
      <t>コウジ</t>
    </rPh>
    <rPh sb="17" eb="19">
      <t>シュベツ</t>
    </rPh>
    <rPh sb="20" eb="21">
      <t>オヨ</t>
    </rPh>
    <rPh sb="23" eb="25">
      <t>ケンセツ</t>
    </rPh>
    <rPh sb="25" eb="27">
      <t>コウジ</t>
    </rPh>
    <rPh sb="28" eb="30">
      <t>シュルイ</t>
    </rPh>
    <rPh sb="32" eb="34">
      <t>カクニン</t>
    </rPh>
    <rPh sb="37" eb="39">
      <t>シリョウ</t>
    </rPh>
    <phoneticPr fontId="2"/>
  </si>
  <si>
    <t>施工経験として提出する工事の「工事種別」および「建設工事の種類」が確認できる資料</t>
    <rPh sb="0" eb="2">
      <t>セコウ</t>
    </rPh>
    <rPh sb="2" eb="4">
      <t>ケイケン</t>
    </rPh>
    <rPh sb="7" eb="9">
      <t>テイシュツ</t>
    </rPh>
    <rPh sb="11" eb="13">
      <t>コウジ</t>
    </rPh>
    <rPh sb="15" eb="17">
      <t>コウジ</t>
    </rPh>
    <rPh sb="17" eb="19">
      <t>シュベツ</t>
    </rPh>
    <rPh sb="24" eb="26">
      <t>ケンセツ</t>
    </rPh>
    <rPh sb="26" eb="28">
      <t>コウジ</t>
    </rPh>
    <rPh sb="29" eb="31">
      <t>シュルイ</t>
    </rPh>
    <rPh sb="33" eb="35">
      <t>カクニン</t>
    </rPh>
    <rPh sb="38" eb="40">
      <t>シリョウ</t>
    </rPh>
    <phoneticPr fontId="2"/>
  </si>
  <si>
    <t>工期（従事期間）</t>
    <phoneticPr fontId="2"/>
  </si>
  <si>
    <t>④</t>
  </si>
  <si>
    <t>⑤</t>
  </si>
  <si>
    <t>⑥</t>
  </si>
  <si>
    <t>⑦</t>
  </si>
  <si>
    <t>⑧</t>
  </si>
  <si>
    <r>
      <t>・各様式に記載された内容をこのシートの集計専用表で</t>
    </r>
    <r>
      <rPr>
        <sz val="12"/>
        <rFont val="ＭＳ Ｐゴシック"/>
        <family val="3"/>
        <charset val="128"/>
        <scheme val="minor"/>
      </rPr>
      <t xml:space="preserve">数式によりリンクさせています。
</t>
    </r>
    <phoneticPr fontId="2"/>
  </si>
  <si>
    <t xml:space="preserve">・集計専用表で集計した内容をコピー専用表で再集計していますので、企業申請内容の行数は１７行から８行に減っています。
</t>
    <rPh sb="1" eb="3">
      <t>シュウケイ</t>
    </rPh>
    <rPh sb="3" eb="5">
      <t>センヨウ</t>
    </rPh>
    <rPh sb="5" eb="6">
      <t>ヒョウ</t>
    </rPh>
    <rPh sb="7" eb="9">
      <t>シュウケイ</t>
    </rPh>
    <rPh sb="11" eb="13">
      <t>ナイヨウ</t>
    </rPh>
    <rPh sb="17" eb="19">
      <t>センヨウ</t>
    </rPh>
    <rPh sb="19" eb="20">
      <t>ヒョウ</t>
    </rPh>
    <rPh sb="21" eb="24">
      <t>サイシュウケイ</t>
    </rPh>
    <rPh sb="32" eb="34">
      <t>キギョウ</t>
    </rPh>
    <rPh sb="34" eb="36">
      <t>シンセイ</t>
    </rPh>
    <rPh sb="36" eb="38">
      <t>ナイヨウ</t>
    </rPh>
    <rPh sb="39" eb="41">
      <t>ギョウスウ</t>
    </rPh>
    <rPh sb="44" eb="45">
      <t>ギョウ</t>
    </rPh>
    <rPh sb="48" eb="49">
      <t>ギョウ</t>
    </rPh>
    <rPh sb="50" eb="51">
      <t>ヘ</t>
    </rPh>
    <phoneticPr fontId="2"/>
  </si>
  <si>
    <t>島根県（総務部、農林水産部、土木部）発注工事以外の工事を評価対象にする場合は、各工事の工事成績評定書の写し及び工事種別・種類を証明する資料を添付すること。また、島根県発注工事以外の工事で成績評定対象外工事がある場合、成績評定対象外であることを確認するための発注者の証明書の写しを添付すること。</t>
    <rPh sb="80" eb="83">
      <t>シマネケン</t>
    </rPh>
    <rPh sb="83" eb="85">
      <t>ハッチュウ</t>
    </rPh>
    <rPh sb="85" eb="87">
      <t>コウジ</t>
    </rPh>
    <rPh sb="87" eb="89">
      <t>イガイ</t>
    </rPh>
    <rPh sb="90" eb="92">
      <t>コウジ</t>
    </rPh>
    <rPh sb="93" eb="95">
      <t>セイセキ</t>
    </rPh>
    <rPh sb="95" eb="97">
      <t>ヒョウテイ</t>
    </rPh>
    <rPh sb="97" eb="99">
      <t>タイショウ</t>
    </rPh>
    <rPh sb="99" eb="100">
      <t>ガイ</t>
    </rPh>
    <rPh sb="100" eb="102">
      <t>コウジ</t>
    </rPh>
    <rPh sb="105" eb="107">
      <t>バアイ</t>
    </rPh>
    <rPh sb="108" eb="110">
      <t>セイセキ</t>
    </rPh>
    <rPh sb="110" eb="112">
      <t>ヒョウテイ</t>
    </rPh>
    <rPh sb="112" eb="114">
      <t>タイショウ</t>
    </rPh>
    <rPh sb="114" eb="115">
      <t>ガイ</t>
    </rPh>
    <rPh sb="121" eb="123">
      <t>カクニン</t>
    </rPh>
    <rPh sb="128" eb="131">
      <t>ハッチュウシャ</t>
    </rPh>
    <rPh sb="132" eb="134">
      <t>ショウメイ</t>
    </rPh>
    <rPh sb="134" eb="135">
      <t>ショ</t>
    </rPh>
    <rPh sb="136" eb="137">
      <t>ウツ</t>
    </rPh>
    <rPh sb="139" eb="141">
      <t>テンプ</t>
    </rPh>
    <phoneticPr fontId="2"/>
  </si>
  <si>
    <t>施工実績（上表記載内容）全てが確認できるよう下表を参考に資料①～⑨を組み合せて提出すること。</t>
    <rPh sb="5" eb="7">
      <t>ジョウヒョウ</t>
    </rPh>
    <rPh sb="7" eb="9">
      <t>キサイ</t>
    </rPh>
    <rPh sb="9" eb="11">
      <t>ナイヨウ</t>
    </rPh>
    <rPh sb="12" eb="13">
      <t>スベ</t>
    </rPh>
    <rPh sb="22" eb="24">
      <t>カヒョウ</t>
    </rPh>
    <rPh sb="25" eb="27">
      <t>サンコウ</t>
    </rPh>
    <rPh sb="34" eb="35">
      <t>ク</t>
    </rPh>
    <rPh sb="36" eb="37">
      <t>アワ</t>
    </rPh>
    <phoneticPr fontId="2"/>
  </si>
  <si>
    <t>資料①～⑨で確認できる内容</t>
    <rPh sb="0" eb="2">
      <t>シリョウ</t>
    </rPh>
    <rPh sb="6" eb="8">
      <t>カクニン</t>
    </rPh>
    <rPh sb="11" eb="13">
      <t>ナイヨウ</t>
    </rPh>
    <phoneticPr fontId="2"/>
  </si>
  <si>
    <t>施工経験（上表記載内容）全てが確認できるよう下表を参考に資料①～⑪を組み合せて提出すること。</t>
    <rPh sb="22" eb="24">
      <t>カヒョウ</t>
    </rPh>
    <rPh sb="25" eb="27">
      <t>サンコウ</t>
    </rPh>
    <rPh sb="34" eb="35">
      <t>ク</t>
    </rPh>
    <rPh sb="36" eb="37">
      <t>アワ</t>
    </rPh>
    <rPh sb="39" eb="41">
      <t>テイシュツ</t>
    </rPh>
    <phoneticPr fontId="2"/>
  </si>
  <si>
    <t>資料①～⑪で確認できる内容</t>
    <rPh sb="0" eb="2">
      <t>シリョウ</t>
    </rPh>
    <rPh sb="6" eb="8">
      <t>カクニン</t>
    </rPh>
    <rPh sb="11" eb="13">
      <t>ナイヨウ</t>
    </rPh>
    <phoneticPr fontId="2"/>
  </si>
  <si>
    <t>契約実績を確認する資料として、当該年度の業務内容の分かる資料（契約書、下請負人通知書、施工体制台帳、下請契約書、注文書・請書、発注者の実績証明証等の写し）を添付すること。</t>
    <phoneticPr fontId="2"/>
  </si>
  <si>
    <t>ＯＫ！</t>
    <phoneticPr fontId="2"/>
  </si>
  <si>
    <t>Q1</t>
    <phoneticPr fontId="2"/>
  </si>
  <si>
    <t>Q2</t>
    <phoneticPr fontId="2"/>
  </si>
  <si>
    <t>Q3</t>
    <phoneticPr fontId="2"/>
  </si>
  <si>
    <t>Q4</t>
    <phoneticPr fontId="2"/>
  </si>
  <si>
    <t>Q5</t>
    <phoneticPr fontId="2"/>
  </si>
  <si>
    <t>Q6</t>
    <phoneticPr fontId="2"/>
  </si>
  <si>
    <t>Q7</t>
    <phoneticPr fontId="2"/>
  </si>
  <si>
    <t>Q8</t>
    <phoneticPr fontId="2"/>
  </si>
  <si>
    <t>Q4で定めているとした制度について、当てはまるものにチェックをしてください。（定めている制度のうち、一つでも当てはまる制度があればチェックをしてください。）</t>
    <rPh sb="3" eb="4">
      <t>サダ</t>
    </rPh>
    <rPh sb="11" eb="13">
      <t>セイド</t>
    </rPh>
    <rPh sb="18" eb="19">
      <t>ア</t>
    </rPh>
    <rPh sb="39" eb="40">
      <t>サダ</t>
    </rPh>
    <rPh sb="44" eb="46">
      <t>セイド</t>
    </rPh>
    <rPh sb="50" eb="51">
      <t>ヒト</t>
    </rPh>
    <rPh sb="54" eb="55">
      <t>ア</t>
    </rPh>
    <rPh sb="59" eb="61">
      <t>セイド</t>
    </rPh>
    <phoneticPr fontId="12"/>
  </si>
  <si>
    <t>法定内　　判　定</t>
    <rPh sb="0" eb="2">
      <t>ホウテイ</t>
    </rPh>
    <rPh sb="2" eb="3">
      <t>ナイ</t>
    </rPh>
    <rPh sb="5" eb="6">
      <t>ハン</t>
    </rPh>
    <rPh sb="7" eb="8">
      <t>テイ</t>
    </rPh>
    <phoneticPr fontId="12"/>
  </si>
  <si>
    <t>(1)</t>
    <phoneticPr fontId="2"/>
  </si>
  <si>
    <t>こっころカンパニーについては、「こっころカンパニー認定書」の写しを添付すること。</t>
    <rPh sb="30" eb="31">
      <t>ウツ</t>
    </rPh>
    <phoneticPr fontId="2"/>
  </si>
  <si>
    <t>着色セルの凡例</t>
  </si>
  <si>
    <t>（企業）</t>
  </si>
  <si>
    <t>：「企業入力シート」、一覧表（別紙）で入力（数式リンク有）</t>
  </si>
  <si>
    <t>：セルに直接入力もしくはリストから選択が必要な箇所</t>
  </si>
  <si>
    <t>会社（企業体）名：</t>
  </si>
  <si>
    <t>：「発注者入力シート」で入力（数式リンク有）</t>
  </si>
  <si>
    <t>対象：</t>
  </si>
  <si>
    <t>：セルに直接入力が必要な箇所</t>
  </si>
  <si>
    <t>【印刷について】</t>
  </si>
  <si>
    <t>このシートは「ページ設定」で「白黒印刷」と「印刷範囲」が設定されています。</t>
  </si>
  <si>
    <t>様式内の吹出しコメントは印刷されません。</t>
  </si>
  <si>
    <t>国整備局部長</t>
    <rPh sb="0" eb="1">
      <t>クニ</t>
    </rPh>
    <rPh sb="1" eb="4">
      <t>セイビキョク</t>
    </rPh>
    <rPh sb="4" eb="6">
      <t>ブチョウ</t>
    </rPh>
    <phoneticPr fontId="2"/>
  </si>
  <si>
    <t>国整備局部長の表彰</t>
    <rPh sb="0" eb="1">
      <t>クニ</t>
    </rPh>
    <rPh sb="1" eb="4">
      <t>セイビキョク</t>
    </rPh>
    <rPh sb="4" eb="6">
      <t>ブチョウ</t>
    </rPh>
    <rPh sb="7" eb="9">
      <t>ヒョウショウ</t>
    </rPh>
    <phoneticPr fontId="2"/>
  </si>
  <si>
    <t>委託期間</t>
    <rPh sb="0" eb="2">
      <t>イタク</t>
    </rPh>
    <phoneticPr fontId="2"/>
  </si>
  <si>
    <t>上段：着手日/下段：完了日</t>
    <phoneticPr fontId="2"/>
  </si>
  <si>
    <t>工事成績（過去3年間で評価）</t>
    <rPh sb="0" eb="2">
      <t>コウジ</t>
    </rPh>
    <rPh sb="2" eb="4">
      <t>セイセキ</t>
    </rPh>
    <rPh sb="5" eb="7">
      <t>カコ</t>
    </rPh>
    <rPh sb="8" eb="10">
      <t>ネンカン</t>
    </rPh>
    <rPh sb="11" eb="13">
      <t>ヒョウカ</t>
    </rPh>
    <phoneticPr fontId="2"/>
  </si>
  <si>
    <t>工事成績(3年用)</t>
    <rPh sb="6" eb="7">
      <t>ネン</t>
    </rPh>
    <rPh sb="7" eb="8">
      <t>ヨウ</t>
    </rPh>
    <phoneticPr fontId="2"/>
  </si>
  <si>
    <t>令和　　年　　月　　日</t>
    <rPh sb="0" eb="2">
      <t>レイワ</t>
    </rPh>
    <rPh sb="4" eb="5">
      <t>トシ</t>
    </rPh>
    <phoneticPr fontId="2"/>
  </si>
  <si>
    <t>　令和　　年　　月　　日付けで入札公告のありました下記工事について下記のとおり質問します。</t>
    <rPh sb="1" eb="3">
      <t>レイワ</t>
    </rPh>
    <rPh sb="5" eb="6">
      <t>ネン</t>
    </rPh>
    <phoneticPr fontId="2"/>
  </si>
  <si>
    <t xml:space="preserve">  令和　　年　　月　　日付けでありました質問について下記のとおり回答します。</t>
    <rPh sb="2" eb="4">
      <t>レイワ</t>
    </rPh>
    <rPh sb="6" eb="7">
      <t>トシ</t>
    </rPh>
    <phoneticPr fontId="2"/>
  </si>
  <si>
    <t>　令和　　年　　月　　日付けで公表のありました入札結果調書において下記事項について評価内容の詳細な説明を求めます。</t>
    <rPh sb="1" eb="3">
      <t>レイワ</t>
    </rPh>
    <rPh sb="5" eb="6">
      <t>トシ</t>
    </rPh>
    <phoneticPr fontId="2"/>
  </si>
  <si>
    <t>　令和　　年　　月　　日付けで通知のありました評価内容説明要求書について下記のとおり回答します。</t>
    <rPh sb="1" eb="3">
      <t>レイワ</t>
    </rPh>
    <rPh sb="5" eb="6">
      <t>トシ</t>
    </rPh>
    <phoneticPr fontId="2"/>
  </si>
  <si>
    <t>平成</t>
    <rPh sb="0" eb="2">
      <t>ヘイセイ</t>
    </rPh>
    <phoneticPr fontId="2"/>
  </si>
  <si>
    <t>令和</t>
    <rPh sb="0" eb="2">
      <t>レイワ</t>
    </rPh>
    <phoneticPr fontId="2"/>
  </si>
  <si>
    <t>施工規模／形式</t>
    <rPh sb="5" eb="7">
      <t>ケイシキ</t>
    </rPh>
    <phoneticPr fontId="2"/>
  </si>
  <si>
    <t>施工規模／形式</t>
    <rPh sb="0" eb="2">
      <t>セコウ</t>
    </rPh>
    <rPh sb="2" eb="4">
      <t>キボ</t>
    </rPh>
    <rPh sb="5" eb="7">
      <t>ケイシキ</t>
    </rPh>
    <phoneticPr fontId="2"/>
  </si>
  <si>
    <t>コリンズ登録番号</t>
    <phoneticPr fontId="2"/>
  </si>
  <si>
    <t>①</t>
    <phoneticPr fontId="2"/>
  </si>
  <si>
    <t>③</t>
    <phoneticPr fontId="2"/>
  </si>
  <si>
    <t>④</t>
    <phoneticPr fontId="2"/>
  </si>
  <si>
    <t>⑤</t>
    <phoneticPr fontId="2"/>
  </si>
  <si>
    <t>⑥</t>
    <phoneticPr fontId="2"/>
  </si>
  <si>
    <t>⑧</t>
    <phoneticPr fontId="2"/>
  </si>
  <si>
    <t>⑨</t>
    <phoneticPr fontId="2"/>
  </si>
  <si>
    <t>②</t>
    <phoneticPr fontId="2"/>
  </si>
  <si>
    <t>⑦</t>
    <phoneticPr fontId="2"/>
  </si>
  <si>
    <t>○</t>
    <phoneticPr fontId="2"/>
  </si>
  <si>
    <t>○</t>
    <phoneticPr fontId="2"/>
  </si>
  <si>
    <t>○</t>
    <phoneticPr fontId="2"/>
  </si>
  <si>
    <t>コリンズ登録番号</t>
    <rPh sb="4" eb="6">
      <t>トウロク</t>
    </rPh>
    <rPh sb="6" eb="8">
      <t>バンゴウ</t>
    </rPh>
    <phoneticPr fontId="2"/>
  </si>
  <si>
    <t>○</t>
    <phoneticPr fontId="2"/>
  </si>
  <si>
    <t>○</t>
    <phoneticPr fontId="2"/>
  </si>
  <si>
    <t>○
or
△</t>
    <phoneticPr fontId="2"/>
  </si>
  <si>
    <t>パターン１</t>
    <phoneticPr fontId="2"/>
  </si>
  <si>
    <t>①+④</t>
    <phoneticPr fontId="2"/>
  </si>
  <si>
    <t>①+⑥</t>
    <phoneticPr fontId="2"/>
  </si>
  <si>
    <t>①+②+③+④</t>
    <phoneticPr fontId="2"/>
  </si>
  <si>
    <t>①+②+③+⑤+⑥</t>
    <phoneticPr fontId="2"/>
  </si>
  <si>
    <t>パターン３</t>
    <phoneticPr fontId="2"/>
  </si>
  <si>
    <t>①+③+④+⑦</t>
    <phoneticPr fontId="2"/>
  </si>
  <si>
    <t>①+③+⑤+⑥+⑦</t>
    <phoneticPr fontId="2"/>
  </si>
  <si>
    <t>パターン４</t>
    <phoneticPr fontId="2"/>
  </si>
  <si>
    <t>コリンズのみで工事概要が確認できない。発注者の証明書を追加添付。</t>
    <rPh sb="7" eb="9">
      <t>コウジ</t>
    </rPh>
    <rPh sb="9" eb="11">
      <t>ガイヨウ</t>
    </rPh>
    <rPh sb="12" eb="14">
      <t>カクニン</t>
    </rPh>
    <rPh sb="19" eb="22">
      <t>ハッチュウシャ</t>
    </rPh>
    <rPh sb="23" eb="26">
      <t>ショウメイショ</t>
    </rPh>
    <rPh sb="27" eb="29">
      <t>ツイカ</t>
    </rPh>
    <rPh sb="29" eb="31">
      <t>テンプ</t>
    </rPh>
    <phoneticPr fontId="2"/>
  </si>
  <si>
    <r>
      <t>①</t>
    </r>
    <r>
      <rPr>
        <sz val="11"/>
        <rFont val="ＭＳ Ｐ明朝"/>
        <family val="1"/>
        <charset val="128"/>
      </rPr>
      <t>+⑧</t>
    </r>
    <phoneticPr fontId="2"/>
  </si>
  <si>
    <t>パターン５</t>
    <phoneticPr fontId="2"/>
  </si>
  <si>
    <t>②+③+④+⑨</t>
    <phoneticPr fontId="2"/>
  </si>
  <si>
    <t>②+③+⑤+⑥+⑨</t>
    <phoneticPr fontId="2"/>
  </si>
  <si>
    <t>パターン６</t>
    <phoneticPr fontId="2"/>
  </si>
  <si>
    <t>②+③+④+⑦+⑨</t>
    <phoneticPr fontId="2"/>
  </si>
  <si>
    <t>②+③+⑤+⑥+⑦+⑨</t>
    <phoneticPr fontId="2"/>
  </si>
  <si>
    <t>パターン７</t>
    <phoneticPr fontId="2"/>
  </si>
  <si>
    <t>⑧+⑨</t>
    <phoneticPr fontId="2"/>
  </si>
  <si>
    <t>(2)</t>
    <phoneticPr fontId="2"/>
  </si>
  <si>
    <t>(3)</t>
    <phoneticPr fontId="2"/>
  </si>
  <si>
    <t>(4)</t>
    <phoneticPr fontId="2"/>
  </si>
  <si>
    <t>(5)</t>
    <phoneticPr fontId="2"/>
  </si>
  <si>
    <t>コリンズ登録番号</t>
    <phoneticPr fontId="2"/>
  </si>
  <si>
    <t>①</t>
    <phoneticPr fontId="2"/>
  </si>
  <si>
    <t>③</t>
    <phoneticPr fontId="2"/>
  </si>
  <si>
    <t>⑦</t>
    <phoneticPr fontId="2"/>
  </si>
  <si>
    <t>⑩</t>
    <phoneticPr fontId="2"/>
  </si>
  <si>
    <t>△</t>
    <phoneticPr fontId="2"/>
  </si>
  <si>
    <t>パターン１</t>
    <phoneticPr fontId="2"/>
  </si>
  <si>
    <t>パターン１+⑧+⑨</t>
    <phoneticPr fontId="2"/>
  </si>
  <si>
    <t>パターン２+⑧+⑨</t>
    <phoneticPr fontId="2"/>
  </si>
  <si>
    <t>パターン３+⑧+⑨</t>
    <phoneticPr fontId="2"/>
  </si>
  <si>
    <t>最終の見積参考資料等、必要な資料を追加添付。</t>
    <rPh sb="0" eb="2">
      <t>サイシュウ</t>
    </rPh>
    <rPh sb="3" eb="5">
      <t>ミツモリ</t>
    </rPh>
    <rPh sb="5" eb="7">
      <t>サンコウ</t>
    </rPh>
    <rPh sb="7" eb="9">
      <t>シリョウ</t>
    </rPh>
    <rPh sb="9" eb="10">
      <t>トウ</t>
    </rPh>
    <rPh sb="11" eb="13">
      <t>ヒツヨウ</t>
    </rPh>
    <rPh sb="14" eb="16">
      <t>シリョウ</t>
    </rPh>
    <rPh sb="17" eb="19">
      <t>ツイカ</t>
    </rPh>
    <rPh sb="19" eb="21">
      <t>テンプ</t>
    </rPh>
    <phoneticPr fontId="2"/>
  </si>
  <si>
    <t>⑩+⑪</t>
    <phoneticPr fontId="2"/>
  </si>
  <si>
    <t>パターン８</t>
    <phoneticPr fontId="2"/>
  </si>
  <si>
    <t>施工経験が２回以上ある場合は、代表的なもの２回分の提出でよい。</t>
    <phoneticPr fontId="2"/>
  </si>
  <si>
    <t>(3)</t>
    <phoneticPr fontId="2"/>
  </si>
  <si>
    <t>(4)</t>
    <phoneticPr fontId="2"/>
  </si>
  <si>
    <t>同種工事施工経験時の所属会社は問わない。（現在の所属会社以外のものも記載できる。）</t>
    <phoneticPr fontId="2"/>
  </si>
  <si>
    <t>④</t>
    <phoneticPr fontId="2"/>
  </si>
  <si>
    <t>発注者の証明書の写し。（上記資料①～⑨で確認できない記載内容（コリンズ登録番号を除く。）を全て証明してあるもの。）</t>
    <phoneticPr fontId="2"/>
  </si>
  <si>
    <t>⑥</t>
    <phoneticPr fontId="2"/>
  </si>
  <si>
    <t>⑪</t>
    <phoneticPr fontId="2"/>
  </si>
  <si>
    <t>○</t>
    <phoneticPr fontId="2"/>
  </si>
  <si>
    <t>パターン５</t>
    <phoneticPr fontId="2"/>
  </si>
  <si>
    <t>②+③+④+⑧+⑨+⑪</t>
    <phoneticPr fontId="2"/>
  </si>
  <si>
    <t>②+③+⑤+⑥+⑧+⑨+⑪</t>
    <phoneticPr fontId="2"/>
  </si>
  <si>
    <t>②+③+⑤+⑥+⑦+⑧+⑨+⑪</t>
    <phoneticPr fontId="2"/>
  </si>
  <si>
    <t>⑩+⑪</t>
    <phoneticPr fontId="2"/>
  </si>
  <si>
    <t>(1)</t>
    <phoneticPr fontId="2"/>
  </si>
  <si>
    <t>③</t>
    <phoneticPr fontId="2"/>
  </si>
  <si>
    <t>④</t>
    <phoneticPr fontId="2"/>
  </si>
  <si>
    <t>項目別評定点表。（島根県発注工事に限る。）</t>
    <phoneticPr fontId="2"/>
  </si>
  <si>
    <t>⑦</t>
    <phoneticPr fontId="2"/>
  </si>
  <si>
    <t>①</t>
    <phoneticPr fontId="2"/>
  </si>
  <si>
    <t>②</t>
    <phoneticPr fontId="2"/>
  </si>
  <si>
    <t>⑤</t>
    <phoneticPr fontId="2"/>
  </si>
  <si>
    <t>②+③+④+⑦+⑧+⑨+⑪</t>
    <phoneticPr fontId="2"/>
  </si>
  <si>
    <t>⑩</t>
    <phoneticPr fontId="2"/>
  </si>
  <si>
    <t>(7)</t>
    <phoneticPr fontId="2"/>
  </si>
  <si>
    <t>コリンズ登録番号</t>
    <phoneticPr fontId="2"/>
  </si>
  <si>
    <t>コリンズ登録番号</t>
    <phoneticPr fontId="2"/>
  </si>
  <si>
    <t>コリンズの「登録内容確認書」の写し。（竣工登録に限る。）</t>
    <rPh sb="15" eb="16">
      <t>ウツ</t>
    </rPh>
    <phoneticPr fontId="2"/>
  </si>
  <si>
    <t>・コリンズと別資料を提出する場合</t>
    <rPh sb="6" eb="7">
      <t>ベツ</t>
    </rPh>
    <rPh sb="7" eb="9">
      <t>シリョウ</t>
    </rPh>
    <rPh sb="10" eb="12">
      <t>テイシュツ</t>
    </rPh>
    <rPh sb="14" eb="16">
      <t>バアイ</t>
    </rPh>
    <phoneticPr fontId="2"/>
  </si>
  <si>
    <t>技術者の従事期間（始）と従事時の役職が確認できる資料（契約時の技術者が確認できるコリンズの「登録内容確認書」の写し等）。</t>
    <rPh sb="9" eb="10">
      <t>ハジ</t>
    </rPh>
    <rPh sb="12" eb="14">
      <t>ジュウジ</t>
    </rPh>
    <rPh sb="14" eb="15">
      <t>ジ</t>
    </rPh>
    <rPh sb="16" eb="18">
      <t>ヤクショク</t>
    </rPh>
    <rPh sb="46" eb="48">
      <t>トウロク</t>
    </rPh>
    <rPh sb="48" eb="50">
      <t>ナイヨウ</t>
    </rPh>
    <rPh sb="50" eb="53">
      <t>カクニンショ</t>
    </rPh>
    <rPh sb="55" eb="56">
      <t>ウツ</t>
    </rPh>
    <rPh sb="57" eb="58">
      <t>トウ</t>
    </rPh>
    <phoneticPr fontId="2"/>
  </si>
  <si>
    <t>○</t>
    <phoneticPr fontId="2"/>
  </si>
  <si>
    <t>・コリンズと別資料を提出する場合</t>
    <phoneticPr fontId="2"/>
  </si>
  <si>
    <t>・別資料のみを提出する場合</t>
    <rPh sb="1" eb="2">
      <t>ベツ</t>
    </rPh>
    <rPh sb="2" eb="4">
      <t>シリョウ</t>
    </rPh>
    <rPh sb="7" eb="9">
      <t>テイシュツ</t>
    </rPh>
    <rPh sb="11" eb="13">
      <t>バアイ</t>
    </rPh>
    <phoneticPr fontId="2"/>
  </si>
  <si>
    <t>散布業務</t>
    <rPh sb="0" eb="2">
      <t>サンプ</t>
    </rPh>
    <rPh sb="2" eb="4">
      <t>ギョウム</t>
    </rPh>
    <phoneticPr fontId="2"/>
  </si>
  <si>
    <t>除雪・散布業務</t>
    <rPh sb="0" eb="2">
      <t>ジョセツ</t>
    </rPh>
    <rPh sb="3" eb="5">
      <t>サンプ</t>
    </rPh>
    <rPh sb="5" eb="7">
      <t>ギョウム</t>
    </rPh>
    <phoneticPr fontId="2"/>
  </si>
  <si>
    <t>１３</t>
  </si>
  <si>
    <t>１４</t>
  </si>
  <si>
    <t>１５</t>
  </si>
  <si>
    <t>　技術資料様式のセルの着色の凡例は次のとおりです</t>
    <rPh sb="1" eb="3">
      <t>ギジュツ</t>
    </rPh>
    <rPh sb="3" eb="5">
      <t>シリョウ</t>
    </rPh>
    <rPh sb="5" eb="7">
      <t>ヨウシキ</t>
    </rPh>
    <rPh sb="11" eb="13">
      <t>チャクショク</t>
    </rPh>
    <rPh sb="14" eb="16">
      <t>ハンレイ</t>
    </rPh>
    <rPh sb="17" eb="18">
      <t>ツギ</t>
    </rPh>
    <phoneticPr fontId="2"/>
  </si>
  <si>
    <t>【注】</t>
  </si>
  <si>
    <t>・押印済資料で提出する場合、押印済資料で評価する。</t>
    <phoneticPr fontId="2"/>
  </si>
  <si>
    <t>【注】</t>
    <phoneticPr fontId="2"/>
  </si>
  <si>
    <t>・対象工事が異なる押印済資料を提出した場合、当該評価項目の加算点はゼロとする。</t>
    <phoneticPr fontId="2"/>
  </si>
  <si>
    <t>　　　</t>
    <phoneticPr fontId="2"/>
  </si>
  <si>
    <t>対象工事</t>
    <rPh sb="0" eb="2">
      <t>タイショウ</t>
    </rPh>
    <rPh sb="2" eb="4">
      <t>コウジ</t>
    </rPh>
    <phoneticPr fontId="2"/>
  </si>
  <si>
    <t>同種工事の定義</t>
    <phoneticPr fontId="2"/>
  </si>
  <si>
    <t>対象期間等</t>
    <rPh sb="0" eb="2">
      <t>タイショウ</t>
    </rPh>
    <rPh sb="2" eb="4">
      <t>キカン</t>
    </rPh>
    <rPh sb="4" eb="5">
      <t>トウ</t>
    </rPh>
    <phoneticPr fontId="2"/>
  </si>
  <si>
    <t>対象工事</t>
    <rPh sb="0" eb="4">
      <t>タイショウコウジ</t>
    </rPh>
    <phoneticPr fontId="2"/>
  </si>
  <si>
    <t>同種工事の定義</t>
    <phoneticPr fontId="2"/>
  </si>
  <si>
    <t>対象期間・対象機関</t>
    <phoneticPr fontId="2"/>
  </si>
  <si>
    <t>・押印済資料で提出する場合、押印済資料で評価する。　</t>
    <phoneticPr fontId="2"/>
  </si>
  <si>
    <t>・押印済資料で提出する場合、押印済資料で評価する。</t>
    <phoneticPr fontId="2"/>
  </si>
  <si>
    <t>・押印済資料で提出する場合、押印済資料で評価する。</t>
    <phoneticPr fontId="2"/>
  </si>
  <si>
    <t>押印済資料有効期限</t>
    <rPh sb="0" eb="2">
      <t>オウイン</t>
    </rPh>
    <rPh sb="2" eb="3">
      <t>ズミ</t>
    </rPh>
    <rPh sb="3" eb="5">
      <t>シリョウ</t>
    </rPh>
    <rPh sb="5" eb="7">
      <t>ユウコウ</t>
    </rPh>
    <rPh sb="7" eb="9">
      <t>キゲン</t>
    </rPh>
    <phoneticPr fontId="2"/>
  </si>
  <si>
    <t>手引き年度</t>
    <rPh sb="0" eb="2">
      <t>テビ</t>
    </rPh>
    <rPh sb="3" eb="5">
      <t>ネンド</t>
    </rPh>
    <phoneticPr fontId="2"/>
  </si>
  <si>
    <t>・対象資格が異なる押印済資料を提出した場合、当該評価項目の加算点はゼロとする。</t>
    <rPh sb="3" eb="5">
      <t>シカク</t>
    </rPh>
    <phoneticPr fontId="2"/>
  </si>
  <si>
    <t>・対象ユニット数が異なる押印済資料を提出した場合、当該評価項目の加算点はゼロとする。</t>
    <rPh sb="1" eb="3">
      <t>タイショウ</t>
    </rPh>
    <rPh sb="7" eb="8">
      <t>スウ</t>
    </rPh>
    <phoneticPr fontId="2"/>
  </si>
  <si>
    <t>←削除しないでください</t>
    <rPh sb="1" eb="3">
      <t>サクジョ</t>
    </rPh>
    <phoneticPr fontId="2"/>
  </si>
  <si>
    <t>橋梁の維持修繕工事の契約実績</t>
    <rPh sb="0" eb="2">
      <t>キョウリョウ</t>
    </rPh>
    <rPh sb="3" eb="5">
      <t>イジ</t>
    </rPh>
    <rPh sb="5" eb="7">
      <t>シュウゼン</t>
    </rPh>
    <rPh sb="7" eb="9">
      <t>コウジ</t>
    </rPh>
    <rPh sb="10" eb="12">
      <t>ケイヤク</t>
    </rPh>
    <rPh sb="12" eb="14">
      <t>ジッセキ</t>
    </rPh>
    <phoneticPr fontId="2"/>
  </si>
  <si>
    <t>家畜伝染病防疫協定</t>
    <phoneticPr fontId="12"/>
  </si>
  <si>
    <t>　ただし、上記配置予定技術者のうち、必要ユニット数未満の者が新たに評価基準以上のユニット数を取得した場合は、技術資料及び必要な添付資料を再提出すること。</t>
    <rPh sb="5" eb="7">
      <t>ジョウキ</t>
    </rPh>
    <rPh sb="7" eb="9">
      <t>ハイチ</t>
    </rPh>
    <rPh sb="9" eb="11">
      <t>ヨテイ</t>
    </rPh>
    <rPh sb="11" eb="14">
      <t>ギジュツシャ</t>
    </rPh>
    <rPh sb="18" eb="20">
      <t>ヒツヨウ</t>
    </rPh>
    <rPh sb="24" eb="25">
      <t>スウ</t>
    </rPh>
    <rPh sb="25" eb="27">
      <t>ミマン</t>
    </rPh>
    <rPh sb="28" eb="29">
      <t>モノ</t>
    </rPh>
    <rPh sb="30" eb="31">
      <t>アラ</t>
    </rPh>
    <phoneticPr fontId="2"/>
  </si>
  <si>
    <t>若手技術者・若手従業員の新規雇用</t>
    <rPh sb="6" eb="8">
      <t>ワカテ</t>
    </rPh>
    <rPh sb="8" eb="11">
      <t>ジュウギョウイン</t>
    </rPh>
    <phoneticPr fontId="2"/>
  </si>
  <si>
    <t>ただし、入札参加希望者と直接的かつ恒常的な雇用関係にあること。</t>
    <phoneticPr fontId="2"/>
  </si>
  <si>
    <t>○若手技術者・若手従業員の新規雇用があれば、下表を記載すること。</t>
    <rPh sb="1" eb="3">
      <t>ワカテ</t>
    </rPh>
    <rPh sb="3" eb="6">
      <t>ギジュツシャ</t>
    </rPh>
    <rPh sb="7" eb="9">
      <t>ワカテ</t>
    </rPh>
    <rPh sb="9" eb="12">
      <t>ジュウギョウイン</t>
    </rPh>
    <rPh sb="13" eb="15">
      <t>シンキ</t>
    </rPh>
    <rPh sb="15" eb="17">
      <t>コヨウ</t>
    </rPh>
    <rPh sb="22" eb="24">
      <t>カヒョウ</t>
    </rPh>
    <rPh sb="25" eb="27">
      <t>キサイ</t>
    </rPh>
    <phoneticPr fontId="2"/>
  </si>
  <si>
    <t>新規雇用の内容</t>
    <rPh sb="0" eb="2">
      <t>シンキ</t>
    </rPh>
    <rPh sb="2" eb="4">
      <t>コヨウ</t>
    </rPh>
    <rPh sb="5" eb="7">
      <t>ナイヨウ</t>
    </rPh>
    <phoneticPr fontId="2"/>
  </si>
  <si>
    <t>新規雇用①</t>
    <rPh sb="0" eb="2">
      <t>シンキ</t>
    </rPh>
    <rPh sb="2" eb="4">
      <t>コヨウ</t>
    </rPh>
    <phoneticPr fontId="2"/>
  </si>
  <si>
    <t>新規雇用②</t>
    <rPh sb="0" eb="2">
      <t>シンキ</t>
    </rPh>
    <rPh sb="2" eb="4">
      <t>コヨウ</t>
    </rPh>
    <phoneticPr fontId="2"/>
  </si>
  <si>
    <t>新規雇用した若手技術者・若手従業員の氏名</t>
    <rPh sb="12" eb="14">
      <t>ワカテ</t>
    </rPh>
    <rPh sb="14" eb="17">
      <t>ジュウギョウイン</t>
    </rPh>
    <phoneticPr fontId="2"/>
  </si>
  <si>
    <t>新規雇用年月日</t>
    <rPh sb="0" eb="2">
      <t>シンキ</t>
    </rPh>
    <rPh sb="2" eb="4">
      <t>コヨウ</t>
    </rPh>
    <rPh sb="4" eb="7">
      <t>ネンガッピ</t>
    </rPh>
    <phoneticPr fontId="2"/>
  </si>
  <si>
    <t>（c）.上記（a）、（b）以外の若手従業員</t>
    <rPh sb="4" eb="6">
      <t>ジョウキ</t>
    </rPh>
    <rPh sb="13" eb="15">
      <t>イガイ</t>
    </rPh>
    <rPh sb="16" eb="18">
      <t>ワカテ</t>
    </rPh>
    <rPh sb="18" eb="21">
      <t>ジュウギョウイン</t>
    </rPh>
    <phoneticPr fontId="2"/>
  </si>
  <si>
    <t>（b）に該当する場合、資格者証の写しを添付すること。</t>
    <phoneticPr fontId="2"/>
  </si>
  <si>
    <t>(５)</t>
    <phoneticPr fontId="2"/>
  </si>
  <si>
    <t>若手技術者・従業員の新規雇用</t>
    <phoneticPr fontId="2"/>
  </si>
  <si>
    <t>雇用①</t>
    <rPh sb="0" eb="2">
      <t>コヨウ</t>
    </rPh>
    <phoneticPr fontId="2"/>
  </si>
  <si>
    <t>雇用②</t>
    <rPh sb="0" eb="2">
      <t>コヨウ</t>
    </rPh>
    <phoneticPr fontId="2"/>
  </si>
  <si>
    <t>雇用の内容</t>
    <rPh sb="0" eb="2">
      <t>コヨウ</t>
    </rPh>
    <rPh sb="3" eb="5">
      <t>ナイヨウ</t>
    </rPh>
    <phoneticPr fontId="2"/>
  </si>
  <si>
    <t>若手技術者・従業員の新規雇用</t>
    <rPh sb="0" eb="2">
      <t>ワカテ</t>
    </rPh>
    <rPh sb="2" eb="5">
      <t>ギジュツシャ</t>
    </rPh>
    <rPh sb="6" eb="9">
      <t>ジュウギョウイン</t>
    </rPh>
    <rPh sb="10" eb="12">
      <t>シンキ</t>
    </rPh>
    <rPh sb="12" eb="14">
      <t>コヨウ</t>
    </rPh>
    <phoneticPr fontId="2"/>
  </si>
  <si>
    <t>監理技術者補佐</t>
    <rPh sb="0" eb="2">
      <t>カンリ</t>
    </rPh>
    <rPh sb="2" eb="5">
      <t>ギジュツシャ</t>
    </rPh>
    <rPh sb="5" eb="7">
      <t>ホサ</t>
    </rPh>
    <phoneticPr fontId="2"/>
  </si>
  <si>
    <t>(3)</t>
    <phoneticPr fontId="2"/>
  </si>
  <si>
    <t>工事成績評定通知書の写し。ただし、工事成績評定対象外工事の場合は、「成績評定対象外」である旨を「工事成績評定点」欄に記載すること。（島根県以外の発注工事は、成績評定対象外であることを確認するための発注者の証明書の写し（資料⑩）も追加添付すること。）</t>
    <rPh sb="34" eb="36">
      <t>セイセキ</t>
    </rPh>
    <rPh sb="45" eb="46">
      <t>ムネ</t>
    </rPh>
    <rPh sb="54" eb="55">
      <t>テン</t>
    </rPh>
    <rPh sb="78" eb="80">
      <t>セイセキ</t>
    </rPh>
    <rPh sb="80" eb="82">
      <t>ヒョウテイ</t>
    </rPh>
    <rPh sb="106" eb="107">
      <t>ウツ</t>
    </rPh>
    <rPh sb="109" eb="111">
      <t>シリョウ</t>
    </rPh>
    <phoneticPr fontId="2"/>
  </si>
  <si>
    <t>令和元年度</t>
    <rPh sb="0" eb="2">
      <t>レイワ</t>
    </rPh>
    <rPh sb="2" eb="3">
      <t>ガン</t>
    </rPh>
    <phoneticPr fontId="2"/>
  </si>
  <si>
    <t>住所　</t>
    <phoneticPr fontId="2"/>
  </si>
  <si>
    <t>令和２年度</t>
    <rPh sb="0" eb="2">
      <t>レイワ</t>
    </rPh>
    <phoneticPr fontId="2"/>
  </si>
  <si>
    <t>令和３年度</t>
    <rPh sb="0" eb="2">
      <t>レイワ</t>
    </rPh>
    <phoneticPr fontId="2"/>
  </si>
  <si>
    <t>若手技術者・若手従業員の新規雇用</t>
    <rPh sb="0" eb="2">
      <t>ワカテ</t>
    </rPh>
    <rPh sb="2" eb="5">
      <t>ギジュツシャ</t>
    </rPh>
    <rPh sb="6" eb="8">
      <t>ワカテ</t>
    </rPh>
    <rPh sb="8" eb="11">
      <t>ジュウギョウイン</t>
    </rPh>
    <rPh sb="12" eb="14">
      <t>シンキ</t>
    </rPh>
    <rPh sb="14" eb="16">
      <t>コヨウ</t>
    </rPh>
    <phoneticPr fontId="2"/>
  </si>
  <si>
    <t>CCUSの活用</t>
    <rPh sb="5" eb="7">
      <t>カツヨウ</t>
    </rPh>
    <phoneticPr fontId="2"/>
  </si>
  <si>
    <t>建設キャリアアップシステム（CCUS）の活用</t>
    <rPh sb="0" eb="2">
      <t>ケンセツ</t>
    </rPh>
    <rPh sb="20" eb="22">
      <t>カツヨウ</t>
    </rPh>
    <phoneticPr fontId="2"/>
  </si>
  <si>
    <t>当該工事における建設キャリアアップシステム（CCUS）の活用することの確約</t>
    <rPh sb="0" eb="2">
      <t>トウガイ</t>
    </rPh>
    <rPh sb="2" eb="4">
      <t>コウジ</t>
    </rPh>
    <rPh sb="8" eb="10">
      <t>ケンセツ</t>
    </rPh>
    <rPh sb="28" eb="30">
      <t>カツヨウ</t>
    </rPh>
    <rPh sb="35" eb="37">
      <t>カクヤク</t>
    </rPh>
    <phoneticPr fontId="2"/>
  </si>
  <si>
    <t>確約の有無</t>
    <rPh sb="0" eb="2">
      <t>カクヤク</t>
    </rPh>
    <phoneticPr fontId="2"/>
  </si>
  <si>
    <t>※記入がない場合は「無」と判断する。</t>
    <rPh sb="1" eb="3">
      <t>キニュウ</t>
    </rPh>
    <rPh sb="6" eb="8">
      <t>バアイ</t>
    </rPh>
    <rPh sb="10" eb="11">
      <t>ム</t>
    </rPh>
    <rPh sb="13" eb="15">
      <t>ハンダン</t>
    </rPh>
    <phoneticPr fontId="2"/>
  </si>
  <si>
    <t>建設キャリアアップシステム活用確約書</t>
  </si>
  <si>
    <t>住　　　　　　所</t>
    <rPh sb="0" eb="1">
      <t>ジュウ</t>
    </rPh>
    <rPh sb="7" eb="8">
      <t>ショ</t>
    </rPh>
    <phoneticPr fontId="2"/>
  </si>
  <si>
    <t>代　表　者　名</t>
    <rPh sb="0" eb="1">
      <t>ダイ</t>
    </rPh>
    <rPh sb="2" eb="3">
      <t>オモテ</t>
    </rPh>
    <rPh sb="4" eb="5">
      <t>モノ</t>
    </rPh>
    <rPh sb="6" eb="7">
      <t>メイ</t>
    </rPh>
    <phoneticPr fontId="2"/>
  </si>
  <si>
    <t>記</t>
    <rPh sb="0" eb="1">
      <t>キ</t>
    </rPh>
    <phoneticPr fontId="2"/>
  </si>
  <si>
    <t>１　工事名</t>
    <rPh sb="2" eb="5">
      <t>コウジメイ</t>
    </rPh>
    <phoneticPr fontId="2"/>
  </si>
  <si>
    <t>２　確約内容</t>
    <phoneticPr fontId="2"/>
  </si>
  <si>
    <t>当該工事での建設キャリアアップシステム（CCUS）の活用</t>
    <rPh sb="0" eb="2">
      <t>トウガイ</t>
    </rPh>
    <rPh sb="2" eb="4">
      <t>コウジ</t>
    </rPh>
    <rPh sb="6" eb="8">
      <t>ケンセツ</t>
    </rPh>
    <rPh sb="26" eb="28">
      <t>カツヨウ</t>
    </rPh>
    <phoneticPr fontId="2"/>
  </si>
  <si>
    <t>確約書の提出</t>
    <rPh sb="0" eb="3">
      <t>カクヤクショ</t>
    </rPh>
    <rPh sb="4" eb="6">
      <t>テイシュツ</t>
    </rPh>
    <phoneticPr fontId="2"/>
  </si>
  <si>
    <t>○○建設</t>
    <rPh sb="2" eb="4">
      <t>ケンセツ</t>
    </rPh>
    <phoneticPr fontId="2"/>
  </si>
  <si>
    <t>対象ＩＣＴ工種</t>
    <rPh sb="0" eb="2">
      <t>タイショウ</t>
    </rPh>
    <rPh sb="5" eb="7">
      <t>コウシュ</t>
    </rPh>
    <phoneticPr fontId="2"/>
  </si>
  <si>
    <t>災害復旧工事受注実績</t>
    <rPh sb="0" eb="2">
      <t>サイガイ</t>
    </rPh>
    <rPh sb="2" eb="4">
      <t>フッキュウ</t>
    </rPh>
    <rPh sb="4" eb="6">
      <t>コウジ</t>
    </rPh>
    <rPh sb="6" eb="8">
      <t>ジュチュウ</t>
    </rPh>
    <rPh sb="8" eb="10">
      <t>ジッセキ</t>
    </rPh>
    <phoneticPr fontId="2"/>
  </si>
  <si>
    <t>ＩＣＴ活用工事施工実績</t>
    <rPh sb="3" eb="11">
      <t>カツヨウコウジセコウジッセキ</t>
    </rPh>
    <phoneticPr fontId="2"/>
  </si>
  <si>
    <t>CCUSの活用</t>
  </si>
  <si>
    <t>発注者の証明書等、必要な資料を添付。</t>
    <rPh sb="0" eb="3">
      <t>ハッチュウシャ</t>
    </rPh>
    <rPh sb="4" eb="7">
      <t>ショウメイショ</t>
    </rPh>
    <rPh sb="7" eb="8">
      <t>トウ</t>
    </rPh>
    <rPh sb="9" eb="11">
      <t>ヒツヨウ</t>
    </rPh>
    <rPh sb="12" eb="14">
      <t>シリョウ</t>
    </rPh>
    <rPh sb="15" eb="17">
      <t>テンプ</t>
    </rPh>
    <phoneticPr fontId="2"/>
  </si>
  <si>
    <t>【地域貢献・その他】評価項目</t>
    <rPh sb="10" eb="12">
      <t>ヒョウカ</t>
    </rPh>
    <rPh sb="12" eb="14">
      <t>コウモク</t>
    </rPh>
    <phoneticPr fontId="12"/>
  </si>
  <si>
    <t>地域貢献・その他</t>
  </si>
  <si>
    <t>地域貢献・その他</t>
    <phoneticPr fontId="2"/>
  </si>
  <si>
    <t>表３【地域貢献・その他】評価項目の着色セルに項目を記入した場合、ここに記載文を直接入力！</t>
  </si>
  <si>
    <t>＜地域貢献・その他＞</t>
    <phoneticPr fontId="2"/>
  </si>
  <si>
    <t>：「地域貢献・その他の評価」様式シート</t>
    <rPh sb="11" eb="13">
      <t>ヒョウカ</t>
    </rPh>
    <rPh sb="14" eb="16">
      <t>ヨウシキ</t>
    </rPh>
    <phoneticPr fontId="2"/>
  </si>
  <si>
    <t>　企業：４項目、配置予定技術者①：４項目、配置予定技術者②：４項目、配置予定技術者③：４項目、地域貢献・その他：7項目、地理的条件：２項目</t>
    <phoneticPr fontId="2"/>
  </si>
  <si>
    <t>協力企業等の場合、企業名が明示された協定書等の写しや団体の代表者の証明書など、協定に参加している企業であることがわかる資料を添付すること。</t>
    <rPh sb="0" eb="2">
      <t>キョウリョク</t>
    </rPh>
    <rPh sb="2" eb="4">
      <t>キギョウ</t>
    </rPh>
    <rPh sb="4" eb="5">
      <t>トウ</t>
    </rPh>
    <rPh sb="6" eb="8">
      <t>バアイ</t>
    </rPh>
    <rPh sb="9" eb="12">
      <t>キギョウメイ</t>
    </rPh>
    <rPh sb="13" eb="15">
      <t>メイジ</t>
    </rPh>
    <rPh sb="18" eb="21">
      <t>キョウテイショ</t>
    </rPh>
    <rPh sb="21" eb="22">
      <t>トウ</t>
    </rPh>
    <rPh sb="23" eb="24">
      <t>ウツ</t>
    </rPh>
    <rPh sb="26" eb="28">
      <t>ダンタイ</t>
    </rPh>
    <rPh sb="29" eb="32">
      <t>ダイヒョウシャ</t>
    </rPh>
    <rPh sb="33" eb="36">
      <t>ショウメイショ</t>
    </rPh>
    <rPh sb="39" eb="41">
      <t>キョウテイ</t>
    </rPh>
    <rPh sb="42" eb="44">
      <t>サンカ</t>
    </rPh>
    <rPh sb="48" eb="50">
      <t>キギョウ</t>
    </rPh>
    <rPh sb="59" eb="61">
      <t>シリョウ</t>
    </rPh>
    <rPh sb="62" eb="64">
      <t>テンプ</t>
    </rPh>
    <phoneticPr fontId="2"/>
  </si>
  <si>
    <t>協定を締結した団体の構成員はもとより、協定に参加している協力企業等も対象とする。ただし、評価の対象者は、団体が所管する地域内に建設業法に規定する営業所を有する者に限る。また、年度途中で脱退した場合、年度途中から加入した場合はその年度の契約締結実績として認めない。</t>
    <rPh sb="87" eb="89">
      <t>ネンド</t>
    </rPh>
    <rPh sb="89" eb="91">
      <t>トチュウ</t>
    </rPh>
    <rPh sb="92" eb="94">
      <t>ダッタイ</t>
    </rPh>
    <rPh sb="96" eb="98">
      <t>バアイ</t>
    </rPh>
    <rPh sb="99" eb="101">
      <t>ネンド</t>
    </rPh>
    <rPh sb="101" eb="103">
      <t>トチュウ</t>
    </rPh>
    <rPh sb="105" eb="107">
      <t>カニュウ</t>
    </rPh>
    <rPh sb="109" eb="111">
      <t>バアイ</t>
    </rPh>
    <rPh sb="114" eb="116">
      <t>ネンド</t>
    </rPh>
    <rPh sb="117" eb="119">
      <t>ケイヤク</t>
    </rPh>
    <rPh sb="119" eb="121">
      <t>テイケツ</t>
    </rPh>
    <rPh sb="121" eb="123">
      <t>ジッセキ</t>
    </rPh>
    <rPh sb="126" eb="127">
      <t>ミト</t>
    </rPh>
    <phoneticPr fontId="2"/>
  </si>
  <si>
    <t>開始年度</t>
    <rPh sb="0" eb="2">
      <t>カイシ</t>
    </rPh>
    <rPh sb="2" eb="4">
      <t>ネンド</t>
    </rPh>
    <phoneticPr fontId="2"/>
  </si>
  <si>
    <t>（a）に該当する場合、指定学校・学科を卒業したことがわかる証明書の写しを添付すること。</t>
    <phoneticPr fontId="2"/>
  </si>
  <si>
    <t>（学科名だけでは判断できない学科の場合は専攻等まで記載のある証明書とすること。）</t>
    <rPh sb="1" eb="3">
      <t>ガッカ</t>
    </rPh>
    <rPh sb="3" eb="4">
      <t>メイ</t>
    </rPh>
    <rPh sb="8" eb="10">
      <t>ハンダン</t>
    </rPh>
    <rPh sb="14" eb="16">
      <t>ガッカ</t>
    </rPh>
    <rPh sb="17" eb="19">
      <t>バアイ</t>
    </rPh>
    <rPh sb="20" eb="22">
      <t>センコウ</t>
    </rPh>
    <rPh sb="22" eb="23">
      <t>トウ</t>
    </rPh>
    <rPh sb="25" eb="27">
      <t>キサイ</t>
    </rPh>
    <rPh sb="30" eb="33">
      <t>ショウメイショ</t>
    </rPh>
    <phoneticPr fontId="2"/>
  </si>
  <si>
    <t>（b）.当該工事種別に該当する建設業法第７条第１項第２号ハに示す資格を有する者</t>
    <rPh sb="22" eb="23">
      <t>ダイ</t>
    </rPh>
    <rPh sb="24" eb="25">
      <t>コウ</t>
    </rPh>
    <rPh sb="27" eb="28">
      <t>ゴウ</t>
    </rPh>
    <rPh sb="38" eb="39">
      <t>モノ</t>
    </rPh>
    <phoneticPr fontId="2"/>
  </si>
  <si>
    <t>配置予定技術者①、②、③共通</t>
    <rPh sb="12" eb="14">
      <t>キョウツウ</t>
    </rPh>
    <phoneticPr fontId="2"/>
  </si>
  <si>
    <t xml:space="preserve">配置予定技術者①用 </t>
    <rPh sb="8" eb="9">
      <t>ヨウ</t>
    </rPh>
    <phoneticPr fontId="2"/>
  </si>
  <si>
    <t xml:space="preserve">配置予定技術者②用 </t>
    <rPh sb="8" eb="9">
      <t>ヨウ</t>
    </rPh>
    <phoneticPr fontId="2"/>
  </si>
  <si>
    <t xml:space="preserve">配置予定技術者③用 </t>
    <rPh sb="8" eb="9">
      <t>ヨウ</t>
    </rPh>
    <phoneticPr fontId="2"/>
  </si>
  <si>
    <t>○○　○○</t>
    <phoneticPr fontId="2"/>
  </si>
  <si>
    <t>令和４年度</t>
    <rPh sb="0" eb="2">
      <t>レイワ</t>
    </rPh>
    <phoneticPr fontId="2"/>
  </si>
  <si>
    <t>平成３０年度</t>
    <phoneticPr fontId="2"/>
  </si>
  <si>
    <t>※活用とは、建設現場にカードリーダーを設置するなどして、技能労働者の就業履歴を蓄積することをいう。</t>
    <rPh sb="1" eb="3">
      <t>カツヨウ</t>
    </rPh>
    <rPh sb="6" eb="8">
      <t>ケンセツ</t>
    </rPh>
    <rPh sb="8" eb="10">
      <t>ゲンバ</t>
    </rPh>
    <rPh sb="19" eb="21">
      <t>セッチ</t>
    </rPh>
    <rPh sb="28" eb="30">
      <t>ギノウ</t>
    </rPh>
    <rPh sb="30" eb="33">
      <t>ロウドウシャ</t>
    </rPh>
    <rPh sb="34" eb="36">
      <t>シュウギョウ</t>
    </rPh>
    <rPh sb="36" eb="38">
      <t>リレキ</t>
    </rPh>
    <rPh sb="39" eb="41">
      <t>チクセキ</t>
    </rPh>
    <phoneticPr fontId="2"/>
  </si>
  <si>
    <t xml:space="preserve"> 下記工事の施工にあたり、建設キャリアアップシステムを活用することを確約します。</t>
    <rPh sb="1" eb="3">
      <t>カキ</t>
    </rPh>
    <rPh sb="34" eb="36">
      <t>カクヤク</t>
    </rPh>
    <phoneticPr fontId="2"/>
  </si>
  <si>
    <t>３　承諾事項</t>
    <rPh sb="2" eb="6">
      <t>ショウダクジコウ</t>
    </rPh>
    <phoneticPr fontId="2"/>
  </si>
  <si>
    <t>島根県建設キャリアアップシステム活用促進実施要領に基づき、建設現場にカードリーダーを設置するなどして、技能労働者の就業履歴を蓄積する。</t>
    <rPh sb="0" eb="3">
      <t>シマネケン</t>
    </rPh>
    <rPh sb="3" eb="5">
      <t>ケンセツ</t>
    </rPh>
    <rPh sb="16" eb="18">
      <t>カツヨウ</t>
    </rPh>
    <rPh sb="18" eb="20">
      <t>ソクシン</t>
    </rPh>
    <rPh sb="20" eb="22">
      <t>ジッシ</t>
    </rPh>
    <rPh sb="22" eb="24">
      <t>ヨウリョウ</t>
    </rPh>
    <rPh sb="25" eb="26">
      <t>モト</t>
    </rPh>
    <phoneticPr fontId="2"/>
  </si>
  <si>
    <t>・工事完成後に実績確認のための証拠書類（ 「現場・契約情報」の出力帳票など）を発注者に提出し確認を受ける。</t>
    <rPh sb="39" eb="42">
      <t>ハッチュウシャ</t>
    </rPh>
    <rPh sb="46" eb="48">
      <t>カクニン</t>
    </rPh>
    <rPh sb="49" eb="50">
      <t>ウ</t>
    </rPh>
    <phoneticPr fontId="2"/>
  </si>
  <si>
    <t>・確約した工事で活用しなかった場合は、工事成績評定で減点となる。</t>
    <phoneticPr fontId="2"/>
  </si>
  <si>
    <t xml:space="preserve"> </t>
    <phoneticPr fontId="2"/>
  </si>
  <si>
    <t>法面機械保有</t>
    <rPh sb="0" eb="2">
      <t>ノリメン</t>
    </rPh>
    <rPh sb="2" eb="4">
      <t>キカイ</t>
    </rPh>
    <rPh sb="4" eb="6">
      <t>ホユウ</t>
    </rPh>
    <phoneticPr fontId="12"/>
  </si>
  <si>
    <t>着色セルの凡例</t>
    <rPh sb="0" eb="2">
      <t>チャクショク</t>
    </rPh>
    <rPh sb="5" eb="7">
      <t>ハンレイ</t>
    </rPh>
    <phoneticPr fontId="109"/>
  </si>
  <si>
    <t>（企業）</t>
    <rPh sb="1" eb="3">
      <t>キギョウ</t>
    </rPh>
    <phoneticPr fontId="109"/>
  </si>
  <si>
    <t>労働福祉関連の状況(a 障がい者雇用の実態)</t>
    <phoneticPr fontId="109"/>
  </si>
  <si>
    <t>：「企業入力シートで入力（数式リンク有）</t>
    <rPh sb="2" eb="4">
      <t>キギョウ</t>
    </rPh>
    <rPh sb="4" eb="6">
      <t>ニュウリョク</t>
    </rPh>
    <rPh sb="10" eb="12">
      <t>ニュウリョク</t>
    </rPh>
    <rPh sb="13" eb="15">
      <t>スウシキ</t>
    </rPh>
    <rPh sb="18" eb="19">
      <t>アリ</t>
    </rPh>
    <phoneticPr fontId="109"/>
  </si>
  <si>
    <t>：セルに直接入力もしくはリストから選択が必要な箇所</t>
    <rPh sb="4" eb="6">
      <t>チョクセツ</t>
    </rPh>
    <rPh sb="6" eb="8">
      <t>ニュウリョク</t>
    </rPh>
    <rPh sb="17" eb="19">
      <t>センタク</t>
    </rPh>
    <rPh sb="20" eb="22">
      <t>ヒツヨウ</t>
    </rPh>
    <rPh sb="23" eb="25">
      <t>カショ</t>
    </rPh>
    <phoneticPr fontId="109"/>
  </si>
  <si>
    <t>会社（企業体）名：</t>
    <rPh sb="3" eb="6">
      <t>キギョウタイ</t>
    </rPh>
    <phoneticPr fontId="109"/>
  </si>
  <si>
    <t>（発注者）</t>
    <rPh sb="1" eb="4">
      <t>ハッチュウシャ</t>
    </rPh>
    <phoneticPr fontId="109"/>
  </si>
  <si>
    <t>a 障がい者雇用の実態</t>
    <phoneticPr fontId="109"/>
  </si>
  <si>
    <t>：「発注者入力シート」で入力（数式リンク有）</t>
    <rPh sb="2" eb="5">
      <t>ハッチュウシャ</t>
    </rPh>
    <rPh sb="5" eb="7">
      <t>ニュウリョク</t>
    </rPh>
    <rPh sb="12" eb="14">
      <t>ニュウリョク</t>
    </rPh>
    <rPh sb="15" eb="17">
      <t>スウシキ</t>
    </rPh>
    <rPh sb="20" eb="21">
      <t>アリ</t>
    </rPh>
    <phoneticPr fontId="109"/>
  </si>
  <si>
    <t xml:space="preserve">  下記の①及び②のどちらかの方法で提出すること。</t>
    <rPh sb="2" eb="4">
      <t>カキ</t>
    </rPh>
    <rPh sb="6" eb="7">
      <t>オヨ</t>
    </rPh>
    <rPh sb="18" eb="20">
      <t>テイシュツ</t>
    </rPh>
    <phoneticPr fontId="109"/>
  </si>
  <si>
    <t>：セルに直接入力が必要な箇所</t>
    <rPh sb="4" eb="6">
      <t>チョクセツ</t>
    </rPh>
    <rPh sb="6" eb="8">
      <t>ニュウリョク</t>
    </rPh>
    <rPh sb="9" eb="11">
      <t>ヒツヨウ</t>
    </rPh>
    <rPh sb="12" eb="14">
      <t>カショ</t>
    </rPh>
    <phoneticPr fontId="109"/>
  </si>
  <si>
    <t>①</t>
    <phoneticPr fontId="109"/>
  </si>
  <si>
    <t>本様式による提出。</t>
    <phoneticPr fontId="109"/>
  </si>
  <si>
    <t>②</t>
    <phoneticPr fontId="109"/>
  </si>
  <si>
    <t>【印刷について】</t>
    <rPh sb="1" eb="3">
      <t>インサツ</t>
    </rPh>
    <phoneticPr fontId="109"/>
  </si>
  <si>
    <t>このシートは「ページ設定」で「白黒印刷」と「印刷範囲」が設定されています。</t>
    <rPh sb="10" eb="12">
      <t>セッテイ</t>
    </rPh>
    <rPh sb="15" eb="17">
      <t>シロクロ</t>
    </rPh>
    <rPh sb="17" eb="19">
      <t>インサツ</t>
    </rPh>
    <rPh sb="22" eb="24">
      <t>インサツ</t>
    </rPh>
    <rPh sb="24" eb="26">
      <t>ハンイ</t>
    </rPh>
    <rPh sb="28" eb="30">
      <t>セッテイ</t>
    </rPh>
    <phoneticPr fontId="109"/>
  </si>
  <si>
    <t>様式内の吹出しコメントは印刷されません。</t>
    <rPh sb="0" eb="2">
      <t>ヨウシキ</t>
    </rPh>
    <rPh sb="2" eb="3">
      <t>ナイ</t>
    </rPh>
    <rPh sb="4" eb="6">
      <t>フキダ</t>
    </rPh>
    <rPh sb="12" eb="14">
      <t>インサツ</t>
    </rPh>
    <phoneticPr fontId="109"/>
  </si>
  <si>
    <t>従業員の雇用状況</t>
    <rPh sb="0" eb="3">
      <t>ジュウギョウイン</t>
    </rPh>
    <rPh sb="4" eb="6">
      <t>コヨウ</t>
    </rPh>
    <rPh sb="6" eb="8">
      <t>ジョウキョウ</t>
    </rPh>
    <phoneticPr fontId="109"/>
  </si>
  <si>
    <t>短時間労働者数
 （人）</t>
    <rPh sb="0" eb="3">
      <t>タンジカン</t>
    </rPh>
    <rPh sb="3" eb="6">
      <t>ロウドウシャ</t>
    </rPh>
    <rPh sb="6" eb="7">
      <t>スウ</t>
    </rPh>
    <phoneticPr fontId="109"/>
  </si>
  <si>
    <t>特定短時間労働者数
 （人）</t>
    <rPh sb="0" eb="2">
      <t>トクテイ</t>
    </rPh>
    <rPh sb="2" eb="5">
      <t>タンジカン</t>
    </rPh>
    <rPh sb="5" eb="8">
      <t>ロウドウシャ</t>
    </rPh>
    <rPh sb="8" eb="9">
      <t>スウ</t>
    </rPh>
    <phoneticPr fontId="109"/>
  </si>
  <si>
    <t>１週間の所定労働時間が30時間以上</t>
    <rPh sb="1" eb="3">
      <t>シュウカン</t>
    </rPh>
    <rPh sb="4" eb="6">
      <t>ショテイ</t>
    </rPh>
    <rPh sb="6" eb="8">
      <t>ロウドウ</t>
    </rPh>
    <rPh sb="8" eb="10">
      <t>ジカン</t>
    </rPh>
    <rPh sb="13" eb="15">
      <t>ジカン</t>
    </rPh>
    <rPh sb="15" eb="17">
      <t>イジョウ</t>
    </rPh>
    <phoneticPr fontId="109"/>
  </si>
  <si>
    <t>１週間の所定労働時間が20時間以上30時間未満</t>
    <rPh sb="1" eb="3">
      <t>シュウカン</t>
    </rPh>
    <rPh sb="4" eb="6">
      <t>ショテイ</t>
    </rPh>
    <rPh sb="6" eb="8">
      <t>ロウドウ</t>
    </rPh>
    <rPh sb="8" eb="10">
      <t>ジカン</t>
    </rPh>
    <rPh sb="13" eb="15">
      <t>ジカン</t>
    </rPh>
    <rPh sb="15" eb="17">
      <t>イジョウ</t>
    </rPh>
    <rPh sb="19" eb="21">
      <t>ジカン</t>
    </rPh>
    <rPh sb="21" eb="23">
      <t>ミマン</t>
    </rPh>
    <phoneticPr fontId="109"/>
  </si>
  <si>
    <t>１週間の所定労働時間が10時間以上20時間未満</t>
    <rPh sb="1" eb="3">
      <t>シュウカン</t>
    </rPh>
    <rPh sb="4" eb="6">
      <t>ショテイ</t>
    </rPh>
    <rPh sb="6" eb="8">
      <t>ロウドウ</t>
    </rPh>
    <rPh sb="8" eb="10">
      <t>ジカン</t>
    </rPh>
    <rPh sb="13" eb="15">
      <t>ジカン</t>
    </rPh>
    <rPh sb="15" eb="17">
      <t>イジョウ</t>
    </rPh>
    <rPh sb="19" eb="21">
      <t>ジカン</t>
    </rPh>
    <rPh sb="21" eb="23">
      <t>ミマン</t>
    </rPh>
    <phoneticPr fontId="109"/>
  </si>
  <si>
    <t>短時間以外の常用雇用労働者数</t>
    <rPh sb="0" eb="5">
      <t>タンジカンイガイ</t>
    </rPh>
    <rPh sb="6" eb="8">
      <t>ジョウヨウ</t>
    </rPh>
    <rPh sb="8" eb="10">
      <t>コヨウ</t>
    </rPh>
    <rPh sb="10" eb="13">
      <t>ロウドウシャ</t>
    </rPh>
    <rPh sb="13" eb="14">
      <t>スウ</t>
    </rPh>
    <phoneticPr fontId="109"/>
  </si>
  <si>
    <t>短時間労働者数</t>
    <rPh sb="0" eb="3">
      <t>タンジカン</t>
    </rPh>
    <rPh sb="3" eb="6">
      <t>ロウドウシャ</t>
    </rPh>
    <rPh sb="6" eb="7">
      <t>スウ</t>
    </rPh>
    <phoneticPr fontId="109"/>
  </si>
  <si>
    <t>特定短時間労働者数</t>
    <rPh sb="0" eb="2">
      <t>トクテイ</t>
    </rPh>
    <rPh sb="2" eb="5">
      <t>タンジカン</t>
    </rPh>
    <rPh sb="5" eb="8">
      <t>ロウドウシャ</t>
    </rPh>
    <rPh sb="8" eb="9">
      <t>スウ</t>
    </rPh>
    <phoneticPr fontId="109"/>
  </si>
  <si>
    <t>換算値</t>
    <rPh sb="0" eb="2">
      <t>カンザン</t>
    </rPh>
    <rPh sb="2" eb="3">
      <t>チ</t>
    </rPh>
    <phoneticPr fontId="109"/>
  </si>
  <si>
    <t>身体障がい者</t>
    <rPh sb="0" eb="2">
      <t>シンタイ</t>
    </rPh>
    <phoneticPr fontId="109"/>
  </si>
  <si>
    <t>１級</t>
    <rPh sb="1" eb="2">
      <t>キュウ</t>
    </rPh>
    <phoneticPr fontId="109"/>
  </si>
  <si>
    <t>重度</t>
    <rPh sb="0" eb="2">
      <t>ジュウド</t>
    </rPh>
    <phoneticPr fontId="109"/>
  </si>
  <si>
    <t>２級</t>
    <rPh sb="1" eb="2">
      <t>キュウ</t>
    </rPh>
    <phoneticPr fontId="109"/>
  </si>
  <si>
    <t>３級</t>
    <rPh sb="1" eb="2">
      <t>キュウ</t>
    </rPh>
    <phoneticPr fontId="109"/>
  </si>
  <si>
    <t>（３級の障がいを２つ以上重複して有する方）</t>
    <rPh sb="2" eb="3">
      <t>キュウ</t>
    </rPh>
    <rPh sb="10" eb="12">
      <t>イジョウ</t>
    </rPh>
    <rPh sb="16" eb="17">
      <t>ユウ</t>
    </rPh>
    <rPh sb="19" eb="20">
      <t>カタ</t>
    </rPh>
    <phoneticPr fontId="109"/>
  </si>
  <si>
    <t>（単一障がいの方）</t>
    <rPh sb="7" eb="8">
      <t>カタ</t>
    </rPh>
    <phoneticPr fontId="109"/>
  </si>
  <si>
    <t>-</t>
    <phoneticPr fontId="109"/>
  </si>
  <si>
    <t>４級</t>
    <rPh sb="1" eb="2">
      <t>キュウ</t>
    </rPh>
    <phoneticPr fontId="109"/>
  </si>
  <si>
    <t>５級</t>
    <rPh sb="1" eb="2">
      <t>キュウ</t>
    </rPh>
    <phoneticPr fontId="109"/>
  </si>
  <si>
    <t>６級</t>
    <rPh sb="1" eb="2">
      <t>キュウ</t>
    </rPh>
    <phoneticPr fontId="109"/>
  </si>
  <si>
    <t>（７級の障がいを重複している方も含む）</t>
    <rPh sb="14" eb="15">
      <t>カタ</t>
    </rPh>
    <rPh sb="16" eb="17">
      <t>フク</t>
    </rPh>
    <phoneticPr fontId="109"/>
  </si>
  <si>
    <t>療育手帳　：　「Ａ」の方</t>
    <rPh sb="0" eb="2">
      <t>リョウイク</t>
    </rPh>
    <rPh sb="2" eb="4">
      <t>テチョウ</t>
    </rPh>
    <rPh sb="11" eb="12">
      <t>カタ</t>
    </rPh>
    <phoneticPr fontId="109"/>
  </si>
  <si>
    <t>療育手帳　：　「Ｂ」の方</t>
    <rPh sb="0" eb="2">
      <t>リョウイク</t>
    </rPh>
    <rPh sb="2" eb="4">
      <t>テチョウ</t>
    </rPh>
    <rPh sb="11" eb="12">
      <t>カタ</t>
    </rPh>
    <phoneticPr fontId="109"/>
  </si>
  <si>
    <t>精神障がい者保健福祉手帳所持者</t>
    <rPh sb="6" eb="8">
      <t>ホケン</t>
    </rPh>
    <rPh sb="8" eb="10">
      <t>フクシ</t>
    </rPh>
    <rPh sb="10" eb="12">
      <t>テチョウ</t>
    </rPh>
    <rPh sb="12" eb="15">
      <t>ショジシャ</t>
    </rPh>
    <phoneticPr fontId="109"/>
  </si>
  <si>
    <t>精神障がい者保健福祉手帳を所持していない方</t>
    <rPh sb="6" eb="8">
      <t>ホケン</t>
    </rPh>
    <rPh sb="8" eb="10">
      <t>フクシ</t>
    </rPh>
    <rPh sb="10" eb="12">
      <t>テチョウ</t>
    </rPh>
    <rPh sb="13" eb="15">
      <t>ショジ</t>
    </rPh>
    <rPh sb="20" eb="21">
      <t>カタ</t>
    </rPh>
    <phoneticPr fontId="109"/>
  </si>
  <si>
    <t>障がい者雇用率の算定対象外</t>
    <rPh sb="12" eb="13">
      <t>ガイ</t>
    </rPh>
    <phoneticPr fontId="109"/>
  </si>
  <si>
    <t>人</t>
    <rPh sb="0" eb="1">
      <t>ニン</t>
    </rPh>
    <phoneticPr fontId="109"/>
  </si>
  <si>
    <t>（c）</t>
    <phoneticPr fontId="109"/>
  </si>
  <si>
    <t>（d）</t>
    <phoneticPr fontId="109"/>
  </si>
  <si>
    <t>　 常用雇用労働者の総数</t>
    <rPh sb="2" eb="6">
      <t>ジョウヨウコヨウ</t>
    </rPh>
    <rPh sb="6" eb="9">
      <t>ロウドウシャ</t>
    </rPh>
    <rPh sb="10" eb="12">
      <t>ソウスウ</t>
    </rPh>
    <phoneticPr fontId="109"/>
  </si>
  <si>
    <t>　　　(d)＝(a)＋(b)×0.5</t>
    <phoneticPr fontId="109"/>
  </si>
  <si>
    <r>
      <t>除外率　　　　</t>
    </r>
    <r>
      <rPr>
        <sz val="9"/>
        <rFont val="ＭＳ Ｐ明朝"/>
        <family val="1"/>
        <charset val="128"/>
      </rPr>
      <t/>
    </r>
    <rPh sb="0" eb="2">
      <t>ジョガイ</t>
    </rPh>
    <rPh sb="2" eb="3">
      <t>リツ</t>
    </rPh>
    <phoneticPr fontId="109"/>
  </si>
  <si>
    <t>（下線部分は小数点以下切捨て）</t>
    <phoneticPr fontId="109"/>
  </si>
  <si>
    <t>今後の法定雇用率の設定</t>
    <rPh sb="0" eb="2">
      <t>コンゴ</t>
    </rPh>
    <rPh sb="3" eb="5">
      <t>ホウテイ</t>
    </rPh>
    <rPh sb="5" eb="8">
      <t>コヨウリツ</t>
    </rPh>
    <rPh sb="9" eb="11">
      <t>セッテイ</t>
    </rPh>
    <phoneticPr fontId="109"/>
  </si>
  <si>
    <t>R6年4月</t>
    <rPh sb="2" eb="3">
      <t>ネン</t>
    </rPh>
    <rPh sb="4" eb="5">
      <t>ガツ</t>
    </rPh>
    <phoneticPr fontId="109"/>
  </si>
  <si>
    <t>R8年7月</t>
    <rPh sb="2" eb="3">
      <t>ネン</t>
    </rPh>
    <rPh sb="4" eb="5">
      <t>ガツ</t>
    </rPh>
    <phoneticPr fontId="109"/>
  </si>
  <si>
    <t>法定雇用義務数　</t>
    <rPh sb="0" eb="2">
      <t>ホウテイ</t>
    </rPh>
    <rPh sb="2" eb="4">
      <t>コヨウ</t>
    </rPh>
    <rPh sb="4" eb="6">
      <t>ギム</t>
    </rPh>
    <rPh sb="6" eb="7">
      <t>スウ</t>
    </rPh>
    <phoneticPr fontId="109"/>
  </si>
  <si>
    <t>法定雇用率</t>
    <rPh sb="0" eb="5">
      <t>ホウテイコヨウリツ</t>
    </rPh>
    <phoneticPr fontId="109"/>
  </si>
  <si>
    <t>対象事業主の範囲</t>
    <rPh sb="0" eb="5">
      <t>タイショウジギョウヌシ</t>
    </rPh>
    <rPh sb="6" eb="8">
      <t>ハンイ</t>
    </rPh>
    <phoneticPr fontId="109"/>
  </si>
  <si>
    <t>雇用している障がい者数</t>
    <rPh sb="0" eb="2">
      <t>コヨウ</t>
    </rPh>
    <rPh sb="10" eb="11">
      <t>スウ</t>
    </rPh>
    <phoneticPr fontId="109"/>
  </si>
  <si>
    <t>(1)</t>
    <phoneticPr fontId="109"/>
  </si>
  <si>
    <t>身体障がい者手帳、療育手帳、精神障がい者保健福祉手帳の写しは添付不要。</t>
    <rPh sb="0" eb="2">
      <t>シンタイ</t>
    </rPh>
    <rPh sb="2" eb="3">
      <t>ショウ</t>
    </rPh>
    <rPh sb="5" eb="6">
      <t>シャ</t>
    </rPh>
    <rPh sb="6" eb="8">
      <t>テチョウ</t>
    </rPh>
    <rPh sb="27" eb="28">
      <t>ウツ</t>
    </rPh>
    <rPh sb="30" eb="32">
      <t>テンプ</t>
    </rPh>
    <rPh sb="32" eb="34">
      <t>フヨウ</t>
    </rPh>
    <phoneticPr fontId="109"/>
  </si>
  <si>
    <t>法定雇用義務数の算出の基礎となる労働者数</t>
    <phoneticPr fontId="2"/>
  </si>
  <si>
    <t>短時間以外の常用雇用労働者数 （人）</t>
    <rPh sb="0" eb="5">
      <t>タンジカンイガイ</t>
    </rPh>
    <rPh sb="6" eb="8">
      <t>ジョウヨウ</t>
    </rPh>
    <rPh sb="8" eb="10">
      <t>コヨウ</t>
    </rPh>
    <rPh sb="10" eb="13">
      <t>ロウドウシャ</t>
    </rPh>
    <rPh sb="13" eb="14">
      <t>スウ</t>
    </rPh>
    <phoneticPr fontId="109"/>
  </si>
  <si>
    <t>（e）</t>
    <phoneticPr fontId="109"/>
  </si>
  <si>
    <t>（f）</t>
    <phoneticPr fontId="109"/>
  </si>
  <si>
    <t>法定雇用義務数の算出の基礎となる労働者数</t>
    <rPh sb="0" eb="2">
      <t>ホウテイ</t>
    </rPh>
    <rPh sb="2" eb="4">
      <t>コヨウ</t>
    </rPh>
    <rPh sb="4" eb="6">
      <t>ギム</t>
    </rPh>
    <rPh sb="6" eb="7">
      <t>スウ</t>
    </rPh>
    <rPh sb="8" eb="10">
      <t>サンシュツ</t>
    </rPh>
    <rPh sb="11" eb="13">
      <t>キソ</t>
    </rPh>
    <rPh sb="16" eb="19">
      <t>ロウドウシャ</t>
    </rPh>
    <rPh sb="19" eb="20">
      <t>スウ</t>
    </rPh>
    <phoneticPr fontId="109"/>
  </si>
  <si>
    <r>
      <t>（f）＝(d)-</t>
    </r>
    <r>
      <rPr>
        <u/>
        <sz val="10"/>
        <rFont val="ＭＳ Ｐ明朝"/>
        <family val="1"/>
        <charset val="128"/>
      </rPr>
      <t xml:space="preserve"> (d)×(e)/100</t>
    </r>
    <phoneticPr fontId="109"/>
  </si>
  <si>
    <t>（g）</t>
    <phoneticPr fontId="109"/>
  </si>
  <si>
    <t>(h)</t>
    <phoneticPr fontId="109"/>
  </si>
  <si>
    <r>
      <t>（h） ＝ （f）×（g）　　　　　</t>
    </r>
    <r>
      <rPr>
        <sz val="9"/>
        <rFont val="ＭＳ Ｐ明朝"/>
        <family val="1"/>
        <charset val="128"/>
      </rPr>
      <t>　（小数点以下切捨て）</t>
    </r>
    <phoneticPr fontId="109"/>
  </si>
  <si>
    <t>(i)</t>
    <phoneticPr fontId="109"/>
  </si>
  <si>
    <r>
      <rPr>
        <b/>
        <sz val="12"/>
        <rFont val="ＭＳ Ｐ明朝"/>
        <family val="1"/>
        <charset val="128"/>
      </rPr>
      <t>判定</t>
    </r>
    <r>
      <rPr>
        <sz val="10"/>
        <rFont val="ＭＳ Ｐ明朝"/>
        <family val="1"/>
        <charset val="128"/>
      </rPr>
      <t xml:space="preserve">　：　（h）と（i）を比較し、　「（h）＜（i）」のときに評価する  </t>
    </r>
    <rPh sb="0" eb="2">
      <t>ハンテイ</t>
    </rPh>
    <rPh sb="13" eb="15">
      <t>ヒカク</t>
    </rPh>
    <rPh sb="31" eb="33">
      <t>ヒョウカ</t>
    </rPh>
    <phoneticPr fontId="109"/>
  </si>
  <si>
    <t>年度間延べ参加人数</t>
    <rPh sb="0" eb="1">
      <t>ネン</t>
    </rPh>
    <rPh sb="1" eb="2">
      <t>ド</t>
    </rPh>
    <rPh sb="2" eb="3">
      <t>カン</t>
    </rPh>
    <rPh sb="3" eb="4">
      <t>ノ</t>
    </rPh>
    <rPh sb="5" eb="7">
      <t>サンカ</t>
    </rPh>
    <rPh sb="7" eb="9">
      <t>ニンズウ</t>
    </rPh>
    <phoneticPr fontId="2"/>
  </si>
  <si>
    <r>
      <t xml:space="preserve">②法で定める「対象家族」を超える範囲も対象。
</t>
    </r>
    <r>
      <rPr>
        <sz val="7"/>
        <rFont val="ＭＳ Ｐゴシック"/>
        <family val="3"/>
        <charset val="128"/>
        <scheme val="minor"/>
      </rPr>
      <t>（対象家族：配偶者、父母・子・祖父母・兄弟姉妹及び孫、配偶者の父母）</t>
    </r>
    <phoneticPr fontId="12"/>
  </si>
  <si>
    <t>最新の有効期限
(有効期限のない
資格は記入不要)</t>
    <phoneticPr fontId="2"/>
  </si>
  <si>
    <r>
      <t>資格・</t>
    </r>
    <r>
      <rPr>
        <sz val="11"/>
        <color rgb="FFFF0000"/>
        <rFont val="ＭＳ Ｐ明朝"/>
        <family val="1"/>
        <charset val="128"/>
      </rPr>
      <t>有効期限</t>
    </r>
    <r>
      <rPr>
        <sz val="11"/>
        <color theme="1"/>
        <rFont val="ＭＳ Ｐ明朝"/>
        <family val="1"/>
        <charset val="128"/>
      </rPr>
      <t>の確認できる証明書、</t>
    </r>
    <r>
      <rPr>
        <sz val="11"/>
        <color rgb="FFFF0000"/>
        <rFont val="ＭＳ Ｐ明朝"/>
        <family val="1"/>
        <charset val="128"/>
      </rPr>
      <t>資格証</t>
    </r>
    <r>
      <rPr>
        <sz val="11"/>
        <color theme="1"/>
        <rFont val="ＭＳ Ｐ明朝"/>
        <family val="1"/>
        <charset val="128"/>
      </rPr>
      <t>等の写しを添付すること。</t>
    </r>
    <rPh sb="3" eb="7">
      <t>ユウコウキゲン</t>
    </rPh>
    <rPh sb="17" eb="20">
      <t>シカクショウ</t>
    </rPh>
    <phoneticPr fontId="2"/>
  </si>
  <si>
    <r>
      <rPr>
        <sz val="9"/>
        <color theme="1"/>
        <rFont val="ＭＳ Ｐ明朝"/>
        <family val="1"/>
        <charset val="128"/>
      </rPr>
      <t>施工箇所</t>
    </r>
    <r>
      <rPr>
        <sz val="11"/>
        <color rgb="FFFF0000"/>
        <rFont val="ＭＳ Ｐ明朝"/>
        <family val="1"/>
        <charset val="128"/>
      </rPr>
      <t>(</t>
    </r>
    <r>
      <rPr>
        <b/>
        <sz val="11"/>
        <color rgb="FFFF0000"/>
        <rFont val="ＭＳ Ｐ明朝"/>
        <family val="1"/>
        <charset val="128"/>
      </rPr>
      <t>旧市町村名</t>
    </r>
    <r>
      <rPr>
        <sz val="11"/>
        <color rgb="FFFF0000"/>
        <rFont val="ＭＳ Ｐ明朝"/>
        <family val="1"/>
        <charset val="128"/>
      </rPr>
      <t>)</t>
    </r>
    <rPh sb="5" eb="10">
      <t>キュウシチョウソンメイ</t>
    </rPh>
    <phoneticPr fontId="2"/>
  </si>
  <si>
    <t>従業員数は当該活動時点のものとする。</t>
    <phoneticPr fontId="2"/>
  </si>
  <si>
    <r>
      <t>※“</t>
    </r>
    <r>
      <rPr>
        <u/>
        <sz val="11"/>
        <color theme="1"/>
        <rFont val="ＭＳ Ｐ明朝"/>
        <family val="1"/>
        <charset val="128"/>
      </rPr>
      <t>育児・介護休業法で定める制度を超える制度”で申請する場合</t>
    </r>
    <rPh sb="2" eb="4">
      <t>イクジ</t>
    </rPh>
    <rPh sb="5" eb="7">
      <t>カイゴ</t>
    </rPh>
    <rPh sb="7" eb="10">
      <t>キュウギョウホウ</t>
    </rPh>
    <rPh sb="11" eb="12">
      <t>サダ</t>
    </rPh>
    <rPh sb="14" eb="16">
      <t>セイド</t>
    </rPh>
    <rPh sb="17" eb="18">
      <t>コ</t>
    </rPh>
    <rPh sb="20" eb="22">
      <t>セイド</t>
    </rPh>
    <rPh sb="24" eb="26">
      <t>シンセイ</t>
    </rPh>
    <phoneticPr fontId="2"/>
  </si>
  <si>
    <r>
      <t>企業の育児・介護休業に関する制度の概要が分かる資料（就業規則等）のうち「</t>
    </r>
    <r>
      <rPr>
        <sz val="11"/>
        <color theme="1"/>
        <rFont val="ＭＳ Ｐ明朝"/>
        <family val="1"/>
        <charset val="128"/>
      </rPr>
      <t>育児・介護休業法」に関係する部分を添付資料として提出すること。その際、法定の制度を超える箇所にアンダーライン明示すること。なお、明示が無い場合は、評価の対象としない。</t>
    </r>
    <rPh sb="80" eb="82">
      <t>カショ</t>
    </rPh>
    <phoneticPr fontId="2"/>
  </si>
  <si>
    <r>
      <t>育児・介護休業に関する制度の内容を確認するため、</t>
    </r>
    <r>
      <rPr>
        <u val="double"/>
        <sz val="11"/>
        <color theme="1"/>
        <rFont val="ＭＳ Ｐ明朝"/>
        <family val="1"/>
        <charset val="128"/>
      </rPr>
      <t>必ず別紙「育児・介護休業に関する制度　チェック表」を記入し、添付すること。</t>
    </r>
    <phoneticPr fontId="2"/>
  </si>
  <si>
    <t xml:space="preserve">○法律では１歳まで、両親ともに育児休業を取得する場合は１歳２ヶ月まで、または、一定の事情がある場合は２歳までとされています。　　　　　　　　　　　　　　　　　　　　　　　　　　　　　
○一定の事情の有無に関わらず、２歳まで育児休業をとることができる場合は、法定を超える内容となります。
</t>
    <rPh sb="102" eb="103">
      <t>カカ</t>
    </rPh>
    <phoneticPr fontId="12"/>
  </si>
  <si>
    <r>
      <t>（</t>
    </r>
    <r>
      <rPr>
        <sz val="11"/>
        <color theme="1"/>
        <rFont val="ＭＳ Ｐゴシック"/>
        <family val="2"/>
        <charset val="128"/>
        <scheme val="minor"/>
      </rPr>
      <t>育児・介護休業法）第</t>
    </r>
    <r>
      <rPr>
        <sz val="10"/>
        <color indexed="10"/>
        <rFont val="ＭＳ Ｐゴシック"/>
        <family val="3"/>
        <charset val="128"/>
      </rPr>
      <t>○○</t>
    </r>
    <r>
      <rPr>
        <sz val="11"/>
        <color theme="1"/>
        <rFont val="ＭＳ Ｐゴシック"/>
        <family val="2"/>
        <charset val="128"/>
        <scheme val="minor"/>
      </rPr>
      <t>条第</t>
    </r>
    <r>
      <rPr>
        <sz val="10"/>
        <color indexed="10"/>
        <rFont val="ＭＳ Ｐゴシック"/>
        <family val="3"/>
        <charset val="128"/>
      </rPr>
      <t>○○</t>
    </r>
    <r>
      <rPr>
        <sz val="11"/>
        <color theme="1"/>
        <rFont val="ＭＳ Ｐゴシック"/>
        <family val="2"/>
        <charset val="128"/>
        <scheme val="minor"/>
      </rPr>
      <t>項
　</t>
    </r>
    <r>
      <rPr>
        <sz val="10"/>
        <color indexed="10"/>
        <rFont val="ＭＳ Ｐゴシック"/>
        <family val="3"/>
        <charset val="128"/>
      </rPr>
      <t>○○○○○○○○○　　…　　○○○○○○</t>
    </r>
    <r>
      <rPr>
        <u/>
        <sz val="10"/>
        <color indexed="10"/>
        <rFont val="ＭＳ Ｐゴシック"/>
        <family val="3"/>
        <charset val="128"/>
      </rPr>
      <t>○○○○○○○○</t>
    </r>
    <r>
      <rPr>
        <sz val="10"/>
        <color indexed="10"/>
        <rFont val="ＭＳ Ｐゴシック"/>
        <family val="3"/>
        <charset val="128"/>
      </rPr>
      <t>○○○○　……………</t>
    </r>
    <rPh sb="1" eb="3">
      <t>イクジ</t>
    </rPh>
    <rPh sb="4" eb="6">
      <t>カイゴ</t>
    </rPh>
    <rPh sb="6" eb="9">
      <t>キュウギョウホウ</t>
    </rPh>
    <rPh sb="10" eb="11">
      <t>ダイ</t>
    </rPh>
    <rPh sb="13" eb="14">
      <t>ジョウ</t>
    </rPh>
    <rPh sb="14" eb="15">
      <t>ダイ</t>
    </rPh>
    <rPh sb="17" eb="18">
      <t>コウ</t>
    </rPh>
    <phoneticPr fontId="12"/>
  </si>
  <si>
    <t>新規雇用した日における年齢が３０歳未満である者を記載すること。</t>
    <rPh sb="17" eb="19">
      <t>ミマン</t>
    </rPh>
    <phoneticPr fontId="2"/>
  </si>
  <si>
    <t>新規雇用した日及び直接的かつ恒常的な雇用関係を確認できる書類を添付すること。</t>
    <phoneticPr fontId="2"/>
  </si>
  <si>
    <t>※</t>
    <phoneticPr fontId="2"/>
  </si>
  <si>
    <t>↑判定式：防災協定なら「１」、家畜伝染病防疫協定なら「２」が表示されます。</t>
    <rPh sb="1" eb="4">
      <t>ハンテイシキ</t>
    </rPh>
    <rPh sb="5" eb="9">
      <t>ボウサイキョウテイ</t>
    </rPh>
    <rPh sb="15" eb="22">
      <t>カチクデンセンビョウボウエキ</t>
    </rPh>
    <rPh sb="22" eb="24">
      <t>キョウテイ</t>
    </rPh>
    <rPh sb="30" eb="32">
      <t>ヒョウジ</t>
    </rPh>
    <phoneticPr fontId="2"/>
  </si>
  <si>
    <t>※監理技術者補佐は除く。</t>
    <rPh sb="1" eb="3">
      <t>カンリ</t>
    </rPh>
    <rPh sb="3" eb="6">
      <t>ギジュツシャ</t>
    </rPh>
    <rPh sb="6" eb="8">
      <t>ホサ</t>
    </rPh>
    <rPh sb="9" eb="10">
      <t>ノゾ</t>
    </rPh>
    <phoneticPr fontId="2"/>
  </si>
  <si>
    <t>「企業入力シート」の「押印済資料での提出」欄が未記入ですので、リストから「有」、「無」どちらかを選択してください。</t>
    <rPh sb="37" eb="38">
      <t>アリ</t>
    </rPh>
    <rPh sb="41" eb="42">
      <t>ナシ</t>
    </rPh>
    <rPh sb="48" eb="50">
      <t>センタク</t>
    </rPh>
    <phoneticPr fontId="2"/>
  </si>
  <si>
    <t>本技術資料により提出します。</t>
    <phoneticPr fontId="2"/>
  </si>
  <si>
    <t>事前審査・証明書、又は別添押印済資料により提出しますので、本書への記載は省略します。</t>
    <rPh sb="0" eb="2">
      <t>ジゼン</t>
    </rPh>
    <rPh sb="2" eb="4">
      <t>シンサ</t>
    </rPh>
    <rPh sb="5" eb="7">
      <t>ショウメイ</t>
    </rPh>
    <rPh sb="7" eb="8">
      <t>ショ</t>
    </rPh>
    <rPh sb="9" eb="10">
      <t>マタ</t>
    </rPh>
    <rPh sb="11" eb="13">
      <t>ベッテン</t>
    </rPh>
    <rPh sb="13" eb="15">
      <t>オウイン</t>
    </rPh>
    <rPh sb="15" eb="16">
      <t>ス</t>
    </rPh>
    <rPh sb="16" eb="18">
      <t>シリョウ</t>
    </rPh>
    <rPh sb="21" eb="23">
      <t>テイシュツ</t>
    </rPh>
    <rPh sb="29" eb="31">
      <t>ホンショ</t>
    </rPh>
    <rPh sb="33" eb="35">
      <t>キサイ</t>
    </rPh>
    <rPh sb="36" eb="38">
      <t>ショウリャク</t>
    </rPh>
    <phoneticPr fontId="2"/>
  </si>
  <si>
    <t>申請する場合は、「企業入力シート」の「押印済資料での提出」欄で「有」を選択してください。</t>
    <rPh sb="32" eb="33">
      <t>アリ</t>
    </rPh>
    <rPh sb="35" eb="37">
      <t>センタク</t>
    </rPh>
    <phoneticPr fontId="2"/>
  </si>
  <si>
    <t>（a）.建設業法第７条第１項第２号イで定める学校の建設業法施行規則第１条に定める学科（国土交通省令で定める学科）を卒業した者等。
　なお、国土交通省令で定める学科に記載の、許可を受けようとする建設業欄の許可業種毎の区分はない。
　または、旧建設業法施行令第36条第１項第１号及び第２号並びに旧令第37条第２項第１号イ(１)及び(２)並びに第２号イ(１)で定める学校の施工技術検定規則第2条に定める学科を修めた者等。</t>
    <rPh sb="11" eb="12">
      <t>ダイ</t>
    </rPh>
    <rPh sb="13" eb="14">
      <t>コウ</t>
    </rPh>
    <rPh sb="61" eb="62">
      <t>モノ</t>
    </rPh>
    <rPh sb="62" eb="63">
      <t>ナド</t>
    </rPh>
    <rPh sb="69" eb="71">
      <t>コクド</t>
    </rPh>
    <rPh sb="71" eb="74">
      <t>コウツウショウ</t>
    </rPh>
    <rPh sb="74" eb="75">
      <t>レイ</t>
    </rPh>
    <rPh sb="76" eb="77">
      <t>サダ</t>
    </rPh>
    <rPh sb="79" eb="81">
      <t>ガッカ</t>
    </rPh>
    <rPh sb="82" eb="84">
      <t>キサイ</t>
    </rPh>
    <rPh sb="86" eb="88">
      <t>キョカ</t>
    </rPh>
    <rPh sb="89" eb="90">
      <t>ウ</t>
    </rPh>
    <rPh sb="96" eb="99">
      <t>ケンセツギョウ</t>
    </rPh>
    <rPh sb="99" eb="100">
      <t>ラン</t>
    </rPh>
    <rPh sb="101" eb="103">
      <t>キョカ</t>
    </rPh>
    <rPh sb="103" eb="105">
      <t>ギョウシュ</t>
    </rPh>
    <rPh sb="105" eb="106">
      <t>ゴト</t>
    </rPh>
    <rPh sb="107" eb="109">
      <t>クブン</t>
    </rPh>
    <rPh sb="119" eb="120">
      <t>キュウ</t>
    </rPh>
    <rPh sb="120" eb="122">
      <t>ケンセツ</t>
    </rPh>
    <rPh sb="122" eb="124">
      <t>ギョウホウ</t>
    </rPh>
    <rPh sb="124" eb="127">
      <t>セコウレイ</t>
    </rPh>
    <rPh sb="127" eb="128">
      <t>ダイ</t>
    </rPh>
    <rPh sb="145" eb="146">
      <t>キュウ</t>
    </rPh>
    <rPh sb="205" eb="206">
      <t>ナド</t>
    </rPh>
    <phoneticPr fontId="2"/>
  </si>
  <si>
    <t>★Ｑ1～13の「はい」または「該当項目」に１つでも■がある場合、総合評価の加点対象となります。
★ 記載内容については、就業規則等により確認できるよう必ず該当条文を記入願います。</t>
    <rPh sb="15" eb="17">
      <t>ガイトウ</t>
    </rPh>
    <rPh sb="17" eb="19">
      <t>コウモク</t>
    </rPh>
    <rPh sb="29" eb="31">
      <t>バアイ</t>
    </rPh>
    <rPh sb="32" eb="34">
      <t>ソウゴウ</t>
    </rPh>
    <rPh sb="34" eb="36">
      <t>ヒョウカ</t>
    </rPh>
    <rPh sb="37" eb="39">
      <t>カテン</t>
    </rPh>
    <rPh sb="39" eb="41">
      <t>タイショウ</t>
    </rPh>
    <phoneticPr fontId="12"/>
  </si>
  <si>
    <r>
      <t>法定基準の制度とは別に、３歳未満</t>
    </r>
    <r>
      <rPr>
        <sz val="11"/>
        <rFont val="ＭＳ Ｐゴシック"/>
        <family val="3"/>
        <charset val="128"/>
      </rPr>
      <t xml:space="preserve">の子を養育する従業員が利用できる以下の制度のうち、いずれか１つ以上の制度を定めている。
</t>
    </r>
    <rPh sb="0" eb="2">
      <t>ホウテイ</t>
    </rPh>
    <rPh sb="2" eb="4">
      <t>キジュン</t>
    </rPh>
    <rPh sb="5" eb="7">
      <t>セイド</t>
    </rPh>
    <rPh sb="9" eb="10">
      <t>ベツ</t>
    </rPh>
    <rPh sb="13" eb="14">
      <t>サイ</t>
    </rPh>
    <rPh sb="14" eb="16">
      <t>ミマン</t>
    </rPh>
    <rPh sb="19" eb="21">
      <t>ヨウイク</t>
    </rPh>
    <rPh sb="32" eb="34">
      <t>イカ</t>
    </rPh>
    <rPh sb="35" eb="37">
      <t>セイド</t>
    </rPh>
    <rPh sb="47" eb="49">
      <t>イジョウ</t>
    </rPh>
    <rPh sb="50" eb="52">
      <t>セイド</t>
    </rPh>
    <rPh sb="53" eb="54">
      <t>サダ</t>
    </rPh>
    <phoneticPr fontId="12"/>
  </si>
  <si>
    <r>
      <t>②</t>
    </r>
    <r>
      <rPr>
        <sz val="10"/>
        <rFont val="ＭＳ Ｐゴシック"/>
        <family val="3"/>
        <charset val="128"/>
      </rPr>
      <t>テレワーク等</t>
    </r>
    <rPh sb="6" eb="7">
      <t>ナド</t>
    </rPh>
    <phoneticPr fontId="12"/>
  </si>
  <si>
    <r>
      <t>⑤事業所内保育施設の運営　　　　　　　　　　　　　   　　　　　</t>
    </r>
    <r>
      <rPr>
        <sz val="9"/>
        <rFont val="ＭＳ Ｐゴシック"/>
        <family val="3"/>
        <charset val="128"/>
      </rPr>
      <t>（共同運営や保育施設と契約している場合も含む）</t>
    </r>
    <rPh sb="4" eb="5">
      <t>ナイ</t>
    </rPh>
    <rPh sb="5" eb="7">
      <t>ホイク</t>
    </rPh>
    <phoneticPr fontId="12"/>
  </si>
  <si>
    <t>①育児・介護休業法では、短時間勤務制度は、原則として6時間（5時間45分から６時間まで）とする措置を含むものとなっているので、それ以外の短時間勤務制度の実施。</t>
    <phoneticPr fontId="12"/>
  </si>
  <si>
    <t>介護休業の取得可能期間を、法定を超える日数や回数としている。</t>
    <rPh sb="0" eb="2">
      <t>カイゴ</t>
    </rPh>
    <rPh sb="2" eb="4">
      <t>キュウギョウ</t>
    </rPh>
    <rPh sb="5" eb="7">
      <t>シュトク</t>
    </rPh>
    <rPh sb="7" eb="9">
      <t>カノウ</t>
    </rPh>
    <rPh sb="9" eb="11">
      <t>キカン</t>
    </rPh>
    <rPh sb="13" eb="15">
      <t>ホウテイ</t>
    </rPh>
    <rPh sb="16" eb="17">
      <t>コ</t>
    </rPh>
    <rPh sb="19" eb="21">
      <t>ニッスウ</t>
    </rPh>
    <rPh sb="20" eb="21">
      <t>キジツ</t>
    </rPh>
    <rPh sb="22" eb="24">
      <t>カイスウ</t>
    </rPh>
    <phoneticPr fontId="12"/>
  </si>
  <si>
    <t>育児・介護休業法では、労働者は、要介護状態にある対象家族１人につき、のべ93日間までの範囲内で３回を上限として介護休業を取得することができるとしています。</t>
    <rPh sb="39" eb="40">
      <t>アイダ</t>
    </rPh>
    <rPh sb="43" eb="46">
      <t>ハンイナイ</t>
    </rPh>
    <rPh sb="48" eb="49">
      <t>カイ</t>
    </rPh>
    <rPh sb="50" eb="52">
      <t>ジョウゲン</t>
    </rPh>
    <phoneticPr fontId="12"/>
  </si>
  <si>
    <r>
      <t>要介護状態にある対象家族の介護を行う従業員が利用できる</t>
    </r>
    <r>
      <rPr>
        <b/>
        <u/>
        <sz val="11"/>
        <rFont val="ＭＳ Ｐゴシック"/>
        <family val="3"/>
        <charset val="128"/>
      </rPr>
      <t>短時間勤務制度を除く</t>
    </r>
    <r>
      <rPr>
        <sz val="11"/>
        <rFont val="ＭＳ Ｐゴシック"/>
        <family val="3"/>
        <charset val="128"/>
      </rPr>
      <t>以下の制度のうち、いくつの制度を定めていますか。</t>
    </r>
    <r>
      <rPr>
        <sz val="11"/>
        <color indexed="8"/>
        <rFont val="ＭＳ Ｐゴシック"/>
        <family val="3"/>
        <charset val="128"/>
      </rPr>
      <t/>
    </r>
    <rPh sb="0" eb="3">
      <t>ヨウカイゴ</t>
    </rPh>
    <rPh sb="3" eb="5">
      <t>ジョウタイ</t>
    </rPh>
    <rPh sb="8" eb="10">
      <t>タイショウ</t>
    </rPh>
    <rPh sb="10" eb="12">
      <t>カゾク</t>
    </rPh>
    <rPh sb="13" eb="15">
      <t>カイゴ</t>
    </rPh>
    <rPh sb="16" eb="17">
      <t>オコナ</t>
    </rPh>
    <rPh sb="18" eb="21">
      <t>ジュウギョウイン</t>
    </rPh>
    <rPh sb="22" eb="24">
      <t>リヨウ</t>
    </rPh>
    <rPh sb="27" eb="30">
      <t>タンジカン</t>
    </rPh>
    <rPh sb="30" eb="32">
      <t>キンム</t>
    </rPh>
    <rPh sb="32" eb="34">
      <t>セイド</t>
    </rPh>
    <rPh sb="35" eb="36">
      <t>ノゾ</t>
    </rPh>
    <rPh sb="37" eb="39">
      <t>イカ</t>
    </rPh>
    <rPh sb="40" eb="42">
      <t>セイド</t>
    </rPh>
    <rPh sb="50" eb="52">
      <t>セイド</t>
    </rPh>
    <rPh sb="53" eb="54">
      <t>サダ</t>
    </rPh>
    <phoneticPr fontId="12"/>
  </si>
  <si>
    <r>
      <t>②</t>
    </r>
    <r>
      <rPr>
        <sz val="11"/>
        <rFont val="ＭＳ Ｐゴシック"/>
        <family val="2"/>
        <charset val="128"/>
        <scheme val="minor"/>
      </rPr>
      <t>始業・終業時刻の繰上げ・繰下げ
（１日の所定労働時間は変わらない）</t>
    </r>
    <phoneticPr fontId="2"/>
  </si>
  <si>
    <r>
      <t>③</t>
    </r>
    <r>
      <rPr>
        <sz val="11"/>
        <rFont val="ＭＳ Ｐゴシック"/>
        <family val="2"/>
        <charset val="128"/>
        <scheme val="minor"/>
      </rPr>
      <t>介護サービス費用を補助する制度　　　　　　　　　　　　　　　　　　（ホームヘルパーや介護サービスの利用料補助等）</t>
    </r>
    <phoneticPr fontId="12"/>
  </si>
  <si>
    <r>
      <t>④</t>
    </r>
    <r>
      <rPr>
        <sz val="11"/>
        <rFont val="ＭＳ Ｐゴシック"/>
        <family val="2"/>
        <charset val="128"/>
        <scheme val="minor"/>
      </rPr>
      <t>その他これに準ずる制度</t>
    </r>
    <r>
      <rPr>
        <b/>
        <sz val="10"/>
        <rFont val="ＭＳ Ｐゴシック"/>
        <family val="3"/>
        <charset val="128"/>
      </rPr>
      <t>（</t>
    </r>
    <r>
      <rPr>
        <sz val="10"/>
        <rFont val="ＭＳ Ｐゴシック"/>
        <family val="3"/>
        <charset val="128"/>
      </rPr>
      <t>　　　　　　　　　　　　　　　　　　　　　　　　　　　　　　　　　　　　　　　　　　　　　　</t>
    </r>
    <r>
      <rPr>
        <b/>
        <sz val="10"/>
        <rFont val="ＭＳ Ｐゴシック"/>
        <family val="3"/>
        <charset val="128"/>
      </rPr>
      <t>）</t>
    </r>
    <rPh sb="3" eb="4">
      <t>タ</t>
    </rPh>
    <rPh sb="7" eb="8">
      <t>ジュン</t>
    </rPh>
    <rPh sb="10" eb="12">
      <t>セイド</t>
    </rPh>
    <phoneticPr fontId="12"/>
  </si>
  <si>
    <r>
      <t>②</t>
    </r>
    <r>
      <rPr>
        <sz val="10"/>
        <rFont val="ＭＳ ゴシック"/>
        <family val="3"/>
        <charset val="128"/>
      </rPr>
      <t>テレワーク等</t>
    </r>
    <rPh sb="6" eb="7">
      <t>ナド</t>
    </rPh>
    <phoneticPr fontId="12"/>
  </si>
  <si>
    <r>
      <t xml:space="preserve">⑥事業所内託児施設の運営
</t>
    </r>
    <r>
      <rPr>
        <sz val="9"/>
        <rFont val="ＭＳ Ｐゴシック"/>
        <family val="3"/>
        <charset val="128"/>
      </rPr>
      <t>（共同運営や保育施設と契約している場合も含む）</t>
    </r>
    <rPh sb="5" eb="7">
      <t>タクジ</t>
    </rPh>
    <phoneticPr fontId="12"/>
  </si>
  <si>
    <r>
      <t>子の看護休暇について、従業員に対する次の配慮のうち、</t>
    </r>
    <r>
      <rPr>
        <b/>
        <sz val="11"/>
        <rFont val="ＭＳ Ｐゴシック"/>
        <family val="3"/>
        <charset val="128"/>
      </rPr>
      <t>何項目</t>
    </r>
    <r>
      <rPr>
        <sz val="11"/>
        <rFont val="ＭＳ Ｐゴシック"/>
        <family val="3"/>
        <charset val="128"/>
      </rPr>
      <t>実施していますか。</t>
    </r>
    <rPh sb="0" eb="1">
      <t>コ</t>
    </rPh>
    <rPh sb="2" eb="4">
      <t>カンゴ</t>
    </rPh>
    <rPh sb="4" eb="6">
      <t>キュウカ</t>
    </rPh>
    <rPh sb="11" eb="14">
      <t>ジュウギョウイン</t>
    </rPh>
    <rPh sb="15" eb="16">
      <t>タイ</t>
    </rPh>
    <rPh sb="18" eb="19">
      <t>ツギ</t>
    </rPh>
    <rPh sb="20" eb="22">
      <t>ハイリョ</t>
    </rPh>
    <rPh sb="26" eb="27">
      <t>ナン</t>
    </rPh>
    <rPh sb="27" eb="29">
      <t>コウモク</t>
    </rPh>
    <rPh sb="29" eb="31">
      <t>ジッシ</t>
    </rPh>
    <phoneticPr fontId="12"/>
  </si>
  <si>
    <r>
      <t>①</t>
    </r>
    <r>
      <rPr>
        <b/>
        <sz val="10"/>
        <rFont val="ＭＳ Ｐゴシック"/>
        <family val="3"/>
        <charset val="128"/>
      </rPr>
      <t>小学校４年生以上の子についても、別に</t>
    </r>
    <r>
      <rPr>
        <sz val="10"/>
        <rFont val="ＭＳ Ｐゴシック"/>
        <family val="3"/>
        <charset val="128"/>
      </rPr>
      <t>子の看護休暇が取得できる。</t>
    </r>
    <rPh sb="5" eb="9">
      <t>ネンセイイジョウ</t>
    </rPh>
    <rPh sb="10" eb="11">
      <t>コ</t>
    </rPh>
    <rPh sb="17" eb="18">
      <t>ベツ</t>
    </rPh>
    <phoneticPr fontId="12"/>
  </si>
  <si>
    <r>
      <t>②取得可能日数が、</t>
    </r>
    <r>
      <rPr>
        <b/>
        <sz val="10"/>
        <rFont val="ＭＳ Ｐゴシック"/>
        <family val="3"/>
        <charset val="128"/>
      </rPr>
      <t>年５日（小学校３年生修了までの子が2人以上であれば年10日）</t>
    </r>
    <r>
      <rPr>
        <sz val="10"/>
        <rFont val="ＭＳ Ｐゴシック"/>
        <family val="3"/>
        <charset val="128"/>
      </rPr>
      <t>を超える</t>
    </r>
    <rPh sb="1" eb="3">
      <t>シュトク</t>
    </rPh>
    <rPh sb="3" eb="5">
      <t>カノウ</t>
    </rPh>
    <rPh sb="5" eb="7">
      <t>ニッスウ</t>
    </rPh>
    <rPh sb="9" eb="10">
      <t>ネン</t>
    </rPh>
    <rPh sb="11" eb="12">
      <t>ニチ</t>
    </rPh>
    <rPh sb="13" eb="16">
      <t>ショウガッコウ</t>
    </rPh>
    <rPh sb="17" eb="19">
      <t>ネンセイ</t>
    </rPh>
    <rPh sb="19" eb="21">
      <t>シュウリョウ</t>
    </rPh>
    <rPh sb="24" eb="25">
      <t>コ</t>
    </rPh>
    <rPh sb="27" eb="28">
      <t>ニン</t>
    </rPh>
    <rPh sb="28" eb="30">
      <t>イジョウ</t>
    </rPh>
    <rPh sb="34" eb="35">
      <t>ネン</t>
    </rPh>
    <rPh sb="37" eb="38">
      <t>ニチ</t>
    </rPh>
    <rPh sb="40" eb="41">
      <t>コ</t>
    </rPh>
    <phoneticPr fontId="12"/>
  </si>
  <si>
    <r>
      <t>介護休暇について、従業員に対する次の配慮のうち、</t>
    </r>
    <r>
      <rPr>
        <b/>
        <sz val="11"/>
        <rFont val="ＭＳ Ｐゴシック"/>
        <family val="3"/>
        <charset val="128"/>
      </rPr>
      <t>何項目</t>
    </r>
    <r>
      <rPr>
        <sz val="11"/>
        <rFont val="ＭＳ Ｐゴシック"/>
        <family val="3"/>
        <charset val="128"/>
      </rPr>
      <t>実施していますか。</t>
    </r>
    <rPh sb="0" eb="2">
      <t>カイゴ</t>
    </rPh>
    <rPh sb="2" eb="4">
      <t>キュウカ</t>
    </rPh>
    <rPh sb="9" eb="12">
      <t>ジュウギョウイン</t>
    </rPh>
    <rPh sb="13" eb="14">
      <t>タイ</t>
    </rPh>
    <rPh sb="16" eb="17">
      <t>ツギ</t>
    </rPh>
    <rPh sb="18" eb="20">
      <t>ハイリョ</t>
    </rPh>
    <rPh sb="24" eb="25">
      <t>ナン</t>
    </rPh>
    <rPh sb="25" eb="27">
      <t>コウモク</t>
    </rPh>
    <rPh sb="27" eb="29">
      <t>ジッシ</t>
    </rPh>
    <phoneticPr fontId="12"/>
  </si>
  <si>
    <t>Q９</t>
    <phoneticPr fontId="2"/>
  </si>
  <si>
    <t>Q１０</t>
    <phoneticPr fontId="2"/>
  </si>
  <si>
    <t>Q１１</t>
    <phoneticPr fontId="2"/>
  </si>
  <si>
    <t>Q１２</t>
    <phoneticPr fontId="2"/>
  </si>
  <si>
    <r>
      <t>次の制度等のうち、</t>
    </r>
    <r>
      <rPr>
        <b/>
        <sz val="11"/>
        <rFont val="ＭＳ Ｐゴシック"/>
        <family val="3"/>
        <charset val="128"/>
      </rPr>
      <t>有給</t>
    </r>
    <r>
      <rPr>
        <sz val="11"/>
        <rFont val="ＭＳ Ｐゴシック"/>
        <family val="3"/>
        <charset val="128"/>
      </rPr>
      <t>としているものが、いくつありますか。（一部支給でも可）</t>
    </r>
    <rPh sb="0" eb="1">
      <t>ツギ</t>
    </rPh>
    <rPh sb="2" eb="4">
      <t>セイド</t>
    </rPh>
    <rPh sb="4" eb="5">
      <t>トウ</t>
    </rPh>
    <rPh sb="9" eb="11">
      <t>ユウキュウ</t>
    </rPh>
    <rPh sb="30" eb="32">
      <t>イチブ</t>
    </rPh>
    <rPh sb="32" eb="34">
      <t>シキュウ</t>
    </rPh>
    <rPh sb="36" eb="37">
      <t>カ</t>
    </rPh>
    <phoneticPr fontId="12"/>
  </si>
  <si>
    <r>
      <rPr>
        <b/>
        <sz val="18"/>
        <rFont val="HG丸ｺﾞｼｯｸM-PRO"/>
        <family val="3"/>
        <charset val="128"/>
      </rPr>
      <t>【法定を超える内容チェック表３】</t>
    </r>
    <r>
      <rPr>
        <b/>
        <sz val="12"/>
        <rFont val="HG丸ｺﾞｼｯｸM-PRO"/>
        <family val="3"/>
        <charset val="128"/>
      </rPr>
      <t xml:space="preserve">
　各Ｑの「はい」または「いいえ」、「該当項目」に■ をご記入下さい。</t>
    </r>
    <rPh sb="1" eb="3">
      <t>ホウテイ</t>
    </rPh>
    <rPh sb="4" eb="5">
      <t>コ</t>
    </rPh>
    <rPh sb="7" eb="9">
      <t>ナイヨウ</t>
    </rPh>
    <rPh sb="13" eb="14">
      <t>ヒョウ</t>
    </rPh>
    <rPh sb="35" eb="37">
      <t>ガイトウ</t>
    </rPh>
    <rPh sb="37" eb="39">
      <t>コウモク</t>
    </rPh>
    <phoneticPr fontId="12"/>
  </si>
  <si>
    <t>Q１３</t>
    <phoneticPr fontId="2"/>
  </si>
  <si>
    <r>
      <t>その他、上記以外で</t>
    </r>
    <r>
      <rPr>
        <b/>
        <sz val="11"/>
        <rFont val="ＭＳ Ｐゴシック"/>
        <family val="3"/>
        <charset val="128"/>
      </rPr>
      <t>育児・介護休業法の規定を超える取組の実施</t>
    </r>
    <r>
      <rPr>
        <sz val="11"/>
        <rFont val="ＭＳ Ｐゴシック"/>
        <family val="3"/>
        <charset val="128"/>
      </rPr>
      <t>があれば、法律条文を記入、該当部分を下線明示した上で、就業規則等を記入、法律を超える内容を具体的に下線明示してください。</t>
    </r>
    <rPh sb="2" eb="3">
      <t>タ</t>
    </rPh>
    <rPh sb="4" eb="6">
      <t>ジョウキ</t>
    </rPh>
    <rPh sb="6" eb="8">
      <t>イガイ</t>
    </rPh>
    <rPh sb="9" eb="11">
      <t>イクジ</t>
    </rPh>
    <rPh sb="12" eb="14">
      <t>カイゴ</t>
    </rPh>
    <rPh sb="14" eb="17">
      <t>キュウギョウホウ</t>
    </rPh>
    <rPh sb="18" eb="20">
      <t>キテイ</t>
    </rPh>
    <rPh sb="21" eb="22">
      <t>コ</t>
    </rPh>
    <rPh sb="24" eb="26">
      <t>トリクミ</t>
    </rPh>
    <rPh sb="27" eb="29">
      <t>ジッシ</t>
    </rPh>
    <rPh sb="34" eb="36">
      <t>ホウリツ</t>
    </rPh>
    <rPh sb="36" eb="38">
      <t>ジョウブン</t>
    </rPh>
    <rPh sb="39" eb="41">
      <t>キニュウ</t>
    </rPh>
    <rPh sb="42" eb="44">
      <t>ガイトウ</t>
    </rPh>
    <rPh sb="44" eb="46">
      <t>ブブン</t>
    </rPh>
    <rPh sb="47" eb="49">
      <t>カセン</t>
    </rPh>
    <rPh sb="49" eb="51">
      <t>メイジ</t>
    </rPh>
    <rPh sb="53" eb="54">
      <t>ウエ</t>
    </rPh>
    <rPh sb="56" eb="58">
      <t>シュウギョウ</t>
    </rPh>
    <rPh sb="58" eb="60">
      <t>キソク</t>
    </rPh>
    <rPh sb="60" eb="61">
      <t>トウ</t>
    </rPh>
    <rPh sb="62" eb="64">
      <t>キニュウ</t>
    </rPh>
    <rPh sb="65" eb="67">
      <t>ホウリツ</t>
    </rPh>
    <rPh sb="68" eb="69">
      <t>コ</t>
    </rPh>
    <rPh sb="71" eb="73">
      <t>ナイヨウ</t>
    </rPh>
    <rPh sb="74" eb="76">
      <t>グタイ</t>
    </rPh>
    <rPh sb="76" eb="77">
      <t>テキ</t>
    </rPh>
    <rPh sb="78" eb="80">
      <t>カセン</t>
    </rPh>
    <rPh sb="80" eb="82">
      <t>メイジ</t>
    </rPh>
    <phoneticPr fontId="12"/>
  </si>
  <si>
    <t>総合評価（Ｑ1～Ｑ１３） 　加　算</t>
    <rPh sb="0" eb="4">
      <t>ソウゴウヒョウカ</t>
    </rPh>
    <rPh sb="14" eb="15">
      <t>カ</t>
    </rPh>
    <rPh sb="16" eb="17">
      <t>サン</t>
    </rPh>
    <phoneticPr fontId="12"/>
  </si>
  <si>
    <t>★総合評価（Ｑ1～Ｑ１３）加算欄が「ＯＫ！」となる場合でも、就業規則等の添付資料により上記記載内容が確認できなければ、総合評価方式の加算点を認めません。</t>
    <rPh sb="1" eb="5">
      <t>ソウゴウヒョウカ</t>
    </rPh>
    <rPh sb="15" eb="16">
      <t>ラン</t>
    </rPh>
    <rPh sb="25" eb="27">
      <t>バアイ</t>
    </rPh>
    <rPh sb="30" eb="32">
      <t>シュウギョウ</t>
    </rPh>
    <rPh sb="32" eb="34">
      <t>キソク</t>
    </rPh>
    <rPh sb="34" eb="35">
      <t>トウ</t>
    </rPh>
    <rPh sb="36" eb="38">
      <t>テンプ</t>
    </rPh>
    <rPh sb="38" eb="40">
      <t>シリョウ</t>
    </rPh>
    <rPh sb="43" eb="45">
      <t>ジョウキ</t>
    </rPh>
    <rPh sb="45" eb="47">
      <t>キサイ</t>
    </rPh>
    <rPh sb="47" eb="49">
      <t>ナイヨウ</t>
    </rPh>
    <rPh sb="50" eb="52">
      <t>カクニン</t>
    </rPh>
    <rPh sb="59" eb="63">
      <t>ソウゴウヒョウカ</t>
    </rPh>
    <rPh sb="63" eb="65">
      <t>ホウシキ</t>
    </rPh>
    <rPh sb="66" eb="68">
      <t>カサン</t>
    </rPh>
    <rPh sb="68" eb="69">
      <t>テン</t>
    </rPh>
    <rPh sb="70" eb="71">
      <t>ミト</t>
    </rPh>
    <phoneticPr fontId="12"/>
  </si>
  <si>
    <r>
      <t>小学生以上</t>
    </r>
    <r>
      <rPr>
        <sz val="11"/>
        <rFont val="ＭＳ Ｐゴシック"/>
        <family val="3"/>
        <charset val="128"/>
      </rPr>
      <t>の子を持つ従業員が利用できる以下の制度のうち、</t>
    </r>
    <r>
      <rPr>
        <sz val="11"/>
        <color theme="1"/>
        <rFont val="ＭＳ Ｐゴシック"/>
        <family val="3"/>
        <charset val="128"/>
      </rPr>
      <t>いくつ</t>
    </r>
    <r>
      <rPr>
        <sz val="11"/>
        <rFont val="ＭＳ Ｐゴシック"/>
        <family val="3"/>
        <charset val="128"/>
      </rPr>
      <t>の制度がありますか。</t>
    </r>
    <rPh sb="0" eb="5">
      <t>ショウガクセイイジョウ</t>
    </rPh>
    <phoneticPr fontId="12"/>
  </si>
  <si>
    <t>証明書での提出</t>
    <rPh sb="0" eb="3">
      <t>ショウメイショ</t>
    </rPh>
    <rPh sb="5" eb="7">
      <t>テイシュツ</t>
    </rPh>
    <phoneticPr fontId="2"/>
  </si>
  <si>
    <t>【土木一式】企業の工事成績評定点（県）</t>
    <rPh sb="1" eb="5">
      <t>ドボクイッシキ</t>
    </rPh>
    <rPh sb="6" eb="8">
      <t>キギョウ</t>
    </rPh>
    <rPh sb="9" eb="16">
      <t>コウジセイセキヒョウテイテン</t>
    </rPh>
    <rPh sb="17" eb="18">
      <t>ケン</t>
    </rPh>
    <phoneticPr fontId="2"/>
  </si>
  <si>
    <t>【舗装】企業の工事成績評定点（県）</t>
    <rPh sb="1" eb="3">
      <t>ホソウ</t>
    </rPh>
    <rPh sb="4" eb="6">
      <t>キギョウ</t>
    </rPh>
    <rPh sb="7" eb="14">
      <t>コウジセイセキヒョウテイテン</t>
    </rPh>
    <rPh sb="15" eb="16">
      <t>ケン</t>
    </rPh>
    <phoneticPr fontId="2"/>
  </si>
  <si>
    <t>【法面】企業の工事成績評定点（県）</t>
    <rPh sb="1" eb="3">
      <t>ノリメン</t>
    </rPh>
    <rPh sb="4" eb="6">
      <t>キギョウ</t>
    </rPh>
    <rPh sb="7" eb="14">
      <t>コウジセイセキヒョウテイテン</t>
    </rPh>
    <rPh sb="15" eb="16">
      <t>ケン</t>
    </rPh>
    <phoneticPr fontId="2"/>
  </si>
  <si>
    <t>防災協定の締結実績</t>
    <rPh sb="0" eb="4">
      <t>ボウサイキョウテイ</t>
    </rPh>
    <rPh sb="5" eb="7">
      <t>テイケツ</t>
    </rPh>
    <rPh sb="7" eb="9">
      <t>ジッセキ</t>
    </rPh>
    <phoneticPr fontId="2"/>
  </si>
  <si>
    <t>家畜伝染病防疫協定の締結実績</t>
    <rPh sb="0" eb="9">
      <t>カチクデンセンビョウボウエキキョウテイ</t>
    </rPh>
    <rPh sb="10" eb="12">
      <t>テイケツ</t>
    </rPh>
    <rPh sb="12" eb="14">
      <t>ジッセキ</t>
    </rPh>
    <phoneticPr fontId="2"/>
  </si>
  <si>
    <t>労働福祉関連（育児介護・こっころ）</t>
    <rPh sb="0" eb="6">
      <t>ロウドウフクシカンレン</t>
    </rPh>
    <rPh sb="7" eb="11">
      <t>イクジカイゴ</t>
    </rPh>
    <phoneticPr fontId="2"/>
  </si>
  <si>
    <t>項目</t>
    <rPh sb="0" eb="2">
      <t>コウモク</t>
    </rPh>
    <phoneticPr fontId="2"/>
  </si>
  <si>
    <t>　下欄の入力内容は「表紙」シートに反映されます。</t>
    <rPh sb="1" eb="3">
      <t>カラン</t>
    </rPh>
    <rPh sb="4" eb="8">
      <t>ニュウリョクナイヨウ</t>
    </rPh>
    <rPh sb="10" eb="12">
      <t>ヒョウシ</t>
    </rPh>
    <rPh sb="17" eb="19">
      <t>ハンエイ</t>
    </rPh>
    <phoneticPr fontId="2"/>
  </si>
  <si>
    <t>　事前審査・証明書で提出する評価項目がある場合、該当するものに「○」を入力してください。事前審査・証明書で提出する項目については、技術資料及び添付資料を提出する必要はありません。</t>
    <rPh sb="1" eb="3">
      <t>ジゼン</t>
    </rPh>
    <rPh sb="3" eb="5">
      <t>シンサ</t>
    </rPh>
    <rPh sb="6" eb="9">
      <t>ショウメイショ</t>
    </rPh>
    <rPh sb="10" eb="12">
      <t>テイシュツ</t>
    </rPh>
    <rPh sb="14" eb="18">
      <t>ヒョウカコウモク</t>
    </rPh>
    <rPh sb="21" eb="23">
      <t>バアイ</t>
    </rPh>
    <rPh sb="24" eb="26">
      <t>ガイトウ</t>
    </rPh>
    <rPh sb="35" eb="37">
      <t>ニュウリョク</t>
    </rPh>
    <rPh sb="44" eb="48">
      <t>ジゼンシンサ</t>
    </rPh>
    <rPh sb="49" eb="52">
      <t>ショウメイショ</t>
    </rPh>
    <rPh sb="53" eb="55">
      <t>テイシュツ</t>
    </rPh>
    <rPh sb="57" eb="59">
      <t>コウモク</t>
    </rPh>
    <rPh sb="65" eb="70">
      <t>ギジュツシリョウオヨ</t>
    </rPh>
    <rPh sb="71" eb="75">
      <t>テンプシリョウ</t>
    </rPh>
    <rPh sb="76" eb="78">
      <t>テイシュツ</t>
    </rPh>
    <rPh sb="80" eb="82">
      <t>ヒツヨウ</t>
    </rPh>
    <phoneticPr fontId="2"/>
  </si>
  <si>
    <t>3.事前審査・証明書による申請</t>
    <rPh sb="2" eb="6">
      <t>ジゼンシンサ</t>
    </rPh>
    <rPh sb="7" eb="10">
      <t>ショウメイショ</t>
    </rPh>
    <rPh sb="13" eb="15">
      <t>シンセイ</t>
    </rPh>
    <phoneticPr fontId="2"/>
  </si>
  <si>
    <t>4.押印済資料で提出する評価項目</t>
    <rPh sb="2" eb="4">
      <t>オウイン</t>
    </rPh>
    <rPh sb="4" eb="5">
      <t>ズ</t>
    </rPh>
    <rPh sb="5" eb="7">
      <t>シリョウ</t>
    </rPh>
    <rPh sb="8" eb="10">
      <t>テイシュツ</t>
    </rPh>
    <rPh sb="12" eb="14">
      <t>ヒョウカ</t>
    </rPh>
    <rPh sb="14" eb="16">
      <t>コウモク</t>
    </rPh>
    <phoneticPr fontId="2"/>
  </si>
  <si>
    <t>手引き</t>
    <rPh sb="0" eb="2">
      <t>テビ</t>
    </rPh>
    <phoneticPr fontId="2"/>
  </si>
  <si>
    <t>除雪業務の契約実績（県）</t>
    <rPh sb="0" eb="2">
      <t>ジョセツ</t>
    </rPh>
    <rPh sb="2" eb="4">
      <t>ギョウム</t>
    </rPh>
    <rPh sb="5" eb="7">
      <t>ケイヤク</t>
    </rPh>
    <rPh sb="7" eb="9">
      <t>ジッセキ</t>
    </rPh>
    <rPh sb="10" eb="11">
      <t>ケン</t>
    </rPh>
    <phoneticPr fontId="2"/>
  </si>
  <si>
    <t>維持管理業務等の契約実績（県）</t>
    <rPh sb="0" eb="2">
      <t>イジ</t>
    </rPh>
    <rPh sb="2" eb="4">
      <t>カンリ</t>
    </rPh>
    <rPh sb="4" eb="6">
      <t>ギョウム</t>
    </rPh>
    <rPh sb="6" eb="7">
      <t>トウ</t>
    </rPh>
    <rPh sb="8" eb="10">
      <t>ケイヤク</t>
    </rPh>
    <rPh sb="10" eb="12">
      <t>ジッセキ</t>
    </rPh>
    <rPh sb="13" eb="14">
      <t>ケン</t>
    </rPh>
    <phoneticPr fontId="2"/>
  </si>
  <si>
    <t>消防団協力事業所</t>
    <phoneticPr fontId="2"/>
  </si>
  <si>
    <t>登録基幹技能者</t>
    <rPh sb="0" eb="2">
      <t>トウロク</t>
    </rPh>
    <rPh sb="2" eb="4">
      <t>キカン</t>
    </rPh>
    <rPh sb="4" eb="7">
      <t>ギノウシャ</t>
    </rPh>
    <phoneticPr fontId="12"/>
  </si>
  <si>
    <t>海上援助活動</t>
    <phoneticPr fontId="2"/>
  </si>
  <si>
    <t>若手・中堅技術者配置</t>
    <phoneticPr fontId="2"/>
  </si>
  <si>
    <t>応急危険度判定士</t>
    <phoneticPr fontId="2"/>
  </si>
  <si>
    <t>若手技術者・若手従業員の新規雇用</t>
    <phoneticPr fontId="2"/>
  </si>
  <si>
    <t>建設機械保有状況</t>
    <phoneticPr fontId="2"/>
  </si>
  <si>
    <t>BCP認定状況</t>
    <phoneticPr fontId="2"/>
  </si>
  <si>
    <t>CCUSの活用</t>
    <phoneticPr fontId="2"/>
  </si>
  <si>
    <t>災害復旧工事受注実績</t>
    <phoneticPr fontId="2"/>
  </si>
  <si>
    <t>ＩＣＴ活用工事施工実績</t>
    <phoneticPr fontId="2"/>
  </si>
  <si>
    <t>橋梁維持修繕工事実績</t>
    <phoneticPr fontId="2"/>
  </si>
  <si>
    <t>雇用関係確認書類</t>
    <rPh sb="4" eb="8">
      <t>カクニンショルイ</t>
    </rPh>
    <phoneticPr fontId="2"/>
  </si>
  <si>
    <t>（２）雇用保険被保険者資格取得等確認通知書（事業主通知用）及び監理技術者資格者証</t>
    <phoneticPr fontId="2"/>
  </si>
  <si>
    <t>（３）その他上記に準ずる資料（所属会社名及び３ヶ月以上の雇用関係が確認できるもの</t>
    <phoneticPr fontId="2"/>
  </si>
  <si>
    <t>　　（２つの書類を提出しても可）に限る)</t>
    <phoneticPr fontId="2"/>
  </si>
  <si>
    <t>○詳細は島根県土木部土木総務課建設産業対策室ホームページ参照</t>
    <rPh sb="1" eb="3">
      <t>ショウサイ</t>
    </rPh>
    <rPh sb="4" eb="7">
      <t>シマネケン</t>
    </rPh>
    <rPh sb="7" eb="10">
      <t>ドボクブ</t>
    </rPh>
    <rPh sb="10" eb="15">
      <t>ドボクソウムカ</t>
    </rPh>
    <rPh sb="15" eb="19">
      <t>ケンセツサンギョウ</t>
    </rPh>
    <rPh sb="19" eb="22">
      <t>タイサクシツ</t>
    </rPh>
    <rPh sb="28" eb="30">
      <t>サンショウ</t>
    </rPh>
    <phoneticPr fontId="2"/>
  </si>
  <si>
    <t>URL:</t>
    <phoneticPr fontId="2"/>
  </si>
  <si>
    <t>https://www.pref.shimane.lg.jp/admin/bid/seido/seido_doboku/jyoukinseikakuninsiryou.html</t>
    <phoneticPr fontId="2"/>
  </si>
  <si>
    <t>（１）所属会社の雇用証明書（参考様式HP掲載）</t>
    <phoneticPr fontId="2"/>
  </si>
  <si>
    <t>新規雇用時の年齢</t>
    <rPh sb="0" eb="2">
      <t>シンキ</t>
    </rPh>
    <rPh sb="2" eb="4">
      <t>コヨウ</t>
    </rPh>
    <rPh sb="4" eb="5">
      <t>ジ</t>
    </rPh>
    <rPh sb="6" eb="8">
      <t>ネンレイ</t>
    </rPh>
    <phoneticPr fontId="2"/>
  </si>
  <si>
    <t>委託月数
（自動計算）</t>
    <rPh sb="0" eb="2">
      <t>イタク</t>
    </rPh>
    <rPh sb="2" eb="4">
      <t>ツキスウ</t>
    </rPh>
    <rPh sb="6" eb="10">
      <t>ジドウケイサン</t>
    </rPh>
    <phoneticPr fontId="2"/>
  </si>
  <si>
    <r>
      <t>※「有」の場合は、</t>
    </r>
    <r>
      <rPr>
        <sz val="10"/>
        <color rgb="FFFF0000"/>
        <rFont val="ＭＳ Ｐ明朝"/>
        <family val="1"/>
        <charset val="128"/>
      </rPr>
      <t>以下の</t>
    </r>
    <r>
      <rPr>
        <sz val="10"/>
        <rFont val="ＭＳ Ｐ明朝"/>
        <family val="1"/>
        <charset val="128"/>
      </rPr>
      <t>建設キャリアアップシステム活用確約書に</t>
    </r>
    <r>
      <rPr>
        <sz val="10"/>
        <color rgb="FFFF0000"/>
        <rFont val="ＭＳ Ｐ明朝"/>
        <family val="1"/>
        <charset val="128"/>
      </rPr>
      <t>必要事項を記入のうえ</t>
    </r>
    <r>
      <rPr>
        <sz val="10"/>
        <rFont val="ＭＳ Ｐ明朝"/>
        <family val="1"/>
        <charset val="128"/>
      </rPr>
      <t>提出すること。</t>
    </r>
    <rPh sb="2" eb="3">
      <t>ア</t>
    </rPh>
    <rPh sb="5" eb="7">
      <t>バアイ</t>
    </rPh>
    <rPh sb="9" eb="11">
      <t>イカ</t>
    </rPh>
    <rPh sb="12" eb="14">
      <t>ケンセツ</t>
    </rPh>
    <rPh sb="25" eb="27">
      <t>カツヨウ</t>
    </rPh>
    <rPh sb="27" eb="30">
      <t>カクヤクショ</t>
    </rPh>
    <rPh sb="31" eb="35">
      <t>ヒツヨウジコウ</t>
    </rPh>
    <rPh sb="36" eb="38">
      <t>キニュウ</t>
    </rPh>
    <rPh sb="41" eb="43">
      <t>テイシュツ</t>
    </rPh>
    <phoneticPr fontId="2"/>
  </si>
  <si>
    <t>就業規則等は、原本と相異ないことを代表者名で証明すること。</t>
    <phoneticPr fontId="2"/>
  </si>
  <si>
    <t>活動年月日</t>
    <phoneticPr fontId="2"/>
  </si>
  <si>
    <t>技術者の従事期間（終）と従事時の役職が確認できる資料（最終の計画工程表兼工事履行報告書等）。</t>
    <rPh sb="9" eb="10">
      <t>オ</t>
    </rPh>
    <rPh sb="12" eb="14">
      <t>ジュウジ</t>
    </rPh>
    <rPh sb="14" eb="15">
      <t>ジ</t>
    </rPh>
    <rPh sb="16" eb="18">
      <t>ヤクショク</t>
    </rPh>
    <rPh sb="27" eb="29">
      <t>サイシュウ</t>
    </rPh>
    <rPh sb="43" eb="44">
      <t>トウ</t>
    </rPh>
    <phoneticPr fontId="2"/>
  </si>
  <si>
    <t>３　問い合わせ先</t>
    <phoneticPr fontId="2"/>
  </si>
  <si>
    <t>-</t>
  </si>
  <si>
    <t>労働福祉関連</t>
    <rPh sb="0" eb="6">
      <t>ロウドウフクシカンレン</t>
    </rPh>
    <phoneticPr fontId="2"/>
  </si>
  <si>
    <t>【港湾】企業の工事成績評定点（県）</t>
    <rPh sb="1" eb="3">
      <t>コウワン</t>
    </rPh>
    <rPh sb="4" eb="6">
      <t>キギョウ</t>
    </rPh>
    <rPh sb="7" eb="14">
      <t>コウジセイセキヒョウテイテン</t>
    </rPh>
    <rPh sb="15" eb="16">
      <t>ケン</t>
    </rPh>
    <phoneticPr fontId="2"/>
  </si>
  <si>
    <t>※ 建設業の除外率10.0％（R7年4月1日施行）</t>
    <phoneticPr fontId="109"/>
  </si>
  <si>
    <r>
      <t>障がい者の法定雇用率　　</t>
    </r>
    <r>
      <rPr>
        <sz val="9"/>
        <rFont val="ＭＳ Ｐ明朝"/>
        <family val="1"/>
        <charset val="128"/>
      </rPr>
      <t>　（※ 民間企業の法定雇用率</t>
    </r>
    <r>
      <rPr>
        <sz val="9"/>
        <color rgb="FFFF0000"/>
        <rFont val="ＭＳ Ｐ明朝"/>
        <family val="1"/>
        <charset val="128"/>
      </rPr>
      <t>2.7</t>
    </r>
    <r>
      <rPr>
        <sz val="9"/>
        <rFont val="ＭＳ Ｐ明朝"/>
        <family val="1"/>
        <charset val="128"/>
      </rPr>
      <t>％）</t>
    </r>
    <rPh sb="5" eb="7">
      <t>ホウテイ</t>
    </rPh>
    <rPh sb="7" eb="10">
      <t>コヨウリツ</t>
    </rPh>
    <rPh sb="16" eb="18">
      <t>ミンカン</t>
    </rPh>
    <rPh sb="18" eb="20">
      <t>キギョウ</t>
    </rPh>
    <rPh sb="21" eb="23">
      <t>ホウテイ</t>
    </rPh>
    <rPh sb="23" eb="26">
      <t>コヨウリツ</t>
    </rPh>
    <phoneticPr fontId="109"/>
  </si>
  <si>
    <r>
      <t>⑦</t>
    </r>
    <r>
      <rPr>
        <sz val="10"/>
        <rFont val="ＭＳ Ｐゴシック"/>
        <family val="3"/>
        <charset val="128"/>
      </rPr>
      <t>養育両立支援休暇の付与（子の看護等休暇を除く）</t>
    </r>
    <rPh sb="1" eb="3">
      <t>ヨウイク</t>
    </rPh>
    <rPh sb="3" eb="9">
      <t>リョウリツシエンキュウカ</t>
    </rPh>
    <rPh sb="10" eb="12">
      <t>フヨ</t>
    </rPh>
    <rPh sb="13" eb="14">
      <t>コ</t>
    </rPh>
    <rPh sb="15" eb="20">
      <t>カンゴトウキュウカ</t>
    </rPh>
    <rPh sb="21" eb="22">
      <t>ノゾ</t>
    </rPh>
    <phoneticPr fontId="12"/>
  </si>
  <si>
    <r>
      <t>育児・介護休業に関する制度　チェック表</t>
    </r>
    <r>
      <rPr>
        <b/>
        <sz val="11"/>
        <rFont val="HG丸ｺﾞｼｯｸM-PRO"/>
        <family val="3"/>
        <charset val="128"/>
      </rPr>
      <t xml:space="preserve">
育児・介護休業法（R7.10.1施行）対応版</t>
    </r>
    <rPh sb="0" eb="2">
      <t>イクジ</t>
    </rPh>
    <rPh sb="18" eb="19">
      <t>ヒョウ</t>
    </rPh>
    <phoneticPr fontId="12"/>
  </si>
  <si>
    <r>
      <t>ボランティア活動を複数日で行った場合、参加実績は重複者を</t>
    </r>
    <r>
      <rPr>
        <sz val="11"/>
        <color rgb="FFFF0000"/>
        <rFont val="ＭＳ Ｐ明朝"/>
        <family val="1"/>
        <charset val="128"/>
      </rPr>
      <t>含んだ</t>
    </r>
    <r>
      <rPr>
        <sz val="11"/>
        <color theme="1"/>
        <rFont val="ＭＳ Ｐ明朝"/>
        <family val="1"/>
        <charset val="128"/>
      </rPr>
      <t>合計人数とする（延べ人数）。従業員数は当該活動時点のものとする。</t>
    </r>
    <rPh sb="28" eb="29">
      <t>フク</t>
    </rPh>
    <phoneticPr fontId="2"/>
  </si>
  <si>
    <r>
      <t>平成</t>
    </r>
    <r>
      <rPr>
        <sz val="11"/>
        <color rgb="FFFF0000"/>
        <rFont val="ＭＳ Ｐ明朝"/>
        <family val="1"/>
        <charset val="128"/>
      </rPr>
      <t>２８</t>
    </r>
    <r>
      <rPr>
        <sz val="11"/>
        <color theme="1"/>
        <rFont val="ＭＳ Ｐ明朝"/>
        <family val="1"/>
        <charset val="128"/>
      </rPr>
      <t>年度から入札公告日前日までに完成及び引き渡しが完了した島根県発注工事</t>
    </r>
    <rPh sb="0" eb="2">
      <t>ヘイセイ</t>
    </rPh>
    <rPh sb="4" eb="6">
      <t>ネンド</t>
    </rPh>
    <phoneticPr fontId="2"/>
  </si>
  <si>
    <t>（ただし、資格の有効期限が令和9年7月31日以前までのものは、その期日までとする）</t>
    <phoneticPr fontId="2"/>
  </si>
  <si>
    <r>
      <rPr>
        <sz val="10"/>
        <color rgb="FFFF0000"/>
        <rFont val="ＭＳ Ｐ明朝"/>
        <family val="1"/>
        <charset val="128"/>
      </rPr>
      <t>年度間延べ</t>
    </r>
    <r>
      <rPr>
        <sz val="10"/>
        <color theme="1"/>
        <rFont val="ＭＳ Ｐ明朝"/>
        <family val="1"/>
        <charset val="128"/>
      </rPr>
      <t>参加人数</t>
    </r>
    <phoneticPr fontId="2"/>
  </si>
  <si>
    <t>ボランティア活動又はハートフルしまね</t>
    <rPh sb="6" eb="8">
      <t>カツドウ</t>
    </rPh>
    <rPh sb="8" eb="9">
      <t>マタ</t>
    </rPh>
    <phoneticPr fontId="12"/>
  </si>
  <si>
    <t>ボランティア活動又はハートフルしまねへの参加実績</t>
    <rPh sb="8" eb="9">
      <t>マタ</t>
    </rPh>
    <phoneticPr fontId="2"/>
  </si>
  <si>
    <r>
      <rPr>
        <sz val="11"/>
        <color rgb="FFFF0000"/>
        <rFont val="ＭＳ Ｐ明朝"/>
        <family val="1"/>
        <charset val="128"/>
      </rPr>
      <t>参加人数が１０名未満の場合、</t>
    </r>
    <r>
      <rPr>
        <sz val="11"/>
        <color theme="1"/>
        <rFont val="ＭＳ Ｐ明朝"/>
        <family val="1"/>
        <charset val="128"/>
      </rPr>
      <t>従業員数の欄に当該活動時点の常用雇用労働者と短時間労働者の合計人数を記載すること。</t>
    </r>
    <rPh sb="0" eb="4">
      <t>サンカニンズウ</t>
    </rPh>
    <rPh sb="7" eb="10">
      <t>メイミマン</t>
    </rPh>
    <rPh sb="11" eb="13">
      <t>バアイ</t>
    </rPh>
    <rPh sb="14" eb="17">
      <t>ジュウギョウイン</t>
    </rPh>
    <rPh sb="17" eb="18">
      <t>スウ</t>
    </rPh>
    <rPh sb="19" eb="20">
      <t>ラン</t>
    </rPh>
    <rPh sb="21" eb="23">
      <t>トウガイ</t>
    </rPh>
    <rPh sb="23" eb="25">
      <t>カツドウ</t>
    </rPh>
    <rPh sb="25" eb="27">
      <t>ジテン</t>
    </rPh>
    <rPh sb="28" eb="30">
      <t>ジョウヨウ</t>
    </rPh>
    <rPh sb="30" eb="32">
      <t>コヨウ</t>
    </rPh>
    <rPh sb="32" eb="35">
      <t>ロウドウシャ</t>
    </rPh>
    <rPh sb="36" eb="39">
      <t>タンジカン</t>
    </rPh>
    <rPh sb="39" eb="42">
      <t>ロウドウシャ</t>
    </rPh>
    <rPh sb="43" eb="45">
      <t>ゴウケイ</t>
    </rPh>
    <rPh sb="45" eb="47">
      <t>ニンズウ</t>
    </rPh>
    <rPh sb="48" eb="50">
      <t>キサイ</t>
    </rPh>
    <phoneticPr fontId="2"/>
  </si>
  <si>
    <r>
      <t>「育児休業・介護休業等育児又は家族介護を行う労働者の福祉に関する法律」（令和７年</t>
    </r>
    <r>
      <rPr>
        <sz val="11"/>
        <color rgb="FFFF0000"/>
        <rFont val="ＭＳ Ｐ明朝"/>
        <family val="1"/>
        <charset val="128"/>
      </rPr>
      <t>１０月</t>
    </r>
    <r>
      <rPr>
        <sz val="11"/>
        <color theme="1"/>
        <rFont val="ＭＳ Ｐ明朝"/>
        <family val="1"/>
        <charset val="128"/>
      </rPr>
      <t>1日施行、以下「育児・介護休業法」という。）で定める制度を超える内容を含む制度を規定していること</t>
    </r>
    <phoneticPr fontId="2"/>
  </si>
  <si>
    <t>東部農林水産振興センター</t>
    <phoneticPr fontId="2"/>
  </si>
  <si>
    <t>大社漁港海岸 農山漁村地域整備交付金（海岸環境）工事（２工区）その５</t>
    <phoneticPr fontId="2"/>
  </si>
  <si>
    <t>２</t>
  </si>
  <si>
    <t>３</t>
  </si>
  <si>
    <t>４</t>
  </si>
  <si>
    <t>５</t>
  </si>
  <si>
    <t>６</t>
  </si>
  <si>
    <t>家畜伝染病防疫協定</t>
  </si>
  <si>
    <t>若手技術者・若手従業員の新規雇用</t>
  </si>
  <si>
    <t>７</t>
  </si>
  <si>
    <t>８</t>
  </si>
  <si>
    <t>９</t>
  </si>
  <si>
    <t>１０</t>
  </si>
  <si>
    <t>１１</t>
  </si>
  <si>
    <t>１２</t>
  </si>
  <si>
    <t>１契約で２，０００万円（税込）以上で植栽工（維持管理工事を除く）を含む完成及び引き渡しが完了した工事</t>
    <phoneticPr fontId="2"/>
  </si>
  <si>
    <t>１級又は２級造園施工管理技士</t>
    <phoneticPr fontId="2"/>
  </si>
  <si>
    <t>１契約で１，０００万円（税込）以上で植栽工（維持管理工事を除く）を含む完成及び引き渡しが完了した工事</t>
    <phoneticPr fontId="2"/>
  </si>
  <si>
    <t>対象年度において、県管理公共土木施設に関する維持管理業務（発注機関は問わない。島根県発注業務においては県が認めた下請け業務も含む。）または島根県発注の海岸漂着物の回収業務の契約実績（県が認めた下請け業務も含む。）のうち、１回の契約期間が5ヶ月以上のものについて記入すること。</t>
    <rPh sb="130" eb="132">
      <t>キニュウ</t>
    </rPh>
    <phoneticPr fontId="2"/>
  </si>
  <si>
    <t>１回の契約期間が１年5ヶ月以上の場合、両年度とも契約実績として記入する。</t>
    <rPh sb="24" eb="26">
      <t>ケイヤク</t>
    </rPh>
    <rPh sb="26" eb="28">
      <t>ジッセキ</t>
    </rPh>
    <rPh sb="31" eb="33">
      <t>キニュウ</t>
    </rPh>
    <phoneticPr fontId="2"/>
  </si>
  <si>
    <t xml:space="preserve">2026/ /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</si>
</sst>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76" formatCode="[$-411]ggge&quot;年&quot;m&quot;月&quot;d&quot;日&quot;;@"/>
    <numFmt numFmtId="177" formatCode="#,##0&quot;件&quot;"/>
    <numFmt numFmtId="178" formatCode="#,##0.0&quot;点&quot;"/>
    <numFmt numFmtId="179" formatCode="#,##0&quot;点&quot;"/>
    <numFmt numFmtId="180" formatCode="#,##0&quot;円&quot;"/>
    <numFmt numFmtId="181" formatCode="#,##0&quot;ユニット&quot;"/>
    <numFmt numFmtId="182" formatCode="[$-411]ge\.m\.d;@"/>
    <numFmt numFmtId="183" formatCode="0.0"/>
    <numFmt numFmtId="184" formatCode="#,##0;\-#,##0;\ &quot;&quot;"/>
    <numFmt numFmtId="185" formatCode="0_);[Red]\(0\)"/>
    <numFmt numFmtId="186" formatCode="#,##0&quot;人&quot;"/>
    <numFmt numFmtId="187" formatCode="&quot;Ｑ&quot;#,##0"/>
    <numFmt numFmtId="188" formatCode="0&quot; ポイント&quot;"/>
    <numFmt numFmtId="189" formatCode="0&quot; こっころ&quot;"/>
    <numFmt numFmtId="190" formatCode="0&quot; こっころ／40 こっころ&quot;"/>
    <numFmt numFmtId="191" formatCode="0&quot;点&quot;"/>
    <numFmt numFmtId="192" formatCode="0&quot; こっころ／150 こっころ&quot;"/>
    <numFmt numFmtId="193" formatCode="0.0_ "/>
    <numFmt numFmtId="194" formatCode="#,##0.0&quot;人&quot;"/>
    <numFmt numFmtId="195" formatCode="0.0%"/>
    <numFmt numFmtId="196" formatCode="#.0&quot;人以上&quot;"/>
    <numFmt numFmtId="197" formatCode="[DBNum3]&quot;令和&quot;0&quot;年度&quot;"/>
    <numFmt numFmtId="198" formatCode="0&quot;歳&quot;"/>
    <numFmt numFmtId="199" formatCode="0&quot;ヶ月&quot;"/>
    <numFmt numFmtId="200" formatCode="0.0&quot;ヶ月&quot;"/>
  </numFmts>
  <fonts count="126">
    <font>
      <sz val="11"/>
      <color theme="1"/>
      <name val="ＭＳ Ｐゴシック"/>
      <family val="2"/>
      <charset val="128"/>
      <scheme val="minor"/>
    </font>
    <font>
      <sz val="14"/>
      <color theme="1"/>
      <name val="ＭＳ Ｐ明朝"/>
      <family val="1"/>
      <charset val="128"/>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11"/>
      <color theme="1"/>
      <name val="ＭＳ Ｐ明朝"/>
      <family val="1"/>
      <charset val="128"/>
    </font>
    <font>
      <sz val="12"/>
      <color theme="1"/>
      <name val="ＭＳ Ｐゴシック"/>
      <family val="2"/>
      <charset val="128"/>
      <scheme val="minor"/>
    </font>
    <font>
      <sz val="12"/>
      <color theme="1"/>
      <name val="ＭＳ Ｐゴシック"/>
      <family val="3"/>
      <charset val="128"/>
      <scheme val="minor"/>
    </font>
    <font>
      <sz val="11"/>
      <color rgb="FFFF0000"/>
      <name val="ＭＳ Ｐゴシック"/>
      <family val="3"/>
      <charset val="128"/>
      <scheme val="minor"/>
    </font>
    <font>
      <sz val="11"/>
      <color rgb="FFFF0000"/>
      <name val="ＭＳ Ｐゴシック"/>
      <family val="2"/>
      <charset val="128"/>
      <scheme val="minor"/>
    </font>
    <font>
      <u/>
      <sz val="11"/>
      <color theme="10"/>
      <name val="ＭＳ Ｐゴシック"/>
      <family val="2"/>
      <charset val="128"/>
      <scheme val="minor"/>
    </font>
    <font>
      <sz val="6"/>
      <name val="ＭＳ Ｐゴシック"/>
      <family val="3"/>
      <charset val="128"/>
    </font>
    <font>
      <b/>
      <sz val="14"/>
      <color rgb="FFFF0000"/>
      <name val="ＭＳ Ｐゴシック"/>
      <family val="3"/>
      <charset val="128"/>
      <scheme val="minor"/>
    </font>
    <font>
      <sz val="16"/>
      <color theme="1"/>
      <name val="ＭＳ Ｐゴシック"/>
      <family val="2"/>
      <charset val="128"/>
      <scheme val="minor"/>
    </font>
    <font>
      <sz val="20"/>
      <color theme="1"/>
      <name val="ＭＳ Ｐゴシック"/>
      <family val="2"/>
      <charset val="128"/>
      <scheme val="minor"/>
    </font>
    <font>
      <sz val="20"/>
      <color theme="1"/>
      <name val="ＭＳ Ｐゴシック"/>
      <family val="3"/>
      <charset val="128"/>
      <scheme val="minor"/>
    </font>
    <font>
      <sz val="14"/>
      <color rgb="FFFF0000"/>
      <name val="ＭＳ Ｐゴシック"/>
      <family val="2"/>
      <charset val="128"/>
      <scheme val="minor"/>
    </font>
    <font>
      <sz val="12"/>
      <color rgb="FFFF0000"/>
      <name val="ＭＳ Ｐゴシック"/>
      <family val="3"/>
      <charset val="128"/>
      <scheme val="minor"/>
    </font>
    <font>
      <sz val="12"/>
      <color rgb="FFFF000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14"/>
      <color indexed="81"/>
      <name val="ＭＳ Ｐゴシック"/>
      <family val="3"/>
      <charset val="128"/>
    </font>
    <font>
      <b/>
      <sz val="22"/>
      <color indexed="10"/>
      <name val="ＭＳ Ｐゴシック"/>
      <family val="3"/>
      <charset val="128"/>
    </font>
    <font>
      <b/>
      <sz val="18"/>
      <color indexed="10"/>
      <name val="ＭＳ Ｐゴシック"/>
      <family val="3"/>
      <charset val="128"/>
    </font>
    <font>
      <sz val="10"/>
      <name val="ＭＳ Ｐゴシック"/>
      <family val="3"/>
      <charset val="128"/>
    </font>
    <font>
      <b/>
      <sz val="12"/>
      <name val="HG丸ｺﾞｼｯｸM-PRO"/>
      <family val="3"/>
      <charset val="128"/>
    </font>
    <font>
      <b/>
      <sz val="18"/>
      <name val="HG丸ｺﾞｼｯｸM-PRO"/>
      <family val="3"/>
      <charset val="128"/>
    </font>
    <font>
      <b/>
      <sz val="16"/>
      <name val="HG丸ｺﾞｼｯｸM-PRO"/>
      <family val="3"/>
      <charset val="128"/>
    </font>
    <font>
      <sz val="12"/>
      <name val="ＭＳ Ｐゴシック"/>
      <family val="3"/>
      <charset val="128"/>
    </font>
    <font>
      <sz val="9"/>
      <name val="ＭＳ Ｐゴシック"/>
      <family val="3"/>
      <charset val="128"/>
    </font>
    <font>
      <b/>
      <sz val="18"/>
      <name val="ＭＳ Ｐゴシック"/>
      <family val="3"/>
      <charset val="128"/>
    </font>
    <font>
      <sz val="12"/>
      <color theme="1"/>
      <name val="ＭＳ Ｐゴシック"/>
      <family val="3"/>
      <charset val="128"/>
    </font>
    <font>
      <b/>
      <sz val="14"/>
      <name val="HG丸ｺﾞｼｯｸM-PRO"/>
      <family val="3"/>
      <charset val="128"/>
    </font>
    <font>
      <sz val="11"/>
      <name val="ＭＳ Ｐゴシック"/>
      <family val="3"/>
      <charset val="128"/>
    </font>
    <font>
      <b/>
      <sz val="10"/>
      <name val="ＭＳ Ｐゴシック"/>
      <family val="3"/>
      <charset val="128"/>
    </font>
    <font>
      <b/>
      <sz val="10"/>
      <color indexed="10"/>
      <name val="ＭＳ Ｐゴシック"/>
      <family val="3"/>
      <charset val="128"/>
    </font>
    <font>
      <sz val="9"/>
      <name val="ＭＳ Ｐ明朝"/>
      <family val="1"/>
      <charset val="128"/>
    </font>
    <font>
      <sz val="10"/>
      <color theme="1"/>
      <name val="ＭＳ Ｐ明朝"/>
      <family val="1"/>
      <charset val="128"/>
    </font>
    <font>
      <sz val="10"/>
      <name val="ＭＳ Ｐ明朝"/>
      <family val="1"/>
      <charset val="128"/>
    </font>
    <font>
      <b/>
      <sz val="9"/>
      <name val="HG丸ｺﾞｼｯｸM-PRO"/>
      <family val="3"/>
      <charset val="128"/>
    </font>
    <font>
      <sz val="11"/>
      <color indexed="8"/>
      <name val="ＭＳ Ｐゴシック"/>
      <family val="3"/>
      <charset val="128"/>
    </font>
    <font>
      <sz val="11"/>
      <color theme="1"/>
      <name val="ＭＳ Ｐゴシック"/>
      <family val="3"/>
      <charset val="128"/>
    </font>
    <font>
      <b/>
      <u/>
      <sz val="11"/>
      <name val="ＭＳ Ｐゴシック"/>
      <family val="3"/>
      <charset val="128"/>
    </font>
    <font>
      <b/>
      <sz val="11"/>
      <name val="ＭＳ Ｐゴシック"/>
      <family val="3"/>
      <charset val="128"/>
    </font>
    <font>
      <sz val="9"/>
      <color theme="1"/>
      <name val="ＭＳ Ｐ明朝"/>
      <family val="1"/>
      <charset val="128"/>
    </font>
    <font>
      <b/>
      <sz val="12"/>
      <name val="ＭＳ Ｐゴシック"/>
      <family val="3"/>
      <charset val="128"/>
    </font>
    <font>
      <b/>
      <sz val="12"/>
      <color theme="1"/>
      <name val="ＭＳ Ｐゴシック"/>
      <family val="3"/>
      <charset val="128"/>
    </font>
    <font>
      <b/>
      <sz val="14"/>
      <name val="ＭＳ Ｐゴシック"/>
      <family val="3"/>
      <charset val="128"/>
    </font>
    <font>
      <sz val="10"/>
      <color indexed="10"/>
      <name val="ＭＳ Ｐゴシック"/>
      <family val="3"/>
      <charset val="128"/>
    </font>
    <font>
      <u/>
      <sz val="10"/>
      <color indexed="10"/>
      <name val="ＭＳ Ｐゴシック"/>
      <family val="3"/>
      <charset val="128"/>
    </font>
    <font>
      <b/>
      <u/>
      <sz val="10"/>
      <color indexed="10"/>
      <name val="ＭＳ Ｐゴシック"/>
      <family val="3"/>
      <charset val="128"/>
    </font>
    <font>
      <sz val="8"/>
      <name val="ＭＳ Ｐゴシック"/>
      <family val="3"/>
      <charset val="128"/>
    </font>
    <font>
      <sz val="13"/>
      <name val="ＭＳ Ｐゴシック"/>
      <family val="3"/>
      <charset val="128"/>
    </font>
    <font>
      <sz val="9"/>
      <color indexed="81"/>
      <name val="ＭＳ Ｐゴシック"/>
      <family val="3"/>
      <charset val="128"/>
    </font>
    <font>
      <b/>
      <u/>
      <sz val="12"/>
      <color rgb="FFFF0000"/>
      <name val="ＭＳ Ｐゴシック"/>
      <family val="3"/>
      <charset val="128"/>
      <scheme val="minor"/>
    </font>
    <font>
      <sz val="12"/>
      <name val="ＭＳ Ｐゴシック"/>
      <family val="2"/>
      <charset val="128"/>
      <scheme val="minor"/>
    </font>
    <font>
      <sz val="12"/>
      <name val="ＭＳ Ｐゴシック"/>
      <family val="3"/>
      <charset val="128"/>
      <scheme val="minor"/>
    </font>
    <font>
      <sz val="16"/>
      <name val="ＭＳ Ｐゴシック"/>
      <family val="2"/>
      <charset val="128"/>
      <scheme val="minor"/>
    </font>
    <font>
      <sz val="11"/>
      <color rgb="FFFF0000"/>
      <name val="ＭＳ Ｐ明朝"/>
      <family val="1"/>
      <charset val="128"/>
    </font>
    <font>
      <sz val="11"/>
      <color theme="4"/>
      <name val="ＭＳ Ｐ明朝"/>
      <family val="1"/>
      <charset val="128"/>
    </font>
    <font>
      <sz val="12"/>
      <color theme="1"/>
      <name val="ＭＳ Ｐ明朝"/>
      <family val="1"/>
      <charset val="128"/>
    </font>
    <font>
      <u/>
      <sz val="11"/>
      <color theme="1"/>
      <name val="ＭＳ Ｐ明朝"/>
      <family val="1"/>
      <charset val="128"/>
    </font>
    <font>
      <b/>
      <sz val="9"/>
      <color indexed="81"/>
      <name val="ＭＳ Ｐゴシック"/>
      <family val="3"/>
      <charset val="128"/>
    </font>
    <font>
      <b/>
      <sz val="14"/>
      <color theme="1"/>
      <name val="ＭＳ Ｐゴシック"/>
      <family val="3"/>
      <charset val="128"/>
      <scheme val="minor"/>
    </font>
    <font>
      <u/>
      <sz val="12"/>
      <color theme="1"/>
      <name val="ＭＳ Ｐゴシック"/>
      <family val="3"/>
      <charset val="128"/>
      <scheme val="minor"/>
    </font>
    <font>
      <b/>
      <sz val="16"/>
      <color rgb="FF0070C0"/>
      <name val="ＭＳ Ｐゴシック"/>
      <family val="3"/>
      <charset val="128"/>
      <scheme val="minor"/>
    </font>
    <font>
      <b/>
      <sz val="16"/>
      <name val="ＭＳ Ｐゴシック"/>
      <family val="3"/>
      <charset val="128"/>
      <scheme val="minor"/>
    </font>
    <font>
      <sz val="12"/>
      <color rgb="FF0070C0"/>
      <name val="ＭＳ Ｐゴシック"/>
      <family val="3"/>
      <charset val="128"/>
      <scheme val="minor"/>
    </font>
    <font>
      <b/>
      <sz val="12"/>
      <color rgb="FF0070C0"/>
      <name val="ＭＳ Ｐゴシック"/>
      <family val="3"/>
      <charset val="128"/>
      <scheme val="minor"/>
    </font>
    <font>
      <sz val="9"/>
      <color theme="1"/>
      <name val="ＭＳ Ｐゴシック"/>
      <family val="2"/>
      <charset val="128"/>
      <scheme val="minor"/>
    </font>
    <font>
      <u val="double"/>
      <sz val="11"/>
      <color theme="1"/>
      <name val="ＭＳ Ｐ明朝"/>
      <family val="1"/>
      <charset val="128"/>
    </font>
    <font>
      <b/>
      <sz val="14"/>
      <color theme="0"/>
      <name val="ＭＳ Ｐゴシック"/>
      <family val="3"/>
      <charset val="128"/>
    </font>
    <font>
      <sz val="11"/>
      <color rgb="FFFF0000"/>
      <name val="ＭＳ Ｐゴシック"/>
      <family val="3"/>
      <charset val="128"/>
    </font>
    <font>
      <b/>
      <sz val="11"/>
      <color rgb="FFFF0000"/>
      <name val="ＭＳ Ｐゴシック"/>
      <family val="3"/>
      <charset val="128"/>
    </font>
    <font>
      <sz val="16"/>
      <name val="ＭＳ Ｐゴシック"/>
      <family val="3"/>
      <charset val="128"/>
    </font>
    <font>
      <sz val="14"/>
      <color theme="1"/>
      <name val="ＭＳ Ｐゴシック"/>
      <family val="2"/>
      <charset val="128"/>
      <scheme val="minor"/>
    </font>
    <font>
      <b/>
      <sz val="14"/>
      <color indexed="81"/>
      <name val="ＭＳ Ｐゴシック"/>
      <family val="3"/>
      <charset val="128"/>
    </font>
    <font>
      <b/>
      <sz val="11"/>
      <color rgb="FFFF0000"/>
      <name val="ＭＳ Ｐ明朝"/>
      <family val="1"/>
      <charset val="128"/>
    </font>
    <font>
      <b/>
      <sz val="11"/>
      <color theme="1"/>
      <name val="ＭＳ Ｐゴシック"/>
      <family val="3"/>
      <charset val="128"/>
      <scheme val="minor"/>
    </font>
    <font>
      <sz val="28"/>
      <color theme="1"/>
      <name val="ＭＳ Ｐ明朝"/>
      <family val="1"/>
      <charset val="128"/>
    </font>
    <font>
      <b/>
      <sz val="11"/>
      <color rgb="FFFF0000"/>
      <name val="ＭＳ Ｐゴシック"/>
      <family val="3"/>
      <charset val="128"/>
      <scheme val="minor"/>
    </font>
    <font>
      <sz val="14"/>
      <color theme="1"/>
      <name val="ＭＳ Ｐゴシック"/>
      <family val="3"/>
      <charset val="128"/>
    </font>
    <font>
      <b/>
      <sz val="12"/>
      <color indexed="81"/>
      <name val="ＭＳ Ｐゴシック"/>
      <family val="3"/>
      <charset val="128"/>
    </font>
    <font>
      <sz val="10.5"/>
      <color theme="1"/>
      <name val="ＭＳ 明朝"/>
      <family val="1"/>
      <charset val="128"/>
    </font>
    <font>
      <b/>
      <sz val="9"/>
      <name val="ＭＳ Ｐゴシック"/>
      <family val="3"/>
      <charset val="128"/>
    </font>
    <font>
      <sz val="8"/>
      <name val="ＭＳ Ｐ明朝"/>
      <family val="1"/>
      <charset val="128"/>
    </font>
    <font>
      <sz val="7"/>
      <name val="ＭＳ Ｐ明朝"/>
      <family val="1"/>
      <charset val="128"/>
    </font>
    <font>
      <b/>
      <sz val="12"/>
      <name val="ＭＳ Ｐ明朝"/>
      <family val="1"/>
      <charset val="128"/>
    </font>
    <font>
      <b/>
      <sz val="11"/>
      <color theme="1"/>
      <name val="ＭＳ Ｐ明朝"/>
      <family val="1"/>
      <charset val="128"/>
    </font>
    <font>
      <strike/>
      <sz val="11"/>
      <color rgb="FFFF0000"/>
      <name val="ＭＳ Ｐ明朝"/>
      <family val="1"/>
      <charset val="128"/>
    </font>
    <font>
      <sz val="10"/>
      <name val="ＭＳ Ｐゴシック"/>
      <family val="3"/>
      <charset val="128"/>
      <scheme val="minor"/>
    </font>
    <font>
      <sz val="16"/>
      <name val="ＭＳ Ｐゴシック"/>
      <family val="3"/>
      <charset val="128"/>
      <scheme val="minor"/>
    </font>
    <font>
      <sz val="11"/>
      <name val="ＭＳ Ｐゴシック"/>
      <family val="3"/>
      <charset val="128"/>
      <scheme val="minor"/>
    </font>
    <font>
      <sz val="11"/>
      <name val="ＭＳ Ｐゴシック"/>
      <family val="2"/>
      <charset val="128"/>
      <scheme val="minor"/>
    </font>
    <font>
      <sz val="11"/>
      <name val="ＭＳ Ｐ明朝"/>
      <family val="1"/>
      <charset val="128"/>
    </font>
    <font>
      <b/>
      <sz val="9"/>
      <color indexed="81"/>
      <name val="MS P ゴシック"/>
      <family val="3"/>
      <charset val="128"/>
    </font>
    <font>
      <sz val="9"/>
      <color indexed="81"/>
      <name val="MS P ゴシック"/>
      <family val="3"/>
      <charset val="128"/>
    </font>
    <font>
      <i/>
      <sz val="18"/>
      <color theme="1"/>
      <name val="ＭＳ Ｐゴシック"/>
      <family val="3"/>
      <charset val="128"/>
      <scheme val="minor"/>
    </font>
    <font>
      <sz val="12"/>
      <color rgb="FFFF0000"/>
      <name val="HG丸ｺﾞｼｯｸM-PRO"/>
      <family val="3"/>
      <charset val="128"/>
    </font>
    <font>
      <sz val="11"/>
      <color rgb="FF0070C0"/>
      <name val="ＭＳ Ｐゴシック"/>
      <family val="2"/>
      <charset val="128"/>
      <scheme val="minor"/>
    </font>
    <font>
      <sz val="11"/>
      <color rgb="FF0070C0"/>
      <name val="ＭＳ Ｐゴシック"/>
      <family val="3"/>
      <charset val="128"/>
      <scheme val="minor"/>
    </font>
    <font>
      <sz val="10"/>
      <color rgb="FFFF0000"/>
      <name val="ＭＳ Ｐ明朝"/>
      <family val="1"/>
      <charset val="128"/>
    </font>
    <font>
      <sz val="9"/>
      <color rgb="FFFF0000"/>
      <name val="ＭＳ Ｐ明朝"/>
      <family val="1"/>
      <charset val="128"/>
    </font>
    <font>
      <sz val="20"/>
      <name val="ＭＳ Ｐゴシック"/>
      <family val="3"/>
      <charset val="128"/>
      <scheme val="minor"/>
    </font>
    <font>
      <sz val="10"/>
      <name val="ＭＳ Ｐゴシック"/>
      <family val="2"/>
      <charset val="128"/>
      <scheme val="minor"/>
    </font>
    <font>
      <sz val="9"/>
      <color indexed="10"/>
      <name val="MS P ゴシック"/>
      <family val="3"/>
      <charset val="128"/>
    </font>
    <font>
      <sz val="11"/>
      <color rgb="FF000000"/>
      <name val="ＭＳ Ｐ明朝"/>
      <family val="1"/>
      <charset val="128"/>
    </font>
    <font>
      <sz val="10"/>
      <color rgb="FF000000"/>
      <name val="ＭＳ Ｐ明朝"/>
      <family val="1"/>
      <charset val="128"/>
    </font>
    <font>
      <sz val="6"/>
      <name val="ＭＳ Ｐゴシック"/>
      <family val="2"/>
      <charset val="128"/>
    </font>
    <font>
      <sz val="12"/>
      <color rgb="FF000000"/>
      <name val="ＭＳ Ｐ明朝"/>
      <family val="1"/>
      <charset val="128"/>
    </font>
    <font>
      <sz val="9"/>
      <color rgb="FF000000"/>
      <name val="MS P ゴシック"/>
      <family val="3"/>
      <charset val="128"/>
    </font>
    <font>
      <sz val="12"/>
      <name val="ＭＳ Ｐ明朝"/>
      <family val="1"/>
      <charset val="128"/>
    </font>
    <font>
      <u/>
      <sz val="10"/>
      <name val="ＭＳ Ｐ明朝"/>
      <family val="1"/>
      <charset val="128"/>
    </font>
    <font>
      <b/>
      <sz val="14"/>
      <name val="ＭＳ Ｐ明朝"/>
      <family val="1"/>
      <charset val="128"/>
    </font>
    <font>
      <b/>
      <sz val="9"/>
      <color indexed="10"/>
      <name val="MS P ゴシック"/>
      <family val="3"/>
      <charset val="128"/>
    </font>
    <font>
      <sz val="7"/>
      <name val="ＭＳ Ｐゴシック"/>
      <family val="3"/>
      <charset val="128"/>
      <scheme val="minor"/>
    </font>
    <font>
      <sz val="11"/>
      <color theme="1"/>
      <name val="ＭＳ Ｐゴシック"/>
      <family val="2"/>
      <scheme val="minor"/>
    </font>
    <font>
      <sz val="11"/>
      <name val="ＭＳ ゴシック"/>
      <family val="3"/>
      <charset val="128"/>
    </font>
    <font>
      <sz val="10"/>
      <name val="ＭＳ ゴシック"/>
      <family val="3"/>
      <charset val="128"/>
    </font>
    <font>
      <b/>
      <sz val="11"/>
      <name val="HG丸ｺﾞｼｯｸM-PRO"/>
      <family val="3"/>
      <charset val="128"/>
    </font>
    <font>
      <sz val="11"/>
      <color theme="0" tint="-0.34998626667073579"/>
      <name val="ＭＳ Ｐゴシック"/>
      <family val="2"/>
      <charset val="128"/>
      <scheme val="minor"/>
    </font>
    <font>
      <sz val="11"/>
      <color theme="2" tint="-9.9978637043366805E-2"/>
      <name val="ＭＳ Ｐゴシック"/>
      <family val="2"/>
      <charset val="128"/>
      <scheme val="minor"/>
    </font>
    <font>
      <b/>
      <sz val="9"/>
      <color indexed="81"/>
      <name val="ＭＳ Ｐゴシック"/>
      <family val="3"/>
      <charset val="128"/>
      <scheme val="minor"/>
    </font>
    <font>
      <u/>
      <sz val="11"/>
      <name val="ＭＳ Ｐ明朝"/>
      <family val="1"/>
      <charset val="128"/>
    </font>
    <font>
      <sz val="10"/>
      <color indexed="81"/>
      <name val="ＭＳ Ｐ明朝"/>
      <family val="1"/>
      <charset val="128"/>
    </font>
  </fonts>
  <fills count="34">
    <fill>
      <patternFill patternType="none"/>
    </fill>
    <fill>
      <patternFill patternType="gray125"/>
    </fill>
    <fill>
      <patternFill patternType="solid">
        <fgColor rgb="FFFFFF00"/>
        <bgColor indexed="64"/>
      </patternFill>
    </fill>
    <fill>
      <patternFill patternType="solid">
        <fgColor theme="4" tint="0.399975585192419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rgb="FFFF66FF"/>
        <bgColor indexed="64"/>
      </patternFill>
    </fill>
    <fill>
      <patternFill patternType="solid">
        <fgColor theme="2" tint="-9.9978637043366805E-2"/>
        <bgColor indexed="64"/>
      </patternFill>
    </fill>
    <fill>
      <patternFill patternType="solid">
        <fgColor indexed="43"/>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0000"/>
        <bgColor indexed="64"/>
      </patternFill>
    </fill>
    <fill>
      <patternFill patternType="solid">
        <fgColor theme="4"/>
        <bgColor indexed="64"/>
      </patternFill>
    </fill>
    <fill>
      <patternFill patternType="solid">
        <fgColor rgb="FFFFC000"/>
        <bgColor indexed="64"/>
      </patternFill>
    </fill>
    <fill>
      <patternFill patternType="solid">
        <fgColor theme="8"/>
        <bgColor indexed="64"/>
      </patternFill>
    </fill>
    <fill>
      <patternFill patternType="solid">
        <fgColor theme="5"/>
        <bgColor indexed="64"/>
      </patternFill>
    </fill>
    <fill>
      <patternFill patternType="solid">
        <fgColor theme="8" tint="0.79998168889431442"/>
        <bgColor indexed="64"/>
      </patternFill>
    </fill>
    <fill>
      <patternFill patternType="solid">
        <fgColor theme="3" tint="0.39997558519241921"/>
        <bgColor indexed="64"/>
      </patternFill>
    </fill>
    <fill>
      <patternFill patternType="solid">
        <fgColor theme="9" tint="0.3999450666829432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39994506668294322"/>
        <bgColor indexed="64"/>
      </patternFill>
    </fill>
    <fill>
      <patternFill patternType="solid">
        <fgColor theme="9" tint="0.59996337778862885"/>
        <bgColor indexed="64"/>
      </patternFill>
    </fill>
    <fill>
      <patternFill patternType="solid">
        <fgColor theme="3" tint="0.59999389629810485"/>
        <bgColor indexed="64"/>
      </patternFill>
    </fill>
    <fill>
      <patternFill patternType="solid">
        <fgColor theme="5" tint="0.79998168889431442"/>
        <bgColor indexed="64"/>
      </patternFill>
    </fill>
    <fill>
      <patternFill patternType="solid">
        <fgColor theme="0" tint="-0.34998626667073579"/>
        <bgColor indexed="64"/>
      </patternFill>
    </fill>
    <fill>
      <patternFill patternType="solid">
        <fgColor rgb="FFC4D79B"/>
        <bgColor rgb="FF000000"/>
      </patternFill>
    </fill>
    <fill>
      <patternFill patternType="solid">
        <fgColor rgb="FFFABF8F"/>
        <bgColor rgb="FF000000"/>
      </patternFill>
    </fill>
    <fill>
      <patternFill patternType="solid">
        <fgColor rgb="FF95B3D7"/>
        <bgColor rgb="FF000000"/>
      </patternFill>
    </fill>
    <fill>
      <patternFill patternType="solid">
        <fgColor rgb="FFFFFF00"/>
        <bgColor rgb="FF000000"/>
      </patternFill>
    </fill>
    <fill>
      <patternFill patternType="gray125">
        <fgColor rgb="FF000000"/>
        <bgColor rgb="FFFFFFFF"/>
      </patternFill>
    </fill>
  </fills>
  <borders count="24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dashDot">
        <color auto="1"/>
      </top>
      <bottom/>
      <diagonal/>
    </border>
    <border>
      <left/>
      <right/>
      <top/>
      <bottom style="dashDot">
        <color auto="1"/>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
      <left style="hair">
        <color indexed="64"/>
      </left>
      <right style="hair">
        <color indexed="64"/>
      </right>
      <top/>
      <bottom/>
      <diagonal/>
    </border>
    <border>
      <left style="medium">
        <color rgb="FFFF0000"/>
      </left>
      <right style="medium">
        <color rgb="FFFF0000"/>
      </right>
      <top style="medium">
        <color rgb="FFFF0000"/>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medium">
        <color rgb="FFFF0000"/>
      </left>
      <right style="hair">
        <color auto="1"/>
      </right>
      <top/>
      <bottom/>
      <diagonal/>
    </border>
    <border>
      <left style="medium">
        <color rgb="FFFF0000"/>
      </left>
      <right style="hair">
        <color auto="1"/>
      </right>
      <top/>
      <bottom style="medium">
        <color rgb="FFFF0000"/>
      </bottom>
      <diagonal/>
    </border>
    <border>
      <left style="hair">
        <color auto="1"/>
      </left>
      <right style="hair">
        <color auto="1"/>
      </right>
      <top/>
      <bottom style="medium">
        <color rgb="FFFF0000"/>
      </bottom>
      <diagonal/>
    </border>
    <border>
      <left style="medium">
        <color rgb="FFFF0000"/>
      </left>
      <right style="hair">
        <color auto="1"/>
      </right>
      <top style="medium">
        <color rgb="FFFF0000"/>
      </top>
      <bottom style="thin">
        <color theme="1"/>
      </bottom>
      <diagonal/>
    </border>
    <border>
      <left style="hair">
        <color auto="1"/>
      </left>
      <right style="hair">
        <color auto="1"/>
      </right>
      <top style="medium">
        <color rgb="FFFF0000"/>
      </top>
      <bottom style="thin">
        <color theme="1"/>
      </bottom>
      <diagonal/>
    </border>
    <border>
      <left style="thin">
        <color indexed="64"/>
      </left>
      <right style="thin">
        <color indexed="64"/>
      </right>
      <top style="hair">
        <color theme="1"/>
      </top>
      <bottom style="hair">
        <color theme="1"/>
      </bottom>
      <diagonal/>
    </border>
    <border>
      <left style="thin">
        <color indexed="64"/>
      </left>
      <right style="thin">
        <color indexed="64"/>
      </right>
      <top style="thin">
        <color theme="1"/>
      </top>
      <bottom/>
      <diagonal/>
    </border>
    <border>
      <left style="thin">
        <color indexed="64"/>
      </left>
      <right style="thin">
        <color indexed="64"/>
      </right>
      <top/>
      <bottom style="thin">
        <color theme="1"/>
      </bottom>
      <diagonal/>
    </border>
    <border>
      <left style="thin">
        <color indexed="64"/>
      </left>
      <right style="thick">
        <color rgb="FFFF0000"/>
      </right>
      <top style="thin">
        <color theme="1"/>
      </top>
      <bottom/>
      <diagonal/>
    </border>
    <border>
      <left style="thin">
        <color indexed="64"/>
      </left>
      <right style="thick">
        <color rgb="FFFF0000"/>
      </right>
      <top style="hair">
        <color theme="1"/>
      </top>
      <bottom style="hair">
        <color theme="1"/>
      </bottom>
      <diagonal/>
    </border>
    <border>
      <left style="thin">
        <color indexed="64"/>
      </left>
      <right style="thick">
        <color rgb="FFFF0000"/>
      </right>
      <top/>
      <bottom style="thin">
        <color theme="1"/>
      </bottom>
      <diagonal/>
    </border>
    <border>
      <left style="thin">
        <color indexed="64"/>
      </left>
      <right style="thick">
        <color rgb="FFFF0000"/>
      </right>
      <top/>
      <bottom/>
      <diagonal/>
    </border>
    <border>
      <left style="thin">
        <color indexed="64"/>
      </left>
      <right style="thin">
        <color indexed="64"/>
      </right>
      <top style="hair">
        <color theme="1"/>
      </top>
      <bottom style="thick">
        <color rgb="FFFF0000"/>
      </bottom>
      <diagonal/>
    </border>
    <border>
      <left style="thin">
        <color indexed="64"/>
      </left>
      <right style="thick">
        <color rgb="FFFF0000"/>
      </right>
      <top style="hair">
        <color theme="1"/>
      </top>
      <bottom style="thick">
        <color rgb="FFFF0000"/>
      </bottom>
      <diagonal/>
    </border>
    <border>
      <left style="thin">
        <color indexed="64"/>
      </left>
      <right style="thick">
        <color rgb="FFFF0000"/>
      </right>
      <top style="hair">
        <color theme="1"/>
      </top>
      <bottom style="thin">
        <color theme="1"/>
      </bottom>
      <diagonal/>
    </border>
    <border>
      <left/>
      <right style="hair">
        <color indexed="64"/>
      </right>
      <top style="hair">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rgb="FFFF0000"/>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diagonal/>
    </border>
    <border>
      <left/>
      <right style="thin">
        <color theme="1"/>
      </right>
      <top style="thin">
        <color theme="1"/>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theme="1"/>
      </left>
      <right style="thick">
        <color rgb="FFFF0000"/>
      </right>
      <top style="hair">
        <color theme="1"/>
      </top>
      <bottom style="hair">
        <color theme="1"/>
      </bottom>
      <diagonal/>
    </border>
    <border>
      <left style="thin">
        <color theme="1"/>
      </left>
      <right style="thin">
        <color theme="1"/>
      </right>
      <top style="thick">
        <color rgb="FFFF0000"/>
      </top>
      <bottom/>
      <diagonal/>
    </border>
    <border>
      <left style="thin">
        <color theme="1"/>
      </left>
      <right style="thick">
        <color rgb="FFFF0000"/>
      </right>
      <top style="thin">
        <color theme="1"/>
      </top>
      <bottom/>
      <diagonal/>
    </border>
    <border>
      <left style="thin">
        <color theme="1"/>
      </left>
      <right style="thin">
        <color theme="1"/>
      </right>
      <top style="hair">
        <color theme="1"/>
      </top>
      <bottom style="hair">
        <color theme="1"/>
      </bottom>
      <diagonal/>
    </border>
    <border diagonalUp="1">
      <left style="thin">
        <color theme="1"/>
      </left>
      <right style="thin">
        <color theme="1"/>
      </right>
      <top style="thick">
        <color rgb="FFFF0000"/>
      </top>
      <bottom/>
      <diagonal style="thin">
        <color theme="1"/>
      </diagonal>
    </border>
    <border diagonalUp="1">
      <left/>
      <right style="thick">
        <color rgb="FFFF0000"/>
      </right>
      <top style="thick">
        <color rgb="FFFF0000"/>
      </top>
      <bottom/>
      <diagonal style="thin">
        <color theme="1"/>
      </diagonal>
    </border>
    <border diagonalUp="1">
      <left style="thin">
        <color theme="1"/>
      </left>
      <right style="thin">
        <color theme="1"/>
      </right>
      <top style="hair">
        <color theme="1"/>
      </top>
      <bottom style="hair">
        <color theme="1"/>
      </bottom>
      <diagonal style="thin">
        <color theme="1"/>
      </diagonal>
    </border>
    <border diagonalUp="1">
      <left/>
      <right style="thick">
        <color rgb="FFFF0000"/>
      </right>
      <top style="hair">
        <color theme="1"/>
      </top>
      <bottom style="hair">
        <color theme="1"/>
      </bottom>
      <diagonal style="thin">
        <color theme="1"/>
      </diagonal>
    </border>
    <border>
      <left/>
      <right/>
      <top style="medium">
        <color rgb="FFFF0000"/>
      </top>
      <bottom style="thin">
        <color theme="1"/>
      </bottom>
      <diagonal/>
    </border>
    <border>
      <left/>
      <right/>
      <top/>
      <bottom style="medium">
        <color rgb="FFFF0000"/>
      </bottom>
      <diagonal/>
    </border>
    <border>
      <left style="hair">
        <color theme="1"/>
      </left>
      <right style="hair">
        <color theme="1"/>
      </right>
      <top style="medium">
        <color rgb="FFFF0000"/>
      </top>
      <bottom style="thin">
        <color theme="1"/>
      </bottom>
      <diagonal/>
    </border>
    <border>
      <left style="hair">
        <color theme="1"/>
      </left>
      <right style="hair">
        <color theme="1"/>
      </right>
      <top/>
      <bottom/>
      <diagonal/>
    </border>
    <border>
      <left style="hair">
        <color theme="1"/>
      </left>
      <right style="hair">
        <color theme="1"/>
      </right>
      <top/>
      <bottom style="medium">
        <color rgb="FFFF0000"/>
      </bottom>
      <diagonal/>
    </border>
    <border>
      <left style="thick">
        <color rgb="FFFF0000"/>
      </left>
      <right/>
      <top style="thick">
        <color rgb="FFFF0000"/>
      </top>
      <bottom style="thin">
        <color theme="1"/>
      </bottom>
      <diagonal/>
    </border>
    <border>
      <left/>
      <right/>
      <top style="thick">
        <color rgb="FFFF0000"/>
      </top>
      <bottom style="thin">
        <color theme="1"/>
      </bottom>
      <diagonal/>
    </border>
    <border>
      <left/>
      <right style="thick">
        <color rgb="FFFF0000"/>
      </right>
      <top style="thick">
        <color rgb="FFFF0000"/>
      </top>
      <bottom style="thin">
        <color theme="1"/>
      </bottom>
      <diagonal/>
    </border>
    <border>
      <left style="thick">
        <color rgb="FFFF0000"/>
      </left>
      <right/>
      <top style="thin">
        <color theme="1"/>
      </top>
      <bottom style="thin">
        <color theme="1"/>
      </bottom>
      <diagonal/>
    </border>
    <border>
      <left/>
      <right style="thick">
        <color rgb="FFFF0000"/>
      </right>
      <top style="thin">
        <color theme="1"/>
      </top>
      <bottom style="thin">
        <color theme="1"/>
      </bottom>
      <diagonal/>
    </border>
    <border>
      <left style="thick">
        <color rgb="FFFF0000"/>
      </left>
      <right/>
      <top style="thin">
        <color theme="1"/>
      </top>
      <bottom style="thick">
        <color rgb="FFFF0000"/>
      </bottom>
      <diagonal/>
    </border>
    <border>
      <left/>
      <right/>
      <top style="thin">
        <color theme="1"/>
      </top>
      <bottom style="thick">
        <color rgb="FFFF0000"/>
      </bottom>
      <diagonal/>
    </border>
    <border>
      <left/>
      <right style="thick">
        <color rgb="FFFF0000"/>
      </right>
      <top style="thin">
        <color theme="1"/>
      </top>
      <bottom style="thick">
        <color rgb="FFFF0000"/>
      </bottom>
      <diagonal/>
    </border>
    <border>
      <left style="medium">
        <color rgb="FFFF0000"/>
      </left>
      <right/>
      <top style="thin">
        <color indexed="64"/>
      </top>
      <bottom style="thin">
        <color indexed="64"/>
      </bottom>
      <diagonal/>
    </border>
    <border>
      <left style="medium">
        <color rgb="FFFF0000"/>
      </left>
      <right/>
      <top style="thin">
        <color indexed="64"/>
      </top>
      <bottom style="medium">
        <color rgb="FFFF0000"/>
      </bottom>
      <diagonal/>
    </border>
    <border>
      <left style="thin">
        <color theme="1"/>
      </left>
      <right style="medium">
        <color rgb="FFFF0000"/>
      </right>
      <top style="medium">
        <color rgb="FFFF0000"/>
      </top>
      <bottom style="thin">
        <color theme="1"/>
      </bottom>
      <diagonal/>
    </border>
    <border>
      <left style="thin">
        <color theme="1"/>
      </left>
      <right style="medium">
        <color rgb="FFFF0000"/>
      </right>
      <top style="thin">
        <color theme="1"/>
      </top>
      <bottom style="thin">
        <color theme="1"/>
      </bottom>
      <diagonal/>
    </border>
    <border>
      <left style="thin">
        <color theme="1"/>
      </left>
      <right style="medium">
        <color rgb="FFFF0000"/>
      </right>
      <top style="thin">
        <color theme="1"/>
      </top>
      <bottom style="medium">
        <color rgb="FFFF0000"/>
      </bottom>
      <diagonal/>
    </border>
    <border>
      <left/>
      <right/>
      <top style="hair">
        <color theme="1"/>
      </top>
      <bottom style="thick">
        <color rgb="FFFF0000"/>
      </bottom>
      <diagonal/>
    </border>
    <border>
      <left style="thick">
        <color rgb="FFFF0000"/>
      </left>
      <right style="thin">
        <color theme="1"/>
      </right>
      <top style="thick">
        <color rgb="FFFF0000"/>
      </top>
      <bottom/>
      <diagonal/>
    </border>
    <border>
      <left style="thick">
        <color rgb="FFFF0000"/>
      </left>
      <right style="thin">
        <color theme="1"/>
      </right>
      <top style="thin">
        <color theme="1"/>
      </top>
      <bottom/>
      <diagonal/>
    </border>
    <border>
      <left style="thick">
        <color rgb="FFFF0000"/>
      </left>
      <right style="thin">
        <color theme="1"/>
      </right>
      <top style="hair">
        <color theme="1"/>
      </top>
      <bottom style="hair">
        <color theme="1"/>
      </bottom>
      <diagonal/>
    </border>
    <border>
      <left style="thick">
        <color rgb="FFFF0000"/>
      </left>
      <right style="thin">
        <color theme="1"/>
      </right>
      <top/>
      <bottom style="thin">
        <color theme="1"/>
      </bottom>
      <diagonal/>
    </border>
    <border>
      <left style="thick">
        <color rgb="FFFF0000"/>
      </left>
      <right style="thin">
        <color theme="1"/>
      </right>
      <top/>
      <bottom/>
      <diagonal/>
    </border>
    <border>
      <left style="thick">
        <color rgb="FFFF0000"/>
      </left>
      <right style="thin">
        <color theme="1"/>
      </right>
      <top style="hair">
        <color theme="1"/>
      </top>
      <bottom style="thick">
        <color rgb="FFFF0000"/>
      </bottom>
      <diagonal/>
    </border>
    <border>
      <left style="thin">
        <color theme="1"/>
      </left>
      <right style="thin">
        <color indexed="64"/>
      </right>
      <top style="thin">
        <color theme="1"/>
      </top>
      <bottom style="hair">
        <color theme="1"/>
      </bottom>
      <diagonal/>
    </border>
    <border>
      <left style="thin">
        <color theme="1"/>
      </left>
      <right style="thin">
        <color indexed="64"/>
      </right>
      <top style="hair">
        <color theme="1"/>
      </top>
      <bottom style="hair">
        <color theme="1"/>
      </bottom>
      <diagonal/>
    </border>
    <border>
      <left style="thin">
        <color theme="1"/>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hair">
        <color theme="1"/>
      </right>
      <top style="medium">
        <color rgb="FFFF0000"/>
      </top>
      <bottom style="thin">
        <color theme="1"/>
      </bottom>
      <diagonal/>
    </border>
    <border>
      <left/>
      <right style="hair">
        <color theme="1"/>
      </right>
      <top/>
      <bottom/>
      <diagonal/>
    </border>
    <border>
      <left/>
      <right style="hair">
        <color theme="1"/>
      </right>
      <top/>
      <bottom style="medium">
        <color rgb="FFFF0000"/>
      </bottom>
      <diagonal/>
    </border>
    <border>
      <left style="medium">
        <color rgb="FFFF0000"/>
      </left>
      <right style="medium">
        <color rgb="FFFF0000"/>
      </right>
      <top style="thin">
        <color indexed="64"/>
      </top>
      <bottom/>
      <diagonal/>
    </border>
    <border>
      <left style="medium">
        <color rgb="FFFF0000"/>
      </left>
      <right/>
      <top/>
      <bottom/>
      <diagonal/>
    </border>
    <border>
      <left style="thin">
        <color indexed="64"/>
      </left>
      <right style="thick">
        <color rgb="FFFF0000"/>
      </right>
      <top style="thin">
        <color indexed="64"/>
      </top>
      <bottom style="thin">
        <color indexed="64"/>
      </bottom>
      <diagonal/>
    </border>
    <border>
      <left style="thin">
        <color theme="1"/>
      </left>
      <right style="thick">
        <color rgb="FFFF0000"/>
      </right>
      <top style="hair">
        <color theme="1"/>
      </top>
      <bottom style="thin">
        <color theme="1"/>
      </bottom>
      <diagonal/>
    </border>
    <border diagonalUp="1">
      <left style="thin">
        <color theme="1"/>
      </left>
      <right style="thin">
        <color theme="1"/>
      </right>
      <top style="hair">
        <color theme="1"/>
      </top>
      <bottom style="thick">
        <color rgb="FFFF0000"/>
      </bottom>
      <diagonal style="thin">
        <color theme="1"/>
      </diagonal>
    </border>
    <border>
      <left style="thin">
        <color theme="1"/>
      </left>
      <right style="thin">
        <color theme="1"/>
      </right>
      <top style="hair">
        <color theme="1"/>
      </top>
      <bottom style="thick">
        <color rgb="FFFF0000"/>
      </bottom>
      <diagonal/>
    </border>
    <border diagonalUp="1">
      <left/>
      <right style="thick">
        <color rgb="FFFF0000"/>
      </right>
      <top style="hair">
        <color theme="1"/>
      </top>
      <bottom style="thick">
        <color rgb="FFFF0000"/>
      </bottom>
      <diagonal style="thin">
        <color theme="1"/>
      </diagonal>
    </border>
    <border>
      <left style="thin">
        <color theme="1"/>
      </left>
      <right style="thin">
        <color theme="1"/>
      </right>
      <top style="thin">
        <color theme="1"/>
      </top>
      <bottom style="medium">
        <color rgb="FFFF0000"/>
      </bottom>
      <diagonal/>
    </border>
    <border>
      <left style="thin">
        <color theme="1"/>
      </left>
      <right style="thin">
        <color theme="1"/>
      </right>
      <top style="thin">
        <color theme="1"/>
      </top>
      <bottom style="thick">
        <color rgb="FFFF0000"/>
      </bottom>
      <diagonal/>
    </border>
    <border>
      <left style="thin">
        <color indexed="64"/>
      </left>
      <right style="thin">
        <color indexed="64"/>
      </right>
      <top style="thin">
        <color theme="1"/>
      </top>
      <bottom style="thick">
        <color rgb="FFFF0000"/>
      </bottom>
      <diagonal/>
    </border>
    <border>
      <left style="thin">
        <color indexed="64"/>
      </left>
      <right style="thin">
        <color theme="1"/>
      </right>
      <top style="thin">
        <color theme="1"/>
      </top>
      <bottom style="thick">
        <color rgb="FFFF0000"/>
      </bottom>
      <diagonal/>
    </border>
    <border>
      <left style="thick">
        <color rgb="FFFF0000"/>
      </left>
      <right style="thin">
        <color theme="1"/>
      </right>
      <top style="thick">
        <color rgb="FFFF0000"/>
      </top>
      <bottom style="hair">
        <color theme="1"/>
      </bottom>
      <diagonal/>
    </border>
    <border diagonalUp="1">
      <left style="thin">
        <color theme="1"/>
      </left>
      <right style="thin">
        <color indexed="64"/>
      </right>
      <top style="thick">
        <color rgb="FFFF0000"/>
      </top>
      <bottom style="hair">
        <color theme="1"/>
      </bottom>
      <diagonal style="thin">
        <color theme="1"/>
      </diagonal>
    </border>
    <border>
      <left style="thin">
        <color indexed="64"/>
      </left>
      <right style="thin">
        <color indexed="64"/>
      </right>
      <top style="thick">
        <color rgb="FFFF0000"/>
      </top>
      <bottom style="hair">
        <color theme="1"/>
      </bottom>
      <diagonal/>
    </border>
    <border>
      <left style="thin">
        <color indexed="64"/>
      </left>
      <right style="thick">
        <color rgb="FFFF0000"/>
      </right>
      <top style="thick">
        <color rgb="FFFF0000"/>
      </top>
      <bottom style="hair">
        <color theme="1"/>
      </bottom>
      <diagonal/>
    </border>
    <border>
      <left style="thin">
        <color theme="1"/>
      </left>
      <right/>
      <top style="thin">
        <color theme="1"/>
      </top>
      <bottom/>
      <diagonal/>
    </border>
    <border>
      <left style="thin">
        <color theme="1"/>
      </left>
      <right style="thin">
        <color theme="1"/>
      </right>
      <top style="thin">
        <color theme="1"/>
      </top>
      <bottom/>
      <diagonal/>
    </border>
    <border>
      <left style="medium">
        <color rgb="FFFF0000"/>
      </left>
      <right/>
      <top style="medium">
        <color rgb="FFFF0000"/>
      </top>
      <bottom style="thin">
        <color indexed="64"/>
      </bottom>
      <diagonal/>
    </border>
    <border>
      <left style="thin">
        <color theme="1"/>
      </left>
      <right style="thin">
        <color theme="1"/>
      </right>
      <top style="thin">
        <color theme="1"/>
      </top>
      <bottom style="thin">
        <color theme="1"/>
      </bottom>
      <diagonal/>
    </border>
    <border>
      <left style="hair">
        <color theme="1"/>
      </left>
      <right style="medium">
        <color rgb="FFFF0000"/>
      </right>
      <top style="medium">
        <color rgb="FFFF0000"/>
      </top>
      <bottom style="thin">
        <color theme="1"/>
      </bottom>
      <diagonal/>
    </border>
    <border>
      <left style="hair">
        <color theme="1"/>
      </left>
      <right style="medium">
        <color rgb="FFFF0000"/>
      </right>
      <top/>
      <bottom/>
      <diagonal/>
    </border>
    <border>
      <left style="hair">
        <color theme="1"/>
      </left>
      <right style="medium">
        <color rgb="FFFF0000"/>
      </right>
      <top/>
      <bottom style="medium">
        <color rgb="FFFF0000"/>
      </bottom>
      <diagonal/>
    </border>
    <border>
      <left style="hair">
        <color theme="1"/>
      </left>
      <right/>
      <top style="medium">
        <color rgb="FFFF0000"/>
      </top>
      <bottom style="thin">
        <color theme="1"/>
      </bottom>
      <diagonal/>
    </border>
    <border>
      <left style="hair">
        <color theme="1"/>
      </left>
      <right/>
      <top/>
      <bottom/>
      <diagonal/>
    </border>
    <border>
      <left style="hair">
        <color theme="1"/>
      </left>
      <right/>
      <top/>
      <bottom style="medium">
        <color rgb="FFFF0000"/>
      </bottom>
      <diagonal/>
    </border>
    <border>
      <left/>
      <right style="hair">
        <color auto="1"/>
      </right>
      <top style="hair">
        <color auto="1"/>
      </top>
      <bottom style="thin">
        <color auto="1"/>
      </bottom>
      <diagonal/>
    </border>
    <border>
      <left/>
      <right style="hair">
        <color indexed="64"/>
      </right>
      <top/>
      <bottom style="hair">
        <color indexed="64"/>
      </bottom>
      <diagonal/>
    </border>
    <border>
      <left/>
      <right/>
      <top style="thin">
        <color indexed="64"/>
      </top>
      <bottom style="thin">
        <color theme="1"/>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right style="hair">
        <color indexed="64"/>
      </right>
      <top style="hair">
        <color indexed="64"/>
      </top>
      <bottom/>
      <diagonal/>
    </border>
    <border>
      <left style="thick">
        <color rgb="FFFF0000"/>
      </left>
      <right style="hair">
        <color indexed="64"/>
      </right>
      <top style="thin">
        <color theme="1"/>
      </top>
      <bottom style="hair">
        <color indexed="64"/>
      </bottom>
      <diagonal/>
    </border>
    <border>
      <left style="hair">
        <color indexed="64"/>
      </left>
      <right style="hair">
        <color indexed="64"/>
      </right>
      <top style="thin">
        <color theme="1"/>
      </top>
      <bottom style="hair">
        <color indexed="64"/>
      </bottom>
      <diagonal/>
    </border>
    <border>
      <left style="hair">
        <color indexed="64"/>
      </left>
      <right style="thin">
        <color indexed="64"/>
      </right>
      <top style="thin">
        <color theme="1"/>
      </top>
      <bottom style="hair">
        <color indexed="64"/>
      </bottom>
      <diagonal/>
    </border>
    <border>
      <left style="thick">
        <color rgb="FFFF0000"/>
      </left>
      <right style="hair">
        <color indexed="64"/>
      </right>
      <top style="hair">
        <color indexed="64"/>
      </top>
      <bottom style="hair">
        <color indexed="64"/>
      </bottom>
      <diagonal/>
    </border>
    <border>
      <left style="thick">
        <color rgb="FFFF0000"/>
      </left>
      <right style="hair">
        <color indexed="64"/>
      </right>
      <top style="hair">
        <color indexed="64"/>
      </top>
      <bottom style="thin">
        <color theme="1"/>
      </bottom>
      <diagonal/>
    </border>
    <border>
      <left style="hair">
        <color indexed="64"/>
      </left>
      <right style="hair">
        <color indexed="64"/>
      </right>
      <top style="hair">
        <color indexed="64"/>
      </top>
      <bottom style="thin">
        <color theme="1"/>
      </bottom>
      <diagonal/>
    </border>
    <border>
      <left style="hair">
        <color indexed="64"/>
      </left>
      <right style="thin">
        <color indexed="64"/>
      </right>
      <top style="hair">
        <color indexed="64"/>
      </top>
      <bottom style="thin">
        <color theme="1"/>
      </bottom>
      <diagonal/>
    </border>
    <border>
      <left style="medium">
        <color indexed="64"/>
      </left>
      <right style="thin">
        <color indexed="64"/>
      </right>
      <top/>
      <bottom/>
      <diagonal/>
    </border>
    <border>
      <left style="thin">
        <color indexed="64"/>
      </left>
      <right/>
      <top style="medium">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medium">
        <color rgb="FFFF0000"/>
      </left>
      <right style="medium">
        <color rgb="FFFF0000"/>
      </right>
      <top style="thin">
        <color theme="1"/>
      </top>
      <bottom style="medium">
        <color rgb="FFFF0000"/>
      </bottom>
      <diagonal/>
    </border>
    <border>
      <left style="medium">
        <color rgb="FFFF0000"/>
      </left>
      <right style="medium">
        <color rgb="FFFF0000"/>
      </right>
      <top style="thin">
        <color theme="1"/>
      </top>
      <bottom style="thin">
        <color theme="1"/>
      </bottom>
      <diagonal/>
    </border>
    <border>
      <left/>
      <right/>
      <top style="thin">
        <color indexed="64"/>
      </top>
      <bottom style="medium">
        <color indexed="64"/>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diagonalUp="1">
      <left style="thin">
        <color indexed="64"/>
      </left>
      <right style="thin">
        <color indexed="64"/>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style="thin">
        <color indexed="64"/>
      </right>
      <top style="medium">
        <color rgb="FFFF0000"/>
      </top>
      <bottom style="medium">
        <color rgb="FFFF0000"/>
      </bottom>
      <diagonal/>
    </border>
    <border>
      <left style="thin">
        <color indexed="64"/>
      </left>
      <right style="thin">
        <color indexed="64"/>
      </right>
      <top style="medium">
        <color rgb="FFFF0000"/>
      </top>
      <bottom style="medium">
        <color rgb="FFFF0000"/>
      </bottom>
      <diagonal/>
    </border>
    <border>
      <left style="thin">
        <color indexed="64"/>
      </left>
      <right/>
      <top style="medium">
        <color rgb="FFFF0000"/>
      </top>
      <bottom style="medium">
        <color rgb="FFFF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top/>
      <bottom style="thin">
        <color rgb="FF000000"/>
      </bottom>
      <diagonal/>
    </border>
    <border>
      <left style="thin">
        <color indexed="64"/>
      </left>
      <right/>
      <top style="thin">
        <color rgb="FF000000"/>
      </top>
      <bottom/>
      <diagonal/>
    </border>
    <border>
      <left/>
      <right/>
      <top style="thin">
        <color rgb="FF000000"/>
      </top>
      <bottom/>
      <diagonal/>
    </border>
    <border>
      <left/>
      <right style="thin">
        <color indexed="64"/>
      </right>
      <top style="thin">
        <color rgb="FF000000"/>
      </top>
      <bottom/>
      <diagonal/>
    </border>
    <border>
      <left style="thin">
        <color indexed="64"/>
      </left>
      <right/>
      <top/>
      <bottom style="thin">
        <color rgb="FF000000"/>
      </bottom>
      <diagonal/>
    </border>
    <border>
      <left/>
      <right style="thin">
        <color indexed="64"/>
      </right>
      <top/>
      <bottom style="thin">
        <color rgb="FF000000"/>
      </bottom>
      <diagonal/>
    </border>
    <border>
      <left/>
      <right style="medium">
        <color rgb="FFFF0000"/>
      </right>
      <top/>
      <bottom/>
      <diagonal/>
    </border>
    <border>
      <left style="thin">
        <color indexed="64"/>
      </left>
      <right/>
      <top style="thin">
        <color indexed="64"/>
      </top>
      <bottom style="medium">
        <color rgb="FFFF0000"/>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right/>
      <top/>
      <bottom style="mediumDashDot">
        <color indexed="64"/>
      </bottom>
      <diagonal/>
    </border>
  </borders>
  <cellStyleXfs count="4">
    <xf numFmtId="0" fontId="0" fillId="0" borderId="0">
      <alignment vertical="center"/>
    </xf>
    <xf numFmtId="0" fontId="11" fillId="0" borderId="0" applyNumberFormat="0" applyFill="0" applyBorder="0" applyAlignment="0" applyProtection="0">
      <alignment vertical="center"/>
    </xf>
    <xf numFmtId="0" fontId="25" fillId="0" borderId="0">
      <alignment vertical="center"/>
    </xf>
    <xf numFmtId="0" fontId="117" fillId="0" borderId="0"/>
  </cellStyleXfs>
  <cellXfs count="1672">
    <xf numFmtId="0" fontId="0" fillId="0" borderId="0" xfId="0">
      <alignment vertical="center"/>
    </xf>
    <xf numFmtId="0" fontId="0" fillId="0" borderId="11" xfId="0" applyBorder="1">
      <alignment vertical="center"/>
    </xf>
    <xf numFmtId="0" fontId="6" fillId="0" borderId="0" xfId="0" applyFont="1" applyAlignment="1">
      <alignment horizontal="left" vertical="center"/>
    </xf>
    <xf numFmtId="0" fontId="6" fillId="0" borderId="0" xfId="0" applyFont="1">
      <alignment vertical="center"/>
    </xf>
    <xf numFmtId="0" fontId="5" fillId="0" borderId="0" xfId="0" applyFont="1">
      <alignment vertical="center"/>
    </xf>
    <xf numFmtId="0" fontId="0" fillId="0" borderId="6" xfId="0" applyBorder="1">
      <alignment vertical="center"/>
    </xf>
    <xf numFmtId="0" fontId="6" fillId="0" borderId="0" xfId="0" applyFont="1" applyAlignment="1">
      <alignment horizontal="right" vertical="center"/>
    </xf>
    <xf numFmtId="0" fontId="0" fillId="0" borderId="0" xfId="0" applyAlignment="1">
      <alignment vertical="center" wrapText="1"/>
    </xf>
    <xf numFmtId="0" fontId="0" fillId="0" borderId="23" xfId="0" applyBorder="1" applyAlignment="1">
      <alignment vertical="center" wrapText="1"/>
    </xf>
    <xf numFmtId="181" fontId="5" fillId="0" borderId="0" xfId="0" applyNumberFormat="1" applyFont="1" applyAlignment="1">
      <alignment vertical="center" wrapText="1"/>
    </xf>
    <xf numFmtId="179" fontId="5" fillId="0" borderId="0" xfId="0" applyNumberFormat="1" applyFont="1" applyAlignment="1">
      <alignment vertical="center" wrapText="1"/>
    </xf>
    <xf numFmtId="0" fontId="7" fillId="0" borderId="0" xfId="0" applyFont="1" applyAlignment="1">
      <alignment vertical="center" wrapText="1"/>
    </xf>
    <xf numFmtId="0" fontId="13" fillId="0" borderId="0" xfId="0" applyFont="1">
      <alignment vertical="center"/>
    </xf>
    <xf numFmtId="0" fontId="0" fillId="2" borderId="11" xfId="0" applyFill="1" applyBorder="1">
      <alignment vertical="center"/>
    </xf>
    <xf numFmtId="0" fontId="0" fillId="0" borderId="73" xfId="0" applyBorder="1">
      <alignment vertical="center"/>
    </xf>
    <xf numFmtId="0" fontId="0" fillId="0" borderId="69" xfId="0" applyBorder="1">
      <alignment vertical="center"/>
    </xf>
    <xf numFmtId="49" fontId="0" fillId="0" borderId="69" xfId="0" applyNumberFormat="1" applyBorder="1">
      <alignment vertical="center"/>
    </xf>
    <xf numFmtId="0" fontId="0" fillId="5" borderId="69" xfId="0" applyFill="1" applyBorder="1">
      <alignment vertical="center"/>
    </xf>
    <xf numFmtId="0" fontId="0" fillId="5" borderId="73" xfId="0" applyFill="1" applyBorder="1">
      <alignment vertical="center"/>
    </xf>
    <xf numFmtId="0" fontId="0" fillId="0" borderId="74" xfId="0" applyBorder="1">
      <alignment vertical="center"/>
    </xf>
    <xf numFmtId="0" fontId="0" fillId="0" borderId="75" xfId="0" applyBorder="1">
      <alignment vertical="center"/>
    </xf>
    <xf numFmtId="0" fontId="0" fillId="2" borderId="23" xfId="0" applyFill="1" applyBorder="1">
      <alignment vertical="center"/>
    </xf>
    <xf numFmtId="0" fontId="0" fillId="2" borderId="77" xfId="0" applyFill="1" applyBorder="1" applyAlignment="1">
      <alignment vertical="center" wrapText="1"/>
    </xf>
    <xf numFmtId="0" fontId="5" fillId="0" borderId="73" xfId="0" applyFont="1" applyBorder="1">
      <alignment vertical="center"/>
    </xf>
    <xf numFmtId="0" fontId="0" fillId="0" borderId="23" xfId="0" applyBorder="1" applyAlignment="1">
      <alignment horizontal="right" vertical="center"/>
    </xf>
    <xf numFmtId="0" fontId="3" fillId="0" borderId="23" xfId="0" applyFont="1" applyBorder="1" applyAlignment="1">
      <alignment vertical="center" wrapText="1"/>
    </xf>
    <xf numFmtId="0" fontId="4" fillId="0" borderId="23" xfId="0" applyFont="1" applyBorder="1" applyAlignment="1">
      <alignment horizontal="left" vertical="top" wrapText="1"/>
    </xf>
    <xf numFmtId="0" fontId="0" fillId="0" borderId="81" xfId="0" applyBorder="1">
      <alignment vertical="center"/>
    </xf>
    <xf numFmtId="0" fontId="0" fillId="0" borderId="82" xfId="0" applyBorder="1">
      <alignment vertical="center"/>
    </xf>
    <xf numFmtId="0" fontId="0" fillId="0" borderId="83" xfId="0" applyBorder="1">
      <alignment vertical="center"/>
    </xf>
    <xf numFmtId="0" fontId="0" fillId="0" borderId="84" xfId="0" applyBorder="1">
      <alignment vertical="center"/>
    </xf>
    <xf numFmtId="0" fontId="0" fillId="0" borderId="86" xfId="0" applyBorder="1">
      <alignment vertical="center"/>
    </xf>
    <xf numFmtId="0" fontId="0" fillId="0" borderId="0" xfId="0" applyAlignment="1">
      <alignment vertical="center" shrinkToFit="1"/>
    </xf>
    <xf numFmtId="0" fontId="17" fillId="10" borderId="0" xfId="0" applyFont="1" applyFill="1">
      <alignment vertical="center"/>
    </xf>
    <xf numFmtId="0" fontId="0" fillId="10" borderId="0" xfId="0" applyFill="1">
      <alignment vertical="center"/>
    </xf>
    <xf numFmtId="0" fontId="7" fillId="10" borderId="0" xfId="0" applyFont="1" applyFill="1">
      <alignment vertical="center"/>
    </xf>
    <xf numFmtId="0" fontId="0" fillId="10" borderId="11" xfId="0" applyFill="1" applyBorder="1">
      <alignment vertical="center"/>
    </xf>
    <xf numFmtId="0" fontId="19" fillId="10" borderId="0" xfId="0" applyFont="1" applyFill="1">
      <alignment vertical="center"/>
    </xf>
    <xf numFmtId="0" fontId="5" fillId="10" borderId="0" xfId="0" applyFont="1" applyFill="1">
      <alignment vertical="center"/>
    </xf>
    <xf numFmtId="0" fontId="0" fillId="0" borderId="79" xfId="0" applyBorder="1">
      <alignment vertical="center"/>
    </xf>
    <xf numFmtId="49" fontId="0" fillId="0" borderId="79" xfId="0" applyNumberFormat="1" applyBorder="1">
      <alignment vertical="center"/>
    </xf>
    <xf numFmtId="0" fontId="0" fillId="0" borderId="78" xfId="0" applyBorder="1">
      <alignment vertical="center"/>
    </xf>
    <xf numFmtId="49" fontId="0" fillId="0" borderId="78" xfId="0" applyNumberFormat="1" applyBorder="1">
      <alignment vertical="center"/>
    </xf>
    <xf numFmtId="0" fontId="0" fillId="0" borderId="80" xfId="0" applyBorder="1">
      <alignment vertical="center"/>
    </xf>
    <xf numFmtId="49" fontId="0" fillId="0" borderId="80" xfId="0" applyNumberFormat="1" applyBorder="1">
      <alignment vertical="center"/>
    </xf>
    <xf numFmtId="0" fontId="0" fillId="0" borderId="12" xfId="0" applyBorder="1">
      <alignment vertical="center"/>
    </xf>
    <xf numFmtId="49" fontId="0" fillId="0" borderId="12" xfId="0" applyNumberFormat="1" applyBorder="1">
      <alignment vertical="center"/>
    </xf>
    <xf numFmtId="0" fontId="0" fillId="0" borderId="85" xfId="0" applyBorder="1">
      <alignment vertical="center"/>
    </xf>
    <xf numFmtId="49" fontId="0" fillId="0" borderId="85" xfId="0" applyNumberFormat="1" applyBorder="1">
      <alignment vertical="center"/>
    </xf>
    <xf numFmtId="0" fontId="4" fillId="0" borderId="23" xfId="0" applyFont="1" applyBorder="1" applyAlignment="1">
      <alignment horizontal="left" vertical="center" wrapText="1"/>
    </xf>
    <xf numFmtId="0" fontId="0" fillId="0" borderId="9" xfId="0" applyBorder="1">
      <alignment vertical="center"/>
    </xf>
    <xf numFmtId="0" fontId="0" fillId="0" borderId="10" xfId="0" applyBorder="1">
      <alignment vertical="center"/>
    </xf>
    <xf numFmtId="0" fontId="0" fillId="0" borderId="23" xfId="0" applyBorder="1" applyAlignment="1">
      <alignment vertical="center" shrinkToFit="1"/>
    </xf>
    <xf numFmtId="0" fontId="7" fillId="0" borderId="0" xfId="0" applyFont="1">
      <alignment vertical="center"/>
    </xf>
    <xf numFmtId="0" fontId="0" fillId="10" borderId="81" xfId="0" applyFill="1" applyBorder="1">
      <alignment vertical="center"/>
    </xf>
    <xf numFmtId="0" fontId="0" fillId="10" borderId="82" xfId="0" applyFill="1" applyBorder="1">
      <alignment vertical="center"/>
    </xf>
    <xf numFmtId="0" fontId="0" fillId="10" borderId="83" xfId="0" applyFill="1" applyBorder="1">
      <alignment vertical="center"/>
    </xf>
    <xf numFmtId="0" fontId="0" fillId="10" borderId="84" xfId="0" applyFill="1" applyBorder="1">
      <alignment vertical="center"/>
    </xf>
    <xf numFmtId="0" fontId="0" fillId="10" borderId="87" xfId="0" applyFill="1" applyBorder="1">
      <alignment vertical="center"/>
    </xf>
    <xf numFmtId="0" fontId="4" fillId="2" borderId="23" xfId="0" applyFont="1" applyFill="1" applyBorder="1" applyAlignment="1">
      <alignment horizontal="center" vertical="center" wrapText="1"/>
    </xf>
    <xf numFmtId="0" fontId="0" fillId="0" borderId="71" xfId="0" applyBorder="1" applyAlignment="1">
      <alignment horizontal="left" vertical="center" wrapText="1"/>
    </xf>
    <xf numFmtId="0" fontId="11" fillId="0" borderId="72" xfId="1" applyBorder="1" applyAlignment="1">
      <alignment horizontal="left" vertical="center" wrapText="1"/>
    </xf>
    <xf numFmtId="0" fontId="0" fillId="9" borderId="0" xfId="0" applyFill="1" applyAlignment="1">
      <alignment vertical="center" wrapText="1"/>
    </xf>
    <xf numFmtId="0" fontId="14" fillId="5" borderId="98" xfId="0" applyFont="1" applyFill="1" applyBorder="1" applyAlignment="1">
      <alignment horizontal="left" vertical="center" wrapText="1"/>
    </xf>
    <xf numFmtId="0" fontId="14" fillId="5" borderId="104" xfId="0" applyFont="1" applyFill="1" applyBorder="1" applyAlignment="1">
      <alignment horizontal="left" vertical="center" wrapText="1"/>
    </xf>
    <xf numFmtId="0" fontId="14" fillId="5" borderId="101" xfId="0" applyFont="1" applyFill="1" applyBorder="1" applyAlignment="1">
      <alignment vertical="center" wrapText="1"/>
    </xf>
    <xf numFmtId="0" fontId="0" fillId="2" borderId="0" xfId="0" applyFill="1" applyAlignment="1">
      <alignment vertical="center" wrapText="1"/>
    </xf>
    <xf numFmtId="0" fontId="56" fillId="12" borderId="0" xfId="0" applyFont="1" applyFill="1">
      <alignment vertical="center"/>
    </xf>
    <xf numFmtId="0" fontId="7" fillId="12" borderId="0" xfId="0" applyFont="1" applyFill="1">
      <alignment vertical="center"/>
    </xf>
    <xf numFmtId="0" fontId="58" fillId="2" borderId="0" xfId="0" applyFont="1" applyFill="1">
      <alignment vertical="center"/>
    </xf>
    <xf numFmtId="177" fontId="14" fillId="0" borderId="98" xfId="0" applyNumberFormat="1" applyFont="1" applyBorder="1" applyAlignment="1">
      <alignment horizontal="center" vertical="center" wrapText="1"/>
    </xf>
    <xf numFmtId="0" fontId="14" fillId="0" borderId="98" xfId="0" applyFont="1" applyBorder="1" applyAlignment="1">
      <alignment vertical="center" wrapText="1"/>
    </xf>
    <xf numFmtId="177" fontId="14" fillId="0" borderId="121" xfId="0" applyNumberFormat="1" applyFont="1" applyBorder="1" applyAlignment="1">
      <alignment vertical="center" wrapText="1"/>
    </xf>
    <xf numFmtId="178" fontId="14" fillId="0" borderId="2" xfId="0" applyNumberFormat="1" applyFont="1" applyBorder="1" applyAlignment="1">
      <alignment vertical="center" wrapText="1"/>
    </xf>
    <xf numFmtId="178" fontId="14" fillId="0" borderId="119" xfId="0" applyNumberFormat="1" applyFont="1" applyBorder="1" applyAlignment="1">
      <alignment vertical="center" wrapText="1"/>
    </xf>
    <xf numFmtId="0" fontId="14" fillId="0" borderId="104" xfId="0" applyFont="1" applyBorder="1" applyAlignment="1">
      <alignment vertical="center" wrapText="1"/>
    </xf>
    <xf numFmtId="177" fontId="14" fillId="0" borderId="122" xfId="0" applyNumberFormat="1" applyFont="1" applyBorder="1" applyAlignment="1">
      <alignment vertical="center" wrapText="1"/>
    </xf>
    <xf numFmtId="178" fontId="14" fillId="0" borderId="0" xfId="0" applyNumberFormat="1" applyFont="1" applyAlignment="1">
      <alignment vertical="center" wrapText="1"/>
    </xf>
    <xf numFmtId="0" fontId="14" fillId="0" borderId="117" xfId="0" applyFont="1" applyBorder="1" applyAlignment="1">
      <alignment vertical="center" wrapText="1"/>
    </xf>
    <xf numFmtId="177" fontId="14" fillId="0" borderId="123" xfId="0" applyNumberFormat="1" applyFont="1" applyBorder="1" applyAlignment="1">
      <alignment vertical="center" wrapText="1"/>
    </xf>
    <xf numFmtId="178" fontId="14" fillId="0" borderId="7" xfId="0" applyNumberFormat="1" applyFont="1" applyBorder="1" applyAlignment="1">
      <alignment vertical="center" wrapText="1"/>
    </xf>
    <xf numFmtId="0" fontId="14" fillId="0" borderId="7" xfId="0" applyFont="1" applyBorder="1" applyAlignment="1">
      <alignment vertical="center" wrapText="1"/>
    </xf>
    <xf numFmtId="0" fontId="6" fillId="0" borderId="0" xfId="0" applyFont="1" applyAlignment="1">
      <alignment horizontal="center" vertical="center"/>
    </xf>
    <xf numFmtId="0" fontId="6" fillId="0" borderId="0" xfId="0" applyFont="1" applyAlignment="1">
      <alignment horizontal="justify" vertical="center"/>
    </xf>
    <xf numFmtId="0" fontId="0" fillId="10" borderId="126" xfId="0" applyFill="1" applyBorder="1">
      <alignment vertical="center"/>
    </xf>
    <xf numFmtId="0" fontId="0" fillId="0" borderId="127" xfId="0" applyBorder="1">
      <alignment vertical="center"/>
    </xf>
    <xf numFmtId="0" fontId="0" fillId="10" borderId="128" xfId="0" applyFill="1" applyBorder="1">
      <alignment vertical="center"/>
    </xf>
    <xf numFmtId="0" fontId="0" fillId="0" borderId="129" xfId="0" applyBorder="1">
      <alignment vertical="center"/>
    </xf>
    <xf numFmtId="49" fontId="0" fillId="0" borderId="130" xfId="0" applyNumberFormat="1" applyBorder="1">
      <alignment vertical="center"/>
    </xf>
    <xf numFmtId="0" fontId="0" fillId="0" borderId="131" xfId="0" applyBorder="1">
      <alignment vertical="center"/>
    </xf>
    <xf numFmtId="49" fontId="0" fillId="0" borderId="132" xfId="0" applyNumberFormat="1" applyBorder="1">
      <alignment vertical="center"/>
    </xf>
    <xf numFmtId="0" fontId="0" fillId="0" borderId="133" xfId="0" applyBorder="1">
      <alignment vertical="center"/>
    </xf>
    <xf numFmtId="0" fontId="0" fillId="2" borderId="134" xfId="0" applyFill="1" applyBorder="1" applyAlignment="1">
      <alignment vertical="center" wrapText="1"/>
    </xf>
    <xf numFmtId="0" fontId="0" fillId="0" borderId="135" xfId="0" applyBorder="1">
      <alignment vertical="center"/>
    </xf>
    <xf numFmtId="0" fontId="0" fillId="2" borderId="136" xfId="0" applyFill="1" applyBorder="1" applyAlignment="1">
      <alignment vertical="center" wrapText="1"/>
    </xf>
    <xf numFmtId="0" fontId="0" fillId="0" borderId="137" xfId="0" applyBorder="1">
      <alignment vertical="center"/>
    </xf>
    <xf numFmtId="0" fontId="0" fillId="0" borderId="137" xfId="0" applyBorder="1" applyAlignment="1">
      <alignment horizontal="center" vertical="center"/>
    </xf>
    <xf numFmtId="0" fontId="0" fillId="0" borderId="138" xfId="0" applyBorder="1">
      <alignment vertical="center"/>
    </xf>
    <xf numFmtId="0" fontId="6" fillId="3" borderId="0" xfId="0" applyFont="1" applyFill="1">
      <alignment vertical="center"/>
    </xf>
    <xf numFmtId="0" fontId="6" fillId="8" borderId="0" xfId="0" applyFont="1" applyFill="1">
      <alignment vertical="center"/>
    </xf>
    <xf numFmtId="0" fontId="6" fillId="2" borderId="0" xfId="0" applyFont="1" applyFill="1">
      <alignment vertical="center"/>
    </xf>
    <xf numFmtId="0" fontId="6" fillId="0" borderId="18" xfId="0" applyFont="1" applyBorder="1">
      <alignment vertical="center"/>
    </xf>
    <xf numFmtId="0" fontId="6" fillId="0" borderId="19" xfId="0" applyFont="1" applyBorder="1">
      <alignment vertical="center"/>
    </xf>
    <xf numFmtId="0" fontId="59" fillId="6" borderId="0" xfId="0" applyFont="1" applyFill="1">
      <alignment vertical="center"/>
    </xf>
    <xf numFmtId="0" fontId="6" fillId="0" borderId="0" xfId="0" applyFont="1" applyAlignment="1">
      <alignment horizontal="left" vertical="center" wrapText="1"/>
    </xf>
    <xf numFmtId="0" fontId="59" fillId="0" borderId="0" xfId="0" applyFont="1">
      <alignment vertical="center"/>
    </xf>
    <xf numFmtId="0" fontId="60" fillId="0" borderId="0" xfId="0" applyFont="1">
      <alignment vertical="center"/>
    </xf>
    <xf numFmtId="0" fontId="6" fillId="0" borderId="1" xfId="0" applyFont="1" applyBorder="1">
      <alignment vertical="center"/>
    </xf>
    <xf numFmtId="0" fontId="6" fillId="0" borderId="8" xfId="0" applyFont="1" applyBorder="1">
      <alignment vertical="center"/>
    </xf>
    <xf numFmtId="0" fontId="6" fillId="0" borderId="4"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7" xfId="0" applyFont="1" applyBorder="1" applyAlignment="1">
      <alignment horizontal="center" vertical="center"/>
    </xf>
    <xf numFmtId="0" fontId="6" fillId="0" borderId="4" xfId="0" applyFont="1" applyBorder="1" applyAlignment="1">
      <alignment horizontal="right" vertical="center"/>
    </xf>
    <xf numFmtId="0" fontId="6" fillId="0" borderId="2" xfId="0" applyFont="1" applyBorder="1">
      <alignment vertical="center"/>
    </xf>
    <xf numFmtId="0" fontId="6" fillId="0" borderId="14" xfId="0" applyFont="1" applyBorder="1">
      <alignment vertical="center"/>
    </xf>
    <xf numFmtId="0" fontId="6" fillId="6" borderId="38" xfId="0" applyFont="1" applyFill="1" applyBorder="1" applyAlignment="1">
      <alignment vertical="center" shrinkToFit="1"/>
    </xf>
    <xf numFmtId="0" fontId="6" fillId="6" borderId="39" xfId="0" applyFont="1" applyFill="1" applyBorder="1" applyAlignment="1">
      <alignment vertical="center" shrinkToFit="1"/>
    </xf>
    <xf numFmtId="0" fontId="6" fillId="6" borderId="40" xfId="0" applyFont="1" applyFill="1" applyBorder="1" applyAlignment="1">
      <alignment vertical="center" shrinkToFit="1"/>
    </xf>
    <xf numFmtId="49" fontId="6" fillId="0" borderId="0" xfId="0" applyNumberFormat="1" applyFont="1" applyAlignment="1">
      <alignment horizontal="right" vertical="center"/>
    </xf>
    <xf numFmtId="0" fontId="59" fillId="0" borderId="0" xfId="0" applyFont="1" applyAlignment="1">
      <alignment horizontal="right" vertical="center"/>
    </xf>
    <xf numFmtId="0" fontId="6" fillId="0" borderId="4" xfId="0" applyFont="1" applyBorder="1" applyAlignment="1">
      <alignment horizontal="center" vertical="center"/>
    </xf>
    <xf numFmtId="0" fontId="6" fillId="0" borderId="0" xfId="0" applyFont="1" applyAlignment="1">
      <alignment vertical="center" shrinkToFit="1"/>
    </xf>
    <xf numFmtId="0" fontId="6" fillId="0" borderId="40" xfId="0" applyFont="1" applyBorder="1">
      <alignment vertical="center"/>
    </xf>
    <xf numFmtId="0" fontId="6" fillId="0" borderId="46" xfId="0" applyFont="1" applyBorder="1">
      <alignment vertical="center"/>
    </xf>
    <xf numFmtId="49" fontId="6" fillId="0" borderId="0" xfId="0" applyNumberFormat="1" applyFont="1" applyAlignment="1">
      <alignment horizontal="right" vertical="top"/>
    </xf>
    <xf numFmtId="0" fontId="6" fillId="0" borderId="0" xfId="0" applyFont="1" applyAlignment="1">
      <alignment vertical="top"/>
    </xf>
    <xf numFmtId="0" fontId="6" fillId="0" borderId="23" xfId="0" applyFont="1" applyBorder="1" applyAlignment="1">
      <alignment horizontal="center" vertical="center"/>
    </xf>
    <xf numFmtId="0" fontId="61" fillId="0" borderId="0" xfId="0" applyFont="1" applyAlignment="1">
      <alignment horizontal="center" vertical="center"/>
    </xf>
    <xf numFmtId="0" fontId="6" fillId="7" borderId="0" xfId="0" applyFont="1" applyFill="1">
      <alignment vertical="center"/>
    </xf>
    <xf numFmtId="0" fontId="6" fillId="0" borderId="0" xfId="0" applyFont="1" applyAlignment="1">
      <alignment vertical="center" wrapText="1"/>
    </xf>
    <xf numFmtId="0" fontId="6" fillId="0" borderId="2" xfId="0" applyFont="1" applyBorder="1" applyAlignment="1">
      <alignment horizontal="center" vertical="center"/>
    </xf>
    <xf numFmtId="0" fontId="38" fillId="0" borderId="0" xfId="0" applyFont="1">
      <alignment vertical="center"/>
    </xf>
    <xf numFmtId="0" fontId="38" fillId="0" borderId="0" xfId="0" applyFont="1" applyAlignment="1">
      <alignment vertical="top"/>
    </xf>
    <xf numFmtId="0" fontId="6" fillId="0" borderId="0" xfId="0" applyFont="1" applyAlignment="1">
      <alignment vertical="top" wrapText="1"/>
    </xf>
    <xf numFmtId="0" fontId="6" fillId="0" borderId="20" xfId="0" applyFont="1" applyBorder="1" applyAlignment="1">
      <alignment horizontal="center" vertical="center"/>
    </xf>
    <xf numFmtId="0" fontId="6" fillId="0" borderId="15" xfId="0" applyFont="1" applyBorder="1" applyAlignment="1">
      <alignment horizontal="center" vertical="center"/>
    </xf>
    <xf numFmtId="0" fontId="0" fillId="0" borderId="147" xfId="0" applyBorder="1">
      <alignment vertical="center"/>
    </xf>
    <xf numFmtId="0" fontId="0" fillId="0" borderId="148" xfId="0" applyBorder="1">
      <alignment vertical="center"/>
    </xf>
    <xf numFmtId="0" fontId="6" fillId="0" borderId="30" xfId="0" applyFont="1" applyBorder="1" applyAlignment="1">
      <alignment horizontal="center" vertical="center"/>
    </xf>
    <xf numFmtId="0" fontId="0" fillId="0" borderId="137" xfId="0" applyBorder="1" applyAlignment="1">
      <alignment vertical="center" wrapText="1"/>
    </xf>
    <xf numFmtId="0" fontId="0" fillId="2" borderId="76" xfId="0" applyFill="1" applyBorder="1" applyAlignment="1">
      <alignment vertical="center" wrapText="1"/>
    </xf>
    <xf numFmtId="0" fontId="0" fillId="0" borderId="69" xfId="0" applyBorder="1" applyAlignment="1">
      <alignment horizontal="center" vertical="center"/>
    </xf>
    <xf numFmtId="0" fontId="0" fillId="0" borderId="152" xfId="0" applyBorder="1">
      <alignment vertical="center"/>
    </xf>
    <xf numFmtId="0" fontId="10" fillId="10" borderId="0" xfId="0" applyFont="1" applyFill="1">
      <alignment vertical="center"/>
    </xf>
    <xf numFmtId="0" fontId="0" fillId="0" borderId="154" xfId="0" applyBorder="1">
      <alignment vertical="center"/>
    </xf>
    <xf numFmtId="0" fontId="0" fillId="0" borderId="155" xfId="0" applyBorder="1">
      <alignment vertical="center"/>
    </xf>
    <xf numFmtId="0" fontId="0" fillId="0" borderId="157" xfId="0" applyBorder="1">
      <alignment vertical="center"/>
    </xf>
    <xf numFmtId="0" fontId="0" fillId="0" borderId="156" xfId="0" applyBorder="1">
      <alignment vertical="center"/>
    </xf>
    <xf numFmtId="0" fontId="0" fillId="0" borderId="158" xfId="0" applyBorder="1">
      <alignment vertical="center"/>
    </xf>
    <xf numFmtId="0" fontId="0" fillId="0" borderId="153" xfId="0" applyBorder="1">
      <alignment vertical="center"/>
    </xf>
    <xf numFmtId="0" fontId="0" fillId="0" borderId="159" xfId="0" applyBorder="1">
      <alignment vertical="center"/>
    </xf>
    <xf numFmtId="0" fontId="0" fillId="0" borderId="160" xfId="0" applyBorder="1">
      <alignment vertical="center"/>
    </xf>
    <xf numFmtId="0" fontId="0" fillId="0" borderId="161" xfId="0" applyBorder="1">
      <alignment vertical="center"/>
    </xf>
    <xf numFmtId="0" fontId="0" fillId="0" borderId="130" xfId="0" applyBorder="1">
      <alignment vertical="center"/>
    </xf>
    <xf numFmtId="0" fontId="0" fillId="0" borderId="132" xfId="0" applyBorder="1">
      <alignment vertical="center"/>
    </xf>
    <xf numFmtId="0" fontId="6" fillId="0" borderId="0" xfId="0" applyFont="1" applyAlignment="1">
      <alignment vertical="top" shrinkToFit="1"/>
    </xf>
    <xf numFmtId="0" fontId="6" fillId="0" borderId="0" xfId="0" applyFont="1" applyAlignment="1">
      <alignment horizontal="left" vertical="top" wrapText="1"/>
    </xf>
    <xf numFmtId="182" fontId="6" fillId="0" borderId="0" xfId="0" applyNumberFormat="1"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shrinkToFit="1"/>
    </xf>
    <xf numFmtId="0" fontId="6" fillId="0" borderId="0" xfId="0" applyFont="1" applyAlignment="1">
      <alignment horizontal="left" vertical="top"/>
    </xf>
    <xf numFmtId="0" fontId="6" fillId="0" borderId="0" xfId="0" applyFont="1" applyAlignment="1">
      <alignment horizontal="left" vertical="center" wrapText="1" shrinkToFit="1"/>
    </xf>
    <xf numFmtId="176" fontId="0" fillId="0" borderId="150" xfId="0" applyNumberFormat="1" applyBorder="1" applyAlignment="1">
      <alignment vertical="center" shrinkToFit="1"/>
    </xf>
    <xf numFmtId="176" fontId="0" fillId="0" borderId="151" xfId="0" applyNumberFormat="1" applyBorder="1" applyAlignment="1">
      <alignment vertical="center" shrinkToFit="1"/>
    </xf>
    <xf numFmtId="0" fontId="0" fillId="0" borderId="71" xfId="0" applyBorder="1" applyAlignment="1">
      <alignment horizontal="center" vertical="center" wrapText="1"/>
    </xf>
    <xf numFmtId="0" fontId="0" fillId="0" borderId="72" xfId="0" applyBorder="1" applyAlignment="1">
      <alignment horizontal="center" vertical="center" wrapText="1"/>
    </xf>
    <xf numFmtId="0" fontId="64" fillId="10" borderId="0" xfId="0" applyFont="1" applyFill="1">
      <alignment vertical="center"/>
    </xf>
    <xf numFmtId="0" fontId="0" fillId="10" borderId="0" xfId="0" applyFill="1" applyAlignment="1">
      <alignment vertical="center" wrapText="1"/>
    </xf>
    <xf numFmtId="0" fontId="0" fillId="10" borderId="0" xfId="0" applyFill="1" applyAlignment="1">
      <alignment horizontal="left" vertical="center"/>
    </xf>
    <xf numFmtId="0" fontId="8" fillId="10" borderId="0" xfId="0" applyFont="1" applyFill="1" applyAlignment="1">
      <alignment vertical="center" wrapText="1"/>
    </xf>
    <xf numFmtId="0" fontId="0" fillId="10" borderId="0" xfId="0" applyFill="1" applyAlignment="1">
      <alignment horizontal="left" vertical="center" wrapText="1"/>
    </xf>
    <xf numFmtId="0" fontId="0" fillId="10" borderId="0" xfId="0" applyFill="1" applyAlignment="1">
      <alignment horizontal="right" vertical="center" wrapText="1"/>
    </xf>
    <xf numFmtId="0" fontId="7" fillId="13" borderId="0" xfId="0" applyFont="1" applyFill="1">
      <alignment vertical="center"/>
    </xf>
    <xf numFmtId="0" fontId="0" fillId="13" borderId="0" xfId="0" applyFill="1" applyAlignment="1">
      <alignment vertical="center" wrapText="1"/>
    </xf>
    <xf numFmtId="0" fontId="7" fillId="13" borderId="0" xfId="0" applyFont="1" applyFill="1" applyAlignment="1">
      <alignment vertical="center" wrapText="1"/>
    </xf>
    <xf numFmtId="0" fontId="0" fillId="2" borderId="165" xfId="0" applyFill="1" applyBorder="1" applyAlignment="1">
      <alignment vertical="center" wrapText="1"/>
    </xf>
    <xf numFmtId="0" fontId="0" fillId="0" borderId="166" xfId="0" applyBorder="1" applyAlignment="1">
      <alignment vertical="center" wrapText="1"/>
    </xf>
    <xf numFmtId="0" fontId="0" fillId="0" borderId="166" xfId="0" applyBorder="1" applyAlignment="1">
      <alignment horizontal="center" vertical="center"/>
    </xf>
    <xf numFmtId="0" fontId="0" fillId="0" borderId="166" xfId="0" applyBorder="1">
      <alignment vertical="center"/>
    </xf>
    <xf numFmtId="0" fontId="0" fillId="0" borderId="167" xfId="0" applyBorder="1">
      <alignment vertical="center"/>
    </xf>
    <xf numFmtId="0" fontId="0" fillId="10" borderId="0" xfId="0" applyFill="1" applyAlignment="1">
      <alignment vertical="center" shrinkToFit="1"/>
    </xf>
    <xf numFmtId="0" fontId="0" fillId="10" borderId="0" xfId="0" applyFill="1" applyAlignment="1">
      <alignment horizontal="right" vertical="center" shrinkToFit="1"/>
    </xf>
    <xf numFmtId="0" fontId="0" fillId="0" borderId="59" xfId="0" applyBorder="1" applyAlignment="1">
      <alignment vertical="center" wrapText="1"/>
    </xf>
    <xf numFmtId="0" fontId="0" fillId="0" borderId="60" xfId="0" applyBorder="1" applyAlignment="1">
      <alignment vertical="center" wrapText="1"/>
    </xf>
    <xf numFmtId="0" fontId="0" fillId="0" borderId="9" xfId="0" applyBorder="1" applyAlignment="1">
      <alignment vertical="center" wrapText="1"/>
    </xf>
    <xf numFmtId="177" fontId="0" fillId="0" borderId="40" xfId="0" applyNumberFormat="1" applyBorder="1" applyAlignment="1">
      <alignment vertical="center" wrapText="1"/>
    </xf>
    <xf numFmtId="0" fontId="5" fillId="0" borderId="31" xfId="0" applyFont="1" applyBorder="1" applyAlignment="1">
      <alignment vertical="center" wrapText="1"/>
    </xf>
    <xf numFmtId="177" fontId="5" fillId="0" borderId="41" xfId="0" applyNumberFormat="1" applyFont="1" applyBorder="1" applyAlignment="1">
      <alignment vertical="center" wrapText="1"/>
    </xf>
    <xf numFmtId="178" fontId="5" fillId="0" borderId="42" xfId="0" applyNumberFormat="1" applyFont="1" applyBorder="1" applyAlignment="1">
      <alignment vertical="center" wrapText="1"/>
    </xf>
    <xf numFmtId="178" fontId="5" fillId="0" borderId="43" xfId="0" applyNumberFormat="1" applyFont="1" applyBorder="1" applyAlignment="1">
      <alignment vertical="center" wrapText="1"/>
    </xf>
    <xf numFmtId="0" fontId="5" fillId="0" borderId="43" xfId="0" applyFont="1" applyBorder="1" applyAlignment="1">
      <alignment vertical="center" wrapText="1"/>
    </xf>
    <xf numFmtId="0" fontId="0" fillId="0" borderId="41" xfId="0" applyBorder="1" applyAlignment="1">
      <alignment vertical="center" wrapText="1"/>
    </xf>
    <xf numFmtId="0" fontId="0" fillId="0" borderId="42" xfId="0" applyBorder="1" applyAlignment="1">
      <alignment vertical="center" wrapText="1"/>
    </xf>
    <xf numFmtId="0" fontId="0" fillId="0" borderId="43" xfId="0" applyBorder="1" applyAlignment="1">
      <alignment vertical="center" wrapText="1"/>
    </xf>
    <xf numFmtId="177" fontId="5" fillId="0" borderId="49" xfId="0" applyNumberFormat="1" applyFont="1" applyBorder="1" applyAlignment="1">
      <alignment vertical="center" wrapText="1"/>
    </xf>
    <xf numFmtId="178" fontId="5" fillId="0" borderId="50" xfId="0" applyNumberFormat="1" applyFont="1" applyBorder="1" applyAlignment="1">
      <alignment vertical="center" wrapText="1"/>
    </xf>
    <xf numFmtId="0" fontId="5" fillId="0" borderId="51" xfId="0" applyFont="1" applyBorder="1" applyAlignment="1">
      <alignment vertical="center" wrapText="1"/>
    </xf>
    <xf numFmtId="0" fontId="0" fillId="0" borderId="44" xfId="0" applyBorder="1" applyAlignment="1">
      <alignment vertical="center" wrapText="1"/>
    </xf>
    <xf numFmtId="0" fontId="0" fillId="0" borderId="45" xfId="0" applyBorder="1" applyAlignment="1">
      <alignment vertical="center" wrapText="1"/>
    </xf>
    <xf numFmtId="0" fontId="0" fillId="0" borderId="46" xfId="0" applyBorder="1" applyAlignment="1">
      <alignment vertical="center" wrapText="1"/>
    </xf>
    <xf numFmtId="0" fontId="8" fillId="10" borderId="0" xfId="0" applyFont="1" applyFill="1">
      <alignment vertical="center"/>
    </xf>
    <xf numFmtId="0" fontId="56" fillId="0" borderId="0" xfId="0" applyFont="1">
      <alignment vertical="center"/>
    </xf>
    <xf numFmtId="0" fontId="6" fillId="0" borderId="0" xfId="0" applyFont="1" applyAlignment="1">
      <alignment horizontal="center" vertical="center" wrapText="1" shrinkToFit="1"/>
    </xf>
    <xf numFmtId="176" fontId="6" fillId="0" borderId="0" xfId="0" applyNumberFormat="1" applyFont="1">
      <alignment vertical="center"/>
    </xf>
    <xf numFmtId="0" fontId="0" fillId="0" borderId="0" xfId="0" applyAlignment="1">
      <alignment horizontal="left" vertical="center"/>
    </xf>
    <xf numFmtId="0" fontId="0" fillId="0" borderId="0" xfId="0" applyAlignment="1">
      <alignment horizontal="center" vertical="center"/>
    </xf>
    <xf numFmtId="0" fontId="5" fillId="0" borderId="42" xfId="0" applyFont="1" applyBorder="1" applyAlignment="1">
      <alignment vertical="center" wrapText="1"/>
    </xf>
    <xf numFmtId="0" fontId="0" fillId="10" borderId="169" xfId="0" applyFill="1" applyBorder="1">
      <alignment vertical="center"/>
    </xf>
    <xf numFmtId="0" fontId="10" fillId="10" borderId="0" xfId="0" applyFont="1" applyFill="1" applyAlignment="1">
      <alignment horizontal="right" vertical="center"/>
    </xf>
    <xf numFmtId="176" fontId="9" fillId="10" borderId="0" xfId="0" applyNumberFormat="1" applyFont="1" applyFill="1" applyAlignment="1">
      <alignment vertical="center" shrinkToFit="1"/>
    </xf>
    <xf numFmtId="0" fontId="0" fillId="5" borderId="137" xfId="0" applyFill="1" applyBorder="1">
      <alignment vertical="center"/>
    </xf>
    <xf numFmtId="0" fontId="6" fillId="0" borderId="3" xfId="0" applyFont="1" applyBorder="1">
      <alignment vertical="center"/>
    </xf>
    <xf numFmtId="0" fontId="6" fillId="0" borderId="59" xfId="0" applyFont="1" applyBorder="1" applyAlignment="1">
      <alignment horizontal="center" vertical="center"/>
    </xf>
    <xf numFmtId="0" fontId="6" fillId="0" borderId="7" xfId="0" applyFont="1" applyBorder="1" applyAlignment="1">
      <alignment vertical="top"/>
    </xf>
    <xf numFmtId="0" fontId="6" fillId="0" borderId="0" xfId="0" applyFont="1" applyAlignment="1">
      <alignment horizontal="right" vertical="top"/>
    </xf>
    <xf numFmtId="0" fontId="62" fillId="0" borderId="0" xfId="0" applyFont="1" applyAlignment="1">
      <alignment vertical="top"/>
    </xf>
    <xf numFmtId="0" fontId="6" fillId="0" borderId="0" xfId="0" applyFont="1" applyAlignment="1">
      <alignment horizontal="center" vertical="top"/>
    </xf>
    <xf numFmtId="185" fontId="6" fillId="3" borderId="36" xfId="0" applyNumberFormat="1" applyFont="1" applyFill="1" applyBorder="1" applyAlignment="1">
      <alignment horizontal="right" vertical="center"/>
    </xf>
    <xf numFmtId="185" fontId="6" fillId="3" borderId="25" xfId="0" applyNumberFormat="1" applyFont="1" applyFill="1" applyBorder="1" applyAlignment="1">
      <alignment horizontal="right" vertical="center"/>
    </xf>
    <xf numFmtId="182" fontId="6" fillId="0" borderId="36" xfId="0" applyNumberFormat="1" applyFont="1" applyBorder="1" applyAlignment="1">
      <alignment horizontal="left" vertical="center"/>
    </xf>
    <xf numFmtId="182" fontId="6" fillId="0" borderId="25" xfId="0" applyNumberFormat="1" applyFont="1" applyBorder="1" applyAlignment="1">
      <alignment horizontal="left" vertical="center"/>
    </xf>
    <xf numFmtId="185" fontId="6" fillId="0" borderId="36" xfId="0" applyNumberFormat="1" applyFont="1" applyBorder="1" applyAlignment="1">
      <alignment horizontal="left" vertical="center"/>
    </xf>
    <xf numFmtId="182" fontId="6" fillId="0" borderId="37" xfId="0" applyNumberFormat="1" applyFont="1" applyBorder="1" applyAlignment="1">
      <alignment horizontal="left" vertical="center"/>
    </xf>
    <xf numFmtId="182" fontId="6" fillId="0" borderId="26" xfId="0" applyNumberFormat="1" applyFont="1" applyBorder="1" applyAlignment="1">
      <alignment horizontal="left" vertical="center"/>
    </xf>
    <xf numFmtId="0" fontId="6" fillId="0" borderId="24" xfId="0" applyFont="1" applyBorder="1">
      <alignment vertical="center"/>
    </xf>
    <xf numFmtId="0" fontId="0" fillId="0" borderId="0" xfId="0" applyAlignment="1">
      <alignment vertical="top"/>
    </xf>
    <xf numFmtId="0" fontId="0" fillId="2" borderId="170" xfId="0" applyFill="1" applyBorder="1">
      <alignment vertical="center"/>
    </xf>
    <xf numFmtId="0" fontId="0" fillId="10" borderId="171" xfId="0" applyFill="1" applyBorder="1">
      <alignment vertical="center"/>
    </xf>
    <xf numFmtId="0" fontId="0" fillId="0" borderId="172" xfId="0" applyBorder="1">
      <alignment vertical="center"/>
    </xf>
    <xf numFmtId="0" fontId="0" fillId="0" borderId="173" xfId="0" applyBorder="1">
      <alignment vertical="center"/>
    </xf>
    <xf numFmtId="49" fontId="0" fillId="0" borderId="172" xfId="0" applyNumberFormat="1" applyBorder="1">
      <alignment vertical="center"/>
    </xf>
    <xf numFmtId="0" fontId="0" fillId="0" borderId="174" xfId="0" applyBorder="1">
      <alignment vertical="center"/>
    </xf>
    <xf numFmtId="0" fontId="42" fillId="0" borderId="0" xfId="0" applyFont="1" applyAlignment="1">
      <alignment vertical="top"/>
    </xf>
    <xf numFmtId="49" fontId="42" fillId="0" borderId="0" xfId="0" applyNumberFormat="1" applyFont="1" applyAlignment="1">
      <alignment horizontal="right" vertical="top"/>
    </xf>
    <xf numFmtId="49" fontId="42" fillId="0" borderId="0" xfId="0" applyNumberFormat="1" applyFont="1" applyAlignment="1">
      <alignment horizontal="center" vertical="top"/>
    </xf>
    <xf numFmtId="49" fontId="42" fillId="0" borderId="0" xfId="0" applyNumberFormat="1" applyFont="1" applyAlignment="1">
      <alignment horizontal="left" vertical="top"/>
    </xf>
    <xf numFmtId="49" fontId="42" fillId="14" borderId="0" xfId="0" applyNumberFormat="1" applyFont="1" applyFill="1" applyAlignment="1">
      <alignment horizontal="left" vertical="top"/>
    </xf>
    <xf numFmtId="49" fontId="42" fillId="15" borderId="0" xfId="0" applyNumberFormat="1" applyFont="1" applyFill="1" applyAlignment="1">
      <alignment horizontal="left" vertical="top"/>
    </xf>
    <xf numFmtId="49" fontId="42" fillId="4" borderId="0" xfId="0" applyNumberFormat="1" applyFont="1" applyFill="1" applyAlignment="1">
      <alignment horizontal="left" vertical="top"/>
    </xf>
    <xf numFmtId="49" fontId="42" fillId="2" borderId="0" xfId="0" applyNumberFormat="1" applyFont="1" applyFill="1" applyAlignment="1">
      <alignment horizontal="left" vertical="top"/>
    </xf>
    <xf numFmtId="49" fontId="42" fillId="9" borderId="0" xfId="0" applyNumberFormat="1" applyFont="1" applyFill="1" applyAlignment="1">
      <alignment horizontal="left" vertical="top"/>
    </xf>
    <xf numFmtId="49" fontId="42" fillId="16" borderId="0" xfId="0" applyNumberFormat="1" applyFont="1" applyFill="1" applyAlignment="1">
      <alignment horizontal="left" vertical="top"/>
    </xf>
    <xf numFmtId="49" fontId="42" fillId="17" borderId="0" xfId="0" applyNumberFormat="1" applyFont="1" applyFill="1" applyAlignment="1">
      <alignment horizontal="left" vertical="top"/>
    </xf>
    <xf numFmtId="49" fontId="42" fillId="18" borderId="0" xfId="0" applyNumberFormat="1" applyFont="1" applyFill="1" applyAlignment="1">
      <alignment horizontal="left" vertical="top"/>
    </xf>
    <xf numFmtId="0" fontId="42" fillId="0" borderId="0" xfId="0" applyFont="1" applyAlignment="1">
      <alignment horizontal="left" vertical="top"/>
    </xf>
    <xf numFmtId="0" fontId="73" fillId="6" borderId="0" xfId="0" applyFont="1" applyFill="1" applyAlignment="1">
      <alignment vertical="top"/>
    </xf>
    <xf numFmtId="0" fontId="42" fillId="3" borderId="0" xfId="0" applyFont="1" applyFill="1" applyAlignment="1">
      <alignment vertical="top"/>
    </xf>
    <xf numFmtId="0" fontId="42" fillId="8" borderId="0" xfId="0" applyFont="1" applyFill="1" applyAlignment="1">
      <alignment vertical="top"/>
    </xf>
    <xf numFmtId="0" fontId="42" fillId="2" borderId="0" xfId="0" applyFont="1" applyFill="1" applyAlignment="1">
      <alignment vertical="top"/>
    </xf>
    <xf numFmtId="0" fontId="42" fillId="7" borderId="0" xfId="0" applyFont="1" applyFill="1" applyAlignment="1">
      <alignment vertical="top"/>
    </xf>
    <xf numFmtId="0" fontId="0" fillId="0" borderId="138" xfId="0" applyBorder="1" applyAlignment="1">
      <alignment vertical="center" wrapText="1"/>
    </xf>
    <xf numFmtId="187" fontId="26" fillId="8" borderId="0" xfId="0" applyNumberFormat="1" applyFont="1" applyFill="1" applyAlignment="1">
      <alignment horizontal="left" vertical="center"/>
    </xf>
    <xf numFmtId="0" fontId="0" fillId="8" borderId="0" xfId="0" applyFill="1" applyAlignment="1">
      <alignment horizontal="center" vertical="center" shrinkToFit="1"/>
    </xf>
    <xf numFmtId="0" fontId="0" fillId="0" borderId="0" xfId="0" applyAlignment="1">
      <alignment horizontal="center" vertical="center" shrinkToFit="1"/>
    </xf>
    <xf numFmtId="0" fontId="75" fillId="0" borderId="0" xfId="0" applyFont="1" applyAlignment="1">
      <alignment horizontal="center" vertical="center"/>
    </xf>
    <xf numFmtId="187" fontId="28" fillId="0" borderId="0" xfId="0" applyNumberFormat="1" applyFont="1" applyAlignment="1">
      <alignment horizontal="center" vertical="center" shrinkToFit="1"/>
    </xf>
    <xf numFmtId="0" fontId="29" fillId="0" borderId="0" xfId="0" applyFont="1" applyAlignment="1">
      <alignment wrapText="1"/>
    </xf>
    <xf numFmtId="0" fontId="30" fillId="0" borderId="0" xfId="0" applyFont="1" applyAlignment="1">
      <alignment vertical="center" wrapText="1"/>
    </xf>
    <xf numFmtId="187" fontId="31" fillId="0" borderId="5" xfId="0" applyNumberFormat="1" applyFont="1" applyBorder="1" applyAlignment="1">
      <alignment horizontal="center"/>
    </xf>
    <xf numFmtId="0" fontId="30" fillId="0" borderId="0" xfId="0" applyFont="1">
      <alignment vertical="center"/>
    </xf>
    <xf numFmtId="187" fontId="33" fillId="0" borderId="0" xfId="0" applyNumberFormat="1" applyFont="1">
      <alignment vertical="center"/>
    </xf>
    <xf numFmtId="0" fontId="35" fillId="0" borderId="3" xfId="0" applyFont="1" applyBorder="1" applyAlignment="1">
      <alignment horizontal="left" vertical="center"/>
    </xf>
    <xf numFmtId="0" fontId="35" fillId="0" borderId="0" xfId="0" applyFont="1" applyAlignment="1">
      <alignment horizontal="left" vertical="center" wrapText="1"/>
    </xf>
    <xf numFmtId="0" fontId="35" fillId="11" borderId="8" xfId="0" applyFont="1" applyFill="1" applyBorder="1" applyAlignment="1" applyProtection="1">
      <alignment horizontal="left" vertical="center" wrapText="1"/>
      <protection locked="0"/>
    </xf>
    <xf numFmtId="187" fontId="34" fillId="0" borderId="0" xfId="0" applyNumberFormat="1" applyFont="1" applyAlignment="1">
      <alignment horizontal="center" vertical="center" wrapText="1"/>
    </xf>
    <xf numFmtId="0" fontId="37" fillId="0" borderId="0" xfId="0" applyFont="1" applyAlignment="1">
      <alignment vertical="top" wrapText="1"/>
    </xf>
    <xf numFmtId="0" fontId="30" fillId="0" borderId="0" xfId="0" applyFont="1" applyAlignment="1">
      <alignment horizontal="right" vertical="top" wrapText="1"/>
    </xf>
    <xf numFmtId="187" fontId="34" fillId="0" borderId="0" xfId="0" applyNumberFormat="1" applyFont="1" applyAlignment="1">
      <alignment horizontal="center" vertical="top" wrapText="1"/>
    </xf>
    <xf numFmtId="0" fontId="37" fillId="0" borderId="0" xfId="0" applyFont="1" applyAlignment="1">
      <alignment vertical="center" wrapText="1"/>
    </xf>
    <xf numFmtId="187" fontId="0" fillId="0" borderId="0" xfId="0" applyNumberFormat="1">
      <alignment vertical="center"/>
    </xf>
    <xf numFmtId="0" fontId="35" fillId="11" borderId="5" xfId="0" applyFont="1" applyFill="1" applyBorder="1" applyAlignment="1" applyProtection="1">
      <alignment horizontal="left" vertical="center" wrapText="1"/>
      <protection locked="0"/>
    </xf>
    <xf numFmtId="0" fontId="35" fillId="11" borderId="5" xfId="0" applyFont="1" applyFill="1" applyBorder="1" applyAlignment="1" applyProtection="1">
      <alignment vertical="center" wrapText="1"/>
      <protection locked="0"/>
    </xf>
    <xf numFmtId="187" fontId="0" fillId="0" borderId="0" xfId="0" applyNumberFormat="1" applyAlignment="1">
      <alignment horizontal="center" vertical="top" wrapText="1"/>
    </xf>
    <xf numFmtId="0" fontId="35" fillId="0" borderId="0" xfId="0" applyFont="1" applyAlignment="1">
      <alignment horizontal="left" vertical="center"/>
    </xf>
    <xf numFmtId="0" fontId="35" fillId="11" borderId="7" xfId="0" applyFont="1" applyFill="1" applyBorder="1" applyAlignment="1" applyProtection="1">
      <alignment horizontal="left" vertical="center" wrapText="1"/>
      <protection locked="0"/>
    </xf>
    <xf numFmtId="0" fontId="35" fillId="11" borderId="7" xfId="0" applyFont="1" applyFill="1" applyBorder="1" applyAlignment="1" applyProtection="1">
      <alignment horizontal="center" vertical="center" wrapText="1"/>
      <protection locked="0"/>
    </xf>
    <xf numFmtId="187" fontId="0" fillId="0" borderId="0" xfId="0" applyNumberFormat="1" applyAlignment="1">
      <alignment horizontal="center" vertical="center"/>
    </xf>
    <xf numFmtId="0" fontId="35" fillId="0" borderId="0" xfId="0" applyFont="1" applyAlignment="1" applyProtection="1">
      <alignment horizontal="center" vertical="center" wrapText="1"/>
      <protection locked="0"/>
    </xf>
    <xf numFmtId="0" fontId="35" fillId="0" borderId="0" xfId="0" applyFont="1" applyAlignment="1" applyProtection="1">
      <alignment horizontal="left" vertical="center" wrapText="1"/>
      <protection locked="0"/>
    </xf>
    <xf numFmtId="188" fontId="48" fillId="0" borderId="0" xfId="0" applyNumberFormat="1" applyFont="1" applyAlignment="1">
      <alignment horizontal="center" vertical="center"/>
    </xf>
    <xf numFmtId="0" fontId="0" fillId="0" borderId="5" xfId="0" applyBorder="1" applyAlignment="1">
      <alignment horizontal="center" vertical="center"/>
    </xf>
    <xf numFmtId="0" fontId="46" fillId="0" borderId="23" xfId="0" applyFont="1" applyBorder="1" applyAlignment="1">
      <alignment horizontal="center" vertical="center"/>
    </xf>
    <xf numFmtId="190" fontId="48" fillId="0" borderId="0" xfId="0" applyNumberFormat="1" applyFont="1" applyAlignment="1">
      <alignment horizontal="center" vertical="center"/>
    </xf>
    <xf numFmtId="0" fontId="52" fillId="0" borderId="0" xfId="0" applyFont="1" applyAlignment="1">
      <alignment vertical="center" wrapText="1"/>
    </xf>
    <xf numFmtId="0" fontId="53" fillId="0" borderId="0" xfId="0" applyFont="1" applyAlignment="1">
      <alignment horizontal="left" vertical="center"/>
    </xf>
    <xf numFmtId="192" fontId="48" fillId="0" borderId="0" xfId="0" applyNumberFormat="1" applyFont="1" applyAlignment="1">
      <alignment horizontal="center" vertical="center"/>
    </xf>
    <xf numFmtId="0" fontId="34" fillId="0" borderId="0" xfId="2" applyFont="1" applyAlignment="1">
      <alignment horizontal="right" vertical="center" shrinkToFit="1"/>
    </xf>
    <xf numFmtId="0" fontId="0" fillId="2" borderId="175" xfId="0" applyFill="1" applyBorder="1">
      <alignment vertical="center"/>
    </xf>
    <xf numFmtId="0" fontId="0" fillId="0" borderId="70" xfId="0" applyBorder="1">
      <alignment vertical="center"/>
    </xf>
    <xf numFmtId="0" fontId="0" fillId="2" borderId="176" xfId="0" applyFill="1" applyBorder="1">
      <alignment vertical="center"/>
    </xf>
    <xf numFmtId="0" fontId="0" fillId="2" borderId="145" xfId="0" applyFill="1" applyBorder="1">
      <alignment vertical="center"/>
    </xf>
    <xf numFmtId="0" fontId="0" fillId="2" borderId="177" xfId="0" applyFill="1" applyBorder="1">
      <alignment vertical="center"/>
    </xf>
    <xf numFmtId="0" fontId="0" fillId="2" borderId="178" xfId="0" applyFill="1" applyBorder="1">
      <alignment vertical="center"/>
    </xf>
    <xf numFmtId="0" fontId="0" fillId="0" borderId="179" xfId="0" applyBorder="1" applyAlignment="1">
      <alignment vertical="center" wrapText="1"/>
    </xf>
    <xf numFmtId="0" fontId="0" fillId="0" borderId="180" xfId="0" applyBorder="1">
      <alignment vertical="center"/>
    </xf>
    <xf numFmtId="0" fontId="0" fillId="0" borderId="181" xfId="0" applyBorder="1">
      <alignment vertical="center"/>
    </xf>
    <xf numFmtId="49" fontId="0" fillId="0" borderId="181" xfId="0" applyNumberFormat="1" applyBorder="1">
      <alignment vertical="center"/>
    </xf>
    <xf numFmtId="0" fontId="0" fillId="0" borderId="182" xfId="0" applyBorder="1">
      <alignment vertical="center"/>
    </xf>
    <xf numFmtId="0" fontId="0" fillId="2" borderId="183" xfId="0" applyFill="1" applyBorder="1">
      <alignment vertical="center"/>
    </xf>
    <xf numFmtId="0" fontId="0" fillId="2" borderId="184" xfId="0" applyFill="1" applyBorder="1">
      <alignment vertical="center"/>
    </xf>
    <xf numFmtId="0" fontId="0" fillId="0" borderId="185" xfId="0" applyBorder="1">
      <alignment vertical="center"/>
    </xf>
    <xf numFmtId="176" fontId="0" fillId="0" borderId="149" xfId="0" applyNumberFormat="1" applyBorder="1" applyAlignment="1">
      <alignment vertical="center" shrinkToFit="1"/>
    </xf>
    <xf numFmtId="0" fontId="0" fillId="2" borderId="184" xfId="0" applyFill="1" applyBorder="1" applyAlignment="1">
      <alignment vertical="center" shrinkToFit="1"/>
    </xf>
    <xf numFmtId="0" fontId="0" fillId="0" borderId="70" xfId="0" applyBorder="1" applyAlignment="1">
      <alignment horizontal="center" vertical="center" wrapText="1"/>
    </xf>
    <xf numFmtId="0" fontId="42" fillId="0" borderId="0" xfId="0" applyFont="1" applyAlignment="1">
      <alignment horizontal="left" vertical="top" wrapText="1"/>
    </xf>
    <xf numFmtId="0" fontId="42" fillId="0" borderId="0" xfId="0" applyFont="1" applyAlignment="1">
      <alignment horizontal="right" vertical="top"/>
    </xf>
    <xf numFmtId="0" fontId="6" fillId="0" borderId="4" xfId="0" applyFont="1" applyBorder="1" applyAlignment="1">
      <alignment horizontal="left" vertical="center"/>
    </xf>
    <xf numFmtId="0" fontId="6" fillId="3" borderId="1" xfId="0" applyFont="1" applyFill="1" applyBorder="1" applyAlignment="1">
      <alignment horizontal="center" vertical="center"/>
    </xf>
    <xf numFmtId="0" fontId="6" fillId="0" borderId="47" xfId="0" applyFont="1" applyBorder="1" applyAlignment="1">
      <alignment horizontal="center" vertical="center"/>
    </xf>
    <xf numFmtId="0" fontId="6" fillId="0" borderId="61" xfId="0" applyFont="1" applyBorder="1" applyAlignment="1">
      <alignment horizontal="center" vertical="center"/>
    </xf>
    <xf numFmtId="0" fontId="6" fillId="0" borderId="7" xfId="0" applyFont="1" applyBorder="1" applyAlignment="1">
      <alignment horizontal="center" vertical="center" shrinkToFit="1"/>
    </xf>
    <xf numFmtId="0" fontId="6" fillId="0" borderId="2" xfId="0" applyFont="1" applyBorder="1" applyAlignment="1">
      <alignment horizontal="center" vertical="center" shrinkToFit="1"/>
    </xf>
    <xf numFmtId="0" fontId="61" fillId="0" borderId="0" xfId="0" applyFont="1">
      <alignment vertical="center"/>
    </xf>
    <xf numFmtId="186" fontId="6" fillId="0" borderId="0" xfId="0" applyNumberFormat="1" applyFont="1">
      <alignment vertical="center"/>
    </xf>
    <xf numFmtId="0" fontId="6" fillId="2" borderId="2" xfId="0" applyFont="1" applyFill="1" applyBorder="1" applyAlignment="1">
      <alignment vertical="top"/>
    </xf>
    <xf numFmtId="0" fontId="6" fillId="2" borderId="0" xfId="0" applyFont="1" applyFill="1" applyAlignment="1">
      <alignment vertical="top"/>
    </xf>
    <xf numFmtId="0" fontId="6" fillId="2" borderId="0" xfId="0" applyFont="1" applyFill="1" applyAlignment="1">
      <alignment horizontal="center" vertical="center"/>
    </xf>
    <xf numFmtId="0" fontId="0" fillId="5" borderId="137" xfId="0" applyFill="1" applyBorder="1" applyAlignment="1">
      <alignment horizontal="center" vertical="center" wrapText="1"/>
    </xf>
    <xf numFmtId="0" fontId="0" fillId="5" borderId="137" xfId="0" applyFill="1" applyBorder="1" applyAlignment="1">
      <alignment horizontal="center" vertical="center"/>
    </xf>
    <xf numFmtId="0" fontId="0" fillId="5" borderId="166" xfId="0" applyFill="1" applyBorder="1" applyAlignment="1">
      <alignment vertical="center" wrapText="1"/>
    </xf>
    <xf numFmtId="0" fontId="0" fillId="5" borderId="137" xfId="0" applyFill="1" applyBorder="1" applyAlignment="1">
      <alignment vertical="center" wrapText="1"/>
    </xf>
    <xf numFmtId="0" fontId="0" fillId="5" borderId="0" xfId="0" applyFill="1">
      <alignment vertical="center"/>
    </xf>
    <xf numFmtId="0" fontId="0" fillId="0" borderId="188" xfId="0" applyBorder="1">
      <alignment vertical="center"/>
    </xf>
    <xf numFmtId="0" fontId="0" fillId="0" borderId="189" xfId="0" applyBorder="1">
      <alignment vertical="center"/>
    </xf>
    <xf numFmtId="0" fontId="0" fillId="2" borderId="187" xfId="0" applyFill="1" applyBorder="1" applyAlignment="1">
      <alignment vertical="center" wrapText="1"/>
    </xf>
    <xf numFmtId="0" fontId="0" fillId="2" borderId="190" xfId="0" applyFill="1" applyBorder="1" applyAlignment="1">
      <alignment vertical="center" wrapText="1"/>
    </xf>
    <xf numFmtId="0" fontId="0" fillId="0" borderId="191" xfId="0" applyBorder="1">
      <alignment vertical="center"/>
    </xf>
    <xf numFmtId="0" fontId="0" fillId="0" borderId="192" xfId="0" applyBorder="1">
      <alignment vertical="center"/>
    </xf>
    <xf numFmtId="0" fontId="0" fillId="0" borderId="188" xfId="0" applyBorder="1" applyAlignment="1">
      <alignment vertical="center" wrapText="1"/>
    </xf>
    <xf numFmtId="0" fontId="79" fillId="0" borderId="0" xfId="0" applyFont="1" applyAlignment="1">
      <alignment vertical="top"/>
    </xf>
    <xf numFmtId="0" fontId="0" fillId="2" borderId="197" xfId="0" applyFill="1" applyBorder="1">
      <alignment vertical="center"/>
    </xf>
    <xf numFmtId="0" fontId="0" fillId="2" borderId="195" xfId="0" applyFill="1" applyBorder="1">
      <alignment vertical="center"/>
    </xf>
    <xf numFmtId="0" fontId="0" fillId="10" borderId="194" xfId="0" applyFill="1" applyBorder="1" applyAlignment="1">
      <alignment vertical="center" shrinkToFit="1"/>
    </xf>
    <xf numFmtId="0" fontId="0" fillId="10" borderId="52" xfId="0" applyFill="1" applyBorder="1" applyAlignment="1">
      <alignment vertical="center" shrinkToFit="1"/>
    </xf>
    <xf numFmtId="0" fontId="0" fillId="10" borderId="53" xfId="0" applyFill="1" applyBorder="1" applyAlignment="1">
      <alignment vertical="center" shrinkToFit="1"/>
    </xf>
    <xf numFmtId="0" fontId="0" fillId="10" borderId="88" xfId="0" applyFill="1" applyBorder="1" applyAlignment="1">
      <alignment vertical="center" shrinkToFit="1"/>
    </xf>
    <xf numFmtId="0" fontId="0" fillId="10" borderId="42" xfId="0" applyFill="1" applyBorder="1" applyAlignment="1">
      <alignment vertical="center" shrinkToFit="1"/>
    </xf>
    <xf numFmtId="0" fontId="0" fillId="10" borderId="43" xfId="0" applyFill="1" applyBorder="1" applyAlignment="1">
      <alignment vertical="center" shrinkToFit="1"/>
    </xf>
    <xf numFmtId="0" fontId="0" fillId="10" borderId="198" xfId="0" applyFill="1" applyBorder="1" applyAlignment="1">
      <alignment vertical="center" shrinkToFit="1"/>
    </xf>
    <xf numFmtId="0" fontId="0" fillId="10" borderId="50" xfId="0" applyFill="1" applyBorder="1" applyAlignment="1">
      <alignment vertical="center" shrinkToFit="1"/>
    </xf>
    <xf numFmtId="0" fontId="0" fillId="10" borderId="51" xfId="0" applyFill="1" applyBorder="1" applyAlignment="1">
      <alignment vertical="center" shrinkToFit="1"/>
    </xf>
    <xf numFmtId="0" fontId="0" fillId="10" borderId="199" xfId="0" applyFill="1" applyBorder="1" applyAlignment="1">
      <alignment vertical="center" shrinkToFit="1"/>
    </xf>
    <xf numFmtId="0" fontId="0" fillId="10" borderId="200" xfId="0" applyFill="1" applyBorder="1" applyAlignment="1">
      <alignment vertical="center" shrinkToFit="1"/>
    </xf>
    <xf numFmtId="0" fontId="0" fillId="10" borderId="201" xfId="0" applyFill="1" applyBorder="1" applyAlignment="1">
      <alignment vertical="center" shrinkToFit="1"/>
    </xf>
    <xf numFmtId="0" fontId="0" fillId="10" borderId="202" xfId="0" applyFill="1" applyBorder="1" applyAlignment="1">
      <alignment vertical="center" shrinkToFit="1"/>
    </xf>
    <xf numFmtId="0" fontId="0" fillId="10" borderId="203" xfId="0" applyFill="1" applyBorder="1" applyAlignment="1">
      <alignment vertical="center" shrinkToFit="1"/>
    </xf>
    <xf numFmtId="0" fontId="0" fillId="10" borderId="204" xfId="0" applyFill="1" applyBorder="1" applyAlignment="1">
      <alignment vertical="center" shrinkToFit="1"/>
    </xf>
    <xf numFmtId="0" fontId="0" fillId="10" borderId="205" xfId="0" applyFill="1" applyBorder="1" applyAlignment="1">
      <alignment vertical="center" shrinkToFit="1"/>
    </xf>
    <xf numFmtId="0" fontId="0" fillId="10" borderId="193" xfId="0" applyFill="1" applyBorder="1" applyAlignment="1">
      <alignment vertical="center" shrinkToFit="1"/>
    </xf>
    <xf numFmtId="0" fontId="0" fillId="10" borderId="45" xfId="0" applyFill="1" applyBorder="1" applyAlignment="1">
      <alignment vertical="center" shrinkToFit="1"/>
    </xf>
    <xf numFmtId="0" fontId="0" fillId="10" borderId="46" xfId="0" applyFill="1" applyBorder="1" applyAlignment="1">
      <alignment vertical="center" shrinkToFit="1"/>
    </xf>
    <xf numFmtId="0" fontId="80" fillId="0" borderId="0" xfId="0" applyFont="1">
      <alignment vertical="center"/>
    </xf>
    <xf numFmtId="177" fontId="0" fillId="22" borderId="38" xfId="0" applyNumberFormat="1" applyFill="1" applyBorder="1" applyAlignment="1">
      <alignment vertical="center" wrapText="1"/>
    </xf>
    <xf numFmtId="178" fontId="0" fillId="22" borderId="39" xfId="0" applyNumberFormat="1" applyFill="1" applyBorder="1" applyAlignment="1">
      <alignment vertical="center" wrapText="1"/>
    </xf>
    <xf numFmtId="178" fontId="5" fillId="22" borderId="42" xfId="0" applyNumberFormat="1" applyFont="1" applyFill="1" applyBorder="1" applyAlignment="1">
      <alignment vertical="center" wrapText="1"/>
    </xf>
    <xf numFmtId="177" fontId="5" fillId="22" borderId="41" xfId="0" applyNumberFormat="1" applyFont="1" applyFill="1" applyBorder="1" applyAlignment="1">
      <alignment vertical="center" wrapText="1"/>
    </xf>
    <xf numFmtId="0" fontId="6" fillId="0" borderId="3" xfId="0" applyFont="1" applyBorder="1" applyAlignment="1">
      <alignment horizontal="center" vertical="center"/>
    </xf>
    <xf numFmtId="0" fontId="6" fillId="0" borderId="8" xfId="0" applyFont="1" applyBorder="1" applyAlignment="1">
      <alignment horizontal="center" vertical="center"/>
    </xf>
    <xf numFmtId="0" fontId="6" fillId="0" borderId="4" xfId="0" applyFont="1" applyBorder="1" applyAlignment="1">
      <alignment vertical="center" shrinkToFit="1"/>
    </xf>
    <xf numFmtId="0" fontId="81" fillId="2" borderId="196" xfId="0" applyFont="1" applyFill="1" applyBorder="1">
      <alignment vertical="center"/>
    </xf>
    <xf numFmtId="0" fontId="6" fillId="0" borderId="0" xfId="0" applyFont="1" applyAlignment="1">
      <alignment horizontal="left" vertical="top" wrapText="1" shrinkToFit="1"/>
    </xf>
    <xf numFmtId="0" fontId="0" fillId="0" borderId="191" xfId="0" applyBorder="1" applyAlignment="1">
      <alignment vertical="center" wrapText="1"/>
    </xf>
    <xf numFmtId="0" fontId="0" fillId="5" borderId="188" xfId="0" applyFill="1" applyBorder="1">
      <alignment vertical="center"/>
    </xf>
    <xf numFmtId="0" fontId="6" fillId="0" borderId="14" xfId="0" applyFont="1" applyBorder="1" applyAlignment="1">
      <alignment horizontal="center" vertical="center"/>
    </xf>
    <xf numFmtId="0" fontId="6" fillId="0" borderId="3" xfId="0" applyFont="1" applyBorder="1" applyAlignment="1">
      <alignment horizontal="left" vertical="center"/>
    </xf>
    <xf numFmtId="0" fontId="84" fillId="0" borderId="0" xfId="0" applyFont="1" applyAlignment="1">
      <alignment vertical="top"/>
    </xf>
    <xf numFmtId="0" fontId="6" fillId="0" borderId="35" xfId="0" applyFont="1" applyBorder="1">
      <alignment vertical="center"/>
    </xf>
    <xf numFmtId="0" fontId="6" fillId="0" borderId="36" xfId="0" applyFont="1" applyBorder="1">
      <alignment vertical="center"/>
    </xf>
    <xf numFmtId="0" fontId="6" fillId="0" borderId="37" xfId="0" applyFont="1" applyBorder="1">
      <alignment vertical="center"/>
    </xf>
    <xf numFmtId="0" fontId="6" fillId="0" borderId="25" xfId="0" applyFont="1" applyBorder="1">
      <alignment vertical="center"/>
    </xf>
    <xf numFmtId="0" fontId="6" fillId="0" borderId="26" xfId="0" applyFont="1" applyBorder="1">
      <alignment vertical="center"/>
    </xf>
    <xf numFmtId="0" fontId="6" fillId="0" borderId="32" xfId="0" applyFont="1" applyBorder="1">
      <alignment vertical="center"/>
    </xf>
    <xf numFmtId="0" fontId="6" fillId="0" borderId="33" xfId="0" applyFont="1" applyBorder="1">
      <alignment vertical="center"/>
    </xf>
    <xf numFmtId="0" fontId="6" fillId="0" borderId="34" xfId="0" applyFont="1" applyBorder="1">
      <alignment vertical="center"/>
    </xf>
    <xf numFmtId="0" fontId="6" fillId="0" borderId="27" xfId="0" applyFont="1" applyBorder="1">
      <alignment vertical="center"/>
    </xf>
    <xf numFmtId="0" fontId="6" fillId="0" borderId="28" xfId="0" applyFont="1" applyBorder="1">
      <alignment vertical="center"/>
    </xf>
    <xf numFmtId="0" fontId="6" fillId="0" borderId="29" xfId="0" applyFont="1" applyBorder="1">
      <alignment vertical="center"/>
    </xf>
    <xf numFmtId="0" fontId="0" fillId="0" borderId="210" xfId="0" applyBorder="1" applyAlignment="1">
      <alignment horizontal="left" vertical="center"/>
    </xf>
    <xf numFmtId="0" fontId="0" fillId="0" borderId="137" xfId="0" applyBorder="1" applyAlignment="1">
      <alignment horizontal="center" vertical="center" wrapText="1"/>
    </xf>
    <xf numFmtId="0" fontId="0" fillId="6" borderId="137" xfId="0" applyFill="1" applyBorder="1" applyAlignment="1">
      <alignment vertical="center" wrapText="1"/>
    </xf>
    <xf numFmtId="0" fontId="10" fillId="10" borderId="0" xfId="0" applyFont="1" applyFill="1" applyAlignment="1">
      <alignment horizontal="left" vertical="center"/>
    </xf>
    <xf numFmtId="0" fontId="81" fillId="10" borderId="0" xfId="0" applyFont="1" applyFill="1">
      <alignment vertical="center"/>
    </xf>
    <xf numFmtId="0" fontId="74" fillId="23" borderId="0" xfId="0" applyFont="1" applyFill="1">
      <alignment vertical="center"/>
    </xf>
    <xf numFmtId="0" fontId="0" fillId="23" borderId="0" xfId="0" applyFill="1">
      <alignment vertical="center"/>
    </xf>
    <xf numFmtId="0" fontId="42" fillId="23" borderId="0" xfId="0" applyFont="1" applyFill="1">
      <alignment vertical="center"/>
    </xf>
    <xf numFmtId="0" fontId="0" fillId="2" borderId="23" xfId="0" applyFill="1" applyBorder="1" applyAlignment="1">
      <alignment vertical="center" wrapText="1"/>
    </xf>
    <xf numFmtId="0" fontId="0" fillId="0" borderId="23" xfId="0" applyBorder="1">
      <alignment vertical="center"/>
    </xf>
    <xf numFmtId="0" fontId="0" fillId="2" borderId="0" xfId="0" applyFill="1">
      <alignment vertical="center"/>
    </xf>
    <xf numFmtId="14" fontId="6" fillId="3" borderId="0" xfId="0" applyNumberFormat="1" applyFont="1" applyFill="1">
      <alignment vertical="center"/>
    </xf>
    <xf numFmtId="182" fontId="78" fillId="0" borderId="0" xfId="0" applyNumberFormat="1" applyFont="1">
      <alignment vertical="center"/>
    </xf>
    <xf numFmtId="0" fontId="78" fillId="0" borderId="0" xfId="0" applyFont="1">
      <alignment vertical="center"/>
    </xf>
    <xf numFmtId="0" fontId="74" fillId="0" borderId="0" xfId="0" applyFont="1">
      <alignment vertical="center"/>
    </xf>
    <xf numFmtId="0" fontId="46" fillId="0" borderId="0" xfId="0" applyFont="1">
      <alignment vertical="center"/>
    </xf>
    <xf numFmtId="0" fontId="85" fillId="0" borderId="0" xfId="0" applyFont="1" applyAlignment="1">
      <alignment vertical="center" wrapText="1"/>
    </xf>
    <xf numFmtId="0" fontId="34" fillId="0" borderId="0" xfId="0" applyFont="1" applyAlignment="1">
      <alignment horizontal="center" vertical="center" shrinkToFit="1"/>
    </xf>
    <xf numFmtId="0" fontId="34" fillId="0" borderId="0" xfId="0" applyFont="1" applyAlignment="1">
      <alignment horizontal="center" vertical="top" shrinkToFit="1"/>
    </xf>
    <xf numFmtId="0" fontId="10" fillId="0" borderId="0" xfId="0" applyFont="1" applyAlignment="1">
      <alignment vertical="center" shrinkToFit="1"/>
    </xf>
    <xf numFmtId="0" fontId="9" fillId="0" borderId="0" xfId="0" applyFont="1" applyAlignment="1">
      <alignment vertical="center" shrinkToFit="1"/>
    </xf>
    <xf numFmtId="0" fontId="6" fillId="0" borderId="5" xfId="0" applyFont="1" applyBorder="1">
      <alignment vertical="center"/>
    </xf>
    <xf numFmtId="0" fontId="0" fillId="0" borderId="211" xfId="0" applyBorder="1" applyAlignment="1">
      <alignment horizontal="left" vertical="center" wrapText="1"/>
    </xf>
    <xf numFmtId="49" fontId="90" fillId="0" borderId="0" xfId="0" applyNumberFormat="1" applyFont="1" applyAlignment="1">
      <alignment horizontal="right" vertical="top"/>
    </xf>
    <xf numFmtId="0" fontId="90" fillId="0" borderId="0" xfId="0" applyFont="1" applyAlignment="1">
      <alignment vertical="top"/>
    </xf>
    <xf numFmtId="0" fontId="91" fillId="0" borderId="23" xfId="0" applyFont="1" applyBorder="1" applyAlignment="1">
      <alignment horizontal="left" vertical="center" wrapText="1"/>
    </xf>
    <xf numFmtId="0" fontId="91" fillId="0" borderId="58" xfId="0" applyFont="1" applyBorder="1" applyAlignment="1">
      <alignment horizontal="left" vertical="center" wrapText="1"/>
    </xf>
    <xf numFmtId="0" fontId="91" fillId="0" borderId="23" xfId="0" applyFont="1" applyBorder="1" applyAlignment="1">
      <alignment vertical="center" wrapText="1"/>
    </xf>
    <xf numFmtId="0" fontId="58" fillId="5" borderId="98" xfId="0" applyFont="1" applyFill="1" applyBorder="1" applyAlignment="1">
      <alignment vertical="center" wrapText="1"/>
    </xf>
    <xf numFmtId="0" fontId="58" fillId="5" borderId="98" xfId="0" applyFont="1" applyFill="1" applyBorder="1" applyAlignment="1">
      <alignment horizontal="left" vertical="center" wrapText="1"/>
    </xf>
    <xf numFmtId="0" fontId="58" fillId="5" borderId="99" xfId="0" applyFont="1" applyFill="1" applyBorder="1" applyAlignment="1">
      <alignment horizontal="left" vertical="center" wrapText="1"/>
    </xf>
    <xf numFmtId="0" fontId="58" fillId="5" borderId="100" xfId="0" applyFont="1" applyFill="1" applyBorder="1" applyAlignment="1">
      <alignment horizontal="left" vertical="center" wrapText="1"/>
    </xf>
    <xf numFmtId="0" fontId="58" fillId="5" borderId="114" xfId="0" applyFont="1" applyFill="1" applyBorder="1" applyAlignment="1">
      <alignment vertical="center" wrapText="1"/>
    </xf>
    <xf numFmtId="0" fontId="58" fillId="5" borderId="104" xfId="0" applyFont="1" applyFill="1" applyBorder="1" applyAlignment="1">
      <alignment vertical="center" wrapText="1"/>
    </xf>
    <xf numFmtId="0" fontId="58" fillId="5" borderId="104" xfId="0" applyFont="1" applyFill="1" applyBorder="1" applyAlignment="1">
      <alignment horizontal="left" vertical="center" wrapText="1"/>
    </xf>
    <xf numFmtId="0" fontId="58" fillId="5" borderId="23" xfId="0" applyFont="1" applyFill="1" applyBorder="1" applyAlignment="1">
      <alignment horizontal="left" vertical="center" wrapText="1"/>
    </xf>
    <xf numFmtId="0" fontId="58" fillId="5" borderId="105" xfId="0" applyFont="1" applyFill="1" applyBorder="1" applyAlignment="1">
      <alignment horizontal="left" vertical="center" wrapText="1"/>
    </xf>
    <xf numFmtId="0" fontId="58" fillId="5" borderId="118" xfId="0" applyFont="1" applyFill="1" applyBorder="1" applyAlignment="1">
      <alignment vertical="center" wrapText="1"/>
    </xf>
    <xf numFmtId="0" fontId="58" fillId="5" borderId="101" xfId="0" applyFont="1" applyFill="1" applyBorder="1" applyAlignment="1">
      <alignment vertical="center" wrapText="1"/>
    </xf>
    <xf numFmtId="0" fontId="58" fillId="5" borderId="102" xfId="0" applyFont="1" applyFill="1" applyBorder="1" applyAlignment="1">
      <alignment vertical="center" wrapText="1"/>
    </xf>
    <xf numFmtId="0" fontId="58" fillId="5" borderId="103" xfId="0" applyFont="1" applyFill="1" applyBorder="1" applyAlignment="1">
      <alignment vertical="center" wrapText="1"/>
    </xf>
    <xf numFmtId="0" fontId="58" fillId="5" borderId="107" xfId="0" applyFont="1" applyFill="1" applyBorder="1" applyAlignment="1">
      <alignment vertical="center" wrapText="1"/>
    </xf>
    <xf numFmtId="0" fontId="58" fillId="5" borderId="101" xfId="0" applyFont="1" applyFill="1" applyBorder="1" applyAlignment="1">
      <alignment horizontal="left" vertical="center" wrapText="1"/>
    </xf>
    <xf numFmtId="0" fontId="58" fillId="5" borderId="102" xfId="0" applyFont="1" applyFill="1" applyBorder="1" applyAlignment="1">
      <alignment horizontal="left" vertical="center" wrapText="1"/>
    </xf>
    <xf numFmtId="0" fontId="58" fillId="5" borderId="103" xfId="0" applyFont="1" applyFill="1" applyBorder="1" applyAlignment="1">
      <alignment horizontal="left" vertical="center" wrapText="1"/>
    </xf>
    <xf numFmtId="0" fontId="58" fillId="0" borderId="98" xfId="0" applyFont="1" applyBorder="1" applyAlignment="1">
      <alignment horizontal="left" vertical="center" wrapText="1"/>
    </xf>
    <xf numFmtId="0" fontId="58" fillId="0" borderId="99" xfId="0" applyFont="1" applyBorder="1" applyAlignment="1">
      <alignment vertical="center" wrapText="1"/>
    </xf>
    <xf numFmtId="0" fontId="58" fillId="0" borderId="100" xfId="0" applyFont="1" applyBorder="1" applyAlignment="1">
      <alignment vertical="center" wrapText="1"/>
    </xf>
    <xf numFmtId="0" fontId="58" fillId="0" borderId="98" xfId="0" applyFont="1" applyBorder="1" applyAlignment="1">
      <alignment vertical="center" wrapText="1"/>
    </xf>
    <xf numFmtId="0" fontId="58" fillId="0" borderId="99" xfId="0" applyFont="1" applyBorder="1" applyAlignment="1">
      <alignment horizontal="left" vertical="center" wrapText="1"/>
    </xf>
    <xf numFmtId="0" fontId="58" fillId="0" borderId="100" xfId="0" applyFont="1" applyBorder="1" applyAlignment="1">
      <alignment horizontal="left" vertical="center" wrapText="1"/>
    </xf>
    <xf numFmtId="0" fontId="58" fillId="0" borderId="114" xfId="0" applyFont="1" applyBorder="1" applyAlignment="1">
      <alignment vertical="center" wrapText="1"/>
    </xf>
    <xf numFmtId="181" fontId="58" fillId="0" borderId="163" xfId="0" applyNumberFormat="1" applyFont="1" applyBorder="1" applyAlignment="1">
      <alignment horizontal="left" vertical="center" wrapText="1"/>
    </xf>
    <xf numFmtId="0" fontId="58" fillId="0" borderId="164" xfId="0" applyFont="1" applyBorder="1" applyAlignment="1">
      <alignment horizontal="left" vertical="center" wrapText="1"/>
    </xf>
    <xf numFmtId="0" fontId="92" fillId="0" borderId="104" xfId="0" applyFont="1" applyBorder="1" applyAlignment="1">
      <alignment horizontal="left" vertical="center" wrapText="1"/>
    </xf>
    <xf numFmtId="0" fontId="92" fillId="0" borderId="23" xfId="0" applyFont="1" applyBorder="1" applyAlignment="1">
      <alignment vertical="center" wrapText="1"/>
    </xf>
    <xf numFmtId="0" fontId="92" fillId="0" borderId="105" xfId="0" applyFont="1" applyBorder="1" applyAlignment="1">
      <alignment vertical="center" wrapText="1"/>
    </xf>
    <xf numFmtId="0" fontId="92" fillId="0" borderId="104" xfId="0" applyFont="1" applyBorder="1" applyAlignment="1">
      <alignment vertical="center" wrapText="1"/>
    </xf>
    <xf numFmtId="0" fontId="92" fillId="0" borderId="23" xfId="0" applyFont="1" applyBorder="1" applyAlignment="1">
      <alignment horizontal="left" vertical="center" wrapText="1"/>
    </xf>
    <xf numFmtId="0" fontId="92" fillId="0" borderId="105" xfId="0" applyFont="1" applyBorder="1" applyAlignment="1">
      <alignment horizontal="left" vertical="center" wrapText="1"/>
    </xf>
    <xf numFmtId="0" fontId="92" fillId="0" borderId="121" xfId="0" applyFont="1" applyBorder="1" applyAlignment="1">
      <alignment horizontal="left" vertical="center" wrapText="1"/>
    </xf>
    <xf numFmtId="0" fontId="92" fillId="0" borderId="2" xfId="0" applyFont="1" applyBorder="1" applyAlignment="1">
      <alignment vertical="center" wrapText="1"/>
    </xf>
    <xf numFmtId="0" fontId="92" fillId="0" borderId="119" xfId="0" applyFont="1" applyBorder="1" applyAlignment="1">
      <alignment vertical="center" wrapText="1"/>
    </xf>
    <xf numFmtId="0" fontId="92" fillId="0" borderId="121" xfId="0" applyFont="1" applyBorder="1" applyAlignment="1">
      <alignment vertical="center" wrapText="1"/>
    </xf>
    <xf numFmtId="182" fontId="92" fillId="0" borderId="2" xfId="0" applyNumberFormat="1" applyFont="1" applyBorder="1" applyAlignment="1">
      <alignment horizontal="left" vertical="center" shrinkToFit="1"/>
    </xf>
    <xf numFmtId="182" fontId="92" fillId="0" borderId="119" xfId="0" applyNumberFormat="1" applyFont="1" applyBorder="1" applyAlignment="1">
      <alignment horizontal="left" vertical="center" shrinkToFit="1"/>
    </xf>
    <xf numFmtId="182" fontId="92" fillId="0" borderId="23" xfId="0" applyNumberFormat="1" applyFont="1" applyBorder="1" applyAlignment="1">
      <alignment horizontal="left" vertical="center" wrapText="1"/>
    </xf>
    <xf numFmtId="182" fontId="92" fillId="0" borderId="105" xfId="0" applyNumberFormat="1" applyFont="1" applyBorder="1" applyAlignment="1">
      <alignment horizontal="left" vertical="center" wrapText="1"/>
    </xf>
    <xf numFmtId="194" fontId="92" fillId="0" borderId="105" xfId="0" applyNumberFormat="1" applyFont="1" applyBorder="1" applyAlignment="1">
      <alignment horizontal="left" vertical="center" wrapText="1"/>
    </xf>
    <xf numFmtId="0" fontId="92" fillId="0" borderId="122" xfId="0" applyFont="1" applyBorder="1" applyAlignment="1">
      <alignment vertical="center" wrapText="1"/>
    </xf>
    <xf numFmtId="0" fontId="92" fillId="0" borderId="0" xfId="0" applyFont="1" applyAlignment="1">
      <alignment vertical="center" wrapText="1"/>
    </xf>
    <xf numFmtId="0" fontId="92" fillId="0" borderId="117" xfId="0" applyFont="1" applyBorder="1" applyAlignment="1">
      <alignment vertical="center" wrapText="1"/>
    </xf>
    <xf numFmtId="0" fontId="93" fillId="0" borderId="121" xfId="0" applyFont="1" applyBorder="1" applyAlignment="1">
      <alignment vertical="center" wrapText="1"/>
    </xf>
    <xf numFmtId="0" fontId="93" fillId="0" borderId="2" xfId="0" applyFont="1" applyBorder="1" applyAlignment="1">
      <alignment vertical="center" wrapText="1"/>
    </xf>
    <xf numFmtId="0" fontId="93" fillId="0" borderId="119" xfId="0" applyFont="1" applyBorder="1" applyAlignment="1">
      <alignment vertical="center" wrapText="1"/>
    </xf>
    <xf numFmtId="0" fontId="92" fillId="0" borderId="0" xfId="0" applyFont="1" applyAlignment="1">
      <alignment horizontal="left" vertical="center" wrapText="1"/>
    </xf>
    <xf numFmtId="0" fontId="92" fillId="0" borderId="117" xfId="0" applyFont="1" applyBorder="1" applyAlignment="1">
      <alignment horizontal="left" vertical="center" wrapText="1"/>
    </xf>
    <xf numFmtId="0" fontId="92" fillId="0" borderId="122" xfId="0" applyFont="1" applyBorder="1" applyAlignment="1">
      <alignment horizontal="left" vertical="center" wrapText="1"/>
    </xf>
    <xf numFmtId="186" fontId="92" fillId="0" borderId="23" xfId="0" applyNumberFormat="1" applyFont="1" applyBorder="1" applyAlignment="1">
      <alignment horizontal="left" vertical="center" wrapText="1"/>
    </xf>
    <xf numFmtId="186" fontId="92" fillId="0" borderId="105" xfId="0" applyNumberFormat="1" applyFont="1" applyBorder="1" applyAlignment="1">
      <alignment horizontal="left" vertical="center" wrapText="1"/>
    </xf>
    <xf numFmtId="180" fontId="92" fillId="0" borderId="23" xfId="0" applyNumberFormat="1" applyFont="1" applyBorder="1" applyAlignment="1">
      <alignment horizontal="left" vertical="center" wrapText="1"/>
    </xf>
    <xf numFmtId="180" fontId="92" fillId="0" borderId="105" xfId="0" applyNumberFormat="1" applyFont="1" applyBorder="1" applyAlignment="1">
      <alignment horizontal="left" vertical="center" wrapText="1"/>
    </xf>
    <xf numFmtId="0" fontId="92" fillId="0" borderId="118" xfId="0" applyFont="1" applyBorder="1" applyAlignment="1">
      <alignment horizontal="left" vertical="center" wrapText="1"/>
    </xf>
    <xf numFmtId="182" fontId="92" fillId="0" borderId="0" xfId="0" applyNumberFormat="1" applyFont="1" applyAlignment="1">
      <alignment horizontal="left" vertical="center" wrapText="1"/>
    </xf>
    <xf numFmtId="182" fontId="92" fillId="0" borderId="117" xfId="0" applyNumberFormat="1" applyFont="1" applyBorder="1" applyAlignment="1">
      <alignment horizontal="left" vertical="center" wrapText="1"/>
    </xf>
    <xf numFmtId="0" fontId="92" fillId="0" borderId="118" xfId="0" applyFont="1" applyBorder="1" applyAlignment="1">
      <alignment vertical="center" wrapText="1"/>
    </xf>
    <xf numFmtId="182" fontId="92" fillId="0" borderId="9" xfId="0" applyNumberFormat="1" applyFont="1" applyBorder="1" applyAlignment="1">
      <alignment vertical="center" wrapText="1"/>
    </xf>
    <xf numFmtId="182" fontId="92" fillId="0" borderId="162" xfId="0" applyNumberFormat="1" applyFont="1" applyBorder="1" applyAlignment="1">
      <alignment vertical="center" wrapText="1"/>
    </xf>
    <xf numFmtId="0" fontId="92" fillId="0" borderId="115" xfId="0" applyFont="1" applyBorder="1" applyAlignment="1">
      <alignment vertical="center" wrapText="1"/>
    </xf>
    <xf numFmtId="0" fontId="92" fillId="0" borderId="113" xfId="0" applyFont="1" applyBorder="1" applyAlignment="1">
      <alignment vertical="center" wrapText="1"/>
    </xf>
    <xf numFmtId="182" fontId="92" fillId="0" borderId="2" xfId="0" applyNumberFormat="1" applyFont="1" applyBorder="1" applyAlignment="1">
      <alignment horizontal="left" vertical="center" wrapText="1"/>
    </xf>
    <xf numFmtId="179" fontId="92" fillId="0" borderId="23" xfId="0" applyNumberFormat="1" applyFont="1" applyBorder="1" applyAlignment="1">
      <alignment horizontal="left" vertical="center" wrapText="1"/>
    </xf>
    <xf numFmtId="179" fontId="92" fillId="0" borderId="105" xfId="0" applyNumberFormat="1" applyFont="1" applyBorder="1" applyAlignment="1">
      <alignment horizontal="left" vertical="center" wrapText="1"/>
    </xf>
    <xf numFmtId="0" fontId="92" fillId="0" borderId="23" xfId="0" applyFont="1" applyBorder="1" applyAlignment="1">
      <alignment horizontal="center" vertical="center" wrapText="1"/>
    </xf>
    <xf numFmtId="0" fontId="92" fillId="0" borderId="105" xfId="0" applyFont="1" applyBorder="1" applyAlignment="1">
      <alignment horizontal="center" vertical="center" wrapText="1"/>
    </xf>
    <xf numFmtId="0" fontId="92" fillId="0" borderId="7" xfId="0" applyFont="1" applyBorder="1" applyAlignment="1">
      <alignment vertical="center" wrapText="1"/>
    </xf>
    <xf numFmtId="0" fontId="92" fillId="0" borderId="120" xfId="0" applyFont="1" applyBorder="1" applyAlignment="1">
      <alignment vertical="center" wrapText="1"/>
    </xf>
    <xf numFmtId="0" fontId="92" fillId="0" borderId="123" xfId="0" applyFont="1" applyBorder="1" applyAlignment="1">
      <alignment vertical="center" wrapText="1"/>
    </xf>
    <xf numFmtId="0" fontId="92" fillId="0" borderId="124" xfId="0" applyFont="1" applyBorder="1" applyAlignment="1">
      <alignment vertical="center" wrapText="1"/>
    </xf>
    <xf numFmtId="0" fontId="92" fillId="0" borderId="13" xfId="0" applyFont="1" applyBorder="1" applyAlignment="1">
      <alignment vertical="center" wrapText="1"/>
    </xf>
    <xf numFmtId="0" fontId="92" fillId="0" borderId="110" xfId="0" applyFont="1" applyBorder="1" applyAlignment="1">
      <alignment vertical="center" wrapText="1"/>
    </xf>
    <xf numFmtId="0" fontId="92" fillId="0" borderId="123" xfId="0" applyFont="1" applyBorder="1" applyAlignment="1">
      <alignment horizontal="left" vertical="center" wrapText="1"/>
    </xf>
    <xf numFmtId="0" fontId="92" fillId="0" borderId="7" xfId="0" applyFont="1" applyBorder="1" applyAlignment="1">
      <alignment horizontal="left" vertical="center" wrapText="1"/>
    </xf>
    <xf numFmtId="0" fontId="94" fillId="0" borderId="23" xfId="0" applyFont="1" applyBorder="1" applyAlignment="1">
      <alignment vertical="center" wrapText="1"/>
    </xf>
    <xf numFmtId="0" fontId="93" fillId="0" borderId="9" xfId="0" applyFont="1" applyBorder="1" applyAlignment="1">
      <alignment horizontal="center" vertical="center" wrapText="1"/>
    </xf>
    <xf numFmtId="0" fontId="93" fillId="0" borderId="23" xfId="0" applyFont="1" applyBorder="1" applyAlignment="1">
      <alignment horizontal="center" vertical="center" wrapText="1"/>
    </xf>
    <xf numFmtId="0" fontId="93" fillId="0" borderId="9" xfId="0" applyFont="1" applyBorder="1" applyAlignment="1">
      <alignment vertical="center" wrapText="1"/>
    </xf>
    <xf numFmtId="0" fontId="93" fillId="0" borderId="23" xfId="0" applyFont="1" applyBorder="1" applyAlignment="1">
      <alignment vertical="center" wrapText="1"/>
    </xf>
    <xf numFmtId="0" fontId="93" fillId="0" borderId="0" xfId="0" applyFont="1" applyAlignment="1">
      <alignment vertical="center" wrapText="1"/>
    </xf>
    <xf numFmtId="0" fontId="93" fillId="0" borderId="23" xfId="0" applyFont="1" applyBorder="1" applyAlignment="1">
      <alignment horizontal="left" vertical="center" wrapText="1"/>
    </xf>
    <xf numFmtId="0" fontId="93" fillId="0" borderId="11" xfId="0" applyFont="1" applyBorder="1" applyAlignment="1">
      <alignment vertical="center" wrapText="1"/>
    </xf>
    <xf numFmtId="0" fontId="93" fillId="0" borderId="60" xfId="0" applyFont="1" applyBorder="1" applyAlignment="1">
      <alignment vertical="center" wrapText="1"/>
    </xf>
    <xf numFmtId="0" fontId="93" fillId="0" borderId="64" xfId="0" applyFont="1" applyBorder="1" applyAlignment="1">
      <alignment vertical="center" wrapText="1"/>
    </xf>
    <xf numFmtId="0" fontId="93" fillId="0" borderId="59" xfId="0" applyFont="1" applyBorder="1" applyAlignment="1">
      <alignment vertical="center" wrapText="1"/>
    </xf>
    <xf numFmtId="0" fontId="93" fillId="0" borderId="61" xfId="0" applyFont="1" applyBorder="1" applyAlignment="1">
      <alignment vertical="center" wrapText="1"/>
    </xf>
    <xf numFmtId="0" fontId="93" fillId="0" borderId="14" xfId="0" applyFont="1" applyBorder="1" applyAlignment="1">
      <alignment vertical="center" wrapText="1"/>
    </xf>
    <xf numFmtId="0" fontId="93" fillId="0" borderId="13" xfId="0" applyFont="1" applyBorder="1" applyAlignment="1">
      <alignment vertical="center" wrapText="1"/>
    </xf>
    <xf numFmtId="0" fontId="93" fillId="0" borderId="38" xfId="0" applyFont="1" applyBorder="1" applyAlignment="1">
      <alignment horizontal="left" vertical="center" wrapText="1"/>
    </xf>
    <xf numFmtId="0" fontId="93" fillId="22" borderId="39" xfId="0" applyFont="1" applyFill="1" applyBorder="1" applyAlignment="1">
      <alignment horizontal="left" vertical="center" wrapText="1"/>
    </xf>
    <xf numFmtId="0" fontId="93" fillId="22" borderId="40" xfId="0" applyFont="1" applyFill="1" applyBorder="1" applyAlignment="1">
      <alignment horizontal="left" vertical="center" wrapText="1"/>
    </xf>
    <xf numFmtId="0" fontId="93" fillId="22" borderId="38" xfId="0" applyFont="1" applyFill="1" applyBorder="1" applyAlignment="1">
      <alignment vertical="center" wrapText="1"/>
    </xf>
    <xf numFmtId="0" fontId="93" fillId="22" borderId="39" xfId="0" applyFont="1" applyFill="1" applyBorder="1" applyAlignment="1">
      <alignment vertical="center" wrapText="1"/>
    </xf>
    <xf numFmtId="0" fontId="93" fillId="0" borderId="40" xfId="0" applyFont="1" applyBorder="1" applyAlignment="1">
      <alignment vertical="center" wrapText="1"/>
    </xf>
    <xf numFmtId="0" fontId="93" fillId="0" borderId="38" xfId="0" applyFont="1" applyBorder="1" applyAlignment="1">
      <alignment vertical="center" wrapText="1"/>
    </xf>
    <xf numFmtId="181" fontId="93" fillId="0" borderId="39" xfId="0" applyNumberFormat="1" applyFont="1" applyBorder="1" applyAlignment="1">
      <alignment vertical="center" wrapText="1"/>
    </xf>
    <xf numFmtId="181" fontId="93" fillId="22" borderId="39" xfId="0" applyNumberFormat="1" applyFont="1" applyFill="1" applyBorder="1" applyAlignment="1">
      <alignment vertical="center" wrapText="1"/>
    </xf>
    <xf numFmtId="181" fontId="93" fillId="22" borderId="66" xfId="0" applyNumberFormat="1" applyFont="1" applyFill="1" applyBorder="1" applyAlignment="1">
      <alignment vertical="center" wrapText="1"/>
    </xf>
    <xf numFmtId="181" fontId="93" fillId="0" borderId="40" xfId="0" applyNumberFormat="1" applyFont="1" applyBorder="1" applyAlignment="1">
      <alignment vertical="center" wrapText="1"/>
    </xf>
    <xf numFmtId="0" fontId="93" fillId="0" borderId="1" xfId="0" applyFont="1" applyBorder="1" applyAlignment="1">
      <alignment horizontal="left" vertical="center" wrapText="1"/>
    </xf>
    <xf numFmtId="0" fontId="93" fillId="0" borderId="1" xfId="0" applyFont="1" applyBorder="1" applyAlignment="1">
      <alignment vertical="center" wrapText="1"/>
    </xf>
    <xf numFmtId="0" fontId="93" fillId="0" borderId="36" xfId="0" applyFont="1" applyBorder="1" applyAlignment="1">
      <alignment vertical="center" wrapText="1"/>
    </xf>
    <xf numFmtId="0" fontId="93" fillId="0" borderId="30" xfId="0" applyFont="1" applyBorder="1" applyAlignment="1">
      <alignment vertical="center" wrapText="1"/>
    </xf>
    <xf numFmtId="181" fontId="93" fillId="22" borderId="62" xfId="0" applyNumberFormat="1" applyFont="1" applyFill="1" applyBorder="1" applyAlignment="1">
      <alignment vertical="center" wrapText="1"/>
    </xf>
    <xf numFmtId="0" fontId="93" fillId="22" borderId="47" xfId="0" applyFont="1" applyFill="1" applyBorder="1" applyAlignment="1">
      <alignment vertical="center" wrapText="1"/>
    </xf>
    <xf numFmtId="0" fontId="93" fillId="22" borderId="40" xfId="0" applyFont="1" applyFill="1" applyBorder="1" applyAlignment="1">
      <alignment vertical="center" wrapText="1"/>
    </xf>
    <xf numFmtId="0" fontId="93" fillId="0" borderId="39" xfId="0" applyFont="1" applyBorder="1" applyAlignment="1">
      <alignment horizontal="left" vertical="center" wrapText="1"/>
    </xf>
    <xf numFmtId="0" fontId="93" fillId="22" borderId="42" xfId="0" applyFont="1" applyFill="1" applyBorder="1" applyAlignment="1">
      <alignment horizontal="left" vertical="center" wrapText="1"/>
    </xf>
    <xf numFmtId="0" fontId="93" fillId="0" borderId="39" xfId="0" applyFont="1" applyBorder="1" applyAlignment="1">
      <alignment vertical="center" wrapText="1"/>
    </xf>
    <xf numFmtId="0" fontId="93" fillId="0" borderId="41" xfId="0" applyFont="1" applyBorder="1" applyAlignment="1">
      <alignment horizontal="left" vertical="center" wrapText="1"/>
    </xf>
    <xf numFmtId="0" fontId="93" fillId="22" borderId="43" xfId="0" applyFont="1" applyFill="1" applyBorder="1" applyAlignment="1">
      <alignment horizontal="left" vertical="center" wrapText="1"/>
    </xf>
    <xf numFmtId="0" fontId="93" fillId="22" borderId="41" xfId="0" applyFont="1" applyFill="1" applyBorder="1" applyAlignment="1">
      <alignment vertical="center" wrapText="1"/>
    </xf>
    <xf numFmtId="176" fontId="93" fillId="22" borderId="42" xfId="0" applyNumberFormat="1" applyFont="1" applyFill="1" applyBorder="1" applyAlignment="1">
      <alignment vertical="center" wrapText="1"/>
    </xf>
    <xf numFmtId="0" fontId="93" fillId="0" borderId="43" xfId="0" applyFont="1" applyBorder="1" applyAlignment="1">
      <alignment vertical="center" wrapText="1"/>
    </xf>
    <xf numFmtId="0" fontId="93" fillId="0" borderId="41" xfId="0" applyFont="1" applyBorder="1" applyAlignment="1">
      <alignment vertical="center" wrapText="1"/>
    </xf>
    <xf numFmtId="0" fontId="93" fillId="22" borderId="42" xfId="0" applyFont="1" applyFill="1" applyBorder="1" applyAlignment="1">
      <alignment vertical="center" wrapText="1"/>
    </xf>
    <xf numFmtId="0" fontId="93" fillId="0" borderId="32" xfId="0" applyFont="1" applyBorder="1" applyAlignment="1">
      <alignment vertical="center" wrapText="1"/>
    </xf>
    <xf numFmtId="0" fontId="93" fillId="0" borderId="42" xfId="0" applyFont="1" applyBorder="1" applyAlignment="1">
      <alignment vertical="center" wrapText="1"/>
    </xf>
    <xf numFmtId="0" fontId="93" fillId="0" borderId="32" xfId="0" applyFont="1" applyBorder="1" applyAlignment="1">
      <alignment horizontal="left" vertical="center" wrapText="1"/>
    </xf>
    <xf numFmtId="0" fontId="93" fillId="0" borderId="33" xfId="0" applyFont="1" applyBorder="1" applyAlignment="1">
      <alignment vertical="center" wrapText="1"/>
    </xf>
    <xf numFmtId="176" fontId="93" fillId="0" borderId="42" xfId="0" applyNumberFormat="1" applyFont="1" applyBorder="1" applyAlignment="1">
      <alignment vertical="center" shrinkToFit="1"/>
    </xf>
    <xf numFmtId="176" fontId="93" fillId="0" borderId="43" xfId="0" applyNumberFormat="1" applyFont="1" applyBorder="1" applyAlignment="1">
      <alignment vertical="center" shrinkToFit="1"/>
    </xf>
    <xf numFmtId="0" fontId="93" fillId="22" borderId="43" xfId="0" applyFont="1" applyFill="1" applyBorder="1" applyAlignment="1">
      <alignment vertical="center" wrapText="1"/>
    </xf>
    <xf numFmtId="182" fontId="93" fillId="22" borderId="42" xfId="0" applyNumberFormat="1" applyFont="1" applyFill="1" applyBorder="1" applyAlignment="1">
      <alignment vertical="center" wrapText="1"/>
    </xf>
    <xf numFmtId="182" fontId="93" fillId="22" borderId="43" xfId="0" applyNumberFormat="1" applyFont="1" applyFill="1" applyBorder="1" applyAlignment="1">
      <alignment vertical="center" wrapText="1"/>
    </xf>
    <xf numFmtId="176" fontId="93" fillId="0" borderId="42" xfId="0" applyNumberFormat="1" applyFont="1" applyBorder="1" applyAlignment="1">
      <alignment vertical="center" wrapText="1"/>
    </xf>
    <xf numFmtId="0" fontId="93" fillId="22" borderId="34" xfId="0" applyFont="1" applyFill="1" applyBorder="1" applyAlignment="1">
      <alignment horizontal="left" vertical="center" wrapText="1"/>
    </xf>
    <xf numFmtId="182" fontId="93" fillId="0" borderId="43" xfId="0" applyNumberFormat="1" applyFont="1" applyBorder="1" applyAlignment="1">
      <alignment vertical="center" wrapText="1"/>
    </xf>
    <xf numFmtId="182" fontId="93" fillId="0" borderId="42" xfId="0" applyNumberFormat="1" applyFont="1" applyBorder="1" applyAlignment="1">
      <alignment vertical="center" wrapText="1"/>
    </xf>
    <xf numFmtId="177" fontId="93" fillId="0" borderId="41" xfId="0" applyNumberFormat="1" applyFont="1" applyBorder="1" applyAlignment="1">
      <alignment vertical="center" wrapText="1"/>
    </xf>
    <xf numFmtId="0" fontId="93" fillId="22" borderId="0" xfId="0" applyFont="1" applyFill="1" applyAlignment="1">
      <alignment vertical="center" wrapText="1"/>
    </xf>
    <xf numFmtId="0" fontId="93" fillId="22" borderId="0" xfId="0" applyFont="1" applyFill="1" applyAlignment="1">
      <alignment horizontal="left" vertical="center" wrapText="1"/>
    </xf>
    <xf numFmtId="0" fontId="93" fillId="22" borderId="52" xfId="0" applyFont="1" applyFill="1" applyBorder="1" applyAlignment="1">
      <alignment horizontal="left" vertical="center" wrapText="1"/>
    </xf>
    <xf numFmtId="3" fontId="93" fillId="22" borderId="42" xfId="0" applyNumberFormat="1" applyFont="1" applyFill="1" applyBorder="1" applyAlignment="1">
      <alignment horizontal="left" vertical="center" wrapText="1"/>
    </xf>
    <xf numFmtId="3" fontId="93" fillId="22" borderId="43" xfId="0" applyNumberFormat="1" applyFont="1" applyFill="1" applyBorder="1" applyAlignment="1">
      <alignment horizontal="left" vertical="center" wrapText="1"/>
    </xf>
    <xf numFmtId="176" fontId="93" fillId="0" borderId="43" xfId="0" applyNumberFormat="1" applyFont="1" applyBorder="1" applyAlignment="1">
      <alignment vertical="center" wrapText="1"/>
    </xf>
    <xf numFmtId="186" fontId="93" fillId="22" borderId="42" xfId="0" applyNumberFormat="1" applyFont="1" applyFill="1" applyBorder="1" applyAlignment="1">
      <alignment vertical="center" wrapText="1"/>
    </xf>
    <xf numFmtId="186" fontId="93" fillId="22" borderId="43" xfId="0" applyNumberFormat="1" applyFont="1" applyFill="1" applyBorder="1" applyAlignment="1">
      <alignment vertical="center" wrapText="1"/>
    </xf>
    <xf numFmtId="182" fontId="93" fillId="22" borderId="42" xfId="0" applyNumberFormat="1" applyFont="1" applyFill="1" applyBorder="1" applyAlignment="1">
      <alignment horizontal="left" vertical="center" wrapText="1"/>
    </xf>
    <xf numFmtId="182" fontId="93" fillId="22" borderId="43" xfId="0" applyNumberFormat="1" applyFont="1" applyFill="1" applyBorder="1" applyAlignment="1">
      <alignment horizontal="left" vertical="center" wrapText="1"/>
    </xf>
    <xf numFmtId="180" fontId="93" fillId="22" borderId="42" xfId="0" applyNumberFormat="1" applyFont="1" applyFill="1" applyBorder="1" applyAlignment="1">
      <alignment horizontal="left" vertical="center" wrapText="1"/>
    </xf>
    <xf numFmtId="180" fontId="93" fillId="22" borderId="43" xfId="0" applyNumberFormat="1" applyFont="1" applyFill="1" applyBorder="1" applyAlignment="1">
      <alignment horizontal="left" vertical="center" wrapText="1"/>
    </xf>
    <xf numFmtId="0" fontId="93" fillId="0" borderId="49" xfId="0" applyFont="1" applyBorder="1" applyAlignment="1">
      <alignment horizontal="left" vertical="center" wrapText="1"/>
    </xf>
    <xf numFmtId="0" fontId="93" fillId="0" borderId="49" xfId="0" applyFont="1" applyBorder="1" applyAlignment="1">
      <alignment vertical="center" wrapText="1"/>
    </xf>
    <xf numFmtId="181" fontId="93" fillId="0" borderId="41" xfId="0" applyNumberFormat="1" applyFont="1" applyBorder="1" applyAlignment="1">
      <alignment vertical="center" wrapText="1"/>
    </xf>
    <xf numFmtId="181" fontId="93" fillId="0" borderId="42" xfId="0" applyNumberFormat="1" applyFont="1" applyBorder="1" applyAlignment="1">
      <alignment vertical="center" wrapText="1"/>
    </xf>
    <xf numFmtId="181" fontId="93" fillId="0" borderId="43" xfId="0" applyNumberFormat="1" applyFont="1" applyBorder="1" applyAlignment="1">
      <alignment vertical="center" wrapText="1"/>
    </xf>
    <xf numFmtId="0" fontId="93" fillId="0" borderId="63" xfId="0" applyFont="1" applyBorder="1" applyAlignment="1">
      <alignment horizontal="left" vertical="center" wrapText="1"/>
    </xf>
    <xf numFmtId="0" fontId="93" fillId="0" borderId="63" xfId="0" applyFont="1" applyBorder="1" applyAlignment="1">
      <alignment vertical="center" wrapText="1"/>
    </xf>
    <xf numFmtId="178" fontId="93" fillId="22" borderId="42" xfId="0" applyNumberFormat="1" applyFont="1" applyFill="1" applyBorder="1" applyAlignment="1">
      <alignment horizontal="left" vertical="center" wrapText="1"/>
    </xf>
    <xf numFmtId="0" fontId="93" fillId="0" borderId="50" xfId="0" applyFont="1" applyBorder="1" applyAlignment="1">
      <alignment vertical="center" wrapText="1"/>
    </xf>
    <xf numFmtId="0" fontId="93" fillId="0" borderId="51" xfId="0" applyFont="1" applyBorder="1" applyAlignment="1">
      <alignment vertical="center" wrapText="1"/>
    </xf>
    <xf numFmtId="0" fontId="93" fillId="22" borderId="50" xfId="0" applyFont="1" applyFill="1" applyBorder="1" applyAlignment="1">
      <alignment horizontal="left" vertical="center" wrapText="1"/>
    </xf>
    <xf numFmtId="0" fontId="93" fillId="22" borderId="51" xfId="0" applyFont="1" applyFill="1" applyBorder="1" applyAlignment="1">
      <alignment horizontal="left" vertical="center" wrapText="1"/>
    </xf>
    <xf numFmtId="0" fontId="93" fillId="0" borderId="68" xfId="0" applyFont="1" applyBorder="1" applyAlignment="1">
      <alignment vertical="center" wrapText="1"/>
    </xf>
    <xf numFmtId="179" fontId="93" fillId="22" borderId="42" xfId="0" applyNumberFormat="1" applyFont="1" applyFill="1" applyBorder="1" applyAlignment="1">
      <alignment horizontal="left" vertical="center" wrapText="1"/>
    </xf>
    <xf numFmtId="179" fontId="93" fillId="22" borderId="43" xfId="0" applyNumberFormat="1" applyFont="1" applyFill="1" applyBorder="1" applyAlignment="1">
      <alignment horizontal="left" vertical="center" wrapText="1"/>
    </xf>
    <xf numFmtId="0" fontId="93" fillId="0" borderId="44" xfId="0" applyFont="1" applyBorder="1" applyAlignment="1">
      <alignment vertical="center" wrapText="1"/>
    </xf>
    <xf numFmtId="0" fontId="93" fillId="22" borderId="45" xfId="0" applyFont="1" applyFill="1" applyBorder="1" applyAlignment="1">
      <alignment vertical="center" wrapText="1"/>
    </xf>
    <xf numFmtId="0" fontId="93" fillId="22" borderId="46" xfId="0" applyFont="1" applyFill="1" applyBorder="1" applyAlignment="1">
      <alignment vertical="center" wrapText="1"/>
    </xf>
    <xf numFmtId="0" fontId="93" fillId="0" borderId="45" xfId="0" applyFont="1" applyBorder="1" applyAlignment="1">
      <alignment vertical="center" wrapText="1"/>
    </xf>
    <xf numFmtId="0" fontId="93" fillId="0" borderId="46" xfId="0" applyFont="1" applyBorder="1" applyAlignment="1">
      <alignment vertical="center" wrapText="1"/>
    </xf>
    <xf numFmtId="0" fontId="93" fillId="22" borderId="45" xfId="0" applyFont="1" applyFill="1" applyBorder="1" applyAlignment="1">
      <alignment horizontal="left" vertical="center" wrapText="1"/>
    </xf>
    <xf numFmtId="0" fontId="93" fillId="22" borderId="46" xfId="0" applyFont="1" applyFill="1" applyBorder="1" applyAlignment="1">
      <alignment horizontal="left" vertical="center" wrapText="1"/>
    </xf>
    <xf numFmtId="0" fontId="93" fillId="0" borderId="44" xfId="0" applyFont="1" applyBorder="1" applyAlignment="1">
      <alignment horizontal="left" vertical="center" wrapText="1"/>
    </xf>
    <xf numFmtId="0" fontId="93" fillId="0" borderId="25" xfId="0" applyFont="1" applyBorder="1" applyAlignment="1">
      <alignment vertical="center" wrapText="1"/>
    </xf>
    <xf numFmtId="0" fontId="57" fillId="0" borderId="0" xfId="0" applyFont="1">
      <alignment vertical="center"/>
    </xf>
    <xf numFmtId="49" fontId="95" fillId="0" borderId="0" xfId="0" applyNumberFormat="1" applyFont="1" applyAlignment="1">
      <alignment horizontal="right" vertical="top"/>
    </xf>
    <xf numFmtId="0" fontId="95" fillId="0" borderId="0" xfId="0" applyFont="1" applyAlignment="1">
      <alignment vertical="top"/>
    </xf>
    <xf numFmtId="0" fontId="95" fillId="0" borderId="0" xfId="0" applyFont="1" applyAlignment="1">
      <alignment horizontal="right" vertical="top"/>
    </xf>
    <xf numFmtId="0" fontId="95" fillId="0" borderId="0" xfId="0" applyFont="1" applyAlignment="1">
      <alignment horizontal="left" vertical="top"/>
    </xf>
    <xf numFmtId="0" fontId="95" fillId="0" borderId="23" xfId="0" applyFont="1" applyBorder="1" applyAlignment="1">
      <alignment horizontal="center" vertical="center"/>
    </xf>
    <xf numFmtId="0" fontId="95" fillId="0" borderId="23" xfId="0" applyFont="1" applyBorder="1">
      <alignment vertical="center"/>
    </xf>
    <xf numFmtId="0" fontId="39" fillId="0" borderId="13" xfId="0" applyFont="1" applyBorder="1">
      <alignment vertical="center"/>
    </xf>
    <xf numFmtId="0" fontId="95" fillId="0" borderId="0" xfId="0" applyFont="1" applyAlignment="1">
      <alignment vertical="top" wrapText="1"/>
    </xf>
    <xf numFmtId="0" fontId="95" fillId="0" borderId="0" xfId="0" applyFont="1">
      <alignment vertical="center"/>
    </xf>
    <xf numFmtId="0" fontId="95" fillId="0" borderId="1" xfId="0" applyFont="1" applyBorder="1" applyAlignment="1">
      <alignment vertical="center" shrinkToFit="1"/>
    </xf>
    <xf numFmtId="0" fontId="95" fillId="0" borderId="2" xfId="0" applyFont="1" applyBorder="1" applyAlignment="1">
      <alignment vertical="center" shrinkToFit="1"/>
    </xf>
    <xf numFmtId="0" fontId="95" fillId="0" borderId="3" xfId="0" applyFont="1" applyBorder="1" applyAlignment="1">
      <alignment vertical="center" shrinkToFit="1"/>
    </xf>
    <xf numFmtId="0" fontId="95" fillId="0" borderId="32" xfId="0" applyFont="1" applyBorder="1">
      <alignment vertical="center"/>
    </xf>
    <xf numFmtId="0" fontId="95" fillId="0" borderId="33" xfId="0" applyFont="1" applyBorder="1">
      <alignment vertical="center"/>
    </xf>
    <xf numFmtId="0" fontId="95" fillId="0" borderId="34" xfId="0" applyFont="1" applyBorder="1">
      <alignment vertical="center"/>
    </xf>
    <xf numFmtId="0" fontId="95" fillId="0" borderId="0" xfId="0" applyFont="1" applyAlignment="1">
      <alignment vertical="center" wrapText="1"/>
    </xf>
    <xf numFmtId="0" fontId="95" fillId="0" borderId="13" xfId="0" applyFont="1" applyBorder="1" applyAlignment="1">
      <alignment horizontal="center" vertical="center"/>
    </xf>
    <xf numFmtId="0" fontId="45" fillId="0" borderId="6" xfId="0" applyFont="1" applyBorder="1">
      <alignment vertical="center"/>
    </xf>
    <xf numFmtId="0" fontId="45" fillId="0" borderId="7" xfId="0" applyFont="1" applyBorder="1">
      <alignment vertical="center"/>
    </xf>
    <xf numFmtId="0" fontId="45" fillId="0" borderId="8" xfId="0" applyFont="1" applyBorder="1" applyAlignment="1">
      <alignment horizontal="center" vertical="center"/>
    </xf>
    <xf numFmtId="176" fontId="0" fillId="0" borderId="168" xfId="0" applyNumberFormat="1" applyBorder="1" applyAlignment="1">
      <alignment horizontal="left" vertical="center"/>
    </xf>
    <xf numFmtId="176" fontId="0" fillId="10" borderId="0" xfId="0" applyNumberFormat="1" applyFill="1" applyAlignment="1">
      <alignment horizontal="left" vertical="center"/>
    </xf>
    <xf numFmtId="0" fontId="95" fillId="0" borderId="0" xfId="0" applyFont="1" applyAlignment="1">
      <alignment vertical="top" shrinkToFit="1"/>
    </xf>
    <xf numFmtId="0" fontId="95" fillId="0" borderId="9" xfId="0" applyFont="1" applyBorder="1" applyAlignment="1">
      <alignment horizontal="center" vertical="center"/>
    </xf>
    <xf numFmtId="0" fontId="95" fillId="0" borderId="10" xfId="0" applyFont="1" applyBorder="1" applyAlignment="1">
      <alignment horizontal="center" vertical="center"/>
    </xf>
    <xf numFmtId="0" fontId="95" fillId="0" borderId="14" xfId="0" applyFont="1" applyBorder="1">
      <alignment vertical="center"/>
    </xf>
    <xf numFmtId="0" fontId="95" fillId="0" borderId="0" xfId="0" applyFont="1" applyAlignment="1">
      <alignment horizontal="left" vertical="top" wrapText="1"/>
    </xf>
    <xf numFmtId="0" fontId="95" fillId="0" borderId="4" xfId="0" applyFont="1" applyBorder="1" applyAlignment="1">
      <alignment horizontal="left" vertical="center"/>
    </xf>
    <xf numFmtId="0" fontId="95" fillId="0" borderId="0" xfId="0" applyFont="1" applyAlignment="1">
      <alignment horizontal="left" vertical="center"/>
    </xf>
    <xf numFmtId="0" fontId="95" fillId="0" borderId="5" xfId="0" applyFont="1" applyBorder="1" applyAlignment="1">
      <alignment horizontal="left" vertical="center"/>
    </xf>
    <xf numFmtId="0" fontId="95" fillId="0" borderId="13" xfId="0" applyFont="1" applyBorder="1">
      <alignment vertical="center"/>
    </xf>
    <xf numFmtId="0" fontId="95" fillId="0" borderId="35" xfId="0" applyFont="1" applyBorder="1">
      <alignment vertical="center"/>
    </xf>
    <xf numFmtId="0" fontId="95" fillId="0" borderId="36" xfId="0" applyFont="1" applyBorder="1">
      <alignment vertical="center"/>
    </xf>
    <xf numFmtId="0" fontId="95" fillId="0" borderId="37" xfId="0" applyFont="1" applyBorder="1">
      <alignment vertical="center"/>
    </xf>
    <xf numFmtId="0" fontId="95" fillId="0" borderId="24" xfId="0" applyFont="1" applyBorder="1">
      <alignment vertical="center"/>
    </xf>
    <xf numFmtId="0" fontId="95" fillId="0" borderId="25" xfId="0" applyFont="1" applyBorder="1">
      <alignment vertical="center"/>
    </xf>
    <xf numFmtId="0" fontId="95" fillId="0" borderId="26" xfId="0" applyFont="1" applyBorder="1">
      <alignment vertical="center"/>
    </xf>
    <xf numFmtId="0" fontId="39" fillId="0" borderId="14" xfId="0" applyFont="1" applyBorder="1">
      <alignment vertical="center"/>
    </xf>
    <xf numFmtId="0" fontId="6" fillId="0" borderId="0" xfId="0" applyFont="1" applyAlignment="1">
      <alignment horizontal="center" vertical="center" textRotation="255"/>
    </xf>
    <xf numFmtId="0" fontId="6" fillId="0" borderId="0" xfId="0" applyFont="1" applyAlignment="1">
      <alignment vertical="center" textRotation="255"/>
    </xf>
    <xf numFmtId="0" fontId="59" fillId="0" borderId="0" xfId="0" applyFont="1" applyAlignment="1">
      <alignment horizontal="left" vertical="top" wrapText="1"/>
    </xf>
    <xf numFmtId="0" fontId="59" fillId="0" borderId="2" xfId="0" applyFont="1" applyBorder="1" applyAlignment="1">
      <alignment vertical="center" wrapText="1"/>
    </xf>
    <xf numFmtId="0" fontId="6" fillId="0" borderId="2" xfId="0" applyFont="1" applyBorder="1" applyAlignment="1">
      <alignment vertical="top" wrapText="1"/>
    </xf>
    <xf numFmtId="0" fontId="59" fillId="0" borderId="0" xfId="0" applyFont="1" applyAlignment="1">
      <alignment vertical="center" wrapText="1"/>
    </xf>
    <xf numFmtId="0" fontId="6" fillId="0" borderId="2" xfId="0" applyFont="1" applyBorder="1" applyAlignment="1">
      <alignment vertical="center" wrapText="1"/>
    </xf>
    <xf numFmtId="182" fontId="6" fillId="3" borderId="1" xfId="0" applyNumberFormat="1" applyFont="1" applyFill="1" applyBorder="1" applyAlignment="1">
      <alignment horizontal="right" vertical="center"/>
    </xf>
    <xf numFmtId="182" fontId="6" fillId="3" borderId="32" xfId="0" applyNumberFormat="1" applyFont="1" applyFill="1" applyBorder="1" applyAlignment="1">
      <alignment horizontal="right" vertical="center"/>
    </xf>
    <xf numFmtId="182" fontId="6" fillId="3" borderId="35" xfId="0" applyNumberFormat="1" applyFont="1" applyFill="1" applyBorder="1" applyAlignment="1">
      <alignment horizontal="right" vertical="center"/>
    </xf>
    <xf numFmtId="182" fontId="6" fillId="3" borderId="27" xfId="0" applyNumberFormat="1" applyFont="1" applyFill="1" applyBorder="1" applyAlignment="1">
      <alignment horizontal="right" vertical="center"/>
    </xf>
    <xf numFmtId="182" fontId="6" fillId="26" borderId="1" xfId="0" applyNumberFormat="1" applyFont="1" applyFill="1" applyBorder="1" applyAlignment="1">
      <alignment horizontal="right" vertical="center"/>
    </xf>
    <xf numFmtId="182" fontId="6" fillId="26" borderId="32" xfId="0" applyNumberFormat="1" applyFont="1" applyFill="1" applyBorder="1" applyAlignment="1">
      <alignment horizontal="right" vertical="center"/>
    </xf>
    <xf numFmtId="182" fontId="6" fillId="26" borderId="35" xfId="0" applyNumberFormat="1" applyFont="1" applyFill="1" applyBorder="1" applyAlignment="1">
      <alignment horizontal="right" vertical="center"/>
    </xf>
    <xf numFmtId="182" fontId="6" fillId="26" borderId="27" xfId="0" applyNumberFormat="1" applyFont="1" applyFill="1" applyBorder="1" applyAlignment="1">
      <alignment horizontal="right" vertical="center"/>
    </xf>
    <xf numFmtId="0" fontId="95" fillId="0" borderId="5" xfId="0" applyFont="1" applyBorder="1" applyAlignment="1">
      <alignment vertical="top" wrapText="1"/>
    </xf>
    <xf numFmtId="0" fontId="6" fillId="0" borderId="0" xfId="0" applyFont="1" applyAlignment="1">
      <alignment horizontal="right" vertical="center" wrapText="1"/>
    </xf>
    <xf numFmtId="182" fontId="6" fillId="3" borderId="24" xfId="0" applyNumberFormat="1" applyFont="1" applyFill="1" applyBorder="1" applyAlignment="1">
      <alignment horizontal="right" vertical="center"/>
    </xf>
    <xf numFmtId="0" fontId="6" fillId="0" borderId="0" xfId="0" applyFont="1" applyAlignment="1">
      <alignment horizontal="right" vertical="top" wrapText="1"/>
    </xf>
    <xf numFmtId="0" fontId="6" fillId="0" borderId="13" xfId="0" applyFont="1" applyBorder="1" applyAlignment="1">
      <alignment horizontal="center" vertical="center" textRotation="255"/>
    </xf>
    <xf numFmtId="0" fontId="6" fillId="0" borderId="2" xfId="0" applyFont="1" applyBorder="1" applyAlignment="1">
      <alignment horizontal="left" vertical="top" wrapText="1"/>
    </xf>
    <xf numFmtId="182" fontId="6" fillId="3" borderId="6" xfId="0" applyNumberFormat="1" applyFont="1" applyFill="1" applyBorder="1" applyAlignment="1">
      <alignment horizontal="right" vertical="center"/>
    </xf>
    <xf numFmtId="0" fontId="95" fillId="0" borderId="7" xfId="0" applyFont="1" applyBorder="1" applyAlignment="1">
      <alignment horizontal="right" vertical="center"/>
    </xf>
    <xf numFmtId="0" fontId="95" fillId="0" borderId="0" xfId="0" applyFont="1" applyAlignment="1">
      <alignment horizontal="right" vertical="top" wrapText="1"/>
    </xf>
    <xf numFmtId="0" fontId="6" fillId="0" borderId="7" xfId="0" applyFont="1" applyBorder="1" applyAlignment="1">
      <alignment horizontal="right" vertical="top"/>
    </xf>
    <xf numFmtId="0" fontId="6" fillId="0" borderId="0" xfId="0" applyFont="1" applyAlignment="1">
      <alignment horizontal="right" vertical="top" shrinkToFit="1"/>
    </xf>
    <xf numFmtId="0" fontId="0" fillId="10" borderId="1" xfId="0" applyFill="1" applyBorder="1">
      <alignment vertical="center"/>
    </xf>
    <xf numFmtId="0" fontId="0" fillId="27" borderId="227" xfId="0" applyFill="1" applyBorder="1" applyAlignment="1">
      <alignment horizontal="left" vertical="center" wrapText="1"/>
    </xf>
    <xf numFmtId="0" fontId="92" fillId="5" borderId="101" xfId="0" applyFont="1" applyFill="1" applyBorder="1" applyAlignment="1">
      <alignment horizontal="left" vertical="center" wrapText="1"/>
    </xf>
    <xf numFmtId="0" fontId="92" fillId="5" borderId="102" xfId="0" applyFont="1" applyFill="1" applyBorder="1" applyAlignment="1">
      <alignment horizontal="left" vertical="center" wrapText="1"/>
    </xf>
    <xf numFmtId="0" fontId="92" fillId="5" borderId="112" xfId="0" applyFont="1" applyFill="1" applyBorder="1" applyAlignment="1">
      <alignment horizontal="left" vertical="center" wrapText="1"/>
    </xf>
    <xf numFmtId="0" fontId="92" fillId="0" borderId="114" xfId="0" applyFont="1" applyBorder="1" applyAlignment="1">
      <alignment horizontal="left" vertical="center" wrapText="1"/>
    </xf>
    <xf numFmtId="0" fontId="92" fillId="0" borderId="99" xfId="0" applyFont="1" applyBorder="1" applyAlignment="1">
      <alignment horizontal="left" vertical="center" wrapText="1"/>
    </xf>
    <xf numFmtId="0" fontId="92" fillId="0" borderId="109" xfId="0" applyFont="1" applyBorder="1" applyAlignment="1">
      <alignment horizontal="left" vertical="center" wrapText="1"/>
    </xf>
    <xf numFmtId="0" fontId="105" fillId="0" borderId="11" xfId="0" applyFont="1" applyBorder="1" applyAlignment="1">
      <alignment vertical="center" shrinkToFit="1"/>
    </xf>
    <xf numFmtId="0" fontId="105" fillId="0" borderId="13" xfId="0" applyFont="1" applyBorder="1" applyAlignment="1">
      <alignment vertical="center" shrinkToFit="1"/>
    </xf>
    <xf numFmtId="0" fontId="91" fillId="0" borderId="14" xfId="0" applyFont="1" applyBorder="1" applyAlignment="1">
      <alignment vertical="center" shrinkToFit="1"/>
    </xf>
    <xf numFmtId="0" fontId="91" fillId="0" borderId="11" xfId="0" applyFont="1" applyBorder="1" applyAlignment="1">
      <alignment vertical="center" shrinkToFit="1"/>
    </xf>
    <xf numFmtId="0" fontId="91" fillId="0" borderId="13" xfId="0" applyFont="1" applyBorder="1" applyAlignment="1">
      <alignment vertical="center" shrinkToFit="1"/>
    </xf>
    <xf numFmtId="0" fontId="1" fillId="0" borderId="0" xfId="0" applyFont="1" applyAlignment="1">
      <alignment horizontal="centerContinuous" vertical="center"/>
    </xf>
    <xf numFmtId="0" fontId="6" fillId="0" borderId="0" xfId="0" applyFont="1" applyAlignment="1">
      <alignment horizontal="centerContinuous" vertical="center"/>
    </xf>
    <xf numFmtId="176" fontId="0" fillId="0" borderId="0" xfId="0" applyNumberFormat="1">
      <alignment vertical="center"/>
    </xf>
    <xf numFmtId="0" fontId="6" fillId="6" borderId="0" xfId="0" applyFont="1" applyFill="1">
      <alignment vertical="center"/>
    </xf>
    <xf numFmtId="0" fontId="0" fillId="6" borderId="0" xfId="0" applyFill="1">
      <alignment vertical="center"/>
    </xf>
    <xf numFmtId="0" fontId="3" fillId="0" borderId="11" xfId="0" applyFont="1" applyBorder="1" applyAlignment="1">
      <alignment vertical="center" shrinkToFit="1"/>
    </xf>
    <xf numFmtId="0" fontId="3" fillId="0" borderId="13" xfId="0" applyFont="1" applyBorder="1" applyAlignment="1">
      <alignment vertical="center" shrinkToFit="1"/>
    </xf>
    <xf numFmtId="0" fontId="3" fillId="0" borderId="14" xfId="0" applyFont="1" applyBorder="1" applyAlignment="1">
      <alignment vertical="center" shrinkToFit="1"/>
    </xf>
    <xf numFmtId="0" fontId="93" fillId="22" borderId="65" xfId="0" applyFont="1" applyFill="1" applyBorder="1" applyAlignment="1">
      <alignment vertical="center" wrapText="1"/>
    </xf>
    <xf numFmtId="0" fontId="93" fillId="22" borderId="88" xfId="0" applyFont="1" applyFill="1" applyBorder="1" applyAlignment="1">
      <alignment vertical="center" wrapText="1"/>
    </xf>
    <xf numFmtId="0" fontId="93" fillId="0" borderId="88" xfId="0" applyFont="1" applyBorder="1" applyAlignment="1">
      <alignment vertical="center" wrapText="1"/>
    </xf>
    <xf numFmtId="0" fontId="0" fillId="28" borderId="11" xfId="0" applyFill="1" applyBorder="1">
      <alignment vertical="center"/>
    </xf>
    <xf numFmtId="0" fontId="0" fillId="28" borderId="71" xfId="0" applyFill="1" applyBorder="1" applyAlignment="1">
      <alignment horizontal="left" vertical="center" wrapText="1"/>
    </xf>
    <xf numFmtId="0" fontId="92" fillId="0" borderId="120" xfId="0" applyFont="1" applyBorder="1" applyAlignment="1">
      <alignment horizontal="left" vertical="center" wrapText="1"/>
    </xf>
    <xf numFmtId="0" fontId="92" fillId="0" borderId="119" xfId="0" applyFont="1" applyBorder="1" applyAlignment="1">
      <alignment horizontal="left" vertical="center" wrapText="1"/>
    </xf>
    <xf numFmtId="182" fontId="93" fillId="22" borderId="67" xfId="0" applyNumberFormat="1" applyFont="1" applyFill="1" applyBorder="1" applyAlignment="1">
      <alignment horizontal="left" vertical="center" wrapText="1"/>
    </xf>
    <xf numFmtId="0" fontId="59" fillId="0" borderId="0" xfId="0" applyFont="1" applyAlignment="1">
      <alignment vertical="top"/>
    </xf>
    <xf numFmtId="49" fontId="59" fillId="0" borderId="0" xfId="0" applyNumberFormat="1" applyFont="1" applyAlignment="1">
      <alignment horizontal="right" vertical="top"/>
    </xf>
    <xf numFmtId="0" fontId="95" fillId="0" borderId="0" xfId="0" applyFont="1" applyAlignment="1">
      <alignment horizontal="right" vertical="center"/>
    </xf>
    <xf numFmtId="0" fontId="39" fillId="0" borderId="0" xfId="0" applyFont="1" applyAlignment="1">
      <alignment vertical="top" wrapText="1"/>
    </xf>
    <xf numFmtId="0" fontId="108" fillId="0" borderId="0" xfId="0" applyFont="1">
      <alignment vertical="center"/>
    </xf>
    <xf numFmtId="0" fontId="107" fillId="0" borderId="0" xfId="0" applyFont="1">
      <alignment vertical="center"/>
    </xf>
    <xf numFmtId="0" fontId="110" fillId="0" borderId="0" xfId="0" applyFont="1" applyAlignment="1">
      <alignment horizontal="center" vertical="center"/>
    </xf>
    <xf numFmtId="0" fontId="59" fillId="30" borderId="0" xfId="0" applyFont="1" applyFill="1">
      <alignment vertical="center"/>
    </xf>
    <xf numFmtId="0" fontId="107" fillId="31" borderId="0" xfId="0" applyFont="1" applyFill="1">
      <alignment vertical="center"/>
    </xf>
    <xf numFmtId="0" fontId="107" fillId="0" borderId="0" xfId="0" applyFont="1" applyAlignment="1">
      <alignment horizontal="left" vertical="center"/>
    </xf>
    <xf numFmtId="0" fontId="108" fillId="0" borderId="0" xfId="0" applyFont="1" applyAlignment="1">
      <alignment vertical="top"/>
    </xf>
    <xf numFmtId="0" fontId="107" fillId="29" borderId="0" xfId="0" applyFont="1" applyFill="1">
      <alignment vertical="center"/>
    </xf>
    <xf numFmtId="0" fontId="108" fillId="0" borderId="0" xfId="0" applyFont="1" applyAlignment="1">
      <alignment horizontal="left" vertical="center" wrapText="1"/>
    </xf>
    <xf numFmtId="0" fontId="107" fillId="32" borderId="0" xfId="0" applyFont="1" applyFill="1">
      <alignment vertical="center"/>
    </xf>
    <xf numFmtId="0" fontId="108" fillId="0" borderId="0" xfId="0" applyFont="1" applyAlignment="1">
      <alignment vertical="top" wrapText="1"/>
    </xf>
    <xf numFmtId="49" fontId="108" fillId="0" borderId="0" xfId="0" applyNumberFormat="1" applyFont="1" applyAlignment="1">
      <alignment horizontal="right" vertical="top"/>
    </xf>
    <xf numFmtId="183" fontId="108" fillId="0" borderId="0" xfId="0" applyNumberFormat="1" applyFont="1">
      <alignment vertical="center"/>
    </xf>
    <xf numFmtId="0" fontId="39" fillId="0" borderId="0" xfId="0" applyFont="1">
      <alignment vertical="center"/>
    </xf>
    <xf numFmtId="186" fontId="91" fillId="0" borderId="105" xfId="0" applyNumberFormat="1" applyFont="1" applyBorder="1" applyAlignment="1">
      <alignment horizontal="left" vertical="center" wrapText="1"/>
    </xf>
    <xf numFmtId="0" fontId="39" fillId="0" borderId="23" xfId="0" applyFont="1" applyBorder="1" applyAlignment="1">
      <alignment horizontal="center" vertical="center"/>
    </xf>
    <xf numFmtId="0" fontId="39" fillId="0" borderId="58" xfId="0" applyFont="1" applyBorder="1" applyAlignment="1">
      <alignment horizontal="center" vertical="center"/>
    </xf>
    <xf numFmtId="0" fontId="112" fillId="0" borderId="0" xfId="0" applyFont="1" applyAlignment="1">
      <alignment horizontal="center" vertical="center"/>
    </xf>
    <xf numFmtId="0" fontId="39" fillId="0" borderId="0" xfId="0" applyFont="1" applyAlignment="1">
      <alignment vertical="top"/>
    </xf>
    <xf numFmtId="0" fontId="39" fillId="0" borderId="0" xfId="0" applyFont="1" applyAlignment="1">
      <alignment horizontal="left" vertical="top"/>
    </xf>
    <xf numFmtId="0" fontId="39" fillId="0" borderId="0" xfId="0" applyFont="1" applyAlignment="1">
      <alignment horizontal="right" vertical="top"/>
    </xf>
    <xf numFmtId="0" fontId="39" fillId="0" borderId="7" xfId="0" applyFont="1" applyBorder="1" applyAlignment="1">
      <alignment horizontal="left" vertical="top"/>
    </xf>
    <xf numFmtId="49" fontId="39" fillId="0" borderId="0" xfId="0" applyNumberFormat="1" applyFont="1" applyAlignment="1">
      <alignment horizontal="right" vertical="top"/>
    </xf>
    <xf numFmtId="195" fontId="39" fillId="0" borderId="0" xfId="0" applyNumberFormat="1" applyFont="1">
      <alignment vertical="center"/>
    </xf>
    <xf numFmtId="196" fontId="39" fillId="0" borderId="0" xfId="0" applyNumberFormat="1" applyFont="1">
      <alignment vertical="center"/>
    </xf>
    <xf numFmtId="0" fontId="94" fillId="0" borderId="3" xfId="0" applyFont="1" applyBorder="1" applyAlignment="1">
      <alignment horizontal="left" vertical="center" wrapText="1"/>
    </xf>
    <xf numFmtId="0" fontId="78" fillId="0" borderId="2" xfId="0" applyFont="1" applyBorder="1">
      <alignment vertical="center"/>
    </xf>
    <xf numFmtId="0" fontId="6" fillId="0" borderId="91" xfId="0" applyFont="1" applyBorder="1">
      <alignment vertical="center"/>
    </xf>
    <xf numFmtId="194" fontId="93" fillId="22" borderId="43" xfId="0" applyNumberFormat="1" applyFont="1" applyFill="1" applyBorder="1" applyAlignment="1">
      <alignment vertical="center" wrapText="1"/>
    </xf>
    <xf numFmtId="0" fontId="93" fillId="0" borderId="73" xfId="0" applyFont="1" applyBorder="1">
      <alignment vertical="center"/>
    </xf>
    <xf numFmtId="0" fontId="98" fillId="0" borderId="0" xfId="0" applyFont="1" applyAlignment="1">
      <alignment vertical="top"/>
    </xf>
    <xf numFmtId="0" fontId="101" fillId="0" borderId="0" xfId="0" applyFont="1">
      <alignment vertical="center"/>
    </xf>
    <xf numFmtId="0" fontId="10" fillId="0" borderId="0" xfId="0" applyFont="1">
      <alignment vertical="center"/>
    </xf>
    <xf numFmtId="0" fontId="100" fillId="0" borderId="0" xfId="0" applyFont="1">
      <alignment vertical="center"/>
    </xf>
    <xf numFmtId="0" fontId="99"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horizontal="left" vertical="top" wrapText="1"/>
    </xf>
    <xf numFmtId="0" fontId="44" fillId="0" borderId="0" xfId="0" applyFont="1" applyAlignment="1">
      <alignment horizontal="left" vertical="top" wrapText="1"/>
    </xf>
    <xf numFmtId="0" fontId="94" fillId="0" borderId="0" xfId="0" applyFont="1">
      <alignment vertical="center"/>
    </xf>
    <xf numFmtId="0" fontId="34" fillId="0" borderId="0" xfId="0" applyFont="1" applyAlignment="1">
      <alignment horizontal="center" vertical="center" wrapText="1"/>
    </xf>
    <xf numFmtId="187" fontId="94" fillId="0" borderId="0" xfId="0" applyNumberFormat="1" applyFont="1">
      <alignment vertical="center"/>
    </xf>
    <xf numFmtId="187" fontId="94" fillId="0" borderId="0" xfId="0" applyNumberFormat="1" applyFont="1" applyAlignment="1">
      <alignment horizontal="center" vertical="center" wrapText="1"/>
    </xf>
    <xf numFmtId="187" fontId="94" fillId="0" borderId="0" xfId="0" applyNumberFormat="1" applyFont="1" applyAlignment="1">
      <alignment horizontal="center" vertical="center"/>
    </xf>
    <xf numFmtId="0" fontId="94" fillId="0" borderId="0" xfId="0" applyFont="1" applyAlignment="1">
      <alignment horizontal="left" vertical="center"/>
    </xf>
    <xf numFmtId="0" fontId="25" fillId="0" borderId="3" xfId="0" applyFont="1" applyBorder="1" applyAlignment="1">
      <alignment vertical="center" wrapText="1"/>
    </xf>
    <xf numFmtId="0" fontId="94" fillId="0" borderId="3" xfId="0" applyFont="1" applyBorder="1" applyAlignment="1">
      <alignment vertical="center" wrapText="1"/>
    </xf>
    <xf numFmtId="187" fontId="94" fillId="0" borderId="0" xfId="0" applyNumberFormat="1" applyFont="1" applyAlignment="1">
      <alignment horizontal="center" vertical="top" wrapText="1"/>
    </xf>
    <xf numFmtId="0" fontId="93" fillId="0" borderId="3" xfId="0" applyFont="1" applyBorder="1" applyAlignment="1">
      <alignment vertical="center" wrapText="1"/>
    </xf>
    <xf numFmtId="187" fontId="93" fillId="0" borderId="0" xfId="0" applyNumberFormat="1" applyFont="1" applyAlignment="1">
      <alignment horizontal="center" vertical="top" wrapText="1"/>
    </xf>
    <xf numFmtId="0" fontId="93" fillId="0" borderId="0" xfId="0" applyFont="1">
      <alignment vertical="center"/>
    </xf>
    <xf numFmtId="187" fontId="93" fillId="0" borderId="0" xfId="0" applyNumberFormat="1" applyFont="1" applyAlignment="1">
      <alignment horizontal="center" vertical="center" wrapText="1"/>
    </xf>
    <xf numFmtId="0" fontId="118" fillId="0" borderId="3" xfId="0" applyFont="1" applyBorder="1" applyAlignment="1">
      <alignment vertical="center" wrapText="1"/>
    </xf>
    <xf numFmtId="0" fontId="94" fillId="0" borderId="0" xfId="0" applyFont="1" applyAlignment="1">
      <alignment horizontal="center" vertical="center" wrapText="1"/>
    </xf>
    <xf numFmtId="187" fontId="25" fillId="0" borderId="0" xfId="0" applyNumberFormat="1" applyFont="1" applyAlignment="1">
      <alignment horizontal="center" vertical="center"/>
    </xf>
    <xf numFmtId="0" fontId="25" fillId="0" borderId="0" xfId="0" applyFont="1">
      <alignment vertical="center"/>
    </xf>
    <xf numFmtId="0" fontId="35" fillId="0" borderId="2" xfId="0" applyFont="1" applyBorder="1" applyAlignment="1">
      <alignment horizontal="left" vertical="center"/>
    </xf>
    <xf numFmtId="0" fontId="35" fillId="11" borderId="11" xfId="0" applyFont="1" applyFill="1" applyBorder="1" applyAlignment="1" applyProtection="1">
      <alignment horizontal="center" vertical="center" wrapText="1"/>
      <protection locked="0"/>
    </xf>
    <xf numFmtId="0" fontId="35" fillId="0" borderId="14" xfId="0" applyFont="1" applyBorder="1" applyAlignment="1">
      <alignment horizontal="left" vertical="center" wrapText="1"/>
    </xf>
    <xf numFmtId="0" fontId="35" fillId="11" borderId="0" xfId="0" applyFont="1" applyFill="1" applyAlignment="1" applyProtection="1">
      <alignment horizontal="left" vertical="center"/>
      <protection locked="0"/>
    </xf>
    <xf numFmtId="0" fontId="35" fillId="11" borderId="5" xfId="0" applyFont="1" applyFill="1" applyBorder="1" applyAlignment="1" applyProtection="1">
      <alignment horizontal="left" vertical="center"/>
      <protection locked="0"/>
    </xf>
    <xf numFmtId="187" fontId="25" fillId="0" borderId="0" xfId="0" applyNumberFormat="1" applyFont="1" applyAlignment="1">
      <alignment horizontal="center" vertical="center" wrapText="1"/>
    </xf>
    <xf numFmtId="0" fontId="25" fillId="0" borderId="0" xfId="0" applyFont="1" applyAlignment="1">
      <alignment horizontal="left" vertical="center"/>
    </xf>
    <xf numFmtId="0" fontId="25" fillId="0" borderId="0" xfId="0" applyFont="1" applyAlignment="1">
      <alignment horizontal="center" vertical="center"/>
    </xf>
    <xf numFmtId="0" fontId="46" fillId="0" borderId="0" xfId="0" applyFont="1" applyAlignment="1">
      <alignment horizontal="center" vertical="center"/>
    </xf>
    <xf numFmtId="0" fontId="48" fillId="0" borderId="0" xfId="0" applyFont="1">
      <alignment vertical="center"/>
    </xf>
    <xf numFmtId="187" fontId="25" fillId="0" borderId="0" xfId="0" applyNumberFormat="1" applyFont="1" applyAlignment="1">
      <alignment horizontal="center" vertical="top" wrapText="1"/>
    </xf>
    <xf numFmtId="0" fontId="25" fillId="11" borderId="3" xfId="0" applyFont="1" applyFill="1" applyBorder="1" applyAlignment="1" applyProtection="1">
      <alignment vertical="center" wrapText="1"/>
      <protection locked="0"/>
    </xf>
    <xf numFmtId="0" fontId="25" fillId="0" borderId="0" xfId="0" applyFont="1" applyAlignment="1">
      <alignment horizontal="center" vertical="center" wrapText="1"/>
    </xf>
    <xf numFmtId="187" fontId="25" fillId="0" borderId="0" xfId="0" applyNumberFormat="1" applyFont="1">
      <alignment vertical="center"/>
    </xf>
    <xf numFmtId="0" fontId="46" fillId="0" borderId="91" xfId="0" applyFont="1" applyBorder="1" applyAlignment="1">
      <alignment horizontal="center" vertical="center"/>
    </xf>
    <xf numFmtId="0" fontId="6" fillId="8" borderId="0" xfId="0" applyFont="1" applyFill="1" applyAlignment="1">
      <alignment horizontal="left" vertical="center"/>
    </xf>
    <xf numFmtId="0" fontId="0" fillId="10" borderId="7" xfId="0" applyFill="1" applyBorder="1">
      <alignment vertical="center"/>
    </xf>
    <xf numFmtId="0" fontId="0" fillId="10" borderId="4" xfId="0" applyFill="1" applyBorder="1">
      <alignment vertical="center"/>
    </xf>
    <xf numFmtId="0" fontId="0" fillId="10" borderId="224" xfId="0" applyFill="1" applyBorder="1">
      <alignment vertical="center"/>
    </xf>
    <xf numFmtId="0" fontId="0" fillId="2" borderId="240" xfId="0" applyFill="1" applyBorder="1">
      <alignment vertical="center"/>
    </xf>
    <xf numFmtId="0" fontId="0" fillId="0" borderId="241" xfId="0" applyBorder="1" applyAlignment="1">
      <alignment horizontal="center" vertical="center"/>
    </xf>
    <xf numFmtId="0" fontId="0" fillId="0" borderId="168" xfId="0" applyBorder="1" applyAlignment="1">
      <alignment horizontal="center" vertical="center"/>
    </xf>
    <xf numFmtId="0" fontId="0" fillId="0" borderId="71" xfId="0" applyBorder="1" applyAlignment="1">
      <alignment horizontal="center" vertical="center"/>
    </xf>
    <xf numFmtId="0" fontId="0" fillId="0" borderId="242" xfId="0" applyBorder="1" applyAlignment="1">
      <alignment horizontal="center" vertical="center"/>
    </xf>
    <xf numFmtId="0" fontId="122" fillId="10" borderId="0" xfId="0" applyFont="1" applyFill="1">
      <alignment vertical="center"/>
    </xf>
    <xf numFmtId="0" fontId="122" fillId="10" borderId="239" xfId="0" applyFont="1" applyFill="1" applyBorder="1">
      <alignment vertical="center"/>
    </xf>
    <xf numFmtId="0" fontId="6" fillId="8" borderId="0" xfId="0" applyFont="1" applyFill="1" applyAlignment="1">
      <alignment horizontal="justify" vertical="center"/>
    </xf>
    <xf numFmtId="0" fontId="0" fillId="10" borderId="0" xfId="0" applyFill="1" applyAlignment="1">
      <alignment horizontal="right" vertical="center"/>
    </xf>
    <xf numFmtId="197" fontId="0" fillId="27" borderId="227" xfId="0" applyNumberFormat="1" applyFill="1" applyBorder="1">
      <alignment vertical="center"/>
    </xf>
    <xf numFmtId="0" fontId="81" fillId="10" borderId="169" xfId="0" applyFont="1" applyFill="1" applyBorder="1">
      <alignment vertical="center"/>
    </xf>
    <xf numFmtId="197" fontId="58" fillId="5" borderId="102" xfId="0" applyNumberFormat="1" applyFont="1" applyFill="1" applyBorder="1" applyAlignment="1">
      <alignment horizontal="center" vertical="center" wrapText="1"/>
    </xf>
    <xf numFmtId="197" fontId="58" fillId="5" borderId="103" xfId="0" applyNumberFormat="1" applyFont="1" applyFill="1" applyBorder="1" applyAlignment="1">
      <alignment horizontal="center" vertical="center" wrapText="1"/>
    </xf>
    <xf numFmtId="197" fontId="93" fillId="0" borderId="60" xfId="0" applyNumberFormat="1" applyFont="1" applyBorder="1" applyAlignment="1">
      <alignment horizontal="center" vertical="center" wrapText="1"/>
    </xf>
    <xf numFmtId="197" fontId="93" fillId="0" borderId="61" xfId="0" applyNumberFormat="1" applyFont="1" applyBorder="1" applyAlignment="1">
      <alignment horizontal="center" vertical="center" wrapText="1"/>
    </xf>
    <xf numFmtId="197" fontId="0" fillId="28" borderId="227" xfId="0" applyNumberFormat="1" applyFill="1" applyBorder="1">
      <alignment vertical="center"/>
    </xf>
    <xf numFmtId="197" fontId="0" fillId="28" borderId="228" xfId="0" applyNumberFormat="1" applyFill="1" applyBorder="1">
      <alignment vertical="center"/>
    </xf>
    <xf numFmtId="0" fontId="0" fillId="28" borderId="226" xfId="0" applyFill="1" applyBorder="1" applyAlignment="1">
      <alignment vertical="center" shrinkToFit="1"/>
    </xf>
    <xf numFmtId="176" fontId="0" fillId="28" borderId="227" xfId="0" applyNumberFormat="1" applyFill="1" applyBorder="1" applyAlignment="1">
      <alignment horizontal="left" vertical="center"/>
    </xf>
    <xf numFmtId="0" fontId="0" fillId="28" borderId="228" xfId="0" applyFill="1" applyBorder="1">
      <alignment vertical="center"/>
    </xf>
    <xf numFmtId="0" fontId="121" fillId="0" borderId="0" xfId="0" applyFont="1">
      <alignment vertical="center"/>
    </xf>
    <xf numFmtId="0" fontId="6" fillId="0" borderId="243" xfId="0" applyFont="1" applyBorder="1" applyAlignment="1">
      <alignment vertical="top"/>
    </xf>
    <xf numFmtId="0" fontId="9" fillId="22" borderId="0" xfId="0" applyFont="1" applyFill="1" applyAlignment="1">
      <alignment vertical="center" wrapText="1"/>
    </xf>
    <xf numFmtId="199" fontId="92" fillId="0" borderId="23" xfId="0" applyNumberFormat="1" applyFont="1" applyBorder="1" applyAlignment="1">
      <alignment vertical="center" wrapText="1"/>
    </xf>
    <xf numFmtId="199" fontId="92" fillId="0" borderId="105" xfId="0" applyNumberFormat="1" applyFont="1" applyBorder="1" applyAlignment="1">
      <alignment vertical="center" wrapText="1"/>
    </xf>
    <xf numFmtId="182" fontId="92" fillId="0" borderId="23" xfId="0" applyNumberFormat="1" applyFont="1" applyBorder="1" applyAlignment="1">
      <alignment horizontal="right" vertical="center" wrapText="1"/>
    </xf>
    <xf numFmtId="182" fontId="92" fillId="0" borderId="105" xfId="0" applyNumberFormat="1" applyFont="1" applyBorder="1" applyAlignment="1">
      <alignment horizontal="right" vertical="center" wrapText="1"/>
    </xf>
    <xf numFmtId="0" fontId="34" fillId="0" borderId="0" xfId="0" applyFont="1" applyAlignment="1">
      <alignment horizontal="right" vertical="center"/>
    </xf>
    <xf numFmtId="0" fontId="34" fillId="0" borderId="0" xfId="0" applyFont="1">
      <alignment vertical="center"/>
    </xf>
    <xf numFmtId="0" fontId="0" fillId="0" borderId="142" xfId="0" applyBorder="1" applyAlignment="1">
      <alignment horizontal="left" vertical="center"/>
    </xf>
    <xf numFmtId="0" fontId="0" fillId="0" borderId="94" xfId="0" applyBorder="1" applyAlignment="1">
      <alignment horizontal="left" vertical="center"/>
    </xf>
    <xf numFmtId="0" fontId="0" fillId="0" borderId="143" xfId="0" applyBorder="1" applyAlignment="1">
      <alignment horizontal="left" vertical="center"/>
    </xf>
    <xf numFmtId="0" fontId="0" fillId="0" borderId="94" xfId="0" applyBorder="1" applyAlignment="1">
      <alignment horizontal="left" vertical="center" wrapText="1"/>
    </xf>
    <xf numFmtId="0" fontId="0" fillId="0" borderId="143" xfId="0" applyBorder="1" applyAlignment="1">
      <alignment horizontal="left" vertical="center" wrapText="1"/>
    </xf>
    <xf numFmtId="0" fontId="93" fillId="0" borderId="3" xfId="0" applyFont="1" applyBorder="1" applyAlignment="1">
      <alignment horizontal="left" vertical="center" wrapText="1"/>
    </xf>
    <xf numFmtId="200" fontId="9" fillId="22" borderId="42" xfId="0" applyNumberFormat="1" applyFont="1" applyFill="1" applyBorder="1" applyAlignment="1">
      <alignment horizontal="right" vertical="center" wrapText="1"/>
    </xf>
    <xf numFmtId="200" fontId="9" fillId="22" borderId="43" xfId="0" applyNumberFormat="1" applyFont="1" applyFill="1" applyBorder="1" applyAlignment="1">
      <alignment horizontal="right" vertical="center" wrapText="1"/>
    </xf>
    <xf numFmtId="0" fontId="70" fillId="10" borderId="0" xfId="0" applyFont="1" applyFill="1" applyAlignment="1">
      <alignment horizontal="right" vertical="center"/>
    </xf>
    <xf numFmtId="0" fontId="93" fillId="0" borderId="223" xfId="0" applyFont="1" applyBorder="1" applyAlignment="1">
      <alignment horizontal="left" vertical="top" wrapText="1"/>
    </xf>
    <xf numFmtId="0" fontId="93" fillId="0" borderId="224" xfId="0" applyFont="1" applyBorder="1" applyAlignment="1">
      <alignment horizontal="left" vertical="top" wrapText="1"/>
    </xf>
    <xf numFmtId="0" fontId="93" fillId="0" borderId="225" xfId="0" applyFont="1" applyBorder="1" applyAlignment="1">
      <alignment horizontal="left" vertical="top" wrapText="1"/>
    </xf>
    <xf numFmtId="0" fontId="0" fillId="0" borderId="142" xfId="0" applyBorder="1" applyAlignment="1">
      <alignment horizontal="left" vertical="center"/>
    </xf>
    <xf numFmtId="0" fontId="0" fillId="0" borderId="94" xfId="0" applyBorder="1" applyAlignment="1">
      <alignment horizontal="left" vertical="center"/>
    </xf>
    <xf numFmtId="0" fontId="0" fillId="0" borderId="143" xfId="0" applyBorder="1" applyAlignment="1">
      <alignment horizontal="left" vertic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xf>
    <xf numFmtId="0" fontId="0" fillId="2" borderId="139" xfId="0" applyFill="1" applyBorder="1" applyAlignment="1">
      <alignment horizontal="center" vertical="center"/>
    </xf>
    <xf numFmtId="0" fontId="0" fillId="2" borderId="140" xfId="0" applyFill="1" applyBorder="1" applyAlignment="1">
      <alignment horizontal="center" vertical="center"/>
    </xf>
    <xf numFmtId="0" fontId="0" fillId="2" borderId="141" xfId="0" applyFill="1" applyBorder="1" applyAlignment="1">
      <alignment horizontal="center" vertical="center"/>
    </xf>
    <xf numFmtId="0" fontId="0" fillId="0" borderId="9" xfId="0" applyBorder="1" applyAlignment="1">
      <alignment horizontal="left" vertical="center"/>
    </xf>
    <xf numFmtId="0" fontId="0" fillId="0" borderId="12" xfId="0" applyBorder="1" applyAlignment="1">
      <alignment horizontal="left" vertical="center"/>
    </xf>
    <xf numFmtId="0" fontId="0" fillId="0" borderId="10" xfId="0" applyBorder="1" applyAlignment="1">
      <alignment horizontal="left" vertical="center"/>
    </xf>
    <xf numFmtId="0" fontId="10" fillId="0" borderId="144" xfId="0" applyFont="1" applyBorder="1" applyAlignment="1">
      <alignment horizontal="left" vertical="center"/>
    </xf>
    <xf numFmtId="0" fontId="10" fillId="0" borderId="145" xfId="0" applyFont="1" applyBorder="1" applyAlignment="1">
      <alignment horizontal="left" vertical="center"/>
    </xf>
    <xf numFmtId="0" fontId="10" fillId="0" borderId="146" xfId="0" applyFont="1" applyBorder="1" applyAlignment="1">
      <alignment horizontal="left" vertical="center"/>
    </xf>
    <xf numFmtId="0" fontId="10" fillId="0" borderId="142" xfId="0" applyFont="1" applyBorder="1" applyAlignment="1">
      <alignment horizontal="left" vertical="center"/>
    </xf>
    <xf numFmtId="0" fontId="10" fillId="0" borderId="94" xfId="0" applyFont="1" applyBorder="1" applyAlignment="1">
      <alignment horizontal="left" vertical="center"/>
    </xf>
    <xf numFmtId="0" fontId="10" fillId="0" borderId="143" xfId="0" applyFont="1" applyBorder="1" applyAlignment="1">
      <alignment horizontal="left" vertical="center"/>
    </xf>
    <xf numFmtId="0" fontId="0" fillId="2" borderId="186" xfId="0" applyFill="1" applyBorder="1" applyAlignment="1">
      <alignment horizontal="left" vertical="center"/>
    </xf>
    <xf numFmtId="0" fontId="0" fillId="0" borderId="93" xfId="0" applyBorder="1" applyAlignment="1">
      <alignment horizontal="left" vertical="center" wrapText="1"/>
    </xf>
    <xf numFmtId="0" fontId="0" fillId="0" borderId="94" xfId="0" applyBorder="1" applyAlignment="1">
      <alignment horizontal="left" vertical="center" wrapText="1"/>
    </xf>
    <xf numFmtId="0" fontId="0" fillId="0" borderId="95" xfId="0" applyBorder="1" applyAlignment="1">
      <alignment horizontal="left" vertical="center" wrapText="1"/>
    </xf>
    <xf numFmtId="0" fontId="0" fillId="10" borderId="0" xfId="0" applyFill="1" applyAlignment="1">
      <alignment horizontal="left" vertical="center" wrapText="1"/>
    </xf>
    <xf numFmtId="0" fontId="0" fillId="0" borderId="13" xfId="0" applyBorder="1" applyAlignment="1">
      <alignment horizontal="left" vertical="center"/>
    </xf>
    <xf numFmtId="0" fontId="0" fillId="0" borderId="14" xfId="0" applyBorder="1" applyAlignment="1">
      <alignment horizontal="left" vertical="center"/>
    </xf>
    <xf numFmtId="0" fontId="0" fillId="0" borderId="23" xfId="0" applyBorder="1" applyAlignment="1">
      <alignment horizontal="left" vertical="center"/>
    </xf>
    <xf numFmtId="0" fontId="0" fillId="2" borderId="96" xfId="0" applyFill="1" applyBorder="1" applyAlignment="1">
      <alignment horizontal="left" vertical="center"/>
    </xf>
    <xf numFmtId="0" fontId="0" fillId="2" borderId="97" xfId="0" applyFill="1" applyBorder="1" applyAlignment="1">
      <alignment horizontal="left" vertical="center"/>
    </xf>
    <xf numFmtId="0" fontId="0" fillId="0" borderId="3" xfId="0" applyBorder="1" applyAlignment="1">
      <alignment horizontal="left" vertical="center"/>
    </xf>
    <xf numFmtId="0" fontId="72" fillId="20" borderId="0" xfId="0" applyFont="1" applyFill="1" applyAlignment="1">
      <alignment horizontal="left" vertical="top"/>
    </xf>
    <xf numFmtId="0" fontId="47" fillId="19" borderId="0" xfId="0" applyFont="1" applyFill="1" applyAlignment="1">
      <alignment horizontal="left" vertical="top"/>
    </xf>
    <xf numFmtId="0" fontId="42" fillId="0" borderId="0" xfId="0" applyFont="1" applyAlignment="1">
      <alignment horizontal="left" vertical="top" wrapText="1"/>
    </xf>
    <xf numFmtId="0" fontId="0" fillId="0" borderId="0" xfId="0" applyAlignment="1">
      <alignment horizontal="distributed" vertical="center"/>
    </xf>
    <xf numFmtId="176" fontId="0" fillId="8" borderId="0" xfId="0" applyNumberFormat="1" applyFill="1" applyAlignment="1">
      <alignment horizontal="left" vertical="center"/>
    </xf>
    <xf numFmtId="0" fontId="5" fillId="8" borderId="0" xfId="0" applyFont="1" applyFill="1" applyAlignment="1">
      <alignment horizontal="left" vertical="center"/>
    </xf>
    <xf numFmtId="0" fontId="4" fillId="0" borderId="23" xfId="0" applyFont="1" applyBorder="1" applyAlignment="1">
      <alignment horizontal="left" vertical="center" wrapText="1"/>
    </xf>
    <xf numFmtId="0" fontId="20" fillId="2" borderId="11" xfId="0" applyFont="1" applyFill="1" applyBorder="1" applyAlignment="1">
      <alignment horizontal="center" vertical="center" wrapText="1"/>
    </xf>
    <xf numFmtId="0" fontId="21" fillId="2" borderId="13" xfId="0" applyFont="1" applyFill="1" applyBorder="1" applyAlignment="1">
      <alignment horizontal="center" vertical="center" wrapText="1"/>
    </xf>
    <xf numFmtId="0" fontId="21" fillId="2" borderId="14" xfId="0" applyFont="1" applyFill="1" applyBorder="1" applyAlignment="1">
      <alignment horizontal="center" vertical="center" wrapText="1"/>
    </xf>
    <xf numFmtId="0" fontId="4" fillId="0" borderId="9"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2" xfId="0" applyFont="1" applyBorder="1" applyAlignment="1">
      <alignment horizontal="left" vertical="center" wrapText="1"/>
    </xf>
    <xf numFmtId="0" fontId="4" fillId="0" borderId="9"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wrapText="1"/>
    </xf>
    <xf numFmtId="0" fontId="15" fillId="5" borderId="101" xfId="0" applyFont="1" applyFill="1" applyBorder="1" applyAlignment="1">
      <alignment horizontal="center" vertical="center" wrapText="1"/>
    </xf>
    <xf numFmtId="0" fontId="15" fillId="5" borderId="102" xfId="0" applyFont="1" applyFill="1" applyBorder="1" applyAlignment="1">
      <alignment horizontal="center" vertical="center" wrapText="1"/>
    </xf>
    <xf numFmtId="0" fontId="15" fillId="5" borderId="103" xfId="0" applyFont="1" applyFill="1" applyBorder="1" applyAlignment="1">
      <alignment horizontal="center" vertical="center" wrapText="1"/>
    </xf>
    <xf numFmtId="0" fontId="15" fillId="0" borderId="11" xfId="0" applyFont="1" applyBorder="1" applyAlignment="1">
      <alignment horizontal="center" vertical="center" shrinkToFit="1"/>
    </xf>
    <xf numFmtId="0" fontId="16" fillId="0" borderId="13" xfId="0" applyFont="1" applyBorder="1" applyAlignment="1">
      <alignment horizontal="center" vertical="center" shrinkToFit="1"/>
    </xf>
    <xf numFmtId="0" fontId="16" fillId="0" borderId="14" xfId="0" applyFont="1" applyBorder="1" applyAlignment="1">
      <alignment horizontal="center" vertical="center" shrinkToFit="1"/>
    </xf>
    <xf numFmtId="0" fontId="15" fillId="0" borderId="11"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93" fillId="0" borderId="23" xfId="0" applyFont="1" applyBorder="1" applyAlignment="1">
      <alignment horizontal="left" vertical="center" wrapText="1"/>
    </xf>
    <xf numFmtId="0" fontId="92" fillId="0" borderId="118" xfId="0" applyFont="1" applyBorder="1" applyAlignment="1">
      <alignment horizontal="left" vertical="center" wrapText="1"/>
    </xf>
    <xf numFmtId="0" fontId="92" fillId="0" borderId="115" xfId="0" applyFont="1" applyBorder="1" applyAlignment="1">
      <alignment horizontal="left" vertical="center" wrapText="1"/>
    </xf>
    <xf numFmtId="0" fontId="92" fillId="0" borderId="11" xfId="0" applyFont="1" applyBorder="1" applyAlignment="1">
      <alignment horizontal="left" vertical="center" wrapText="1"/>
    </xf>
    <xf numFmtId="0" fontId="92" fillId="0" borderId="110" xfId="0" applyFont="1" applyBorder="1" applyAlignment="1">
      <alignment horizontal="left" vertical="center" wrapText="1"/>
    </xf>
    <xf numFmtId="0" fontId="93" fillId="0" borderId="23" xfId="0" applyFont="1" applyBorder="1" applyAlignment="1">
      <alignment horizontal="center" vertical="center" wrapText="1"/>
    </xf>
    <xf numFmtId="0" fontId="93" fillId="22" borderId="1" xfId="0" applyFont="1" applyFill="1" applyBorder="1" applyAlignment="1">
      <alignment horizontal="left" vertical="center" wrapText="1"/>
    </xf>
    <xf numFmtId="0" fontId="93" fillId="22" borderId="3" xfId="0" applyFont="1" applyFill="1" applyBorder="1" applyAlignment="1">
      <alignment horizontal="left" vertical="center" wrapText="1"/>
    </xf>
    <xf numFmtId="0" fontId="93" fillId="22" borderId="4" xfId="0" applyFont="1" applyFill="1" applyBorder="1" applyAlignment="1">
      <alignment horizontal="left" vertical="center" wrapText="1"/>
    </xf>
    <xf numFmtId="0" fontId="93" fillId="22" borderId="5" xfId="0" applyFont="1" applyFill="1" applyBorder="1" applyAlignment="1">
      <alignment horizontal="left" vertical="center" wrapText="1"/>
    </xf>
    <xf numFmtId="0" fontId="93" fillId="0" borderId="9" xfId="0" applyFont="1" applyBorder="1" applyAlignment="1">
      <alignment horizontal="left" vertical="center" wrapText="1"/>
    </xf>
    <xf numFmtId="0" fontId="93" fillId="0" borderId="12" xfId="0" applyFont="1" applyBorder="1" applyAlignment="1">
      <alignment horizontal="left" vertical="center" wrapText="1"/>
    </xf>
    <xf numFmtId="0" fontId="93" fillId="22" borderId="23" xfId="0" applyFont="1" applyFill="1" applyBorder="1" applyAlignment="1">
      <alignment horizontal="left" vertical="center" wrapText="1"/>
    </xf>
    <xf numFmtId="0" fontId="93" fillId="22" borderId="11" xfId="0" applyFont="1" applyFill="1" applyBorder="1" applyAlignment="1">
      <alignment horizontal="left" vertical="center" wrapText="1"/>
    </xf>
    <xf numFmtId="0" fontId="93" fillId="22" borderId="14" xfId="0" applyFont="1" applyFill="1" applyBorder="1" applyAlignment="1">
      <alignment horizontal="left" vertical="center" wrapText="1"/>
    </xf>
    <xf numFmtId="0" fontId="16" fillId="0" borderId="23" xfId="0" applyFont="1" applyBorder="1" applyAlignment="1">
      <alignment horizontal="center" vertical="center" wrapText="1"/>
    </xf>
    <xf numFmtId="0" fontId="104" fillId="0" borderId="23" xfId="0" applyFont="1" applyBorder="1" applyAlignment="1">
      <alignment horizontal="center" vertical="center" wrapText="1"/>
    </xf>
    <xf numFmtId="0" fontId="104" fillId="0" borderId="11" xfId="0" applyFont="1" applyBorder="1" applyAlignment="1">
      <alignment horizontal="center" vertical="center" wrapText="1"/>
    </xf>
    <xf numFmtId="0" fontId="93" fillId="22" borderId="6" xfId="0" applyFont="1" applyFill="1" applyBorder="1" applyAlignment="1">
      <alignment horizontal="left" vertical="center" wrapText="1"/>
    </xf>
    <xf numFmtId="0" fontId="93" fillId="22" borderId="8" xfId="0" applyFont="1" applyFill="1" applyBorder="1" applyAlignment="1">
      <alignment horizontal="left" vertical="center" wrapText="1"/>
    </xf>
    <xf numFmtId="0" fontId="93" fillId="0" borderId="1" xfId="0" applyFont="1" applyBorder="1" applyAlignment="1">
      <alignment horizontal="left" vertical="center" wrapText="1"/>
    </xf>
    <xf numFmtId="0" fontId="93" fillId="0" borderId="3" xfId="0" applyFont="1" applyBorder="1" applyAlignment="1">
      <alignment horizontal="left" vertical="center" wrapText="1"/>
    </xf>
    <xf numFmtId="0" fontId="93" fillId="0" borderId="4" xfId="0" applyFont="1" applyBorder="1" applyAlignment="1">
      <alignment horizontal="left" vertical="center" wrapText="1"/>
    </xf>
    <xf numFmtId="0" fontId="93" fillId="0" borderId="5" xfId="0" applyFont="1" applyBorder="1" applyAlignment="1">
      <alignment horizontal="left" vertical="center" wrapText="1"/>
    </xf>
    <xf numFmtId="0" fontId="93" fillId="0" borderId="6" xfId="0" applyFont="1" applyBorder="1" applyAlignment="1">
      <alignment horizontal="left" vertical="center" wrapText="1"/>
    </xf>
    <xf numFmtId="0" fontId="93" fillId="0" borderId="8" xfId="0" applyFont="1" applyBorder="1" applyAlignment="1">
      <alignment horizontal="left" vertical="center" wrapText="1"/>
    </xf>
    <xf numFmtId="0" fontId="92" fillId="0" borderId="0" xfId="0" applyFont="1" applyAlignment="1">
      <alignment horizontal="left" vertical="center" wrapText="1"/>
    </xf>
    <xf numFmtId="0" fontId="92" fillId="0" borderId="117" xfId="0" applyFont="1" applyBorder="1" applyAlignment="1">
      <alignment horizontal="left" vertical="center" wrapText="1"/>
    </xf>
    <xf numFmtId="176" fontId="92" fillId="0" borderId="23" xfId="0" applyNumberFormat="1" applyFont="1" applyBorder="1" applyAlignment="1">
      <alignment horizontal="left" vertical="center" wrapText="1"/>
    </xf>
    <xf numFmtId="176" fontId="92" fillId="0" borderId="105" xfId="0" applyNumberFormat="1" applyFont="1" applyBorder="1" applyAlignment="1">
      <alignment horizontal="left" vertical="center" wrapText="1"/>
    </xf>
    <xf numFmtId="0" fontId="93" fillId="22" borderId="2" xfId="0" applyFont="1" applyFill="1" applyBorder="1" applyAlignment="1">
      <alignment horizontal="left" vertical="center" wrapText="1"/>
    </xf>
    <xf numFmtId="0" fontId="93" fillId="22" borderId="0" xfId="0" applyFont="1" applyFill="1" applyAlignment="1">
      <alignment horizontal="left" vertical="center" wrapText="1"/>
    </xf>
    <xf numFmtId="0" fontId="93" fillId="22" borderId="7" xfId="0" applyFont="1" applyFill="1" applyBorder="1" applyAlignment="1">
      <alignment horizontal="left" vertical="center" wrapText="1"/>
    </xf>
    <xf numFmtId="181" fontId="58" fillId="0" borderId="99" xfId="0" applyNumberFormat="1" applyFont="1" applyBorder="1" applyAlignment="1">
      <alignment horizontal="left" vertical="center" wrapText="1"/>
    </xf>
    <xf numFmtId="181" fontId="58" fillId="0" borderId="100" xfId="0" applyNumberFormat="1" applyFont="1" applyBorder="1" applyAlignment="1">
      <alignment horizontal="left" vertical="center" wrapText="1"/>
    </xf>
    <xf numFmtId="0" fontId="93" fillId="22" borderId="11" xfId="0" applyFont="1" applyFill="1" applyBorder="1" applyAlignment="1">
      <alignment vertical="center" wrapText="1"/>
    </xf>
    <xf numFmtId="0" fontId="93" fillId="22" borderId="14" xfId="0" applyFont="1" applyFill="1" applyBorder="1" applyAlignment="1">
      <alignment vertical="center" wrapText="1"/>
    </xf>
    <xf numFmtId="0" fontId="93" fillId="22" borderId="6" xfId="0" applyFont="1" applyFill="1" applyBorder="1" applyAlignment="1">
      <alignment vertical="center" wrapText="1"/>
    </xf>
    <xf numFmtId="0" fontId="93" fillId="22" borderId="8" xfId="0" applyFont="1" applyFill="1" applyBorder="1" applyAlignment="1">
      <alignment vertical="center" wrapText="1"/>
    </xf>
    <xf numFmtId="0" fontId="92" fillId="0" borderId="0" xfId="0" applyFont="1" applyAlignment="1">
      <alignment horizontal="left" vertical="top" wrapText="1"/>
    </xf>
    <xf numFmtId="0" fontId="92" fillId="0" borderId="122" xfId="0" applyFont="1" applyBorder="1" applyAlignment="1">
      <alignment vertical="center" wrapText="1"/>
    </xf>
    <xf numFmtId="0" fontId="92" fillId="0" borderId="117" xfId="0" applyFont="1" applyBorder="1" applyAlignment="1">
      <alignment horizontal="left" vertical="top" wrapText="1"/>
    </xf>
    <xf numFmtId="0" fontId="93" fillId="22" borderId="1" xfId="0" applyFont="1" applyFill="1" applyBorder="1" applyAlignment="1">
      <alignment vertical="center" wrapText="1"/>
    </xf>
    <xf numFmtId="0" fontId="93" fillId="22" borderId="3" xfId="0" applyFont="1" applyFill="1" applyBorder="1" applyAlignment="1">
      <alignment vertical="center" wrapText="1"/>
    </xf>
    <xf numFmtId="0" fontId="58" fillId="5" borderId="102" xfId="0" applyFont="1" applyFill="1" applyBorder="1" applyAlignment="1">
      <alignment horizontal="left" vertical="center" wrapText="1"/>
    </xf>
    <xf numFmtId="0" fontId="58" fillId="5" borderId="103" xfId="0" applyFont="1" applyFill="1" applyBorder="1" applyAlignment="1">
      <alignment horizontal="left" vertical="center" wrapText="1"/>
    </xf>
    <xf numFmtId="0" fontId="15" fillId="5" borderId="229" xfId="0" applyFont="1" applyFill="1" applyBorder="1" applyAlignment="1">
      <alignment horizontal="center" vertical="center" shrinkToFit="1"/>
    </xf>
    <xf numFmtId="0" fontId="15" fillId="5" borderId="230" xfId="0" applyFont="1" applyFill="1" applyBorder="1" applyAlignment="1">
      <alignment horizontal="center" vertical="center" shrinkToFit="1"/>
    </xf>
    <xf numFmtId="0" fontId="15" fillId="5" borderId="109" xfId="0" applyFont="1" applyFill="1" applyBorder="1" applyAlignment="1">
      <alignment horizontal="center" vertical="center" shrinkToFit="1"/>
    </xf>
    <xf numFmtId="0" fontId="58" fillId="5" borderId="114" xfId="0" applyFont="1" applyFill="1" applyBorder="1" applyAlignment="1">
      <alignment horizontal="left" vertical="center" wrapText="1"/>
    </xf>
    <xf numFmtId="0" fontId="58" fillId="5" borderId="206" xfId="0" applyFont="1" applyFill="1" applyBorder="1" applyAlignment="1">
      <alignment horizontal="left" vertical="center" wrapText="1"/>
    </xf>
    <xf numFmtId="0" fontId="58" fillId="5" borderId="207" xfId="0" applyFont="1" applyFill="1" applyBorder="1" applyAlignment="1">
      <alignment horizontal="left" vertical="center" wrapText="1"/>
    </xf>
    <xf numFmtId="0" fontId="58" fillId="5" borderId="116" xfId="0" applyFont="1" applyFill="1" applyBorder="1" applyAlignment="1">
      <alignment horizontal="left" vertical="center" wrapText="1"/>
    </xf>
    <xf numFmtId="0" fontId="58" fillId="5" borderId="4" xfId="0" applyFont="1" applyFill="1" applyBorder="1" applyAlignment="1">
      <alignment horizontal="left" vertical="center" wrapText="1"/>
    </xf>
    <xf numFmtId="0" fontId="58" fillId="5" borderId="117" xfId="0" applyFont="1" applyFill="1" applyBorder="1" applyAlignment="1">
      <alignment horizontal="left" vertical="center" wrapText="1"/>
    </xf>
    <xf numFmtId="0" fontId="58" fillId="5" borderId="11" xfId="0" applyFont="1" applyFill="1" applyBorder="1" applyAlignment="1">
      <alignment horizontal="left" vertical="center" wrapText="1"/>
    </xf>
    <xf numFmtId="0" fontId="58" fillId="5" borderId="110" xfId="0" applyFont="1" applyFill="1" applyBorder="1" applyAlignment="1">
      <alignment horizontal="left" vertical="center" wrapText="1"/>
    </xf>
    <xf numFmtId="0" fontId="58" fillId="0" borderId="108" xfId="0" applyFont="1" applyBorder="1" applyAlignment="1">
      <alignment horizontal="left" vertical="center" wrapText="1"/>
    </xf>
    <xf numFmtId="0" fontId="58" fillId="0" borderId="109" xfId="0" applyFont="1" applyBorder="1" applyAlignment="1">
      <alignment horizontal="left" vertical="center" wrapText="1"/>
    </xf>
    <xf numFmtId="0" fontId="92" fillId="0" borderId="104" xfId="0" applyFont="1" applyBorder="1" applyAlignment="1">
      <alignment horizontal="left" vertical="center" wrapText="1"/>
    </xf>
    <xf numFmtId="0" fontId="58" fillId="5" borderId="92" xfId="0" applyFont="1" applyFill="1" applyBorder="1" applyAlignment="1">
      <alignment vertical="center" wrapText="1"/>
    </xf>
    <xf numFmtId="0" fontId="0" fillId="0" borderId="116" xfId="0" applyBorder="1" applyAlignment="1">
      <alignment vertical="center" wrapText="1"/>
    </xf>
    <xf numFmtId="0" fontId="0" fillId="0" borderId="0" xfId="0" applyAlignment="1">
      <alignment vertical="center" wrapText="1"/>
    </xf>
    <xf numFmtId="0" fontId="0" fillId="0" borderId="117" xfId="0" applyBorder="1" applyAlignment="1">
      <alignment vertical="center" wrapText="1"/>
    </xf>
    <xf numFmtId="0" fontId="0" fillId="0" borderId="7" xfId="0" applyBorder="1" applyAlignment="1">
      <alignment vertical="center" wrapText="1"/>
    </xf>
    <xf numFmtId="0" fontId="0" fillId="0" borderId="120" xfId="0" applyBorder="1" applyAlignment="1">
      <alignment vertical="center" wrapText="1"/>
    </xf>
    <xf numFmtId="0" fontId="0" fillId="0" borderId="109" xfId="0" applyBorder="1" applyAlignment="1">
      <alignment horizontal="left" vertical="center" wrapText="1"/>
    </xf>
    <xf numFmtId="0" fontId="58" fillId="0" borderId="98" xfId="0" applyFont="1" applyBorder="1" applyAlignment="1">
      <alignment horizontal="left" vertical="center" wrapText="1"/>
    </xf>
    <xf numFmtId="0" fontId="58" fillId="0" borderId="99" xfId="0" applyFont="1" applyBorder="1" applyAlignment="1">
      <alignment horizontal="left" vertical="center" wrapText="1"/>
    </xf>
    <xf numFmtId="0" fontId="92" fillId="0" borderId="23" xfId="0" applyFont="1" applyBorder="1" applyAlignment="1">
      <alignment horizontal="left" vertical="center" wrapText="1"/>
    </xf>
    <xf numFmtId="0" fontId="58" fillId="0" borderId="100" xfId="0" applyFont="1" applyBorder="1" applyAlignment="1">
      <alignment horizontal="left" vertical="center" wrapText="1"/>
    </xf>
    <xf numFmtId="0" fontId="92" fillId="0" borderId="105" xfId="0" applyFont="1" applyBorder="1" applyAlignment="1">
      <alignment horizontal="left" vertical="center" wrapText="1"/>
    </xf>
    <xf numFmtId="0" fontId="15" fillId="5" borderId="98" xfId="0" applyFont="1" applyFill="1" applyBorder="1" applyAlignment="1">
      <alignment horizontal="center" vertical="center" shrinkToFit="1"/>
    </xf>
    <xf numFmtId="0" fontId="15" fillId="5" borderId="99" xfId="0" applyFont="1" applyFill="1" applyBorder="1" applyAlignment="1">
      <alignment horizontal="center" vertical="center" shrinkToFit="1"/>
    </xf>
    <xf numFmtId="0" fontId="15" fillId="5" borderId="100" xfId="0" applyFont="1" applyFill="1" applyBorder="1" applyAlignment="1">
      <alignment horizontal="center" vertical="center" shrinkToFit="1"/>
    </xf>
    <xf numFmtId="0" fontId="58" fillId="5" borderId="114" xfId="0" applyFont="1" applyFill="1" applyBorder="1" applyAlignment="1">
      <alignment vertical="center" wrapText="1"/>
    </xf>
    <xf numFmtId="0" fontId="0" fillId="0" borderId="206" xfId="0" applyBorder="1" applyAlignment="1">
      <alignment vertical="center" wrapText="1"/>
    </xf>
    <xf numFmtId="0" fontId="0" fillId="0" borderId="115" xfId="0" applyBorder="1" applyAlignment="1">
      <alignment vertical="center" wrapText="1"/>
    </xf>
    <xf numFmtId="0" fontId="104" fillId="5" borderId="125" xfId="0" applyFont="1" applyFill="1" applyBorder="1" applyAlignment="1">
      <alignment horizontal="center" vertical="center" shrinkToFit="1"/>
    </xf>
    <xf numFmtId="0" fontId="104" fillId="5" borderId="212" xfId="0" applyFont="1" applyFill="1" applyBorder="1" applyAlignment="1">
      <alignment horizontal="center" vertical="center" shrinkToFit="1"/>
    </xf>
    <xf numFmtId="0" fontId="104" fillId="5" borderId="112" xfId="0" applyFont="1" applyFill="1" applyBorder="1" applyAlignment="1">
      <alignment horizontal="center" vertical="center" shrinkToFit="1"/>
    </xf>
    <xf numFmtId="0" fontId="92" fillId="5" borderId="98" xfId="0" applyFont="1" applyFill="1" applyBorder="1" applyAlignment="1">
      <alignment horizontal="left" vertical="center" wrapText="1"/>
    </xf>
    <xf numFmtId="0" fontId="92" fillId="5" borderId="104" xfId="0" applyFont="1" applyFill="1" applyBorder="1" applyAlignment="1">
      <alignment horizontal="left" vertical="center" wrapText="1"/>
    </xf>
    <xf numFmtId="0" fontId="92" fillId="5" borderId="99" xfId="0" applyFont="1" applyFill="1" applyBorder="1" applyAlignment="1">
      <alignment horizontal="left" vertical="center" wrapText="1"/>
    </xf>
    <xf numFmtId="0" fontId="92" fillId="5" borderId="100" xfId="0" applyFont="1" applyFill="1" applyBorder="1" applyAlignment="1">
      <alignment horizontal="left" vertical="center" wrapText="1"/>
    </xf>
    <xf numFmtId="0" fontId="92" fillId="5" borderId="23" xfId="0" applyFont="1" applyFill="1" applyBorder="1" applyAlignment="1">
      <alignment horizontal="left" vertical="center" wrapText="1"/>
    </xf>
    <xf numFmtId="0" fontId="92" fillId="5" borderId="105" xfId="0" applyFont="1" applyFill="1" applyBorder="1" applyAlignment="1">
      <alignment horizontal="left" vertical="center" wrapText="1"/>
    </xf>
    <xf numFmtId="0" fontId="16" fillId="5" borderId="101" xfId="0" applyFont="1" applyFill="1" applyBorder="1" applyAlignment="1">
      <alignment horizontal="center" vertical="center" wrapText="1"/>
    </xf>
    <xf numFmtId="0" fontId="16" fillId="5" borderId="102" xfId="0" applyFont="1" applyFill="1" applyBorder="1" applyAlignment="1">
      <alignment horizontal="center" vertical="center" wrapText="1"/>
    </xf>
    <xf numFmtId="0" fontId="16" fillId="5" borderId="103" xfId="0" applyFont="1" applyFill="1" applyBorder="1" applyAlignment="1">
      <alignment horizontal="center" vertical="center" wrapText="1"/>
    </xf>
    <xf numFmtId="0" fontId="58" fillId="5" borderId="98" xfId="0" applyFont="1" applyFill="1" applyBorder="1" applyAlignment="1">
      <alignment horizontal="left" vertical="center" wrapText="1"/>
    </xf>
    <xf numFmtId="0" fontId="58" fillId="5" borderId="104" xfId="0" applyFont="1" applyFill="1" applyBorder="1" applyAlignment="1">
      <alignment horizontal="left" vertical="center" wrapText="1"/>
    </xf>
    <xf numFmtId="0" fontId="58" fillId="5" borderId="99" xfId="0" applyFont="1" applyFill="1" applyBorder="1" applyAlignment="1">
      <alignment horizontal="left" vertical="center" wrapText="1"/>
    </xf>
    <xf numFmtId="0" fontId="58" fillId="5" borderId="100" xfId="0" applyFont="1" applyFill="1" applyBorder="1" applyAlignment="1">
      <alignment horizontal="left" vertical="center" wrapText="1"/>
    </xf>
    <xf numFmtId="0" fontId="58" fillId="5" borderId="23" xfId="0" applyFont="1" applyFill="1" applyBorder="1" applyAlignment="1">
      <alignment horizontal="left" vertical="center" wrapText="1"/>
    </xf>
    <xf numFmtId="0" fontId="58" fillId="5" borderId="105" xfId="0" applyFont="1" applyFill="1" applyBorder="1" applyAlignment="1">
      <alignment horizontal="left" vertical="center" wrapText="1"/>
    </xf>
    <xf numFmtId="0" fontId="58" fillId="5" borderId="108" xfId="0" applyFont="1" applyFill="1" applyBorder="1" applyAlignment="1">
      <alignment vertical="center" wrapText="1"/>
    </xf>
    <xf numFmtId="0" fontId="58" fillId="5" borderId="109" xfId="0" applyFont="1" applyFill="1" applyBorder="1" applyAlignment="1">
      <alignment vertical="center" wrapText="1"/>
    </xf>
    <xf numFmtId="0" fontId="58" fillId="5" borderId="11" xfId="0" applyFont="1" applyFill="1" applyBorder="1" applyAlignment="1">
      <alignment vertical="center" wrapText="1"/>
    </xf>
    <xf numFmtId="0" fontId="58" fillId="5" borderId="110" xfId="0" applyFont="1" applyFill="1" applyBorder="1" applyAlignment="1">
      <alignment vertical="center" wrapText="1"/>
    </xf>
    <xf numFmtId="0" fontId="58" fillId="25" borderId="11" xfId="0" applyFont="1" applyFill="1" applyBorder="1" applyAlignment="1">
      <alignment vertical="center" wrapText="1"/>
    </xf>
    <xf numFmtId="0" fontId="58" fillId="25" borderId="110" xfId="0" applyFont="1" applyFill="1" applyBorder="1" applyAlignment="1">
      <alignment vertical="center" wrapText="1"/>
    </xf>
    <xf numFmtId="0" fontId="14" fillId="5" borderId="102" xfId="0" applyFont="1" applyFill="1" applyBorder="1" applyAlignment="1">
      <alignment horizontal="left" vertical="center" wrapText="1"/>
    </xf>
    <xf numFmtId="0" fontId="14" fillId="5" borderId="103" xfId="0" applyFont="1" applyFill="1" applyBorder="1" applyAlignment="1">
      <alignment horizontal="left" vertical="center" wrapText="1"/>
    </xf>
    <xf numFmtId="184" fontId="76" fillId="5" borderId="99" xfId="0" applyNumberFormat="1" applyFont="1" applyFill="1" applyBorder="1" applyAlignment="1">
      <alignment horizontal="left" vertical="center" wrapText="1"/>
    </xf>
    <xf numFmtId="184" fontId="76" fillId="5" borderId="100" xfId="0" applyNumberFormat="1" applyFont="1" applyFill="1" applyBorder="1" applyAlignment="1">
      <alignment horizontal="left" vertical="center" wrapText="1"/>
    </xf>
    <xf numFmtId="184" fontId="76" fillId="5" borderId="23" xfId="0" applyNumberFormat="1" applyFont="1" applyFill="1" applyBorder="1" applyAlignment="1">
      <alignment horizontal="left" vertical="center" wrapText="1"/>
    </xf>
    <xf numFmtId="184" fontId="76" fillId="5" borderId="105" xfId="0" applyNumberFormat="1" applyFont="1" applyFill="1" applyBorder="1" applyAlignment="1">
      <alignment horizontal="left" vertical="center" wrapText="1"/>
    </xf>
    <xf numFmtId="184" fontId="0" fillId="5" borderId="23" xfId="0" applyNumberFormat="1" applyFill="1" applyBorder="1" applyAlignment="1">
      <alignment horizontal="left" vertical="center" wrapText="1"/>
    </xf>
    <xf numFmtId="184" fontId="0" fillId="5" borderId="105" xfId="0" applyNumberFormat="1" applyFill="1" applyBorder="1" applyAlignment="1">
      <alignment horizontal="left" vertical="center" wrapText="1"/>
    </xf>
    <xf numFmtId="0" fontId="58" fillId="5" borderId="11" xfId="0" applyFont="1" applyFill="1" applyBorder="1" applyAlignment="1">
      <alignment vertical="top" wrapText="1"/>
    </xf>
    <xf numFmtId="0" fontId="58" fillId="5" borderId="110" xfId="0" applyFont="1" applyFill="1" applyBorder="1" applyAlignment="1">
      <alignment vertical="top" wrapText="1"/>
    </xf>
    <xf numFmtId="184" fontId="0" fillId="22" borderId="23" xfId="0" applyNumberFormat="1" applyFill="1" applyBorder="1" applyAlignment="1">
      <alignment horizontal="left" vertical="center" wrapText="1"/>
    </xf>
    <xf numFmtId="0" fontId="58" fillId="5" borderId="207" xfId="0" applyFont="1" applyFill="1" applyBorder="1" applyAlignment="1">
      <alignment vertical="center" wrapText="1"/>
    </xf>
    <xf numFmtId="0" fontId="58" fillId="5" borderId="13" xfId="0" applyFont="1" applyFill="1" applyBorder="1" applyAlignment="1">
      <alignment vertical="center" wrapText="1"/>
    </xf>
    <xf numFmtId="178" fontId="14" fillId="0" borderId="99" xfId="0" applyNumberFormat="1" applyFont="1" applyBorder="1" applyAlignment="1">
      <alignment horizontal="left" vertical="center" wrapText="1"/>
    </xf>
    <xf numFmtId="178" fontId="14" fillId="0" borderId="100" xfId="0" applyNumberFormat="1" applyFont="1" applyBorder="1" applyAlignment="1">
      <alignment horizontal="left" vertical="center" wrapText="1"/>
    </xf>
    <xf numFmtId="0" fontId="93" fillId="22" borderId="11" xfId="0" applyFont="1" applyFill="1" applyBorder="1" applyAlignment="1">
      <alignment vertical="top" wrapText="1"/>
    </xf>
    <xf numFmtId="0" fontId="93" fillId="22" borderId="14" xfId="0" applyFont="1" applyFill="1" applyBorder="1" applyAlignment="1">
      <alignment vertical="top" wrapText="1"/>
    </xf>
    <xf numFmtId="0" fontId="93" fillId="0" borderId="10" xfId="0" applyFont="1" applyBorder="1" applyAlignment="1">
      <alignment horizontal="left" vertical="center" wrapText="1"/>
    </xf>
    <xf numFmtId="0" fontId="16" fillId="5" borderId="106" xfId="0" applyFont="1" applyFill="1" applyBorder="1" applyAlignment="1">
      <alignment horizontal="center" vertical="center" shrinkToFit="1"/>
    </xf>
    <xf numFmtId="0" fontId="16" fillId="5" borderId="99" xfId="0" applyFont="1" applyFill="1" applyBorder="1" applyAlignment="1">
      <alignment horizontal="center" vertical="center" shrinkToFit="1"/>
    </xf>
    <xf numFmtId="0" fontId="16" fillId="5" borderId="100" xfId="0" applyFont="1" applyFill="1" applyBorder="1" applyAlignment="1">
      <alignment horizontal="center" vertical="center" shrinkToFit="1"/>
    </xf>
    <xf numFmtId="0" fontId="58" fillId="5" borderId="106" xfId="0" applyFont="1" applyFill="1" applyBorder="1" applyAlignment="1">
      <alignment horizontal="left" vertical="center" wrapText="1"/>
    </xf>
    <xf numFmtId="0" fontId="58" fillId="5" borderId="14" xfId="0" applyFont="1" applyFill="1" applyBorder="1" applyAlignment="1">
      <alignment horizontal="left" vertical="center" wrapText="1"/>
    </xf>
    <xf numFmtId="0" fontId="92" fillId="5" borderId="111" xfId="0" applyFont="1" applyFill="1" applyBorder="1" applyAlignment="1">
      <alignment horizontal="center" vertical="center" wrapText="1"/>
    </xf>
    <xf numFmtId="0" fontId="92" fillId="5" borderId="112" xfId="0" applyFont="1" applyFill="1" applyBorder="1" applyAlignment="1">
      <alignment horizontal="center" vertical="center" wrapText="1"/>
    </xf>
    <xf numFmtId="0" fontId="14" fillId="0" borderId="99" xfId="0" applyFont="1" applyBorder="1" applyAlignment="1">
      <alignment horizontal="left" vertical="center" wrapText="1"/>
    </xf>
    <xf numFmtId="0" fontId="14" fillId="0" borderId="100" xfId="0" applyFont="1" applyBorder="1" applyAlignment="1">
      <alignment horizontal="left" vertical="center" wrapText="1"/>
    </xf>
    <xf numFmtId="0" fontId="14" fillId="0" borderId="104" xfId="0" applyFont="1" applyBorder="1" applyAlignment="1">
      <alignment horizontal="left" vertical="center" wrapText="1"/>
    </xf>
    <xf numFmtId="0" fontId="14" fillId="0" borderId="23" xfId="0" applyFont="1" applyBorder="1" applyAlignment="1">
      <alignment horizontal="left" vertical="center" wrapText="1"/>
    </xf>
    <xf numFmtId="0" fontId="14" fillId="0" borderId="105" xfId="0" applyFont="1" applyBorder="1" applyAlignment="1">
      <alignment horizontal="left" vertical="center" wrapText="1"/>
    </xf>
    <xf numFmtId="0" fontId="16" fillId="0" borderId="23" xfId="0" applyFont="1" applyBorder="1" applyAlignment="1">
      <alignment horizontal="center" vertical="center" shrinkToFit="1"/>
    </xf>
    <xf numFmtId="186" fontId="14" fillId="0" borderId="23" xfId="0" applyNumberFormat="1" applyFont="1" applyBorder="1" applyAlignment="1">
      <alignment horizontal="left" vertical="center" wrapText="1"/>
    </xf>
    <xf numFmtId="186" fontId="14" fillId="0" borderId="105" xfId="0" applyNumberFormat="1" applyFont="1" applyBorder="1" applyAlignment="1">
      <alignment horizontal="left" vertical="center" wrapText="1"/>
    </xf>
    <xf numFmtId="0" fontId="6" fillId="6" borderId="0" xfId="0" applyFont="1" applyFill="1" applyAlignment="1">
      <alignment horizontal="left" vertical="center" indent="2"/>
    </xf>
    <xf numFmtId="0" fontId="6" fillId="8" borderId="0" xfId="0" applyFont="1" applyFill="1" applyAlignment="1">
      <alignment horizontal="left" vertical="center"/>
    </xf>
    <xf numFmtId="176" fontId="6" fillId="8" borderId="0" xfId="0" applyNumberFormat="1" applyFont="1" applyFill="1" applyAlignment="1">
      <alignment horizontal="left" vertical="center" wrapText="1"/>
    </xf>
    <xf numFmtId="0" fontId="1" fillId="0" borderId="0" xfId="0" applyFont="1" applyAlignment="1">
      <alignment horizontal="center" vertical="center"/>
    </xf>
    <xf numFmtId="0" fontId="6" fillId="8" borderId="0" xfId="0" applyFont="1" applyFill="1" applyAlignment="1">
      <alignment horizontal="left" vertical="center" shrinkToFit="1"/>
    </xf>
    <xf numFmtId="0" fontId="6" fillId="0" borderId="0" xfId="0" applyFont="1" applyAlignment="1">
      <alignment horizontal="center" vertical="center"/>
    </xf>
    <xf numFmtId="176" fontId="0" fillId="6" borderId="0" xfId="0" applyNumberFormat="1" applyFill="1" applyAlignment="1">
      <alignment horizontal="right" vertical="center"/>
    </xf>
    <xf numFmtId="0" fontId="6" fillId="6" borderId="0" xfId="0" applyFont="1" applyFill="1" applyAlignment="1">
      <alignment horizontal="left" vertical="top"/>
    </xf>
    <xf numFmtId="0" fontId="6" fillId="0" borderId="0" xfId="0" applyFont="1" applyAlignment="1">
      <alignment horizontal="left" vertical="center"/>
    </xf>
    <xf numFmtId="0" fontId="6" fillId="6" borderId="0" xfId="0" applyFont="1" applyFill="1" applyAlignment="1">
      <alignment horizontal="left" vertical="center"/>
    </xf>
    <xf numFmtId="0" fontId="6" fillId="0" borderId="0" xfId="0" applyFont="1" applyAlignment="1">
      <alignment horizontal="justify" vertical="center"/>
    </xf>
    <xf numFmtId="0" fontId="6" fillId="0" borderId="0" xfId="0" applyFont="1" applyAlignment="1">
      <alignment horizontal="left" vertical="top" wrapText="1"/>
    </xf>
    <xf numFmtId="0" fontId="6" fillId="0" borderId="2" xfId="0" applyFont="1" applyBorder="1" applyAlignment="1">
      <alignment horizontal="left" vertical="top" wrapText="1"/>
    </xf>
    <xf numFmtId="0" fontId="6" fillId="8" borderId="0" xfId="0" applyFont="1" applyFill="1" applyAlignment="1">
      <alignment vertical="top" wrapText="1"/>
    </xf>
    <xf numFmtId="0" fontId="6" fillId="0" borderId="0" xfId="0" applyFont="1" applyAlignment="1">
      <alignment horizontal="distributed" vertical="center"/>
    </xf>
    <xf numFmtId="0" fontId="6" fillId="8" borderId="7" xfId="0" applyFont="1" applyFill="1" applyBorder="1" applyAlignment="1">
      <alignment horizontal="left" vertical="center"/>
    </xf>
    <xf numFmtId="0" fontId="6" fillId="0" borderId="0" xfId="0" applyFont="1" applyAlignment="1">
      <alignment horizontal="distributed" vertical="distributed"/>
    </xf>
    <xf numFmtId="0" fontId="95" fillId="2" borderId="0" xfId="0" applyFont="1" applyFill="1" applyAlignment="1">
      <alignment vertical="center" wrapText="1"/>
    </xf>
    <xf numFmtId="0" fontId="59" fillId="0" borderId="2" xfId="0" applyFont="1" applyBorder="1" applyAlignment="1">
      <alignment vertical="center" wrapText="1"/>
    </xf>
    <xf numFmtId="0" fontId="82" fillId="21" borderId="1" xfId="0" applyFont="1" applyFill="1" applyBorder="1" applyAlignment="1">
      <alignment horizontal="left" vertical="center" wrapText="1"/>
    </xf>
    <xf numFmtId="0" fontId="82" fillId="21" borderId="2" xfId="0" applyFont="1" applyFill="1" applyBorder="1" applyAlignment="1">
      <alignment horizontal="left" vertical="center" wrapText="1"/>
    </xf>
    <xf numFmtId="0" fontId="82" fillId="21" borderId="3" xfId="0" applyFont="1" applyFill="1" applyBorder="1" applyAlignment="1">
      <alignment horizontal="left" vertical="center" wrapText="1"/>
    </xf>
    <xf numFmtId="0" fontId="82" fillId="21" borderId="4" xfId="0" applyFont="1" applyFill="1" applyBorder="1" applyAlignment="1">
      <alignment horizontal="left" vertical="center" wrapText="1"/>
    </xf>
    <xf numFmtId="0" fontId="82" fillId="21" borderId="0" xfId="0" applyFont="1" applyFill="1" applyAlignment="1">
      <alignment horizontal="left" vertical="center" wrapText="1"/>
    </xf>
    <xf numFmtId="0" fontId="82" fillId="21" borderId="5" xfId="0" applyFont="1" applyFill="1" applyBorder="1" applyAlignment="1">
      <alignment horizontal="left" vertical="center" wrapText="1"/>
    </xf>
    <xf numFmtId="0" fontId="82" fillId="21" borderId="6" xfId="0" applyFont="1" applyFill="1" applyBorder="1" applyAlignment="1">
      <alignment horizontal="left" vertical="center" wrapText="1"/>
    </xf>
    <xf numFmtId="0" fontId="82" fillId="21" borderId="7" xfId="0" applyFont="1" applyFill="1" applyBorder="1" applyAlignment="1">
      <alignment horizontal="left" vertical="center" wrapText="1"/>
    </xf>
    <xf numFmtId="0" fontId="82" fillId="21" borderId="8" xfId="0" applyFont="1" applyFill="1" applyBorder="1" applyAlignment="1">
      <alignment horizontal="left" vertical="center" wrapText="1"/>
    </xf>
    <xf numFmtId="0" fontId="61" fillId="0" borderId="0" xfId="0" applyFont="1" applyAlignment="1">
      <alignment horizontal="center" vertical="center"/>
    </xf>
    <xf numFmtId="0" fontId="6" fillId="6" borderId="7" xfId="0" applyFont="1" applyFill="1" applyBorder="1" applyAlignment="1">
      <alignment horizontal="left" vertical="center"/>
    </xf>
    <xf numFmtId="0" fontId="6" fillId="0" borderId="7" xfId="0" applyFont="1" applyBorder="1" applyAlignment="1">
      <alignment horizontal="right" vertical="center" shrinkToFit="1"/>
    </xf>
    <xf numFmtId="0" fontId="6" fillId="0" borderId="9" xfId="0" applyFont="1" applyBorder="1" applyAlignment="1">
      <alignment horizontal="left" vertical="center"/>
    </xf>
    <xf numFmtId="0" fontId="6" fillId="2" borderId="35" xfId="0" applyFont="1" applyFill="1" applyBorder="1" applyAlignment="1">
      <alignment horizontal="left" vertical="center" shrinkToFit="1"/>
    </xf>
    <xf numFmtId="0" fontId="6" fillId="2" borderId="36" xfId="0" applyFont="1" applyFill="1" applyBorder="1" applyAlignment="1">
      <alignment horizontal="left" vertical="center" shrinkToFit="1"/>
    </xf>
    <xf numFmtId="0" fontId="6" fillId="2" borderId="37" xfId="0" applyFont="1" applyFill="1" applyBorder="1" applyAlignment="1">
      <alignment horizontal="left" vertical="center" shrinkToFit="1"/>
    </xf>
    <xf numFmtId="0" fontId="6" fillId="0" borderId="31" xfId="0" applyFont="1" applyBorder="1" applyAlignment="1">
      <alignment horizontal="left" vertical="center"/>
    </xf>
    <xf numFmtId="0" fontId="6" fillId="2" borderId="32" xfId="0" applyFont="1" applyFill="1" applyBorder="1" applyAlignment="1">
      <alignment horizontal="left" vertical="center"/>
    </xf>
    <xf numFmtId="0" fontId="6" fillId="2" borderId="33" xfId="0" applyFont="1" applyFill="1" applyBorder="1" applyAlignment="1">
      <alignment horizontal="left" vertical="center"/>
    </xf>
    <xf numFmtId="0" fontId="6" fillId="2" borderId="34" xfId="0" applyFont="1" applyFill="1" applyBorder="1" applyAlignment="1">
      <alignment horizontal="left" vertical="center"/>
    </xf>
    <xf numFmtId="0" fontId="6" fillId="24" borderId="32" xfId="0" applyFont="1" applyFill="1" applyBorder="1" applyAlignment="1">
      <alignment horizontal="left" vertical="center" shrinkToFit="1"/>
    </xf>
    <xf numFmtId="0" fontId="6" fillId="24" borderId="33" xfId="0" applyFont="1" applyFill="1" applyBorder="1" applyAlignment="1">
      <alignment horizontal="left" vertical="center" shrinkToFit="1"/>
    </xf>
    <xf numFmtId="0" fontId="6" fillId="24" borderId="34" xfId="0" applyFont="1" applyFill="1" applyBorder="1" applyAlignment="1">
      <alignment horizontal="left" vertical="center" shrinkToFit="1"/>
    </xf>
    <xf numFmtId="0" fontId="6" fillId="0" borderId="10" xfId="0" applyFont="1" applyBorder="1" applyAlignment="1">
      <alignment horizontal="left" vertical="center"/>
    </xf>
    <xf numFmtId="0" fontId="6" fillId="24" borderId="24" xfId="0" applyFont="1" applyFill="1" applyBorder="1" applyAlignment="1">
      <alignment horizontal="left" vertical="center" shrinkToFit="1"/>
    </xf>
    <xf numFmtId="0" fontId="6" fillId="24" borderId="25" xfId="0" applyFont="1" applyFill="1" applyBorder="1" applyAlignment="1">
      <alignment horizontal="left" vertical="center" shrinkToFit="1"/>
    </xf>
    <xf numFmtId="0" fontId="6" fillId="24" borderId="26" xfId="0" applyFont="1" applyFill="1" applyBorder="1" applyAlignment="1">
      <alignment horizontal="left" vertical="center" shrinkToFit="1"/>
    </xf>
    <xf numFmtId="0" fontId="6" fillId="0" borderId="1"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0" xfId="0" applyFont="1" applyAlignment="1">
      <alignment horizontal="center" vertical="center" shrinkToFit="1"/>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23" xfId="0" applyFont="1" applyBorder="1" applyAlignment="1">
      <alignment horizontal="left" vertical="center"/>
    </xf>
    <xf numFmtId="0" fontId="6" fillId="9" borderId="1" xfId="0" applyFont="1" applyFill="1" applyBorder="1" applyAlignment="1">
      <alignment horizontal="center" vertical="center"/>
    </xf>
    <xf numFmtId="0" fontId="6" fillId="9" borderId="2" xfId="0" applyFont="1" applyFill="1" applyBorder="1" applyAlignment="1">
      <alignment horizontal="center" vertical="center"/>
    </xf>
    <xf numFmtId="0" fontId="6" fillId="9" borderId="6" xfId="0" applyFont="1" applyFill="1" applyBorder="1" applyAlignment="1">
      <alignment horizontal="center" vertical="center"/>
    </xf>
    <xf numFmtId="0" fontId="6" fillId="9" borderId="7" xfId="0" applyFont="1" applyFill="1" applyBorder="1" applyAlignment="1">
      <alignment horizontal="center" vertical="center"/>
    </xf>
    <xf numFmtId="0" fontId="6" fillId="0" borderId="54" xfId="0" applyFont="1" applyBorder="1" applyAlignment="1">
      <alignment horizontal="center" vertical="center"/>
    </xf>
    <xf numFmtId="0" fontId="6" fillId="0" borderId="55" xfId="0" applyFont="1" applyBorder="1" applyAlignment="1">
      <alignment horizontal="center" vertical="center"/>
    </xf>
    <xf numFmtId="193" fontId="6" fillId="9" borderId="2" xfId="0" applyNumberFormat="1" applyFont="1" applyFill="1" applyBorder="1" applyAlignment="1">
      <alignment horizontal="right" vertical="center"/>
    </xf>
    <xf numFmtId="193" fontId="6" fillId="9" borderId="7" xfId="0" applyNumberFormat="1" applyFont="1" applyFill="1" applyBorder="1" applyAlignment="1">
      <alignment horizontal="righ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8" borderId="11" xfId="0" applyFont="1" applyFill="1" applyBorder="1" applyAlignment="1">
      <alignment horizontal="left" vertical="center" shrinkToFit="1"/>
    </xf>
    <xf numFmtId="0" fontId="6" fillId="8" borderId="13" xfId="0" applyFont="1" applyFill="1" applyBorder="1" applyAlignment="1">
      <alignment horizontal="left" vertical="center" shrinkToFit="1"/>
    </xf>
    <xf numFmtId="0" fontId="6" fillId="8" borderId="14" xfId="0" applyFont="1" applyFill="1" applyBorder="1" applyAlignment="1">
      <alignment horizontal="left" vertical="center" shrinkToFit="1"/>
    </xf>
    <xf numFmtId="0" fontId="6" fillId="3" borderId="23" xfId="0" applyFont="1" applyFill="1" applyBorder="1" applyAlignment="1">
      <alignment horizontal="left" vertical="center" shrinkToFit="1"/>
    </xf>
    <xf numFmtId="0" fontId="6" fillId="3" borderId="14" xfId="0" applyFont="1" applyFill="1" applyBorder="1" applyAlignment="1">
      <alignment horizontal="left" vertical="center" shrinkToFit="1"/>
    </xf>
    <xf numFmtId="0" fontId="6" fillId="3" borderId="2" xfId="0" applyFont="1" applyFill="1" applyBorder="1" applyAlignment="1">
      <alignment horizontal="left" vertical="center" shrinkToFit="1"/>
    </xf>
    <xf numFmtId="0" fontId="6" fillId="3" borderId="3" xfId="0" applyFont="1" applyFill="1" applyBorder="1" applyAlignment="1">
      <alignment horizontal="left" vertical="center" shrinkToFit="1"/>
    </xf>
    <xf numFmtId="0" fontId="6" fillId="0" borderId="23" xfId="0" applyFont="1" applyBorder="1" applyAlignment="1">
      <alignment horizontal="center" vertical="center"/>
    </xf>
    <xf numFmtId="0" fontId="6" fillId="0" borderId="14" xfId="0" applyFont="1" applyBorder="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0" xfId="0" applyFont="1" applyAlignment="1">
      <alignment vertical="top" shrinkToFit="1"/>
    </xf>
    <xf numFmtId="197" fontId="59" fillId="0" borderId="7" xfId="0" applyNumberFormat="1" applyFont="1" applyBorder="1" applyAlignment="1">
      <alignment horizontal="left" vertical="center"/>
    </xf>
    <xf numFmtId="0" fontId="6" fillId="0" borderId="7" xfId="0" applyFont="1" applyBorder="1" applyAlignment="1">
      <alignment horizontal="right" vertical="center"/>
    </xf>
    <xf numFmtId="0" fontId="6" fillId="6" borderId="7" xfId="0" applyFont="1" applyFill="1" applyBorder="1" applyAlignment="1">
      <alignment horizontal="left" vertical="center" shrinkToFi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11" xfId="0" applyFont="1" applyFill="1" applyBorder="1" applyAlignment="1">
      <alignment horizontal="center" vertical="center"/>
    </xf>
    <xf numFmtId="0" fontId="6" fillId="3" borderId="13" xfId="0" applyFont="1" applyFill="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219" xfId="0" applyFont="1" applyBorder="1" applyAlignment="1">
      <alignment horizontal="center" vertical="center"/>
    </xf>
    <xf numFmtId="0" fontId="6" fillId="0" borderId="218" xfId="0" applyFont="1" applyBorder="1" applyAlignment="1">
      <alignment horizontal="center" vertical="center"/>
    </xf>
    <xf numFmtId="0" fontId="6" fillId="0" borderId="217" xfId="0" applyFont="1" applyBorder="1" applyAlignment="1">
      <alignment horizontal="center" vertical="center"/>
    </xf>
    <xf numFmtId="0" fontId="6" fillId="0" borderId="220" xfId="0" applyFont="1" applyBorder="1" applyAlignment="1">
      <alignment horizontal="center" vertical="center"/>
    </xf>
    <xf numFmtId="0" fontId="6" fillId="0" borderId="221" xfId="0" applyFont="1" applyBorder="1" applyAlignment="1">
      <alignment horizontal="center" vertical="center"/>
    </xf>
    <xf numFmtId="0" fontId="6" fillId="0" borderId="222" xfId="0" applyFont="1" applyBorder="1" applyAlignment="1">
      <alignment horizontal="center" vertical="center"/>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8" xfId="0" applyFont="1" applyFill="1" applyBorder="1" applyAlignment="1">
      <alignment horizontal="left" vertical="center" wrapText="1"/>
    </xf>
    <xf numFmtId="3" fontId="6" fillId="3" borderId="1" xfId="0" applyNumberFormat="1" applyFont="1" applyFill="1" applyBorder="1" applyAlignment="1">
      <alignment horizontal="right" vertical="center"/>
    </xf>
    <xf numFmtId="3" fontId="6" fillId="3" borderId="2" xfId="0" applyNumberFormat="1" applyFont="1" applyFill="1" applyBorder="1" applyAlignment="1">
      <alignment horizontal="right" vertical="center"/>
    </xf>
    <xf numFmtId="0" fontId="6" fillId="3" borderId="1" xfId="0" applyFont="1" applyFill="1" applyBorder="1" applyAlignment="1">
      <alignment horizontal="left" vertical="top" wrapText="1"/>
    </xf>
    <xf numFmtId="0" fontId="6" fillId="3" borderId="2" xfId="0" applyFont="1" applyFill="1" applyBorder="1" applyAlignment="1">
      <alignment horizontal="left" vertical="top" wrapText="1"/>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0" xfId="0" applyFont="1" applyFill="1" applyAlignment="1">
      <alignment horizontal="left" vertical="top" wrapText="1"/>
    </xf>
    <xf numFmtId="0" fontId="6" fillId="3" borderId="5"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7" xfId="0" applyFont="1" applyFill="1" applyBorder="1" applyAlignment="1">
      <alignment horizontal="left" vertical="top" wrapText="1"/>
    </xf>
    <xf numFmtId="0" fontId="6" fillId="3" borderId="8" xfId="0" applyFont="1" applyFill="1" applyBorder="1" applyAlignment="1">
      <alignment horizontal="left" vertical="top" wrapText="1"/>
    </xf>
    <xf numFmtId="0" fontId="6" fillId="3" borderId="1" xfId="0" applyFont="1" applyFill="1" applyBorder="1" applyAlignment="1">
      <alignment horizontal="left" vertical="center" shrinkToFit="1"/>
    </xf>
    <xf numFmtId="0" fontId="6" fillId="3" borderId="4" xfId="0" applyFont="1" applyFill="1" applyBorder="1" applyAlignment="1">
      <alignment horizontal="center" vertical="center"/>
    </xf>
    <xf numFmtId="0" fontId="6" fillId="3" borderId="0" xfId="0" applyFont="1" applyFill="1" applyAlignment="1">
      <alignment horizontal="center" vertical="center"/>
    </xf>
    <xf numFmtId="0" fontId="6" fillId="3" borderId="5" xfId="0" applyFont="1" applyFill="1" applyBorder="1" applyAlignment="1">
      <alignment horizontal="center" vertical="center"/>
    </xf>
    <xf numFmtId="0" fontId="95" fillId="0" borderId="11" xfId="0" applyFont="1" applyBorder="1" applyAlignment="1">
      <alignment horizontal="center" vertical="center"/>
    </xf>
    <xf numFmtId="0" fontId="95" fillId="0" borderId="13" xfId="0" applyFont="1" applyBorder="1" applyAlignment="1">
      <alignment horizontal="center" vertical="center"/>
    </xf>
    <xf numFmtId="0" fontId="95" fillId="0" borderId="14" xfId="0" applyFont="1" applyBorder="1" applyAlignment="1">
      <alignment horizontal="center" vertical="center"/>
    </xf>
    <xf numFmtId="0" fontId="6" fillId="3" borderId="11" xfId="0" applyFont="1" applyFill="1" applyBorder="1" applyAlignment="1">
      <alignment horizontal="center" vertical="center" shrinkToFit="1"/>
    </xf>
    <xf numFmtId="0" fontId="6" fillId="3" borderId="13" xfId="0" applyFont="1" applyFill="1" applyBorder="1" applyAlignment="1">
      <alignment horizontal="center" vertical="center" shrinkToFit="1"/>
    </xf>
    <xf numFmtId="0" fontId="6" fillId="3" borderId="14" xfId="0" applyFont="1" applyFill="1" applyBorder="1" applyAlignment="1">
      <alignment horizontal="center" vertical="center" shrinkToFi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9" xfId="0" applyFont="1" applyBorder="1" applyAlignment="1">
      <alignment horizontal="center" vertical="center" textRotation="255"/>
    </xf>
    <xf numFmtId="0" fontId="6" fillId="0" borderId="12" xfId="0" applyFont="1" applyBorder="1" applyAlignment="1">
      <alignment horizontal="center" vertical="center" textRotation="255"/>
    </xf>
    <xf numFmtId="0" fontId="6" fillId="0" borderId="10" xfId="0" applyFont="1" applyBorder="1" applyAlignment="1">
      <alignment horizontal="center" vertical="center" textRotation="255"/>
    </xf>
    <xf numFmtId="0" fontId="6" fillId="2" borderId="23" xfId="0" applyFont="1" applyFill="1" applyBorder="1" applyAlignment="1">
      <alignment horizontal="left" vertical="center" wrapText="1"/>
    </xf>
    <xf numFmtId="0" fontId="95" fillId="24" borderId="23" xfId="0" applyFont="1" applyFill="1" applyBorder="1" applyAlignment="1">
      <alignment horizontal="left" vertical="center"/>
    </xf>
    <xf numFmtId="0" fontId="38" fillId="0" borderId="23" xfId="0" applyFont="1" applyBorder="1" applyAlignment="1">
      <alignment horizontal="center" vertical="center" wrapText="1"/>
    </xf>
    <xf numFmtId="0" fontId="95" fillId="0" borderId="23" xfId="0" applyFont="1" applyBorder="1" applyAlignment="1">
      <alignment horizontal="center" vertical="top"/>
    </xf>
    <xf numFmtId="0" fontId="95" fillId="0" borderId="0" xfId="0" applyFont="1" applyAlignment="1">
      <alignment horizontal="left" vertical="top" wrapText="1"/>
    </xf>
    <xf numFmtId="0" fontId="6" fillId="0" borderId="1" xfId="0" applyFont="1" applyBorder="1" applyAlignment="1">
      <alignment horizontal="center" vertical="center" textRotation="255"/>
    </xf>
    <xf numFmtId="0" fontId="6" fillId="0" borderId="4" xfId="0" applyFont="1" applyBorder="1" applyAlignment="1">
      <alignment horizontal="center" vertical="center" textRotation="255"/>
    </xf>
    <xf numFmtId="0" fontId="6" fillId="3" borderId="23" xfId="0" applyFont="1" applyFill="1" applyBorder="1" applyAlignment="1">
      <alignment horizontal="left" vertical="center" wrapText="1"/>
    </xf>
    <xf numFmtId="0" fontId="6" fillId="0" borderId="4" xfId="0" applyFont="1" applyBorder="1" applyAlignment="1">
      <alignment vertical="center" shrinkToFit="1"/>
    </xf>
    <xf numFmtId="0" fontId="6" fillId="0" borderId="0" xfId="0" applyFont="1" applyAlignment="1">
      <alignment vertical="center" shrinkToFit="1"/>
    </xf>
    <xf numFmtId="0" fontId="6" fillId="0" borderId="5" xfId="0" applyFont="1" applyBorder="1" applyAlignment="1">
      <alignment vertical="center" shrinkToFit="1"/>
    </xf>
    <xf numFmtId="0" fontId="6" fillId="8" borderId="0" xfId="0" applyFont="1" applyFill="1" applyAlignment="1">
      <alignment horizontal="center" vertical="center"/>
    </xf>
    <xf numFmtId="0" fontId="95" fillId="0" borderId="11" xfId="0" applyFont="1" applyBorder="1" applyAlignment="1">
      <alignment horizontal="left" vertical="center"/>
    </xf>
    <xf numFmtId="0" fontId="95" fillId="0" borderId="13" xfId="0" applyFont="1" applyBorder="1" applyAlignment="1">
      <alignment horizontal="left" vertical="center"/>
    </xf>
    <xf numFmtId="0" fontId="95" fillId="0" borderId="14" xfId="0" applyFont="1" applyBorder="1" applyAlignment="1">
      <alignment horizontal="left" vertical="center"/>
    </xf>
    <xf numFmtId="0" fontId="95" fillId="0" borderId="23" xfId="0" applyFont="1" applyBorder="1" applyAlignment="1">
      <alignment horizontal="left" vertical="center"/>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95" fillId="0" borderId="23" xfId="0" applyFont="1" applyBorder="1" applyAlignment="1">
      <alignment horizontal="center" vertical="center"/>
    </xf>
    <xf numFmtId="0" fontId="95" fillId="0" borderId="23" xfId="0" applyFont="1" applyBorder="1" applyAlignment="1">
      <alignment horizontal="left" vertical="center" wrapText="1"/>
    </xf>
    <xf numFmtId="0" fontId="95" fillId="0" borderId="9" xfId="0" applyFont="1" applyBorder="1" applyAlignment="1">
      <alignment horizontal="left" vertical="center"/>
    </xf>
    <xf numFmtId="0" fontId="95" fillId="0" borderId="208" xfId="0" applyFont="1" applyBorder="1" applyAlignment="1">
      <alignment horizontal="left" vertical="center"/>
    </xf>
    <xf numFmtId="0" fontId="6" fillId="0" borderId="24" xfId="0" applyFont="1" applyBorder="1" applyAlignment="1">
      <alignment horizontal="center" vertical="center" shrinkToFit="1"/>
    </xf>
    <xf numFmtId="0" fontId="6" fillId="0" borderId="25" xfId="0" applyFont="1" applyBorder="1" applyAlignment="1">
      <alignment horizontal="center" vertical="center" shrinkToFit="1"/>
    </xf>
    <xf numFmtId="0" fontId="6" fillId="0" borderId="26" xfId="0" applyFont="1" applyBorder="1" applyAlignment="1">
      <alignment horizontal="center" vertical="center" shrinkToFit="1"/>
    </xf>
    <xf numFmtId="0" fontId="95" fillId="0" borderId="0" xfId="0" applyFont="1" applyAlignment="1">
      <alignment horizontal="left" vertical="top" shrinkToFit="1"/>
    </xf>
    <xf numFmtId="0" fontId="95" fillId="0" borderId="0" xfId="0" applyFont="1" applyAlignment="1">
      <alignment horizontal="left" vertical="top"/>
    </xf>
    <xf numFmtId="0" fontId="95" fillId="0" borderId="10" xfId="0" applyFont="1" applyBorder="1" applyAlignment="1">
      <alignment horizontal="left" vertical="center"/>
    </xf>
    <xf numFmtId="0" fontId="95" fillId="0" borderId="1" xfId="0" applyFont="1" applyBorder="1" applyAlignment="1">
      <alignment horizontal="left" vertical="center"/>
    </xf>
    <xf numFmtId="0" fontId="95" fillId="0" borderId="2" xfId="0" applyFont="1" applyBorder="1" applyAlignment="1">
      <alignment horizontal="left" vertical="center"/>
    </xf>
    <xf numFmtId="0" fontId="95" fillId="0" borderId="3" xfId="0" applyFont="1" applyBorder="1" applyAlignment="1">
      <alignment horizontal="left" vertical="center"/>
    </xf>
    <xf numFmtId="0" fontId="95" fillId="0" borderId="4" xfId="0" applyFont="1" applyBorder="1" applyAlignment="1">
      <alignment horizontal="left" vertical="center"/>
    </xf>
    <xf numFmtId="0" fontId="95" fillId="0" borderId="0" xfId="0" applyFont="1" applyAlignment="1">
      <alignment horizontal="left" vertical="center"/>
    </xf>
    <xf numFmtId="0" fontId="95" fillId="0" borderId="5" xfId="0" applyFont="1" applyBorder="1" applyAlignment="1">
      <alignment horizontal="left" vertical="center"/>
    </xf>
    <xf numFmtId="0" fontId="95" fillId="0" borderId="6" xfId="0" applyFont="1" applyBorder="1" applyAlignment="1">
      <alignment horizontal="left" vertical="center"/>
    </xf>
    <xf numFmtId="0" fontId="95" fillId="0" borderId="7" xfId="0" applyFont="1" applyBorder="1" applyAlignment="1">
      <alignment horizontal="left" vertical="center"/>
    </xf>
    <xf numFmtId="0" fontId="95" fillId="0" borderId="8" xfId="0" applyFont="1" applyBorder="1" applyAlignment="1">
      <alignment horizontal="left" vertical="center"/>
    </xf>
    <xf numFmtId="0" fontId="95" fillId="0" borderId="9" xfId="0" applyFont="1" applyBorder="1" applyAlignment="1">
      <alignment horizontal="center" vertical="center" wrapText="1"/>
    </xf>
    <xf numFmtId="0" fontId="95" fillId="0" borderId="12" xfId="0" applyFont="1" applyBorder="1" applyAlignment="1">
      <alignment horizontal="center" vertical="center" wrapText="1"/>
    </xf>
    <xf numFmtId="0" fontId="95" fillId="0" borderId="10" xfId="0" applyFont="1" applyBorder="1" applyAlignment="1">
      <alignment horizontal="center" vertical="center" wrapText="1"/>
    </xf>
    <xf numFmtId="0" fontId="95" fillId="0" borderId="9" xfId="0" applyFont="1" applyBorder="1" applyAlignment="1">
      <alignment horizontal="center" vertical="center"/>
    </xf>
    <xf numFmtId="0" fontId="95" fillId="0" borderId="12" xfId="0" applyFont="1" applyBorder="1" applyAlignment="1">
      <alignment horizontal="center" vertical="center"/>
    </xf>
    <xf numFmtId="0" fontId="95" fillId="0" borderId="10" xfId="0" applyFont="1" applyBorder="1" applyAlignment="1">
      <alignment horizontal="center" vertical="center"/>
    </xf>
    <xf numFmtId="0" fontId="95" fillId="0" borderId="1" xfId="0" applyFont="1" applyBorder="1" applyAlignment="1">
      <alignment horizontal="center" vertical="center"/>
    </xf>
    <xf numFmtId="0" fontId="95" fillId="0" borderId="2" xfId="0" applyFont="1" applyBorder="1" applyAlignment="1">
      <alignment horizontal="center" vertical="center"/>
    </xf>
    <xf numFmtId="0" fontId="95" fillId="0" borderId="3" xfId="0" applyFont="1" applyBorder="1" applyAlignment="1">
      <alignment horizontal="center" vertical="center"/>
    </xf>
    <xf numFmtId="0" fontId="95" fillId="0" borderId="6" xfId="0" applyFont="1" applyBorder="1" applyAlignment="1">
      <alignment horizontal="center" vertical="center"/>
    </xf>
    <xf numFmtId="0" fontId="95" fillId="0" borderId="7" xfId="0" applyFont="1" applyBorder="1" applyAlignment="1">
      <alignment horizontal="center" vertical="center"/>
    </xf>
    <xf numFmtId="0" fontId="95" fillId="0" borderId="8" xfId="0" applyFont="1" applyBorder="1" applyAlignment="1">
      <alignment horizontal="center" vertical="center"/>
    </xf>
    <xf numFmtId="0" fontId="95" fillId="0" borderId="23" xfId="0" applyFont="1" applyBorder="1" applyAlignment="1">
      <alignment horizontal="center" vertical="center" textRotation="255"/>
    </xf>
    <xf numFmtId="0" fontId="95" fillId="0" borderId="11" xfId="0" applyFont="1" applyBorder="1" applyAlignment="1">
      <alignment vertical="center" shrinkToFit="1"/>
    </xf>
    <xf numFmtId="0" fontId="95" fillId="0" borderId="13" xfId="0" applyFont="1" applyBorder="1" applyAlignment="1">
      <alignment vertical="center" shrinkToFit="1"/>
    </xf>
    <xf numFmtId="0" fontId="95" fillId="0" borderId="14" xfId="0" applyFont="1" applyBorder="1" applyAlignment="1">
      <alignment vertical="center" shrinkToFit="1"/>
    </xf>
    <xf numFmtId="0" fontId="95" fillId="0" borderId="4" xfId="0" applyFont="1" applyBorder="1" applyAlignment="1">
      <alignment horizontal="center" vertical="center"/>
    </xf>
    <xf numFmtId="0" fontId="95" fillId="0" borderId="5" xfId="0" applyFont="1" applyBorder="1" applyAlignment="1">
      <alignment horizontal="center" vertical="center"/>
    </xf>
    <xf numFmtId="0" fontId="95" fillId="0" borderId="1" xfId="0" applyFont="1" applyBorder="1" applyAlignment="1">
      <alignment vertical="center" wrapText="1"/>
    </xf>
    <xf numFmtId="0" fontId="95" fillId="0" borderId="2" xfId="0" applyFont="1" applyBorder="1" applyAlignment="1">
      <alignment vertical="center" wrapText="1"/>
    </xf>
    <xf numFmtId="0" fontId="95" fillId="0" borderId="3" xfId="0" applyFont="1" applyBorder="1" applyAlignment="1">
      <alignment vertical="center" wrapText="1"/>
    </xf>
    <xf numFmtId="0" fontId="95" fillId="0" borderId="4" xfId="0" applyFont="1" applyBorder="1" applyAlignment="1">
      <alignment vertical="center" wrapText="1"/>
    </xf>
    <xf numFmtId="0" fontId="95" fillId="0" borderId="0" xfId="0" applyFont="1" applyAlignment="1">
      <alignment vertical="center" wrapText="1"/>
    </xf>
    <xf numFmtId="0" fontId="95" fillId="0" borderId="5" xfId="0" applyFont="1" applyBorder="1" applyAlignment="1">
      <alignment vertical="center" wrapText="1"/>
    </xf>
    <xf numFmtId="0" fontId="95" fillId="0" borderId="6" xfId="0" applyFont="1" applyBorder="1" applyAlignment="1">
      <alignment vertical="center" wrapText="1"/>
    </xf>
    <xf numFmtId="0" fontId="95" fillId="0" borderId="7" xfId="0" applyFont="1" applyBorder="1" applyAlignment="1">
      <alignment vertical="center" wrapText="1"/>
    </xf>
    <xf numFmtId="0" fontId="95" fillId="0" borderId="8" xfId="0" applyFont="1" applyBorder="1" applyAlignment="1">
      <alignment vertical="center" wrapText="1"/>
    </xf>
    <xf numFmtId="0" fontId="95" fillId="0" borderId="1" xfId="0" applyFont="1" applyBorder="1" applyAlignment="1">
      <alignment horizontal="left" vertical="center" wrapText="1"/>
    </xf>
    <xf numFmtId="0" fontId="95" fillId="0" borderId="2" xfId="0" applyFont="1" applyBorder="1" applyAlignment="1">
      <alignment horizontal="left" vertical="center" wrapText="1"/>
    </xf>
    <xf numFmtId="0" fontId="95" fillId="0" borderId="3" xfId="0" applyFont="1" applyBorder="1" applyAlignment="1">
      <alignment horizontal="left" vertical="center" wrapText="1"/>
    </xf>
    <xf numFmtId="0" fontId="95" fillId="0" borderId="4" xfId="0" applyFont="1" applyBorder="1" applyAlignment="1">
      <alignment horizontal="left" vertical="center" wrapText="1"/>
    </xf>
    <xf numFmtId="0" fontId="95" fillId="0" borderId="0" xfId="0" applyFont="1" applyAlignment="1">
      <alignment horizontal="left" vertical="center" wrapText="1"/>
    </xf>
    <xf numFmtId="0" fontId="95" fillId="0" borderId="5" xfId="0" applyFont="1" applyBorder="1" applyAlignment="1">
      <alignment horizontal="left" vertical="center" wrapText="1"/>
    </xf>
    <xf numFmtId="0" fontId="95" fillId="0" borderId="6" xfId="0" applyFont="1" applyBorder="1" applyAlignment="1">
      <alignment horizontal="left" vertical="center" wrapText="1"/>
    </xf>
    <xf numFmtId="0" fontId="95" fillId="0" borderId="7" xfId="0" applyFont="1" applyBorder="1" applyAlignment="1">
      <alignment horizontal="left" vertical="center" wrapText="1"/>
    </xf>
    <xf numFmtId="0" fontId="95" fillId="0" borderId="8" xfId="0" applyFont="1" applyBorder="1" applyAlignment="1">
      <alignment horizontal="left" vertical="center" wrapText="1"/>
    </xf>
    <xf numFmtId="0" fontId="95" fillId="0" borderId="31" xfId="0" applyFont="1" applyBorder="1" applyAlignment="1">
      <alignment horizontal="left" vertical="center"/>
    </xf>
    <xf numFmtId="0" fontId="95" fillId="0" borderId="11" xfId="0" applyFont="1" applyBorder="1">
      <alignment vertical="center"/>
    </xf>
    <xf numFmtId="0" fontId="95" fillId="0" borderId="14" xfId="0" applyFont="1" applyBorder="1">
      <alignment vertical="center"/>
    </xf>
    <xf numFmtId="0" fontId="6" fillId="0" borderId="0" xfId="0" applyFont="1" applyAlignment="1">
      <alignment horizontal="left" vertical="top"/>
    </xf>
    <xf numFmtId="0" fontId="95" fillId="0" borderId="209" xfId="0" applyFont="1" applyBorder="1" applyAlignment="1">
      <alignment horizontal="left" vertical="center"/>
    </xf>
    <xf numFmtId="0" fontId="95" fillId="0" borderId="14" xfId="0" applyFont="1" applyBorder="1" applyAlignment="1">
      <alignment horizontal="left" vertical="center" shrinkToFit="1"/>
    </xf>
    <xf numFmtId="0" fontId="95" fillId="0" borderId="23" xfId="0" applyFont="1" applyBorder="1" applyAlignment="1">
      <alignment horizontal="left" vertical="center" shrinkToFit="1"/>
    </xf>
    <xf numFmtId="0" fontId="6" fillId="0" borderId="0" xfId="0" applyFont="1" applyAlignment="1">
      <alignment horizontal="left" vertical="center" shrinkToFit="1"/>
    </xf>
    <xf numFmtId="0" fontId="32" fillId="21" borderId="1" xfId="0" applyFont="1" applyFill="1" applyBorder="1" applyAlignment="1">
      <alignment horizontal="left" vertical="center" wrapText="1"/>
    </xf>
    <xf numFmtId="0" fontId="32" fillId="21" borderId="2" xfId="0" applyFont="1" applyFill="1" applyBorder="1" applyAlignment="1">
      <alignment horizontal="left" vertical="center" wrapText="1"/>
    </xf>
    <xf numFmtId="0" fontId="32" fillId="21" borderId="3" xfId="0" applyFont="1" applyFill="1" applyBorder="1" applyAlignment="1">
      <alignment horizontal="left" vertical="center" wrapText="1"/>
    </xf>
    <xf numFmtId="0" fontId="32" fillId="21" borderId="6" xfId="0" applyFont="1" applyFill="1" applyBorder="1" applyAlignment="1">
      <alignment horizontal="left" vertical="center" wrapText="1"/>
    </xf>
    <xf numFmtId="0" fontId="32" fillId="21" borderId="7" xfId="0" applyFont="1" applyFill="1" applyBorder="1" applyAlignment="1">
      <alignment horizontal="left" vertical="center" wrapText="1"/>
    </xf>
    <xf numFmtId="0" fontId="32" fillId="21" borderId="8" xfId="0" applyFont="1" applyFill="1" applyBorder="1" applyAlignment="1">
      <alignment horizontal="left" vertical="center" wrapText="1"/>
    </xf>
    <xf numFmtId="0" fontId="6" fillId="8" borderId="7" xfId="0" applyFont="1" applyFill="1" applyBorder="1">
      <alignment vertical="center"/>
    </xf>
    <xf numFmtId="197" fontId="59" fillId="0" borderId="231" xfId="0" applyNumberFormat="1" applyFont="1" applyBorder="1" applyAlignment="1">
      <alignment vertical="top"/>
    </xf>
    <xf numFmtId="197" fontId="10" fillId="0" borderId="232" xfId="0" applyNumberFormat="1" applyFont="1" applyBorder="1" applyAlignment="1">
      <alignment vertical="top"/>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0" borderId="56" xfId="0" applyFont="1" applyBorder="1" applyAlignment="1">
      <alignment horizontal="center" vertical="center"/>
    </xf>
    <xf numFmtId="0" fontId="6" fillId="0" borderId="57" xfId="0" applyFont="1" applyBorder="1" applyAlignment="1">
      <alignment horizontal="center" vertical="center"/>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 fillId="0" borderId="2" xfId="0" applyFont="1" applyBorder="1" applyAlignment="1">
      <alignment vertical="top" wrapText="1"/>
    </xf>
    <xf numFmtId="0" fontId="6" fillId="0" borderId="0" xfId="0" applyFont="1" applyAlignment="1">
      <alignment vertical="top" wrapText="1"/>
    </xf>
    <xf numFmtId="0" fontId="89" fillId="8" borderId="0" xfId="0" applyFont="1" applyFill="1" applyAlignment="1">
      <alignment vertical="top" wrapText="1"/>
    </xf>
    <xf numFmtId="0" fontId="6" fillId="6" borderId="1" xfId="0" applyFont="1" applyFill="1" applyBorder="1" applyAlignment="1">
      <alignment horizontal="center" vertical="center" shrinkToFit="1"/>
    </xf>
    <xf numFmtId="0" fontId="6" fillId="6" borderId="2" xfId="0" applyFont="1" applyFill="1" applyBorder="1" applyAlignment="1">
      <alignment horizontal="center" vertical="center" shrinkToFit="1"/>
    </xf>
    <xf numFmtId="0" fontId="6" fillId="6" borderId="3" xfId="0" applyFont="1" applyFill="1" applyBorder="1" applyAlignment="1">
      <alignment horizontal="center" vertical="center" shrinkToFit="1"/>
    </xf>
    <xf numFmtId="0" fontId="6" fillId="6" borderId="6" xfId="0" applyFont="1" applyFill="1" applyBorder="1" applyAlignment="1">
      <alignment horizontal="center" vertical="center" shrinkToFit="1"/>
    </xf>
    <xf numFmtId="0" fontId="6" fillId="6" borderId="7" xfId="0" applyFont="1" applyFill="1" applyBorder="1" applyAlignment="1">
      <alignment horizontal="center" vertical="center" shrinkToFit="1"/>
    </xf>
    <xf numFmtId="0" fontId="6" fillId="6" borderId="8" xfId="0" applyFont="1" applyFill="1" applyBorder="1" applyAlignment="1">
      <alignment horizontal="center" vertical="center" shrinkToFit="1"/>
    </xf>
    <xf numFmtId="0" fontId="103" fillId="0" borderId="1" xfId="0" applyFont="1" applyBorder="1" applyAlignment="1">
      <alignment horizontal="center" vertical="center" wrapText="1"/>
    </xf>
    <xf numFmtId="0" fontId="103" fillId="0" borderId="2" xfId="0" applyFont="1" applyBorder="1" applyAlignment="1">
      <alignment horizontal="center" vertical="center"/>
    </xf>
    <xf numFmtId="0" fontId="103" fillId="0" borderId="3" xfId="0" applyFont="1" applyBorder="1" applyAlignment="1">
      <alignment horizontal="center" vertical="center"/>
    </xf>
    <xf numFmtId="0" fontId="103" fillId="0" borderId="6" xfId="0" applyFont="1" applyBorder="1" applyAlignment="1">
      <alignment horizontal="center" vertical="center"/>
    </xf>
    <xf numFmtId="0" fontId="103" fillId="0" borderId="7" xfId="0" applyFont="1" applyBorder="1" applyAlignment="1">
      <alignment horizontal="center" vertical="center"/>
    </xf>
    <xf numFmtId="0" fontId="103" fillId="0" borderId="8" xfId="0" applyFont="1" applyBorder="1" applyAlignment="1">
      <alignment horizontal="center" vertical="center"/>
    </xf>
    <xf numFmtId="0" fontId="6" fillId="2" borderId="7" xfId="0" applyFont="1" applyFill="1" applyBorder="1" applyAlignment="1">
      <alignment horizontal="left" vertical="top" wrapText="1"/>
    </xf>
    <xf numFmtId="0" fontId="6" fillId="2" borderId="7" xfId="0" applyFont="1" applyFill="1" applyBorder="1" applyAlignment="1">
      <alignment horizontal="left" vertical="top"/>
    </xf>
    <xf numFmtId="0" fontId="6" fillId="2" borderId="0" xfId="0" applyFont="1" applyFill="1" applyAlignment="1">
      <alignment horizontal="left" vertical="top"/>
    </xf>
    <xf numFmtId="176" fontId="6" fillId="3" borderId="1" xfId="0" applyNumberFormat="1" applyFont="1" applyFill="1" applyBorder="1" applyAlignment="1">
      <alignment horizontal="center" vertical="center" shrinkToFit="1"/>
    </xf>
    <xf numFmtId="176" fontId="6" fillId="3" borderId="2" xfId="0" applyNumberFormat="1" applyFont="1" applyFill="1" applyBorder="1" applyAlignment="1">
      <alignment horizontal="center" vertical="center" shrinkToFit="1"/>
    </xf>
    <xf numFmtId="176" fontId="6" fillId="3" borderId="3" xfId="0" applyNumberFormat="1" applyFont="1" applyFill="1" applyBorder="1" applyAlignment="1">
      <alignment horizontal="center" vertical="center" shrinkToFit="1"/>
    </xf>
    <xf numFmtId="176" fontId="6" fillId="3" borderId="6" xfId="0" applyNumberFormat="1" applyFont="1" applyFill="1" applyBorder="1" applyAlignment="1">
      <alignment horizontal="center" vertical="center" shrinkToFit="1"/>
    </xf>
    <xf numFmtId="176" fontId="6" fillId="3" borderId="7" xfId="0" applyNumberFormat="1" applyFont="1" applyFill="1" applyBorder="1" applyAlignment="1">
      <alignment horizontal="center" vertical="center" shrinkToFit="1"/>
    </xf>
    <xf numFmtId="176" fontId="6" fillId="3" borderId="8" xfId="0" applyNumberFormat="1" applyFont="1" applyFill="1" applyBorder="1" applyAlignment="1">
      <alignment horizontal="center" vertical="center" shrinkToFit="1"/>
    </xf>
    <xf numFmtId="0" fontId="6" fillId="8" borderId="0" xfId="0" applyFont="1" applyFill="1" applyAlignment="1">
      <alignment horizontal="left" vertical="top"/>
    </xf>
    <xf numFmtId="0" fontId="38" fillId="0" borderId="23" xfId="0" applyFont="1" applyBorder="1" applyAlignment="1">
      <alignment horizontal="center" vertical="center"/>
    </xf>
    <xf numFmtId="0" fontId="6" fillId="24" borderId="23" xfId="0" applyFont="1" applyFill="1" applyBorder="1" applyAlignment="1">
      <alignment horizontal="left" vertical="top" wrapText="1"/>
    </xf>
    <xf numFmtId="0" fontId="6" fillId="0" borderId="219" xfId="0" applyFont="1" applyBorder="1">
      <alignment vertical="center"/>
    </xf>
    <xf numFmtId="0" fontId="6" fillId="0" borderId="218" xfId="0" applyFont="1" applyBorder="1">
      <alignment vertical="center"/>
    </xf>
    <xf numFmtId="0" fontId="6" fillId="0" borderId="217" xfId="0" applyFont="1" applyBorder="1">
      <alignment vertical="center"/>
    </xf>
    <xf numFmtId="0" fontId="95" fillId="0" borderId="1" xfId="0" applyFont="1" applyBorder="1" applyAlignment="1">
      <alignment vertical="center" wrapText="1" shrinkToFit="1"/>
    </xf>
    <xf numFmtId="0" fontId="95" fillId="0" borderId="2" xfId="0" applyFont="1" applyBorder="1" applyAlignment="1">
      <alignment vertical="center" wrapText="1" shrinkToFit="1"/>
    </xf>
    <xf numFmtId="0" fontId="95" fillId="0" borderId="3" xfId="0" applyFont="1" applyBorder="1" applyAlignment="1">
      <alignment vertical="center" wrapText="1" shrinkToFit="1"/>
    </xf>
    <xf numFmtId="0" fontId="95" fillId="0" borderId="6" xfId="0" applyFont="1" applyBorder="1" applyAlignment="1">
      <alignment vertical="center" wrapText="1" shrinkToFit="1"/>
    </xf>
    <xf numFmtId="0" fontId="95" fillId="0" borderId="7" xfId="0" applyFont="1" applyBorder="1" applyAlignment="1">
      <alignment vertical="center" wrapText="1" shrinkToFit="1"/>
    </xf>
    <xf numFmtId="0" fontId="95" fillId="0" borderId="8" xfId="0" applyFont="1" applyBorder="1" applyAlignment="1">
      <alignment vertical="center" wrapText="1" shrinkToFit="1"/>
    </xf>
    <xf numFmtId="0" fontId="95" fillId="0" borderId="11" xfId="0" applyFont="1" applyBorder="1" applyAlignment="1">
      <alignment horizontal="left" vertical="center" shrinkToFit="1"/>
    </xf>
    <xf numFmtId="0" fontId="95" fillId="0" borderId="13" xfId="0" applyFont="1" applyBorder="1" applyAlignment="1">
      <alignment horizontal="left" vertical="center" shrinkToFit="1"/>
    </xf>
    <xf numFmtId="0" fontId="6" fillId="3" borderId="4"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5" xfId="0" applyFont="1" applyFill="1" applyBorder="1" applyAlignment="1">
      <alignment horizontal="center" vertical="center" wrapText="1"/>
    </xf>
    <xf numFmtId="0" fontId="6" fillId="3" borderId="8" xfId="0" applyFont="1" applyFill="1" applyBorder="1" applyAlignment="1">
      <alignment horizontal="center" vertical="center"/>
    </xf>
    <xf numFmtId="0" fontId="6" fillId="3" borderId="11"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0" borderId="6" xfId="0" applyFont="1" applyBorder="1" applyAlignment="1">
      <alignment horizontal="center" vertical="center" textRotation="255"/>
    </xf>
    <xf numFmtId="0" fontId="95" fillId="0" borderId="23" xfId="0" applyFont="1" applyBorder="1" applyAlignment="1">
      <alignment horizontal="center" vertical="center" shrinkToFit="1"/>
    </xf>
    <xf numFmtId="0" fontId="6" fillId="6" borderId="64" xfId="0" applyFont="1" applyFill="1" applyBorder="1" applyAlignment="1">
      <alignment horizontal="left" vertical="center"/>
    </xf>
    <xf numFmtId="0" fontId="6" fillId="6" borderId="13" xfId="0" applyFont="1" applyFill="1" applyBorder="1" applyAlignment="1">
      <alignment horizontal="left" vertical="center"/>
    </xf>
    <xf numFmtId="0" fontId="6" fillId="6" borderId="14" xfId="0" applyFont="1" applyFill="1" applyBorder="1" applyAlignment="1">
      <alignment horizontal="left" vertical="center"/>
    </xf>
    <xf numFmtId="0" fontId="6" fillId="3" borderId="1" xfId="0" applyFont="1" applyFill="1" applyBorder="1" applyAlignment="1">
      <alignment vertical="center" wrapText="1"/>
    </xf>
    <xf numFmtId="0" fontId="6" fillId="3" borderId="2" xfId="0" applyFont="1" applyFill="1" applyBorder="1" applyAlignment="1">
      <alignment vertical="center" wrapText="1"/>
    </xf>
    <xf numFmtId="0" fontId="6" fillId="3" borderId="6" xfId="0" applyFont="1" applyFill="1" applyBorder="1" applyAlignment="1">
      <alignment vertical="center" wrapText="1"/>
    </xf>
    <xf numFmtId="0" fontId="6" fillId="3" borderId="7" xfId="0" applyFont="1" applyFill="1" applyBorder="1" applyAlignment="1">
      <alignment vertical="center" wrapText="1"/>
    </xf>
    <xf numFmtId="0" fontId="6" fillId="3" borderId="11" xfId="0" applyFont="1" applyFill="1" applyBorder="1" applyAlignment="1">
      <alignment vertical="center" shrinkToFit="1"/>
    </xf>
    <xf numFmtId="0" fontId="6" fillId="3" borderId="13" xfId="0" applyFont="1" applyFill="1" applyBorder="1" applyAlignment="1">
      <alignment vertical="center" shrinkToFit="1"/>
    </xf>
    <xf numFmtId="0" fontId="6" fillId="3" borderId="14" xfId="0" applyFont="1" applyFill="1" applyBorder="1" applyAlignment="1">
      <alignment vertical="center" shrinkToFit="1"/>
    </xf>
    <xf numFmtId="0" fontId="6" fillId="7" borderId="23" xfId="0" applyFont="1" applyFill="1" applyBorder="1" applyAlignment="1">
      <alignment horizontal="left" vertical="center" wrapText="1"/>
    </xf>
    <xf numFmtId="0" fontId="6" fillId="7" borderId="23" xfId="0" applyFont="1" applyFill="1" applyBorder="1" applyAlignment="1">
      <alignment horizontal="left" vertical="top" wrapText="1"/>
    </xf>
    <xf numFmtId="0" fontId="6" fillId="3" borderId="3" xfId="0" applyFont="1" applyFill="1" applyBorder="1" applyAlignment="1">
      <alignment vertical="center" wrapText="1"/>
    </xf>
    <xf numFmtId="0" fontId="6" fillId="3" borderId="8" xfId="0" applyFont="1" applyFill="1" applyBorder="1" applyAlignment="1">
      <alignment vertical="center" wrapText="1"/>
    </xf>
    <xf numFmtId="0" fontId="6" fillId="3" borderId="11"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6" fillId="3" borderId="14" xfId="0" applyFont="1" applyFill="1" applyBorder="1" applyAlignment="1">
      <alignment horizontal="left" vertical="center" wrapText="1"/>
    </xf>
    <xf numFmtId="0" fontId="6" fillId="0" borderId="23" xfId="0" applyFont="1" applyBorder="1" applyAlignment="1">
      <alignment horizontal="center" vertical="center" textRotation="255"/>
    </xf>
    <xf numFmtId="0" fontId="38" fillId="0" borderId="1" xfId="0" applyFont="1" applyBorder="1" applyAlignment="1">
      <alignment vertical="center" wrapText="1"/>
    </xf>
    <xf numFmtId="0" fontId="38" fillId="0" borderId="2" xfId="0" applyFont="1" applyBorder="1" applyAlignment="1">
      <alignment vertical="center" wrapText="1"/>
    </xf>
    <xf numFmtId="0" fontId="38" fillId="0" borderId="3" xfId="0" applyFont="1" applyBorder="1" applyAlignment="1">
      <alignment vertical="center" wrapText="1"/>
    </xf>
    <xf numFmtId="0" fontId="38" fillId="0" borderId="4" xfId="0" applyFont="1" applyBorder="1" applyAlignment="1">
      <alignment vertical="center" wrapText="1"/>
    </xf>
    <xf numFmtId="0" fontId="38" fillId="0" borderId="0" xfId="0" applyFont="1" applyAlignment="1">
      <alignment vertical="center" wrapText="1"/>
    </xf>
    <xf numFmtId="0" fontId="38" fillId="0" borderId="5" xfId="0" applyFont="1" applyBorder="1" applyAlignment="1">
      <alignment vertical="center" wrapText="1"/>
    </xf>
    <xf numFmtId="0" fontId="38" fillId="0" borderId="6" xfId="0" applyFont="1" applyBorder="1" applyAlignment="1">
      <alignment vertical="center" wrapText="1"/>
    </xf>
    <xf numFmtId="0" fontId="38" fillId="0" borderId="7" xfId="0" applyFont="1" applyBorder="1" applyAlignment="1">
      <alignment vertical="center" wrapText="1"/>
    </xf>
    <xf numFmtId="0" fontId="38" fillId="0" borderId="8" xfId="0" applyFont="1" applyBorder="1" applyAlignment="1">
      <alignment vertical="center" wrapText="1"/>
    </xf>
    <xf numFmtId="0" fontId="95" fillId="0" borderId="13" xfId="0" applyFont="1" applyBorder="1">
      <alignment vertical="center"/>
    </xf>
    <xf numFmtId="0" fontId="6" fillId="0" borderId="4" xfId="0" applyFont="1" applyBorder="1" applyAlignment="1">
      <alignment vertical="center" textRotation="255"/>
    </xf>
    <xf numFmtId="0" fontId="6" fillId="0" borderId="6" xfId="0" applyFont="1" applyBorder="1" applyAlignment="1">
      <alignment vertical="center" textRotation="255"/>
    </xf>
    <xf numFmtId="0" fontId="6" fillId="0" borderId="12" xfId="0" applyFont="1" applyBorder="1" applyAlignment="1">
      <alignment vertical="center" textRotation="255"/>
    </xf>
    <xf numFmtId="0" fontId="6" fillId="0" borderId="10" xfId="0" applyFont="1" applyBorder="1" applyAlignment="1">
      <alignment vertical="center" textRotation="255"/>
    </xf>
    <xf numFmtId="0" fontId="95" fillId="0" borderId="23" xfId="0" applyFont="1" applyBorder="1" applyAlignment="1">
      <alignment vertical="center" shrinkToFit="1"/>
    </xf>
    <xf numFmtId="0" fontId="6" fillId="0" borderId="1"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66" xfId="0" applyFont="1" applyBorder="1" applyAlignment="1">
      <alignment horizontal="center" vertical="center"/>
    </xf>
    <xf numFmtId="0" fontId="6" fillId="0" borderId="193" xfId="0" applyFont="1" applyBorder="1" applyAlignment="1">
      <alignment horizontal="center" vertical="center"/>
    </xf>
    <xf numFmtId="3" fontId="11" fillId="3" borderId="1" xfId="1" applyNumberFormat="1" applyFill="1" applyBorder="1" applyAlignment="1">
      <alignment horizontal="right" vertical="center"/>
    </xf>
    <xf numFmtId="0" fontId="39" fillId="0" borderId="11" xfId="0" applyFont="1" applyBorder="1" applyAlignment="1">
      <alignment horizontal="left" vertical="center"/>
    </xf>
    <xf numFmtId="0" fontId="39" fillId="0" borderId="13" xfId="0" applyFont="1" applyBorder="1" applyAlignment="1">
      <alignment horizontal="left" vertical="center"/>
    </xf>
    <xf numFmtId="0" fontId="39" fillId="0" borderId="14" xfId="0" applyFont="1" applyBorder="1" applyAlignment="1">
      <alignment horizontal="left" vertical="center"/>
    </xf>
    <xf numFmtId="0" fontId="95" fillId="0" borderId="0" xfId="0" applyFont="1" applyAlignment="1">
      <alignment vertical="top" wrapText="1"/>
    </xf>
    <xf numFmtId="0" fontId="6" fillId="0" borderId="23" xfId="0" applyFont="1" applyBorder="1" applyAlignment="1">
      <alignment horizontal="left" vertical="center" wrapText="1"/>
    </xf>
    <xf numFmtId="0" fontId="95" fillId="0" borderId="35" xfId="0" applyFont="1" applyBorder="1">
      <alignment vertical="center"/>
    </xf>
    <xf numFmtId="0" fontId="95" fillId="0" borderId="36" xfId="0" applyFont="1" applyBorder="1">
      <alignment vertical="center"/>
    </xf>
    <xf numFmtId="0" fontId="95" fillId="0" borderId="37" xfId="0" applyFont="1" applyBorder="1">
      <alignment vertical="center"/>
    </xf>
    <xf numFmtId="0" fontId="95" fillId="0" borderId="32" xfId="0" applyFont="1" applyBorder="1" applyAlignment="1">
      <alignment horizontal="left" vertical="center" shrinkToFit="1"/>
    </xf>
    <xf numFmtId="0" fontId="95" fillId="0" borderId="33" xfId="0" applyFont="1" applyBorder="1" applyAlignment="1">
      <alignment horizontal="left" vertical="center" shrinkToFit="1"/>
    </xf>
    <xf numFmtId="0" fontId="95" fillId="0" borderId="34" xfId="0" applyFont="1" applyBorder="1" applyAlignment="1">
      <alignment horizontal="left" vertical="center" shrinkToFit="1"/>
    </xf>
    <xf numFmtId="0" fontId="6" fillId="0" borderId="23" xfId="0" applyFont="1" applyBorder="1">
      <alignment vertical="center"/>
    </xf>
    <xf numFmtId="0" fontId="95" fillId="0" borderId="24" xfId="0" applyFont="1" applyBorder="1">
      <alignment vertical="center"/>
    </xf>
    <xf numFmtId="0" fontId="95" fillId="0" borderId="25" xfId="0" applyFont="1" applyBorder="1">
      <alignment vertical="center"/>
    </xf>
    <xf numFmtId="0" fontId="95" fillId="0" borderId="26" xfId="0" applyFont="1" applyBorder="1">
      <alignment vertical="center"/>
    </xf>
    <xf numFmtId="0" fontId="6" fillId="0" borderId="58" xfId="0" applyFont="1" applyBorder="1" applyAlignment="1">
      <alignment horizontal="left" vertical="center" wrapText="1"/>
    </xf>
    <xf numFmtId="0" fontId="6" fillId="0" borderId="58" xfId="0" applyFont="1" applyBorder="1" applyAlignment="1">
      <alignment horizontal="left" vertical="center"/>
    </xf>
    <xf numFmtId="0" fontId="0" fillId="0" borderId="0" xfId="0" applyAlignment="1">
      <alignment vertical="top" wrapText="1"/>
    </xf>
    <xf numFmtId="0" fontId="6" fillId="0" borderId="11"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14" xfId="0" applyFont="1" applyBorder="1" applyAlignment="1">
      <alignment horizontal="center" vertical="center" shrinkToFit="1"/>
    </xf>
    <xf numFmtId="0" fontId="6" fillId="3" borderId="14" xfId="0" applyFont="1" applyFill="1" applyBorder="1" applyAlignment="1">
      <alignment horizontal="center" vertical="center"/>
    </xf>
    <xf numFmtId="0" fontId="78" fillId="2" borderId="0" xfId="0" applyFont="1" applyFill="1" applyAlignment="1">
      <alignment horizontal="left" vertical="center" wrapText="1"/>
    </xf>
    <xf numFmtId="186" fontId="6" fillId="3" borderId="23" xfId="0" applyNumberFormat="1" applyFont="1" applyFill="1" applyBorder="1" applyAlignment="1">
      <alignment horizontal="center" vertical="center"/>
    </xf>
    <xf numFmtId="0" fontId="39" fillId="0" borderId="11" xfId="0" applyFont="1" applyBorder="1" applyAlignment="1">
      <alignment horizontal="center" vertical="center" shrinkToFit="1"/>
    </xf>
    <xf numFmtId="0" fontId="39" fillId="0" borderId="13" xfId="0" applyFont="1" applyBorder="1" applyAlignment="1">
      <alignment horizontal="center" vertical="center" shrinkToFit="1"/>
    </xf>
    <xf numFmtId="0" fontId="39" fillId="0" borderId="14" xfId="0" applyFont="1" applyBorder="1" applyAlignment="1">
      <alignment horizontal="center" vertical="center" shrinkToFit="1"/>
    </xf>
    <xf numFmtId="0" fontId="38" fillId="0" borderId="23" xfId="0" applyFont="1" applyBorder="1" applyAlignment="1">
      <alignment horizontal="center" vertical="center" wrapText="1" shrinkToFit="1"/>
    </xf>
    <xf numFmtId="0" fontId="38" fillId="0" borderId="23" xfId="0" applyFont="1" applyBorder="1" applyAlignment="1">
      <alignment horizontal="center" vertical="center" shrinkToFit="1"/>
    </xf>
    <xf numFmtId="0" fontId="6" fillId="2" borderId="0" xfId="0" applyFont="1" applyFill="1" applyAlignment="1">
      <alignment horizontal="left" vertical="top" wrapText="1"/>
    </xf>
    <xf numFmtId="0" fontId="38" fillId="0" borderId="11" xfId="0" applyFont="1" applyBorder="1" applyAlignment="1">
      <alignment horizontal="center" vertical="center" shrinkToFit="1"/>
    </xf>
    <xf numFmtId="0" fontId="38" fillId="0" borderId="13" xfId="0" applyFont="1" applyBorder="1" applyAlignment="1">
      <alignment horizontal="center" vertical="center" shrinkToFit="1"/>
    </xf>
    <xf numFmtId="0" fontId="38" fillId="0" borderId="14" xfId="0" applyFont="1" applyBorder="1" applyAlignment="1">
      <alignment horizontal="center" vertical="center" shrinkToFit="1"/>
    </xf>
    <xf numFmtId="0" fontId="6" fillId="3" borderId="4"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5" xfId="0" applyFont="1" applyFill="1" applyBorder="1" applyAlignment="1">
      <alignment horizontal="left" vertical="center" wrapText="1"/>
    </xf>
    <xf numFmtId="0" fontId="6" fillId="0" borderId="23" xfId="0" applyFont="1" applyBorder="1" applyAlignment="1">
      <alignment horizontal="center" vertical="center" wrapText="1" shrinkToFit="1"/>
    </xf>
    <xf numFmtId="0" fontId="6" fillId="2" borderId="11" xfId="0" applyFont="1" applyFill="1" applyBorder="1" applyAlignment="1">
      <alignment horizontal="left" vertical="center" shrinkToFit="1"/>
    </xf>
    <xf numFmtId="0" fontId="6" fillId="2" borderId="13" xfId="0" applyFont="1" applyFill="1" applyBorder="1" applyAlignment="1">
      <alignment horizontal="left" vertical="center" shrinkToFit="1"/>
    </xf>
    <xf numFmtId="0" fontId="6" fillId="2" borderId="14" xfId="0" applyFont="1" applyFill="1" applyBorder="1" applyAlignment="1">
      <alignment horizontal="left" vertical="center" shrinkToFit="1"/>
    </xf>
    <xf numFmtId="186" fontId="6" fillId="3" borderId="23" xfId="0" applyNumberFormat="1" applyFont="1" applyFill="1" applyBorder="1" applyAlignment="1">
      <alignment horizontal="center" vertical="center" wrapText="1"/>
    </xf>
    <xf numFmtId="197" fontId="38" fillId="0" borderId="11" xfId="0" applyNumberFormat="1" applyFont="1" applyBorder="1" applyAlignment="1">
      <alignment horizontal="center" vertical="center"/>
    </xf>
    <xf numFmtId="197" fontId="38" fillId="0" borderId="14" xfId="0" applyNumberFormat="1" applyFont="1" applyBorder="1" applyAlignment="1">
      <alignment horizontal="center" vertical="center"/>
    </xf>
    <xf numFmtId="176" fontId="6" fillId="3" borderId="23" xfId="0" applyNumberFormat="1" applyFont="1" applyFill="1" applyBorder="1" applyAlignment="1">
      <alignment horizontal="center" vertical="center" shrinkToFit="1"/>
    </xf>
    <xf numFmtId="0" fontId="38" fillId="0" borderId="1" xfId="0" applyFont="1" applyBorder="1" applyAlignment="1">
      <alignment horizontal="center" vertical="center" wrapText="1" shrinkToFit="1"/>
    </xf>
    <xf numFmtId="0" fontId="38" fillId="0" borderId="2" xfId="0" applyFont="1" applyBorder="1" applyAlignment="1">
      <alignment horizontal="center" vertical="center" shrinkToFit="1"/>
    </xf>
    <xf numFmtId="0" fontId="38" fillId="0" borderId="3" xfId="0" applyFont="1" applyBorder="1" applyAlignment="1">
      <alignment horizontal="center" vertical="center" shrinkToFit="1"/>
    </xf>
    <xf numFmtId="0" fontId="38" fillId="0" borderId="4" xfId="0" applyFont="1" applyBorder="1" applyAlignment="1">
      <alignment horizontal="center" vertical="center" shrinkToFit="1"/>
    </xf>
    <xf numFmtId="0" fontId="38" fillId="0" borderId="0" xfId="0" applyFont="1" applyAlignment="1">
      <alignment horizontal="center" vertical="center" shrinkToFit="1"/>
    </xf>
    <xf numFmtId="197" fontId="6" fillId="0" borderId="1" xfId="0" applyNumberFormat="1" applyFont="1" applyBorder="1" applyAlignment="1">
      <alignment horizontal="center" vertical="center" shrinkToFit="1"/>
    </xf>
    <xf numFmtId="197" fontId="6" fillId="0" borderId="3" xfId="0" applyNumberFormat="1" applyFont="1" applyBorder="1" applyAlignment="1">
      <alignment horizontal="center" vertical="center" shrinkToFit="1"/>
    </xf>
    <xf numFmtId="197" fontId="6" fillId="0" borderId="4" xfId="0" applyNumberFormat="1" applyFont="1" applyBorder="1" applyAlignment="1">
      <alignment horizontal="center" vertical="center" shrinkToFit="1"/>
    </xf>
    <xf numFmtId="197" fontId="6" fillId="0" borderId="5" xfId="0" applyNumberFormat="1" applyFont="1" applyBorder="1" applyAlignment="1">
      <alignment horizontal="center" vertical="center" shrinkToFit="1"/>
    </xf>
    <xf numFmtId="197" fontId="6" fillId="0" borderId="6" xfId="0" applyNumberFormat="1" applyFont="1" applyBorder="1" applyAlignment="1">
      <alignment horizontal="center" vertical="center" shrinkToFit="1"/>
    </xf>
    <xf numFmtId="197" fontId="6" fillId="0" borderId="8" xfId="0" applyNumberFormat="1" applyFont="1" applyBorder="1" applyAlignment="1">
      <alignment horizontal="center" vertical="center" shrinkToFit="1"/>
    </xf>
    <xf numFmtId="0" fontId="38" fillId="0" borderId="11" xfId="0" applyFont="1" applyBorder="1" applyAlignment="1">
      <alignment horizontal="center" vertical="center"/>
    </xf>
    <xf numFmtId="0" fontId="38" fillId="0" borderId="13" xfId="0" applyFont="1" applyBorder="1" applyAlignment="1">
      <alignment horizontal="center" vertical="center"/>
    </xf>
    <xf numFmtId="0" fontId="6" fillId="3" borderId="11" xfId="0" applyFont="1" applyFill="1" applyBorder="1" applyAlignment="1">
      <alignment horizontal="left" vertical="center" shrinkToFit="1"/>
    </xf>
    <xf numFmtId="0" fontId="6" fillId="3" borderId="13" xfId="0" applyFont="1" applyFill="1" applyBorder="1" applyAlignment="1">
      <alignment horizontal="left" vertical="center" shrinkToFit="1"/>
    </xf>
    <xf numFmtId="0" fontId="6" fillId="8" borderId="0" xfId="0" applyFont="1" applyFill="1" applyAlignment="1">
      <alignment horizontal="left" vertical="top" wrapText="1"/>
    </xf>
    <xf numFmtId="0" fontId="6" fillId="2" borderId="0" xfId="0" applyFont="1" applyFill="1" applyAlignment="1">
      <alignment horizontal="left" vertical="top" wrapText="1" shrinkToFit="1"/>
    </xf>
    <xf numFmtId="176" fontId="6" fillId="3" borderId="35" xfId="0" applyNumberFormat="1" applyFont="1" applyFill="1" applyBorder="1" applyAlignment="1">
      <alignment horizontal="center" vertical="center" shrinkToFit="1"/>
    </xf>
    <xf numFmtId="176" fontId="6" fillId="3" borderId="36" xfId="0" applyNumberFormat="1" applyFont="1" applyFill="1" applyBorder="1" applyAlignment="1">
      <alignment horizontal="center" vertical="center" shrinkToFit="1"/>
    </xf>
    <xf numFmtId="176" fontId="6" fillId="3" borderId="37" xfId="0" applyNumberFormat="1" applyFont="1" applyFill="1" applyBorder="1" applyAlignment="1">
      <alignment horizontal="center" vertical="center" shrinkToFit="1"/>
    </xf>
    <xf numFmtId="176" fontId="6" fillId="3" borderId="24" xfId="0" applyNumberFormat="1" applyFont="1" applyFill="1" applyBorder="1" applyAlignment="1">
      <alignment horizontal="center" vertical="center" shrinkToFit="1"/>
    </xf>
    <xf numFmtId="176" fontId="6" fillId="3" borderId="25" xfId="0" applyNumberFormat="1" applyFont="1" applyFill="1" applyBorder="1" applyAlignment="1">
      <alignment horizontal="center" vertical="center" shrinkToFit="1"/>
    </xf>
    <xf numFmtId="176" fontId="6" fillId="3" borderId="26" xfId="0" applyNumberFormat="1" applyFont="1" applyFill="1" applyBorder="1" applyAlignment="1">
      <alignment horizontal="center" vertical="center" shrinkToFit="1"/>
    </xf>
    <xf numFmtId="0" fontId="45" fillId="0" borderId="1" xfId="0" applyFont="1" applyBorder="1" applyAlignment="1">
      <alignment horizontal="center" vertical="center" wrapText="1"/>
    </xf>
    <xf numFmtId="0" fontId="45" fillId="0" borderId="2" xfId="0" applyFont="1" applyBorder="1" applyAlignment="1">
      <alignment horizontal="center" vertical="center" wrapText="1"/>
    </xf>
    <xf numFmtId="0" fontId="45" fillId="0" borderId="3" xfId="0" applyFont="1" applyBorder="1" applyAlignment="1">
      <alignment horizontal="center" vertical="center" wrapText="1"/>
    </xf>
    <xf numFmtId="200" fontId="59" fillId="0" borderId="1" xfId="0" applyNumberFormat="1" applyFont="1" applyBorder="1" applyAlignment="1">
      <alignment horizontal="center" vertical="center" wrapText="1"/>
    </xf>
    <xf numFmtId="200" fontId="59" fillId="0" borderId="3" xfId="0" applyNumberFormat="1" applyFont="1" applyBorder="1" applyAlignment="1">
      <alignment horizontal="center" vertical="center" wrapText="1"/>
    </xf>
    <xf numFmtId="200" fontId="59" fillId="0" borderId="6" xfId="0" applyNumberFormat="1" applyFont="1" applyBorder="1" applyAlignment="1">
      <alignment horizontal="center" vertical="center" wrapText="1"/>
    </xf>
    <xf numFmtId="200" fontId="59" fillId="0" borderId="8" xfId="0" applyNumberFormat="1" applyFont="1" applyBorder="1" applyAlignment="1">
      <alignment horizontal="center" vertical="center" wrapText="1"/>
    </xf>
    <xf numFmtId="0" fontId="6" fillId="2" borderId="2" xfId="0" applyFont="1" applyFill="1" applyBorder="1" applyAlignment="1">
      <alignment horizontal="left" vertical="top" wrapText="1"/>
    </xf>
    <xf numFmtId="0" fontId="103" fillId="0" borderId="3" xfId="0" applyFont="1" applyBorder="1" applyAlignment="1">
      <alignment horizontal="center" vertical="center" wrapText="1"/>
    </xf>
    <xf numFmtId="0" fontId="103" fillId="0" borderId="6" xfId="0" applyFont="1" applyBorder="1" applyAlignment="1">
      <alignment horizontal="center" vertical="center" wrapText="1"/>
    </xf>
    <xf numFmtId="0" fontId="103" fillId="0" borderId="8" xfId="0" applyFont="1" applyBorder="1" applyAlignment="1">
      <alignment horizontal="center" vertical="center" wrapText="1"/>
    </xf>
    <xf numFmtId="197" fontId="6" fillId="0" borderId="13" xfId="0" applyNumberFormat="1" applyFont="1" applyBorder="1" applyAlignment="1">
      <alignment horizontal="left" vertical="center"/>
    </xf>
    <xf numFmtId="197" fontId="6" fillId="0" borderId="7" xfId="0" applyNumberFormat="1" applyFont="1" applyBorder="1" applyAlignment="1">
      <alignment horizontal="left" vertical="center"/>
    </xf>
    <xf numFmtId="0" fontId="42" fillId="2" borderId="0" xfId="0" applyFont="1" applyFill="1" applyAlignment="1">
      <alignment horizontal="left" vertical="center" wrapText="1"/>
    </xf>
    <xf numFmtId="0" fontId="39" fillId="0" borderId="23" xfId="0" applyFont="1" applyBorder="1" applyAlignment="1">
      <alignment horizontal="center" vertical="center"/>
    </xf>
    <xf numFmtId="0" fontId="39" fillId="0" borderId="1" xfId="0" applyFont="1" applyBorder="1" applyAlignment="1">
      <alignment horizontal="left" vertical="center" indent="1"/>
    </xf>
    <xf numFmtId="0" fontId="39" fillId="0" borderId="2" xfId="0" applyFont="1" applyBorder="1" applyAlignment="1">
      <alignment horizontal="left" vertical="center" indent="1"/>
    </xf>
    <xf numFmtId="0" fontId="39" fillId="0" borderId="6" xfId="0" applyFont="1" applyBorder="1" applyAlignment="1">
      <alignment horizontal="left" vertical="center" indent="1"/>
    </xf>
    <xf numFmtId="0" fontId="39" fillId="0" borderId="7" xfId="0" applyFont="1" applyBorder="1" applyAlignment="1">
      <alignment horizontal="left" vertical="center" indent="1"/>
    </xf>
    <xf numFmtId="183" fontId="39" fillId="0" borderId="1" xfId="0" applyNumberFormat="1" applyFont="1" applyBorder="1">
      <alignment vertical="center"/>
    </xf>
    <xf numFmtId="183" fontId="39" fillId="0" borderId="2" xfId="0" applyNumberFormat="1" applyFont="1" applyBorder="1">
      <alignment vertical="center"/>
    </xf>
    <xf numFmtId="183" fontId="39" fillId="0" borderId="6" xfId="0" applyNumberFormat="1" applyFont="1" applyBorder="1">
      <alignment vertical="center"/>
    </xf>
    <xf numFmtId="183" fontId="39" fillId="0" borderId="7" xfId="0" applyNumberFormat="1" applyFont="1" applyBorder="1">
      <alignment vertical="center"/>
    </xf>
    <xf numFmtId="0" fontId="39" fillId="0" borderId="2" xfId="0" applyFont="1" applyBorder="1">
      <alignment vertical="center"/>
    </xf>
    <xf numFmtId="0" fontId="39" fillId="0" borderId="3" xfId="0" applyFont="1" applyBorder="1">
      <alignment vertical="center"/>
    </xf>
    <xf numFmtId="0" fontId="39" fillId="0" borderId="7" xfId="0" applyFont="1" applyBorder="1">
      <alignment vertical="center"/>
    </xf>
    <xf numFmtId="0" fontId="39" fillId="0" borderId="8" xfId="0" applyFont="1" applyBorder="1">
      <alignment vertical="center"/>
    </xf>
    <xf numFmtId="0" fontId="39" fillId="0" borderId="4" xfId="0" applyFont="1" applyBorder="1" applyAlignment="1">
      <alignment horizontal="right" vertical="center" indent="1"/>
    </xf>
    <xf numFmtId="0" fontId="39" fillId="0" borderId="0" xfId="0" applyFont="1" applyAlignment="1">
      <alignment horizontal="right" vertical="center" indent="1"/>
    </xf>
    <xf numFmtId="0" fontId="39" fillId="0" borderId="6" xfId="0" applyFont="1" applyBorder="1" applyAlignment="1">
      <alignment horizontal="right" vertical="center" indent="1"/>
    </xf>
    <xf numFmtId="0" fontId="114" fillId="0" borderId="1" xfId="0" applyFont="1" applyBorder="1" applyAlignment="1">
      <alignment horizontal="center" vertical="center"/>
    </xf>
    <xf numFmtId="0" fontId="114" fillId="0" borderId="2" xfId="0" applyFont="1" applyBorder="1" applyAlignment="1">
      <alignment horizontal="center" vertical="center"/>
    </xf>
    <xf numFmtId="0" fontId="114" fillId="0" borderId="237" xfId="0" applyFont="1" applyBorder="1" applyAlignment="1">
      <alignment horizontal="center" vertical="center"/>
    </xf>
    <xf numFmtId="0" fontId="114" fillId="0" borderId="233" xfId="0" applyFont="1" applyBorder="1" applyAlignment="1">
      <alignment horizontal="center" vertical="center"/>
    </xf>
    <xf numFmtId="0" fontId="39" fillId="0" borderId="2" xfId="0" applyFont="1" applyBorder="1" applyAlignment="1">
      <alignment horizontal="center" vertical="center" shrinkToFit="1"/>
    </xf>
    <xf numFmtId="0" fontId="39" fillId="0" borderId="3" xfId="0" applyFont="1" applyBorder="1" applyAlignment="1">
      <alignment horizontal="center" vertical="center" shrinkToFit="1"/>
    </xf>
    <xf numFmtId="0" fontId="39" fillId="0" borderId="233" xfId="0" applyFont="1" applyBorder="1" applyAlignment="1">
      <alignment horizontal="center" vertical="center" shrinkToFit="1"/>
    </xf>
    <xf numFmtId="0" fontId="39" fillId="0" borderId="238" xfId="0" applyFont="1" applyBorder="1" applyAlignment="1">
      <alignment horizontal="center" vertical="center" shrinkToFit="1"/>
    </xf>
    <xf numFmtId="0" fontId="108" fillId="29" borderId="235" xfId="0" applyFont="1" applyFill="1" applyBorder="1">
      <alignment vertical="center"/>
    </xf>
    <xf numFmtId="0" fontId="39" fillId="0" borderId="0" xfId="0" applyFont="1">
      <alignment vertical="center"/>
    </xf>
    <xf numFmtId="0" fontId="39" fillId="0" borderId="5" xfId="0" applyFont="1" applyBorder="1">
      <alignment vertical="center"/>
    </xf>
    <xf numFmtId="0" fontId="37" fillId="0" borderId="6" xfId="0" applyFont="1" applyBorder="1" applyAlignment="1">
      <alignment horizontal="right" vertical="center" indent="2"/>
    </xf>
    <xf numFmtId="0" fontId="37" fillId="0" borderId="7" xfId="0" applyFont="1" applyBorder="1" applyAlignment="1">
      <alignment horizontal="right" vertical="center" indent="2"/>
    </xf>
    <xf numFmtId="0" fontId="37" fillId="0" borderId="8" xfId="0" applyFont="1" applyBorder="1" applyAlignment="1">
      <alignment horizontal="right" vertical="center" indent="2"/>
    </xf>
    <xf numFmtId="183" fontId="102" fillId="0" borderId="1" xfId="0" applyNumberFormat="1" applyFont="1" applyBorder="1">
      <alignment vertical="center"/>
    </xf>
    <xf numFmtId="183" fontId="102" fillId="0" borderId="2" xfId="0" applyNumberFormat="1" applyFont="1" applyBorder="1">
      <alignment vertical="center"/>
    </xf>
    <xf numFmtId="183" fontId="102" fillId="0" borderId="6" xfId="0" applyNumberFormat="1" applyFont="1" applyBorder="1">
      <alignment vertical="center"/>
    </xf>
    <xf numFmtId="183" fontId="102" fillId="0" borderId="7" xfId="0" applyNumberFormat="1" applyFont="1" applyBorder="1">
      <alignment vertical="center"/>
    </xf>
    <xf numFmtId="0" fontId="39" fillId="0" borderId="4" xfId="0" applyFont="1" applyBorder="1" applyAlignment="1">
      <alignment horizontal="left" vertical="center" indent="1"/>
    </xf>
    <xf numFmtId="0" fontId="39" fillId="0" borderId="0" xfId="0" applyFont="1" applyAlignment="1">
      <alignment horizontal="left" vertical="center" indent="1"/>
    </xf>
    <xf numFmtId="0" fontId="39" fillId="0" borderId="1" xfId="0" applyFont="1" applyBorder="1" applyAlignment="1">
      <alignment horizontal="right" vertical="center"/>
    </xf>
    <xf numFmtId="0" fontId="39" fillId="0" borderId="2" xfId="0" applyFont="1" applyBorder="1" applyAlignment="1">
      <alignment horizontal="right" vertical="center"/>
    </xf>
    <xf numFmtId="0" fontId="39" fillId="0" borderId="6" xfId="0" applyFont="1" applyBorder="1" applyAlignment="1">
      <alignment horizontal="right" vertical="center"/>
    </xf>
    <xf numFmtId="0" fontId="39" fillId="0" borderId="7" xfId="0" applyFont="1" applyBorder="1" applyAlignment="1">
      <alignment horizontal="right" vertical="center"/>
    </xf>
    <xf numFmtId="0" fontId="102" fillId="0" borderId="2" xfId="0" applyFont="1" applyBorder="1" applyAlignment="1">
      <alignment vertical="center" shrinkToFit="1"/>
    </xf>
    <xf numFmtId="0" fontId="102" fillId="0" borderId="3" xfId="0" applyFont="1" applyBorder="1" applyAlignment="1">
      <alignment vertical="center" shrinkToFit="1"/>
    </xf>
    <xf numFmtId="0" fontId="102" fillId="0" borderId="7" xfId="0" applyFont="1" applyBorder="1" applyAlignment="1">
      <alignment vertical="center" shrinkToFit="1"/>
    </xf>
    <xf numFmtId="0" fontId="102" fillId="0" borderId="8" xfId="0" applyFont="1" applyBorder="1" applyAlignment="1">
      <alignment vertical="center" shrinkToFit="1"/>
    </xf>
    <xf numFmtId="0" fontId="39" fillId="0" borderId="4" xfId="0" applyFont="1" applyBorder="1" applyAlignment="1">
      <alignment horizontal="left" vertical="center" indent="2"/>
    </xf>
    <xf numFmtId="0" fontId="39" fillId="0" borderId="0" xfId="0" applyFont="1" applyAlignment="1">
      <alignment horizontal="left" vertical="center" indent="2"/>
    </xf>
    <xf numFmtId="183" fontId="39" fillId="0" borderId="4" xfId="0" applyNumberFormat="1" applyFont="1" applyBorder="1">
      <alignment vertical="center"/>
    </xf>
    <xf numFmtId="183" fontId="39" fillId="0" borderId="0" xfId="0" applyNumberFormat="1" applyFont="1">
      <alignment vertical="center"/>
    </xf>
    <xf numFmtId="0" fontId="39" fillId="0" borderId="23" xfId="0" applyFont="1" applyBorder="1" applyAlignment="1">
      <alignment horizontal="left" vertical="center" indent="1"/>
    </xf>
    <xf numFmtId="183" fontId="39" fillId="0" borderId="23" xfId="0" applyNumberFormat="1" applyFont="1" applyBorder="1">
      <alignment vertical="center"/>
    </xf>
    <xf numFmtId="183" fontId="39" fillId="0" borderId="11" xfId="0" applyNumberFormat="1" applyFont="1" applyBorder="1">
      <alignment vertical="center"/>
    </xf>
    <xf numFmtId="0" fontId="39" fillId="0" borderId="14" xfId="0" applyFont="1" applyBorder="1">
      <alignment vertical="center"/>
    </xf>
    <xf numFmtId="0" fontId="39" fillId="0" borderId="23" xfId="0" applyFont="1" applyBorder="1">
      <alignment vertical="center"/>
    </xf>
    <xf numFmtId="183" fontId="39" fillId="31" borderId="1" xfId="0" applyNumberFormat="1" applyFont="1" applyFill="1" applyBorder="1">
      <alignment vertical="center"/>
    </xf>
    <xf numFmtId="183" fontId="39" fillId="31" borderId="2" xfId="0" applyNumberFormat="1" applyFont="1" applyFill="1" applyBorder="1">
      <alignment vertical="center"/>
    </xf>
    <xf numFmtId="183" fontId="39" fillId="31" borderId="6" xfId="0" applyNumberFormat="1" applyFont="1" applyFill="1" applyBorder="1">
      <alignment vertical="center"/>
    </xf>
    <xf numFmtId="183" fontId="39" fillId="31" borderId="7" xfId="0" applyNumberFormat="1" applyFont="1" applyFill="1" applyBorder="1">
      <alignment vertical="center"/>
    </xf>
    <xf numFmtId="0" fontId="39" fillId="0" borderId="1" xfId="0" applyFont="1" applyBorder="1" applyAlignment="1">
      <alignment horizontal="left" vertical="center"/>
    </xf>
    <xf numFmtId="0" fontId="39" fillId="0" borderId="2" xfId="0" applyFont="1" applyBorder="1" applyAlignment="1">
      <alignment horizontal="left" vertical="center"/>
    </xf>
    <xf numFmtId="0" fontId="39" fillId="0" borderId="3" xfId="0" applyFont="1" applyBorder="1" applyAlignment="1">
      <alignment horizontal="left" vertical="center"/>
    </xf>
    <xf numFmtId="0" fontId="39" fillId="0" borderId="6" xfId="0" applyFont="1" applyBorder="1" applyAlignment="1">
      <alignment horizontal="left" vertical="center"/>
    </xf>
    <xf numFmtId="0" fontId="39" fillId="0" borderId="7" xfId="0" applyFont="1" applyBorder="1" applyAlignment="1">
      <alignment horizontal="left" vertical="center"/>
    </xf>
    <xf numFmtId="0" fontId="39" fillId="0" borderId="8" xfId="0" applyFont="1" applyBorder="1" applyAlignment="1">
      <alignment horizontal="left" vertical="center"/>
    </xf>
    <xf numFmtId="0" fontId="39" fillId="0" borderId="1" xfId="0" applyFont="1" applyBorder="1" applyAlignment="1">
      <alignment horizontal="center" vertical="center"/>
    </xf>
    <xf numFmtId="0" fontId="39" fillId="0" borderId="3" xfId="0" applyFont="1" applyBorder="1" applyAlignment="1">
      <alignment horizontal="center" vertical="center"/>
    </xf>
    <xf numFmtId="0" fontId="39" fillId="0" borderId="6" xfId="0" applyFont="1" applyBorder="1" applyAlignment="1">
      <alignment horizontal="center" vertical="center"/>
    </xf>
    <xf numFmtId="0" fontId="39" fillId="0" borderId="8" xfId="0" applyFont="1" applyBorder="1" applyAlignment="1">
      <alignment horizontal="center" vertical="center"/>
    </xf>
    <xf numFmtId="0" fontId="39" fillId="31" borderId="1" xfId="0" applyFont="1" applyFill="1" applyBorder="1" applyAlignment="1">
      <alignment horizontal="center" vertical="center"/>
    </xf>
    <xf numFmtId="0" fontId="39" fillId="31" borderId="3" xfId="0" applyFont="1" applyFill="1" applyBorder="1" applyAlignment="1">
      <alignment horizontal="center" vertical="center"/>
    </xf>
    <xf numFmtId="0" fontId="39" fillId="31" borderId="6" xfId="0" applyFont="1" applyFill="1" applyBorder="1" applyAlignment="1">
      <alignment horizontal="center" vertical="center"/>
    </xf>
    <xf numFmtId="0" fontId="39" fillId="31" borderId="8" xfId="0" applyFont="1" applyFill="1" applyBorder="1" applyAlignment="1">
      <alignment horizontal="center" vertical="center"/>
    </xf>
    <xf numFmtId="183" fontId="39" fillId="0" borderId="1" xfId="0" applyNumberFormat="1" applyFont="1" applyBorder="1" applyAlignment="1">
      <alignment horizontal="center" vertical="center"/>
    </xf>
    <xf numFmtId="183" fontId="39" fillId="0" borderId="3" xfId="0" applyNumberFormat="1" applyFont="1" applyBorder="1" applyAlignment="1">
      <alignment horizontal="center" vertical="center"/>
    </xf>
    <xf numFmtId="183" fontId="39" fillId="0" borderId="6" xfId="0" applyNumberFormat="1" applyFont="1" applyBorder="1" applyAlignment="1">
      <alignment horizontal="center" vertical="center"/>
    </xf>
    <xf numFmtId="183" fontId="39" fillId="0" borderId="8" xfId="0" applyNumberFormat="1" applyFont="1" applyBorder="1" applyAlignment="1">
      <alignment horizontal="center" vertical="center"/>
    </xf>
    <xf numFmtId="0" fontId="39" fillId="0" borderId="1" xfId="0" applyFont="1" applyBorder="1" applyAlignment="1">
      <alignment vertical="center" shrinkToFit="1"/>
    </xf>
    <xf numFmtId="0" fontId="39" fillId="0" borderId="2" xfId="0" applyFont="1" applyBorder="1" applyAlignment="1">
      <alignment vertical="center" shrinkToFit="1"/>
    </xf>
    <xf numFmtId="0" fontId="39" fillId="0" borderId="3" xfId="0" applyFont="1" applyBorder="1" applyAlignment="1">
      <alignment vertical="center" shrinkToFit="1"/>
    </xf>
    <xf numFmtId="0" fontId="39" fillId="0" borderId="6" xfId="0" applyFont="1" applyBorder="1" applyAlignment="1">
      <alignment vertical="center" shrinkToFit="1"/>
    </xf>
    <xf numFmtId="0" fontId="39" fillId="0" borderId="7" xfId="0" applyFont="1" applyBorder="1" applyAlignment="1">
      <alignment vertical="center" shrinkToFit="1"/>
    </xf>
    <xf numFmtId="0" fontId="39" fillId="0" borderId="8" xfId="0" applyFont="1" applyBorder="1" applyAlignment="1">
      <alignment vertical="center" shrinkToFit="1"/>
    </xf>
    <xf numFmtId="0" fontId="39" fillId="0" borderId="216" xfId="0" applyFont="1" applyBorder="1" applyAlignment="1">
      <alignment horizontal="center" vertical="center"/>
    </xf>
    <xf numFmtId="0" fontId="39" fillId="33" borderId="23" xfId="0" applyFont="1" applyFill="1" applyBorder="1" applyAlignment="1">
      <alignment horizontal="center" vertical="center"/>
    </xf>
    <xf numFmtId="0" fontId="87" fillId="0" borderId="9" xfId="0" applyFont="1" applyBorder="1" applyAlignment="1">
      <alignment vertical="center" textRotation="255" shrinkToFit="1"/>
    </xf>
    <xf numFmtId="0" fontId="87" fillId="0" borderId="12" xfId="0" applyFont="1" applyBorder="1" applyAlignment="1">
      <alignment vertical="center" textRotation="255" shrinkToFit="1"/>
    </xf>
    <xf numFmtId="0" fontId="87" fillId="0" borderId="10" xfId="0" applyFont="1" applyBorder="1" applyAlignment="1">
      <alignment vertical="center" textRotation="255" shrinkToFit="1"/>
    </xf>
    <xf numFmtId="0" fontId="39" fillId="0" borderId="1" xfId="0" applyFont="1" applyBorder="1">
      <alignment vertical="center"/>
    </xf>
    <xf numFmtId="0" fontId="39" fillId="0" borderId="6" xfId="0" applyFont="1" applyBorder="1">
      <alignment vertical="center"/>
    </xf>
    <xf numFmtId="0" fontId="39" fillId="31" borderId="23" xfId="0" applyFont="1" applyFill="1" applyBorder="1" applyAlignment="1">
      <alignment horizontal="center" vertical="center"/>
    </xf>
    <xf numFmtId="183" fontId="39" fillId="0" borderId="23" xfId="0" applyNumberFormat="1" applyFont="1" applyBorder="1" applyAlignment="1">
      <alignment horizontal="center" vertical="center"/>
    </xf>
    <xf numFmtId="0" fontId="39" fillId="0" borderId="1" xfId="0" applyFont="1" applyBorder="1" applyAlignment="1">
      <alignment vertical="center" wrapText="1"/>
    </xf>
    <xf numFmtId="0" fontId="39" fillId="0" borderId="2" xfId="0" applyFont="1" applyBorder="1" applyAlignment="1">
      <alignment vertical="center" wrapText="1"/>
    </xf>
    <xf numFmtId="0" fontId="39" fillId="0" borderId="3" xfId="0" applyFont="1" applyBorder="1" applyAlignment="1">
      <alignment vertical="center" wrapText="1"/>
    </xf>
    <xf numFmtId="0" fontId="39" fillId="0" borderId="6" xfId="0" applyFont="1" applyBorder="1" applyAlignment="1">
      <alignment vertical="center" wrapText="1"/>
    </xf>
    <xf numFmtId="0" fontId="39" fillId="0" borderId="7" xfId="0" applyFont="1" applyBorder="1" applyAlignment="1">
      <alignment vertical="center" wrapText="1"/>
    </xf>
    <xf numFmtId="0" fontId="39" fillId="0" borderId="8" xfId="0" applyFont="1" applyBorder="1" applyAlignment="1">
      <alignment vertical="center" wrapText="1"/>
    </xf>
    <xf numFmtId="0" fontId="39" fillId="0" borderId="58" xfId="0" applyFont="1" applyBorder="1" applyAlignment="1">
      <alignment horizontal="center" vertical="center"/>
    </xf>
    <xf numFmtId="0" fontId="86" fillId="0" borderId="9" xfId="0" applyFont="1" applyBorder="1" applyAlignment="1">
      <alignment vertical="center" textRotation="255" shrinkToFit="1"/>
    </xf>
    <xf numFmtId="0" fontId="86" fillId="0" borderId="12" xfId="0" applyFont="1" applyBorder="1" applyAlignment="1">
      <alignment vertical="center" textRotation="255" shrinkToFit="1"/>
    </xf>
    <xf numFmtId="0" fontId="86" fillId="0" borderId="10" xfId="0" applyFont="1" applyBorder="1" applyAlignment="1">
      <alignment vertical="center" textRotation="255" shrinkToFit="1"/>
    </xf>
    <xf numFmtId="0" fontId="37" fillId="0" borderId="23" xfId="0" applyFont="1" applyBorder="1">
      <alignment vertical="center"/>
    </xf>
    <xf numFmtId="0" fontId="37" fillId="0" borderId="23" xfId="0" applyFont="1" applyBorder="1" applyAlignment="1">
      <alignment vertical="center" shrinkToFit="1"/>
    </xf>
    <xf numFmtId="0" fontId="95" fillId="29" borderId="0" xfId="0" applyFont="1" applyFill="1" applyAlignment="1">
      <alignment horizontal="left" vertical="center"/>
    </xf>
    <xf numFmtId="0" fontId="112" fillId="0" borderId="0" xfId="0" applyFont="1" applyAlignment="1">
      <alignment horizontal="center" vertical="center"/>
    </xf>
    <xf numFmtId="0" fontId="95" fillId="30" borderId="233" xfId="0" applyFont="1" applyFill="1" applyBorder="1" applyAlignment="1">
      <alignment horizontal="left" vertical="center"/>
    </xf>
    <xf numFmtId="0" fontId="39" fillId="0" borderId="0" xfId="0" applyFont="1" applyAlignment="1">
      <alignment horizontal="left" vertical="top" wrapText="1"/>
    </xf>
    <xf numFmtId="0" fontId="39" fillId="0" borderId="233" xfId="0" applyFont="1" applyBorder="1" applyAlignment="1">
      <alignment horizontal="left" vertical="top" wrapText="1"/>
    </xf>
    <xf numFmtId="0" fontId="39" fillId="0" borderId="10" xfId="0" applyFont="1" applyBorder="1" applyAlignment="1">
      <alignment horizontal="center" vertical="center"/>
    </xf>
    <xf numFmtId="0" fontId="39" fillId="0" borderId="10" xfId="0" applyFont="1" applyBorder="1" applyAlignment="1">
      <alignment horizontal="center" vertical="center" wrapText="1"/>
    </xf>
    <xf numFmtId="0" fontId="39" fillId="0" borderId="23" xfId="0" applyFont="1" applyBorder="1" applyAlignment="1">
      <alignment horizontal="center" vertical="center" wrapText="1"/>
    </xf>
    <xf numFmtId="0" fontId="87" fillId="0" borderId="9" xfId="0" applyFont="1" applyBorder="1" applyAlignment="1">
      <alignment horizontal="center" vertical="center" wrapText="1"/>
    </xf>
    <xf numFmtId="0" fontId="87" fillId="0" borderId="23" xfId="0" applyFont="1" applyBorder="1" applyAlignment="1">
      <alignment horizontal="center" vertical="center" wrapText="1"/>
    </xf>
    <xf numFmtId="0" fontId="39" fillId="0" borderId="9" xfId="0" applyFont="1" applyBorder="1" applyAlignment="1">
      <alignment horizontal="center" vertical="center" wrapText="1"/>
    </xf>
    <xf numFmtId="0" fontId="87" fillId="0" borderId="234" xfId="0" applyFont="1" applyBorder="1" applyAlignment="1">
      <alignment horizontal="center" vertical="center" wrapText="1"/>
    </xf>
    <xf numFmtId="0" fontId="87" fillId="0" borderId="235" xfId="0" applyFont="1" applyBorder="1" applyAlignment="1">
      <alignment horizontal="center" vertical="center" wrapText="1"/>
    </xf>
    <xf numFmtId="0" fontId="87" fillId="0" borderId="236" xfId="0" applyFont="1" applyBorder="1" applyAlignment="1">
      <alignment horizontal="center" vertical="center" wrapText="1"/>
    </xf>
    <xf numFmtId="0" fontId="87" fillId="0" borderId="4" xfId="0" applyFont="1" applyBorder="1" applyAlignment="1">
      <alignment horizontal="center" vertical="center" wrapText="1"/>
    </xf>
    <xf numFmtId="0" fontId="87" fillId="0" borderId="0" xfId="0" applyFont="1" applyAlignment="1">
      <alignment horizontal="center" vertical="center" wrapText="1"/>
    </xf>
    <xf numFmtId="0" fontId="87" fillId="0" borderId="5" xfId="0" applyFont="1" applyBorder="1" applyAlignment="1">
      <alignment horizontal="center" vertical="center" wrapText="1"/>
    </xf>
    <xf numFmtId="0" fontId="39" fillId="0" borderId="1" xfId="0" applyFont="1" applyBorder="1" applyAlignment="1">
      <alignment horizontal="center" vertical="center" wrapText="1"/>
    </xf>
    <xf numFmtId="0" fontId="39" fillId="0" borderId="2" xfId="0" applyFont="1" applyBorder="1" applyAlignment="1">
      <alignment horizontal="center" vertical="center" wrapText="1"/>
    </xf>
    <xf numFmtId="0" fontId="39" fillId="0" borderId="3" xfId="0" applyFont="1" applyBorder="1" applyAlignment="1">
      <alignment horizontal="center" vertical="center" wrapText="1"/>
    </xf>
    <xf numFmtId="0" fontId="39" fillId="0" borderId="4" xfId="0" applyFont="1" applyBorder="1" applyAlignment="1">
      <alignment horizontal="center" vertical="center" wrapText="1"/>
    </xf>
    <xf numFmtId="0" fontId="39" fillId="0" borderId="0" xfId="0" applyFont="1" applyAlignment="1">
      <alignment horizontal="center" vertical="center" wrapText="1"/>
    </xf>
    <xf numFmtId="0" fontId="39" fillId="0" borderId="5" xfId="0" applyFont="1" applyBorder="1" applyAlignment="1">
      <alignment horizontal="center" vertical="center" wrapText="1"/>
    </xf>
    <xf numFmtId="0" fontId="37" fillId="0" borderId="4" xfId="0" applyFont="1" applyBorder="1" applyAlignment="1">
      <alignment horizontal="left" vertical="center" wrapText="1"/>
    </xf>
    <xf numFmtId="0" fontId="37" fillId="0" borderId="0" xfId="0" applyFont="1" applyAlignment="1">
      <alignment horizontal="left" vertical="center" wrapText="1"/>
    </xf>
    <xf numFmtId="0" fontId="37" fillId="0" borderId="5" xfId="0" applyFont="1" applyBorder="1" applyAlignment="1">
      <alignment horizontal="left" vertical="center" wrapText="1"/>
    </xf>
    <xf numFmtId="0" fontId="37" fillId="0" borderId="6" xfId="0" applyFont="1" applyBorder="1" applyAlignment="1">
      <alignment horizontal="left" vertical="center" wrapText="1"/>
    </xf>
    <xf numFmtId="0" fontId="37" fillId="0" borderId="7" xfId="0" applyFont="1" applyBorder="1" applyAlignment="1">
      <alignment horizontal="left" vertical="center" wrapText="1"/>
    </xf>
    <xf numFmtId="0" fontId="37" fillId="0" borderId="8" xfId="0" applyFont="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3" borderId="23" xfId="0" applyFont="1" applyFill="1" applyBorder="1" applyAlignment="1">
      <alignment horizontal="center" vertical="center"/>
    </xf>
    <xf numFmtId="0" fontId="39" fillId="0" borderId="4" xfId="0" applyFont="1" applyBorder="1" applyAlignment="1">
      <alignment vertical="center" wrapText="1"/>
    </xf>
    <xf numFmtId="0" fontId="39" fillId="0" borderId="0" xfId="0" applyFont="1" applyAlignment="1">
      <alignment vertical="center" wrapText="1"/>
    </xf>
    <xf numFmtId="0" fontId="39" fillId="0" borderId="5" xfId="0" applyFont="1" applyBorder="1" applyAlignment="1">
      <alignment vertical="center" wrapText="1"/>
    </xf>
    <xf numFmtId="0" fontId="6" fillId="0" borderId="47" xfId="0" applyFont="1" applyBorder="1" applyAlignment="1">
      <alignment horizontal="center" vertical="center"/>
    </xf>
    <xf numFmtId="0" fontId="6" fillId="0" borderId="48" xfId="0" applyFont="1" applyBorder="1" applyAlignment="1">
      <alignment horizontal="center" vertical="center"/>
    </xf>
    <xf numFmtId="49" fontId="38" fillId="3" borderId="1" xfId="0" applyNumberFormat="1" applyFont="1" applyFill="1" applyBorder="1" applyAlignment="1">
      <alignment horizontal="right" vertical="center" wrapText="1" shrinkToFit="1"/>
    </xf>
    <xf numFmtId="49" fontId="38" fillId="3" borderId="2" xfId="0" applyNumberFormat="1" applyFont="1" applyFill="1" applyBorder="1" applyAlignment="1">
      <alignment horizontal="right" vertical="center" wrapText="1" shrinkToFit="1"/>
    </xf>
    <xf numFmtId="49" fontId="38" fillId="3" borderId="54" xfId="0" applyNumberFormat="1" applyFont="1" applyFill="1" applyBorder="1" applyAlignment="1">
      <alignment horizontal="right" vertical="center" wrapText="1" shrinkToFit="1"/>
    </xf>
    <xf numFmtId="49" fontId="38" fillId="3" borderId="6" xfId="0" applyNumberFormat="1" applyFont="1" applyFill="1" applyBorder="1" applyAlignment="1">
      <alignment horizontal="right" vertical="center" wrapText="1" shrinkToFit="1"/>
    </xf>
    <xf numFmtId="49" fontId="38" fillId="3" borderId="7" xfId="0" applyNumberFormat="1" applyFont="1" applyFill="1" applyBorder="1" applyAlignment="1">
      <alignment horizontal="right" vertical="center" wrapText="1" shrinkToFit="1"/>
    </xf>
    <xf numFmtId="49" fontId="38" fillId="3" borderId="55" xfId="0" applyNumberFormat="1" applyFont="1" applyFill="1" applyBorder="1" applyAlignment="1">
      <alignment horizontal="right" vertical="center" wrapText="1" shrinkToFit="1"/>
    </xf>
    <xf numFmtId="0" fontId="6" fillId="0" borderId="4" xfId="0" applyFont="1" applyBorder="1" applyAlignment="1">
      <alignment horizontal="left" vertical="center" wrapText="1"/>
    </xf>
    <xf numFmtId="0" fontId="6" fillId="0" borderId="0" xfId="0" applyFont="1" applyAlignment="1">
      <alignment horizontal="left" vertical="center" wrapText="1"/>
    </xf>
    <xf numFmtId="0" fontId="34" fillId="0" borderId="0" xfId="0" applyFont="1" applyAlignment="1">
      <alignment horizontal="left" vertical="top" wrapText="1"/>
    </xf>
    <xf numFmtId="0" fontId="35" fillId="11" borderId="1" xfId="0" applyFont="1" applyFill="1" applyBorder="1" applyAlignment="1" applyProtection="1">
      <alignment horizontal="center" vertical="center" wrapText="1"/>
      <protection locked="0"/>
    </xf>
    <xf numFmtId="0" fontId="25" fillId="0" borderId="4" xfId="0" applyFont="1" applyBorder="1">
      <alignment vertical="center"/>
    </xf>
    <xf numFmtId="0" fontId="25" fillId="0" borderId="6" xfId="0" applyFont="1" applyBorder="1">
      <alignment vertical="center"/>
    </xf>
    <xf numFmtId="0" fontId="35" fillId="11" borderId="7" xfId="0" applyFont="1" applyFill="1" applyBorder="1" applyAlignment="1" applyProtection="1">
      <alignment horizontal="left" vertical="center" wrapText="1"/>
      <protection locked="0"/>
    </xf>
    <xf numFmtId="0" fontId="25" fillId="0" borderId="7" xfId="0" applyFont="1" applyBorder="1" applyAlignment="1">
      <alignment vertical="center" wrapText="1"/>
    </xf>
    <xf numFmtId="0" fontId="25" fillId="0" borderId="8" xfId="0" applyFont="1" applyBorder="1" applyAlignment="1">
      <alignment vertical="center" wrapText="1"/>
    </xf>
    <xf numFmtId="187" fontId="26" fillId="0" borderId="0" xfId="0" applyNumberFormat="1" applyFont="1" applyAlignment="1">
      <alignment vertical="top" wrapText="1"/>
    </xf>
    <xf numFmtId="0" fontId="94" fillId="0" borderId="0" xfId="0" applyFont="1" applyAlignment="1">
      <alignment vertical="top" wrapText="1"/>
    </xf>
    <xf numFmtId="0" fontId="94" fillId="0" borderId="0" xfId="0" applyFont="1" applyAlignment="1">
      <alignment vertical="top"/>
    </xf>
    <xf numFmtId="187" fontId="40" fillId="8" borderId="0" xfId="0" applyNumberFormat="1" applyFont="1" applyFill="1" applyAlignment="1">
      <alignment horizontal="left" vertical="center" shrinkToFit="1"/>
    </xf>
    <xf numFmtId="0" fontId="30" fillId="8" borderId="0" xfId="0" applyFont="1" applyFill="1" applyAlignment="1">
      <alignment horizontal="left" vertical="center" shrinkToFit="1"/>
    </xf>
    <xf numFmtId="0" fontId="34" fillId="6" borderId="0" xfId="0" applyFont="1" applyFill="1" applyAlignment="1" applyProtection="1">
      <alignment horizontal="left" vertical="center" shrinkToFit="1"/>
      <protection locked="0"/>
    </xf>
    <xf numFmtId="0" fontId="94" fillId="0" borderId="6" xfId="0" applyFont="1" applyBorder="1" applyAlignment="1">
      <alignment horizontal="center" vertical="center" wrapText="1"/>
    </xf>
    <xf numFmtId="0" fontId="53" fillId="0" borderId="92" xfId="0" applyFont="1" applyBorder="1" applyAlignment="1">
      <alignment vertical="center" wrapText="1"/>
    </xf>
    <xf numFmtId="0" fontId="94" fillId="0" borderId="92" xfId="0" applyFont="1" applyBorder="1">
      <alignment vertical="center"/>
    </xf>
    <xf numFmtId="0" fontId="94" fillId="0" borderId="0" xfId="0" applyFont="1">
      <alignment vertical="center"/>
    </xf>
    <xf numFmtId="0" fontId="35" fillId="11" borderId="9" xfId="0" applyFont="1" applyFill="1" applyBorder="1" applyAlignment="1" applyProtection="1">
      <alignment horizontal="center" vertical="center" wrapText="1"/>
      <protection locked="0"/>
    </xf>
    <xf numFmtId="0" fontId="0" fillId="11" borderId="11" xfId="0" applyFill="1" applyBorder="1" applyAlignment="1" applyProtection="1">
      <alignment horizontal="left" vertical="top" wrapText="1"/>
      <protection locked="0"/>
    </xf>
    <xf numFmtId="0" fontId="0" fillId="0" borderId="13" xfId="0" applyBorder="1" applyAlignment="1">
      <alignment horizontal="left" vertical="top" wrapText="1"/>
    </xf>
    <xf numFmtId="0" fontId="0" fillId="0" borderId="14" xfId="0" applyBorder="1" applyAlignment="1">
      <alignment horizontal="left" vertical="top" wrapText="1"/>
    </xf>
    <xf numFmtId="0" fontId="35" fillId="11" borderId="7" xfId="0" applyFont="1" applyFill="1" applyBorder="1" applyAlignment="1" applyProtection="1">
      <alignment horizontal="left" vertical="top" wrapText="1"/>
      <protection locked="0"/>
    </xf>
    <xf numFmtId="0" fontId="35" fillId="0" borderId="7" xfId="0" applyFont="1" applyBorder="1" applyAlignment="1">
      <alignment horizontal="left" vertical="top" wrapText="1"/>
    </xf>
    <xf numFmtId="0" fontId="35" fillId="0" borderId="8" xfId="0" applyFont="1" applyBorder="1" applyAlignment="1">
      <alignment horizontal="left" vertical="top" wrapText="1"/>
    </xf>
    <xf numFmtId="189" fontId="48" fillId="0" borderId="11" xfId="0" applyNumberFormat="1" applyFont="1" applyBorder="1" applyAlignment="1">
      <alignment horizontal="center" vertical="center"/>
    </xf>
    <xf numFmtId="0" fontId="0" fillId="0" borderId="14" xfId="0" applyBorder="1">
      <alignment vertical="center"/>
    </xf>
    <xf numFmtId="191" fontId="48" fillId="0" borderId="89" xfId="0" applyNumberFormat="1" applyFont="1" applyBorder="1" applyAlignment="1">
      <alignment horizontal="center" vertical="center"/>
    </xf>
    <xf numFmtId="0" fontId="25" fillId="0" borderId="90" xfId="0" applyFont="1" applyBorder="1">
      <alignment vertical="center"/>
    </xf>
    <xf numFmtId="0" fontId="39" fillId="0" borderId="67" xfId="0" applyFont="1" applyBorder="1" applyAlignment="1">
      <alignment horizontal="left" vertical="center" wrapText="1"/>
    </xf>
    <xf numFmtId="0" fontId="39" fillId="0" borderId="33" xfId="0" applyFont="1" applyBorder="1" applyAlignment="1">
      <alignment horizontal="left" vertical="center" wrapText="1"/>
    </xf>
    <xf numFmtId="0" fontId="39" fillId="0" borderId="88" xfId="0" applyFont="1" applyBorder="1" applyAlignment="1">
      <alignment horizontal="left" vertical="center" wrapText="1"/>
    </xf>
    <xf numFmtId="0" fontId="35" fillId="11" borderId="4" xfId="0" applyFont="1" applyFill="1" applyBorder="1" applyAlignment="1" applyProtection="1">
      <alignment horizontal="center" vertical="center" wrapText="1"/>
      <protection locked="0"/>
    </xf>
    <xf numFmtId="0" fontId="43" fillId="0" borderId="0" xfId="0" applyFont="1" applyAlignment="1">
      <alignment horizontal="left" vertical="top" wrapText="1"/>
    </xf>
    <xf numFmtId="0" fontId="44" fillId="0" borderId="0" xfId="0" applyFont="1" applyAlignment="1">
      <alignment horizontal="left" vertical="top" wrapText="1"/>
    </xf>
    <xf numFmtId="0" fontId="93" fillId="11" borderId="2" xfId="0" applyFont="1" applyFill="1" applyBorder="1" applyAlignment="1" applyProtection="1">
      <alignment horizontal="left" vertical="center"/>
      <protection locked="0"/>
    </xf>
    <xf numFmtId="0" fontId="94" fillId="11" borderId="2" xfId="0" applyFont="1" applyFill="1" applyBorder="1" applyAlignment="1" applyProtection="1">
      <alignment horizontal="left" vertical="center"/>
      <protection locked="0"/>
    </xf>
    <xf numFmtId="0" fontId="94" fillId="11" borderId="3" xfId="0" applyFont="1" applyFill="1" applyBorder="1" applyAlignment="1" applyProtection="1">
      <alignment horizontal="left" vertical="center"/>
      <protection locked="0"/>
    </xf>
    <xf numFmtId="0" fontId="35" fillId="11" borderId="183" xfId="0" applyFont="1" applyFill="1" applyBorder="1" applyAlignment="1" applyProtection="1">
      <alignment horizontal="center" vertical="center" wrapText="1"/>
      <protection locked="0"/>
    </xf>
    <xf numFmtId="0" fontId="93" fillId="0" borderId="213" xfId="0" applyFont="1" applyBorder="1" applyAlignment="1">
      <alignment horizontal="center" vertical="center" wrapText="1"/>
    </xf>
    <xf numFmtId="0" fontId="93" fillId="0" borderId="96" xfId="0" applyFont="1" applyBorder="1" applyAlignment="1">
      <alignment vertical="center" wrapText="1"/>
    </xf>
    <xf numFmtId="0" fontId="93" fillId="0" borderId="97" xfId="0" applyFont="1" applyBorder="1" applyAlignment="1">
      <alignment vertical="center" wrapText="1"/>
    </xf>
    <xf numFmtId="0" fontId="35" fillId="11" borderId="214" xfId="0" applyFont="1" applyFill="1" applyBorder="1" applyAlignment="1" applyProtection="1">
      <alignment vertical="center" wrapText="1"/>
      <protection locked="0"/>
    </xf>
    <xf numFmtId="0" fontId="35" fillId="11" borderId="215" xfId="0" applyFont="1" applyFill="1" applyBorder="1" applyAlignment="1" applyProtection="1">
      <alignment vertical="center" wrapText="1"/>
      <protection locked="0"/>
    </xf>
    <xf numFmtId="0" fontId="34" fillId="0" borderId="0" xfId="0" applyFont="1" applyAlignment="1">
      <alignment horizontal="left" vertical="center" wrapText="1"/>
    </xf>
    <xf numFmtId="0" fontId="94" fillId="0" borderId="4" xfId="0" applyFont="1" applyBorder="1" applyAlignment="1">
      <alignment vertical="center" wrapText="1"/>
    </xf>
    <xf numFmtId="0" fontId="94" fillId="0" borderId="6" xfId="0" applyFont="1" applyBorder="1" applyAlignment="1">
      <alignment vertical="center" wrapText="1"/>
    </xf>
    <xf numFmtId="0" fontId="35" fillId="0" borderId="3" xfId="0" applyFont="1" applyBorder="1" applyAlignment="1">
      <alignment horizontal="left" vertical="center" wrapText="1"/>
    </xf>
    <xf numFmtId="0" fontId="94" fillId="0" borderId="5" xfId="0" applyFont="1" applyBorder="1" applyAlignment="1">
      <alignment horizontal="left" vertical="center" wrapText="1"/>
    </xf>
    <xf numFmtId="0" fontId="94" fillId="0" borderId="8" xfId="0" applyFont="1" applyBorder="1" applyAlignment="1">
      <alignment horizontal="left" vertical="center" wrapText="1"/>
    </xf>
    <xf numFmtId="0" fontId="29" fillId="0" borderId="11" xfId="0" applyFont="1" applyBorder="1" applyAlignment="1">
      <alignment horizontal="left" vertical="center" wrapText="1"/>
    </xf>
    <xf numFmtId="0" fontId="29" fillId="0" borderId="13" xfId="0" applyFont="1" applyBorder="1" applyAlignment="1">
      <alignment horizontal="left" vertical="center" wrapText="1"/>
    </xf>
    <xf numFmtId="0" fontId="29" fillId="0" borderId="14" xfId="0" applyFont="1" applyBorder="1" applyAlignment="1">
      <alignment horizontal="left" vertical="center" wrapText="1"/>
    </xf>
    <xf numFmtId="187" fontId="27" fillId="0" borderId="0" xfId="0" applyNumberFormat="1" applyFont="1" applyAlignment="1">
      <alignment horizontal="center" vertical="center" wrapText="1" shrinkToFit="1"/>
    </xf>
    <xf numFmtId="187" fontId="27" fillId="0" borderId="0" xfId="0" applyNumberFormat="1" applyFont="1" applyAlignment="1">
      <alignment horizontal="center" vertical="center" shrinkToFit="1"/>
    </xf>
    <xf numFmtId="0" fontId="6" fillId="0" borderId="23" xfId="0" applyFont="1" applyBorder="1" applyAlignment="1">
      <alignment horizontal="center" vertical="center" shrinkToFit="1"/>
    </xf>
    <xf numFmtId="0" fontId="6" fillId="3" borderId="23" xfId="0" applyFont="1" applyFill="1" applyBorder="1" applyAlignment="1">
      <alignment horizontal="center" vertical="center" shrinkToFit="1"/>
    </xf>
    <xf numFmtId="176" fontId="6" fillId="3" borderId="23" xfId="0" applyNumberFormat="1" applyFont="1" applyFill="1" applyBorder="1" applyAlignment="1">
      <alignment horizontal="center" vertical="top" shrinkToFit="1"/>
    </xf>
    <xf numFmtId="0" fontId="59" fillId="0" borderId="23" xfId="0" applyFont="1" applyBorder="1" applyAlignment="1">
      <alignment horizontal="center" vertical="center" shrinkToFit="1"/>
    </xf>
    <xf numFmtId="198" fontId="59" fillId="0" borderId="23" xfId="0" applyNumberFormat="1" applyFont="1" applyBorder="1" applyAlignment="1">
      <alignment horizontal="center" vertical="center" shrinkToFit="1"/>
    </xf>
    <xf numFmtId="0" fontId="124" fillId="0" borderId="0" xfId="1" applyFont="1" applyAlignment="1">
      <alignment horizontal="left" vertical="top" wrapText="1"/>
    </xf>
    <xf numFmtId="0" fontId="38" fillId="0" borderId="1"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38" fillId="0" borderId="4" xfId="0" applyFont="1" applyBorder="1" applyAlignment="1">
      <alignment horizontal="left" vertical="center" wrapText="1"/>
    </xf>
    <xf numFmtId="0" fontId="38" fillId="0" borderId="0" xfId="0" applyFont="1" applyAlignment="1">
      <alignment horizontal="left" vertical="center" wrapText="1"/>
    </xf>
    <xf numFmtId="0" fontId="38" fillId="0" borderId="5" xfId="0" applyFont="1" applyBorder="1" applyAlignment="1">
      <alignment horizontal="left" vertical="center" wrapText="1"/>
    </xf>
    <xf numFmtId="0" fontId="38" fillId="0" borderId="6" xfId="0" applyFont="1" applyBorder="1" applyAlignment="1">
      <alignment horizontal="left" vertical="center" wrapText="1"/>
    </xf>
    <xf numFmtId="0" fontId="38" fillId="0" borderId="7" xfId="0" applyFont="1" applyBorder="1" applyAlignment="1">
      <alignment horizontal="left" vertical="center" wrapText="1"/>
    </xf>
    <xf numFmtId="0" fontId="38" fillId="0" borderId="8" xfId="0" applyFont="1" applyBorder="1" applyAlignment="1">
      <alignment horizontal="left" vertical="center" wrapText="1"/>
    </xf>
    <xf numFmtId="0" fontId="39" fillId="0" borderId="1" xfId="0" applyFont="1" applyBorder="1" applyAlignment="1">
      <alignment horizontal="left" vertical="center" wrapText="1"/>
    </xf>
    <xf numFmtId="0" fontId="39" fillId="0" borderId="2" xfId="0" applyFont="1" applyBorder="1" applyAlignment="1">
      <alignment horizontal="left" vertical="center" wrapText="1"/>
    </xf>
    <xf numFmtId="0" fontId="39" fillId="0" borderId="3" xfId="0" applyFont="1" applyBorder="1" applyAlignment="1">
      <alignment horizontal="left" vertical="center" wrapText="1"/>
    </xf>
    <xf numFmtId="0" fontId="39" fillId="0" borderId="4" xfId="0" applyFont="1" applyBorder="1" applyAlignment="1">
      <alignment horizontal="left" vertical="center" wrapText="1"/>
    </xf>
    <xf numFmtId="0" fontId="39" fillId="0" borderId="0" xfId="0" applyFont="1" applyAlignment="1">
      <alignment horizontal="left" vertical="center" wrapText="1"/>
    </xf>
    <xf numFmtId="0" fontId="39" fillId="0" borderId="5" xfId="0" applyFont="1" applyBorder="1" applyAlignment="1">
      <alignment horizontal="left" vertical="center" wrapText="1"/>
    </xf>
    <xf numFmtId="0" fontId="39" fillId="0" borderId="6" xfId="0" applyFont="1" applyBorder="1" applyAlignment="1">
      <alignment horizontal="left" vertical="center" wrapText="1"/>
    </xf>
    <xf numFmtId="0" fontId="39" fillId="0" borderId="7" xfId="0" applyFont="1" applyBorder="1" applyAlignment="1">
      <alignment horizontal="left" vertical="center" wrapText="1"/>
    </xf>
    <xf numFmtId="0" fontId="39" fillId="0" borderId="8" xfId="0" applyFont="1" applyBorder="1" applyAlignment="1">
      <alignment horizontal="left" vertical="center" wrapText="1"/>
    </xf>
    <xf numFmtId="0" fontId="38" fillId="0" borderId="23" xfId="0" applyFont="1" applyBorder="1" applyAlignment="1">
      <alignment horizontal="left" vertical="center" wrapText="1"/>
    </xf>
    <xf numFmtId="0" fontId="95" fillId="0" borderId="0" xfId="0" applyFont="1" applyAlignment="1">
      <alignment vertical="top" shrinkToFit="1"/>
    </xf>
    <xf numFmtId="0" fontId="0" fillId="0" borderId="0" xfId="0" applyAlignment="1">
      <alignment horizontal="center" vertical="center"/>
    </xf>
    <xf numFmtId="0" fontId="0" fillId="8" borderId="0" xfId="0" applyFill="1" applyAlignment="1">
      <alignment vertical="top" wrapText="1"/>
    </xf>
    <xf numFmtId="0" fontId="6" fillId="0" borderId="0" xfId="0" applyFont="1" applyAlignment="1">
      <alignment horizontal="justify" vertical="top"/>
    </xf>
    <xf numFmtId="0" fontId="0" fillId="0" borderId="0" xfId="0" applyAlignment="1">
      <alignment vertical="top"/>
    </xf>
    <xf numFmtId="0" fontId="6" fillId="8" borderId="0" xfId="0" applyFont="1" applyFill="1">
      <alignment vertical="center"/>
    </xf>
    <xf numFmtId="0" fontId="0" fillId="8" borderId="0" xfId="0" applyFill="1">
      <alignment vertical="center"/>
    </xf>
    <xf numFmtId="176" fontId="6" fillId="6" borderId="0" xfId="0" applyNumberFormat="1" applyFont="1" applyFill="1" applyAlignment="1">
      <alignment horizontal="center" vertical="center"/>
    </xf>
    <xf numFmtId="176" fontId="0" fillId="6" borderId="0" xfId="0" applyNumberFormat="1" applyFill="1" applyAlignment="1">
      <alignment horizontal="center" vertical="center"/>
    </xf>
    <xf numFmtId="0" fontId="6" fillId="0" borderId="0" xfId="0" applyFont="1" applyAlignment="1">
      <alignment vertical="top"/>
    </xf>
    <xf numFmtId="0" fontId="39" fillId="0" borderId="2" xfId="0" applyFont="1" applyBorder="1" applyAlignment="1">
      <alignment horizontal="left" vertical="top" wrapText="1"/>
    </xf>
    <xf numFmtId="0" fontId="6" fillId="3" borderId="1" xfId="0" applyFont="1" applyFill="1" applyBorder="1" applyAlignment="1">
      <alignment horizontal="left" vertical="top"/>
    </xf>
    <xf numFmtId="0" fontId="6" fillId="3" borderId="2" xfId="0" applyFont="1" applyFill="1" applyBorder="1" applyAlignment="1">
      <alignment horizontal="left" vertical="top"/>
    </xf>
    <xf numFmtId="0" fontId="6" fillId="3" borderId="3" xfId="0" applyFont="1" applyFill="1" applyBorder="1" applyAlignment="1">
      <alignment horizontal="left" vertical="top"/>
    </xf>
    <xf numFmtId="0" fontId="6" fillId="3" borderId="4" xfId="0" applyFont="1" applyFill="1" applyBorder="1" applyAlignment="1">
      <alignment horizontal="left" vertical="top"/>
    </xf>
    <xf numFmtId="0" fontId="6" fillId="3" borderId="0" xfId="0" applyFont="1" applyFill="1" applyAlignment="1">
      <alignment horizontal="left" vertical="top"/>
    </xf>
    <xf numFmtId="0" fontId="6" fillId="3" borderId="5" xfId="0" applyFont="1" applyFill="1" applyBorder="1" applyAlignment="1">
      <alignment horizontal="left" vertical="top"/>
    </xf>
    <xf numFmtId="0" fontId="6" fillId="3" borderId="6" xfId="0" applyFont="1" applyFill="1" applyBorder="1" applyAlignment="1">
      <alignment horizontal="left" vertical="top"/>
    </xf>
    <xf numFmtId="0" fontId="6" fillId="3" borderId="7" xfId="0" applyFont="1" applyFill="1" applyBorder="1" applyAlignment="1">
      <alignment horizontal="left" vertical="top"/>
    </xf>
    <xf numFmtId="0" fontId="6" fillId="3" borderId="8" xfId="0" applyFont="1" applyFill="1" applyBorder="1" applyAlignment="1">
      <alignment horizontal="left" vertical="top"/>
    </xf>
    <xf numFmtId="176" fontId="6" fillId="8" borderId="11" xfId="0" applyNumberFormat="1" applyFont="1" applyFill="1" applyBorder="1" applyAlignment="1">
      <alignment horizontal="left" vertical="center"/>
    </xf>
    <xf numFmtId="176" fontId="6" fillId="8" borderId="13" xfId="0" applyNumberFormat="1" applyFont="1" applyFill="1" applyBorder="1" applyAlignment="1">
      <alignment horizontal="left" vertical="center"/>
    </xf>
    <xf numFmtId="176" fontId="6" fillId="8" borderId="14" xfId="0" applyNumberFormat="1" applyFont="1" applyFill="1" applyBorder="1" applyAlignment="1">
      <alignment horizontal="left" vertical="center"/>
    </xf>
    <xf numFmtId="0" fontId="6" fillId="3" borderId="0" xfId="0" applyFont="1" applyFill="1" applyAlignment="1">
      <alignment horizontal="right" vertical="center"/>
    </xf>
    <xf numFmtId="0" fontId="6" fillId="3" borderId="0" xfId="0" applyFont="1" applyFill="1" applyAlignment="1">
      <alignment horizontal="left" vertical="center"/>
    </xf>
    <xf numFmtId="0" fontId="6" fillId="8" borderId="1" xfId="0" applyFont="1" applyFill="1" applyBorder="1" applyAlignment="1">
      <alignment horizontal="left" vertical="center"/>
    </xf>
    <xf numFmtId="0" fontId="6" fillId="8" borderId="2" xfId="0" applyFont="1" applyFill="1" applyBorder="1" applyAlignment="1">
      <alignment horizontal="left" vertical="center"/>
    </xf>
    <xf numFmtId="0" fontId="6" fillId="8" borderId="3" xfId="0" applyFont="1" applyFill="1" applyBorder="1" applyAlignment="1">
      <alignment horizontal="left" vertical="center"/>
    </xf>
    <xf numFmtId="0" fontId="6" fillId="8" borderId="6" xfId="0" applyFont="1" applyFill="1" applyBorder="1" applyAlignment="1">
      <alignment horizontal="left" vertical="center"/>
    </xf>
    <xf numFmtId="0" fontId="6" fillId="8" borderId="8" xfId="0" applyFont="1" applyFill="1" applyBorder="1" applyAlignment="1">
      <alignment horizontal="left" vertical="center"/>
    </xf>
    <xf numFmtId="0" fontId="6" fillId="2" borderId="1" xfId="0" applyFont="1" applyFill="1" applyBorder="1" applyAlignment="1">
      <alignment horizontal="left" vertical="top"/>
    </xf>
    <xf numFmtId="0" fontId="6" fillId="2" borderId="2" xfId="0" applyFont="1" applyFill="1" applyBorder="1" applyAlignment="1">
      <alignment horizontal="lef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6" fillId="2" borderId="5" xfId="0" applyFont="1" applyFill="1" applyBorder="1" applyAlignment="1">
      <alignment horizontal="left" vertical="top"/>
    </xf>
    <xf numFmtId="0" fontId="6" fillId="2" borderId="6" xfId="0" applyFont="1" applyFill="1" applyBorder="1" applyAlignment="1">
      <alignment horizontal="left" vertical="top"/>
    </xf>
    <xf numFmtId="0" fontId="6" fillId="2" borderId="8" xfId="0" applyFont="1" applyFill="1" applyBorder="1" applyAlignment="1">
      <alignment horizontal="left" vertical="top"/>
    </xf>
    <xf numFmtId="0" fontId="6" fillId="2" borderId="0" xfId="0" applyFont="1" applyFill="1" applyAlignment="1">
      <alignment horizontal="right" vertical="center"/>
    </xf>
    <xf numFmtId="0" fontId="6" fillId="2" borderId="0" xfId="0" applyFont="1" applyFill="1" applyAlignment="1">
      <alignment horizontal="left" vertical="center"/>
    </xf>
    <xf numFmtId="0" fontId="6" fillId="3" borderId="16" xfId="0" applyFont="1" applyFill="1" applyBorder="1" applyAlignment="1">
      <alignment horizontal="left" vertical="top" wrapText="1"/>
    </xf>
    <xf numFmtId="0" fontId="6" fillId="3" borderId="17" xfId="0" applyFont="1" applyFill="1" applyBorder="1" applyAlignment="1">
      <alignment horizontal="left" vertical="top" wrapText="1"/>
    </xf>
    <xf numFmtId="0" fontId="6" fillId="3" borderId="15" xfId="0" applyFont="1" applyFill="1" applyBorder="1" applyAlignment="1">
      <alignment horizontal="left" vertical="top" wrapText="1"/>
    </xf>
    <xf numFmtId="0" fontId="6" fillId="3" borderId="21" xfId="0" applyFont="1" applyFill="1" applyBorder="1" applyAlignment="1">
      <alignment horizontal="left" vertical="top" wrapText="1"/>
    </xf>
    <xf numFmtId="0" fontId="6" fillId="3" borderId="22" xfId="0" applyFont="1" applyFill="1" applyBorder="1" applyAlignment="1">
      <alignment horizontal="left" vertical="top" wrapText="1"/>
    </xf>
    <xf numFmtId="0" fontId="6" fillId="3" borderId="20" xfId="0" applyFont="1" applyFill="1" applyBorder="1" applyAlignment="1">
      <alignment horizontal="left" vertical="top" wrapText="1"/>
    </xf>
    <xf numFmtId="0" fontId="6" fillId="3" borderId="0" xfId="0" applyFont="1" applyFill="1" applyAlignment="1">
      <alignment vertical="center" wrapText="1"/>
    </xf>
    <xf numFmtId="0" fontId="6" fillId="2" borderId="3" xfId="0" applyFont="1" applyFill="1" applyBorder="1" applyAlignment="1">
      <alignment horizontal="left" vertical="top" wrapText="1"/>
    </xf>
    <xf numFmtId="0" fontId="6" fillId="2" borderId="5" xfId="0" applyFont="1" applyFill="1" applyBorder="1" applyAlignment="1">
      <alignment horizontal="left" vertical="top" wrapText="1"/>
    </xf>
    <xf numFmtId="0" fontId="6" fillId="2" borderId="16" xfId="0" applyFont="1" applyFill="1" applyBorder="1" applyAlignment="1">
      <alignment horizontal="left" vertical="top" wrapText="1"/>
    </xf>
    <xf numFmtId="0" fontId="6" fillId="2" borderId="17"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15" xfId="0" applyFont="1" applyFill="1" applyBorder="1" applyAlignment="1">
      <alignment horizontal="left" vertical="top" wrapText="1"/>
    </xf>
    <xf numFmtId="0" fontId="6" fillId="2" borderId="21" xfId="0" applyFont="1" applyFill="1" applyBorder="1" applyAlignment="1">
      <alignment horizontal="left" vertical="top" wrapText="1"/>
    </xf>
    <xf numFmtId="0" fontId="6" fillId="2" borderId="22" xfId="0" applyFont="1" applyFill="1" applyBorder="1" applyAlignment="1">
      <alignment horizontal="left" vertical="top" wrapText="1"/>
    </xf>
    <xf numFmtId="0" fontId="6" fillId="2" borderId="20"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2" borderId="0" xfId="0" applyFont="1" applyFill="1" applyAlignment="1">
      <alignment vertical="center" wrapText="1"/>
    </xf>
  </cellXfs>
  <cellStyles count="4">
    <cellStyle name="ハイパーリンク" xfId="1" builtinId="8"/>
    <cellStyle name="標準" xfId="0" builtinId="0"/>
    <cellStyle name="標準 2" xfId="2" xr:uid="{00000000-0005-0000-0000-000002000000}"/>
    <cellStyle name="標準 3" xfId="3" xr:uid="{00000000-0005-0000-0000-000003000000}"/>
  </cellStyles>
  <dxfs count="3">
    <dxf>
      <font>
        <b/>
        <i val="0"/>
      </font>
      <fill>
        <patternFill>
          <bgColor rgb="FFFF7C80"/>
        </patternFill>
      </fill>
    </dxf>
    <dxf>
      <font>
        <b/>
        <i val="0"/>
      </font>
      <fill>
        <patternFill>
          <bgColor rgb="FFFF7C80"/>
        </patternFill>
      </fill>
    </dxf>
    <dxf>
      <font>
        <b/>
        <i val="0"/>
      </font>
    </dxf>
  </dxfs>
  <tableStyles count="0" defaultTableStyle="TableStyleMedium2" defaultPivotStyle="PivotStyleLight16"/>
  <colors>
    <mruColors>
      <color rgb="FFFF66FF"/>
      <color rgb="FFFE0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8</xdr:col>
      <xdr:colOff>98425</xdr:colOff>
      <xdr:row>27</xdr:row>
      <xdr:rowOff>123824</xdr:rowOff>
    </xdr:from>
    <xdr:ext cx="2295525" cy="1089026"/>
    <xdr:sp macro="" textlink="">
      <xdr:nvSpPr>
        <xdr:cNvPr id="2" name="四角形吹き出し 1">
          <a:extLst>
            <a:ext uri="{FF2B5EF4-FFF2-40B4-BE49-F238E27FC236}">
              <a16:creationId xmlns:a16="http://schemas.microsoft.com/office/drawing/2014/main" id="{00000000-0008-0000-0000-000002000000}"/>
            </a:ext>
          </a:extLst>
        </xdr:cNvPr>
        <xdr:cNvSpPr/>
      </xdr:nvSpPr>
      <xdr:spPr>
        <a:xfrm>
          <a:off x="7426325" y="6899274"/>
          <a:ext cx="2295525" cy="1089026"/>
        </a:xfrm>
        <a:prstGeom prst="wedgeRectCallout">
          <a:avLst>
            <a:gd name="adj1" fmla="val -33263"/>
            <a:gd name="adj2" fmla="val 43427"/>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rgbClr val="FF0000"/>
              </a:solidFill>
            </a:rPr>
            <a:t>労働福祉関連</a:t>
          </a:r>
          <a:r>
            <a:rPr kumimoji="1" lang="ja-JP" altLang="en-US" sz="1100">
              <a:solidFill>
                <a:schemeClr val="tx1"/>
              </a:solidFill>
            </a:rPr>
            <a:t>を選択した場合、必要な様式全てを選択してください</a:t>
          </a:r>
          <a:endParaRPr kumimoji="1" lang="en-US" altLang="ja-JP" sz="1100">
            <a:solidFill>
              <a:schemeClr val="tx1"/>
            </a:solidFill>
          </a:endParaRPr>
        </a:p>
        <a:p>
          <a:pPr algn="l"/>
          <a:r>
            <a:rPr kumimoji="1" lang="ja-JP" altLang="en-US" sz="1100">
              <a:solidFill>
                <a:schemeClr val="tx1"/>
              </a:solidFill>
            </a:rPr>
            <a:t>その際、</a:t>
          </a:r>
          <a:r>
            <a:rPr kumimoji="1" lang="ja-JP" altLang="en-US" sz="1100">
              <a:solidFill>
                <a:srgbClr val="FF0000"/>
              </a:solidFill>
            </a:rPr>
            <a:t>様式番号</a:t>
          </a:r>
          <a:r>
            <a:rPr kumimoji="1" lang="ja-JP" altLang="en-US" sz="1100">
              <a:solidFill>
                <a:schemeClr val="tx1"/>
              </a:solidFill>
            </a:rPr>
            <a:t>は、</a:t>
          </a:r>
          <a:r>
            <a:rPr kumimoji="1" lang="ja-JP" altLang="en-US" sz="1100">
              <a:solidFill>
                <a:srgbClr val="FF0000"/>
              </a:solidFill>
            </a:rPr>
            <a:t>違う番号</a:t>
          </a:r>
          <a:r>
            <a:rPr kumimoji="1" lang="ja-JP" altLang="en-US" sz="1100">
              <a:solidFill>
                <a:schemeClr val="tx1"/>
              </a:solidFill>
            </a:rPr>
            <a:t>にしてください。</a:t>
          </a:r>
          <a:endParaRPr kumimoji="1" lang="en-US" altLang="ja-JP" sz="1100">
            <a:solidFill>
              <a:schemeClr val="tx1"/>
            </a:solidFill>
          </a:endParaRPr>
        </a:p>
      </xdr:txBody>
    </xdr:sp>
    <xdr:clientData/>
  </xdr:oneCellAnchor>
  <xdr:oneCellAnchor>
    <xdr:from>
      <xdr:col>1</xdr:col>
      <xdr:colOff>25400</xdr:colOff>
      <xdr:row>86</xdr:row>
      <xdr:rowOff>15215</xdr:rowOff>
    </xdr:from>
    <xdr:ext cx="1676400" cy="439470"/>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04800" y="15052015"/>
          <a:ext cx="1676400" cy="43947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「様式総合評価技術資料ファイル」（本ファイル）</a:t>
          </a:r>
        </a:p>
      </xdr:txBody>
    </xdr:sp>
    <xdr:clientData/>
  </xdr:oneCellAnchor>
  <xdr:twoCellAnchor>
    <xdr:from>
      <xdr:col>1</xdr:col>
      <xdr:colOff>50800</xdr:colOff>
      <xdr:row>85</xdr:row>
      <xdr:rowOff>127000</xdr:rowOff>
    </xdr:from>
    <xdr:to>
      <xdr:col>2</xdr:col>
      <xdr:colOff>863600</xdr:colOff>
      <xdr:row>85</xdr:row>
      <xdr:rowOff>127000</xdr:rowOff>
    </xdr:to>
    <xdr:cxnSp macro="">
      <xdr:nvCxnSpPr>
        <xdr:cNvPr id="10" name="直線矢印コネクタ 9">
          <a:extLst>
            <a:ext uri="{FF2B5EF4-FFF2-40B4-BE49-F238E27FC236}">
              <a16:creationId xmlns:a16="http://schemas.microsoft.com/office/drawing/2014/main" id="{00000000-0008-0000-0000-00000A000000}"/>
            </a:ext>
          </a:extLst>
        </xdr:cNvPr>
        <xdr:cNvCxnSpPr/>
      </xdr:nvCxnSpPr>
      <xdr:spPr>
        <a:xfrm>
          <a:off x="330200" y="14922500"/>
          <a:ext cx="20066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977900</xdr:colOff>
      <xdr:row>84</xdr:row>
      <xdr:rowOff>165100</xdr:rowOff>
    </xdr:from>
    <xdr:to>
      <xdr:col>2</xdr:col>
      <xdr:colOff>1244600</xdr:colOff>
      <xdr:row>86</xdr:row>
      <xdr:rowOff>76200</xdr:rowOff>
    </xdr:to>
    <xdr:sp macro="" textlink="">
      <xdr:nvSpPr>
        <xdr:cNvPr id="12" name="円/楕円 11">
          <a:extLst>
            <a:ext uri="{FF2B5EF4-FFF2-40B4-BE49-F238E27FC236}">
              <a16:creationId xmlns:a16="http://schemas.microsoft.com/office/drawing/2014/main" id="{00000000-0008-0000-0000-00000C000000}"/>
            </a:ext>
          </a:extLst>
        </xdr:cNvPr>
        <xdr:cNvSpPr/>
      </xdr:nvSpPr>
      <xdr:spPr>
        <a:xfrm>
          <a:off x="2451100" y="147828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1231900</xdr:colOff>
      <xdr:row>84</xdr:row>
      <xdr:rowOff>14310</xdr:rowOff>
    </xdr:from>
    <xdr:ext cx="749300" cy="256087"/>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2705100" y="14632010"/>
          <a:ext cx="7493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入札公告</a:t>
          </a:r>
        </a:p>
      </xdr:txBody>
    </xdr:sp>
    <xdr:clientData/>
  </xdr:oneCellAnchor>
  <xdr:oneCellAnchor>
    <xdr:from>
      <xdr:col>0</xdr:col>
      <xdr:colOff>254000</xdr:colOff>
      <xdr:row>88</xdr:row>
      <xdr:rowOff>110466</xdr:rowOff>
    </xdr:from>
    <xdr:ext cx="1778000" cy="619784"/>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254000" y="16217241"/>
          <a:ext cx="1778000" cy="619784"/>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noAutofit/>
        </a:bodyPr>
        <a:lstStyle/>
        <a:p>
          <a:r>
            <a:rPr kumimoji="1" lang="ja-JP" altLang="en-US" sz="1100"/>
            <a:t>「発注者入力シート」、各種様式に必要情報を入力・確認（１）～（３）の３までの手順</a:t>
          </a:r>
        </a:p>
      </xdr:txBody>
    </xdr:sp>
    <xdr:clientData/>
  </xdr:oneCellAnchor>
  <xdr:twoCellAnchor>
    <xdr:from>
      <xdr:col>2</xdr:col>
      <xdr:colOff>1381125</xdr:colOff>
      <xdr:row>85</xdr:row>
      <xdr:rowOff>139700</xdr:rowOff>
    </xdr:from>
    <xdr:to>
      <xdr:col>6</xdr:col>
      <xdr:colOff>101600</xdr:colOff>
      <xdr:row>85</xdr:row>
      <xdr:rowOff>139700</xdr:rowOff>
    </xdr:to>
    <xdr:cxnSp macro="">
      <xdr:nvCxnSpPr>
        <xdr:cNvPr id="15" name="直線矢印コネクタ 14">
          <a:extLst>
            <a:ext uri="{FF2B5EF4-FFF2-40B4-BE49-F238E27FC236}">
              <a16:creationId xmlns:a16="http://schemas.microsoft.com/office/drawing/2014/main" id="{00000000-0008-0000-0000-00000F000000}"/>
            </a:ext>
          </a:extLst>
        </xdr:cNvPr>
        <xdr:cNvCxnSpPr/>
      </xdr:nvCxnSpPr>
      <xdr:spPr>
        <a:xfrm>
          <a:off x="2854325" y="14935200"/>
          <a:ext cx="2238375"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127000</xdr:colOff>
      <xdr:row>85</xdr:row>
      <xdr:rowOff>25400</xdr:rowOff>
    </xdr:from>
    <xdr:to>
      <xdr:col>6</xdr:col>
      <xdr:colOff>393700</xdr:colOff>
      <xdr:row>86</xdr:row>
      <xdr:rowOff>114300</xdr:rowOff>
    </xdr:to>
    <xdr:sp macro="" textlink="">
      <xdr:nvSpPr>
        <xdr:cNvPr id="16" name="円/楕円 15">
          <a:extLst>
            <a:ext uri="{FF2B5EF4-FFF2-40B4-BE49-F238E27FC236}">
              <a16:creationId xmlns:a16="http://schemas.microsoft.com/office/drawing/2014/main" id="{00000000-0008-0000-0000-000010000000}"/>
            </a:ext>
          </a:extLst>
        </xdr:cNvPr>
        <xdr:cNvSpPr/>
      </xdr:nvSpPr>
      <xdr:spPr>
        <a:xfrm>
          <a:off x="5118100" y="148209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469900</xdr:colOff>
      <xdr:row>83</xdr:row>
      <xdr:rowOff>141310</xdr:rowOff>
    </xdr:from>
    <xdr:ext cx="1193800" cy="256087"/>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699000" y="14581210"/>
          <a:ext cx="11938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技術資料提出</a:t>
          </a:r>
        </a:p>
      </xdr:txBody>
    </xdr:sp>
    <xdr:clientData/>
  </xdr:oneCellAnchor>
  <xdr:oneCellAnchor>
    <xdr:from>
      <xdr:col>2</xdr:col>
      <xdr:colOff>1974850</xdr:colOff>
      <xdr:row>86</xdr:row>
      <xdr:rowOff>27915</xdr:rowOff>
    </xdr:from>
    <xdr:ext cx="1816100" cy="439470"/>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3441700" y="17382465"/>
          <a:ext cx="1816100" cy="43947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「様式総合評価技術資料ファイル」（本ファイル公告用）</a:t>
          </a:r>
        </a:p>
      </xdr:txBody>
    </xdr:sp>
    <xdr:clientData/>
  </xdr:oneCellAnchor>
  <xdr:oneCellAnchor>
    <xdr:from>
      <xdr:col>2</xdr:col>
      <xdr:colOff>1971675</xdr:colOff>
      <xdr:row>88</xdr:row>
      <xdr:rowOff>154917</xdr:rowOff>
    </xdr:from>
    <xdr:ext cx="1879600" cy="439470"/>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3438525" y="17852367"/>
          <a:ext cx="18796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企業は、申請内容を「企業入力シート」、各種様式に記入</a:t>
          </a:r>
        </a:p>
      </xdr:txBody>
    </xdr:sp>
    <xdr:clientData/>
  </xdr:oneCellAnchor>
  <xdr:twoCellAnchor>
    <xdr:from>
      <xdr:col>6</xdr:col>
      <xdr:colOff>520700</xdr:colOff>
      <xdr:row>85</xdr:row>
      <xdr:rowOff>127000</xdr:rowOff>
    </xdr:from>
    <xdr:to>
      <xdr:col>7</xdr:col>
      <xdr:colOff>965200</xdr:colOff>
      <xdr:row>85</xdr:row>
      <xdr:rowOff>127000</xdr:rowOff>
    </xdr:to>
    <xdr:cxnSp macro="">
      <xdr:nvCxnSpPr>
        <xdr:cNvPr id="20" name="直線矢印コネクタ 19">
          <a:extLst>
            <a:ext uri="{FF2B5EF4-FFF2-40B4-BE49-F238E27FC236}">
              <a16:creationId xmlns:a16="http://schemas.microsoft.com/office/drawing/2014/main" id="{00000000-0008-0000-0000-000014000000}"/>
            </a:ext>
          </a:extLst>
        </xdr:cNvPr>
        <xdr:cNvCxnSpPr/>
      </xdr:nvCxnSpPr>
      <xdr:spPr>
        <a:xfrm>
          <a:off x="5511800" y="14922500"/>
          <a:ext cx="1435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139700</xdr:colOff>
      <xdr:row>85</xdr:row>
      <xdr:rowOff>3175</xdr:rowOff>
    </xdr:from>
    <xdr:to>
      <xdr:col>8</xdr:col>
      <xdr:colOff>406400</xdr:colOff>
      <xdr:row>86</xdr:row>
      <xdr:rowOff>92075</xdr:rowOff>
    </xdr:to>
    <xdr:sp macro="" textlink="">
      <xdr:nvSpPr>
        <xdr:cNvPr id="22" name="円/楕円 21">
          <a:extLst>
            <a:ext uri="{FF2B5EF4-FFF2-40B4-BE49-F238E27FC236}">
              <a16:creationId xmlns:a16="http://schemas.microsoft.com/office/drawing/2014/main" id="{00000000-0008-0000-0000-000016000000}"/>
            </a:ext>
          </a:extLst>
        </xdr:cNvPr>
        <xdr:cNvSpPr/>
      </xdr:nvSpPr>
      <xdr:spPr>
        <a:xfrm>
          <a:off x="8302625" y="15586075"/>
          <a:ext cx="266700" cy="269875"/>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7</xdr:col>
      <xdr:colOff>635000</xdr:colOff>
      <xdr:row>82</xdr:row>
      <xdr:rowOff>128994</xdr:rowOff>
    </xdr:from>
    <xdr:ext cx="1562100" cy="439470"/>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7807325" y="15178494"/>
          <a:ext cx="15621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技術審査会</a:t>
          </a:r>
          <a:endParaRPr kumimoji="1" lang="en-US" altLang="ja-JP" sz="1100"/>
        </a:p>
        <a:p>
          <a:r>
            <a:rPr kumimoji="1" lang="ja-JP" altLang="en-US" sz="1100"/>
            <a:t>（競争参加資格委員会）</a:t>
          </a:r>
        </a:p>
      </xdr:txBody>
    </xdr:sp>
    <xdr:clientData/>
  </xdr:oneCellAnchor>
  <xdr:oneCellAnchor>
    <xdr:from>
      <xdr:col>6</xdr:col>
      <xdr:colOff>495300</xdr:colOff>
      <xdr:row>86</xdr:row>
      <xdr:rowOff>27915</xdr:rowOff>
    </xdr:from>
    <xdr:ext cx="1460500" cy="439470"/>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5486400" y="15001215"/>
          <a:ext cx="1460500" cy="439470"/>
        </a:xfrm>
        <a:prstGeom prst="rect">
          <a:avLst/>
        </a:prstGeom>
        <a:solidFill>
          <a:schemeClr val="lt1"/>
        </a:solidFill>
        <a:ln w="254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「技術審査用ファイル」</a:t>
          </a:r>
          <a:endParaRPr kumimoji="1" lang="en-US" altLang="ja-JP" sz="1100"/>
        </a:p>
        <a:p>
          <a:r>
            <a:rPr kumimoji="1" lang="ja-JP" altLang="en-US" sz="1100"/>
            <a:t>（別ファイル）</a:t>
          </a:r>
        </a:p>
      </xdr:txBody>
    </xdr:sp>
    <xdr:clientData/>
  </xdr:oneCellAnchor>
  <xdr:oneCellAnchor>
    <xdr:from>
      <xdr:col>6</xdr:col>
      <xdr:colOff>584200</xdr:colOff>
      <xdr:row>88</xdr:row>
      <xdr:rowOff>129517</xdr:rowOff>
    </xdr:from>
    <xdr:ext cx="2108200" cy="439470"/>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5549900" y="15445717"/>
          <a:ext cx="21082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各企業の申請内容を集計・審査し、技術資料、入札結果調書を作成</a:t>
          </a:r>
        </a:p>
      </xdr:txBody>
    </xdr:sp>
    <xdr:clientData/>
  </xdr:oneCellAnchor>
  <xdr:twoCellAnchor>
    <xdr:from>
      <xdr:col>8</xdr:col>
      <xdr:colOff>431800</xdr:colOff>
      <xdr:row>85</xdr:row>
      <xdr:rowOff>117475</xdr:rowOff>
    </xdr:from>
    <xdr:to>
      <xdr:col>9</xdr:col>
      <xdr:colOff>914400</xdr:colOff>
      <xdr:row>85</xdr:row>
      <xdr:rowOff>117475</xdr:rowOff>
    </xdr:to>
    <xdr:cxnSp macro="">
      <xdr:nvCxnSpPr>
        <xdr:cNvPr id="29" name="直線矢印コネクタ 28">
          <a:extLst>
            <a:ext uri="{FF2B5EF4-FFF2-40B4-BE49-F238E27FC236}">
              <a16:creationId xmlns:a16="http://schemas.microsoft.com/office/drawing/2014/main" id="{00000000-0008-0000-0000-00001D000000}"/>
            </a:ext>
          </a:extLst>
        </xdr:cNvPr>
        <xdr:cNvCxnSpPr/>
      </xdr:nvCxnSpPr>
      <xdr:spPr>
        <a:xfrm>
          <a:off x="8594725" y="15700375"/>
          <a:ext cx="1311275"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952500</xdr:colOff>
      <xdr:row>85</xdr:row>
      <xdr:rowOff>3175</xdr:rowOff>
    </xdr:from>
    <xdr:to>
      <xdr:col>9</xdr:col>
      <xdr:colOff>1219200</xdr:colOff>
      <xdr:row>86</xdr:row>
      <xdr:rowOff>92075</xdr:rowOff>
    </xdr:to>
    <xdr:sp macro="" textlink="">
      <xdr:nvSpPr>
        <xdr:cNvPr id="30" name="円/楕円 29">
          <a:extLst>
            <a:ext uri="{FF2B5EF4-FFF2-40B4-BE49-F238E27FC236}">
              <a16:creationId xmlns:a16="http://schemas.microsoft.com/office/drawing/2014/main" id="{00000000-0008-0000-0000-00001E000000}"/>
            </a:ext>
          </a:extLst>
        </xdr:cNvPr>
        <xdr:cNvSpPr/>
      </xdr:nvSpPr>
      <xdr:spPr>
        <a:xfrm>
          <a:off x="9944100" y="15586075"/>
          <a:ext cx="266700" cy="269875"/>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419100</xdr:colOff>
      <xdr:row>83</xdr:row>
      <xdr:rowOff>71461</xdr:rowOff>
    </xdr:from>
    <xdr:ext cx="1727200" cy="256087"/>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9410700" y="15301936"/>
          <a:ext cx="17272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入札結果の公表</a:t>
          </a:r>
        </a:p>
      </xdr:txBody>
    </xdr:sp>
    <xdr:clientData/>
  </xdr:oneCellAnchor>
  <xdr:oneCellAnchor>
    <xdr:from>
      <xdr:col>9</xdr:col>
      <xdr:colOff>736600</xdr:colOff>
      <xdr:row>88</xdr:row>
      <xdr:rowOff>167618</xdr:rowOff>
    </xdr:from>
    <xdr:ext cx="1612900" cy="439470"/>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9728200" y="16274393"/>
          <a:ext cx="16129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「技術審査用ファイル」を技術管理課にメール提出</a:t>
          </a:r>
        </a:p>
      </xdr:txBody>
    </xdr:sp>
    <xdr:clientData/>
  </xdr:oneCellAnchor>
  <xdr:twoCellAnchor>
    <xdr:from>
      <xdr:col>8</xdr:col>
      <xdr:colOff>495300</xdr:colOff>
      <xdr:row>86</xdr:row>
      <xdr:rowOff>28575</xdr:rowOff>
    </xdr:from>
    <xdr:to>
      <xdr:col>9</xdr:col>
      <xdr:colOff>812800</xdr:colOff>
      <xdr:row>88</xdr:row>
      <xdr:rowOff>12700</xdr:rowOff>
    </xdr:to>
    <xdr:cxnSp macro="">
      <xdr:nvCxnSpPr>
        <xdr:cNvPr id="33" name="直線矢印コネクタ 32">
          <a:extLst>
            <a:ext uri="{FF2B5EF4-FFF2-40B4-BE49-F238E27FC236}">
              <a16:creationId xmlns:a16="http://schemas.microsoft.com/office/drawing/2014/main" id="{00000000-0008-0000-0000-000021000000}"/>
            </a:ext>
          </a:extLst>
        </xdr:cNvPr>
        <xdr:cNvCxnSpPr/>
      </xdr:nvCxnSpPr>
      <xdr:spPr>
        <a:xfrm>
          <a:off x="8658225" y="15792450"/>
          <a:ext cx="1146175" cy="327025"/>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952500</xdr:colOff>
      <xdr:row>87</xdr:row>
      <xdr:rowOff>76200</xdr:rowOff>
    </xdr:from>
    <xdr:to>
      <xdr:col>9</xdr:col>
      <xdr:colOff>1219200</xdr:colOff>
      <xdr:row>88</xdr:row>
      <xdr:rowOff>165100</xdr:rowOff>
    </xdr:to>
    <xdr:sp macro="" textlink="">
      <xdr:nvSpPr>
        <xdr:cNvPr id="36" name="円/楕円 35">
          <a:extLst>
            <a:ext uri="{FF2B5EF4-FFF2-40B4-BE49-F238E27FC236}">
              <a16:creationId xmlns:a16="http://schemas.microsoft.com/office/drawing/2014/main" id="{00000000-0008-0000-0000-000024000000}"/>
            </a:ext>
          </a:extLst>
        </xdr:cNvPr>
        <xdr:cNvSpPr/>
      </xdr:nvSpPr>
      <xdr:spPr>
        <a:xfrm>
          <a:off x="9944100" y="16011525"/>
          <a:ext cx="266700" cy="26035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876300</xdr:colOff>
      <xdr:row>86</xdr:row>
      <xdr:rowOff>101600</xdr:rowOff>
    </xdr:from>
    <xdr:to>
      <xdr:col>2</xdr:col>
      <xdr:colOff>1358900</xdr:colOff>
      <xdr:row>87</xdr:row>
      <xdr:rowOff>38100</xdr:rowOff>
    </xdr:to>
    <xdr:sp macro="" textlink="">
      <xdr:nvSpPr>
        <xdr:cNvPr id="38" name="右矢印 37">
          <a:extLst>
            <a:ext uri="{FF2B5EF4-FFF2-40B4-BE49-F238E27FC236}">
              <a16:creationId xmlns:a16="http://schemas.microsoft.com/office/drawing/2014/main" id="{00000000-0008-0000-0000-000026000000}"/>
            </a:ext>
          </a:extLst>
        </xdr:cNvPr>
        <xdr:cNvSpPr/>
      </xdr:nvSpPr>
      <xdr:spPr>
        <a:xfrm>
          <a:off x="2349500" y="15074900"/>
          <a:ext cx="482600" cy="1143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812800</xdr:colOff>
      <xdr:row>86</xdr:row>
      <xdr:rowOff>117237</xdr:rowOff>
    </xdr:from>
    <xdr:ext cx="876300" cy="632063"/>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2286000" y="15090537"/>
          <a:ext cx="876300" cy="632063"/>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noAutofit/>
        </a:bodyPr>
        <a:lstStyle/>
        <a:p>
          <a:r>
            <a:rPr kumimoji="1" lang="ja-JP" altLang="en-US" sz="1100"/>
            <a:t>コピー作成後、（３）の４、５</a:t>
          </a:r>
        </a:p>
      </xdr:txBody>
    </xdr:sp>
    <xdr:clientData/>
  </xdr:oneCellAnchor>
  <xdr:twoCellAnchor>
    <xdr:from>
      <xdr:col>2</xdr:col>
      <xdr:colOff>1409701</xdr:colOff>
      <xdr:row>59</xdr:row>
      <xdr:rowOff>57150</xdr:rowOff>
    </xdr:from>
    <xdr:to>
      <xdr:col>2</xdr:col>
      <xdr:colOff>2238375</xdr:colOff>
      <xdr:row>60</xdr:row>
      <xdr:rowOff>161925</xdr:rowOff>
    </xdr:to>
    <xdr:sp macro="" textlink="">
      <xdr:nvSpPr>
        <xdr:cNvPr id="34" name="角丸四角形吹き出し 33">
          <a:extLst>
            <a:ext uri="{FF2B5EF4-FFF2-40B4-BE49-F238E27FC236}">
              <a16:creationId xmlns:a16="http://schemas.microsoft.com/office/drawing/2014/main" id="{00000000-0008-0000-0000-000022000000}"/>
            </a:ext>
          </a:extLst>
        </xdr:cNvPr>
        <xdr:cNvSpPr/>
      </xdr:nvSpPr>
      <xdr:spPr>
        <a:xfrm>
          <a:off x="2876551" y="13420725"/>
          <a:ext cx="828674" cy="276225"/>
        </a:xfrm>
        <a:prstGeom prst="wedgeRoundRectCallout">
          <a:avLst>
            <a:gd name="adj1" fmla="val -109461"/>
            <a:gd name="adj2" fmla="val 51071"/>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400" b="1">
              <a:solidFill>
                <a:schemeClr val="tx1"/>
              </a:solidFill>
              <a:latin typeface="ＭＳ Ｐゴシック" panose="020B0600070205080204" pitchFamily="50" charset="-128"/>
              <a:ea typeface="ＭＳ Ｐゴシック" panose="020B0600070205080204" pitchFamily="50" charset="-128"/>
            </a:rPr>
            <a:t>重要！</a:t>
          </a:r>
        </a:p>
      </xdr:txBody>
    </xdr:sp>
    <xdr:clientData/>
  </xdr:twoCellAnchor>
  <xdr:twoCellAnchor>
    <xdr:from>
      <xdr:col>3</xdr:col>
      <xdr:colOff>762001</xdr:colOff>
      <xdr:row>49</xdr:row>
      <xdr:rowOff>142875</xdr:rowOff>
    </xdr:from>
    <xdr:to>
      <xdr:col>5</xdr:col>
      <xdr:colOff>19050</xdr:colOff>
      <xdr:row>50</xdr:row>
      <xdr:rowOff>200025</xdr:rowOff>
    </xdr:to>
    <xdr:sp macro="" textlink="">
      <xdr:nvSpPr>
        <xdr:cNvPr id="35" name="角丸四角形吹き出し 34">
          <a:extLst>
            <a:ext uri="{FF2B5EF4-FFF2-40B4-BE49-F238E27FC236}">
              <a16:creationId xmlns:a16="http://schemas.microsoft.com/office/drawing/2014/main" id="{00000000-0008-0000-0000-000023000000}"/>
            </a:ext>
          </a:extLst>
        </xdr:cNvPr>
        <xdr:cNvSpPr/>
      </xdr:nvSpPr>
      <xdr:spPr>
        <a:xfrm>
          <a:off x="4610101" y="11591925"/>
          <a:ext cx="828674" cy="276225"/>
        </a:xfrm>
        <a:prstGeom prst="wedgeRoundRectCallout">
          <a:avLst>
            <a:gd name="adj1" fmla="val -80725"/>
            <a:gd name="adj2" fmla="val -45481"/>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400" b="1">
              <a:solidFill>
                <a:schemeClr val="tx1"/>
              </a:solidFill>
              <a:latin typeface="ＭＳ Ｐゴシック" panose="020B0600070205080204" pitchFamily="50" charset="-128"/>
              <a:ea typeface="ＭＳ Ｐゴシック" panose="020B0600070205080204" pitchFamily="50" charset="-128"/>
            </a:rPr>
            <a:t>重要！</a:t>
          </a:r>
        </a:p>
      </xdr:txBody>
    </xdr:sp>
    <xdr:clientData/>
  </xdr:twoCellAnchor>
  <xdr:twoCellAnchor>
    <xdr:from>
      <xdr:col>7</xdr:col>
      <xdr:colOff>209550</xdr:colOff>
      <xdr:row>40</xdr:row>
      <xdr:rowOff>19049</xdr:rowOff>
    </xdr:from>
    <xdr:to>
      <xdr:col>7</xdr:col>
      <xdr:colOff>304800</xdr:colOff>
      <xdr:row>43</xdr:row>
      <xdr:rowOff>133350</xdr:rowOff>
    </xdr:to>
    <xdr:sp macro="" textlink="">
      <xdr:nvSpPr>
        <xdr:cNvPr id="41" name="右中かっこ 40">
          <a:extLst>
            <a:ext uri="{FF2B5EF4-FFF2-40B4-BE49-F238E27FC236}">
              <a16:creationId xmlns:a16="http://schemas.microsoft.com/office/drawing/2014/main" id="{00000000-0008-0000-0000-000029000000}"/>
            </a:ext>
          </a:extLst>
        </xdr:cNvPr>
        <xdr:cNvSpPr/>
      </xdr:nvSpPr>
      <xdr:spPr>
        <a:xfrm>
          <a:off x="7381875" y="8010524"/>
          <a:ext cx="95250" cy="657226"/>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7</xdr:col>
      <xdr:colOff>495300</xdr:colOff>
      <xdr:row>40</xdr:row>
      <xdr:rowOff>124367</xdr:rowOff>
    </xdr:from>
    <xdr:ext cx="1743074" cy="380458"/>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7667625" y="8115842"/>
          <a:ext cx="1743074" cy="380458"/>
        </a:xfrm>
        <a:prstGeom prst="rect">
          <a:avLst/>
        </a:prstGeom>
        <a:solidFill>
          <a:schemeClr val="lt1"/>
        </a:solidFill>
        <a:ln w="254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1">
          <a:noAutofit/>
        </a:bodyPr>
        <a:lstStyle/>
        <a:p>
          <a:pPr algn="l"/>
          <a:r>
            <a:rPr kumimoji="1" lang="ja-JP" altLang="en-US" sz="1100"/>
            <a:t>様式番号を忘れずに選択</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10</xdr:col>
      <xdr:colOff>125817</xdr:colOff>
      <xdr:row>40</xdr:row>
      <xdr:rowOff>84757</xdr:rowOff>
    </xdr:from>
    <xdr:ext cx="2486025" cy="1284976"/>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8709523" y="7144463"/>
          <a:ext cx="2486025" cy="1284976"/>
        </a:xfrm>
        <a:prstGeom prst="wedgeRoundRectCallout">
          <a:avLst>
            <a:gd name="adj1" fmla="val -82070"/>
            <a:gd name="adj2" fmla="val -56642"/>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noAutofit/>
        </a:bodyPr>
        <a:lstStyle/>
        <a:p>
          <a:r>
            <a:rPr kumimoji="1" lang="en-US" altLang="ja-JP"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重要</a:t>
          </a:r>
          <a:r>
            <a:rPr kumimoji="1" lang="en-US" altLang="ja-JP"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発注者への注意事項</a:t>
          </a:r>
          <a:endParaRPr lang="ja-JP" altLang="ja-JP">
            <a:solidFill>
              <a:srgbClr val="FF0000"/>
            </a:solidFill>
            <a:effectLst/>
          </a:endParaRPr>
        </a:p>
        <a:p>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４</a:t>
          </a:r>
          <a:r>
            <a:rPr kumimoji="1" lang="ja-JP" altLang="ja-JP" sz="1100">
              <a:solidFill>
                <a:schemeClr val="tx1"/>
              </a:solidFill>
              <a:effectLst/>
              <a:latin typeface="+mn-lt"/>
              <a:ea typeface="+mn-ea"/>
              <a:cs typeface="+mn-cs"/>
            </a:rPr>
            <a:t>．押印済資料で提出する評価項目」以下で</a:t>
          </a:r>
          <a:r>
            <a:rPr kumimoji="1" lang="ja-JP" altLang="ja-JP" sz="1100">
              <a:solidFill>
                <a:srgbClr val="FF0000"/>
              </a:solidFill>
              <a:effectLst/>
              <a:latin typeface="+mn-lt"/>
              <a:ea typeface="+mn-ea"/>
              <a:cs typeface="+mn-cs"/>
            </a:rPr>
            <a:t>不要な</a:t>
          </a:r>
          <a:r>
            <a:rPr kumimoji="1" lang="ja-JP" altLang="en-US" sz="1100">
              <a:solidFill>
                <a:srgbClr val="FF0000"/>
              </a:solidFill>
              <a:effectLst/>
              <a:latin typeface="+mn-lt"/>
              <a:ea typeface="+mn-ea"/>
              <a:cs typeface="+mn-cs"/>
            </a:rPr>
            <a:t>行</a:t>
          </a:r>
          <a:r>
            <a:rPr kumimoji="1" lang="ja-JP" altLang="ja-JP" sz="1100">
              <a:solidFill>
                <a:srgbClr val="FF0000"/>
              </a:solidFill>
              <a:effectLst/>
              <a:latin typeface="+mn-lt"/>
              <a:ea typeface="+mn-ea"/>
              <a:cs typeface="+mn-cs"/>
            </a:rPr>
            <a:t>は全て非表示</a:t>
          </a:r>
          <a:r>
            <a:rPr kumimoji="1" lang="ja-JP" altLang="ja-JP" sz="1100">
              <a:solidFill>
                <a:schemeClr val="tx1"/>
              </a:solidFill>
              <a:effectLst/>
              <a:latin typeface="+mn-lt"/>
              <a:ea typeface="+mn-ea"/>
              <a:cs typeface="+mn-cs"/>
            </a:rPr>
            <a:t>にすること。</a:t>
          </a:r>
          <a:endParaRPr lang="ja-JP" altLang="ja-JP">
            <a:solidFill>
              <a:schemeClr val="tx1"/>
            </a:solidFill>
            <a:effectLst/>
          </a:endParaRPr>
        </a:p>
        <a:p>
          <a:r>
            <a:rPr kumimoji="1" lang="en-US" altLang="ja-JP"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削除厳禁（発注者審査作業用シートに影響有）</a:t>
          </a:r>
          <a:r>
            <a:rPr kumimoji="1" lang="en-US" altLang="ja-JP" sz="1100">
              <a:solidFill>
                <a:srgbClr val="FF0000"/>
              </a:solidFill>
              <a:effectLst/>
              <a:latin typeface="+mn-lt"/>
              <a:ea typeface="+mn-ea"/>
              <a:cs typeface="+mn-cs"/>
            </a:rPr>
            <a:t>】</a:t>
          </a:r>
          <a:endParaRPr lang="ja-JP" altLang="ja-JP">
            <a:solidFill>
              <a:srgbClr val="FF0000"/>
            </a:solidFill>
            <a:effectLst/>
          </a:endParaRPr>
        </a:p>
        <a:p>
          <a:pPr algn="l"/>
          <a:endParaRPr kumimoji="1" lang="ja-JP" altLang="en-US" sz="1100"/>
        </a:p>
      </xdr:txBody>
    </xdr:sp>
    <xdr:clientData/>
  </xdr:oneCellAnchor>
  <xdr:twoCellAnchor>
    <xdr:from>
      <xdr:col>10</xdr:col>
      <xdr:colOff>47998</xdr:colOff>
      <xdr:row>21</xdr:row>
      <xdr:rowOff>145676</xdr:rowOff>
    </xdr:from>
    <xdr:to>
      <xdr:col>10</xdr:col>
      <xdr:colOff>204881</xdr:colOff>
      <xdr:row>36</xdr:row>
      <xdr:rowOff>78441</xdr:rowOff>
    </xdr:to>
    <xdr:sp macro="" textlink="">
      <xdr:nvSpPr>
        <xdr:cNvPr id="2" name="右大かっこ 1">
          <a:extLst>
            <a:ext uri="{FF2B5EF4-FFF2-40B4-BE49-F238E27FC236}">
              <a16:creationId xmlns:a16="http://schemas.microsoft.com/office/drawing/2014/main" id="{258E5323-D2F9-46CA-21F1-B2A73909E184}"/>
            </a:ext>
          </a:extLst>
        </xdr:cNvPr>
        <xdr:cNvSpPr/>
      </xdr:nvSpPr>
      <xdr:spPr>
        <a:xfrm>
          <a:off x="8631704" y="3877235"/>
          <a:ext cx="156883" cy="2554941"/>
        </a:xfrm>
        <a:prstGeom prst="rightBracket">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10</xdr:col>
      <xdr:colOff>312270</xdr:colOff>
      <xdr:row>25</xdr:row>
      <xdr:rowOff>107203</xdr:rowOff>
    </xdr:from>
    <xdr:to>
      <xdr:col>15</xdr:col>
      <xdr:colOff>414618</xdr:colOff>
      <xdr:row>30</xdr:row>
      <xdr:rowOff>97679</xdr:rowOff>
    </xdr:to>
    <xdr:sp macro="" textlink="">
      <xdr:nvSpPr>
        <xdr:cNvPr id="4" name="テキスト ボックス 3">
          <a:extLst>
            <a:ext uri="{FF2B5EF4-FFF2-40B4-BE49-F238E27FC236}">
              <a16:creationId xmlns:a16="http://schemas.microsoft.com/office/drawing/2014/main" id="{4B062061-03A3-A31F-AB53-017A02010E8E}"/>
            </a:ext>
          </a:extLst>
        </xdr:cNvPr>
        <xdr:cNvSpPr txBox="1"/>
      </xdr:nvSpPr>
      <xdr:spPr>
        <a:xfrm>
          <a:off x="8895976" y="4712821"/>
          <a:ext cx="3127936" cy="78609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100" kern="1200"/>
            <a:t>R8</a:t>
          </a:r>
          <a:r>
            <a:rPr kumimoji="1" lang="ja-JP" altLang="en-US" sz="1100" kern="1200"/>
            <a:t>年度改定より申出書シートを廃止しました。</a:t>
          </a:r>
          <a:endParaRPr kumimoji="1" lang="en-US" altLang="ja-JP" sz="1100" kern="1200"/>
        </a:p>
        <a:p>
          <a:pPr algn="l"/>
          <a:r>
            <a:rPr kumimoji="1" lang="ja-JP" altLang="en-US" sz="1100" kern="1200"/>
            <a:t>事前審査・証明書により申請する場合は、こちらに必要事項を入力してください。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444500</xdr:colOff>
      <xdr:row>26</xdr:row>
      <xdr:rowOff>41275</xdr:rowOff>
    </xdr:from>
    <xdr:to>
      <xdr:col>22</xdr:col>
      <xdr:colOff>520700</xdr:colOff>
      <xdr:row>29</xdr:row>
      <xdr:rowOff>60325</xdr:rowOff>
    </xdr:to>
    <xdr:sp macro="" textlink="">
      <xdr:nvSpPr>
        <xdr:cNvPr id="3" name="四角形吹き出し 2">
          <a:extLst>
            <a:ext uri="{FF2B5EF4-FFF2-40B4-BE49-F238E27FC236}">
              <a16:creationId xmlns:a16="http://schemas.microsoft.com/office/drawing/2014/main" id="{00000000-0008-0000-0500-000003000000}"/>
            </a:ext>
          </a:extLst>
        </xdr:cNvPr>
        <xdr:cNvSpPr/>
      </xdr:nvSpPr>
      <xdr:spPr>
        <a:xfrm>
          <a:off x="7168029" y="4941981"/>
          <a:ext cx="2586318" cy="534520"/>
        </a:xfrm>
        <a:prstGeom prst="wedgeRectCallout">
          <a:avLst>
            <a:gd name="adj1" fmla="val -80728"/>
            <a:gd name="adj2" fmla="val -17485"/>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rgbClr val="FF0000"/>
              </a:solidFill>
            </a:rPr>
            <a:t>数式エラーの行</a:t>
          </a:r>
          <a:r>
            <a:rPr kumimoji="1" lang="ja-JP" altLang="en-US" sz="1100">
              <a:solidFill>
                <a:schemeClr val="tx1"/>
              </a:solidFill>
            </a:rPr>
            <a:t>は、</a:t>
          </a:r>
          <a:r>
            <a:rPr kumimoji="1" lang="ja-JP" altLang="en-US" sz="1100">
              <a:solidFill>
                <a:srgbClr val="FF0000"/>
              </a:solidFill>
            </a:rPr>
            <a:t>非表示</a:t>
          </a:r>
          <a:r>
            <a:rPr kumimoji="1" lang="ja-JP" altLang="en-US" sz="1100">
              <a:solidFill>
                <a:schemeClr val="tx1"/>
              </a:solidFill>
            </a:rPr>
            <a:t>にしてくださ</a:t>
          </a:r>
          <a:r>
            <a:rPr kumimoji="1" lang="en-US" altLang="ja-JP" sz="1100">
              <a:solidFill>
                <a:schemeClr val="tx1"/>
              </a:solidFill>
            </a:rPr>
            <a:t>i</a:t>
          </a:r>
          <a:r>
            <a:rPr kumimoji="1" lang="ja-JP" altLang="en-US" sz="1100">
              <a:solidFill>
                <a:schemeClr val="tx1"/>
              </a:solidFill>
            </a:rPr>
            <a:t>。</a:t>
          </a:r>
        </a:p>
      </xdr:txBody>
    </xdr:sp>
    <xdr:clientData/>
  </xdr:twoCellAnchor>
  <xdr:twoCellAnchor>
    <xdr:from>
      <xdr:col>17</xdr:col>
      <xdr:colOff>276225</xdr:colOff>
      <xdr:row>11</xdr:row>
      <xdr:rowOff>180975</xdr:rowOff>
    </xdr:from>
    <xdr:to>
      <xdr:col>22</xdr:col>
      <xdr:colOff>66675</xdr:colOff>
      <xdr:row>24</xdr:row>
      <xdr:rowOff>161925</xdr:rowOff>
    </xdr:to>
    <xdr:grpSp>
      <xdr:nvGrpSpPr>
        <xdr:cNvPr id="6" name="グループ化 5">
          <a:extLst>
            <a:ext uri="{FF2B5EF4-FFF2-40B4-BE49-F238E27FC236}">
              <a16:creationId xmlns:a16="http://schemas.microsoft.com/office/drawing/2014/main" id="{00000000-0008-0000-0500-000006000000}"/>
            </a:ext>
          </a:extLst>
        </xdr:cNvPr>
        <xdr:cNvGrpSpPr/>
      </xdr:nvGrpSpPr>
      <xdr:grpSpPr>
        <a:xfrm>
          <a:off x="6178550" y="2396565"/>
          <a:ext cx="2928097" cy="2446244"/>
          <a:chOff x="6915150" y="2381250"/>
          <a:chExt cx="3219450" cy="2466975"/>
        </a:xfrm>
      </xdr:grpSpPr>
      <xdr:pic>
        <xdr:nvPicPr>
          <xdr:cNvPr id="7" name="図 6">
            <a:extLst>
              <a:ext uri="{FF2B5EF4-FFF2-40B4-BE49-F238E27FC236}">
                <a16:creationId xmlns:a16="http://schemas.microsoft.com/office/drawing/2014/main" id="{00000000-0008-0000-0500-000007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15150" y="2381250"/>
            <a:ext cx="3219450" cy="2466975"/>
          </a:xfrm>
          <a:prstGeom prst="rect">
            <a:avLst/>
          </a:prstGeom>
        </xdr:spPr>
      </xdr:pic>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7038975" y="2724150"/>
            <a:ext cx="2981325" cy="180975"/>
          </a:xfrm>
          <a:prstGeom prst="rect">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7048500" y="3419475"/>
            <a:ext cx="561975" cy="142875"/>
          </a:xfrm>
          <a:prstGeom prst="rect">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17</xdr:col>
      <xdr:colOff>85396</xdr:colOff>
      <xdr:row>22</xdr:row>
      <xdr:rowOff>6569</xdr:rowOff>
    </xdr:from>
    <xdr:to>
      <xdr:col>17</xdr:col>
      <xdr:colOff>141123</xdr:colOff>
      <xdr:row>40</xdr:row>
      <xdr:rowOff>160828</xdr:rowOff>
    </xdr:to>
    <xdr:sp macro="" textlink="">
      <xdr:nvSpPr>
        <xdr:cNvPr id="8" name="右大かっこ 7">
          <a:extLst>
            <a:ext uri="{FF2B5EF4-FFF2-40B4-BE49-F238E27FC236}">
              <a16:creationId xmlns:a16="http://schemas.microsoft.com/office/drawing/2014/main" id="{032A740C-7929-4535-99A0-50D274BF4550}"/>
            </a:ext>
          </a:extLst>
        </xdr:cNvPr>
        <xdr:cNvSpPr/>
      </xdr:nvSpPr>
      <xdr:spPr>
        <a:xfrm>
          <a:off x="6115706" y="4282966"/>
          <a:ext cx="55727" cy="3175983"/>
        </a:xfrm>
        <a:prstGeom prst="rightBracket">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74083</xdr:colOff>
      <xdr:row>41</xdr:row>
      <xdr:rowOff>179917</xdr:rowOff>
    </xdr:from>
    <xdr:to>
      <xdr:col>17</xdr:col>
      <xdr:colOff>137583</xdr:colOff>
      <xdr:row>50</xdr:row>
      <xdr:rowOff>0</xdr:rowOff>
    </xdr:to>
    <xdr:sp macro="" textlink="">
      <xdr:nvSpPr>
        <xdr:cNvPr id="2" name="右大かっこ 1">
          <a:extLst>
            <a:ext uri="{FF2B5EF4-FFF2-40B4-BE49-F238E27FC236}">
              <a16:creationId xmlns:a16="http://schemas.microsoft.com/office/drawing/2014/main" id="{430BEB5F-CE25-4AAD-8BF0-2415C1EA584B}"/>
            </a:ext>
          </a:extLst>
        </xdr:cNvPr>
        <xdr:cNvSpPr/>
      </xdr:nvSpPr>
      <xdr:spPr>
        <a:xfrm>
          <a:off x="6011333" y="7651750"/>
          <a:ext cx="63500" cy="1629833"/>
        </a:xfrm>
        <a:prstGeom prst="rightBracket">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17</xdr:col>
      <xdr:colOff>169333</xdr:colOff>
      <xdr:row>44</xdr:row>
      <xdr:rowOff>102659</xdr:rowOff>
    </xdr:from>
    <xdr:to>
      <xdr:col>23</xdr:col>
      <xdr:colOff>267758</xdr:colOff>
      <xdr:row>47</xdr:row>
      <xdr:rowOff>105833</xdr:rowOff>
    </xdr:to>
    <xdr:sp macro="" textlink="">
      <xdr:nvSpPr>
        <xdr:cNvPr id="10" name="吹き出し: 左矢印 9">
          <a:extLst>
            <a:ext uri="{FF2B5EF4-FFF2-40B4-BE49-F238E27FC236}">
              <a16:creationId xmlns:a16="http://schemas.microsoft.com/office/drawing/2014/main" id="{32DB15A3-4FDC-F3E1-7741-F9A73E4A1594}"/>
            </a:ext>
          </a:extLst>
        </xdr:cNvPr>
        <xdr:cNvSpPr/>
      </xdr:nvSpPr>
      <xdr:spPr>
        <a:xfrm>
          <a:off x="6106583" y="8177742"/>
          <a:ext cx="3844925" cy="606424"/>
        </a:xfrm>
        <a:prstGeom prst="leftArrowCallout">
          <a:avLst>
            <a:gd name="adj1" fmla="val 20181"/>
            <a:gd name="adj2" fmla="val 18998"/>
            <a:gd name="adj3" fmla="val 13477"/>
            <a:gd name="adj4" fmla="val 92497"/>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「企業入力シート」の「</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事前審査・証明書による申請」に必要事項を入力した場合、ここに内容が反映されます。</a:t>
          </a:r>
          <a:endParaRPr lang="ja-JP" altLang="ja-JP">
            <a:solidFill>
              <a:sysClr val="windowText" lastClr="000000"/>
            </a:solidFill>
            <a:effectLst/>
          </a:endParaRPr>
        </a:p>
      </xdr:txBody>
    </xdr:sp>
    <xdr:clientData/>
  </xdr:twoCellAnchor>
  <xdr:twoCellAnchor>
    <xdr:from>
      <xdr:col>17</xdr:col>
      <xdr:colOff>179916</xdr:colOff>
      <xdr:row>31</xdr:row>
      <xdr:rowOff>63501</xdr:rowOff>
    </xdr:from>
    <xdr:to>
      <xdr:col>23</xdr:col>
      <xdr:colOff>278341</xdr:colOff>
      <xdr:row>34</xdr:row>
      <xdr:rowOff>166158</xdr:rowOff>
    </xdr:to>
    <xdr:sp macro="" textlink="">
      <xdr:nvSpPr>
        <xdr:cNvPr id="12" name="吹き出し: 左矢印 11">
          <a:extLst>
            <a:ext uri="{FF2B5EF4-FFF2-40B4-BE49-F238E27FC236}">
              <a16:creationId xmlns:a16="http://schemas.microsoft.com/office/drawing/2014/main" id="{A4E52315-AA21-4AB6-8576-1C27CA47605C}"/>
            </a:ext>
          </a:extLst>
        </xdr:cNvPr>
        <xdr:cNvSpPr/>
      </xdr:nvSpPr>
      <xdr:spPr>
        <a:xfrm>
          <a:off x="6275916" y="5815854"/>
          <a:ext cx="3863601" cy="610657"/>
        </a:xfrm>
        <a:prstGeom prst="leftArrowCallout">
          <a:avLst>
            <a:gd name="adj1" fmla="val 20181"/>
            <a:gd name="adj2" fmla="val 18998"/>
            <a:gd name="adj3" fmla="val 13477"/>
            <a:gd name="adj4" fmla="val 92497"/>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事前審査・証明書に</a:t>
          </a:r>
          <a:r>
            <a:rPr kumimoji="1" lang="ja-JP" altLang="en-US" sz="1100">
              <a:solidFill>
                <a:sysClr val="windowText" lastClr="000000"/>
              </a:solidFill>
              <a:effectLst/>
              <a:latin typeface="+mn-lt"/>
              <a:ea typeface="+mn-ea"/>
              <a:cs typeface="+mn-cs"/>
            </a:rPr>
            <a:t>より提出する項目は空白になります。</a:t>
          </a:r>
          <a:endParaRPr lang="ja-JP" altLang="ja-JP">
            <a:solidFill>
              <a:sysClr val="windowText" lastClr="00000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362696</xdr:colOff>
      <xdr:row>31</xdr:row>
      <xdr:rowOff>0</xdr:rowOff>
    </xdr:from>
    <xdr:to>
      <xdr:col>9</xdr:col>
      <xdr:colOff>142874</xdr:colOff>
      <xdr:row>32</xdr:row>
      <xdr:rowOff>0</xdr:rowOff>
    </xdr:to>
    <xdr:sp macro="" textlink="">
      <xdr:nvSpPr>
        <xdr:cNvPr id="2" name="AutoShape 5">
          <a:extLst>
            <a:ext uri="{FF2B5EF4-FFF2-40B4-BE49-F238E27FC236}">
              <a16:creationId xmlns:a16="http://schemas.microsoft.com/office/drawing/2014/main" id="{00000000-0008-0000-0A00-000002000000}"/>
            </a:ext>
          </a:extLst>
        </xdr:cNvPr>
        <xdr:cNvSpPr>
          <a:spLocks noChangeShapeType="1"/>
        </xdr:cNvSpPr>
      </xdr:nvSpPr>
      <xdr:spPr bwMode="auto">
        <a:xfrm flipH="1" flipV="1">
          <a:off x="1810496" y="4914900"/>
          <a:ext cx="1675653" cy="171450"/>
        </a:xfrm>
        <a:prstGeom prst="straightConnector1">
          <a:avLst/>
        </a:prstGeom>
        <a:noFill/>
        <a:ln w="9525">
          <a:noFill/>
          <a:prstDash val="dashDot"/>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18</xdr:col>
      <xdr:colOff>234950</xdr:colOff>
      <xdr:row>15</xdr:row>
      <xdr:rowOff>92075</xdr:rowOff>
    </xdr:from>
    <xdr:to>
      <xdr:col>23</xdr:col>
      <xdr:colOff>0</xdr:colOff>
      <xdr:row>24</xdr:row>
      <xdr:rowOff>111125</xdr:rowOff>
    </xdr:to>
    <xdr:sp macro="" textlink="">
      <xdr:nvSpPr>
        <xdr:cNvPr id="4" name="AutoShape 2">
          <a:extLst>
            <a:ext uri="{FF2B5EF4-FFF2-40B4-BE49-F238E27FC236}">
              <a16:creationId xmlns:a16="http://schemas.microsoft.com/office/drawing/2014/main" id="{00000000-0008-0000-1200-000004000000}"/>
            </a:ext>
          </a:extLst>
        </xdr:cNvPr>
        <xdr:cNvSpPr>
          <a:spLocks noChangeArrowheads="1"/>
        </xdr:cNvSpPr>
      </xdr:nvSpPr>
      <xdr:spPr bwMode="auto">
        <a:xfrm>
          <a:off x="7950200" y="3073400"/>
          <a:ext cx="3194050" cy="1514475"/>
        </a:xfrm>
        <a:prstGeom prst="roundRect">
          <a:avLst>
            <a:gd name="adj" fmla="val 16667"/>
          </a:avLst>
        </a:prstGeom>
        <a:solidFill>
          <a:srgbClr val="FFFF00"/>
        </a:solidFill>
        <a:ln w="9525">
          <a:solidFill>
            <a:srgbClr val="000000"/>
          </a:solidFill>
          <a:round/>
          <a:headEnd/>
          <a:tailEnd/>
        </a:ln>
      </xdr:spPr>
      <xdr:txBody>
        <a:bodyPr vertOverflow="clip" wrap="square" lIns="74295" tIns="8890" rIns="74295" bIns="8890" anchor="t" upright="1"/>
        <a:lstStyle/>
        <a:p>
          <a:pPr algn="l" rtl="0">
            <a:defRPr sz="1000"/>
          </a:pPr>
          <a:r>
            <a:rPr lang="ja-JP" altLang="en-US" sz="1000" b="1" i="0" u="none" strike="noStrike" baseline="0">
              <a:solidFill>
                <a:srgbClr val="FF0000"/>
              </a:solidFill>
              <a:latin typeface="ＭＳ 明朝"/>
              <a:ea typeface="ＭＳ 明朝"/>
            </a:rPr>
            <a:t>更新が必要な資格は、有効期限を確認すること。</a:t>
          </a:r>
          <a:endParaRPr lang="ja-JP" altLang="en-US" sz="1200" b="1" i="0" u="none" strike="noStrike" baseline="0">
            <a:solidFill>
              <a:srgbClr val="FF0000"/>
            </a:solidFill>
            <a:latin typeface="Century"/>
            <a:ea typeface="ＭＳ 明朝"/>
          </a:endParaRPr>
        </a:p>
        <a:p>
          <a:pPr algn="l" rtl="0">
            <a:defRPr sz="1000"/>
          </a:pPr>
          <a:r>
            <a:rPr lang="ja-JP" altLang="en-US" sz="1000" b="1" i="0" u="none" strike="noStrike" baseline="0">
              <a:solidFill>
                <a:srgbClr val="FF0000"/>
              </a:solidFill>
              <a:latin typeface="ＭＳ 明朝"/>
              <a:ea typeface="ＭＳ 明朝"/>
            </a:rPr>
            <a:t>・１級舗装施工管理技術者</a:t>
          </a:r>
          <a:endParaRPr lang="ja-JP" altLang="en-US" sz="1200" b="1" i="0" u="none" strike="noStrike" baseline="0">
            <a:solidFill>
              <a:srgbClr val="FF0000"/>
            </a:solidFill>
            <a:latin typeface="Century"/>
            <a:ea typeface="ＭＳ 明朝"/>
          </a:endParaRPr>
        </a:p>
        <a:p>
          <a:pPr algn="l" rtl="0">
            <a:defRPr sz="1000"/>
          </a:pPr>
          <a:r>
            <a:rPr lang="ja-JP" altLang="en-US" sz="1000" b="1" i="0" u="none" strike="noStrike" baseline="0">
              <a:solidFill>
                <a:srgbClr val="FF0000"/>
              </a:solidFill>
              <a:latin typeface="ＭＳ 明朝"/>
              <a:ea typeface="ＭＳ 明朝"/>
            </a:rPr>
            <a:t>・のり面施工管理技術者</a:t>
          </a:r>
          <a:endParaRPr lang="ja-JP" altLang="en-US" sz="1200" b="1" i="0" u="none" strike="noStrike" baseline="0">
            <a:solidFill>
              <a:srgbClr val="FF0000"/>
            </a:solidFill>
            <a:latin typeface="Century"/>
            <a:ea typeface="ＭＳ 明朝"/>
          </a:endParaRPr>
        </a:p>
        <a:p>
          <a:pPr algn="l" rtl="0">
            <a:defRPr sz="1000"/>
          </a:pPr>
          <a:r>
            <a:rPr lang="ja-JP" altLang="en-US" sz="1000" b="1" i="0" u="none" strike="noStrike" baseline="0">
              <a:solidFill>
                <a:srgbClr val="FF0000"/>
              </a:solidFill>
              <a:latin typeface="ＭＳ 明朝"/>
              <a:ea typeface="ＭＳ 明朝"/>
            </a:rPr>
            <a:t>・プレストレストコンクリート技士</a:t>
          </a:r>
          <a:endParaRPr lang="ja-JP" altLang="en-US" sz="1200" b="1" i="0" u="none" strike="noStrike" baseline="0">
            <a:solidFill>
              <a:srgbClr val="FF0000"/>
            </a:solidFill>
            <a:latin typeface="Century"/>
            <a:ea typeface="ＭＳ 明朝"/>
          </a:endParaRPr>
        </a:p>
        <a:p>
          <a:pPr algn="l" rtl="0">
            <a:defRPr sz="1000"/>
          </a:pPr>
          <a:r>
            <a:rPr lang="ja-JP" altLang="en-US" sz="1000" b="1" i="0" u="none" strike="noStrike" baseline="0">
              <a:solidFill>
                <a:srgbClr val="FF0000"/>
              </a:solidFill>
              <a:latin typeface="ＭＳ 明朝"/>
              <a:ea typeface="ＭＳ 明朝"/>
            </a:rPr>
            <a:t>・グラウンドアンカー施工士</a:t>
          </a:r>
          <a:endParaRPr lang="ja-JP" altLang="en-US" sz="1200" b="1" i="0" u="none" strike="noStrike" baseline="0">
            <a:solidFill>
              <a:srgbClr val="FF0000"/>
            </a:solidFill>
            <a:latin typeface="Century"/>
            <a:ea typeface="ＭＳ 明朝"/>
          </a:endParaRPr>
        </a:p>
        <a:p>
          <a:pPr algn="l" rtl="0">
            <a:defRPr sz="1000"/>
          </a:pPr>
          <a:r>
            <a:rPr lang="ja-JP" altLang="en-US" sz="1000" b="1" i="0" u="none" strike="noStrike" baseline="0">
              <a:solidFill>
                <a:srgbClr val="FF0000"/>
              </a:solidFill>
              <a:latin typeface="ＭＳ 明朝"/>
              <a:ea typeface="ＭＳ 明朝"/>
            </a:rPr>
            <a:t>　　　　　　　　　　　　　　　　　　など</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18</xdr:col>
      <xdr:colOff>31750</xdr:colOff>
      <xdr:row>16</xdr:row>
      <xdr:rowOff>127000</xdr:rowOff>
    </xdr:from>
    <xdr:to>
      <xdr:col>24</xdr:col>
      <xdr:colOff>482600</xdr:colOff>
      <xdr:row>22</xdr:row>
      <xdr:rowOff>95250</xdr:rowOff>
    </xdr:to>
    <xdr:sp macro="" textlink="">
      <xdr:nvSpPr>
        <xdr:cNvPr id="2" name="テキスト ボックス 1">
          <a:extLst>
            <a:ext uri="{FF2B5EF4-FFF2-40B4-BE49-F238E27FC236}">
              <a16:creationId xmlns:a16="http://schemas.microsoft.com/office/drawing/2014/main" id="{00000000-0008-0000-1700-000002000000}"/>
            </a:ext>
          </a:extLst>
        </xdr:cNvPr>
        <xdr:cNvSpPr txBox="1"/>
      </xdr:nvSpPr>
      <xdr:spPr>
        <a:xfrm>
          <a:off x="6623050" y="3162300"/>
          <a:ext cx="4222750" cy="958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「発注者入力シート」にて選択した項目（防災協定</a:t>
          </a:r>
          <a:r>
            <a:rPr kumimoji="1" lang="en-US" altLang="ja-JP" sz="1100">
              <a:solidFill>
                <a:srgbClr val="FF0000"/>
              </a:solidFill>
            </a:rPr>
            <a:t>or</a:t>
          </a:r>
          <a:r>
            <a:rPr kumimoji="1" lang="ja-JP" altLang="en-US" sz="1100">
              <a:solidFill>
                <a:srgbClr val="FF0000"/>
              </a:solidFill>
            </a:rPr>
            <a:t>家畜伝染病防疫協定）が自動で反映されます。</a:t>
          </a:r>
          <a:endParaRPr kumimoji="1" lang="en-US" altLang="ja-JP" sz="1100">
            <a:solidFill>
              <a:srgbClr val="FF0000"/>
            </a:solidFill>
          </a:endParaRPr>
        </a:p>
        <a:p>
          <a:r>
            <a:rPr kumimoji="1" lang="en-US" altLang="ja-JP" sz="1100">
              <a:solidFill>
                <a:srgbClr val="FF0000"/>
              </a:solidFill>
            </a:rPr>
            <a:t>※</a:t>
          </a:r>
          <a:r>
            <a:rPr kumimoji="1" lang="ja-JP" altLang="en-US" sz="1100">
              <a:solidFill>
                <a:srgbClr val="FF0000"/>
              </a:solidFill>
            </a:rPr>
            <a:t>どちらも選択していない場合は「防災協定・家畜伝染病防疫協定」と表記されます。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21</xdr:col>
      <xdr:colOff>127000</xdr:colOff>
      <xdr:row>16</xdr:row>
      <xdr:rowOff>0</xdr:rowOff>
    </xdr:from>
    <xdr:to>
      <xdr:col>22</xdr:col>
      <xdr:colOff>184150</xdr:colOff>
      <xdr:row>32</xdr:row>
      <xdr:rowOff>190500</xdr:rowOff>
    </xdr:to>
    <xdr:sp macro="" textlink="">
      <xdr:nvSpPr>
        <xdr:cNvPr id="4" name="右中かっこ 3">
          <a:extLst>
            <a:ext uri="{FF2B5EF4-FFF2-40B4-BE49-F238E27FC236}">
              <a16:creationId xmlns:a16="http://schemas.microsoft.com/office/drawing/2014/main" id="{00000000-0008-0000-1B00-000004000000}"/>
            </a:ext>
          </a:extLst>
        </xdr:cNvPr>
        <xdr:cNvSpPr/>
      </xdr:nvSpPr>
      <xdr:spPr>
        <a:xfrm>
          <a:off x="7213600" y="3003550"/>
          <a:ext cx="412750" cy="3340100"/>
        </a:xfrm>
        <a:prstGeom prst="rightBrace">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22</xdr:col>
      <xdr:colOff>266700</xdr:colOff>
      <xdr:row>22</xdr:row>
      <xdr:rowOff>25400</xdr:rowOff>
    </xdr:from>
    <xdr:to>
      <xdr:col>27</xdr:col>
      <xdr:colOff>552450</xdr:colOff>
      <xdr:row>26</xdr:row>
      <xdr:rowOff>177800</xdr:rowOff>
    </xdr:to>
    <xdr:sp macro="" textlink="">
      <xdr:nvSpPr>
        <xdr:cNvPr id="5" name="テキスト ボックス 4">
          <a:extLst>
            <a:ext uri="{FF2B5EF4-FFF2-40B4-BE49-F238E27FC236}">
              <a16:creationId xmlns:a16="http://schemas.microsoft.com/office/drawing/2014/main" id="{00000000-0008-0000-1B00-000005000000}"/>
            </a:ext>
          </a:extLst>
        </xdr:cNvPr>
        <xdr:cNvSpPr txBox="1"/>
      </xdr:nvSpPr>
      <xdr:spPr>
        <a:xfrm>
          <a:off x="7708900" y="4210050"/>
          <a:ext cx="3568700" cy="939800"/>
        </a:xfrm>
        <a:prstGeom prst="rect">
          <a:avLst/>
        </a:prstGeom>
        <a:solidFill>
          <a:sysClr val="window" lastClr="FFFFFF"/>
        </a:solidFill>
        <a:ln w="9525" cmpd="sng">
          <a:solidFill>
            <a:sysClr val="windowText" lastClr="000000"/>
          </a:solidFill>
        </a:ln>
        <a:effectLst/>
      </xdr:spPr>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17</a:t>
          </a:r>
          <a:r>
            <a:rPr kumimoji="1" lang="ja-JP" altLang="en-US" sz="11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行～</a:t>
          </a:r>
          <a:r>
            <a:rPr kumimoji="1" lang="en-US" altLang="ja-JP" sz="11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32</a:t>
          </a:r>
          <a:r>
            <a:rPr kumimoji="1" lang="ja-JP" altLang="en-US" sz="11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行の青色セルに入力する労働者数は自然体の人数を記入してください。</a:t>
          </a:r>
          <a:endParaRPr kumimoji="1" lang="en-US" altLang="ja-JP" sz="11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常用雇用労働者数及び雇用障がい者数の換算は自動で行われます。</a:t>
          </a:r>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8</xdr:col>
      <xdr:colOff>38100</xdr:colOff>
      <xdr:row>5</xdr:row>
      <xdr:rowOff>85725</xdr:rowOff>
    </xdr:from>
    <xdr:ext cx="2986074" cy="659155"/>
    <xdr:sp macro="" textlink="">
      <xdr:nvSpPr>
        <xdr:cNvPr id="2" name="テキスト ボックス 1">
          <a:extLst>
            <a:ext uri="{FF2B5EF4-FFF2-40B4-BE49-F238E27FC236}">
              <a16:creationId xmlns:a16="http://schemas.microsoft.com/office/drawing/2014/main" id="{00000000-0008-0000-1D00-000002000000}"/>
            </a:ext>
          </a:extLst>
        </xdr:cNvPr>
        <xdr:cNvSpPr txBox="1"/>
      </xdr:nvSpPr>
      <xdr:spPr>
        <a:xfrm>
          <a:off x="8343900" y="1600200"/>
          <a:ext cx="2986074" cy="659155"/>
        </a:xfrm>
        <a:prstGeom prst="rect">
          <a:avLst/>
        </a:prstGeom>
        <a:solidFill>
          <a:srgbClr val="FFFF99"/>
        </a:solidFill>
        <a:ln w="12700" cmpd="sng">
          <a:solidFill>
            <a:sysClr val="windowText" lastClr="000000"/>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400" b="1">
              <a:solidFill>
                <a:srgbClr val="FF0000"/>
              </a:solidFill>
            </a:rPr>
            <a:t>黄着色セルにご記入ください。</a:t>
          </a:r>
          <a:endParaRPr kumimoji="1" lang="en-US" altLang="ja-JP" sz="1400" b="1">
            <a:solidFill>
              <a:srgbClr val="FF0000"/>
            </a:solidFill>
          </a:endParaRPr>
        </a:p>
        <a:p>
          <a:pPr algn="l"/>
          <a:r>
            <a:rPr kumimoji="1" lang="ja-JP" altLang="en-US" sz="1000">
              <a:solidFill>
                <a:srgbClr val="FF0000"/>
              </a:solidFill>
            </a:rPr>
            <a:t>（選択肢のプルダウンメニュー▼による■□の選択、</a:t>
          </a:r>
          <a:endParaRPr kumimoji="1" lang="en-US" altLang="ja-JP" sz="1000">
            <a:solidFill>
              <a:srgbClr val="FF0000"/>
            </a:solidFill>
          </a:endParaRPr>
        </a:p>
        <a:p>
          <a:pPr algn="l"/>
          <a:r>
            <a:rPr kumimoji="1" lang="ja-JP" altLang="en-US" sz="1000">
              <a:solidFill>
                <a:srgbClr val="FF0000"/>
              </a:solidFill>
            </a:rPr>
            <a:t>人員補充方法、内容、該当条文など）</a:t>
          </a:r>
        </a:p>
      </xdr:txBody>
    </xdr:sp>
    <xdr:clientData fPrintsWithSheet="0"/>
  </xdr:oneCellAnchor>
  <xdr:oneCellAnchor>
    <xdr:from>
      <xdr:col>4</xdr:col>
      <xdr:colOff>1914525</xdr:colOff>
      <xdr:row>101</xdr:row>
      <xdr:rowOff>390525</xdr:rowOff>
    </xdr:from>
    <xdr:ext cx="2856616" cy="275717"/>
    <xdr:sp macro="" textlink="">
      <xdr:nvSpPr>
        <xdr:cNvPr id="3" name="テキスト ボックス 2">
          <a:extLst>
            <a:ext uri="{FF2B5EF4-FFF2-40B4-BE49-F238E27FC236}">
              <a16:creationId xmlns:a16="http://schemas.microsoft.com/office/drawing/2014/main" id="{00000000-0008-0000-1D00-000003000000}"/>
            </a:ext>
          </a:extLst>
        </xdr:cNvPr>
        <xdr:cNvSpPr txBox="1"/>
      </xdr:nvSpPr>
      <xdr:spPr>
        <a:xfrm>
          <a:off x="3133725" y="35099625"/>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oneCellAnchor>
    <xdr:from>
      <xdr:col>4</xdr:col>
      <xdr:colOff>1600200</xdr:colOff>
      <xdr:row>102</xdr:row>
      <xdr:rowOff>438150</xdr:rowOff>
    </xdr:from>
    <xdr:ext cx="3508461" cy="275717"/>
    <xdr:sp macro="" textlink="">
      <xdr:nvSpPr>
        <xdr:cNvPr id="4" name="テキスト ボックス 3">
          <a:extLst>
            <a:ext uri="{FF2B5EF4-FFF2-40B4-BE49-F238E27FC236}">
              <a16:creationId xmlns:a16="http://schemas.microsoft.com/office/drawing/2014/main" id="{00000000-0008-0000-1D00-000004000000}"/>
            </a:ext>
          </a:extLst>
        </xdr:cNvPr>
        <xdr:cNvSpPr txBox="1"/>
      </xdr:nvSpPr>
      <xdr:spPr>
        <a:xfrm>
          <a:off x="2819400" y="35985450"/>
          <a:ext cx="3508461"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法律を超える事項</a:t>
          </a:r>
          <a:r>
            <a:rPr kumimoji="1" lang="en-US" altLang="ja-JP" sz="1100">
              <a:solidFill>
                <a:srgbClr val="FF0000"/>
              </a:solidFill>
            </a:rPr>
            <a:t>】</a:t>
          </a:r>
          <a:r>
            <a:rPr kumimoji="1" lang="ja-JP" altLang="en-US" sz="1100">
              <a:solidFill>
                <a:srgbClr val="FF0000"/>
              </a:solidFill>
            </a:rPr>
            <a:t>就業規則等記入（該当箇所に下線）</a:t>
          </a:r>
        </a:p>
      </xdr:txBody>
    </xdr:sp>
    <xdr:clientData/>
  </xdr:oneCellAnchor>
  <xdr:oneCellAnchor>
    <xdr:from>
      <xdr:col>8</xdr:col>
      <xdr:colOff>47625</xdr:colOff>
      <xdr:row>7</xdr:row>
      <xdr:rowOff>66675</xdr:rowOff>
    </xdr:from>
    <xdr:ext cx="2983702" cy="559127"/>
    <xdr:sp macro="" textlink="">
      <xdr:nvSpPr>
        <xdr:cNvPr id="5" name="テキスト ボックス 4">
          <a:extLst>
            <a:ext uri="{FF2B5EF4-FFF2-40B4-BE49-F238E27FC236}">
              <a16:creationId xmlns:a16="http://schemas.microsoft.com/office/drawing/2014/main" id="{00000000-0008-0000-1D00-000005000000}"/>
            </a:ext>
          </a:extLst>
        </xdr:cNvPr>
        <xdr:cNvSpPr txBox="1"/>
      </xdr:nvSpPr>
      <xdr:spPr>
        <a:xfrm>
          <a:off x="8353425" y="2390775"/>
          <a:ext cx="2983702" cy="559127"/>
        </a:xfrm>
        <a:prstGeom prst="rect">
          <a:avLst/>
        </a:prstGeom>
        <a:solidFill>
          <a:srgbClr val="FFFF99"/>
        </a:solidFill>
        <a:ln w="12700" cmpd="sng">
          <a:solidFill>
            <a:sysClr val="windowText" lastClr="000000"/>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400" b="1">
              <a:solidFill>
                <a:srgbClr val="FF0000"/>
              </a:solidFill>
            </a:rPr>
            <a:t>本表の内容を確認するため、</a:t>
          </a:r>
          <a:endParaRPr kumimoji="1" lang="en-US" altLang="ja-JP" sz="1400" b="1">
            <a:solidFill>
              <a:srgbClr val="FF0000"/>
            </a:solidFill>
          </a:endParaRPr>
        </a:p>
        <a:p>
          <a:pPr algn="l"/>
          <a:r>
            <a:rPr kumimoji="1" lang="ja-JP" altLang="en-US" sz="1400" b="1">
              <a:solidFill>
                <a:srgbClr val="FF0000"/>
              </a:solidFill>
            </a:rPr>
            <a:t>就業規則等の全文添付は必要です。</a:t>
          </a:r>
          <a:endParaRPr kumimoji="1" lang="en-US" altLang="ja-JP" sz="1400" b="1">
            <a:solidFill>
              <a:srgbClr val="FF0000"/>
            </a:solidFill>
          </a:endParaRPr>
        </a:p>
      </xdr:txBody>
    </xdr:sp>
    <xdr:clientData fPrintsWithSheet="0"/>
  </xdr:oneCellAnchor>
  <xdr:oneCellAnchor>
    <xdr:from>
      <xdr:col>4</xdr:col>
      <xdr:colOff>1914525</xdr:colOff>
      <xdr:row>101</xdr:row>
      <xdr:rowOff>390525</xdr:rowOff>
    </xdr:from>
    <xdr:ext cx="2856616" cy="275717"/>
    <xdr:sp macro="" textlink="">
      <xdr:nvSpPr>
        <xdr:cNvPr id="6" name="テキスト ボックス 5">
          <a:extLst>
            <a:ext uri="{FF2B5EF4-FFF2-40B4-BE49-F238E27FC236}">
              <a16:creationId xmlns:a16="http://schemas.microsoft.com/office/drawing/2014/main" id="{00000000-0008-0000-1D00-000006000000}"/>
            </a:ext>
          </a:extLst>
        </xdr:cNvPr>
        <xdr:cNvSpPr txBox="1"/>
      </xdr:nvSpPr>
      <xdr:spPr>
        <a:xfrm>
          <a:off x="3032125" y="25847675"/>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3.bin"/><Relationship Id="rId4" Type="http://schemas.openxmlformats.org/officeDocument/2006/relationships/comments" Target="../comments9.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7.xml"/><Relationship Id="rId1" Type="http://schemas.openxmlformats.org/officeDocument/2006/relationships/printerSettings" Target="../printerSettings/printerSettings16.bin"/><Relationship Id="rId4" Type="http://schemas.openxmlformats.org/officeDocument/2006/relationships/comments" Target="../comments12.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printerSettings" Target="../printerSettings/printerSettings19.bin"/><Relationship Id="rId1" Type="http://schemas.openxmlformats.org/officeDocument/2006/relationships/hyperlink" Target="https://www.pref.shimane.lg.jp/admin/bid/seido/seido_doboku/jyoukinseikakuninsiryou.html" TargetMode="External"/><Relationship Id="rId4" Type="http://schemas.openxmlformats.org/officeDocument/2006/relationships/comments" Target="../comments14.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BD93"/>
  <sheetViews>
    <sheetView topLeftCell="A20" workbookViewId="0">
      <selection activeCell="F15" sqref="F15"/>
    </sheetView>
  </sheetViews>
  <sheetFormatPr defaultRowHeight="13"/>
  <cols>
    <col min="1" max="1" width="3.6328125" customWidth="1"/>
    <col min="2" max="2" width="15.6328125" customWidth="1"/>
    <col min="3" max="3" width="31.26953125" customWidth="1"/>
    <col min="4" max="4" width="10.90625" customWidth="1"/>
    <col min="5" max="5" width="11.453125" customWidth="1"/>
    <col min="6" max="7" width="10.6328125" customWidth="1"/>
    <col min="8" max="8" width="14.90625" customWidth="1"/>
    <col min="9" max="9" width="10.6328125" customWidth="1"/>
    <col min="10" max="10" width="16.90625" customWidth="1"/>
    <col min="11" max="11" width="16.6328125" customWidth="1"/>
    <col min="12" max="12" width="16.26953125" customWidth="1"/>
    <col min="13" max="13" width="17.453125" customWidth="1"/>
    <col min="14" max="14" width="23.90625" customWidth="1"/>
    <col min="15" max="15" width="16.90625" customWidth="1"/>
    <col min="16" max="16" width="8.453125" customWidth="1"/>
    <col min="17" max="17" width="6.7265625" customWidth="1"/>
    <col min="18" max="18" width="8.6328125" customWidth="1"/>
    <col min="19" max="20" width="12.08984375" customWidth="1"/>
    <col min="21" max="21" width="12.08984375" style="7" customWidth="1"/>
    <col min="22" max="22" width="6.36328125" customWidth="1"/>
    <col min="23" max="23" width="11" customWidth="1"/>
    <col min="24" max="25" width="10.08984375" customWidth="1"/>
    <col min="26" max="26" width="6.90625" customWidth="1"/>
    <col min="27" max="27" width="13.90625" customWidth="1"/>
    <col min="28" max="28" width="9.90625" customWidth="1"/>
    <col min="29" max="29" width="12.08984375" customWidth="1"/>
    <col min="31" max="33" width="9"/>
    <col min="37" max="37" width="14.7265625" customWidth="1"/>
    <col min="38" max="38" width="18.26953125" customWidth="1"/>
    <col min="50" max="50" width="24.453125" customWidth="1"/>
    <col min="51" max="51" width="24.453125" bestFit="1" customWidth="1"/>
    <col min="52" max="52" width="37.7265625" bestFit="1" customWidth="1"/>
    <col min="53" max="53" width="26.90625" bestFit="1" customWidth="1"/>
    <col min="54" max="54" width="49.6328125" bestFit="1" customWidth="1"/>
    <col min="55" max="55" width="24.6328125" customWidth="1"/>
    <col min="56" max="58" width="7.6328125" customWidth="1"/>
  </cols>
  <sheetData>
    <row r="1" spans="1:56" ht="16.5">
      <c r="A1" s="33" t="s">
        <v>302</v>
      </c>
      <c r="B1" s="34"/>
      <c r="C1" s="34"/>
      <c r="D1" s="34"/>
      <c r="E1" s="34"/>
      <c r="F1" s="34"/>
      <c r="G1" s="34"/>
      <c r="H1" s="34"/>
      <c r="I1" s="34"/>
      <c r="J1" s="34"/>
      <c r="K1" s="34"/>
      <c r="L1" s="33" t="s">
        <v>282</v>
      </c>
      <c r="M1" s="34"/>
      <c r="N1" s="34"/>
      <c r="O1" s="34"/>
      <c r="P1" s="34"/>
      <c r="Q1" s="34"/>
      <c r="R1" s="34"/>
      <c r="S1" s="34"/>
      <c r="T1" s="34"/>
      <c r="U1" s="34"/>
      <c r="V1" s="34"/>
      <c r="W1" s="168"/>
      <c r="X1" s="34"/>
      <c r="Y1" s="34"/>
      <c r="Z1" s="34"/>
      <c r="AA1" s="34"/>
      <c r="AB1" s="34"/>
      <c r="AC1" s="34"/>
      <c r="AD1" s="34"/>
      <c r="AE1" s="34"/>
      <c r="AF1" s="34"/>
      <c r="AG1" s="34"/>
      <c r="AH1" s="34"/>
      <c r="AI1" s="34"/>
      <c r="AJ1" s="34"/>
      <c r="AK1" s="384"/>
      <c r="AL1" s="384"/>
      <c r="AM1" s="384"/>
      <c r="AN1" s="384"/>
      <c r="AO1" s="384"/>
      <c r="AP1" s="384"/>
      <c r="AQ1" s="384"/>
      <c r="AR1" s="384"/>
      <c r="AS1" s="384"/>
      <c r="AT1" s="384"/>
      <c r="AU1" s="384"/>
      <c r="AV1" s="384"/>
      <c r="AW1" s="384"/>
      <c r="AX1" s="383" t="s">
        <v>693</v>
      </c>
      <c r="AY1" s="384"/>
      <c r="AZ1" s="384"/>
      <c r="BA1" s="384"/>
      <c r="BB1" s="384"/>
      <c r="BC1" s="384"/>
      <c r="BD1" s="384"/>
    </row>
    <row r="2" spans="1:56" ht="14">
      <c r="A2" s="35" t="s">
        <v>306</v>
      </c>
      <c r="B2" s="34"/>
      <c r="C2" s="34"/>
      <c r="D2" s="34"/>
      <c r="E2" s="34"/>
      <c r="F2" s="34"/>
      <c r="G2" s="34"/>
      <c r="H2" s="34"/>
      <c r="I2" s="34"/>
      <c r="J2" s="34"/>
      <c r="K2" s="34"/>
      <c r="L2" s="34" t="s">
        <v>349</v>
      </c>
      <c r="M2" s="34"/>
      <c r="N2" s="34"/>
      <c r="O2" s="34"/>
      <c r="P2" s="34"/>
      <c r="Q2" s="34"/>
      <c r="R2" s="34"/>
      <c r="S2" s="34"/>
      <c r="T2" s="34"/>
      <c r="U2" s="34"/>
      <c r="V2" s="34"/>
      <c r="W2" s="168"/>
      <c r="X2" s="34"/>
      <c r="Y2" s="34"/>
      <c r="Z2" s="34"/>
      <c r="AA2" s="34"/>
      <c r="AB2" s="34"/>
      <c r="AC2" s="34"/>
      <c r="AD2" s="34"/>
      <c r="AE2" s="34"/>
      <c r="AF2" s="34"/>
      <c r="AG2" s="34"/>
      <c r="AH2" s="34"/>
      <c r="AI2" s="34"/>
      <c r="AJ2" s="34"/>
      <c r="AK2" s="384"/>
      <c r="AL2" s="384"/>
      <c r="AM2" s="384"/>
      <c r="AN2" s="384"/>
      <c r="AO2" s="384"/>
      <c r="AP2" s="384"/>
      <c r="AQ2" s="384"/>
      <c r="AR2" s="384"/>
      <c r="AS2" s="384"/>
      <c r="AT2" s="384"/>
      <c r="AU2" s="384"/>
      <c r="AV2" s="384"/>
      <c r="AW2" s="384"/>
      <c r="AX2" s="385" t="s">
        <v>714</v>
      </c>
      <c r="AY2" s="388" t="str">
        <f>C8&amp;C9</f>
        <v>造園工事造園工事</v>
      </c>
      <c r="AZ2" s="384"/>
      <c r="BA2" s="384"/>
      <c r="BB2" s="384"/>
      <c r="BC2" s="384"/>
      <c r="BD2" s="384"/>
    </row>
    <row r="3" spans="1:56" ht="16.5">
      <c r="A3" s="33"/>
      <c r="B3" s="35" t="s">
        <v>347</v>
      </c>
      <c r="C3" s="34"/>
      <c r="D3" s="34"/>
      <c r="E3" s="34"/>
      <c r="F3" s="34"/>
      <c r="G3" s="34"/>
      <c r="H3" s="34"/>
      <c r="I3" s="34"/>
      <c r="J3" s="34"/>
      <c r="K3" s="34"/>
      <c r="L3" s="34" t="s">
        <v>325</v>
      </c>
      <c r="M3" s="34"/>
      <c r="N3" s="34"/>
      <c r="O3" s="34"/>
      <c r="P3" s="34"/>
      <c r="Q3" s="34"/>
      <c r="R3" s="34"/>
      <c r="S3" s="34"/>
      <c r="T3" s="34"/>
      <c r="U3" s="34"/>
      <c r="V3" s="34"/>
      <c r="W3" s="168"/>
      <c r="X3" s="34"/>
      <c r="Y3" s="34"/>
      <c r="Z3" s="34"/>
      <c r="AA3" s="34"/>
      <c r="AB3" s="34"/>
      <c r="AC3" s="34"/>
      <c r="AD3" s="34"/>
      <c r="AE3" s="34"/>
      <c r="AF3" s="34"/>
      <c r="AG3" s="34"/>
      <c r="AH3" s="34"/>
      <c r="AI3" s="34"/>
      <c r="AJ3" s="34"/>
      <c r="AK3" s="384"/>
      <c r="AL3" s="384"/>
      <c r="AM3" s="384"/>
      <c r="AN3" s="384"/>
      <c r="AO3" s="384"/>
      <c r="AP3" s="384"/>
      <c r="AQ3" s="384"/>
      <c r="AR3" s="384"/>
      <c r="AS3" s="384"/>
      <c r="AT3" s="384"/>
      <c r="AU3" s="384"/>
      <c r="AV3" s="384"/>
      <c r="AW3" s="384"/>
      <c r="AX3" s="386" t="s">
        <v>89</v>
      </c>
      <c r="AY3" s="386" t="s">
        <v>156</v>
      </c>
      <c r="AZ3" s="386" t="s">
        <v>692</v>
      </c>
      <c r="BA3" s="386" t="s">
        <v>701</v>
      </c>
      <c r="BB3" s="386" t="s">
        <v>702</v>
      </c>
      <c r="BC3" s="386" t="s">
        <v>713</v>
      </c>
      <c r="BD3" s="384"/>
    </row>
    <row r="4" spans="1:56" ht="17" thickBot="1">
      <c r="A4" s="33"/>
      <c r="B4" s="34" t="s">
        <v>299</v>
      </c>
      <c r="C4" s="34"/>
      <c r="D4" s="34"/>
      <c r="E4" s="34"/>
      <c r="F4" s="34"/>
      <c r="G4" s="34"/>
      <c r="H4" s="34"/>
      <c r="I4" s="34"/>
      <c r="J4" s="34"/>
      <c r="K4" s="34"/>
      <c r="L4" s="34" t="s">
        <v>298</v>
      </c>
      <c r="M4" s="34"/>
      <c r="N4" s="34"/>
      <c r="O4" s="34"/>
      <c r="P4" s="34"/>
      <c r="Q4" s="34"/>
      <c r="R4" s="34"/>
      <c r="S4" s="34"/>
      <c r="T4" s="34"/>
      <c r="U4" s="34"/>
      <c r="V4" s="34"/>
      <c r="W4" s="168"/>
      <c r="X4" s="34"/>
      <c r="Y4" s="34"/>
      <c r="Z4" s="34"/>
      <c r="AA4" s="34"/>
      <c r="AB4" s="34"/>
      <c r="AC4" s="34"/>
      <c r="AD4" s="34"/>
      <c r="AE4" s="34"/>
      <c r="AF4" s="34"/>
      <c r="AG4" s="34"/>
      <c r="AH4" s="34"/>
      <c r="AI4" s="34"/>
      <c r="AJ4" s="34"/>
      <c r="AK4" s="384"/>
      <c r="AL4" s="384"/>
      <c r="AM4" s="384"/>
      <c r="AN4" s="384"/>
      <c r="AO4" s="384"/>
      <c r="AP4" s="384"/>
      <c r="AQ4" s="384"/>
      <c r="AR4" s="384"/>
      <c r="AS4" s="384"/>
      <c r="AT4" s="384"/>
      <c r="AU4" s="384"/>
      <c r="AV4" s="384"/>
      <c r="AW4" s="384"/>
      <c r="AX4" s="387" t="s">
        <v>675</v>
      </c>
      <c r="AY4" s="387" t="s">
        <v>691</v>
      </c>
      <c r="AZ4" s="387" t="str">
        <f>AX4&amp;AY4</f>
        <v>一般土木工事土木一式工事</v>
      </c>
      <c r="BA4" s="387" t="s">
        <v>703</v>
      </c>
      <c r="BB4" s="387" t="s">
        <v>704</v>
      </c>
      <c r="BC4" s="387" t="s">
        <v>831</v>
      </c>
      <c r="BD4" s="384"/>
    </row>
    <row r="5" spans="1:56" ht="27" customHeight="1" thickBot="1">
      <c r="A5" s="34"/>
      <c r="B5" s="13" t="s">
        <v>97</v>
      </c>
      <c r="C5" s="288" t="s">
        <v>98</v>
      </c>
      <c r="D5" s="144"/>
      <c r="E5" s="34"/>
      <c r="F5" s="34"/>
      <c r="G5" s="34"/>
      <c r="H5" s="34"/>
      <c r="I5" s="34"/>
      <c r="J5" s="34"/>
      <c r="K5" s="34"/>
      <c r="L5" s="141" t="s">
        <v>110</v>
      </c>
      <c r="M5" s="22" t="s">
        <v>111</v>
      </c>
      <c r="N5" s="22" t="s">
        <v>999</v>
      </c>
      <c r="O5" s="22" t="s">
        <v>112</v>
      </c>
      <c r="P5" s="22" t="s">
        <v>237</v>
      </c>
      <c r="Q5" s="22" t="s">
        <v>258</v>
      </c>
      <c r="R5" s="22" t="s">
        <v>259</v>
      </c>
      <c r="S5" s="22" t="s">
        <v>738</v>
      </c>
      <c r="T5" s="94" t="s">
        <v>89</v>
      </c>
      <c r="U5" s="94" t="s">
        <v>156</v>
      </c>
      <c r="V5" s="94" t="s">
        <v>425</v>
      </c>
      <c r="W5" s="94" t="s">
        <v>426</v>
      </c>
      <c r="X5" s="94" t="s">
        <v>429</v>
      </c>
      <c r="Y5" s="94" t="s">
        <v>430</v>
      </c>
      <c r="Z5" s="176" t="s">
        <v>457</v>
      </c>
      <c r="AA5" s="94" t="s">
        <v>462</v>
      </c>
      <c r="AB5" s="92" t="s">
        <v>463</v>
      </c>
      <c r="AC5" s="94" t="s">
        <v>490</v>
      </c>
      <c r="AD5" s="94" t="s">
        <v>491</v>
      </c>
      <c r="AE5" s="92" t="s">
        <v>503</v>
      </c>
      <c r="AF5" s="326" t="s">
        <v>572</v>
      </c>
      <c r="AG5" s="326" t="s">
        <v>574</v>
      </c>
      <c r="AH5" s="326" t="s">
        <v>602</v>
      </c>
      <c r="AI5" s="325" t="s">
        <v>605</v>
      </c>
      <c r="AJ5" s="34"/>
      <c r="AK5" s="384"/>
      <c r="AL5" s="384"/>
      <c r="AM5" s="384"/>
      <c r="AN5" s="384"/>
      <c r="AO5" s="384"/>
      <c r="AP5" s="384"/>
      <c r="AQ5" s="384"/>
      <c r="AR5" s="384"/>
      <c r="AS5" s="384"/>
      <c r="AT5" s="384"/>
      <c r="AU5" s="384"/>
      <c r="AV5" s="384"/>
      <c r="AW5" s="384"/>
      <c r="AX5" s="387" t="s">
        <v>675</v>
      </c>
      <c r="AY5" s="387" t="s">
        <v>694</v>
      </c>
      <c r="AZ5" s="387" t="str">
        <f t="shared" ref="AZ5:AZ14" si="0">AX5&amp;AY5</f>
        <v>一般土木工事とび・土工・コンクリート工事</v>
      </c>
      <c r="BA5" s="387" t="s">
        <v>703</v>
      </c>
      <c r="BB5" s="387" t="s">
        <v>704</v>
      </c>
      <c r="BC5" s="387" t="s">
        <v>831</v>
      </c>
      <c r="BD5" s="384"/>
    </row>
    <row r="6" spans="1:56" ht="27" customHeight="1">
      <c r="A6" s="34"/>
      <c r="B6" s="36" t="s">
        <v>77</v>
      </c>
      <c r="C6" s="289" t="s">
        <v>1204</v>
      </c>
      <c r="D6" s="34" t="s">
        <v>234</v>
      </c>
      <c r="E6" s="34"/>
      <c r="F6" s="34"/>
      <c r="G6" s="753" t="s">
        <v>1159</v>
      </c>
      <c r="H6" s="34"/>
      <c r="I6" s="34"/>
      <c r="J6" s="34"/>
      <c r="K6" s="34"/>
      <c r="L6" s="14" t="s">
        <v>113</v>
      </c>
      <c r="M6" s="15" t="s">
        <v>114</v>
      </c>
      <c r="N6" s="15" t="s">
        <v>277</v>
      </c>
      <c r="O6" s="15" t="s">
        <v>117</v>
      </c>
      <c r="P6" s="16" t="s">
        <v>239</v>
      </c>
      <c r="Q6" s="16" t="s">
        <v>238</v>
      </c>
      <c r="R6" s="15" t="s">
        <v>260</v>
      </c>
      <c r="S6" s="15" t="s">
        <v>739</v>
      </c>
      <c r="T6" s="140" t="s">
        <v>675</v>
      </c>
      <c r="U6" s="140" t="s">
        <v>691</v>
      </c>
      <c r="V6" s="140" t="s">
        <v>402</v>
      </c>
      <c r="W6" s="140" t="s">
        <v>427</v>
      </c>
      <c r="X6" s="140" t="s">
        <v>434</v>
      </c>
      <c r="Y6" s="140" t="s">
        <v>431</v>
      </c>
      <c r="Z6" s="177" t="s">
        <v>458</v>
      </c>
      <c r="AA6" s="140" t="s">
        <v>464</v>
      </c>
      <c r="AB6" s="7" t="s">
        <v>459</v>
      </c>
      <c r="AC6" s="140" t="s">
        <v>492</v>
      </c>
      <c r="AD6" s="140" t="s">
        <v>499</v>
      </c>
      <c r="AE6" s="7" t="s">
        <v>504</v>
      </c>
      <c r="AF6" s="327" t="s">
        <v>570</v>
      </c>
      <c r="AG6" s="362" t="s">
        <v>575</v>
      </c>
      <c r="AH6" s="362" t="s">
        <v>603</v>
      </c>
      <c r="AI6" s="329" t="s">
        <v>178</v>
      </c>
      <c r="AJ6" s="34"/>
      <c r="AK6" s="384"/>
      <c r="AL6" s="384"/>
      <c r="AM6" s="384"/>
      <c r="AN6" s="384"/>
      <c r="AO6" s="384"/>
      <c r="AP6" s="384"/>
      <c r="AQ6" s="384"/>
      <c r="AR6" s="384"/>
      <c r="AS6" s="384"/>
      <c r="AT6" s="384"/>
      <c r="AU6" s="384"/>
      <c r="AV6" s="384"/>
      <c r="AW6" s="384"/>
      <c r="AX6" s="387" t="s">
        <v>675</v>
      </c>
      <c r="AY6" s="387" t="s">
        <v>696</v>
      </c>
      <c r="AZ6" s="387" t="str">
        <f t="shared" si="0"/>
        <v>一般土木工事しゅんせつ工事</v>
      </c>
      <c r="BA6" s="387" t="s">
        <v>703</v>
      </c>
      <c r="BB6" s="387" t="s">
        <v>704</v>
      </c>
      <c r="BC6" s="387" t="s">
        <v>831</v>
      </c>
      <c r="BD6" s="384"/>
    </row>
    <row r="7" spans="1:56" ht="27.75" customHeight="1">
      <c r="A7" s="34"/>
      <c r="B7" s="36" t="s">
        <v>78</v>
      </c>
      <c r="C7" s="594">
        <v>46281</v>
      </c>
      <c r="D7" s="208" t="s">
        <v>501</v>
      </c>
      <c r="E7" s="34"/>
      <c r="F7" s="34"/>
      <c r="G7" s="209" t="s">
        <v>489</v>
      </c>
      <c r="H7" s="595">
        <f>C7-1</f>
        <v>46280</v>
      </c>
      <c r="I7" s="34" t="s">
        <v>502</v>
      </c>
      <c r="J7" s="34"/>
      <c r="K7" s="34"/>
      <c r="L7" s="23" t="s">
        <v>115</v>
      </c>
      <c r="M7" s="15" t="s">
        <v>116</v>
      </c>
      <c r="N7" s="15" t="s">
        <v>954</v>
      </c>
      <c r="O7" s="15" t="s">
        <v>123</v>
      </c>
      <c r="P7" s="16" t="s">
        <v>240</v>
      </c>
      <c r="Q7" s="16" t="s">
        <v>210</v>
      </c>
      <c r="R7" s="15" t="s">
        <v>261</v>
      </c>
      <c r="S7" s="142"/>
      <c r="T7" s="140" t="s">
        <v>769</v>
      </c>
      <c r="U7" s="140" t="s">
        <v>694</v>
      </c>
      <c r="V7" s="140" t="s">
        <v>403</v>
      </c>
      <c r="W7" s="140" t="s">
        <v>827</v>
      </c>
      <c r="X7" s="140" t="s">
        <v>828</v>
      </c>
      <c r="Y7" s="140" t="s">
        <v>432</v>
      </c>
      <c r="Z7" s="177" t="s">
        <v>513</v>
      </c>
      <c r="AA7" s="140" t="s">
        <v>465</v>
      </c>
      <c r="AB7" s="7" t="s">
        <v>460</v>
      </c>
      <c r="AC7" s="140" t="s">
        <v>493</v>
      </c>
      <c r="AD7" s="140" t="s">
        <v>500</v>
      </c>
      <c r="AE7" s="7" t="s">
        <v>505</v>
      </c>
      <c r="AF7" s="327" t="s">
        <v>571</v>
      </c>
      <c r="AG7" s="362" t="s">
        <v>576</v>
      </c>
      <c r="AH7" s="362" t="s">
        <v>604</v>
      </c>
      <c r="AI7" s="329" t="s">
        <v>928</v>
      </c>
      <c r="AJ7" s="34"/>
      <c r="AK7" s="383" t="s">
        <v>593</v>
      </c>
      <c r="AL7" s="384"/>
      <c r="AM7" s="384"/>
      <c r="AN7" s="384"/>
      <c r="AO7" s="384"/>
      <c r="AP7" s="384"/>
      <c r="AQ7" s="384"/>
      <c r="AR7" s="384"/>
      <c r="AS7" s="384"/>
      <c r="AT7" s="384"/>
      <c r="AU7" s="384"/>
      <c r="AV7" s="384"/>
      <c r="AW7" s="384"/>
      <c r="AX7" s="387" t="s">
        <v>676</v>
      </c>
      <c r="AY7" s="387" t="s">
        <v>691</v>
      </c>
      <c r="AZ7" s="387" t="str">
        <f t="shared" si="0"/>
        <v>維持修繕工事土木一式工事</v>
      </c>
      <c r="BA7" s="387" t="s">
        <v>703</v>
      </c>
      <c r="BB7" s="387" t="s">
        <v>704</v>
      </c>
      <c r="BC7" s="387" t="s">
        <v>831</v>
      </c>
      <c r="BD7" s="384"/>
    </row>
    <row r="8" spans="1:56" ht="27" customHeight="1">
      <c r="A8" s="34"/>
      <c r="B8" s="36" t="s">
        <v>689</v>
      </c>
      <c r="C8" s="400" t="s">
        <v>682</v>
      </c>
      <c r="D8" s="34" t="s">
        <v>718</v>
      </c>
      <c r="E8" s="34"/>
      <c r="F8" s="34"/>
      <c r="G8" s="209"/>
      <c r="H8" s="210"/>
      <c r="I8" s="34"/>
      <c r="J8" s="34"/>
      <c r="K8" s="34"/>
      <c r="L8" s="23" t="s">
        <v>118</v>
      </c>
      <c r="M8" s="15" t="s">
        <v>119</v>
      </c>
      <c r="N8" s="15" t="s">
        <v>1200</v>
      </c>
      <c r="O8" s="15" t="s">
        <v>279</v>
      </c>
      <c r="P8" s="16" t="s">
        <v>241</v>
      </c>
      <c r="Q8" s="16" t="s">
        <v>211</v>
      </c>
      <c r="R8" s="15" t="s">
        <v>262</v>
      </c>
      <c r="S8" s="15"/>
      <c r="T8" s="140" t="s">
        <v>678</v>
      </c>
      <c r="U8" s="140" t="s">
        <v>695</v>
      </c>
      <c r="V8" s="140"/>
      <c r="W8" s="140" t="s">
        <v>539</v>
      </c>
      <c r="X8" s="140" t="s">
        <v>433</v>
      </c>
      <c r="Y8" s="319"/>
      <c r="Z8" s="177" t="s">
        <v>514</v>
      </c>
      <c r="AA8" s="140" t="s">
        <v>466</v>
      </c>
      <c r="AB8" s="205" t="s">
        <v>461</v>
      </c>
      <c r="AC8" s="140" t="s">
        <v>494</v>
      </c>
      <c r="AD8" s="211"/>
      <c r="AE8" s="7" t="s">
        <v>506</v>
      </c>
      <c r="AF8" s="327"/>
      <c r="AG8" s="327" t="s">
        <v>579</v>
      </c>
      <c r="AH8" s="327"/>
      <c r="AI8" s="323" t="s">
        <v>929</v>
      </c>
      <c r="AJ8" s="34"/>
      <c r="AK8" s="388" t="s">
        <v>594</v>
      </c>
      <c r="AL8" s="384" t="s">
        <v>1114</v>
      </c>
      <c r="AM8" s="384"/>
      <c r="AN8" s="384"/>
      <c r="AO8" s="384"/>
      <c r="AP8" s="384"/>
      <c r="AQ8" s="384"/>
      <c r="AR8" s="384"/>
      <c r="AS8" s="384"/>
      <c r="AT8" s="384"/>
      <c r="AU8" s="384"/>
      <c r="AV8" s="384"/>
      <c r="AW8" s="384"/>
      <c r="AX8" s="387" t="s">
        <v>676</v>
      </c>
      <c r="AY8" s="387" t="s">
        <v>694</v>
      </c>
      <c r="AZ8" s="387" t="str">
        <f t="shared" si="0"/>
        <v>維持修繕工事とび・土工・コンクリート工事</v>
      </c>
      <c r="BA8" s="387" t="s">
        <v>703</v>
      </c>
      <c r="BB8" s="387" t="s">
        <v>704</v>
      </c>
      <c r="BC8" s="387" t="s">
        <v>831</v>
      </c>
      <c r="BD8" s="384"/>
    </row>
    <row r="9" spans="1:56" ht="27" customHeight="1" thickBot="1">
      <c r="A9" s="34"/>
      <c r="B9" s="36" t="s">
        <v>690</v>
      </c>
      <c r="C9" s="378" t="s">
        <v>682</v>
      </c>
      <c r="D9" s="382" t="str">
        <f>IF(INDEX(AX3:BC31,MATCH(AY2,AZ3:AZ31,0),3)=AY2,INDEX(AX3:BC31,MATCH(AY2,AZ3:AZ31,0),6),"err")</f>
        <v>工事成績（過去5年間で評価）</v>
      </c>
      <c r="E9" s="34"/>
      <c r="F9" s="34"/>
      <c r="G9" s="381" t="s">
        <v>716</v>
      </c>
      <c r="H9" s="210"/>
      <c r="I9" s="34"/>
      <c r="J9" s="34"/>
      <c r="K9" s="34"/>
      <c r="L9" s="23" t="s">
        <v>121</v>
      </c>
      <c r="M9" s="15" t="s">
        <v>122</v>
      </c>
      <c r="N9" s="15" t="s">
        <v>120</v>
      </c>
      <c r="O9" s="15" t="s">
        <v>278</v>
      </c>
      <c r="P9" s="16" t="s">
        <v>242</v>
      </c>
      <c r="Q9" s="16" t="s">
        <v>212</v>
      </c>
      <c r="R9" s="15" t="s">
        <v>263</v>
      </c>
      <c r="S9" s="15"/>
      <c r="T9" s="140" t="s">
        <v>712</v>
      </c>
      <c r="U9" s="140" t="s">
        <v>677</v>
      </c>
      <c r="V9" s="140"/>
      <c r="W9" s="140" t="s">
        <v>428</v>
      </c>
      <c r="X9" s="140" t="s">
        <v>435</v>
      </c>
      <c r="Y9" s="95"/>
      <c r="Z9" s="320"/>
      <c r="AA9" s="140" t="s">
        <v>467</v>
      </c>
      <c r="AB9" s="322"/>
      <c r="AC9" s="140" t="s">
        <v>495</v>
      </c>
      <c r="AD9" s="95"/>
      <c r="AF9" s="327"/>
      <c r="AG9" s="327"/>
      <c r="AH9" s="327"/>
      <c r="AI9" s="363"/>
      <c r="AJ9" s="34"/>
      <c r="AK9" s="388" t="s">
        <v>596</v>
      </c>
      <c r="AL9" s="384" t="s">
        <v>1115</v>
      </c>
      <c r="AM9" s="384"/>
      <c r="AN9" s="384"/>
      <c r="AO9" s="384"/>
      <c r="AP9" s="384"/>
      <c r="AQ9" s="384"/>
      <c r="AR9" s="384"/>
      <c r="AS9" s="384"/>
      <c r="AT9" s="384"/>
      <c r="AU9" s="384"/>
      <c r="AV9" s="384"/>
      <c r="AW9" s="384"/>
      <c r="AX9" s="8" t="s">
        <v>769</v>
      </c>
      <c r="AY9" s="387" t="s">
        <v>677</v>
      </c>
      <c r="AZ9" s="387" t="str">
        <f t="shared" si="0"/>
        <v>アスファルト舗装工事・特殊舗装工事（旧舗装工事）舗装工事</v>
      </c>
      <c r="BA9" s="8" t="s">
        <v>770</v>
      </c>
      <c r="BB9" s="387" t="s">
        <v>677</v>
      </c>
      <c r="BC9" s="387" t="s">
        <v>831</v>
      </c>
      <c r="BD9" s="384"/>
    </row>
    <row r="10" spans="1:56" ht="27" customHeight="1" thickBot="1">
      <c r="A10" s="34"/>
      <c r="B10" s="638" t="s">
        <v>79</v>
      </c>
      <c r="C10" s="783" t="s">
        <v>1205</v>
      </c>
      <c r="D10" s="784"/>
      <c r="E10" s="784"/>
      <c r="F10" s="784"/>
      <c r="G10" s="784"/>
      <c r="H10" s="784"/>
      <c r="I10" s="785"/>
      <c r="J10" s="34"/>
      <c r="K10" s="34"/>
      <c r="L10" s="700" t="s">
        <v>1026</v>
      </c>
      <c r="M10" s="15" t="s">
        <v>124</v>
      </c>
      <c r="N10" s="15" t="s">
        <v>125</v>
      </c>
      <c r="O10" s="15" t="s">
        <v>126</v>
      </c>
      <c r="P10" s="16" t="s">
        <v>243</v>
      </c>
      <c r="Q10" s="16" t="s">
        <v>213</v>
      </c>
      <c r="R10" s="15" t="s">
        <v>264</v>
      </c>
      <c r="S10" s="15"/>
      <c r="T10" s="140" t="s">
        <v>679</v>
      </c>
      <c r="U10" s="140" t="s">
        <v>696</v>
      </c>
      <c r="V10" s="140"/>
      <c r="W10" s="140" t="s">
        <v>537</v>
      </c>
      <c r="X10" s="140" t="s">
        <v>538</v>
      </c>
      <c r="Y10" s="96"/>
      <c r="Z10" s="178"/>
      <c r="AA10" s="95" t="s">
        <v>972</v>
      </c>
      <c r="AB10" s="206"/>
      <c r="AC10" s="140" t="s">
        <v>496</v>
      </c>
      <c r="AD10" s="96"/>
      <c r="AE10" s="206"/>
      <c r="AF10" s="327"/>
      <c r="AG10" s="327"/>
      <c r="AH10" s="327"/>
      <c r="AI10" s="323"/>
      <c r="AJ10" s="34"/>
      <c r="AK10" s="388" t="s">
        <v>595</v>
      </c>
      <c r="AL10" s="384" t="s">
        <v>1116</v>
      </c>
      <c r="AM10" s="384"/>
      <c r="AN10" s="384"/>
      <c r="AO10" s="384"/>
      <c r="AP10" s="384"/>
      <c r="AQ10" s="384"/>
      <c r="AR10" s="384"/>
      <c r="AS10" s="384"/>
      <c r="AT10" s="384"/>
      <c r="AU10" s="384"/>
      <c r="AV10" s="384"/>
      <c r="AW10" s="384"/>
      <c r="AX10" s="387" t="s">
        <v>676</v>
      </c>
      <c r="AY10" s="387" t="s">
        <v>677</v>
      </c>
      <c r="AZ10" s="387" t="str">
        <f t="shared" si="0"/>
        <v>維持修繕工事舗装工事</v>
      </c>
      <c r="BA10" s="8" t="s">
        <v>770</v>
      </c>
      <c r="BB10" s="387" t="s">
        <v>677</v>
      </c>
      <c r="BC10" s="387" t="s">
        <v>831</v>
      </c>
      <c r="BD10" s="384"/>
    </row>
    <row r="11" spans="1:56" ht="18" customHeight="1" thickBot="1">
      <c r="A11" s="34"/>
      <c r="B11" s="762" t="s">
        <v>948</v>
      </c>
      <c r="C11" s="763" t="str">
        <f>"令和"&amp;F11+1&amp;"年7月31日までに入札公告された工事　　"</f>
        <v>令和9年7月31日までに入札公告された工事　　</v>
      </c>
      <c r="D11" s="764"/>
      <c r="E11" s="639" t="s">
        <v>949</v>
      </c>
      <c r="F11" s="754">
        <v>8</v>
      </c>
      <c r="G11" s="760">
        <f>F11-1</f>
        <v>7</v>
      </c>
      <c r="H11" s="760">
        <f>G11-1</f>
        <v>6</v>
      </c>
      <c r="I11" s="761">
        <f>H11-1</f>
        <v>5</v>
      </c>
      <c r="J11" s="755" t="s">
        <v>952</v>
      </c>
      <c r="K11" s="34"/>
      <c r="L11" s="23" t="s">
        <v>233</v>
      </c>
      <c r="M11" s="15" t="s">
        <v>126</v>
      </c>
      <c r="N11" s="15" t="s">
        <v>327</v>
      </c>
      <c r="O11" s="17"/>
      <c r="P11" s="16" t="s">
        <v>244</v>
      </c>
      <c r="Q11" s="16" t="s">
        <v>214</v>
      </c>
      <c r="R11" s="15" t="s">
        <v>265</v>
      </c>
      <c r="S11" s="15"/>
      <c r="T11" s="379" t="s">
        <v>680</v>
      </c>
      <c r="U11" s="379" t="s">
        <v>697</v>
      </c>
      <c r="V11" s="318"/>
      <c r="W11" s="140" t="s">
        <v>540</v>
      </c>
      <c r="X11" s="140" t="s">
        <v>436</v>
      </c>
      <c r="Y11" s="95"/>
      <c r="Z11" s="179"/>
      <c r="AA11" s="321"/>
      <c r="AC11" s="140" t="s">
        <v>497</v>
      </c>
      <c r="AD11" s="95"/>
      <c r="AF11" s="327"/>
      <c r="AG11" s="327"/>
      <c r="AH11" s="327"/>
      <c r="AI11" s="323"/>
      <c r="AJ11" s="34"/>
      <c r="AK11" s="388" t="s">
        <v>612</v>
      </c>
      <c r="AL11" s="384" t="s">
        <v>1117</v>
      </c>
      <c r="AM11" s="384"/>
      <c r="AN11" s="384"/>
      <c r="AO11" s="384"/>
      <c r="AP11" s="384"/>
      <c r="AQ11" s="384"/>
      <c r="AR11" s="384"/>
      <c r="AS11" s="384"/>
      <c r="AT11" s="384"/>
      <c r="AU11" s="384"/>
      <c r="AV11" s="384"/>
      <c r="AW11" s="384"/>
      <c r="AX11" s="387" t="s">
        <v>678</v>
      </c>
      <c r="AY11" s="387" t="s">
        <v>695</v>
      </c>
      <c r="AZ11" s="387" t="str">
        <f t="shared" si="0"/>
        <v>鋼橋上部工事鋼構造物工事</v>
      </c>
      <c r="BA11" s="387" t="s">
        <v>678</v>
      </c>
      <c r="BB11" s="387" t="s">
        <v>695</v>
      </c>
      <c r="BC11" s="387" t="s">
        <v>831</v>
      </c>
      <c r="BD11" s="384"/>
    </row>
    <row r="12" spans="1:56" ht="14">
      <c r="A12" s="35" t="s">
        <v>307</v>
      </c>
      <c r="B12" s="34"/>
      <c r="C12" s="34"/>
      <c r="D12" s="34"/>
      <c r="E12" s="34"/>
      <c r="F12" s="34"/>
      <c r="G12" s="34"/>
      <c r="H12" s="34"/>
      <c r="I12" s="34"/>
      <c r="J12" s="34"/>
      <c r="K12" s="34"/>
      <c r="L12" s="23" t="s">
        <v>126</v>
      </c>
      <c r="M12" s="17"/>
      <c r="N12" s="15" t="s">
        <v>328</v>
      </c>
      <c r="O12" s="17"/>
      <c r="P12" s="16" t="s">
        <v>245</v>
      </c>
      <c r="Q12" s="17"/>
      <c r="R12" s="15" t="s">
        <v>266</v>
      </c>
      <c r="S12" s="15"/>
      <c r="T12" s="140" t="s">
        <v>681</v>
      </c>
      <c r="U12" s="140" t="s">
        <v>681</v>
      </c>
      <c r="V12" s="140"/>
      <c r="W12" s="318"/>
      <c r="X12" s="319"/>
      <c r="Y12" s="95"/>
      <c r="Z12" s="179"/>
      <c r="AA12" s="321"/>
      <c r="AC12" s="140" t="s">
        <v>722</v>
      </c>
      <c r="AD12" s="95"/>
      <c r="AF12" s="327"/>
      <c r="AG12" s="327"/>
      <c r="AH12" s="327"/>
      <c r="AI12" s="323"/>
      <c r="AJ12" s="34"/>
      <c r="AK12" s="384"/>
      <c r="AL12" s="384"/>
      <c r="AM12" s="384"/>
      <c r="AN12" s="384"/>
      <c r="AO12" s="384"/>
      <c r="AP12" s="384"/>
      <c r="AQ12" s="384"/>
      <c r="AR12" s="384"/>
      <c r="AS12" s="384"/>
      <c r="AT12" s="384"/>
      <c r="AU12" s="384"/>
      <c r="AV12" s="384"/>
      <c r="AW12" s="384"/>
      <c r="AX12" s="387" t="s">
        <v>712</v>
      </c>
      <c r="AY12" s="387" t="s">
        <v>691</v>
      </c>
      <c r="AZ12" s="387" t="str">
        <f t="shared" si="0"/>
        <v>ﾌﾟﾚｽﾄﾚｽﾄｺﾝｸﾘｰﾄ構造物工事土木一式工事</v>
      </c>
      <c r="BA12" s="387" t="s">
        <v>711</v>
      </c>
      <c r="BB12" s="387" t="s">
        <v>691</v>
      </c>
      <c r="BC12" s="387" t="s">
        <v>831</v>
      </c>
      <c r="BD12" s="384"/>
    </row>
    <row r="13" spans="1:56" ht="14">
      <c r="A13" s="34"/>
      <c r="B13" s="35" t="s">
        <v>673</v>
      </c>
      <c r="C13" s="34"/>
      <c r="D13" s="34"/>
      <c r="E13" s="34"/>
      <c r="F13" s="34"/>
      <c r="G13" s="34"/>
      <c r="H13" s="34"/>
      <c r="I13" s="34"/>
      <c r="J13" s="34"/>
      <c r="K13" s="34"/>
      <c r="L13" s="18"/>
      <c r="M13" s="15"/>
      <c r="N13" s="15" t="s">
        <v>329</v>
      </c>
      <c r="O13" s="15"/>
      <c r="P13" s="16" t="s">
        <v>246</v>
      </c>
      <c r="Q13" s="15"/>
      <c r="R13" s="15" t="s">
        <v>267</v>
      </c>
      <c r="S13" s="15"/>
      <c r="T13" s="140" t="s">
        <v>682</v>
      </c>
      <c r="U13" s="140" t="s">
        <v>682</v>
      </c>
      <c r="V13" s="140"/>
      <c r="W13" s="140"/>
      <c r="X13" s="95"/>
      <c r="Y13" s="95"/>
      <c r="Z13" s="179"/>
      <c r="AA13" s="95"/>
      <c r="AC13" s="140" t="s">
        <v>498</v>
      </c>
      <c r="AD13" s="95"/>
      <c r="AF13" s="327"/>
      <c r="AG13" s="327"/>
      <c r="AH13" s="327"/>
      <c r="AI13" s="323"/>
      <c r="AJ13" s="34"/>
      <c r="AK13" s="384"/>
      <c r="AL13" s="384"/>
      <c r="AM13" s="384"/>
      <c r="AN13" s="384"/>
      <c r="AO13" s="384"/>
      <c r="AP13" s="384"/>
      <c r="AQ13" s="384"/>
      <c r="AR13" s="384"/>
      <c r="AS13" s="384"/>
      <c r="AT13" s="384"/>
      <c r="AU13" s="384"/>
      <c r="AV13" s="384"/>
      <c r="AW13" s="384"/>
      <c r="AX13" s="387" t="s">
        <v>679</v>
      </c>
      <c r="AY13" s="387" t="s">
        <v>691</v>
      </c>
      <c r="AZ13" s="387" t="str">
        <f t="shared" si="0"/>
        <v>港湾工事土木一式工事</v>
      </c>
      <c r="BA13" s="387" t="s">
        <v>679</v>
      </c>
      <c r="BB13" s="387" t="s">
        <v>705</v>
      </c>
      <c r="BC13" s="387" t="s">
        <v>831</v>
      </c>
      <c r="BD13" s="384"/>
    </row>
    <row r="14" spans="1:56">
      <c r="A14" s="34"/>
      <c r="B14" s="34" t="s">
        <v>482</v>
      </c>
      <c r="C14" s="34"/>
      <c r="D14" s="34"/>
      <c r="E14" s="34"/>
      <c r="F14" s="34"/>
      <c r="G14" s="34"/>
      <c r="H14" s="34"/>
      <c r="I14" s="34"/>
      <c r="J14" s="34"/>
      <c r="K14" s="34"/>
      <c r="L14" s="14"/>
      <c r="M14" s="15"/>
      <c r="N14" s="15" t="s">
        <v>330</v>
      </c>
      <c r="O14" s="15"/>
      <c r="P14" s="16" t="s">
        <v>247</v>
      </c>
      <c r="Q14" s="15"/>
      <c r="R14" s="15" t="s">
        <v>268</v>
      </c>
      <c r="S14" s="15"/>
      <c r="T14" s="140" t="s">
        <v>683</v>
      </c>
      <c r="U14" s="140" t="s">
        <v>683</v>
      </c>
      <c r="V14" s="140"/>
      <c r="W14" s="140"/>
      <c r="X14" s="95"/>
      <c r="Y14" s="95"/>
      <c r="Z14" s="179"/>
      <c r="AA14" s="95"/>
      <c r="AC14" s="95" t="s">
        <v>719</v>
      </c>
      <c r="AD14" s="95"/>
      <c r="AF14" s="327"/>
      <c r="AG14" s="327"/>
      <c r="AH14" s="327"/>
      <c r="AI14" s="323"/>
      <c r="AJ14" s="34"/>
      <c r="AK14" s="384"/>
      <c r="AL14" s="384"/>
      <c r="AM14" s="384"/>
      <c r="AN14" s="384"/>
      <c r="AO14" s="384"/>
      <c r="AP14" s="384"/>
      <c r="AQ14" s="384"/>
      <c r="AR14" s="384"/>
      <c r="AS14" s="384"/>
      <c r="AT14" s="384"/>
      <c r="AU14" s="384"/>
      <c r="AV14" s="384"/>
      <c r="AW14" s="384"/>
      <c r="AX14" s="387" t="s">
        <v>679</v>
      </c>
      <c r="AY14" s="387" t="s">
        <v>696</v>
      </c>
      <c r="AZ14" s="387" t="str">
        <f t="shared" si="0"/>
        <v>港湾工事しゅんせつ工事</v>
      </c>
      <c r="BA14" s="387" t="s">
        <v>679</v>
      </c>
      <c r="BB14" s="387" t="s">
        <v>705</v>
      </c>
      <c r="BC14" s="387" t="s">
        <v>831</v>
      </c>
      <c r="BD14" s="384"/>
    </row>
    <row r="15" spans="1:56" ht="26">
      <c r="A15" s="34"/>
      <c r="B15" s="35" t="s">
        <v>449</v>
      </c>
      <c r="C15" s="34"/>
      <c r="D15" s="34"/>
      <c r="E15" s="34"/>
      <c r="F15" s="34"/>
      <c r="G15" s="34"/>
      <c r="H15" s="34"/>
      <c r="I15" s="34"/>
      <c r="J15" s="34"/>
      <c r="K15" s="34"/>
      <c r="L15" s="14"/>
      <c r="M15" s="15"/>
      <c r="N15" s="15" t="s">
        <v>1163</v>
      </c>
      <c r="O15" s="15"/>
      <c r="P15" s="16" t="s">
        <v>248</v>
      </c>
      <c r="Q15" s="15"/>
      <c r="R15" s="15" t="s">
        <v>269</v>
      </c>
      <c r="S15" s="15"/>
      <c r="T15" s="140" t="s">
        <v>684</v>
      </c>
      <c r="U15" s="140" t="s">
        <v>685</v>
      </c>
      <c r="V15" s="140"/>
      <c r="W15" s="140"/>
      <c r="X15" s="95"/>
      <c r="Y15" s="95"/>
      <c r="Z15" s="179"/>
      <c r="AA15" s="95"/>
      <c r="AC15" s="95" t="s">
        <v>720</v>
      </c>
      <c r="AD15" s="95"/>
      <c r="AF15" s="327"/>
      <c r="AG15" s="327"/>
      <c r="AH15" s="327"/>
      <c r="AI15" s="323"/>
      <c r="AJ15" s="34"/>
      <c r="AK15" s="384"/>
      <c r="AL15" s="384"/>
      <c r="AM15" s="384"/>
      <c r="AN15" s="384"/>
      <c r="AO15" s="384"/>
      <c r="AP15" s="384"/>
      <c r="AQ15" s="384"/>
      <c r="AR15" s="384"/>
      <c r="AS15" s="384"/>
      <c r="AT15" s="384"/>
      <c r="AU15" s="384"/>
      <c r="AV15" s="384"/>
      <c r="AW15" s="384"/>
      <c r="AX15" s="387" t="s">
        <v>680</v>
      </c>
      <c r="AY15" s="387" t="s">
        <v>697</v>
      </c>
      <c r="AZ15" s="387" t="str">
        <f>AX15&amp;AY15</f>
        <v>機械設備工事機械器具設置工事</v>
      </c>
      <c r="BA15" s="387" t="s">
        <v>680</v>
      </c>
      <c r="BB15" s="387" t="s">
        <v>706</v>
      </c>
      <c r="BC15" s="387" t="s">
        <v>715</v>
      </c>
      <c r="BD15" s="384"/>
    </row>
    <row r="16" spans="1:56" ht="26">
      <c r="A16" s="34"/>
      <c r="B16" s="34" t="s">
        <v>297</v>
      </c>
      <c r="C16" s="34"/>
      <c r="D16" s="34"/>
      <c r="E16" s="34"/>
      <c r="F16" s="34"/>
      <c r="G16" s="34"/>
      <c r="H16" s="34"/>
      <c r="I16" s="34"/>
      <c r="J16" s="34"/>
      <c r="K16" s="34"/>
      <c r="L16" s="14"/>
      <c r="M16" s="15"/>
      <c r="N16" s="15" t="s">
        <v>1165</v>
      </c>
      <c r="O16" s="15"/>
      <c r="P16" s="16" t="s">
        <v>249</v>
      </c>
      <c r="Q16" s="15"/>
      <c r="R16" s="17"/>
      <c r="S16" s="15"/>
      <c r="T16" s="140" t="s">
        <v>676</v>
      </c>
      <c r="U16" s="140" t="s">
        <v>687</v>
      </c>
      <c r="V16" s="140"/>
      <c r="W16" s="140"/>
      <c r="X16" s="95"/>
      <c r="Y16" s="95"/>
      <c r="Z16" s="179"/>
      <c r="AA16" s="95"/>
      <c r="AC16" s="95" t="s">
        <v>721</v>
      </c>
      <c r="AD16" s="95"/>
      <c r="AF16" s="327"/>
      <c r="AG16" s="327"/>
      <c r="AH16" s="327"/>
      <c r="AI16" s="323"/>
      <c r="AJ16" s="34"/>
      <c r="AK16" s="384"/>
      <c r="AL16" s="384"/>
      <c r="AM16" s="384"/>
      <c r="AN16" s="384"/>
      <c r="AO16" s="384"/>
      <c r="AP16" s="384"/>
      <c r="AQ16" s="384"/>
      <c r="AR16" s="384"/>
      <c r="AS16" s="384"/>
      <c r="AT16" s="384"/>
      <c r="AU16" s="384"/>
      <c r="AV16" s="384"/>
      <c r="AW16" s="384"/>
      <c r="AX16" s="387" t="s">
        <v>680</v>
      </c>
      <c r="AY16" s="387" t="s">
        <v>695</v>
      </c>
      <c r="AZ16" s="387" t="str">
        <f>AX16&amp;AY16</f>
        <v>機械設備工事鋼構造物工事</v>
      </c>
      <c r="BA16" s="387" t="s">
        <v>680</v>
      </c>
      <c r="BB16" s="387" t="s">
        <v>706</v>
      </c>
      <c r="BC16" s="387" t="s">
        <v>715</v>
      </c>
      <c r="BD16" s="384"/>
    </row>
    <row r="17" spans="1:56" ht="26">
      <c r="A17" s="34"/>
      <c r="B17" s="35" t="s">
        <v>740</v>
      </c>
      <c r="C17" s="34"/>
      <c r="D17" s="34"/>
      <c r="E17" s="34"/>
      <c r="F17" s="34"/>
      <c r="G17" s="34"/>
      <c r="H17" s="34"/>
      <c r="I17" s="34"/>
      <c r="J17" s="34"/>
      <c r="K17" s="34"/>
      <c r="L17" s="14"/>
      <c r="M17" s="15"/>
      <c r="N17" s="15" t="s">
        <v>1167</v>
      </c>
      <c r="O17" s="15"/>
      <c r="P17" s="16" t="s">
        <v>250</v>
      </c>
      <c r="Q17" s="15"/>
      <c r="R17" s="15"/>
      <c r="S17" s="15"/>
      <c r="T17" s="140" t="s">
        <v>686</v>
      </c>
      <c r="U17" s="140" t="s">
        <v>698</v>
      </c>
      <c r="V17" s="140"/>
      <c r="W17" s="140"/>
      <c r="X17" s="95"/>
      <c r="Y17" s="95"/>
      <c r="Z17" s="179"/>
      <c r="AA17" s="95"/>
      <c r="AC17" s="17"/>
      <c r="AD17" s="95"/>
      <c r="AF17" s="327"/>
      <c r="AG17" s="327"/>
      <c r="AH17" s="327"/>
      <c r="AI17" s="323"/>
      <c r="AJ17" s="34"/>
      <c r="AK17" s="384"/>
      <c r="AL17" s="384"/>
      <c r="AM17" s="384"/>
      <c r="AN17" s="384"/>
      <c r="AO17" s="384"/>
      <c r="AP17" s="384"/>
      <c r="AQ17" s="384"/>
      <c r="AR17" s="384"/>
      <c r="AS17" s="384"/>
      <c r="AT17" s="384"/>
      <c r="AU17" s="384"/>
      <c r="AV17" s="384"/>
      <c r="AW17" s="384"/>
      <c r="AX17" s="387" t="s">
        <v>681</v>
      </c>
      <c r="AY17" s="387" t="s">
        <v>681</v>
      </c>
      <c r="AZ17" s="387" t="str">
        <f>AX17&amp;AY17</f>
        <v>塗装工事塗装工事</v>
      </c>
      <c r="BA17" s="387" t="s">
        <v>707</v>
      </c>
      <c r="BB17" s="387" t="s">
        <v>681</v>
      </c>
      <c r="BC17" s="387" t="s">
        <v>715</v>
      </c>
      <c r="BD17" s="384"/>
    </row>
    <row r="18" spans="1:56" ht="26">
      <c r="A18" s="34"/>
      <c r="B18" s="35" t="s">
        <v>300</v>
      </c>
      <c r="C18" s="34"/>
      <c r="D18" s="34"/>
      <c r="E18" s="34"/>
      <c r="F18" s="34" t="s">
        <v>237</v>
      </c>
      <c r="G18" s="34" t="s">
        <v>280</v>
      </c>
      <c r="H18" s="34"/>
      <c r="I18" s="34"/>
      <c r="J18" s="34"/>
      <c r="K18" s="34"/>
      <c r="L18" s="14"/>
      <c r="M18" s="15"/>
      <c r="N18" s="15" t="s">
        <v>1168</v>
      </c>
      <c r="O18" s="15"/>
      <c r="P18" s="16" t="s">
        <v>251</v>
      </c>
      <c r="Q18" s="15"/>
      <c r="R18" s="15"/>
      <c r="S18" s="15"/>
      <c r="T18" s="140" t="s">
        <v>687</v>
      </c>
      <c r="U18" s="140" t="s">
        <v>699</v>
      </c>
      <c r="V18" s="140"/>
      <c r="W18" s="140"/>
      <c r="X18" s="95"/>
      <c r="Y18" s="95"/>
      <c r="Z18" s="179"/>
      <c r="AA18" s="95"/>
      <c r="AC18" s="95"/>
      <c r="AD18" s="95"/>
      <c r="AF18" s="327"/>
      <c r="AG18" s="327"/>
      <c r="AH18" s="327"/>
      <c r="AI18" s="323"/>
      <c r="AJ18" s="34"/>
      <c r="AK18" s="384"/>
      <c r="AL18" s="384"/>
      <c r="AM18" s="384"/>
      <c r="AN18" s="384"/>
      <c r="AO18" s="384"/>
      <c r="AP18" s="384"/>
      <c r="AQ18" s="384"/>
      <c r="AR18" s="384"/>
      <c r="AS18" s="384"/>
      <c r="AT18" s="384"/>
      <c r="AU18" s="384"/>
      <c r="AV18" s="384"/>
      <c r="AW18" s="384"/>
      <c r="AX18" s="387" t="s">
        <v>676</v>
      </c>
      <c r="AY18" s="387" t="s">
        <v>681</v>
      </c>
      <c r="AZ18" s="387" t="str">
        <f>AX18&amp;AY18</f>
        <v>維持修繕工事塗装工事</v>
      </c>
      <c r="BA18" s="387" t="s">
        <v>707</v>
      </c>
      <c r="BB18" s="387" t="s">
        <v>681</v>
      </c>
      <c r="BC18" s="387" t="s">
        <v>715</v>
      </c>
      <c r="BD18" s="384"/>
    </row>
    <row r="19" spans="1:56" ht="26.5" thickBot="1">
      <c r="A19" s="34"/>
      <c r="B19" s="227" t="s">
        <v>130</v>
      </c>
      <c r="C19" s="290" t="s">
        <v>129</v>
      </c>
      <c r="D19" s="291" t="s">
        <v>738</v>
      </c>
      <c r="E19" s="292" t="s">
        <v>236</v>
      </c>
      <c r="F19" s="292" t="s">
        <v>548</v>
      </c>
      <c r="G19" s="293"/>
      <c r="H19" s="360" t="s">
        <v>672</v>
      </c>
      <c r="I19" s="332"/>
      <c r="J19" s="331"/>
      <c r="K19" s="34"/>
      <c r="L19" s="14"/>
      <c r="M19" s="15"/>
      <c r="N19" s="15" t="s">
        <v>1162</v>
      </c>
      <c r="O19" s="15"/>
      <c r="P19" s="16" t="s">
        <v>252</v>
      </c>
      <c r="Q19" s="15"/>
      <c r="R19" s="15"/>
      <c r="S19" s="15"/>
      <c r="T19" s="140" t="s">
        <v>685</v>
      </c>
      <c r="U19" s="140" t="s">
        <v>700</v>
      </c>
      <c r="V19" s="140"/>
      <c r="W19" s="140"/>
      <c r="X19" s="95"/>
      <c r="Y19" s="95"/>
      <c r="Z19" s="179"/>
      <c r="AA19" s="95"/>
      <c r="AC19" s="95"/>
      <c r="AD19" s="95"/>
      <c r="AF19" s="327"/>
      <c r="AG19" s="327"/>
      <c r="AH19" s="327"/>
      <c r="AI19" s="323"/>
      <c r="AJ19" s="34"/>
      <c r="AK19" s="384"/>
      <c r="AL19" s="384"/>
      <c r="AM19" s="384"/>
      <c r="AN19" s="384"/>
      <c r="AO19" s="384"/>
      <c r="AP19" s="384"/>
      <c r="AQ19" s="384"/>
      <c r="AR19" s="384"/>
      <c r="AS19" s="384"/>
      <c r="AT19" s="384"/>
      <c r="AU19" s="384"/>
      <c r="AV19" s="384"/>
      <c r="AW19" s="384"/>
      <c r="AX19" s="387" t="s">
        <v>682</v>
      </c>
      <c r="AY19" s="387" t="s">
        <v>682</v>
      </c>
      <c r="AZ19" s="387" t="str">
        <f t="shared" ref="AZ19:AZ31" si="1">AX19&amp;AY19</f>
        <v>造園工事造園工事</v>
      </c>
      <c r="BA19" s="387" t="s">
        <v>682</v>
      </c>
      <c r="BB19" s="387" t="s">
        <v>682</v>
      </c>
      <c r="BC19" s="387" t="s">
        <v>715</v>
      </c>
      <c r="BD19" s="384"/>
    </row>
    <row r="20" spans="1:56" ht="26.5" thickTop="1">
      <c r="A20" s="34"/>
      <c r="B20" s="57" t="s">
        <v>109</v>
      </c>
      <c r="C20" s="294" t="s">
        <v>113</v>
      </c>
      <c r="D20" s="295"/>
      <c r="E20" s="296" t="s">
        <v>1206</v>
      </c>
      <c r="F20" s="297" t="s">
        <v>781</v>
      </c>
      <c r="G20" s="298" t="s">
        <v>3</v>
      </c>
      <c r="H20" s="333" t="str">
        <f>IF(企業入力シート!B45="","未記入",企業入力シート!B45)</f>
        <v>未記入</v>
      </c>
      <c r="I20" s="334"/>
      <c r="J20" s="335"/>
      <c r="K20" s="34"/>
      <c r="L20" s="14"/>
      <c r="M20" s="15"/>
      <c r="N20" s="15" t="s">
        <v>1166</v>
      </c>
      <c r="O20" s="15"/>
      <c r="P20" s="16" t="s">
        <v>253</v>
      </c>
      <c r="Q20" s="15"/>
      <c r="R20" s="15"/>
      <c r="S20" s="15"/>
      <c r="T20" s="140" t="s">
        <v>688</v>
      </c>
      <c r="U20" s="140"/>
      <c r="V20" s="140"/>
      <c r="W20" s="140"/>
      <c r="X20" s="95"/>
      <c r="Y20" s="95"/>
      <c r="Z20" s="179"/>
      <c r="AA20" s="95"/>
      <c r="AC20" s="95"/>
      <c r="AD20" s="95"/>
      <c r="AF20" s="327"/>
      <c r="AG20" s="327"/>
      <c r="AH20" s="327"/>
      <c r="AI20" s="323"/>
      <c r="AJ20" s="34"/>
      <c r="AK20" s="384"/>
      <c r="AL20" s="384"/>
      <c r="AM20" s="384"/>
      <c r="AN20" s="384"/>
      <c r="AO20" s="384"/>
      <c r="AP20" s="384"/>
      <c r="AQ20" s="384"/>
      <c r="AR20" s="384"/>
      <c r="AS20" s="384"/>
      <c r="AT20" s="384"/>
      <c r="AU20" s="384"/>
      <c r="AV20" s="384"/>
      <c r="AW20" s="384"/>
      <c r="AX20" s="387" t="s">
        <v>683</v>
      </c>
      <c r="AY20" s="387" t="s">
        <v>683</v>
      </c>
      <c r="AZ20" s="387" t="str">
        <f t="shared" si="1"/>
        <v>さく井工事さく井工事</v>
      </c>
      <c r="BA20" s="387" t="s">
        <v>683</v>
      </c>
      <c r="BB20" s="387" t="s">
        <v>683</v>
      </c>
      <c r="BC20" s="387" t="s">
        <v>715</v>
      </c>
      <c r="BD20" s="384"/>
    </row>
    <row r="21" spans="1:56">
      <c r="A21" s="34"/>
      <c r="B21" s="55" t="s">
        <v>109</v>
      </c>
      <c r="C21" s="146" t="s">
        <v>115</v>
      </c>
      <c r="D21" s="152"/>
      <c r="E21" s="41" t="s">
        <v>1207</v>
      </c>
      <c r="F21" s="42" t="s">
        <v>781</v>
      </c>
      <c r="G21" s="28" t="s">
        <v>4</v>
      </c>
      <c r="H21" s="336" t="str">
        <f>IF(企業入力シート!B46="","未記入",企業入力シート!B46)</f>
        <v>未記入</v>
      </c>
      <c r="I21" s="337"/>
      <c r="J21" s="338"/>
      <c r="K21" s="34"/>
      <c r="L21" s="14"/>
      <c r="M21" s="15"/>
      <c r="N21" s="15" t="s">
        <v>1170</v>
      </c>
      <c r="O21" s="15"/>
      <c r="P21" s="16" t="s">
        <v>254</v>
      </c>
      <c r="Q21" s="15"/>
      <c r="R21" s="15"/>
      <c r="S21" s="15"/>
      <c r="T21" s="140"/>
      <c r="U21" s="140"/>
      <c r="V21" s="140"/>
      <c r="W21" s="140"/>
      <c r="X21" s="95"/>
      <c r="Y21" s="95"/>
      <c r="Z21" s="179"/>
      <c r="AA21" s="95"/>
      <c r="AC21" s="95"/>
      <c r="AD21" s="95"/>
      <c r="AF21" s="327"/>
      <c r="AG21" s="327"/>
      <c r="AH21" s="327"/>
      <c r="AI21" s="323"/>
      <c r="AJ21" s="34"/>
      <c r="AK21" s="384"/>
      <c r="AL21" s="384"/>
      <c r="AM21" s="384"/>
      <c r="AN21" s="384"/>
      <c r="AO21" s="384"/>
      <c r="AP21" s="384"/>
      <c r="AQ21" s="384"/>
      <c r="AR21" s="384"/>
      <c r="AS21" s="384"/>
      <c r="AT21" s="384"/>
      <c r="AU21" s="384"/>
      <c r="AV21" s="384"/>
      <c r="AW21" s="384"/>
      <c r="AX21" s="387" t="s">
        <v>684</v>
      </c>
      <c r="AY21" s="387" t="s">
        <v>694</v>
      </c>
      <c r="AZ21" s="387" t="str">
        <f t="shared" si="1"/>
        <v>法面処理工事とび・土工・コンクリート工事</v>
      </c>
      <c r="BA21" s="387" t="s">
        <v>684</v>
      </c>
      <c r="BB21" s="387" t="s">
        <v>694</v>
      </c>
      <c r="BC21" s="387" t="s">
        <v>831</v>
      </c>
      <c r="BD21" s="384"/>
    </row>
    <row r="22" spans="1:56">
      <c r="A22" s="34"/>
      <c r="B22" s="55" t="s">
        <v>109</v>
      </c>
      <c r="C22" s="146"/>
      <c r="D22" s="152"/>
      <c r="E22" s="41"/>
      <c r="F22" s="42" t="s">
        <v>781</v>
      </c>
      <c r="G22" s="28" t="s">
        <v>5</v>
      </c>
      <c r="H22" s="336" t="str">
        <f>IF(企業入力シート!B47="","未記入",企業入力シート!B47)</f>
        <v>未記入</v>
      </c>
      <c r="I22" s="337"/>
      <c r="J22" s="338"/>
      <c r="K22" s="34"/>
      <c r="L22" s="14"/>
      <c r="M22" s="15"/>
      <c r="N22" s="15" t="s">
        <v>1172</v>
      </c>
      <c r="O22" s="15"/>
      <c r="P22" s="16" t="s">
        <v>255</v>
      </c>
      <c r="Q22" s="15"/>
      <c r="R22" s="15"/>
      <c r="S22" s="15"/>
      <c r="T22" s="380"/>
      <c r="U22" s="380"/>
      <c r="V22" s="140"/>
      <c r="W22" s="140"/>
      <c r="X22" s="95"/>
      <c r="Y22" s="95"/>
      <c r="Z22" s="179"/>
      <c r="AA22" s="95"/>
      <c r="AC22" s="95"/>
      <c r="AD22" s="95"/>
      <c r="AF22" s="327"/>
      <c r="AG22" s="327"/>
      <c r="AH22" s="327"/>
      <c r="AI22" s="323"/>
      <c r="AJ22" s="34"/>
      <c r="AK22" s="384"/>
      <c r="AL22" s="384"/>
      <c r="AM22" s="384"/>
      <c r="AN22" s="384"/>
      <c r="AO22" s="384"/>
      <c r="AP22" s="384"/>
      <c r="AQ22" s="384"/>
      <c r="AR22" s="384"/>
      <c r="AS22" s="384"/>
      <c r="AT22" s="384"/>
      <c r="AU22" s="384"/>
      <c r="AV22" s="384"/>
      <c r="AW22" s="384"/>
      <c r="AX22" s="387" t="s">
        <v>685</v>
      </c>
      <c r="AY22" s="387" t="s">
        <v>685</v>
      </c>
      <c r="AZ22" s="387" t="str">
        <f t="shared" si="1"/>
        <v>電気工事電気工事</v>
      </c>
      <c r="BA22" s="387" t="s">
        <v>708</v>
      </c>
      <c r="BB22" s="387" t="s">
        <v>685</v>
      </c>
      <c r="BC22" s="387" t="s">
        <v>715</v>
      </c>
      <c r="BD22" s="384"/>
    </row>
    <row r="23" spans="1:56">
      <c r="A23" s="34"/>
      <c r="B23" s="55" t="s">
        <v>109</v>
      </c>
      <c r="C23" s="146"/>
      <c r="D23" s="152"/>
      <c r="E23" s="41"/>
      <c r="F23" s="42" t="s">
        <v>781</v>
      </c>
      <c r="G23" s="28" t="s">
        <v>790</v>
      </c>
      <c r="H23" s="336" t="str">
        <f>IF(企業入力シート!B48="","未記入",企業入力シート!B48)</f>
        <v>未記入</v>
      </c>
      <c r="I23" s="337"/>
      <c r="J23" s="338"/>
      <c r="K23" s="34"/>
      <c r="L23" s="14"/>
      <c r="M23" s="15"/>
      <c r="N23" s="15" t="s">
        <v>1171</v>
      </c>
      <c r="O23" s="15"/>
      <c r="P23" s="16" t="s">
        <v>256</v>
      </c>
      <c r="Q23" s="15"/>
      <c r="R23" s="15"/>
      <c r="S23" s="15"/>
      <c r="T23" s="140"/>
      <c r="U23" s="140"/>
      <c r="V23" s="140"/>
      <c r="W23" s="140"/>
      <c r="X23" s="95"/>
      <c r="Y23" s="95"/>
      <c r="Z23" s="179"/>
      <c r="AA23" s="95"/>
      <c r="AC23" s="95"/>
      <c r="AD23" s="95"/>
      <c r="AF23" s="327"/>
      <c r="AG23" s="327"/>
      <c r="AH23" s="327"/>
      <c r="AI23" s="323"/>
      <c r="AJ23" s="34"/>
      <c r="AK23" s="384"/>
      <c r="AL23" s="384"/>
      <c r="AM23" s="384"/>
      <c r="AN23" s="384"/>
      <c r="AO23" s="384"/>
      <c r="AP23" s="384"/>
      <c r="AQ23" s="384"/>
      <c r="AR23" s="384"/>
      <c r="AS23" s="384"/>
      <c r="AT23" s="384"/>
      <c r="AU23" s="384"/>
      <c r="AV23" s="384"/>
      <c r="AW23" s="384"/>
      <c r="AX23" s="387" t="s">
        <v>685</v>
      </c>
      <c r="AY23" s="387" t="s">
        <v>699</v>
      </c>
      <c r="AZ23" s="387" t="str">
        <f t="shared" si="1"/>
        <v>電気工事消防施設工事</v>
      </c>
      <c r="BA23" s="387" t="s">
        <v>708</v>
      </c>
      <c r="BB23" s="387" t="s">
        <v>685</v>
      </c>
      <c r="BC23" s="387" t="s">
        <v>715</v>
      </c>
      <c r="BD23" s="384"/>
    </row>
    <row r="24" spans="1:56">
      <c r="A24" s="34"/>
      <c r="B24" s="57" t="s">
        <v>109</v>
      </c>
      <c r="C24" s="147"/>
      <c r="D24" s="153"/>
      <c r="E24" s="45"/>
      <c r="F24" s="46"/>
      <c r="G24" s="30"/>
      <c r="H24" s="339" t="str">
        <f>IF(企業入力シート!B49="","未記入",企業入力シート!B49)</f>
        <v>未記入</v>
      </c>
      <c r="I24" s="340"/>
      <c r="J24" s="341"/>
      <c r="K24" s="34"/>
      <c r="L24" s="14"/>
      <c r="M24" s="15"/>
      <c r="N24" s="15" t="s">
        <v>1164</v>
      </c>
      <c r="O24" s="15"/>
      <c r="P24" s="16" t="s">
        <v>257</v>
      </c>
      <c r="Q24" s="15"/>
      <c r="R24" s="15"/>
      <c r="S24" s="15"/>
      <c r="T24" s="140"/>
      <c r="U24" s="140"/>
      <c r="V24" s="140"/>
      <c r="W24" s="140"/>
      <c r="X24" s="95"/>
      <c r="Y24" s="95"/>
      <c r="Z24" s="179"/>
      <c r="AA24" s="95"/>
      <c r="AC24" s="95"/>
      <c r="AD24" s="95"/>
      <c r="AF24" s="327"/>
      <c r="AG24" s="327"/>
      <c r="AH24" s="327"/>
      <c r="AI24" s="323"/>
      <c r="AJ24" s="34"/>
      <c r="AK24" s="384"/>
      <c r="AL24" s="384"/>
      <c r="AM24" s="384"/>
      <c r="AN24" s="384"/>
      <c r="AO24" s="384"/>
      <c r="AP24" s="384"/>
      <c r="AQ24" s="384"/>
      <c r="AR24" s="384"/>
      <c r="AS24" s="384"/>
      <c r="AT24" s="384"/>
      <c r="AU24" s="384"/>
      <c r="AV24" s="384"/>
      <c r="AW24" s="384"/>
      <c r="AX24" s="387" t="s">
        <v>676</v>
      </c>
      <c r="AY24" s="387" t="s">
        <v>685</v>
      </c>
      <c r="AZ24" s="387" t="str">
        <f t="shared" si="1"/>
        <v>維持修繕工事電気工事</v>
      </c>
      <c r="BA24" s="387" t="s">
        <v>708</v>
      </c>
      <c r="BB24" s="387" t="s">
        <v>685</v>
      </c>
      <c r="BC24" s="387" t="s">
        <v>715</v>
      </c>
      <c r="BD24" s="384"/>
    </row>
    <row r="25" spans="1:56">
      <c r="A25" s="34"/>
      <c r="B25" s="54" t="s">
        <v>127</v>
      </c>
      <c r="C25" s="145" t="s">
        <v>114</v>
      </c>
      <c r="D25" s="151"/>
      <c r="E25" s="39" t="s">
        <v>1208</v>
      </c>
      <c r="F25" s="40" t="s">
        <v>210</v>
      </c>
      <c r="G25" s="27" t="s">
        <v>3</v>
      </c>
      <c r="H25" s="342" t="str">
        <f>IF(企業入力シート!$C$18="","配置なし",IF(企業入力シート!B66="","未記入",企業入力シート!B66))</f>
        <v>配置なし</v>
      </c>
      <c r="I25" s="343" t="str">
        <f>IF(企業入力シート!$C$19="","配置なし",IF(企業入力シート!B73="","未記入",企業入力シート!B73))</f>
        <v>配置なし</v>
      </c>
      <c r="J25" s="344" t="str">
        <f>IF(企業入力シート!$C$20="","配置なし",IF(企業入力シート!B80="","未記入",企業入力シート!B80))</f>
        <v>配置なし</v>
      </c>
      <c r="K25" s="34"/>
      <c r="L25" s="14"/>
      <c r="M25" s="15"/>
      <c r="N25" s="15" t="s">
        <v>1173</v>
      </c>
      <c r="O25" s="15"/>
      <c r="P25" s="17"/>
      <c r="Q25" s="15"/>
      <c r="R25" s="15"/>
      <c r="S25" s="15"/>
      <c r="T25" s="140"/>
      <c r="U25" s="140"/>
      <c r="V25" s="140"/>
      <c r="W25" s="140"/>
      <c r="X25" s="95"/>
      <c r="Y25" s="95"/>
      <c r="Z25" s="179"/>
      <c r="AA25" s="95"/>
      <c r="AC25" s="95"/>
      <c r="AD25" s="95"/>
      <c r="AF25" s="327"/>
      <c r="AG25" s="327"/>
      <c r="AH25" s="327"/>
      <c r="AI25" s="323"/>
      <c r="AJ25" s="34"/>
      <c r="AK25" s="384"/>
      <c r="AL25" s="384"/>
      <c r="AM25" s="384"/>
      <c r="AN25" s="384"/>
      <c r="AO25" s="384"/>
      <c r="AP25" s="384"/>
      <c r="AQ25" s="384"/>
      <c r="AR25" s="384"/>
      <c r="AS25" s="384"/>
      <c r="AT25" s="384"/>
      <c r="AU25" s="384"/>
      <c r="AV25" s="384"/>
      <c r="AW25" s="384"/>
      <c r="AX25" s="387" t="s">
        <v>686</v>
      </c>
      <c r="AY25" s="387" t="s">
        <v>691</v>
      </c>
      <c r="AZ25" s="387" t="str">
        <f t="shared" si="1"/>
        <v>グラウト工事土木一式工事</v>
      </c>
      <c r="BA25" s="387" t="s">
        <v>686</v>
      </c>
      <c r="BB25" s="387" t="s">
        <v>709</v>
      </c>
      <c r="BC25" s="387" t="s">
        <v>715</v>
      </c>
      <c r="BD25" s="384"/>
    </row>
    <row r="26" spans="1:56">
      <c r="A26" s="34"/>
      <c r="B26" s="55" t="s">
        <v>127</v>
      </c>
      <c r="C26" s="146" t="s">
        <v>116</v>
      </c>
      <c r="D26" s="152"/>
      <c r="E26" s="41" t="s">
        <v>1209</v>
      </c>
      <c r="F26" s="42" t="s">
        <v>210</v>
      </c>
      <c r="G26" s="28" t="s">
        <v>4</v>
      </c>
      <c r="H26" s="345" t="str">
        <f>IF(企業入力シート!$C$18="","配置なし",IF(企業入力シート!B67="","未記入",企業入力シート!B67))</f>
        <v>配置なし</v>
      </c>
      <c r="I26" s="337" t="str">
        <f>IF(企業入力シート!$C$19="","配置なし",IF(企業入力シート!B74="","未記入",企業入力シート!B74))</f>
        <v>配置なし</v>
      </c>
      <c r="J26" s="338" t="str">
        <f>IF(企業入力シート!$C$20="","配置なし",IF(企業入力シート!B81="","未記入",企業入力シート!B81))</f>
        <v>配置なし</v>
      </c>
      <c r="K26" s="34"/>
      <c r="L26" s="14"/>
      <c r="M26" s="15"/>
      <c r="N26" s="15" t="s">
        <v>1169</v>
      </c>
      <c r="O26" s="15"/>
      <c r="P26" s="16"/>
      <c r="Q26" s="15"/>
      <c r="R26" s="15"/>
      <c r="S26" s="15"/>
      <c r="T26" s="140"/>
      <c r="U26" s="140"/>
      <c r="V26" s="140"/>
      <c r="W26" s="140"/>
      <c r="X26" s="95"/>
      <c r="Y26" s="95"/>
      <c r="Z26" s="179"/>
      <c r="AA26" s="95"/>
      <c r="AC26" s="95"/>
      <c r="AD26" s="95"/>
      <c r="AF26" s="327"/>
      <c r="AG26" s="327"/>
      <c r="AH26" s="327"/>
      <c r="AI26" s="323"/>
      <c r="AJ26" s="34"/>
      <c r="AK26" s="384"/>
      <c r="AL26" s="384"/>
      <c r="AM26" s="384"/>
      <c r="AN26" s="384"/>
      <c r="AO26" s="384"/>
      <c r="AP26" s="384"/>
      <c r="AQ26" s="384"/>
      <c r="AR26" s="384"/>
      <c r="AS26" s="384"/>
      <c r="AT26" s="384"/>
      <c r="AU26" s="384"/>
      <c r="AV26" s="384"/>
      <c r="AW26" s="384"/>
      <c r="AX26" s="387" t="s">
        <v>686</v>
      </c>
      <c r="AY26" s="387" t="s">
        <v>694</v>
      </c>
      <c r="AZ26" s="387" t="str">
        <f t="shared" si="1"/>
        <v>グラウト工事とび・土工・コンクリート工事</v>
      </c>
      <c r="BA26" s="387" t="s">
        <v>686</v>
      </c>
      <c r="BB26" s="387" t="s">
        <v>709</v>
      </c>
      <c r="BC26" s="387" t="s">
        <v>715</v>
      </c>
      <c r="BD26" s="384"/>
    </row>
    <row r="27" spans="1:56">
      <c r="A27" s="34"/>
      <c r="B27" s="55" t="s">
        <v>127</v>
      </c>
      <c r="C27" s="146" t="s">
        <v>122</v>
      </c>
      <c r="D27" s="152"/>
      <c r="E27" s="41" t="s">
        <v>1210</v>
      </c>
      <c r="F27" s="42" t="s">
        <v>210</v>
      </c>
      <c r="G27" s="28" t="s">
        <v>5</v>
      </c>
      <c r="H27" s="345" t="str">
        <f>IF(企業入力シート!$C$18="","配置なし",IF(企業入力シート!B68="","未記入",企業入力シート!B68))</f>
        <v>配置なし</v>
      </c>
      <c r="I27" s="337" t="str">
        <f>IF(企業入力シート!$C$19="","配置なし",IF(企業入力シート!B75="","未記入",企業入力シート!B75))</f>
        <v>配置なし</v>
      </c>
      <c r="J27" s="338" t="str">
        <f>IF(企業入力シート!$C$20="","配置なし",IF(企業入力シート!B82="","未記入",企業入力シート!B82))</f>
        <v>配置なし</v>
      </c>
      <c r="K27" s="34"/>
      <c r="L27" s="14"/>
      <c r="M27" s="15"/>
      <c r="N27" s="15" t="s">
        <v>1189</v>
      </c>
      <c r="O27" s="15"/>
      <c r="P27" s="16"/>
      <c r="Q27" s="15"/>
      <c r="R27" s="15"/>
      <c r="S27" s="15"/>
      <c r="T27" s="140"/>
      <c r="U27" s="140"/>
      <c r="V27" s="140"/>
      <c r="W27" s="140"/>
      <c r="X27" s="95"/>
      <c r="Y27" s="95"/>
      <c r="Z27" s="179"/>
      <c r="AA27" s="95"/>
      <c r="AC27" s="95"/>
      <c r="AD27" s="95"/>
      <c r="AF27" s="327"/>
      <c r="AG27" s="327"/>
      <c r="AH27" s="327"/>
      <c r="AI27" s="323"/>
      <c r="AJ27" s="34"/>
      <c r="AK27" s="384"/>
      <c r="AL27" s="384"/>
      <c r="AM27" s="384"/>
      <c r="AN27" s="384"/>
      <c r="AO27" s="384"/>
      <c r="AP27" s="384"/>
      <c r="AQ27" s="384"/>
      <c r="AR27" s="384"/>
      <c r="AS27" s="384"/>
      <c r="AT27" s="384"/>
      <c r="AU27" s="384"/>
      <c r="AV27" s="384"/>
      <c r="AW27" s="384"/>
      <c r="AX27" s="387" t="s">
        <v>687</v>
      </c>
      <c r="AY27" s="387" t="s">
        <v>687</v>
      </c>
      <c r="AZ27" s="387" t="str">
        <f t="shared" si="1"/>
        <v>管工事管工事</v>
      </c>
      <c r="BA27" s="387" t="s">
        <v>687</v>
      </c>
      <c r="BB27" s="387" t="s">
        <v>710</v>
      </c>
      <c r="BC27" s="387" t="s">
        <v>715</v>
      </c>
      <c r="BD27" s="384"/>
    </row>
    <row r="28" spans="1:56">
      <c r="A28" s="34"/>
      <c r="B28" s="56" t="s">
        <v>127</v>
      </c>
      <c r="C28" s="148"/>
      <c r="D28" s="153"/>
      <c r="E28" s="43"/>
      <c r="F28" s="44" t="s">
        <v>210</v>
      </c>
      <c r="G28" s="29" t="s">
        <v>790</v>
      </c>
      <c r="H28" s="346" t="str">
        <f>IF(企業入力シート!$C$18="","配置なし",IF(企業入力シート!B69="","未記入",企業入力シート!B69))</f>
        <v>配置なし</v>
      </c>
      <c r="I28" s="347" t="str">
        <f>IF(企業入力シート!$C$19="","配置なし",IF(企業入力シート!B76="","未記入",企業入力シート!B76))</f>
        <v>配置なし</v>
      </c>
      <c r="J28" s="348" t="str">
        <f>IF(企業入力シート!$C$20="","配置なし",IF(企業入力シート!B83="","未記入",企業入力シート!B83))</f>
        <v>配置なし</v>
      </c>
      <c r="K28" s="34"/>
      <c r="L28" s="14"/>
      <c r="M28" s="15"/>
      <c r="N28" s="15" t="s">
        <v>126</v>
      </c>
      <c r="O28" s="15"/>
      <c r="P28" s="16"/>
      <c r="Q28" s="15"/>
      <c r="R28" s="15"/>
      <c r="S28" s="15"/>
      <c r="T28" s="140"/>
      <c r="U28" s="140"/>
      <c r="V28" s="140"/>
      <c r="W28" s="140"/>
      <c r="X28" s="95"/>
      <c r="Y28" s="95"/>
      <c r="Z28" s="179"/>
      <c r="AA28" s="95"/>
      <c r="AC28" s="95"/>
      <c r="AD28" s="95"/>
      <c r="AF28" s="327"/>
      <c r="AG28" s="327"/>
      <c r="AH28" s="327"/>
      <c r="AI28" s="323"/>
      <c r="AJ28" s="34"/>
      <c r="AK28" s="384"/>
      <c r="AL28" s="384"/>
      <c r="AM28" s="384"/>
      <c r="AN28" s="384"/>
      <c r="AO28" s="384"/>
      <c r="AP28" s="384"/>
      <c r="AQ28" s="384"/>
      <c r="AR28" s="384"/>
      <c r="AS28" s="384"/>
      <c r="AT28" s="384"/>
      <c r="AU28" s="384"/>
      <c r="AV28" s="384"/>
      <c r="AW28" s="384"/>
      <c r="AX28" s="387" t="s">
        <v>687</v>
      </c>
      <c r="AY28" s="387" t="s">
        <v>698</v>
      </c>
      <c r="AZ28" s="387" t="str">
        <f t="shared" si="1"/>
        <v>管工事水道施設工事</v>
      </c>
      <c r="BA28" s="387" t="s">
        <v>687</v>
      </c>
      <c r="BB28" s="387" t="s">
        <v>710</v>
      </c>
      <c r="BC28" s="387" t="s">
        <v>715</v>
      </c>
      <c r="BD28" s="384"/>
    </row>
    <row r="29" spans="1:56">
      <c r="A29" s="34"/>
      <c r="B29" s="57" t="s">
        <v>1001</v>
      </c>
      <c r="C29" s="147" t="s">
        <v>1211</v>
      </c>
      <c r="D29" s="151"/>
      <c r="E29" s="45" t="s">
        <v>1213</v>
      </c>
      <c r="F29" s="46" t="s">
        <v>211</v>
      </c>
      <c r="G29" s="30" t="s">
        <v>3</v>
      </c>
      <c r="H29" s="333" t="str">
        <f>IF(企業入力シート!B53="","未記入",企業入力シート!B53)</f>
        <v>未記入</v>
      </c>
      <c r="I29" s="334"/>
      <c r="J29" s="335"/>
      <c r="K29" s="34"/>
      <c r="L29" s="14"/>
      <c r="M29" s="15"/>
      <c r="N29" s="17"/>
      <c r="O29" s="15"/>
      <c r="P29" s="16"/>
      <c r="Q29" s="15"/>
      <c r="R29" s="15"/>
      <c r="S29" s="15"/>
      <c r="T29" s="140"/>
      <c r="U29" s="140"/>
      <c r="V29" s="140"/>
      <c r="W29" s="140"/>
      <c r="X29" s="95"/>
      <c r="Y29" s="95"/>
      <c r="Z29" s="179"/>
      <c r="AA29" s="95"/>
      <c r="AC29" s="95"/>
      <c r="AD29" s="95"/>
      <c r="AF29" s="327"/>
      <c r="AG29" s="327"/>
      <c r="AH29" s="327"/>
      <c r="AI29" s="323"/>
      <c r="AJ29" s="34"/>
      <c r="AK29" s="384"/>
      <c r="AL29" s="384"/>
      <c r="AM29" s="384"/>
      <c r="AN29" s="384"/>
      <c r="AO29" s="384"/>
      <c r="AP29" s="384"/>
      <c r="AQ29" s="384"/>
      <c r="AR29" s="384"/>
      <c r="AS29" s="384"/>
      <c r="AT29" s="384"/>
      <c r="AU29" s="384"/>
      <c r="AV29" s="384"/>
      <c r="AW29" s="384"/>
      <c r="AX29" s="387" t="s">
        <v>688</v>
      </c>
      <c r="AY29" s="387" t="s">
        <v>700</v>
      </c>
      <c r="AZ29" s="387" t="str">
        <f t="shared" si="1"/>
        <v>通信設備工事電気通信工事</v>
      </c>
      <c r="BA29" s="387" t="s">
        <v>688</v>
      </c>
      <c r="BB29" s="387" t="s">
        <v>700</v>
      </c>
      <c r="BC29" s="387" t="s">
        <v>715</v>
      </c>
      <c r="BD29" s="384"/>
    </row>
    <row r="30" spans="1:56">
      <c r="A30" s="34"/>
      <c r="B30" s="55" t="s">
        <v>1001</v>
      </c>
      <c r="C30" s="146" t="s">
        <v>120</v>
      </c>
      <c r="D30" s="152"/>
      <c r="E30" s="41" t="s">
        <v>1214</v>
      </c>
      <c r="F30" s="42" t="s">
        <v>211</v>
      </c>
      <c r="G30" s="28" t="s">
        <v>4</v>
      </c>
      <c r="H30" s="336" t="str">
        <f>IF(企業入力シート!B54="","未記入",企業入力シート!B54)</f>
        <v>未記入</v>
      </c>
      <c r="I30" s="337"/>
      <c r="J30" s="338"/>
      <c r="K30" s="34"/>
      <c r="L30" s="14"/>
      <c r="M30" s="15"/>
      <c r="N30" s="15"/>
      <c r="O30" s="15"/>
      <c r="P30" s="16"/>
      <c r="Q30" s="15"/>
      <c r="R30" s="15"/>
      <c r="S30" s="15"/>
      <c r="T30" s="140"/>
      <c r="U30" s="140"/>
      <c r="V30" s="140"/>
      <c r="W30" s="140"/>
      <c r="X30" s="95"/>
      <c r="Y30" s="95"/>
      <c r="Z30" s="179"/>
      <c r="AA30" s="95"/>
      <c r="AC30" s="95"/>
      <c r="AD30" s="95"/>
      <c r="AF30" s="327"/>
      <c r="AG30" s="327"/>
      <c r="AH30" s="327"/>
      <c r="AI30" s="323"/>
      <c r="AJ30" s="34"/>
      <c r="AK30" s="384"/>
      <c r="AL30" s="384"/>
      <c r="AM30" s="384"/>
      <c r="AN30" s="384"/>
      <c r="AO30" s="384"/>
      <c r="AP30" s="384"/>
      <c r="AQ30" s="384"/>
      <c r="AR30" s="384"/>
      <c r="AS30" s="384"/>
      <c r="AT30" s="384"/>
      <c r="AU30" s="384"/>
      <c r="AV30" s="384"/>
      <c r="AW30" s="384"/>
      <c r="AX30" s="387" t="s">
        <v>675</v>
      </c>
      <c r="AY30" s="387" t="s">
        <v>695</v>
      </c>
      <c r="AZ30" s="387" t="str">
        <f t="shared" si="1"/>
        <v>一般土木工事鋼構造物工事</v>
      </c>
      <c r="BA30" s="387"/>
      <c r="BB30" s="387"/>
      <c r="BC30" s="387" t="s">
        <v>717</v>
      </c>
      <c r="BD30" s="384"/>
    </row>
    <row r="31" spans="1:56">
      <c r="A31" s="34"/>
      <c r="B31" s="55" t="s">
        <v>1001</v>
      </c>
      <c r="C31" s="146" t="s">
        <v>1200</v>
      </c>
      <c r="D31" s="152"/>
      <c r="E31" s="41" t="s">
        <v>1215</v>
      </c>
      <c r="F31" s="42" t="s">
        <v>211</v>
      </c>
      <c r="G31" s="28" t="s">
        <v>5</v>
      </c>
      <c r="H31" s="336" t="str">
        <f>IF(企業入力シート!B55="","未記入",企業入力シート!B55)</f>
        <v>未記入</v>
      </c>
      <c r="I31" s="337"/>
      <c r="J31" s="338"/>
      <c r="K31" s="34"/>
      <c r="L31" s="14"/>
      <c r="M31" s="15"/>
      <c r="N31" s="15"/>
      <c r="O31" s="15"/>
      <c r="P31" s="16"/>
      <c r="Q31" s="15"/>
      <c r="R31" s="15"/>
      <c r="S31" s="15"/>
      <c r="T31" s="140"/>
      <c r="U31" s="140"/>
      <c r="V31" s="140"/>
      <c r="W31" s="140"/>
      <c r="X31" s="95"/>
      <c r="Y31" s="95"/>
      <c r="Z31" s="179"/>
      <c r="AA31" s="95"/>
      <c r="AC31" s="95"/>
      <c r="AD31" s="95"/>
      <c r="AF31" s="327"/>
      <c r="AG31" s="327"/>
      <c r="AH31" s="327"/>
      <c r="AI31" s="323"/>
      <c r="AJ31" s="34"/>
      <c r="AK31" s="384"/>
      <c r="AL31" s="384"/>
      <c r="AM31" s="384"/>
      <c r="AN31" s="384"/>
      <c r="AO31" s="384"/>
      <c r="AP31" s="384"/>
      <c r="AQ31" s="384"/>
      <c r="AR31" s="384"/>
      <c r="AS31" s="384"/>
      <c r="AT31" s="384"/>
      <c r="AU31" s="384"/>
      <c r="AV31" s="384"/>
      <c r="AW31" s="384"/>
      <c r="AX31" s="387" t="s">
        <v>676</v>
      </c>
      <c r="AY31" s="387" t="s">
        <v>695</v>
      </c>
      <c r="AZ31" s="387" t="str">
        <f t="shared" si="1"/>
        <v>維持修繕工事鋼構造物工事</v>
      </c>
      <c r="BA31" s="387"/>
      <c r="BB31" s="387"/>
      <c r="BC31" s="387" t="s">
        <v>717</v>
      </c>
      <c r="BD31" s="384"/>
    </row>
    <row r="32" spans="1:56" ht="13.5" thickBot="1">
      <c r="A32" s="34"/>
      <c r="B32" s="55" t="s">
        <v>1001</v>
      </c>
      <c r="C32" s="146" t="s">
        <v>327</v>
      </c>
      <c r="D32" s="152"/>
      <c r="E32" s="41" t="s">
        <v>1216</v>
      </c>
      <c r="F32" s="42" t="s">
        <v>211</v>
      </c>
      <c r="G32" s="28" t="s">
        <v>790</v>
      </c>
      <c r="H32" s="336" t="str">
        <f>IF(企業入力シート!B56="","未記入",企業入力シート!B56)</f>
        <v>未記入</v>
      </c>
      <c r="I32" s="337"/>
      <c r="J32" s="338"/>
      <c r="K32" s="34"/>
      <c r="L32" s="19"/>
      <c r="M32" s="20"/>
      <c r="N32" s="20"/>
      <c r="O32" s="20"/>
      <c r="P32" s="20"/>
      <c r="Q32" s="20"/>
      <c r="R32" s="20"/>
      <c r="S32" s="20"/>
      <c r="T32" s="251"/>
      <c r="U32" s="251"/>
      <c r="V32" s="251"/>
      <c r="W32" s="251"/>
      <c r="X32" s="97"/>
      <c r="Y32" s="97"/>
      <c r="Z32" s="180"/>
      <c r="AA32" s="97"/>
      <c r="AB32" s="93"/>
      <c r="AC32" s="93"/>
      <c r="AD32" s="97"/>
      <c r="AE32" s="93"/>
      <c r="AF32" s="328"/>
      <c r="AG32" s="328"/>
      <c r="AH32" s="328"/>
      <c r="AI32" s="324"/>
      <c r="AJ32" s="34"/>
      <c r="AK32" s="384"/>
      <c r="AL32" s="384"/>
      <c r="AM32" s="384"/>
      <c r="AN32" s="384"/>
      <c r="AO32" s="384"/>
      <c r="AP32" s="384"/>
      <c r="AQ32" s="384"/>
      <c r="AR32" s="384"/>
      <c r="AS32" s="384"/>
      <c r="AT32" s="384"/>
      <c r="AU32" s="384"/>
      <c r="AV32" s="384"/>
      <c r="AW32" s="384"/>
      <c r="AX32" s="384"/>
      <c r="AY32" s="384"/>
      <c r="AZ32" s="384"/>
      <c r="BA32" s="384"/>
      <c r="BB32" s="384"/>
      <c r="BC32" s="384"/>
      <c r="BD32" s="384"/>
    </row>
    <row r="33" spans="1:56">
      <c r="A33" s="34"/>
      <c r="B33" s="55" t="s">
        <v>1001</v>
      </c>
      <c r="C33" s="146" t="s">
        <v>328</v>
      </c>
      <c r="D33" s="152"/>
      <c r="E33" s="41" t="s">
        <v>1217</v>
      </c>
      <c r="F33" s="42" t="s">
        <v>211</v>
      </c>
      <c r="G33" s="28" t="s">
        <v>791</v>
      </c>
      <c r="H33" s="336" t="str">
        <f>IF(企業入力シート!B57="","未記入",企業入力シート!B57)</f>
        <v>未記入</v>
      </c>
      <c r="I33" s="337"/>
      <c r="J33" s="338"/>
      <c r="K33" s="34"/>
      <c r="L33" s="34"/>
      <c r="M33" s="34"/>
      <c r="N33" s="34"/>
      <c r="O33" s="34"/>
      <c r="P33" s="34"/>
      <c r="Q33" s="34"/>
      <c r="R33" s="34"/>
      <c r="S33" s="34"/>
      <c r="T33" s="34"/>
      <c r="U33" s="168"/>
      <c r="V33" s="34"/>
      <c r="W33" s="34"/>
      <c r="X33" s="34"/>
      <c r="Y33" s="34"/>
      <c r="Z33" s="34"/>
      <c r="AA33" s="34"/>
      <c r="AB33" s="34"/>
      <c r="AC33" s="34"/>
      <c r="AD33" s="34"/>
      <c r="AE33" s="34"/>
      <c r="AF33" s="34"/>
      <c r="AG33" s="34"/>
      <c r="AH33" s="34"/>
      <c r="AI33" s="34"/>
      <c r="AJ33" s="34"/>
      <c r="AK33" s="384"/>
      <c r="AL33" s="384"/>
      <c r="AM33" s="384"/>
      <c r="AN33" s="384"/>
      <c r="AO33" s="384"/>
      <c r="AP33" s="384"/>
      <c r="AQ33" s="384"/>
      <c r="AR33" s="384"/>
      <c r="AS33" s="384"/>
      <c r="AT33" s="384"/>
      <c r="AU33" s="384"/>
      <c r="AV33" s="384"/>
      <c r="AW33" s="384"/>
      <c r="AX33" s="384"/>
      <c r="AY33" s="384"/>
      <c r="AZ33" s="384"/>
      <c r="BA33" s="384"/>
      <c r="BB33" s="384"/>
      <c r="BC33" s="384"/>
      <c r="BD33" s="384"/>
    </row>
    <row r="34" spans="1:56">
      <c r="A34" s="34"/>
      <c r="B34" s="55" t="s">
        <v>1001</v>
      </c>
      <c r="C34" s="146" t="s">
        <v>329</v>
      </c>
      <c r="D34" s="152"/>
      <c r="E34" s="41" t="s">
        <v>1218</v>
      </c>
      <c r="F34" s="42" t="s">
        <v>211</v>
      </c>
      <c r="G34" s="28" t="s">
        <v>792</v>
      </c>
      <c r="H34" s="336" t="str">
        <f>IF(企業入力シート!B58="","未記入",企業入力シート!B58)</f>
        <v>未記入</v>
      </c>
      <c r="I34" s="337"/>
      <c r="J34" s="338"/>
      <c r="K34" s="34"/>
      <c r="L34" s="34"/>
      <c r="M34" s="34"/>
      <c r="N34" s="34"/>
      <c r="O34" s="34"/>
      <c r="P34" s="34"/>
      <c r="Q34" s="34"/>
      <c r="R34" s="34"/>
      <c r="S34" s="34"/>
      <c r="T34" s="34"/>
      <c r="U34" s="168"/>
      <c r="V34" s="34"/>
      <c r="W34" s="34"/>
      <c r="X34" s="34"/>
      <c r="Y34" s="34"/>
      <c r="Z34" s="34"/>
      <c r="AA34" s="34"/>
      <c r="AB34" s="34"/>
      <c r="AC34" s="34"/>
      <c r="AD34" s="34"/>
      <c r="AE34" s="34"/>
      <c r="AF34" s="34"/>
      <c r="AG34" s="34"/>
      <c r="AH34" s="34"/>
      <c r="AI34" s="34"/>
      <c r="AJ34" s="34"/>
      <c r="AK34" s="384"/>
      <c r="AL34" s="384"/>
      <c r="AM34" s="384"/>
      <c r="AN34" s="384"/>
      <c r="AO34" s="384"/>
      <c r="AP34" s="384"/>
      <c r="AQ34" s="384"/>
      <c r="AR34" s="384"/>
      <c r="AS34" s="384"/>
      <c r="AT34" s="384"/>
      <c r="AU34" s="384"/>
      <c r="AV34" s="384"/>
      <c r="AW34" s="384"/>
      <c r="AX34" s="384"/>
      <c r="AY34" s="384"/>
      <c r="AZ34" s="384"/>
      <c r="BA34" s="384"/>
      <c r="BB34" s="384"/>
      <c r="BC34" s="384"/>
      <c r="BD34" s="384"/>
    </row>
    <row r="35" spans="1:56" ht="16.5">
      <c r="A35" s="34"/>
      <c r="B35" s="55" t="s">
        <v>1001</v>
      </c>
      <c r="C35" s="146" t="s">
        <v>1212</v>
      </c>
      <c r="D35" s="152"/>
      <c r="E35" s="41" t="s">
        <v>930</v>
      </c>
      <c r="F35" s="42" t="s">
        <v>211</v>
      </c>
      <c r="G35" s="28" t="s">
        <v>793</v>
      </c>
      <c r="H35" s="336" t="str">
        <f>IF(企業入力シート!B59="","未記入",企業入力シート!B59)</f>
        <v>未記入</v>
      </c>
      <c r="I35" s="337"/>
      <c r="J35" s="338"/>
      <c r="K35" s="34"/>
      <c r="L35" s="33" t="s">
        <v>326</v>
      </c>
      <c r="M35" s="34"/>
      <c r="N35" s="34"/>
      <c r="O35" s="34"/>
      <c r="P35" s="34"/>
      <c r="Q35" s="34"/>
      <c r="R35" s="34"/>
      <c r="S35" s="34"/>
      <c r="T35" s="34"/>
      <c r="U35" s="168"/>
      <c r="V35" s="34"/>
      <c r="W35" s="34"/>
      <c r="X35" s="34"/>
      <c r="Y35" s="34"/>
      <c r="Z35" s="34"/>
      <c r="AA35" s="34"/>
      <c r="AB35" s="34"/>
      <c r="AC35" s="34"/>
      <c r="AD35" s="34"/>
      <c r="AE35" s="34"/>
      <c r="AF35" s="34"/>
      <c r="AG35" s="34"/>
      <c r="AH35" s="34"/>
      <c r="AI35" s="34"/>
      <c r="AJ35" s="34"/>
      <c r="AK35" s="384"/>
      <c r="AL35" s="384"/>
      <c r="AM35" s="384"/>
      <c r="AN35" s="384"/>
      <c r="AO35" s="384"/>
      <c r="AP35" s="384"/>
      <c r="AQ35" s="384"/>
      <c r="AR35" s="384"/>
      <c r="AS35" s="384"/>
      <c r="AT35" s="384"/>
      <c r="AU35" s="384"/>
      <c r="AV35" s="384"/>
      <c r="AW35" s="384"/>
      <c r="AX35" s="384"/>
      <c r="AY35" s="384"/>
      <c r="AZ35" s="384"/>
      <c r="BA35" s="384"/>
      <c r="BB35" s="384"/>
      <c r="BC35" s="384"/>
      <c r="BD35" s="384"/>
    </row>
    <row r="36" spans="1:56">
      <c r="A36" s="34"/>
      <c r="B36" s="55" t="s">
        <v>1001</v>
      </c>
      <c r="C36" s="146" t="s">
        <v>997</v>
      </c>
      <c r="D36" s="152"/>
      <c r="E36" s="41" t="s">
        <v>931</v>
      </c>
      <c r="F36" s="42" t="s">
        <v>211</v>
      </c>
      <c r="G36" s="28" t="s">
        <v>794</v>
      </c>
      <c r="H36" s="336" t="str">
        <f>IF(企業入力シート!B60="","未記入",企業入力シート!B60)</f>
        <v>未記入</v>
      </c>
      <c r="I36" s="337"/>
      <c r="J36" s="338"/>
      <c r="K36" s="34"/>
      <c r="L36" s="34" t="s">
        <v>333</v>
      </c>
      <c r="M36" s="34"/>
      <c r="N36" s="34"/>
      <c r="O36" s="34"/>
      <c r="P36" s="34"/>
      <c r="Q36" s="34"/>
      <c r="R36" s="34"/>
      <c r="S36" s="34"/>
      <c r="T36" s="34"/>
      <c r="U36" s="168"/>
      <c r="V36" s="34"/>
      <c r="W36" s="34"/>
      <c r="X36" s="34"/>
      <c r="Y36" s="34"/>
      <c r="Z36" s="34"/>
      <c r="AA36" s="34"/>
      <c r="AB36" s="34"/>
      <c r="AC36" s="34"/>
      <c r="AD36" s="34"/>
      <c r="AE36" s="34"/>
      <c r="AF36" s="34"/>
      <c r="AG36" s="34"/>
      <c r="AH36" s="34"/>
      <c r="AI36" s="34"/>
      <c r="AJ36" s="34"/>
      <c r="AK36" s="384"/>
      <c r="AL36" s="384"/>
      <c r="AM36" s="384"/>
      <c r="AN36" s="384"/>
      <c r="AO36" s="384"/>
      <c r="AP36" s="384"/>
      <c r="AQ36" s="384"/>
      <c r="AR36" s="384"/>
      <c r="AS36" s="384"/>
      <c r="AT36" s="384"/>
      <c r="AU36" s="384"/>
      <c r="AV36" s="384"/>
      <c r="AW36" s="384"/>
      <c r="AX36" s="384"/>
      <c r="AY36" s="384"/>
      <c r="AZ36" s="384"/>
      <c r="BA36" s="384"/>
      <c r="BB36" s="384"/>
      <c r="BC36" s="384"/>
      <c r="BD36" s="384"/>
    </row>
    <row r="37" spans="1:56">
      <c r="A37" s="34"/>
      <c r="B37" s="55" t="s">
        <v>1001</v>
      </c>
      <c r="C37" s="146"/>
      <c r="D37" s="152"/>
      <c r="E37" s="41"/>
      <c r="F37" s="42"/>
      <c r="G37" s="28"/>
      <c r="H37" s="336" t="str">
        <f>IF(企業入力シート!B61="","未記入",企業入力シート!B61)</f>
        <v>未記入</v>
      </c>
      <c r="I37" s="337"/>
      <c r="J37" s="338"/>
      <c r="K37" s="34"/>
      <c r="L37" s="34" t="s">
        <v>331</v>
      </c>
      <c r="M37" s="34"/>
      <c r="N37" s="34"/>
      <c r="O37" s="34"/>
      <c r="P37" s="34"/>
      <c r="Q37" s="34"/>
      <c r="R37" s="34"/>
      <c r="S37" s="34"/>
      <c r="T37" s="34"/>
      <c r="U37" s="168"/>
      <c r="V37" s="34"/>
      <c r="W37" s="34"/>
      <c r="X37" s="34"/>
      <c r="Y37" s="34"/>
      <c r="Z37" s="34"/>
      <c r="AA37" s="34"/>
      <c r="AB37" s="34"/>
      <c r="AC37" s="34"/>
      <c r="AD37" s="34"/>
      <c r="AE37" s="34"/>
      <c r="AF37" s="34"/>
      <c r="AG37" s="34"/>
      <c r="AH37" s="34"/>
      <c r="AI37" s="34"/>
      <c r="AJ37" s="34"/>
      <c r="AK37" s="384"/>
      <c r="AL37" s="384"/>
      <c r="AM37" s="384"/>
      <c r="AN37" s="384"/>
      <c r="AO37" s="384"/>
      <c r="AP37" s="384"/>
      <c r="AQ37" s="384"/>
      <c r="AR37" s="384"/>
      <c r="AS37" s="384"/>
      <c r="AT37" s="384"/>
      <c r="AU37" s="384"/>
      <c r="AV37" s="384"/>
      <c r="AW37" s="384"/>
      <c r="AX37" s="384"/>
      <c r="AY37" s="384"/>
      <c r="AZ37" s="384"/>
      <c r="BA37" s="384"/>
      <c r="BB37" s="384"/>
      <c r="BC37" s="384"/>
      <c r="BD37" s="384"/>
    </row>
    <row r="38" spans="1:56">
      <c r="A38" s="34"/>
      <c r="B38" s="57" t="s">
        <v>1001</v>
      </c>
      <c r="C38" s="147"/>
      <c r="D38" s="153"/>
      <c r="E38" s="45"/>
      <c r="F38" s="46"/>
      <c r="G38" s="30"/>
      <c r="H38" s="349" t="str">
        <f>IF(企業入力シート!B62="","未記入",企業入力シート!B62)</f>
        <v>未記入</v>
      </c>
      <c r="I38" s="350"/>
      <c r="J38" s="351"/>
      <c r="K38" s="34"/>
      <c r="L38" s="34" t="s">
        <v>301</v>
      </c>
      <c r="M38" s="34"/>
      <c r="N38" s="34"/>
      <c r="O38" s="34"/>
      <c r="P38" s="34"/>
      <c r="Q38" s="34"/>
      <c r="R38" s="34"/>
      <c r="S38" s="34"/>
      <c r="T38" s="34"/>
      <c r="U38" s="168"/>
      <c r="V38" s="34"/>
      <c r="W38" s="34"/>
      <c r="X38" s="34"/>
      <c r="Y38" s="34"/>
      <c r="Z38" s="34"/>
      <c r="AA38" s="34"/>
      <c r="AB38" s="34"/>
      <c r="AC38" s="34"/>
      <c r="AD38" s="34"/>
      <c r="AE38" s="34"/>
      <c r="AF38" s="34"/>
      <c r="AG38" s="34"/>
      <c r="AH38" s="34"/>
      <c r="AI38" s="34"/>
      <c r="AJ38" s="34"/>
      <c r="AK38" s="384"/>
      <c r="AL38" s="384"/>
      <c r="AM38" s="384"/>
      <c r="AN38" s="384"/>
      <c r="AO38" s="384"/>
      <c r="AP38" s="384"/>
      <c r="AQ38" s="384"/>
      <c r="AR38" s="384"/>
      <c r="AS38" s="384"/>
      <c r="AT38" s="384"/>
      <c r="AU38" s="384"/>
      <c r="AV38" s="384"/>
      <c r="AW38" s="384"/>
      <c r="AX38" s="384"/>
      <c r="AY38" s="384"/>
      <c r="AZ38" s="384"/>
      <c r="BA38" s="384"/>
      <c r="BB38" s="384"/>
      <c r="BC38" s="384"/>
      <c r="BD38" s="384"/>
    </row>
    <row r="39" spans="1:56" ht="13.5" thickBot="1">
      <c r="A39" s="34"/>
      <c r="B39" s="54" t="s">
        <v>128</v>
      </c>
      <c r="C39" s="145"/>
      <c r="D39" s="151"/>
      <c r="E39" s="39"/>
      <c r="F39" s="40" t="s">
        <v>781</v>
      </c>
      <c r="G39" s="27" t="s">
        <v>790</v>
      </c>
      <c r="H39" s="34"/>
      <c r="I39" s="34"/>
      <c r="J39" s="34"/>
      <c r="K39" s="34"/>
      <c r="L39" s="34" t="s">
        <v>311</v>
      </c>
      <c r="M39" s="34"/>
      <c r="N39" s="34"/>
      <c r="O39" s="34"/>
      <c r="P39" s="34"/>
      <c r="Q39" s="34"/>
      <c r="R39" s="34"/>
      <c r="S39" s="34"/>
      <c r="T39" s="34"/>
      <c r="U39" s="168"/>
      <c r="V39" s="34"/>
      <c r="W39" s="34"/>
      <c r="X39" s="34"/>
      <c r="Y39" s="34"/>
      <c r="Z39" s="34"/>
      <c r="AA39" s="34"/>
      <c r="AB39" s="34"/>
      <c r="AC39" s="34"/>
      <c r="AD39" s="34"/>
      <c r="AE39" s="34"/>
      <c r="AF39" s="34"/>
      <c r="AG39" s="34"/>
      <c r="AH39" s="34"/>
      <c r="AI39" s="34"/>
      <c r="AJ39" s="34"/>
      <c r="AK39" s="384"/>
      <c r="AL39" s="384"/>
      <c r="AM39" s="384"/>
      <c r="AN39" s="384"/>
      <c r="AO39" s="384"/>
      <c r="AP39" s="384"/>
      <c r="AQ39" s="384"/>
      <c r="AR39" s="384"/>
      <c r="AS39" s="384"/>
      <c r="AT39" s="384"/>
      <c r="AU39" s="384"/>
      <c r="AV39" s="384"/>
      <c r="AW39" s="384"/>
      <c r="AX39" s="384"/>
      <c r="AY39" s="384"/>
      <c r="AZ39" s="384"/>
      <c r="BA39" s="384"/>
      <c r="BB39" s="384"/>
      <c r="BC39" s="384"/>
      <c r="BD39" s="384"/>
    </row>
    <row r="40" spans="1:56" ht="14" thickTop="1" thickBot="1">
      <c r="A40" s="34"/>
      <c r="B40" s="58" t="s">
        <v>128</v>
      </c>
      <c r="C40" s="149"/>
      <c r="D40" s="143"/>
      <c r="E40" s="47"/>
      <c r="F40" s="48"/>
      <c r="G40" s="31"/>
      <c r="H40" s="34"/>
      <c r="I40" s="34"/>
      <c r="J40" s="34"/>
      <c r="K40" s="34"/>
      <c r="L40" s="21" t="s">
        <v>281</v>
      </c>
      <c r="M40" s="21" t="s">
        <v>270</v>
      </c>
      <c r="N40" s="13" t="s">
        <v>274</v>
      </c>
      <c r="O40" s="792" t="s">
        <v>275</v>
      </c>
      <c r="P40" s="793"/>
      <c r="Q40" s="793"/>
      <c r="R40" s="793"/>
      <c r="S40" s="793"/>
      <c r="T40" s="793"/>
      <c r="U40" s="793"/>
      <c r="V40" s="794"/>
      <c r="W40" s="34"/>
      <c r="X40" s="34"/>
      <c r="Y40" s="34"/>
      <c r="Z40" s="34"/>
      <c r="AA40" s="34"/>
      <c r="AB40" s="34"/>
      <c r="AC40" s="34"/>
      <c r="AD40" s="34"/>
      <c r="AE40" s="34"/>
      <c r="AF40" s="34"/>
      <c r="AG40" s="34"/>
      <c r="AH40" s="34"/>
      <c r="AI40" s="34"/>
      <c r="AJ40" s="34"/>
      <c r="AK40" s="384"/>
      <c r="AL40" s="384"/>
      <c r="AM40" s="384"/>
      <c r="AN40" s="384"/>
      <c r="AO40" s="384"/>
      <c r="AP40" s="384"/>
      <c r="AQ40" s="384"/>
      <c r="AR40" s="384"/>
      <c r="AS40" s="384"/>
      <c r="AT40" s="384"/>
      <c r="AU40" s="384"/>
      <c r="AV40" s="384"/>
      <c r="AW40" s="384"/>
      <c r="AX40" s="384"/>
      <c r="AY40" s="384"/>
      <c r="AZ40" s="384"/>
      <c r="BA40" s="384"/>
      <c r="BB40" s="384"/>
      <c r="BC40" s="384"/>
      <c r="BD40" s="384"/>
    </row>
    <row r="41" spans="1:56" ht="13.5" thickTop="1">
      <c r="A41" s="34"/>
      <c r="B41" s="86" t="s">
        <v>417</v>
      </c>
      <c r="C41" s="150" t="s">
        <v>419</v>
      </c>
      <c r="D41" s="154"/>
      <c r="E41" s="85" t="s">
        <v>932</v>
      </c>
      <c r="F41" s="88"/>
      <c r="G41" s="89"/>
      <c r="H41" s="34"/>
      <c r="I41" s="34"/>
      <c r="J41" s="34"/>
      <c r="K41" s="34"/>
      <c r="L41" s="24" t="str">
        <f t="shared" ref="L41:L85" si="2">INDEX($B$20:$G$40,MATCH(N41,$C$20:$C$40,0),4)</f>
        <v>２</v>
      </c>
      <c r="M41" s="789" t="s">
        <v>271</v>
      </c>
      <c r="N41" s="1" t="str">
        <f t="shared" ref="N41:N46" si="3">L6</f>
        <v>工事成績</v>
      </c>
      <c r="O41" s="786" t="str">
        <f>CONCATENATE("　○企業の工事成績評定点　（様式-",L41,"-１、様式-",L41,"-２）")</f>
        <v>　○企業の工事成績評定点　（様式-２-１、様式-２-２）</v>
      </c>
      <c r="P41" s="787"/>
      <c r="Q41" s="787"/>
      <c r="R41" s="787"/>
      <c r="S41" s="787"/>
      <c r="T41" s="787"/>
      <c r="U41" s="787"/>
      <c r="V41" s="788"/>
      <c r="W41" s="34"/>
      <c r="X41" s="34"/>
      <c r="Y41" s="34"/>
      <c r="Z41" s="34"/>
      <c r="AA41" s="34"/>
      <c r="AB41" s="34"/>
      <c r="AC41" s="34"/>
      <c r="AD41" s="34"/>
      <c r="AE41" s="34"/>
      <c r="AF41" s="34"/>
      <c r="AG41" s="34"/>
      <c r="AH41" s="34"/>
      <c r="AI41" s="34"/>
      <c r="AJ41" s="34"/>
      <c r="AK41" s="384"/>
      <c r="AL41" s="384"/>
      <c r="AM41" s="384"/>
      <c r="AN41" s="384"/>
      <c r="AO41" s="384"/>
      <c r="AP41" s="384"/>
      <c r="AQ41" s="384"/>
      <c r="AR41" s="384"/>
      <c r="AS41" s="384"/>
      <c r="AT41" s="384"/>
      <c r="AU41" s="384"/>
      <c r="AV41" s="384"/>
      <c r="AW41" s="384"/>
      <c r="AX41" s="384"/>
      <c r="AY41" s="384"/>
      <c r="AZ41" s="384"/>
      <c r="BA41" s="384"/>
      <c r="BB41" s="384"/>
      <c r="BC41" s="384"/>
      <c r="BD41" s="384"/>
    </row>
    <row r="42" spans="1:56">
      <c r="A42" s="34"/>
      <c r="B42" s="84" t="s">
        <v>416</v>
      </c>
      <c r="C42" s="146" t="s">
        <v>420</v>
      </c>
      <c r="D42" s="155"/>
      <c r="E42" s="87" t="s">
        <v>253</v>
      </c>
      <c r="F42" s="90"/>
      <c r="G42" s="91"/>
      <c r="H42" s="34"/>
      <c r="I42" s="34"/>
      <c r="J42" s="34"/>
      <c r="K42" s="34"/>
      <c r="L42" s="24" t="str">
        <f t="shared" si="2"/>
        <v>３</v>
      </c>
      <c r="M42" s="790"/>
      <c r="N42" s="1" t="str">
        <f t="shared" si="3"/>
        <v>同種工事実績</v>
      </c>
      <c r="O42" s="786" t="str">
        <f>CONCATENATE("　○企業の同種工事の施工実績　（様式-",L42,"）")</f>
        <v>　○企業の同種工事の施工実績　（様式-３）</v>
      </c>
      <c r="P42" s="787"/>
      <c r="Q42" s="787"/>
      <c r="R42" s="787"/>
      <c r="S42" s="787"/>
      <c r="T42" s="787"/>
      <c r="U42" s="787"/>
      <c r="V42" s="788"/>
      <c r="W42" s="34"/>
      <c r="X42" s="34"/>
      <c r="Y42" s="34"/>
      <c r="Z42" s="34"/>
      <c r="AA42" s="34"/>
      <c r="AB42" s="34"/>
      <c r="AC42" s="34"/>
      <c r="AD42" s="34"/>
      <c r="AE42" s="34"/>
      <c r="AF42" s="34"/>
      <c r="AG42" s="34"/>
      <c r="AH42" s="34"/>
      <c r="AI42" s="34"/>
      <c r="AJ42" s="34"/>
      <c r="AK42" s="384"/>
      <c r="AL42" s="384"/>
      <c r="AM42" s="384"/>
      <c r="AN42" s="384"/>
      <c r="AO42" s="384"/>
      <c r="AP42" s="384"/>
      <c r="AQ42" s="384"/>
      <c r="AR42" s="384"/>
      <c r="AS42" s="384"/>
      <c r="AT42" s="384"/>
      <c r="AU42" s="384"/>
      <c r="AV42" s="384"/>
      <c r="AW42" s="384"/>
      <c r="AX42" s="384"/>
      <c r="AY42" s="384"/>
      <c r="AZ42" s="384"/>
      <c r="BA42" s="384"/>
      <c r="BB42" s="384"/>
      <c r="BC42" s="384"/>
      <c r="BD42" s="384"/>
    </row>
    <row r="43" spans="1:56">
      <c r="A43" s="34"/>
      <c r="B43" s="84" t="s">
        <v>416</v>
      </c>
      <c r="C43" s="146" t="s">
        <v>421</v>
      </c>
      <c r="D43" s="155"/>
      <c r="E43" s="87" t="s">
        <v>254</v>
      </c>
      <c r="F43" s="90"/>
      <c r="G43" s="91"/>
      <c r="H43" s="34"/>
      <c r="I43" s="34"/>
      <c r="J43" s="34"/>
      <c r="K43" s="34"/>
      <c r="L43" s="24" t="e">
        <f t="shared" si="2"/>
        <v>#N/A</v>
      </c>
      <c r="M43" s="790"/>
      <c r="N43" s="1" t="str">
        <f t="shared" si="3"/>
        <v>優良工事表彰</v>
      </c>
      <c r="O43" s="786" t="e">
        <f>CONCATENATE("　○企業の優良工事表彰（優良工事施工団体表彰）　（様式-",L43,"）")</f>
        <v>#N/A</v>
      </c>
      <c r="P43" s="787"/>
      <c r="Q43" s="787"/>
      <c r="R43" s="787"/>
      <c r="S43" s="787"/>
      <c r="T43" s="787"/>
      <c r="U43" s="787"/>
      <c r="V43" s="788"/>
      <c r="W43" s="34"/>
      <c r="X43" s="34"/>
      <c r="Y43" s="34"/>
      <c r="Z43" s="34"/>
      <c r="AA43" s="34"/>
      <c r="AB43" s="34"/>
      <c r="AC43" s="34"/>
      <c r="AD43" s="34"/>
      <c r="AE43" s="34"/>
      <c r="AF43" s="34"/>
      <c r="AG43" s="34"/>
      <c r="AH43" s="34"/>
      <c r="AI43" s="34"/>
      <c r="AJ43" s="34"/>
      <c r="AK43" s="384"/>
      <c r="AL43" s="384"/>
      <c r="AM43" s="384"/>
      <c r="AN43" s="384"/>
      <c r="AO43" s="384"/>
      <c r="AP43" s="384"/>
      <c r="AQ43" s="384"/>
      <c r="AR43" s="384"/>
      <c r="AS43" s="384"/>
      <c r="AT43" s="384"/>
      <c r="AU43" s="384"/>
      <c r="AV43" s="384"/>
      <c r="AW43" s="384"/>
      <c r="AX43" s="384"/>
      <c r="AY43" s="384"/>
      <c r="AZ43" s="384"/>
      <c r="BA43" s="384"/>
      <c r="BB43" s="384"/>
      <c r="BC43" s="384"/>
      <c r="BD43" s="384"/>
    </row>
    <row r="44" spans="1:56" ht="13.5" thickBot="1">
      <c r="A44" s="34"/>
      <c r="B44" s="228" t="s">
        <v>416</v>
      </c>
      <c r="C44" s="149" t="s">
        <v>424</v>
      </c>
      <c r="D44" s="229"/>
      <c r="E44" s="230" t="s">
        <v>255</v>
      </c>
      <c r="F44" s="231"/>
      <c r="G44" s="232"/>
      <c r="H44" s="34"/>
      <c r="I44" s="34"/>
      <c r="J44" s="34"/>
      <c r="K44" s="34"/>
      <c r="L44" s="24" t="e">
        <f t="shared" si="2"/>
        <v>#N/A</v>
      </c>
      <c r="M44" s="790"/>
      <c r="N44" s="1" t="str">
        <f t="shared" si="3"/>
        <v>プラント保有</v>
      </c>
      <c r="O44" s="786" t="e">
        <f>CONCATENATE("　○アスファルト合材プラント保有の有無　（様式-",L44,"）")</f>
        <v>#N/A</v>
      </c>
      <c r="P44" s="787"/>
      <c r="Q44" s="787"/>
      <c r="R44" s="787"/>
      <c r="S44" s="787"/>
      <c r="T44" s="787"/>
      <c r="U44" s="787"/>
      <c r="V44" s="788"/>
      <c r="W44" s="34"/>
      <c r="X44" s="34"/>
      <c r="Y44" s="34"/>
      <c r="Z44" s="34"/>
      <c r="AA44" s="34"/>
      <c r="AB44" s="34"/>
      <c r="AC44" s="34"/>
      <c r="AD44" s="34"/>
      <c r="AE44" s="34"/>
      <c r="AF44" s="34"/>
      <c r="AG44" s="34"/>
      <c r="AH44" s="34"/>
      <c r="AI44" s="34"/>
      <c r="AJ44" s="34"/>
      <c r="AK44" s="384"/>
      <c r="AL44" s="384"/>
      <c r="AM44" s="384"/>
      <c r="AN44" s="384"/>
      <c r="AO44" s="384"/>
      <c r="AP44" s="384"/>
      <c r="AQ44" s="384"/>
      <c r="AR44" s="384"/>
      <c r="AS44" s="384"/>
      <c r="AT44" s="384"/>
      <c r="AU44" s="384"/>
      <c r="AV44" s="384"/>
      <c r="AW44" s="384"/>
      <c r="AX44" s="384"/>
      <c r="AY44" s="384"/>
      <c r="AZ44" s="384"/>
      <c r="BA44" s="384"/>
      <c r="BB44" s="384"/>
      <c r="BC44" s="384"/>
      <c r="BD44" s="384"/>
    </row>
    <row r="45" spans="1:56" ht="13.5" thickTop="1">
      <c r="A45" s="34"/>
      <c r="B45" s="34"/>
      <c r="C45" s="34"/>
      <c r="D45" s="34"/>
      <c r="E45" s="34"/>
      <c r="F45" s="34"/>
      <c r="G45" s="34"/>
      <c r="H45" s="34"/>
      <c r="I45" s="34"/>
      <c r="J45" s="34"/>
      <c r="K45" s="34"/>
      <c r="L45" s="24" t="e">
        <f>INDEX($B$20:$G$24,MATCH(N45,$C$20:$C$24,0),4)</f>
        <v>#N/A</v>
      </c>
      <c r="M45" s="790"/>
      <c r="N45" s="1" t="str">
        <f t="shared" si="3"/>
        <v>法面機械保有</v>
      </c>
      <c r="O45" s="786" t="e">
        <f>CONCATENATE("　○企業の○○機の保有の有無　（様式-",L45,"）")</f>
        <v>#N/A</v>
      </c>
      <c r="P45" s="787"/>
      <c r="Q45" s="787"/>
      <c r="R45" s="787"/>
      <c r="S45" s="787"/>
      <c r="T45" s="787"/>
      <c r="U45" s="787"/>
      <c r="V45" s="788"/>
      <c r="W45" s="34"/>
      <c r="X45" s="34"/>
      <c r="Y45" s="34"/>
      <c r="Z45" s="34"/>
      <c r="AA45" s="34"/>
      <c r="AB45" s="34"/>
      <c r="AC45" s="34"/>
      <c r="AD45" s="34"/>
      <c r="AE45" s="34"/>
      <c r="AF45" s="34"/>
      <c r="AG45" s="34"/>
      <c r="AH45" s="34"/>
      <c r="AI45" s="34"/>
      <c r="AJ45" s="34"/>
      <c r="AK45" s="384"/>
      <c r="AL45" s="384"/>
      <c r="AM45" s="384"/>
      <c r="AN45" s="384"/>
      <c r="AO45" s="384"/>
      <c r="AP45" s="384"/>
      <c r="AQ45" s="384"/>
      <c r="AR45" s="384"/>
      <c r="AS45" s="384"/>
      <c r="AT45" s="384"/>
      <c r="AU45" s="384"/>
      <c r="AV45" s="384"/>
      <c r="AW45" s="384"/>
      <c r="AX45" s="384"/>
      <c r="AY45" s="384"/>
      <c r="AZ45" s="384"/>
      <c r="BA45" s="384"/>
      <c r="BB45" s="384"/>
      <c r="BC45" s="384"/>
      <c r="BD45" s="384"/>
    </row>
    <row r="46" spans="1:56" ht="14">
      <c r="A46" s="37" t="s">
        <v>303</v>
      </c>
      <c r="B46" s="34"/>
      <c r="C46" s="34"/>
      <c r="D46" s="34"/>
      <c r="E46" s="34"/>
      <c r="F46" s="34"/>
      <c r="G46" s="34"/>
      <c r="H46" s="34"/>
      <c r="I46" s="34"/>
      <c r="J46" s="34"/>
      <c r="K46" s="34"/>
      <c r="L46" s="24" t="e">
        <f t="shared" si="2"/>
        <v>#N/A</v>
      </c>
      <c r="M46" s="790"/>
      <c r="N46" s="1" t="str">
        <f t="shared" si="3"/>
        <v>OPD制度参加登録</v>
      </c>
      <c r="O46" s="786" t="e">
        <f>CONCATENATE("　○企業の継続能力（CPD）制度の参加登録　（様式-",L46,"）")</f>
        <v>#N/A</v>
      </c>
      <c r="P46" s="787"/>
      <c r="Q46" s="787"/>
      <c r="R46" s="787"/>
      <c r="S46" s="787"/>
      <c r="T46" s="787"/>
      <c r="U46" s="787"/>
      <c r="V46" s="788"/>
      <c r="W46" s="34"/>
      <c r="X46" s="34"/>
      <c r="Y46" s="34"/>
      <c r="Z46" s="34"/>
      <c r="AA46" s="34"/>
      <c r="AB46" s="34"/>
      <c r="AC46" s="34"/>
      <c r="AD46" s="34"/>
      <c r="AE46" s="34"/>
      <c r="AF46" s="34"/>
      <c r="AG46" s="34"/>
      <c r="AH46" s="34"/>
      <c r="AI46" s="34"/>
      <c r="AJ46" s="34"/>
      <c r="AK46" s="384"/>
      <c r="AL46" s="384"/>
      <c r="AM46" s="384"/>
      <c r="AN46" s="384"/>
      <c r="AO46" s="384"/>
      <c r="AP46" s="384"/>
      <c r="AQ46" s="384"/>
      <c r="AR46" s="384"/>
      <c r="AS46" s="384"/>
      <c r="AT46" s="384"/>
      <c r="AU46" s="384"/>
      <c r="AV46" s="384"/>
      <c r="AW46" s="384"/>
      <c r="AX46" s="384"/>
      <c r="AY46" s="384"/>
      <c r="AZ46" s="384"/>
      <c r="BA46" s="384"/>
      <c r="BB46" s="384"/>
      <c r="BC46" s="384"/>
      <c r="BD46" s="384"/>
    </row>
    <row r="47" spans="1:56" ht="14">
      <c r="A47" s="35" t="s">
        <v>341</v>
      </c>
      <c r="B47" s="34"/>
      <c r="C47" s="34"/>
      <c r="D47" s="34"/>
      <c r="E47" s="34"/>
      <c r="F47" s="34"/>
      <c r="G47" s="34"/>
      <c r="H47" s="34"/>
      <c r="I47" s="34"/>
      <c r="J47" s="34"/>
      <c r="K47" s="34"/>
      <c r="L47" s="24" t="e">
        <f t="shared" si="2"/>
        <v>#N/A</v>
      </c>
      <c r="M47" s="790"/>
      <c r="N47" s="1" t="str">
        <f>L12</f>
        <v>-</v>
      </c>
      <c r="O47" s="786" t="s">
        <v>348</v>
      </c>
      <c r="P47" s="787"/>
      <c r="Q47" s="787"/>
      <c r="R47" s="787"/>
      <c r="S47" s="787"/>
      <c r="T47" s="787"/>
      <c r="U47" s="787"/>
      <c r="V47" s="788"/>
      <c r="W47" s="34"/>
      <c r="X47" s="34"/>
      <c r="Y47" s="34"/>
      <c r="Z47" s="34"/>
      <c r="AA47" s="34"/>
      <c r="AB47" s="34"/>
      <c r="AC47" s="34"/>
      <c r="AD47" s="34"/>
      <c r="AE47" s="34"/>
      <c r="AF47" s="34"/>
      <c r="AG47" s="34"/>
      <c r="AH47" s="34"/>
      <c r="AI47" s="34"/>
      <c r="AJ47" s="34"/>
      <c r="AK47" s="384"/>
      <c r="AL47" s="384"/>
      <c r="AM47" s="384"/>
      <c r="AN47" s="384"/>
      <c r="AO47" s="384"/>
      <c r="AP47" s="384"/>
      <c r="AQ47" s="384"/>
      <c r="AR47" s="384"/>
      <c r="AS47" s="384"/>
      <c r="AT47" s="384"/>
      <c r="AU47" s="384"/>
      <c r="AV47" s="384"/>
      <c r="AW47" s="384"/>
      <c r="AX47" s="384"/>
      <c r="AY47" s="384"/>
      <c r="AZ47" s="384"/>
      <c r="BA47" s="384"/>
      <c r="BB47" s="384"/>
      <c r="BC47" s="384"/>
      <c r="BD47" s="384"/>
    </row>
    <row r="48" spans="1:56" ht="16.5">
      <c r="A48" s="33"/>
      <c r="B48" s="34" t="s">
        <v>446</v>
      </c>
      <c r="C48" s="34"/>
      <c r="D48" s="34"/>
      <c r="E48" s="34"/>
      <c r="F48" s="34"/>
      <c r="G48" s="34"/>
      <c r="H48" s="34"/>
      <c r="I48" s="34"/>
      <c r="J48" s="34"/>
      <c r="K48" s="34"/>
      <c r="L48" s="24" t="e">
        <f t="shared" si="2"/>
        <v>#N/A</v>
      </c>
      <c r="M48" s="791"/>
      <c r="N48" s="1">
        <f>L13</f>
        <v>0</v>
      </c>
      <c r="O48" s="801" t="s">
        <v>283</v>
      </c>
      <c r="P48" s="802"/>
      <c r="Q48" s="802"/>
      <c r="R48" s="802"/>
      <c r="S48" s="802"/>
      <c r="T48" s="802"/>
      <c r="U48" s="802"/>
      <c r="V48" s="803"/>
      <c r="W48" s="34"/>
      <c r="X48" s="34"/>
      <c r="Y48" s="34"/>
      <c r="Z48" s="34"/>
      <c r="AA48" s="34"/>
      <c r="AB48" s="34"/>
      <c r="AC48" s="34"/>
      <c r="AD48" s="34"/>
      <c r="AE48" s="34"/>
      <c r="AF48" s="34"/>
      <c r="AG48" s="34"/>
      <c r="AH48" s="34"/>
      <c r="AI48" s="34"/>
      <c r="AJ48" s="34"/>
      <c r="AK48" s="384"/>
      <c r="AL48" s="384"/>
      <c r="AM48" s="384"/>
      <c r="AN48" s="384"/>
      <c r="AO48" s="384"/>
      <c r="AP48" s="384"/>
      <c r="AQ48" s="384"/>
      <c r="AR48" s="384"/>
      <c r="AS48" s="384"/>
      <c r="AT48" s="384"/>
      <c r="AU48" s="384"/>
      <c r="AV48" s="384"/>
      <c r="AW48" s="384"/>
      <c r="AX48" s="384"/>
      <c r="AY48" s="384"/>
      <c r="AZ48" s="384"/>
      <c r="BA48" s="384"/>
      <c r="BB48" s="384"/>
      <c r="BC48" s="384"/>
      <c r="BD48" s="384"/>
    </row>
    <row r="49" spans="1:56" ht="16.5">
      <c r="A49" s="33"/>
      <c r="B49" s="38" t="s">
        <v>332</v>
      </c>
      <c r="C49" s="34"/>
      <c r="D49" s="34"/>
      <c r="E49" s="34"/>
      <c r="F49" s="34"/>
      <c r="G49" s="34"/>
      <c r="H49" s="34"/>
      <c r="I49" s="34"/>
      <c r="J49" s="34"/>
      <c r="K49" s="34"/>
      <c r="L49" s="24" t="str">
        <f t="shared" si="2"/>
        <v>４</v>
      </c>
      <c r="M49" s="795" t="s">
        <v>272</v>
      </c>
      <c r="N49" s="1" t="str">
        <f t="shared" ref="N49:N55" si="4">M6</f>
        <v>保有資格</v>
      </c>
      <c r="O49" s="786" t="str">
        <f>CONCATENATE("　○配置予定技術者の資格　（様式-",L49,"）")</f>
        <v>　○配置予定技術者の資格　（様式-４）</v>
      </c>
      <c r="P49" s="787"/>
      <c r="Q49" s="787"/>
      <c r="R49" s="787"/>
      <c r="S49" s="787"/>
      <c r="T49" s="787"/>
      <c r="U49" s="787"/>
      <c r="V49" s="788"/>
      <c r="W49" s="34"/>
      <c r="X49" s="34"/>
      <c r="Y49" s="34"/>
      <c r="Z49" s="34"/>
      <c r="AA49" s="34"/>
      <c r="AB49" s="34"/>
      <c r="AC49" s="34"/>
      <c r="AD49" s="34"/>
      <c r="AE49" s="34"/>
      <c r="AF49" s="34"/>
      <c r="AG49" s="34"/>
      <c r="AH49" s="34"/>
      <c r="AI49" s="34"/>
      <c r="AJ49" s="34"/>
      <c r="AK49" s="384"/>
      <c r="AL49" s="384"/>
      <c r="AM49" s="384"/>
      <c r="AN49" s="384"/>
      <c r="AO49" s="384"/>
      <c r="AP49" s="384"/>
      <c r="AQ49" s="384"/>
      <c r="AR49" s="384"/>
      <c r="AS49" s="384"/>
      <c r="AT49" s="384"/>
      <c r="AU49" s="384"/>
      <c r="AV49" s="384"/>
      <c r="AW49" s="384"/>
      <c r="AX49" s="384"/>
      <c r="AY49" s="384"/>
      <c r="AZ49" s="384"/>
      <c r="BA49" s="384"/>
      <c r="BB49" s="384"/>
      <c r="BC49" s="384"/>
      <c r="BD49" s="384"/>
    </row>
    <row r="50" spans="1:56" ht="16.5">
      <c r="A50" s="33"/>
      <c r="B50" s="38" t="s">
        <v>346</v>
      </c>
      <c r="C50" s="34"/>
      <c r="D50" s="34"/>
      <c r="E50" s="34"/>
      <c r="F50" s="34"/>
      <c r="G50" s="34"/>
      <c r="H50" s="34"/>
      <c r="I50" s="34"/>
      <c r="J50" s="34"/>
      <c r="K50" s="34"/>
      <c r="L50" s="24" t="str">
        <f t="shared" si="2"/>
        <v>５</v>
      </c>
      <c r="M50" s="796"/>
      <c r="N50" s="1" t="str">
        <f t="shared" si="4"/>
        <v>同種工事経験</v>
      </c>
      <c r="O50" s="786" t="str">
        <f>CONCATENATE("　○配置予定技術者の同種工事の施工経験　（様式-",L50,"）")</f>
        <v>　○配置予定技術者の同種工事の施工経験　（様式-５）</v>
      </c>
      <c r="P50" s="787"/>
      <c r="Q50" s="787"/>
      <c r="R50" s="787"/>
      <c r="S50" s="787"/>
      <c r="T50" s="787"/>
      <c r="U50" s="787"/>
      <c r="V50" s="788"/>
      <c r="W50" s="34"/>
      <c r="X50" s="34"/>
      <c r="Y50" s="34"/>
      <c r="Z50" s="34"/>
      <c r="AA50" s="34"/>
      <c r="AB50" s="34"/>
      <c r="AC50" s="34"/>
      <c r="AD50" s="34"/>
      <c r="AE50" s="34"/>
      <c r="AF50" s="34"/>
      <c r="AG50" s="34"/>
      <c r="AH50" s="34"/>
      <c r="AI50" s="34"/>
      <c r="AJ50" s="34"/>
      <c r="AK50" s="384"/>
      <c r="AL50" s="384"/>
      <c r="AM50" s="384"/>
      <c r="AN50" s="384"/>
      <c r="AO50" s="384"/>
      <c r="AP50" s="384"/>
      <c r="AQ50" s="384"/>
      <c r="AR50" s="384"/>
      <c r="AS50" s="384"/>
      <c r="AT50" s="384"/>
      <c r="AU50" s="384"/>
      <c r="AV50" s="384"/>
      <c r="AW50" s="384"/>
      <c r="AX50" s="384"/>
      <c r="AY50" s="384"/>
      <c r="AZ50" s="384"/>
      <c r="BA50" s="384"/>
      <c r="BB50" s="384"/>
      <c r="BC50" s="384"/>
      <c r="BD50" s="384"/>
    </row>
    <row r="51" spans="1:56">
      <c r="A51" s="34"/>
      <c r="B51" s="34"/>
      <c r="C51" s="34"/>
      <c r="D51" s="34"/>
      <c r="E51" s="34"/>
      <c r="F51" s="34"/>
      <c r="G51" s="34"/>
      <c r="H51" s="34"/>
      <c r="I51" s="34"/>
      <c r="J51" s="34"/>
      <c r="K51" s="34"/>
      <c r="L51" s="24" t="e">
        <f t="shared" si="2"/>
        <v>#N/A</v>
      </c>
      <c r="M51" s="796"/>
      <c r="N51" s="1" t="str">
        <f t="shared" si="4"/>
        <v>技術者の表彰</v>
      </c>
      <c r="O51" s="786" t="e">
        <f>CONCATENATE("　○配置予定技術者の優秀建設技術者表彰　（様式-",L51,"）")</f>
        <v>#N/A</v>
      </c>
      <c r="P51" s="787"/>
      <c r="Q51" s="787"/>
      <c r="R51" s="787"/>
      <c r="S51" s="787"/>
      <c r="T51" s="787"/>
      <c r="U51" s="787"/>
      <c r="V51" s="788"/>
      <c r="W51" s="34"/>
      <c r="X51" s="34"/>
      <c r="Y51" s="34"/>
      <c r="Z51" s="34"/>
      <c r="AA51" s="34"/>
      <c r="AB51" s="34"/>
      <c r="AC51" s="34"/>
      <c r="AD51" s="34"/>
      <c r="AE51" s="34"/>
      <c r="AF51" s="34"/>
      <c r="AG51" s="34"/>
      <c r="AH51" s="34"/>
      <c r="AI51" s="34"/>
      <c r="AJ51" s="34"/>
      <c r="AK51" s="384"/>
      <c r="AL51" s="384"/>
      <c r="AM51" s="384"/>
      <c r="AN51" s="384"/>
      <c r="AO51" s="384"/>
      <c r="AP51" s="384"/>
      <c r="AQ51" s="384"/>
      <c r="AR51" s="384"/>
      <c r="AS51" s="384"/>
      <c r="AT51" s="384"/>
      <c r="AU51" s="384"/>
      <c r="AV51" s="384"/>
      <c r="AW51" s="384"/>
      <c r="AX51" s="384"/>
      <c r="AY51" s="384"/>
      <c r="AZ51" s="384"/>
      <c r="BA51" s="384"/>
      <c r="BB51" s="384"/>
      <c r="BC51" s="384"/>
      <c r="BD51" s="384"/>
    </row>
    <row r="52" spans="1:56" ht="14">
      <c r="A52" s="35" t="s">
        <v>342</v>
      </c>
      <c r="B52" s="35"/>
      <c r="C52" s="34"/>
      <c r="D52" s="34"/>
      <c r="E52" s="34"/>
      <c r="F52" s="34"/>
      <c r="G52" s="34"/>
      <c r="H52" s="34"/>
      <c r="I52" s="34"/>
      <c r="J52" s="34"/>
      <c r="K52" s="34"/>
      <c r="L52" s="24" t="str">
        <f t="shared" si="2"/>
        <v>６</v>
      </c>
      <c r="M52" s="796"/>
      <c r="N52" s="1" t="str">
        <f t="shared" si="4"/>
        <v>継続学習</v>
      </c>
      <c r="O52" s="786" t="str">
        <f>CONCATENATE("　○配置予定技術者の継続学習　（様式-",L52,"）")</f>
        <v>　○配置予定技術者の継続学習　（様式-６）</v>
      </c>
      <c r="P52" s="787"/>
      <c r="Q52" s="787"/>
      <c r="R52" s="787"/>
      <c r="S52" s="787"/>
      <c r="T52" s="787"/>
      <c r="U52" s="787"/>
      <c r="V52" s="788"/>
      <c r="W52" s="34"/>
      <c r="X52" s="34"/>
      <c r="Y52" s="34"/>
      <c r="Z52" s="34"/>
      <c r="AA52" s="34"/>
      <c r="AB52" s="34"/>
      <c r="AC52" s="34"/>
      <c r="AD52" s="34"/>
      <c r="AE52" s="34"/>
      <c r="AF52" s="34"/>
      <c r="AG52" s="34"/>
      <c r="AH52" s="34"/>
      <c r="AI52" s="34"/>
      <c r="AJ52" s="34"/>
      <c r="AK52" s="384"/>
      <c r="AL52" s="384"/>
      <c r="AM52" s="384"/>
      <c r="AN52" s="384"/>
      <c r="AO52" s="384"/>
      <c r="AP52" s="384"/>
      <c r="AQ52" s="384"/>
      <c r="AR52" s="384"/>
      <c r="AS52" s="384"/>
      <c r="AT52" s="384"/>
      <c r="AU52" s="384"/>
      <c r="AV52" s="384"/>
      <c r="AW52" s="384"/>
      <c r="AX52" s="384"/>
      <c r="AY52" s="384"/>
      <c r="AZ52" s="384"/>
      <c r="BA52" s="384"/>
      <c r="BB52" s="384"/>
      <c r="BC52" s="384"/>
      <c r="BD52" s="384"/>
    </row>
    <row r="53" spans="1:56" ht="16.5">
      <c r="A53" s="33"/>
      <c r="B53" s="34" t="s">
        <v>308</v>
      </c>
      <c r="C53" s="34"/>
      <c r="D53" s="34"/>
      <c r="E53" s="34"/>
      <c r="F53" s="34"/>
      <c r="G53" s="34"/>
      <c r="H53" s="34"/>
      <c r="I53" s="34"/>
      <c r="J53" s="34"/>
      <c r="K53" s="34"/>
      <c r="L53" s="24" t="e">
        <f t="shared" si="2"/>
        <v>#N/A</v>
      </c>
      <c r="M53" s="796"/>
      <c r="N53" s="1" t="str">
        <f t="shared" si="4"/>
        <v>技術者の成績</v>
      </c>
      <c r="O53" s="786" t="e">
        <f>CONCATENATE("　○配置予定技術者の工事成績評定点　（様式-",L53,"-１、様式-",L53,"-２）")</f>
        <v>#N/A</v>
      </c>
      <c r="P53" s="787"/>
      <c r="Q53" s="787"/>
      <c r="R53" s="787"/>
      <c r="S53" s="787"/>
      <c r="T53" s="787"/>
      <c r="U53" s="787"/>
      <c r="V53" s="788"/>
      <c r="W53" s="34"/>
      <c r="X53" s="34"/>
      <c r="Y53" s="34" t="e">
        <f>VLOOKUP("４",L56:N79,3,FALSE)</f>
        <v>#N/A</v>
      </c>
      <c r="Z53" s="34"/>
      <c r="AA53" s="34"/>
      <c r="AB53" s="34"/>
      <c r="AC53" s="34"/>
      <c r="AD53" s="34"/>
      <c r="AE53" s="34"/>
      <c r="AF53" s="34"/>
      <c r="AG53" s="34"/>
      <c r="AH53" s="34"/>
      <c r="AI53" s="34"/>
      <c r="AJ53" s="34"/>
      <c r="AK53" s="384"/>
      <c r="AL53" s="384"/>
      <c r="AM53" s="384"/>
      <c r="AN53" s="384"/>
      <c r="AO53" s="384"/>
      <c r="AP53" s="384"/>
      <c r="AQ53" s="384"/>
      <c r="AR53" s="384"/>
      <c r="AS53" s="384"/>
      <c r="AT53" s="384"/>
      <c r="AU53" s="384"/>
      <c r="AV53" s="384"/>
      <c r="AW53" s="384"/>
      <c r="AX53" s="384"/>
      <c r="AY53" s="384"/>
      <c r="AZ53" s="384"/>
      <c r="BA53" s="384"/>
      <c r="BB53" s="384"/>
      <c r="BC53" s="384"/>
      <c r="BD53" s="384"/>
    </row>
    <row r="54" spans="1:56">
      <c r="A54" s="34"/>
      <c r="B54" s="38" t="s">
        <v>309</v>
      </c>
      <c r="C54" s="34"/>
      <c r="D54" s="34"/>
      <c r="E54" s="34"/>
      <c r="F54" s="34"/>
      <c r="G54" s="34"/>
      <c r="H54" s="34"/>
      <c r="I54" s="34"/>
      <c r="J54" s="34"/>
      <c r="K54" s="34"/>
      <c r="L54" s="24" t="e">
        <f t="shared" si="2"/>
        <v>#N/A</v>
      </c>
      <c r="M54" s="796"/>
      <c r="N54" s="1" t="str">
        <f t="shared" si="4"/>
        <v>-</v>
      </c>
      <c r="O54" s="786" t="s">
        <v>276</v>
      </c>
      <c r="P54" s="787"/>
      <c r="Q54" s="787"/>
      <c r="R54" s="787"/>
      <c r="S54" s="787"/>
      <c r="T54" s="787"/>
      <c r="U54" s="787"/>
      <c r="V54" s="788"/>
      <c r="W54" s="34"/>
      <c r="X54" s="34"/>
      <c r="Y54" s="34">
        <f>COUNTIF(O56:V79,"*"&amp;VLOOKUP("４",L56:N79,3,FALSE)&amp;"*")</f>
        <v>13</v>
      </c>
      <c r="Z54" s="34"/>
      <c r="AA54" s="34"/>
      <c r="AB54" s="34"/>
      <c r="AC54" s="34"/>
      <c r="AD54" s="34"/>
      <c r="AE54" s="34"/>
      <c r="AF54" s="34"/>
      <c r="AG54" s="34"/>
      <c r="AH54" s="34"/>
      <c r="AI54" s="34"/>
      <c r="AJ54" s="34"/>
      <c r="AK54" s="384"/>
      <c r="AL54" s="384"/>
      <c r="AM54" s="384"/>
      <c r="AN54" s="384"/>
      <c r="AO54" s="384"/>
      <c r="AP54" s="384"/>
      <c r="AQ54" s="384"/>
      <c r="AR54" s="384"/>
      <c r="AS54" s="384"/>
      <c r="AT54" s="384"/>
      <c r="AU54" s="384"/>
      <c r="AV54" s="384"/>
      <c r="AW54" s="384"/>
      <c r="AX54" s="384"/>
      <c r="AY54" s="384"/>
      <c r="AZ54" s="384"/>
      <c r="BA54" s="384"/>
      <c r="BB54" s="384"/>
      <c r="BC54" s="384"/>
      <c r="BD54" s="384"/>
    </row>
    <row r="55" spans="1:56" ht="16.5" customHeight="1">
      <c r="A55" s="34"/>
      <c r="B55" s="38" t="s">
        <v>310</v>
      </c>
      <c r="C55" s="34"/>
      <c r="D55" s="34"/>
      <c r="E55" s="34"/>
      <c r="F55" s="34"/>
      <c r="G55" s="34"/>
      <c r="H55" s="34"/>
      <c r="I55" s="34"/>
      <c r="J55" s="34"/>
      <c r="K55" s="34"/>
      <c r="L55" s="24" t="e">
        <f t="shared" si="2"/>
        <v>#N/A</v>
      </c>
      <c r="M55" s="797"/>
      <c r="N55" s="1">
        <f t="shared" si="4"/>
        <v>0</v>
      </c>
      <c r="O55" s="801" t="s">
        <v>284</v>
      </c>
      <c r="P55" s="802"/>
      <c r="Q55" s="802"/>
      <c r="R55" s="802"/>
      <c r="S55" s="802"/>
      <c r="T55" s="802"/>
      <c r="U55" s="802"/>
      <c r="V55" s="803"/>
      <c r="W55" s="34"/>
      <c r="X55" s="34"/>
      <c r="Y55" s="34">
        <f>COUNTIF(O56:V79,"*防災協定*")</f>
        <v>0</v>
      </c>
      <c r="Z55" s="34"/>
      <c r="AA55" s="34"/>
      <c r="AB55" s="34"/>
      <c r="AC55" s="34"/>
      <c r="AD55" s="34"/>
      <c r="AE55" s="34"/>
      <c r="AF55" s="34"/>
      <c r="AG55" s="34"/>
      <c r="AH55" s="34"/>
      <c r="AI55" s="34"/>
      <c r="AJ55" s="34"/>
      <c r="AK55" s="384"/>
      <c r="AL55" s="384"/>
      <c r="AM55" s="384"/>
      <c r="AN55" s="384"/>
      <c r="AO55" s="384"/>
      <c r="AP55" s="384"/>
      <c r="AQ55" s="384"/>
      <c r="AR55" s="384"/>
      <c r="AS55" s="384"/>
      <c r="AT55" s="384"/>
      <c r="AU55" s="384"/>
      <c r="AV55" s="384"/>
      <c r="AW55" s="384"/>
      <c r="AX55" s="384"/>
      <c r="AY55" s="384"/>
      <c r="AZ55" s="384"/>
      <c r="BA55" s="384"/>
      <c r="BB55" s="384"/>
      <c r="BC55" s="384"/>
      <c r="BD55" s="384"/>
    </row>
    <row r="56" spans="1:56">
      <c r="A56" s="34"/>
      <c r="B56" s="38" t="s">
        <v>304</v>
      </c>
      <c r="C56" s="34"/>
      <c r="D56" s="34"/>
      <c r="E56" s="34"/>
      <c r="F56" s="34"/>
      <c r="G56" s="34"/>
      <c r="H56" s="34"/>
      <c r="I56" s="34"/>
      <c r="J56" s="34"/>
      <c r="K56" s="34"/>
      <c r="L56" s="24" t="e">
        <f t="shared" si="2"/>
        <v>#N/A</v>
      </c>
      <c r="M56" s="50" t="s">
        <v>1001</v>
      </c>
      <c r="N56" s="1" t="str">
        <f t="shared" ref="N56:N75" si="5">N6</f>
        <v>防災協定</v>
      </c>
      <c r="O56" s="786" t="e">
        <f>CONCATENATE("　○防災協定の締結実績　（様式-",L56,"）")</f>
        <v>#N/A</v>
      </c>
      <c r="P56" s="787"/>
      <c r="Q56" s="787"/>
      <c r="R56" s="787"/>
      <c r="S56" s="787"/>
      <c r="T56" s="787"/>
      <c r="U56" s="787"/>
      <c r="V56" s="788"/>
      <c r="W56" s="34"/>
      <c r="X56" s="34"/>
      <c r="Y56" s="34"/>
      <c r="Z56" s="34"/>
      <c r="AA56" s="34"/>
      <c r="AB56" s="34"/>
      <c r="AC56" s="34"/>
      <c r="AD56" s="34"/>
      <c r="AE56" s="34"/>
      <c r="AF56" s="34"/>
      <c r="AG56" s="34"/>
      <c r="AH56" s="34"/>
      <c r="AI56" s="34"/>
      <c r="AJ56" s="34"/>
      <c r="AK56" s="384"/>
      <c r="AL56" s="384"/>
      <c r="AM56" s="384"/>
      <c r="AN56" s="384"/>
      <c r="AO56" s="384"/>
      <c r="AP56" s="384"/>
      <c r="AQ56" s="384"/>
      <c r="AR56" s="384"/>
      <c r="AS56" s="384"/>
      <c r="AT56" s="384"/>
      <c r="AU56" s="384"/>
      <c r="AV56" s="384"/>
      <c r="AW56" s="384"/>
      <c r="AX56" s="384"/>
      <c r="AY56" s="384"/>
      <c r="AZ56" s="384"/>
      <c r="BA56" s="384"/>
      <c r="BB56" s="384"/>
      <c r="BC56" s="384"/>
      <c r="BD56" s="384"/>
    </row>
    <row r="57" spans="1:56">
      <c r="A57" s="34"/>
      <c r="B57" s="34"/>
      <c r="C57" s="34"/>
      <c r="D57" s="34"/>
      <c r="E57" s="34"/>
      <c r="F57" s="34"/>
      <c r="G57" s="34"/>
      <c r="H57" s="34"/>
      <c r="I57" s="34"/>
      <c r="J57" s="34"/>
      <c r="K57" s="34"/>
      <c r="L57" s="24" t="str">
        <f t="shared" si="2"/>
        <v>７</v>
      </c>
      <c r="M57" s="45"/>
      <c r="N57" s="1" t="str">
        <f t="shared" si="5"/>
        <v>家畜伝染病防疫協定</v>
      </c>
      <c r="O57" s="786" t="str">
        <f>CONCATENATE("　○家畜伝染病防疫協定の締結実績　（様式-",L57,"）")</f>
        <v>　○家畜伝染病防疫協定の締結実績　（様式-７）</v>
      </c>
      <c r="P57" s="787"/>
      <c r="Q57" s="787"/>
      <c r="R57" s="787"/>
      <c r="S57" s="787"/>
      <c r="T57" s="787"/>
      <c r="U57" s="787"/>
      <c r="V57" s="788"/>
      <c r="W57" s="34"/>
      <c r="X57" s="34"/>
      <c r="Y57" s="34"/>
      <c r="Z57" s="34"/>
      <c r="AA57" s="34"/>
      <c r="AB57" s="34"/>
      <c r="AC57" s="34"/>
      <c r="AD57" s="34"/>
      <c r="AE57" s="34"/>
      <c r="AF57" s="34"/>
      <c r="AG57" s="34"/>
      <c r="AH57" s="34"/>
      <c r="AI57" s="34"/>
      <c r="AJ57" s="34"/>
      <c r="AK57" s="384"/>
      <c r="AL57" s="384"/>
      <c r="AM57" s="384"/>
      <c r="AN57" s="384"/>
      <c r="AO57" s="384"/>
      <c r="AP57" s="384"/>
      <c r="AQ57" s="384"/>
      <c r="AR57" s="384"/>
      <c r="AS57" s="384"/>
      <c r="AT57" s="384"/>
      <c r="AU57" s="384"/>
      <c r="AV57" s="384"/>
      <c r="AW57" s="384"/>
      <c r="AX57" s="384"/>
      <c r="AY57" s="384"/>
      <c r="AZ57" s="384"/>
      <c r="BA57" s="384"/>
      <c r="BB57" s="384"/>
      <c r="BC57" s="384"/>
      <c r="BD57" s="384"/>
    </row>
    <row r="58" spans="1:56" ht="14">
      <c r="A58" s="35" t="s">
        <v>343</v>
      </c>
      <c r="B58" s="35"/>
      <c r="C58" s="34"/>
      <c r="D58" s="34"/>
      <c r="E58" s="34"/>
      <c r="F58" s="34"/>
      <c r="G58" s="34"/>
      <c r="H58" s="34"/>
      <c r="I58" s="34"/>
      <c r="J58" s="34"/>
      <c r="K58" s="34"/>
      <c r="L58" s="24" t="str">
        <f t="shared" si="2"/>
        <v>９</v>
      </c>
      <c r="M58" s="45"/>
      <c r="N58" s="1" t="str">
        <f t="shared" si="5"/>
        <v>ボランティア活動又はハートフルしまね</v>
      </c>
      <c r="O58" s="786" t="str">
        <f>CONCATENATE("　○ボランティア活動又はハートフルしまねへの参加実績　（様式-",L58,"）")</f>
        <v>　○ボランティア活動又はハートフルしまねへの参加実績　（様式-９）</v>
      </c>
      <c r="P58" s="787"/>
      <c r="Q58" s="787"/>
      <c r="R58" s="787"/>
      <c r="S58" s="787"/>
      <c r="T58" s="787"/>
      <c r="U58" s="787"/>
      <c r="V58" s="788"/>
      <c r="W58" s="34"/>
      <c r="X58" s="34"/>
      <c r="Y58" s="34"/>
      <c r="Z58" s="34"/>
      <c r="AA58" s="34"/>
      <c r="AB58" s="34"/>
      <c r="AC58" s="34"/>
      <c r="AD58" s="34"/>
      <c r="AE58" s="34"/>
      <c r="AF58" s="34"/>
      <c r="AG58" s="34"/>
      <c r="AH58" s="34"/>
      <c r="AI58" s="34"/>
      <c r="AJ58" s="34"/>
      <c r="AK58" s="384"/>
      <c r="AL58" s="384"/>
      <c r="AM58" s="384"/>
      <c r="AN58" s="384"/>
      <c r="AO58" s="384"/>
      <c r="AP58" s="384"/>
      <c r="AQ58" s="384"/>
      <c r="AR58" s="384"/>
      <c r="AS58" s="384"/>
      <c r="AT58" s="384"/>
      <c r="AU58" s="384"/>
      <c r="AV58" s="384"/>
      <c r="AW58" s="384"/>
      <c r="AX58" s="384"/>
      <c r="AY58" s="384"/>
      <c r="AZ58" s="384"/>
      <c r="BA58" s="384"/>
      <c r="BB58" s="384"/>
      <c r="BC58" s="384"/>
      <c r="BD58" s="384"/>
    </row>
    <row r="59" spans="1:56">
      <c r="A59" s="34"/>
      <c r="B59" s="38" t="s">
        <v>305</v>
      </c>
      <c r="C59" s="34"/>
      <c r="D59" s="34"/>
      <c r="E59" s="34"/>
      <c r="F59" s="34"/>
      <c r="G59" s="34"/>
      <c r="H59" s="34"/>
      <c r="I59" s="34"/>
      <c r="J59" s="34"/>
      <c r="K59" s="34"/>
      <c r="L59" s="24" t="str">
        <f t="shared" si="2"/>
        <v>８</v>
      </c>
      <c r="M59" s="45"/>
      <c r="N59" s="1" t="str">
        <f t="shared" si="5"/>
        <v>維持管理業務</v>
      </c>
      <c r="O59" s="786" t="str">
        <f>CONCATENATE("　○県管理公共土木施設に関する維持管理業務または海岸漂着物の回収業務の契約実績　（様式-",L59,"）")</f>
        <v>　○県管理公共土木施設に関する維持管理業務または海岸漂着物の回収業務の契約実績　（様式-８）</v>
      </c>
      <c r="P59" s="787"/>
      <c r="Q59" s="787"/>
      <c r="R59" s="787"/>
      <c r="S59" s="787"/>
      <c r="T59" s="787"/>
      <c r="U59" s="787"/>
      <c r="V59" s="788"/>
      <c r="W59" s="34"/>
      <c r="X59" s="34"/>
      <c r="Y59" s="34"/>
      <c r="Z59" s="34"/>
      <c r="AA59" s="34"/>
      <c r="AB59" s="34"/>
      <c r="AC59" s="34"/>
      <c r="AD59" s="34"/>
      <c r="AE59" s="34"/>
      <c r="AF59" s="34"/>
      <c r="AG59" s="34"/>
      <c r="AH59" s="34"/>
      <c r="AI59" s="34"/>
      <c r="AJ59" s="34"/>
      <c r="AK59" s="384"/>
      <c r="AL59" s="384"/>
      <c r="AM59" s="384"/>
      <c r="AN59" s="384"/>
      <c r="AO59" s="384"/>
      <c r="AP59" s="384"/>
      <c r="AQ59" s="384"/>
      <c r="AR59" s="384"/>
      <c r="AS59" s="384"/>
      <c r="AT59" s="384"/>
      <c r="AU59" s="384"/>
      <c r="AV59" s="384"/>
      <c r="AW59" s="384"/>
      <c r="AX59" s="384"/>
      <c r="AY59" s="384"/>
      <c r="AZ59" s="384"/>
      <c r="BA59" s="384"/>
      <c r="BB59" s="384"/>
      <c r="BC59" s="384"/>
      <c r="BD59" s="384"/>
    </row>
    <row r="60" spans="1:56">
      <c r="A60" s="34"/>
      <c r="B60" s="34"/>
      <c r="C60" s="34"/>
      <c r="D60" s="34"/>
      <c r="E60" s="34"/>
      <c r="F60" s="34"/>
      <c r="G60" s="34"/>
      <c r="H60" s="34"/>
      <c r="I60" s="34"/>
      <c r="J60" s="34"/>
      <c r="K60" s="34"/>
      <c r="L60" s="24" t="e">
        <f t="shared" si="2"/>
        <v>#N/A</v>
      </c>
      <c r="M60" s="45"/>
      <c r="N60" s="1" t="str">
        <f t="shared" si="5"/>
        <v>除雪業務</v>
      </c>
      <c r="O60" s="786" t="e">
        <f>CONCATENATE("　○県管理道路・空港を含む除雪業務の契約実績　（様式-",L60,"）")</f>
        <v>#N/A</v>
      </c>
      <c r="P60" s="787"/>
      <c r="Q60" s="787"/>
      <c r="R60" s="787"/>
      <c r="S60" s="787"/>
      <c r="T60" s="787"/>
      <c r="U60" s="787"/>
      <c r="V60" s="788"/>
      <c r="W60" s="34"/>
      <c r="X60" s="34"/>
      <c r="Y60" s="34"/>
      <c r="Z60" s="34"/>
      <c r="AA60" s="34"/>
      <c r="AB60" s="34"/>
      <c r="AC60" s="34"/>
      <c r="AD60" s="34"/>
      <c r="AE60" s="34"/>
      <c r="AF60" s="34"/>
      <c r="AG60" s="34"/>
      <c r="AH60" s="34"/>
      <c r="AI60" s="34"/>
      <c r="AJ60" s="34"/>
      <c r="AK60" s="384"/>
      <c r="AL60" s="384"/>
      <c r="AM60" s="384"/>
      <c r="AN60" s="384"/>
      <c r="AO60" s="384"/>
      <c r="AP60" s="384"/>
      <c r="AQ60" s="384"/>
      <c r="AR60" s="384"/>
      <c r="AS60" s="384"/>
      <c r="AT60" s="384"/>
      <c r="AU60" s="384"/>
      <c r="AV60" s="384"/>
      <c r="AW60" s="384"/>
      <c r="AX60" s="384"/>
      <c r="AY60" s="384"/>
      <c r="AZ60" s="384"/>
      <c r="BA60" s="384"/>
      <c r="BB60" s="384"/>
      <c r="BC60" s="384"/>
      <c r="BD60" s="384"/>
    </row>
    <row r="61" spans="1:56" ht="14">
      <c r="A61" s="35" t="s">
        <v>344</v>
      </c>
      <c r="B61" s="35"/>
      <c r="C61" s="34"/>
      <c r="D61" s="34"/>
      <c r="E61" s="34"/>
      <c r="F61" s="34"/>
      <c r="G61" s="34"/>
      <c r="H61" s="34"/>
      <c r="I61" s="34"/>
      <c r="J61" s="34"/>
      <c r="K61" s="34"/>
      <c r="L61" s="24" t="str">
        <f t="shared" si="2"/>
        <v>１０</v>
      </c>
      <c r="M61" s="45"/>
      <c r="N61" s="1" t="str">
        <f t="shared" si="5"/>
        <v>労働福祉（障がい者雇用）</v>
      </c>
      <c r="O61" s="774" t="str">
        <f>CONCATENATE("　○労働福祉関連の状況(a 障がい者雇用の実態)　（様式-",L61,"）")</f>
        <v>　○労働福祉関連の状況(a 障がい者雇用の実態)　（様式-１０）</v>
      </c>
      <c r="P61" s="777"/>
      <c r="Q61" s="777"/>
      <c r="R61" s="777"/>
      <c r="S61" s="777"/>
      <c r="T61" s="777"/>
      <c r="U61" s="777"/>
      <c r="V61" s="778"/>
      <c r="W61" s="34"/>
      <c r="X61" s="34"/>
      <c r="Y61" s="34"/>
      <c r="Z61" s="34"/>
      <c r="AA61" s="34"/>
      <c r="AB61" s="34"/>
      <c r="AC61" s="34"/>
      <c r="AD61" s="34"/>
      <c r="AE61" s="34"/>
      <c r="AF61" s="34"/>
      <c r="AG61" s="34"/>
      <c r="AH61" s="34"/>
      <c r="AI61" s="34"/>
      <c r="AJ61" s="34"/>
      <c r="AK61" s="384"/>
      <c r="AL61" s="384"/>
      <c r="AM61" s="384"/>
      <c r="AN61" s="384"/>
      <c r="AO61" s="384"/>
      <c r="AP61" s="384"/>
      <c r="AQ61" s="384"/>
      <c r="AR61" s="384"/>
      <c r="AS61" s="384"/>
      <c r="AT61" s="384"/>
      <c r="AU61" s="384"/>
      <c r="AV61" s="384"/>
      <c r="AW61" s="384"/>
      <c r="AX61" s="384"/>
      <c r="AY61" s="384"/>
      <c r="AZ61" s="384"/>
      <c r="BA61" s="384"/>
      <c r="BB61" s="384"/>
      <c r="BC61" s="384"/>
      <c r="BD61" s="384"/>
    </row>
    <row r="62" spans="1:56">
      <c r="A62" s="34"/>
      <c r="B62" s="34" t="s">
        <v>483</v>
      </c>
      <c r="C62" s="34"/>
      <c r="D62" s="34"/>
      <c r="E62" s="34"/>
      <c r="F62" s="34"/>
      <c r="G62" s="34"/>
      <c r="H62" s="34"/>
      <c r="I62" s="34"/>
      <c r="J62" s="34"/>
      <c r="K62" s="34"/>
      <c r="L62" s="24" t="str">
        <f>INDEX($B$20:$G$40,MATCH(N62,$C$20:$C$40,0),4)</f>
        <v>１１</v>
      </c>
      <c r="M62" s="45"/>
      <c r="N62" s="1" t="str">
        <f t="shared" si="5"/>
        <v>労働福祉（育児介護制度）</v>
      </c>
      <c r="O62" s="774" t="str">
        <f>CONCATENATE("　○労働福祉関連の状況(b 育児・介護休業に関する制度)　（様式-",L62,"）")</f>
        <v>　○労働福祉関連の状況(b 育児・介護休業に関する制度)　（様式-１１）</v>
      </c>
      <c r="P62" s="777"/>
      <c r="Q62" s="777"/>
      <c r="R62" s="777"/>
      <c r="S62" s="777"/>
      <c r="T62" s="777"/>
      <c r="U62" s="777"/>
      <c r="V62" s="778"/>
      <c r="W62" s="34"/>
      <c r="X62" s="34"/>
      <c r="Y62" s="34"/>
      <c r="Z62" s="34"/>
      <c r="AA62" s="34"/>
      <c r="AB62" s="34"/>
      <c r="AC62" s="34"/>
      <c r="AD62" s="34"/>
      <c r="AE62" s="34"/>
      <c r="AF62" s="34"/>
      <c r="AG62" s="34"/>
      <c r="AH62" s="34"/>
      <c r="AI62" s="34"/>
      <c r="AJ62" s="34"/>
      <c r="AK62" s="384"/>
      <c r="AL62" s="384"/>
      <c r="AM62" s="384"/>
      <c r="AN62" s="384"/>
      <c r="AO62" s="384"/>
      <c r="AP62" s="384"/>
      <c r="AQ62" s="384"/>
      <c r="AR62" s="384"/>
      <c r="AS62" s="384"/>
      <c r="AT62" s="384"/>
      <c r="AU62" s="384"/>
      <c r="AV62" s="384"/>
      <c r="AW62" s="384"/>
      <c r="AX62" s="384"/>
      <c r="AY62" s="384"/>
      <c r="AZ62" s="384"/>
      <c r="BA62" s="384"/>
      <c r="BB62" s="384"/>
      <c r="BC62" s="384"/>
      <c r="BD62" s="384"/>
    </row>
    <row r="63" spans="1:56">
      <c r="A63" s="34"/>
      <c r="B63" s="38" t="s">
        <v>312</v>
      </c>
      <c r="C63" s="34"/>
      <c r="D63" s="34"/>
      <c r="E63" s="34"/>
      <c r="F63" s="34"/>
      <c r="G63" s="34"/>
      <c r="H63" s="34"/>
      <c r="I63" s="34"/>
      <c r="J63" s="34"/>
      <c r="K63" s="34"/>
      <c r="L63" s="24" t="str">
        <f t="shared" si="2"/>
        <v>１２</v>
      </c>
      <c r="M63" s="45"/>
      <c r="N63" s="1" t="str">
        <f t="shared" si="5"/>
        <v>育児介護チェック表</v>
      </c>
      <c r="O63" s="774" t="str">
        <f>CONCATENATE("　○育児・介護休業に関する制度　チェック表　（様式-",L63,"）")</f>
        <v>　○育児・介護休業に関する制度　チェック表　（様式-１２）</v>
      </c>
      <c r="P63" s="777"/>
      <c r="Q63" s="777"/>
      <c r="R63" s="777"/>
      <c r="S63" s="777"/>
      <c r="T63" s="777"/>
      <c r="U63" s="777"/>
      <c r="V63" s="778"/>
      <c r="W63" s="34"/>
      <c r="X63" s="34"/>
      <c r="Y63" s="34"/>
      <c r="Z63" s="34"/>
      <c r="AA63" s="34"/>
      <c r="AB63" s="34"/>
      <c r="AC63" s="34"/>
      <c r="AD63" s="34"/>
      <c r="AE63" s="34"/>
      <c r="AF63" s="34"/>
      <c r="AG63" s="34"/>
      <c r="AH63" s="34"/>
      <c r="AI63" s="34"/>
      <c r="AJ63" s="34"/>
      <c r="AK63" s="384"/>
      <c r="AL63" s="384"/>
      <c r="AM63" s="384"/>
      <c r="AN63" s="384"/>
      <c r="AO63" s="384"/>
      <c r="AP63" s="384"/>
      <c r="AQ63" s="384"/>
      <c r="AR63" s="384"/>
      <c r="AS63" s="384"/>
      <c r="AT63" s="384"/>
      <c r="AU63" s="384"/>
      <c r="AV63" s="384"/>
      <c r="AW63" s="384"/>
      <c r="AX63" s="384"/>
      <c r="AY63" s="384"/>
      <c r="AZ63" s="384"/>
      <c r="BA63" s="384"/>
      <c r="BB63" s="384"/>
      <c r="BC63" s="384"/>
      <c r="BD63" s="384"/>
    </row>
    <row r="64" spans="1:56" ht="13.5" customHeight="1">
      <c r="A64" s="34"/>
      <c r="B64" s="38" t="s">
        <v>447</v>
      </c>
      <c r="C64" s="34"/>
      <c r="D64" s="34"/>
      <c r="E64" s="34"/>
      <c r="F64" s="34"/>
      <c r="G64" s="34"/>
      <c r="H64" s="34"/>
      <c r="I64" s="34"/>
      <c r="J64" s="34"/>
      <c r="K64" s="34"/>
      <c r="L64" s="24" t="e">
        <f t="shared" si="2"/>
        <v>#N/A</v>
      </c>
      <c r="M64" s="45"/>
      <c r="N64" s="1" t="str">
        <f t="shared" si="5"/>
        <v>労働福祉（若手技術者雇用）</v>
      </c>
      <c r="O64" s="774" t="e">
        <f>CONCATENATE("　○労働福祉関連の状況(d 若手技術者の新規雇用)　（様式-",L64,"）")</f>
        <v>#N/A</v>
      </c>
      <c r="P64" s="777"/>
      <c r="Q64" s="777"/>
      <c r="R64" s="777"/>
      <c r="S64" s="777"/>
      <c r="T64" s="777"/>
      <c r="U64" s="777"/>
      <c r="V64" s="778"/>
      <c r="W64" s="34"/>
      <c r="X64" s="34"/>
      <c r="Y64" s="34"/>
      <c r="Z64" s="34"/>
      <c r="AA64" s="34"/>
      <c r="AB64" s="34"/>
      <c r="AC64" s="34"/>
      <c r="AD64" s="34"/>
      <c r="AE64" s="34"/>
      <c r="AF64" s="34"/>
      <c r="AG64" s="34"/>
      <c r="AH64" s="34"/>
      <c r="AI64" s="34"/>
      <c r="AJ64" s="34"/>
      <c r="AK64" s="384"/>
      <c r="AL64" s="384"/>
      <c r="AM64" s="384"/>
      <c r="AN64" s="384"/>
      <c r="AO64" s="384"/>
      <c r="AP64" s="384"/>
      <c r="AQ64" s="384"/>
      <c r="AR64" s="384"/>
      <c r="AS64" s="384"/>
      <c r="AT64" s="384"/>
      <c r="AU64" s="384"/>
      <c r="AV64" s="384"/>
      <c r="AW64" s="384"/>
      <c r="AX64" s="384"/>
      <c r="AY64" s="384"/>
      <c r="AZ64" s="384"/>
      <c r="BA64" s="384"/>
      <c r="BB64" s="384"/>
      <c r="BC64" s="384"/>
      <c r="BD64" s="384"/>
    </row>
    <row r="65" spans="1:56" ht="16.5" customHeight="1">
      <c r="A65" s="34"/>
      <c r="B65" s="38" t="s">
        <v>448</v>
      </c>
      <c r="C65" s="34"/>
      <c r="D65" s="34"/>
      <c r="E65" s="34"/>
      <c r="F65" s="34"/>
      <c r="G65" s="34"/>
      <c r="H65" s="34"/>
      <c r="I65" s="34"/>
      <c r="J65" s="34"/>
      <c r="K65" s="34"/>
      <c r="L65" s="24" t="e">
        <f t="shared" si="2"/>
        <v>#N/A</v>
      </c>
      <c r="M65" s="45"/>
      <c r="N65" s="1" t="str">
        <f t="shared" si="5"/>
        <v>登録基幹技能者</v>
      </c>
      <c r="O65" s="774" t="e">
        <f>CONCATENATE("　○登録基幹技能者の配置　（様式-",L65,"）")</f>
        <v>#N/A</v>
      </c>
      <c r="P65" s="777"/>
      <c r="Q65" s="777"/>
      <c r="R65" s="777"/>
      <c r="S65" s="777"/>
      <c r="T65" s="777"/>
      <c r="U65" s="777"/>
      <c r="V65" s="778"/>
      <c r="W65" s="34"/>
      <c r="X65" s="34"/>
      <c r="Y65" s="34"/>
      <c r="Z65" s="34"/>
      <c r="AA65" s="34"/>
      <c r="AB65" s="34"/>
      <c r="AC65" s="34"/>
      <c r="AD65" s="34"/>
      <c r="AE65" s="34"/>
      <c r="AF65" s="34"/>
      <c r="AG65" s="34"/>
      <c r="AH65" s="34"/>
      <c r="AI65" s="34"/>
      <c r="AJ65" s="34"/>
      <c r="AK65" s="384"/>
      <c r="AL65" s="384"/>
      <c r="AM65" s="384"/>
      <c r="AN65" s="384"/>
      <c r="AO65" s="384"/>
      <c r="AP65" s="384"/>
      <c r="AQ65" s="384"/>
      <c r="AR65" s="384"/>
      <c r="AS65" s="384"/>
      <c r="AT65" s="384"/>
      <c r="AU65" s="384"/>
      <c r="AV65" s="384"/>
      <c r="AW65" s="384"/>
      <c r="AX65" s="384"/>
      <c r="AY65" s="384"/>
      <c r="AZ65" s="384"/>
      <c r="BA65" s="384"/>
      <c r="BB65" s="384"/>
      <c r="BC65" s="384"/>
      <c r="BD65" s="384"/>
    </row>
    <row r="66" spans="1:56" ht="13.5" customHeight="1">
      <c r="A66" s="34"/>
      <c r="B66" s="38" t="s">
        <v>318</v>
      </c>
      <c r="C66" s="34"/>
      <c r="D66" s="34"/>
      <c r="E66" s="34"/>
      <c r="F66" s="34"/>
      <c r="G66" s="34"/>
      <c r="H66" s="34"/>
      <c r="I66" s="34"/>
      <c r="J66" s="34"/>
      <c r="K66" s="34"/>
      <c r="L66" s="24" t="e">
        <f t="shared" si="2"/>
        <v>#N/A</v>
      </c>
      <c r="M66" s="45"/>
      <c r="N66" s="1" t="str">
        <f t="shared" si="5"/>
        <v>若手・中堅技術者配置</v>
      </c>
      <c r="O66" s="774" t="e">
        <f>CONCATENATE("　○若手・中堅技術者の配置　（様式-",L66,"）")</f>
        <v>#N/A</v>
      </c>
      <c r="P66" s="777"/>
      <c r="Q66" s="777"/>
      <c r="R66" s="777"/>
      <c r="S66" s="777"/>
      <c r="T66" s="777"/>
      <c r="U66" s="777"/>
      <c r="V66" s="778"/>
      <c r="W66" s="34"/>
      <c r="X66" s="34"/>
      <c r="Y66" s="34"/>
      <c r="Z66" s="34"/>
      <c r="AA66" s="34"/>
      <c r="AB66" s="34"/>
      <c r="AC66" s="34"/>
      <c r="AD66" s="34"/>
      <c r="AE66" s="34"/>
      <c r="AF66" s="34"/>
      <c r="AG66" s="34"/>
      <c r="AH66" s="34"/>
      <c r="AI66" s="34"/>
      <c r="AJ66" s="34"/>
      <c r="AK66" s="384"/>
      <c r="AL66" s="384"/>
      <c r="AM66" s="384"/>
      <c r="AN66" s="384"/>
      <c r="AO66" s="384"/>
      <c r="AP66" s="384"/>
      <c r="AQ66" s="384"/>
      <c r="AR66" s="384"/>
      <c r="AS66" s="384"/>
      <c r="AT66" s="384"/>
      <c r="AU66" s="384"/>
      <c r="AV66" s="384"/>
      <c r="AW66" s="384"/>
      <c r="AX66" s="384"/>
      <c r="AY66" s="384"/>
      <c r="AZ66" s="384"/>
      <c r="BA66" s="384"/>
      <c r="BB66" s="384"/>
      <c r="BC66" s="384"/>
      <c r="BD66" s="384"/>
    </row>
    <row r="67" spans="1:56" ht="13" customHeight="1">
      <c r="A67" s="38"/>
      <c r="B67" s="38"/>
      <c r="C67" s="34"/>
      <c r="D67" s="34"/>
      <c r="E67" s="34"/>
      <c r="F67" s="34"/>
      <c r="G67" s="34"/>
      <c r="H67" s="34"/>
      <c r="I67" s="34"/>
      <c r="J67" s="34"/>
      <c r="K67" s="34"/>
      <c r="L67" s="24" t="str">
        <f t="shared" si="2"/>
        <v>１３</v>
      </c>
      <c r="M67" s="45"/>
      <c r="N67" s="1" t="str">
        <f t="shared" si="5"/>
        <v>若手技術者・若手従業員の新規雇用</v>
      </c>
      <c r="O67" s="774" t="str">
        <f>CONCATENATE("　○若手技術者・若手従業員の新規雇用　（様式-",L67,"）")</f>
        <v>　○若手技術者・若手従業員の新規雇用　（様式-１３）</v>
      </c>
      <c r="P67" s="777"/>
      <c r="Q67" s="777"/>
      <c r="R67" s="777"/>
      <c r="S67" s="777"/>
      <c r="T67" s="777"/>
      <c r="U67" s="777"/>
      <c r="V67" s="778"/>
      <c r="W67" s="34"/>
      <c r="X67" s="34"/>
      <c r="Y67" s="34"/>
      <c r="Z67" s="34"/>
      <c r="AA67" s="34"/>
      <c r="AB67" s="34"/>
      <c r="AC67" s="34"/>
      <c r="AD67" s="34"/>
      <c r="AE67" s="34"/>
      <c r="AF67" s="34"/>
      <c r="AG67" s="34"/>
      <c r="AH67" s="34"/>
      <c r="AI67" s="34"/>
      <c r="AJ67" s="34"/>
      <c r="AK67" s="384"/>
      <c r="AL67" s="384"/>
      <c r="AM67" s="384"/>
      <c r="AN67" s="384"/>
      <c r="AO67" s="384"/>
      <c r="AP67" s="384"/>
      <c r="AQ67" s="384"/>
      <c r="AR67" s="384"/>
      <c r="AS67" s="384"/>
      <c r="AT67" s="384"/>
      <c r="AU67" s="384"/>
      <c r="AV67" s="384"/>
      <c r="AW67" s="384"/>
      <c r="AX67" s="384"/>
      <c r="AY67" s="384"/>
      <c r="AZ67" s="384"/>
      <c r="BA67" s="384"/>
      <c r="BB67" s="384"/>
      <c r="BC67" s="384"/>
      <c r="BD67" s="384"/>
    </row>
    <row r="68" spans="1:56" ht="14">
      <c r="A68" s="35" t="s">
        <v>380</v>
      </c>
      <c r="B68" s="35"/>
      <c r="C68" s="34"/>
      <c r="D68" s="34"/>
      <c r="E68" s="34"/>
      <c r="F68" s="34"/>
      <c r="G68" s="34"/>
      <c r="H68" s="34"/>
      <c r="I68" s="34"/>
      <c r="J68" s="34"/>
      <c r="K68" s="34"/>
      <c r="L68" s="24" t="e">
        <f t="shared" si="2"/>
        <v>#N/A</v>
      </c>
      <c r="M68" s="45"/>
      <c r="N68" s="1" t="str">
        <f t="shared" si="5"/>
        <v>建設機械保有状況</v>
      </c>
      <c r="O68" s="774" t="e">
        <f>CONCATENATE("　○建設機械の保有状況　（様式-",L68,"）")</f>
        <v>#N/A</v>
      </c>
      <c r="P68" s="775"/>
      <c r="Q68" s="775"/>
      <c r="R68" s="775"/>
      <c r="S68" s="775"/>
      <c r="T68" s="775"/>
      <c r="U68" s="775"/>
      <c r="V68" s="776"/>
      <c r="W68" s="34"/>
      <c r="X68" s="34"/>
      <c r="Y68" s="34"/>
      <c r="Z68" s="34"/>
      <c r="AA68" s="34"/>
      <c r="AB68" s="34"/>
      <c r="AC68" s="34"/>
      <c r="AD68" s="34"/>
      <c r="AE68" s="34"/>
      <c r="AF68" s="34"/>
      <c r="AG68" s="34"/>
      <c r="AH68" s="34"/>
      <c r="AI68" s="34"/>
      <c r="AJ68" s="34"/>
      <c r="AK68" s="384"/>
      <c r="AL68" s="384"/>
      <c r="AM68" s="384"/>
      <c r="AN68" s="384"/>
      <c r="AO68" s="384"/>
      <c r="AP68" s="384"/>
      <c r="AQ68" s="384"/>
      <c r="AR68" s="384"/>
      <c r="AS68" s="384"/>
      <c r="AT68" s="384"/>
      <c r="AU68" s="384"/>
      <c r="AV68" s="384"/>
      <c r="AW68" s="384"/>
      <c r="AX68" s="384"/>
      <c r="AY68" s="384"/>
      <c r="AZ68" s="384"/>
      <c r="BA68" s="384"/>
      <c r="BB68" s="384"/>
      <c r="BC68" s="384"/>
      <c r="BD68" s="384"/>
    </row>
    <row r="69" spans="1:56">
      <c r="A69" s="34"/>
      <c r="B69" s="38" t="s">
        <v>336</v>
      </c>
      <c r="C69" s="34"/>
      <c r="D69" s="34"/>
      <c r="E69" s="34"/>
      <c r="F69" s="34"/>
      <c r="G69" s="34"/>
      <c r="H69" s="34"/>
      <c r="I69" s="34"/>
      <c r="J69" s="34"/>
      <c r="K69" s="34"/>
      <c r="L69" s="24" t="e">
        <f t="shared" si="2"/>
        <v>#N/A</v>
      </c>
      <c r="M69" s="45"/>
      <c r="N69" s="1" t="str">
        <f t="shared" si="5"/>
        <v>消防団協力事業所</v>
      </c>
      <c r="O69" s="774" t="e">
        <f>CONCATENATE("　○消防団協力事業所の認定　（様式-",L69,"）")</f>
        <v>#N/A</v>
      </c>
      <c r="P69" s="775"/>
      <c r="Q69" s="775"/>
      <c r="R69" s="775"/>
      <c r="S69" s="775"/>
      <c r="T69" s="775"/>
      <c r="U69" s="775"/>
      <c r="V69" s="776"/>
      <c r="W69" s="34"/>
      <c r="X69" s="34"/>
      <c r="Y69" s="34"/>
      <c r="Z69" s="34"/>
      <c r="AA69" s="34"/>
      <c r="AB69" s="34"/>
      <c r="AC69" s="34"/>
      <c r="AD69" s="34"/>
      <c r="AE69" s="34"/>
      <c r="AF69" s="34"/>
      <c r="AG69" s="34"/>
      <c r="AH69" s="34"/>
      <c r="AI69" s="34"/>
      <c r="AJ69" s="34"/>
      <c r="AK69" s="384"/>
      <c r="AL69" s="384"/>
      <c r="AM69" s="384"/>
      <c r="AN69" s="384"/>
      <c r="AO69" s="384"/>
      <c r="AP69" s="384"/>
      <c r="AQ69" s="384"/>
      <c r="AR69" s="384"/>
      <c r="AS69" s="384"/>
      <c r="AT69" s="384"/>
      <c r="AU69" s="384"/>
      <c r="AV69" s="384"/>
      <c r="AW69" s="384"/>
      <c r="AX69" s="384"/>
      <c r="AY69" s="384"/>
      <c r="AZ69" s="384"/>
      <c r="BA69" s="384"/>
      <c r="BB69" s="384"/>
      <c r="BC69" s="384"/>
      <c r="BD69" s="384"/>
    </row>
    <row r="70" spans="1:56">
      <c r="A70" s="34"/>
      <c r="B70" s="38" t="s">
        <v>339</v>
      </c>
      <c r="C70" s="34"/>
      <c r="D70" s="34"/>
      <c r="E70" s="34"/>
      <c r="F70" s="34"/>
      <c r="G70" s="34"/>
      <c r="H70" s="34"/>
      <c r="I70" s="34"/>
      <c r="J70" s="34"/>
      <c r="K70" s="34"/>
      <c r="L70" s="24" t="e">
        <f t="shared" si="2"/>
        <v>#N/A</v>
      </c>
      <c r="M70" s="45"/>
      <c r="N70" s="1" t="str">
        <f t="shared" si="5"/>
        <v>応急危険度判定士</v>
      </c>
      <c r="O70" s="774" t="e">
        <f>CONCATENATE("　○島根県地震被災建築物応急危険度判定士の登録　（様式-",L70,"）")</f>
        <v>#N/A</v>
      </c>
      <c r="P70" s="775"/>
      <c r="Q70" s="775"/>
      <c r="R70" s="775"/>
      <c r="S70" s="775"/>
      <c r="T70" s="775"/>
      <c r="U70" s="775"/>
      <c r="V70" s="776"/>
      <c r="W70" s="34"/>
      <c r="X70" s="34"/>
      <c r="Y70" s="34"/>
      <c r="Z70" s="34"/>
      <c r="AA70" s="34"/>
      <c r="AB70" s="34"/>
      <c r="AC70" s="34"/>
      <c r="AD70" s="34"/>
      <c r="AE70" s="34"/>
      <c r="AF70" s="34"/>
      <c r="AG70" s="34"/>
      <c r="AH70" s="34"/>
      <c r="AI70" s="34"/>
      <c r="AJ70" s="34"/>
      <c r="AK70" s="384"/>
      <c r="AL70" s="384"/>
      <c r="AM70" s="384"/>
      <c r="AN70" s="384"/>
      <c r="AO70" s="384"/>
      <c r="AP70" s="384"/>
      <c r="AQ70" s="384"/>
      <c r="AR70" s="384"/>
      <c r="AS70" s="384"/>
      <c r="AT70" s="384"/>
      <c r="AU70" s="384"/>
      <c r="AV70" s="384"/>
      <c r="AW70" s="384"/>
      <c r="AX70" s="384"/>
      <c r="AY70" s="384"/>
      <c r="AZ70" s="384"/>
      <c r="BA70" s="384"/>
      <c r="BB70" s="384"/>
      <c r="BC70" s="384"/>
      <c r="BD70" s="384"/>
    </row>
    <row r="71" spans="1:56">
      <c r="A71" s="34"/>
      <c r="B71" s="34"/>
      <c r="C71" s="34"/>
      <c r="D71" s="34"/>
      <c r="E71" s="34"/>
      <c r="F71" s="34"/>
      <c r="G71" s="34"/>
      <c r="H71" s="34"/>
      <c r="I71" s="34"/>
      <c r="J71" s="34"/>
      <c r="K71" s="34"/>
      <c r="L71" s="24" t="str">
        <f t="shared" si="2"/>
        <v>１４</v>
      </c>
      <c r="M71" s="45"/>
      <c r="N71" s="1" t="str">
        <f t="shared" si="5"/>
        <v>CCUSの活用</v>
      </c>
      <c r="O71" s="774" t="str">
        <f>CONCATENATE("　○建設キャリアアップシステム（CCUS）の活用　（様式-",L71,"）")</f>
        <v>　○建設キャリアアップシステム（CCUS）の活用　（様式-１４）</v>
      </c>
      <c r="P71" s="775"/>
      <c r="Q71" s="775"/>
      <c r="R71" s="775"/>
      <c r="S71" s="775"/>
      <c r="T71" s="775"/>
      <c r="U71" s="775"/>
      <c r="V71" s="776"/>
      <c r="W71" s="34"/>
      <c r="X71" s="34"/>
      <c r="Y71" s="34"/>
      <c r="Z71" s="34"/>
      <c r="AA71" s="34"/>
      <c r="AB71" s="34"/>
      <c r="AC71" s="34"/>
      <c r="AD71" s="34"/>
      <c r="AE71" s="34"/>
      <c r="AF71" s="34"/>
      <c r="AG71" s="34"/>
      <c r="AH71" s="34"/>
      <c r="AI71" s="34"/>
      <c r="AJ71" s="34"/>
      <c r="AK71" s="384"/>
      <c r="AL71" s="384"/>
      <c r="AM71" s="384"/>
      <c r="AN71" s="384"/>
      <c r="AO71" s="384"/>
      <c r="AP71" s="384"/>
      <c r="AQ71" s="384"/>
      <c r="AR71" s="384"/>
      <c r="AS71" s="384"/>
      <c r="AT71" s="384"/>
      <c r="AU71" s="384"/>
      <c r="AV71" s="384"/>
      <c r="AW71" s="384"/>
      <c r="AX71" s="384"/>
      <c r="AY71" s="384"/>
      <c r="AZ71" s="384"/>
      <c r="BA71" s="384"/>
      <c r="BB71" s="384"/>
      <c r="BC71" s="384"/>
      <c r="BD71" s="384"/>
    </row>
    <row r="72" spans="1:56" ht="13.5" customHeight="1">
      <c r="A72" s="34"/>
      <c r="B72" s="34" t="s">
        <v>337</v>
      </c>
      <c r="C72" s="34"/>
      <c r="D72" s="34"/>
      <c r="E72" s="34"/>
      <c r="F72" s="34"/>
      <c r="G72" s="34"/>
      <c r="H72" s="34"/>
      <c r="I72" s="34"/>
      <c r="J72" s="34"/>
      <c r="K72" s="34"/>
      <c r="L72" s="24" t="e">
        <f>INDEX($B$25:$G$40,MATCH(N72,$C$25:$C$40,0),4)</f>
        <v>#N/A</v>
      </c>
      <c r="M72" s="45"/>
      <c r="N72" s="1" t="str">
        <f t="shared" si="5"/>
        <v>ＩＣＴ活用工事施工実績</v>
      </c>
      <c r="O72" s="774" t="e">
        <f>CONCATENATE("　○ＩＣＴ活用工事の施工実績　（様式-",L72,"）")</f>
        <v>#N/A</v>
      </c>
      <c r="P72" s="775"/>
      <c r="Q72" s="775"/>
      <c r="R72" s="775"/>
      <c r="S72" s="775"/>
      <c r="T72" s="775"/>
      <c r="U72" s="775"/>
      <c r="V72" s="776"/>
      <c r="W72" s="34"/>
      <c r="X72" s="34"/>
      <c r="Y72" s="34"/>
      <c r="Z72" s="34"/>
      <c r="AA72" s="34"/>
      <c r="AB72" s="34"/>
      <c r="AC72" s="34"/>
      <c r="AD72" s="34"/>
      <c r="AE72" s="34"/>
      <c r="AF72" s="34"/>
      <c r="AG72" s="34"/>
      <c r="AH72" s="34"/>
      <c r="AI72" s="34"/>
      <c r="AJ72" s="34"/>
      <c r="AK72" s="384"/>
      <c r="AL72" s="384"/>
      <c r="AM72" s="384"/>
      <c r="AN72" s="384"/>
      <c r="AO72" s="384"/>
      <c r="AP72" s="384"/>
      <c r="AQ72" s="384"/>
      <c r="AR72" s="384"/>
      <c r="AS72" s="384"/>
      <c r="AT72" s="384"/>
      <c r="AU72" s="384"/>
      <c r="AV72" s="384"/>
      <c r="AW72" s="384"/>
      <c r="AX72" s="384"/>
      <c r="AY72" s="384"/>
      <c r="AZ72" s="384"/>
      <c r="BA72" s="384"/>
      <c r="BB72" s="384"/>
      <c r="BC72" s="384"/>
      <c r="BD72" s="384"/>
    </row>
    <row r="73" spans="1:56" ht="13.5" customHeight="1">
      <c r="A73" s="34"/>
      <c r="B73" s="38" t="s">
        <v>340</v>
      </c>
      <c r="C73" s="34"/>
      <c r="D73" s="34"/>
      <c r="E73" s="34"/>
      <c r="F73" s="34"/>
      <c r="G73" s="34"/>
      <c r="H73" s="34"/>
      <c r="I73" s="34"/>
      <c r="J73" s="34"/>
      <c r="K73" s="34"/>
      <c r="L73" s="24" t="e">
        <f t="shared" si="2"/>
        <v>#N/A</v>
      </c>
      <c r="M73" s="45"/>
      <c r="N73" s="1" t="str">
        <f t="shared" si="5"/>
        <v>災害復旧工事受注実績</v>
      </c>
      <c r="O73" s="774" t="e">
        <f>CONCATENATE("　○災害復旧工事の受注実績　（様式-",L73,"）")</f>
        <v>#N/A</v>
      </c>
      <c r="P73" s="775"/>
      <c r="Q73" s="775"/>
      <c r="R73" s="775"/>
      <c r="S73" s="775"/>
      <c r="T73" s="775"/>
      <c r="U73" s="775"/>
      <c r="V73" s="776"/>
      <c r="W73" s="34"/>
      <c r="X73" s="34"/>
      <c r="Y73" s="34"/>
      <c r="Z73" s="34"/>
      <c r="AA73" s="34"/>
      <c r="AB73" s="34"/>
      <c r="AC73" s="34"/>
      <c r="AD73" s="34"/>
      <c r="AE73" s="34"/>
      <c r="AF73" s="34"/>
      <c r="AG73" s="34"/>
      <c r="AH73" s="34"/>
      <c r="AI73" s="34"/>
      <c r="AJ73" s="34"/>
      <c r="AK73" s="384"/>
      <c r="AL73" s="384"/>
      <c r="AM73" s="384"/>
      <c r="AN73" s="384"/>
      <c r="AO73" s="384"/>
      <c r="AP73" s="384"/>
      <c r="AQ73" s="384"/>
      <c r="AR73" s="384"/>
      <c r="AS73" s="384"/>
      <c r="AT73" s="384"/>
      <c r="AU73" s="384"/>
      <c r="AV73" s="384"/>
      <c r="AW73" s="384"/>
      <c r="AX73" s="384"/>
      <c r="AY73" s="384"/>
      <c r="AZ73" s="384"/>
      <c r="BA73" s="384"/>
      <c r="BB73" s="384"/>
      <c r="BC73" s="384"/>
      <c r="BD73" s="384"/>
    </row>
    <row r="74" spans="1:56" ht="13.5" customHeight="1">
      <c r="A74" s="34"/>
      <c r="B74" s="34" t="s">
        <v>381</v>
      </c>
      <c r="C74" s="34"/>
      <c r="D74" s="34"/>
      <c r="E74" s="34"/>
      <c r="F74" s="34"/>
      <c r="G74" s="34"/>
      <c r="H74" s="34"/>
      <c r="I74" s="34"/>
      <c r="J74" s="34"/>
      <c r="K74" s="34"/>
      <c r="L74" s="24" t="e">
        <f t="shared" si="2"/>
        <v>#N/A</v>
      </c>
      <c r="M74" s="45"/>
      <c r="N74" s="1" t="str">
        <f t="shared" si="5"/>
        <v>海上援助活動</v>
      </c>
      <c r="O74" s="774" t="e">
        <f>CONCATENATE("　○海上援助活動の実績　（様式-",L74,"）")</f>
        <v>#N/A</v>
      </c>
      <c r="P74" s="775"/>
      <c r="Q74" s="775"/>
      <c r="R74" s="775"/>
      <c r="S74" s="775"/>
      <c r="T74" s="775"/>
      <c r="U74" s="775"/>
      <c r="V74" s="776"/>
      <c r="W74" s="34"/>
      <c r="X74" s="34"/>
      <c r="Y74" s="34"/>
      <c r="Z74" s="34"/>
      <c r="AA74" s="34"/>
      <c r="AB74" s="34"/>
      <c r="AC74" s="34"/>
      <c r="AD74" s="34"/>
      <c r="AE74" s="34"/>
      <c r="AF74" s="34"/>
      <c r="AG74" s="34"/>
      <c r="AH74" s="34"/>
      <c r="AI74" s="34"/>
      <c r="AJ74" s="34"/>
      <c r="AK74" s="384"/>
      <c r="AL74" s="384"/>
      <c r="AM74" s="384"/>
      <c r="AN74" s="384"/>
      <c r="AO74" s="384"/>
      <c r="AP74" s="384"/>
      <c r="AQ74" s="384"/>
      <c r="AR74" s="384"/>
      <c r="AS74" s="384"/>
      <c r="AT74" s="384"/>
      <c r="AU74" s="384"/>
      <c r="AV74" s="384"/>
      <c r="AW74" s="384"/>
      <c r="AX74" s="384"/>
      <c r="AY74" s="384"/>
      <c r="AZ74" s="384"/>
      <c r="BA74" s="384"/>
      <c r="BB74" s="384"/>
      <c r="BC74" s="384"/>
      <c r="BD74" s="384"/>
    </row>
    <row r="75" spans="1:56" ht="13.5" customHeight="1">
      <c r="A75" s="34"/>
      <c r="B75" s="34"/>
      <c r="C75" s="34"/>
      <c r="D75" s="34"/>
      <c r="E75" s="34"/>
      <c r="F75" s="34"/>
      <c r="G75" s="34"/>
      <c r="H75" s="34"/>
      <c r="I75" s="34"/>
      <c r="J75" s="34"/>
      <c r="K75" s="34"/>
      <c r="L75" s="24" t="e">
        <f t="shared" si="2"/>
        <v>#N/A</v>
      </c>
      <c r="M75" s="45"/>
      <c r="N75" s="1" t="str">
        <f t="shared" si="5"/>
        <v>橋梁維持修繕工事実績</v>
      </c>
      <c r="O75" s="774" t="e">
        <f>CONCATENATE("　○橋梁の維持修繕工事の施工実績　（様式-",L75,"）")</f>
        <v>#N/A</v>
      </c>
      <c r="P75" s="775"/>
      <c r="Q75" s="775"/>
      <c r="R75" s="775"/>
      <c r="S75" s="775"/>
      <c r="T75" s="775"/>
      <c r="U75" s="775"/>
      <c r="V75" s="776"/>
      <c r="W75" s="34"/>
      <c r="X75" s="34"/>
      <c r="Y75" s="34"/>
      <c r="Z75" s="34"/>
      <c r="AA75" s="34"/>
      <c r="AB75" s="34"/>
      <c r="AC75" s="34"/>
      <c r="AD75" s="34"/>
      <c r="AE75" s="34"/>
      <c r="AF75" s="34"/>
      <c r="AG75" s="34"/>
      <c r="AH75" s="34"/>
      <c r="AI75" s="34"/>
      <c r="AJ75" s="34"/>
      <c r="AK75" s="384"/>
      <c r="AL75" s="384"/>
      <c r="AM75" s="384"/>
      <c r="AN75" s="384"/>
      <c r="AO75" s="384"/>
      <c r="AP75" s="384"/>
      <c r="AQ75" s="384"/>
      <c r="AR75" s="384"/>
      <c r="AS75" s="384"/>
      <c r="AT75" s="384"/>
      <c r="AU75" s="384"/>
      <c r="AV75" s="384"/>
      <c r="AW75" s="384"/>
      <c r="AX75" s="384"/>
      <c r="AY75" s="384"/>
      <c r="AZ75" s="384"/>
      <c r="BA75" s="384"/>
      <c r="BB75" s="384"/>
      <c r="BC75" s="384"/>
      <c r="BD75" s="384"/>
    </row>
    <row r="76" spans="1:56" ht="13.5" customHeight="1">
      <c r="A76" s="34"/>
      <c r="B76" s="34"/>
      <c r="C76" s="34"/>
      <c r="D76" s="34"/>
      <c r="E76" s="34"/>
      <c r="F76" s="34"/>
      <c r="G76" s="34"/>
      <c r="H76" s="34"/>
      <c r="I76" s="34"/>
      <c r="J76" s="34"/>
      <c r="K76" s="34"/>
      <c r="L76" s="24" t="e">
        <f t="shared" si="2"/>
        <v>#N/A</v>
      </c>
      <c r="M76" s="45"/>
      <c r="N76" s="1" t="str">
        <f>N26</f>
        <v>BCP認定状況</v>
      </c>
      <c r="O76" s="786" t="e">
        <f>CONCATENATE("　○BCPの認定状況　（様式-",L76,"）")</f>
        <v>#N/A</v>
      </c>
      <c r="P76" s="787"/>
      <c r="Q76" s="787"/>
      <c r="R76" s="787"/>
      <c r="S76" s="787"/>
      <c r="T76" s="787"/>
      <c r="U76" s="787"/>
      <c r="V76" s="788"/>
      <c r="W76" s="34"/>
      <c r="X76" s="34"/>
      <c r="Y76" s="34"/>
      <c r="Z76" s="34"/>
      <c r="AA76" s="34"/>
      <c r="AB76" s="34"/>
      <c r="AC76" s="34"/>
      <c r="AD76" s="34"/>
      <c r="AE76" s="34"/>
      <c r="AF76" s="34"/>
      <c r="AG76" s="34"/>
      <c r="AH76" s="34"/>
      <c r="AI76" s="34"/>
      <c r="AJ76" s="34"/>
      <c r="AK76" s="384"/>
      <c r="AL76" s="384"/>
      <c r="AM76" s="384"/>
      <c r="AN76" s="384"/>
      <c r="AO76" s="384"/>
      <c r="AP76" s="384"/>
      <c r="AQ76" s="384"/>
      <c r="AR76" s="384"/>
      <c r="AS76" s="384"/>
      <c r="AT76" s="384"/>
      <c r="AU76" s="384"/>
      <c r="AV76" s="384"/>
      <c r="AW76" s="384"/>
      <c r="AX76" s="384"/>
      <c r="AY76" s="384"/>
      <c r="AZ76" s="384"/>
      <c r="BA76" s="384"/>
      <c r="BB76" s="384"/>
      <c r="BC76" s="384"/>
      <c r="BD76" s="384"/>
    </row>
    <row r="77" spans="1:56" ht="13.5" customHeight="1">
      <c r="A77" s="34"/>
      <c r="B77" s="34"/>
      <c r="C77" s="34"/>
      <c r="D77" s="34"/>
      <c r="E77" s="34"/>
      <c r="F77" s="34"/>
      <c r="G77" s="34"/>
      <c r="H77" s="34"/>
      <c r="I77" s="34"/>
      <c r="J77" s="34"/>
      <c r="K77" s="34"/>
      <c r="L77" s="24" t="e">
        <f t="shared" si="2"/>
        <v>#N/A</v>
      </c>
      <c r="M77" s="45"/>
      <c r="N77" s="1" t="str">
        <f>N27</f>
        <v>-</v>
      </c>
      <c r="O77" s="786" t="s">
        <v>276</v>
      </c>
      <c r="P77" s="787"/>
      <c r="Q77" s="787"/>
      <c r="R77" s="787"/>
      <c r="S77" s="787"/>
      <c r="T77" s="787"/>
      <c r="U77" s="787"/>
      <c r="V77" s="788"/>
      <c r="W77" s="34"/>
      <c r="X77" s="34"/>
      <c r="Y77" s="34"/>
      <c r="Z77" s="34"/>
      <c r="AA77" s="34"/>
      <c r="AB77" s="34"/>
      <c r="AC77" s="34"/>
      <c r="AD77" s="34"/>
      <c r="AE77" s="34"/>
      <c r="AF77" s="34"/>
      <c r="AG77" s="34"/>
      <c r="AH77" s="34"/>
      <c r="AI77" s="34"/>
      <c r="AJ77" s="34"/>
      <c r="AK77" s="384"/>
      <c r="AL77" s="384"/>
      <c r="AM77" s="384"/>
      <c r="AN77" s="384"/>
      <c r="AO77" s="384"/>
      <c r="AP77" s="384"/>
      <c r="AQ77" s="384"/>
      <c r="AR77" s="384"/>
      <c r="AS77" s="384"/>
      <c r="AT77" s="384"/>
      <c r="AU77" s="384"/>
      <c r="AV77" s="384"/>
      <c r="AW77" s="384"/>
      <c r="AX77" s="384"/>
      <c r="AY77" s="384"/>
      <c r="AZ77" s="384"/>
      <c r="BA77" s="384"/>
      <c r="BB77" s="384"/>
      <c r="BC77" s="384"/>
      <c r="BD77" s="384"/>
    </row>
    <row r="78" spans="1:56" ht="13.5" customHeight="1">
      <c r="A78" s="34"/>
      <c r="B78" s="34"/>
      <c r="C78" s="34"/>
      <c r="D78" s="34"/>
      <c r="E78" s="34"/>
      <c r="F78" s="34"/>
      <c r="G78" s="34"/>
      <c r="H78" s="34"/>
      <c r="I78" s="34"/>
      <c r="J78" s="34"/>
      <c r="K78" s="34"/>
      <c r="L78" s="24" t="e">
        <f t="shared" si="2"/>
        <v>#N/A</v>
      </c>
      <c r="M78" s="45"/>
      <c r="N78" s="1" t="str">
        <f>N28</f>
        <v>-</v>
      </c>
      <c r="O78" s="786" t="s">
        <v>276</v>
      </c>
      <c r="P78" s="787"/>
      <c r="Q78" s="787"/>
      <c r="R78" s="787"/>
      <c r="S78" s="787"/>
      <c r="T78" s="787"/>
      <c r="U78" s="787"/>
      <c r="V78" s="788"/>
      <c r="W78" s="34"/>
      <c r="X78" s="34"/>
      <c r="Y78" s="34"/>
      <c r="Z78" s="34"/>
      <c r="AA78" s="34"/>
      <c r="AB78" s="34"/>
      <c r="AC78" s="34"/>
      <c r="AD78" s="34"/>
      <c r="AE78" s="34"/>
      <c r="AF78" s="34"/>
      <c r="AG78" s="34"/>
      <c r="AH78" s="34"/>
      <c r="AI78" s="34"/>
      <c r="AJ78" s="34"/>
      <c r="AK78" s="384"/>
      <c r="AL78" s="384"/>
      <c r="AM78" s="384"/>
      <c r="AN78" s="384"/>
      <c r="AO78" s="384"/>
      <c r="AP78" s="384"/>
      <c r="AQ78" s="384"/>
      <c r="AR78" s="384"/>
      <c r="AS78" s="384"/>
      <c r="AT78" s="384"/>
      <c r="AU78" s="384"/>
      <c r="AV78" s="384"/>
      <c r="AW78" s="384"/>
      <c r="AX78" s="384"/>
      <c r="AY78" s="384"/>
      <c r="AZ78" s="384"/>
      <c r="BA78" s="384"/>
      <c r="BB78" s="384"/>
      <c r="BC78" s="384"/>
      <c r="BD78" s="384"/>
    </row>
    <row r="79" spans="1:56" ht="13.5" customHeight="1">
      <c r="A79" s="34"/>
      <c r="B79" s="34"/>
      <c r="C79" s="34"/>
      <c r="D79" s="34"/>
      <c r="E79" s="34"/>
      <c r="F79" s="34"/>
      <c r="G79" s="34"/>
      <c r="H79" s="34"/>
      <c r="I79" s="34"/>
      <c r="J79" s="34"/>
      <c r="K79" s="34"/>
      <c r="L79" s="24" t="e">
        <f t="shared" si="2"/>
        <v>#N/A</v>
      </c>
      <c r="M79" s="45"/>
      <c r="N79" s="1">
        <f>N29</f>
        <v>0</v>
      </c>
      <c r="O79" s="801" t="s">
        <v>1002</v>
      </c>
      <c r="P79" s="802"/>
      <c r="Q79" s="802"/>
      <c r="R79" s="802"/>
      <c r="S79" s="802"/>
      <c r="T79" s="802"/>
      <c r="U79" s="802"/>
      <c r="V79" s="803"/>
      <c r="W79" s="34"/>
      <c r="X79" s="34"/>
      <c r="Y79" s="34"/>
      <c r="Z79" s="34"/>
      <c r="AA79" s="34"/>
      <c r="AB79" s="34"/>
      <c r="AC79" s="34"/>
      <c r="AD79" s="34"/>
      <c r="AE79" s="34"/>
      <c r="AF79" s="34"/>
      <c r="AG79" s="34"/>
      <c r="AH79" s="34"/>
      <c r="AI79" s="34"/>
      <c r="AJ79" s="34"/>
      <c r="AK79" s="384"/>
      <c r="AL79" s="384"/>
      <c r="AM79" s="384"/>
      <c r="AN79" s="384"/>
      <c r="AO79" s="384"/>
      <c r="AP79" s="384"/>
      <c r="AQ79" s="384"/>
      <c r="AR79" s="384"/>
      <c r="AS79" s="384"/>
      <c r="AT79" s="384"/>
      <c r="AU79" s="384"/>
      <c r="AV79" s="384"/>
      <c r="AW79" s="384"/>
      <c r="AX79" s="384"/>
      <c r="AY79" s="384"/>
      <c r="AZ79" s="384"/>
      <c r="BA79" s="384"/>
      <c r="BB79" s="384"/>
      <c r="BC79" s="384"/>
      <c r="BD79" s="384"/>
    </row>
    <row r="80" spans="1:56">
      <c r="A80" s="34"/>
      <c r="B80" s="34" t="s">
        <v>338</v>
      </c>
      <c r="C80" s="34"/>
      <c r="D80" s="34"/>
      <c r="E80" s="34"/>
      <c r="F80" s="34"/>
      <c r="G80" s="34"/>
      <c r="H80" s="34"/>
      <c r="I80" s="34"/>
      <c r="J80" s="34"/>
      <c r="K80" s="34"/>
      <c r="L80" s="24" t="e">
        <f t="shared" si="2"/>
        <v>#N/A</v>
      </c>
      <c r="M80" s="50" t="s">
        <v>273</v>
      </c>
      <c r="N80" s="1" t="str">
        <f t="shared" ref="N80:N85" si="6">O6</f>
        <v>近隣施工実績</v>
      </c>
      <c r="O80" s="786" t="e">
        <f>CONCATENATE("　○地理的条件（近隣地域での施工実績）　（様式-",L80,"）")</f>
        <v>#N/A</v>
      </c>
      <c r="P80" s="787"/>
      <c r="Q80" s="787"/>
      <c r="R80" s="787"/>
      <c r="S80" s="787"/>
      <c r="T80" s="787"/>
      <c r="U80" s="787"/>
      <c r="V80" s="788"/>
      <c r="W80" s="34"/>
      <c r="X80" s="34"/>
      <c r="Y80" s="34"/>
      <c r="Z80" s="34"/>
      <c r="AA80" s="34"/>
      <c r="AB80" s="34"/>
      <c r="AC80" s="34"/>
      <c r="AD80" s="34"/>
      <c r="AE80" s="34"/>
      <c r="AF80" s="34"/>
      <c r="AG80" s="34"/>
      <c r="AH80" s="34"/>
      <c r="AI80" s="34"/>
      <c r="AJ80" s="34"/>
      <c r="AK80" s="384"/>
      <c r="AL80" s="384"/>
      <c r="AM80" s="384"/>
      <c r="AN80" s="384"/>
      <c r="AO80" s="384"/>
      <c r="AP80" s="384"/>
      <c r="AQ80" s="384"/>
      <c r="AR80" s="384"/>
      <c r="AS80" s="384"/>
      <c r="AT80" s="384"/>
      <c r="AU80" s="384"/>
      <c r="AV80" s="384"/>
      <c r="AW80" s="384"/>
      <c r="AX80" s="384"/>
      <c r="AY80" s="384"/>
      <c r="AZ80" s="384"/>
      <c r="BA80" s="384"/>
      <c r="BB80" s="384"/>
      <c r="BC80" s="384"/>
      <c r="BD80" s="384"/>
    </row>
    <row r="81" spans="1:56">
      <c r="A81" s="34"/>
      <c r="B81" s="34" t="s">
        <v>382</v>
      </c>
      <c r="C81" s="34"/>
      <c r="D81" s="34"/>
      <c r="E81" s="34"/>
      <c r="F81" s="34"/>
      <c r="G81" s="34"/>
      <c r="H81" s="34"/>
      <c r="I81" s="34"/>
      <c r="J81" s="34"/>
      <c r="K81" s="34"/>
      <c r="L81" s="24" t="e">
        <f t="shared" si="2"/>
        <v>#N/A</v>
      </c>
      <c r="M81" s="45"/>
      <c r="N81" s="1" t="str">
        <f t="shared" si="6"/>
        <v>会社所在地</v>
      </c>
      <c r="O81" s="786" t="e">
        <f>CONCATENATE("　○地理的条件（会社所在地）　（様式-",L81,"）")</f>
        <v>#N/A</v>
      </c>
      <c r="P81" s="787"/>
      <c r="Q81" s="787"/>
      <c r="R81" s="787"/>
      <c r="S81" s="787"/>
      <c r="T81" s="787"/>
      <c r="U81" s="787"/>
      <c r="V81" s="788"/>
      <c r="W81" s="34"/>
      <c r="X81" s="34"/>
      <c r="Y81" s="34"/>
      <c r="Z81" s="34"/>
      <c r="AA81" s="34"/>
      <c r="AB81" s="34"/>
      <c r="AC81" s="34"/>
      <c r="AD81" s="34"/>
      <c r="AE81" s="34"/>
      <c r="AF81" s="34"/>
      <c r="AG81" s="34"/>
      <c r="AH81" s="34"/>
      <c r="AI81" s="34"/>
      <c r="AJ81" s="34"/>
      <c r="AK81" s="384"/>
      <c r="AL81" s="384"/>
      <c r="AM81" s="384"/>
      <c r="AN81" s="384"/>
      <c r="AO81" s="384"/>
      <c r="AP81" s="384"/>
      <c r="AQ81" s="384"/>
      <c r="AR81" s="384"/>
      <c r="AS81" s="384"/>
      <c r="AT81" s="384"/>
      <c r="AU81" s="384"/>
      <c r="AV81" s="384"/>
      <c r="AW81" s="384"/>
      <c r="AX81" s="384"/>
      <c r="AY81" s="384"/>
      <c r="AZ81" s="384"/>
      <c r="BA81" s="384"/>
      <c r="BB81" s="384"/>
      <c r="BC81" s="384"/>
      <c r="BD81" s="384"/>
    </row>
    <row r="82" spans="1:56">
      <c r="A82" s="34"/>
      <c r="B82" s="34" t="s">
        <v>383</v>
      </c>
      <c r="C82" s="34"/>
      <c r="D82" s="34"/>
      <c r="E82" s="34"/>
      <c r="F82" s="34"/>
      <c r="G82" s="34"/>
      <c r="H82" s="34"/>
      <c r="I82" s="34"/>
      <c r="J82" s="34"/>
      <c r="K82" s="34"/>
      <c r="L82" s="24" t="e">
        <f t="shared" si="2"/>
        <v>#N/A</v>
      </c>
      <c r="M82" s="45"/>
      <c r="N82" s="1" t="str">
        <f t="shared" si="6"/>
        <v>工場・会社所在地</v>
      </c>
      <c r="O82" s="786" t="e">
        <f>CONCATENATE("　○地理的条件（橋梁用桁製作の機能を有する工場及び建設業法上の営業所所在地）　（様式-",L82,"）")</f>
        <v>#N/A</v>
      </c>
      <c r="P82" s="787"/>
      <c r="Q82" s="787"/>
      <c r="R82" s="787"/>
      <c r="S82" s="787"/>
      <c r="T82" s="787"/>
      <c r="U82" s="787"/>
      <c r="V82" s="788"/>
      <c r="W82" s="34"/>
      <c r="X82" s="34"/>
      <c r="Y82" s="34"/>
      <c r="Z82" s="34"/>
      <c r="AA82" s="34"/>
      <c r="AB82" s="34"/>
      <c r="AC82" s="34"/>
      <c r="AD82" s="34"/>
      <c r="AE82" s="34"/>
      <c r="AF82" s="34"/>
      <c r="AG82" s="34"/>
      <c r="AH82" s="34"/>
      <c r="AI82" s="34"/>
      <c r="AJ82" s="34"/>
      <c r="AK82" s="384"/>
      <c r="AL82" s="384"/>
      <c r="AM82" s="384"/>
      <c r="AN82" s="384"/>
      <c r="AO82" s="384"/>
      <c r="AP82" s="384"/>
      <c r="AQ82" s="384"/>
      <c r="AR82" s="384"/>
      <c r="AS82" s="384"/>
      <c r="AT82" s="384"/>
      <c r="AU82" s="384"/>
      <c r="AV82" s="384"/>
      <c r="AW82" s="384"/>
      <c r="AX82" s="384"/>
      <c r="AY82" s="384"/>
      <c r="AZ82" s="384"/>
      <c r="BA82" s="384"/>
      <c r="BB82" s="384"/>
      <c r="BC82" s="384"/>
      <c r="BD82" s="384"/>
    </row>
    <row r="83" spans="1:56" ht="14">
      <c r="A83" s="35" t="s">
        <v>345</v>
      </c>
      <c r="B83" s="34"/>
      <c r="C83" s="34"/>
      <c r="D83" s="34"/>
      <c r="E83" s="34"/>
      <c r="F83" s="34"/>
      <c r="G83" s="34"/>
      <c r="H83" s="34"/>
      <c r="I83" s="34"/>
      <c r="J83" s="34"/>
      <c r="K83" s="34"/>
      <c r="L83" s="24" t="e">
        <f t="shared" si="2"/>
        <v>#N/A</v>
      </c>
      <c r="M83" s="45"/>
      <c r="N83" s="1" t="str">
        <f t="shared" si="6"/>
        <v>サポート拠点</v>
      </c>
      <c r="O83" s="786" t="e">
        <f>CONCATENATE("　○地理的条件（サポート拠点の所在地及び技術者の在籍）　（様式-",L83,"）")</f>
        <v>#N/A</v>
      </c>
      <c r="P83" s="787"/>
      <c r="Q83" s="787"/>
      <c r="R83" s="787"/>
      <c r="S83" s="787"/>
      <c r="T83" s="787"/>
      <c r="U83" s="787"/>
      <c r="V83" s="788"/>
      <c r="W83" s="34"/>
      <c r="X83" s="34"/>
      <c r="Y83" s="34"/>
      <c r="Z83" s="34"/>
      <c r="AA83" s="34"/>
      <c r="AB83" s="34"/>
      <c r="AC83" s="34"/>
      <c r="AD83" s="34"/>
      <c r="AE83" s="34"/>
      <c r="AF83" s="34"/>
      <c r="AG83" s="34"/>
      <c r="AH83" s="34"/>
      <c r="AI83" s="34"/>
      <c r="AJ83" s="34"/>
      <c r="AK83" s="384"/>
      <c r="AL83" s="384"/>
      <c r="AM83" s="384"/>
      <c r="AN83" s="384"/>
      <c r="AO83" s="384"/>
      <c r="AP83" s="384"/>
      <c r="AQ83" s="384"/>
      <c r="AR83" s="384"/>
      <c r="AS83" s="384"/>
      <c r="AT83" s="384"/>
      <c r="AU83" s="384"/>
      <c r="AV83" s="384"/>
      <c r="AW83" s="384"/>
      <c r="AX83" s="384"/>
      <c r="AY83" s="384"/>
      <c r="AZ83" s="384"/>
      <c r="BA83" s="384"/>
      <c r="BB83" s="384"/>
      <c r="BC83" s="384"/>
      <c r="BD83" s="384"/>
    </row>
    <row r="84" spans="1:56">
      <c r="A84" s="34"/>
      <c r="B84" s="34"/>
      <c r="C84" s="34"/>
      <c r="D84" s="34"/>
      <c r="E84" s="34"/>
      <c r="F84" s="34"/>
      <c r="G84" s="34"/>
      <c r="H84" s="34"/>
      <c r="I84" s="34"/>
      <c r="J84" s="34"/>
      <c r="K84" s="34"/>
      <c r="L84" s="24" t="e">
        <f t="shared" si="2"/>
        <v>#N/A</v>
      </c>
      <c r="M84" s="45"/>
      <c r="N84" s="1" t="str">
        <f t="shared" si="6"/>
        <v>-</v>
      </c>
      <c r="O84" s="786" t="s">
        <v>276</v>
      </c>
      <c r="P84" s="787"/>
      <c r="Q84" s="787"/>
      <c r="R84" s="787"/>
      <c r="S84" s="787"/>
      <c r="T84" s="787"/>
      <c r="U84" s="787"/>
      <c r="V84" s="788"/>
      <c r="W84" s="34"/>
      <c r="X84" s="34"/>
      <c r="Y84" s="34"/>
      <c r="Z84" s="34"/>
      <c r="AA84" s="34"/>
      <c r="AB84" s="34"/>
      <c r="AC84" s="34"/>
      <c r="AD84" s="34"/>
      <c r="AE84" s="34"/>
      <c r="AF84" s="34"/>
      <c r="AG84" s="34"/>
      <c r="AH84" s="34"/>
      <c r="AI84" s="34"/>
      <c r="AJ84" s="34"/>
      <c r="AK84" s="384"/>
      <c r="AL84" s="384"/>
      <c r="AM84" s="384"/>
      <c r="AN84" s="384"/>
      <c r="AO84" s="384"/>
      <c r="AP84" s="384"/>
      <c r="AQ84" s="384"/>
      <c r="AR84" s="384"/>
      <c r="AS84" s="384"/>
      <c r="AT84" s="384"/>
      <c r="AU84" s="384"/>
      <c r="AV84" s="384"/>
      <c r="AW84" s="384"/>
      <c r="AX84" s="384"/>
      <c r="AY84" s="384"/>
      <c r="AZ84" s="384"/>
      <c r="BA84" s="384"/>
      <c r="BB84" s="384"/>
      <c r="BC84" s="384"/>
      <c r="BD84" s="384"/>
    </row>
    <row r="85" spans="1:56" ht="13.5" thickBot="1">
      <c r="A85" s="34"/>
      <c r="B85" s="34"/>
      <c r="C85" s="34"/>
      <c r="D85" s="34"/>
      <c r="E85" s="34"/>
      <c r="F85" s="34"/>
      <c r="G85" s="34"/>
      <c r="H85" s="34"/>
      <c r="I85" s="34"/>
      <c r="J85" s="34"/>
      <c r="K85" s="34"/>
      <c r="L85" s="24" t="e">
        <f t="shared" si="2"/>
        <v>#N/A</v>
      </c>
      <c r="M85" s="51"/>
      <c r="N85" s="1">
        <f t="shared" si="6"/>
        <v>0</v>
      </c>
      <c r="O85" s="798" t="s">
        <v>285</v>
      </c>
      <c r="P85" s="799"/>
      <c r="Q85" s="799"/>
      <c r="R85" s="799"/>
      <c r="S85" s="799"/>
      <c r="T85" s="799"/>
      <c r="U85" s="799"/>
      <c r="V85" s="800"/>
      <c r="W85" s="34"/>
      <c r="X85" s="34"/>
      <c r="Y85" s="34"/>
      <c r="Z85" s="34"/>
      <c r="AA85" s="34"/>
      <c r="AB85" s="34"/>
      <c r="AC85" s="34"/>
      <c r="AD85" s="34"/>
      <c r="AE85" s="34"/>
      <c r="AF85" s="34"/>
      <c r="AG85" s="34"/>
      <c r="AH85" s="34"/>
      <c r="AI85" s="34"/>
      <c r="AJ85" s="34"/>
      <c r="AK85" s="384"/>
      <c r="AL85" s="384"/>
      <c r="AM85" s="384"/>
      <c r="AN85" s="384"/>
      <c r="AO85" s="384"/>
      <c r="AP85" s="384"/>
      <c r="AQ85" s="384"/>
      <c r="AR85" s="384"/>
      <c r="AS85" s="384"/>
      <c r="AT85" s="384"/>
      <c r="AU85" s="384"/>
      <c r="AV85" s="384"/>
      <c r="AW85" s="384"/>
      <c r="AX85" s="384"/>
      <c r="AY85" s="384"/>
      <c r="AZ85" s="384"/>
      <c r="BA85" s="384"/>
      <c r="BB85" s="384"/>
      <c r="BC85" s="384"/>
      <c r="BD85" s="384"/>
    </row>
    <row r="86" spans="1:56" ht="13.5" thickTop="1">
      <c r="A86" s="34"/>
      <c r="B86" s="34"/>
      <c r="C86" s="34"/>
      <c r="D86" s="34"/>
      <c r="E86" s="34"/>
      <c r="F86" s="34"/>
      <c r="G86" s="34"/>
      <c r="H86" s="34"/>
      <c r="I86" s="34"/>
      <c r="J86" s="34"/>
      <c r="K86" s="34"/>
      <c r="L86" s="34"/>
      <c r="M86" s="34"/>
      <c r="N86" s="34"/>
      <c r="O86" s="34"/>
      <c r="P86" s="34"/>
      <c r="Q86" s="34"/>
      <c r="R86" s="34"/>
      <c r="S86" s="34"/>
      <c r="T86" s="34"/>
      <c r="U86" s="168"/>
      <c r="V86" s="34"/>
      <c r="W86" s="34"/>
      <c r="X86" s="34"/>
      <c r="Y86" s="34"/>
      <c r="Z86" s="34"/>
      <c r="AA86" s="34"/>
      <c r="AB86" s="34"/>
      <c r="AC86" s="34"/>
      <c r="AD86" s="34"/>
      <c r="AE86" s="34"/>
      <c r="AF86" s="34"/>
      <c r="AG86" s="34"/>
      <c r="AH86" s="34"/>
      <c r="AI86" s="34"/>
      <c r="AJ86" s="34"/>
      <c r="AK86" s="384"/>
      <c r="AL86" s="384"/>
      <c r="AM86" s="384"/>
      <c r="AN86" s="384"/>
      <c r="AO86" s="384"/>
      <c r="AP86" s="384"/>
      <c r="AQ86" s="384"/>
      <c r="AR86" s="384"/>
      <c r="AS86" s="384"/>
      <c r="AT86" s="384"/>
      <c r="AU86" s="384"/>
      <c r="AV86" s="384"/>
      <c r="AW86" s="384"/>
      <c r="AX86" s="384"/>
      <c r="AY86" s="384"/>
      <c r="AZ86" s="384"/>
      <c r="BA86" s="384"/>
      <c r="BB86" s="384"/>
      <c r="BC86" s="384"/>
      <c r="BD86" s="384"/>
    </row>
    <row r="87" spans="1:56">
      <c r="A87" s="34"/>
      <c r="B87" s="34"/>
      <c r="C87" s="34"/>
      <c r="D87" s="34"/>
      <c r="E87" s="34"/>
      <c r="F87" s="34"/>
      <c r="G87" s="34"/>
      <c r="H87" s="34"/>
      <c r="I87" s="34"/>
      <c r="J87" s="34"/>
      <c r="K87" s="34"/>
      <c r="L87" s="34"/>
      <c r="M87" s="34"/>
      <c r="N87" s="34"/>
      <c r="O87" s="34"/>
      <c r="P87" s="34"/>
      <c r="Q87" s="34"/>
      <c r="R87" s="34"/>
      <c r="S87" s="34"/>
      <c r="T87" s="34"/>
      <c r="U87" s="168"/>
      <c r="V87" s="34"/>
      <c r="W87" s="34"/>
      <c r="X87" s="34"/>
      <c r="Y87" s="34"/>
      <c r="Z87" s="34"/>
      <c r="AA87" s="34"/>
      <c r="AB87" s="34"/>
      <c r="AC87" s="34"/>
      <c r="AD87" s="34"/>
      <c r="AE87" s="34"/>
      <c r="AF87" s="34"/>
      <c r="AG87" s="34"/>
      <c r="AH87" s="34"/>
      <c r="AI87" s="34"/>
      <c r="AJ87" s="34"/>
      <c r="AK87" s="384"/>
      <c r="AL87" s="384"/>
      <c r="AM87" s="384"/>
      <c r="AN87" s="384"/>
      <c r="AO87" s="384"/>
      <c r="AP87" s="384"/>
      <c r="AQ87" s="384"/>
      <c r="AR87" s="384"/>
      <c r="AS87" s="384"/>
      <c r="AT87" s="384"/>
      <c r="AU87" s="384"/>
      <c r="AV87" s="384"/>
      <c r="AW87" s="384"/>
      <c r="AX87" s="384"/>
      <c r="AY87" s="384"/>
      <c r="AZ87" s="384"/>
      <c r="BA87" s="384"/>
      <c r="BB87" s="384"/>
      <c r="BC87" s="384"/>
      <c r="BD87" s="384"/>
    </row>
    <row r="88" spans="1:56">
      <c r="A88" s="34"/>
      <c r="B88" s="34"/>
      <c r="C88" s="34"/>
      <c r="D88" s="34"/>
      <c r="E88" s="34"/>
      <c r="F88" s="34"/>
      <c r="G88" s="34"/>
      <c r="H88" s="34"/>
      <c r="I88" s="34"/>
      <c r="J88" s="34"/>
      <c r="K88" s="34"/>
      <c r="L88" s="34"/>
      <c r="M88" s="34"/>
      <c r="N88" s="34"/>
      <c r="O88" s="34"/>
      <c r="P88" s="34"/>
      <c r="Q88" s="34"/>
      <c r="R88" s="34"/>
      <c r="S88" s="34"/>
      <c r="T88" s="34"/>
      <c r="U88" s="168"/>
      <c r="V88" s="34"/>
      <c r="W88" s="34"/>
      <c r="X88" s="34"/>
      <c r="Y88" s="34"/>
      <c r="Z88" s="34"/>
      <c r="AA88" s="34"/>
      <c r="AB88" s="34"/>
      <c r="AC88" s="34"/>
      <c r="AD88" s="34"/>
      <c r="AE88" s="34"/>
      <c r="AF88" s="34"/>
      <c r="AG88" s="34"/>
      <c r="AH88" s="34"/>
      <c r="AI88" s="34"/>
      <c r="AJ88" s="34"/>
      <c r="AK88" s="384"/>
      <c r="AL88" s="384"/>
      <c r="AM88" s="384"/>
      <c r="AN88" s="384"/>
      <c r="AO88" s="384"/>
      <c r="AP88" s="384"/>
      <c r="AQ88" s="384"/>
      <c r="AR88" s="384"/>
      <c r="AS88" s="384"/>
      <c r="AT88" s="384"/>
      <c r="AU88" s="384"/>
      <c r="AV88" s="384"/>
      <c r="AW88" s="384"/>
      <c r="AX88" s="384"/>
      <c r="AY88" s="384"/>
      <c r="AZ88" s="384"/>
      <c r="BA88" s="384"/>
      <c r="BB88" s="384"/>
      <c r="BC88" s="384"/>
      <c r="BD88" s="384"/>
    </row>
    <row r="89" spans="1:56">
      <c r="A89" s="34"/>
      <c r="B89" s="34"/>
      <c r="C89" s="34"/>
      <c r="D89" s="34"/>
      <c r="E89" s="34"/>
      <c r="F89" s="34"/>
      <c r="G89" s="34"/>
      <c r="H89" s="34"/>
      <c r="I89" s="34"/>
      <c r="J89" s="34"/>
      <c r="K89" s="34"/>
      <c r="L89" s="34"/>
      <c r="M89" s="34"/>
      <c r="N89" s="34"/>
      <c r="O89" s="34"/>
      <c r="P89" s="34"/>
      <c r="Q89" s="34"/>
      <c r="R89" s="34"/>
      <c r="S89" s="34"/>
      <c r="T89" s="34"/>
      <c r="U89" s="168"/>
      <c r="V89" s="34"/>
      <c r="W89" s="34"/>
      <c r="X89" s="34"/>
      <c r="Y89" s="34"/>
      <c r="Z89" s="34"/>
      <c r="AA89" s="34"/>
      <c r="AB89" s="34"/>
      <c r="AC89" s="34"/>
      <c r="AD89" s="34"/>
      <c r="AE89" s="34"/>
      <c r="AF89" s="34"/>
      <c r="AG89" s="34"/>
      <c r="AH89" s="34"/>
      <c r="AI89" s="34"/>
      <c r="AJ89" s="34"/>
      <c r="AK89" s="384"/>
      <c r="AL89" s="384"/>
      <c r="AM89" s="384"/>
      <c r="AN89" s="384"/>
      <c r="AO89" s="384"/>
      <c r="AP89" s="384"/>
      <c r="AQ89" s="384"/>
      <c r="AR89" s="384"/>
      <c r="AS89" s="384"/>
      <c r="AT89" s="384"/>
      <c r="AU89" s="384"/>
      <c r="AV89" s="384"/>
      <c r="AW89" s="384"/>
      <c r="AX89" s="384"/>
      <c r="AY89" s="384"/>
      <c r="AZ89" s="384"/>
      <c r="BA89" s="384"/>
      <c r="BB89" s="384"/>
      <c r="BC89" s="384"/>
      <c r="BD89" s="384"/>
    </row>
    <row r="90" spans="1:56">
      <c r="A90" s="34"/>
      <c r="B90" s="34"/>
      <c r="C90" s="34"/>
      <c r="D90" s="34"/>
      <c r="E90" s="34"/>
      <c r="F90" s="34"/>
      <c r="G90" s="34"/>
      <c r="H90" s="34"/>
      <c r="I90" s="34"/>
      <c r="J90" s="34"/>
      <c r="K90" s="34"/>
      <c r="L90" s="34"/>
      <c r="M90" s="34"/>
      <c r="N90" s="34"/>
      <c r="O90" s="34"/>
      <c r="P90" s="34"/>
      <c r="Q90" s="34"/>
      <c r="R90" s="34"/>
      <c r="S90" s="34"/>
      <c r="T90" s="34"/>
      <c r="U90" s="168"/>
      <c r="V90" s="34"/>
      <c r="W90" s="34"/>
      <c r="X90" s="34"/>
      <c r="Y90" s="34"/>
      <c r="Z90" s="34"/>
      <c r="AA90" s="34"/>
      <c r="AB90" s="34"/>
      <c r="AC90" s="34"/>
      <c r="AD90" s="34"/>
      <c r="AE90" s="34"/>
      <c r="AF90" s="34"/>
      <c r="AG90" s="34"/>
      <c r="AH90" s="34"/>
      <c r="AI90" s="34"/>
      <c r="AJ90" s="34"/>
      <c r="AK90" s="384"/>
      <c r="AL90" s="384"/>
      <c r="AM90" s="384"/>
      <c r="AN90" s="384"/>
      <c r="AO90" s="384"/>
      <c r="AP90" s="384"/>
      <c r="AQ90" s="384"/>
      <c r="AR90" s="384"/>
      <c r="AS90" s="384"/>
      <c r="AT90" s="384"/>
      <c r="AU90" s="384"/>
      <c r="AV90" s="384"/>
      <c r="AW90" s="384"/>
      <c r="AX90" s="384"/>
      <c r="AY90" s="384"/>
      <c r="AZ90" s="384"/>
      <c r="BA90" s="384"/>
      <c r="BB90" s="384"/>
      <c r="BC90" s="384"/>
      <c r="BD90" s="384"/>
    </row>
    <row r="91" spans="1:56">
      <c r="A91" s="34"/>
      <c r="B91" s="34"/>
      <c r="C91" s="34"/>
      <c r="D91" s="34"/>
      <c r="E91" s="34"/>
      <c r="F91" s="34"/>
      <c r="G91" s="34"/>
      <c r="H91" s="34"/>
      <c r="I91" s="34"/>
      <c r="J91" s="34"/>
      <c r="K91" s="34"/>
      <c r="L91" s="34"/>
      <c r="M91" s="34"/>
      <c r="N91" s="34"/>
      <c r="O91" s="34"/>
      <c r="P91" s="34"/>
      <c r="Q91" s="34"/>
      <c r="R91" s="34"/>
      <c r="S91" s="34"/>
      <c r="T91" s="34"/>
      <c r="U91" s="168"/>
      <c r="V91" s="34"/>
      <c r="W91" s="34"/>
      <c r="X91" s="34"/>
      <c r="Y91" s="34"/>
      <c r="Z91" s="34"/>
      <c r="AA91" s="34"/>
      <c r="AB91" s="34"/>
      <c r="AC91" s="34"/>
      <c r="AD91" s="34"/>
      <c r="AE91" s="34"/>
      <c r="AF91" s="34"/>
      <c r="AG91" s="34"/>
      <c r="AH91" s="34"/>
      <c r="AI91" s="34"/>
      <c r="AJ91" s="34"/>
      <c r="AK91" s="384"/>
      <c r="AL91" s="384"/>
      <c r="AM91" s="384"/>
      <c r="AN91" s="384"/>
      <c r="AO91" s="384"/>
      <c r="AP91" s="384"/>
      <c r="AQ91" s="384"/>
      <c r="AR91" s="384"/>
      <c r="AS91" s="384"/>
      <c r="AT91" s="384"/>
      <c r="AU91" s="384"/>
      <c r="AV91" s="384"/>
      <c r="AW91" s="384"/>
      <c r="AX91" s="384"/>
      <c r="AY91" s="384"/>
      <c r="AZ91" s="384"/>
      <c r="BA91" s="384"/>
      <c r="BB91" s="384"/>
      <c r="BC91" s="384"/>
      <c r="BD91" s="384"/>
    </row>
    <row r="92" spans="1:56">
      <c r="A92" s="34"/>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84"/>
      <c r="AL92" s="384"/>
      <c r="AM92" s="384"/>
      <c r="AN92" s="384"/>
      <c r="AO92" s="384"/>
      <c r="AP92" s="384"/>
      <c r="AQ92" s="384"/>
      <c r="AR92" s="384"/>
      <c r="AS92" s="384"/>
      <c r="AT92" s="384"/>
      <c r="AU92" s="384"/>
      <c r="AV92" s="384"/>
      <c r="AW92" s="384"/>
      <c r="AX92" s="384"/>
      <c r="AY92" s="384"/>
      <c r="AZ92" s="384"/>
      <c r="BA92" s="384"/>
      <c r="BB92" s="384"/>
      <c r="BC92" s="384"/>
      <c r="BD92" s="384"/>
    </row>
    <row r="93" spans="1:56">
      <c r="A93" s="34"/>
      <c r="B93" s="34"/>
      <c r="C93" s="34"/>
      <c r="D93" s="34"/>
      <c r="E93" s="34"/>
      <c r="F93" s="34"/>
      <c r="G93" s="34"/>
      <c r="H93" s="34"/>
      <c r="I93" s="34"/>
      <c r="J93" s="34"/>
      <c r="K93" s="34"/>
      <c r="L93" s="34"/>
      <c r="M93" s="34"/>
      <c r="N93" s="34"/>
      <c r="O93" s="34"/>
      <c r="P93" s="34"/>
      <c r="Q93" s="34"/>
      <c r="R93" s="34"/>
      <c r="S93" s="34"/>
      <c r="T93" s="34"/>
      <c r="U93" s="168"/>
      <c r="V93" s="34"/>
      <c r="W93" s="34"/>
      <c r="X93" s="34"/>
      <c r="Y93" s="34"/>
      <c r="Z93" s="34"/>
      <c r="AA93" s="34"/>
      <c r="AB93" s="34"/>
      <c r="AC93" s="34"/>
      <c r="AD93" s="34"/>
      <c r="AE93" s="34"/>
      <c r="AF93" s="34"/>
      <c r="AG93" s="34"/>
      <c r="AH93" s="34"/>
      <c r="AI93" s="34"/>
      <c r="AJ93" s="34"/>
      <c r="AK93" s="384"/>
      <c r="AL93" s="384"/>
      <c r="AM93" s="384"/>
      <c r="AN93" s="384"/>
      <c r="AO93" s="384"/>
      <c r="AP93" s="384"/>
      <c r="AQ93" s="384"/>
      <c r="AR93" s="384"/>
      <c r="AS93" s="384"/>
      <c r="AT93" s="384"/>
      <c r="AU93" s="384"/>
      <c r="AV93" s="384"/>
      <c r="AW93" s="384"/>
      <c r="AX93" s="384"/>
      <c r="AY93" s="384"/>
      <c r="AZ93" s="384"/>
      <c r="BA93" s="384"/>
      <c r="BB93" s="384"/>
      <c r="BC93" s="384"/>
      <c r="BD93" s="384"/>
    </row>
  </sheetData>
  <mergeCells count="34">
    <mergeCell ref="O76:V76"/>
    <mergeCell ref="O78:V78"/>
    <mergeCell ref="O57:V57"/>
    <mergeCell ref="O79:V79"/>
    <mergeCell ref="O41:V41"/>
    <mergeCell ref="O42:V42"/>
    <mergeCell ref="O46:V46"/>
    <mergeCell ref="O47:V47"/>
    <mergeCell ref="O48:V48"/>
    <mergeCell ref="O49:V49"/>
    <mergeCell ref="O50:V50"/>
    <mergeCell ref="O51:V51"/>
    <mergeCell ref="O52:V52"/>
    <mergeCell ref="O53:V53"/>
    <mergeCell ref="O54:V54"/>
    <mergeCell ref="O55:V55"/>
    <mergeCell ref="O85:V85"/>
    <mergeCell ref="O77:V77"/>
    <mergeCell ref="O80:V80"/>
    <mergeCell ref="O81:V81"/>
    <mergeCell ref="O82:V82"/>
    <mergeCell ref="O83:V83"/>
    <mergeCell ref="O84:V84"/>
    <mergeCell ref="C10:I10"/>
    <mergeCell ref="O58:V58"/>
    <mergeCell ref="O59:V59"/>
    <mergeCell ref="O60:V60"/>
    <mergeCell ref="M41:M48"/>
    <mergeCell ref="O40:V40"/>
    <mergeCell ref="O43:V43"/>
    <mergeCell ref="O44:V44"/>
    <mergeCell ref="O45:V45"/>
    <mergeCell ref="M49:M55"/>
    <mergeCell ref="O56:V56"/>
  </mergeCells>
  <phoneticPr fontId="2"/>
  <dataValidations count="10">
    <dataValidation type="list" showInputMessage="1" showErrorMessage="1" sqref="C25:C28" xr:uid="{00000000-0002-0000-0000-000000000000}">
      <formula1>【技術者】評価項目</formula1>
    </dataValidation>
    <dataValidation type="list" showInputMessage="1" showErrorMessage="1" sqref="C29:C38" xr:uid="{00000000-0002-0000-0000-000001000000}">
      <formula1>【地域貢献】評価項目</formula1>
    </dataValidation>
    <dataValidation type="list" showInputMessage="1" showErrorMessage="1" sqref="C20:C24" xr:uid="{00000000-0002-0000-0000-000002000000}">
      <formula1>【企業】評価項目</formula1>
    </dataValidation>
    <dataValidation type="list" showInputMessage="1" showErrorMessage="1" sqref="C39:C40" xr:uid="{00000000-0002-0000-0000-000003000000}">
      <formula1>【地理的条件】評価項目</formula1>
    </dataValidation>
    <dataValidation type="list" showInputMessage="1" showErrorMessage="1" sqref="D20:D40" xr:uid="{00000000-0002-0000-0000-000004000000}">
      <formula1>地域密着型</formula1>
    </dataValidation>
    <dataValidation type="list" allowBlank="1" showInputMessage="1" showErrorMessage="1" sqref="F20:F40" xr:uid="{00000000-0002-0000-0000-000005000000}">
      <formula1>評価項目番号</formula1>
    </dataValidation>
    <dataValidation type="list" allowBlank="1" showInputMessage="1" showErrorMessage="1" sqref="G20:G40" xr:uid="{00000000-0002-0000-0000-000006000000}">
      <formula1>評価項目番号_枝番</formula1>
    </dataValidation>
    <dataValidation type="list" showInputMessage="1" showErrorMessage="1" sqref="E20:E44" xr:uid="{00000000-0002-0000-0000-000007000000}">
      <formula1>様式番号</formula1>
    </dataValidation>
    <dataValidation type="list" showInputMessage="1" showErrorMessage="1" sqref="C8" xr:uid="{00000000-0002-0000-0000-000008000000}">
      <formula1>工事種別</formula1>
    </dataValidation>
    <dataValidation type="list" showInputMessage="1" showErrorMessage="1" sqref="C9" xr:uid="{00000000-0002-0000-0000-000009000000}">
      <formula1>建設工事の種類</formula1>
    </dataValidation>
  </dataValidations>
  <pageMargins left="0" right="0" top="0" bottom="0" header="0.31496062992125984" footer="0.31496062992125984"/>
  <pageSetup paperSize="9" orientation="portrait" r:id="rId1"/>
  <colBreaks count="1" manualBreakCount="1">
    <brk id="11" max="97"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pageSetUpPr fitToPage="1"/>
  </sheetPr>
  <dimension ref="A1:T84"/>
  <sheetViews>
    <sheetView view="pageBreakPreview" zoomScaleNormal="100" zoomScaleSheetLayoutView="100" workbookViewId="0">
      <selection activeCell="C5" sqref="C5"/>
    </sheetView>
  </sheetViews>
  <sheetFormatPr defaultRowHeight="13"/>
  <cols>
    <col min="1" max="1" width="3.6328125" customWidth="1"/>
    <col min="2" max="2" width="19.26953125" customWidth="1"/>
    <col min="3" max="3" width="31.6328125" customWidth="1"/>
    <col min="4" max="4" width="16.36328125" customWidth="1"/>
  </cols>
  <sheetData>
    <row r="1" spans="1:20" ht="16.5">
      <c r="A1" s="167" t="s">
        <v>132</v>
      </c>
      <c r="B1" s="34"/>
      <c r="C1" s="34"/>
      <c r="D1" s="34"/>
      <c r="E1" s="34"/>
      <c r="F1" s="34"/>
      <c r="G1" s="34"/>
      <c r="H1" s="34"/>
      <c r="I1" s="34"/>
      <c r="J1" s="34"/>
    </row>
    <row r="2" spans="1:20" ht="14">
      <c r="A2" s="35" t="s">
        <v>450</v>
      </c>
      <c r="B2" s="168"/>
      <c r="C2" s="168"/>
      <c r="D2" s="168"/>
      <c r="E2" s="168"/>
      <c r="F2" s="168"/>
      <c r="G2" s="34"/>
      <c r="H2" s="34"/>
      <c r="I2" s="34"/>
      <c r="J2" s="34"/>
    </row>
    <row r="3" spans="1:20" ht="13.5" thickBot="1">
      <c r="A3" s="34"/>
      <c r="B3" s="13" t="s">
        <v>314</v>
      </c>
      <c r="C3" s="288" t="s">
        <v>316</v>
      </c>
      <c r="D3" s="34"/>
      <c r="E3" s="34"/>
      <c r="F3" s="34"/>
      <c r="G3" s="34"/>
      <c r="H3" s="34"/>
      <c r="I3" s="34"/>
      <c r="J3" s="34"/>
    </row>
    <row r="4" spans="1:20">
      <c r="A4" s="34">
        <v>1</v>
      </c>
      <c r="B4" s="5" t="s">
        <v>85</v>
      </c>
      <c r="C4" s="594" t="s">
        <v>1224</v>
      </c>
      <c r="D4" s="34" t="s">
        <v>487</v>
      </c>
      <c r="E4" s="34"/>
      <c r="F4" s="34"/>
      <c r="G4" s="34"/>
      <c r="H4" s="34"/>
      <c r="I4" s="34"/>
      <c r="J4" s="34"/>
    </row>
    <row r="5" spans="1:20">
      <c r="A5" s="34">
        <v>2</v>
      </c>
      <c r="B5" s="662"/>
      <c r="C5" s="663"/>
      <c r="D5" s="34"/>
      <c r="E5" s="34"/>
      <c r="F5" s="34"/>
      <c r="G5" s="34"/>
      <c r="H5" s="34"/>
      <c r="I5" s="34"/>
      <c r="J5" s="34"/>
    </row>
    <row r="6" spans="1:20" ht="27" customHeight="1">
      <c r="A6" s="34">
        <v>3</v>
      </c>
      <c r="B6" s="1" t="s">
        <v>86</v>
      </c>
      <c r="C6" s="60"/>
      <c r="D6" s="34"/>
      <c r="E6" s="34"/>
      <c r="F6" s="34"/>
      <c r="G6" s="34"/>
      <c r="H6" s="34"/>
      <c r="I6" s="34"/>
      <c r="J6" s="34"/>
      <c r="K6" s="701"/>
    </row>
    <row r="7" spans="1:20" ht="13.5" customHeight="1">
      <c r="A7" s="34">
        <v>4</v>
      </c>
      <c r="B7" s="1" t="s">
        <v>486</v>
      </c>
      <c r="C7" s="60" t="s">
        <v>993</v>
      </c>
      <c r="D7" s="34"/>
      <c r="E7" s="34"/>
      <c r="F7" s="34"/>
      <c r="G7" s="34"/>
      <c r="H7" s="34"/>
      <c r="I7" s="34"/>
      <c r="J7" s="34"/>
      <c r="K7" s="705"/>
      <c r="L7" s="705"/>
      <c r="M7" s="705"/>
      <c r="N7" s="705"/>
      <c r="O7" s="705"/>
      <c r="P7" s="705"/>
      <c r="Q7" s="705"/>
      <c r="R7" s="705"/>
      <c r="S7" s="705"/>
      <c r="T7" s="705"/>
    </row>
    <row r="8" spans="1:20" ht="13.5" customHeight="1">
      <c r="A8" s="34">
        <v>5</v>
      </c>
      <c r="B8" s="1" t="s">
        <v>87</v>
      </c>
      <c r="C8" s="60" t="s">
        <v>1016</v>
      </c>
      <c r="D8" s="34"/>
      <c r="E8" s="34"/>
      <c r="F8" s="34"/>
      <c r="G8" s="34"/>
      <c r="H8" s="34"/>
      <c r="I8" s="34"/>
      <c r="J8" s="34"/>
      <c r="K8" s="705"/>
      <c r="L8" s="705"/>
      <c r="M8" s="705"/>
      <c r="N8" s="705"/>
      <c r="O8" s="705"/>
      <c r="P8" s="705"/>
      <c r="Q8" s="705"/>
      <c r="R8" s="705"/>
      <c r="S8" s="705"/>
      <c r="T8" s="705"/>
    </row>
    <row r="9" spans="1:20" ht="13.5" customHeight="1">
      <c r="A9" s="34">
        <v>6</v>
      </c>
      <c r="B9" s="1" t="s">
        <v>80</v>
      </c>
      <c r="C9" s="60"/>
      <c r="D9" s="34"/>
      <c r="E9" s="34"/>
      <c r="F9" s="34"/>
      <c r="G9" s="34"/>
      <c r="H9" s="34"/>
      <c r="I9" s="34"/>
      <c r="J9" s="34"/>
      <c r="K9" s="705"/>
      <c r="L9" s="705"/>
      <c r="M9" s="705"/>
      <c r="N9" s="705"/>
      <c r="O9" s="705"/>
      <c r="P9" s="705"/>
      <c r="Q9" s="705"/>
      <c r="R9" s="705"/>
      <c r="S9" s="705"/>
      <c r="T9" s="705"/>
    </row>
    <row r="10" spans="1:20" ht="13.5" customHeight="1">
      <c r="A10" s="34">
        <v>7</v>
      </c>
      <c r="B10" s="1" t="s">
        <v>81</v>
      </c>
      <c r="C10" s="60"/>
      <c r="D10" s="34"/>
      <c r="E10" s="34"/>
      <c r="F10" s="34"/>
      <c r="G10" s="34"/>
      <c r="H10" s="34"/>
      <c r="I10" s="34"/>
      <c r="J10" s="34"/>
      <c r="K10" s="705"/>
      <c r="L10" s="705"/>
      <c r="M10" s="705"/>
      <c r="N10" s="705"/>
      <c r="O10" s="705"/>
      <c r="P10" s="705"/>
      <c r="Q10" s="705"/>
      <c r="R10" s="705"/>
      <c r="S10" s="705"/>
      <c r="T10" s="705"/>
    </row>
    <row r="11" spans="1:20">
      <c r="A11" s="34">
        <v>8</v>
      </c>
      <c r="B11" s="1" t="s">
        <v>82</v>
      </c>
      <c r="C11" s="60"/>
      <c r="D11" s="34"/>
      <c r="E11" s="34"/>
      <c r="F11" s="34"/>
      <c r="G11" s="34"/>
      <c r="H11" s="34"/>
      <c r="I11" s="34"/>
      <c r="J11" s="34"/>
      <c r="K11" s="702"/>
    </row>
    <row r="12" spans="1:20">
      <c r="A12" s="34">
        <v>9</v>
      </c>
      <c r="B12" s="1" t="s">
        <v>83</v>
      </c>
      <c r="C12" s="60"/>
      <c r="D12" s="34"/>
      <c r="E12" s="34"/>
      <c r="F12" s="34"/>
      <c r="G12" s="34"/>
      <c r="H12" s="34"/>
      <c r="I12" s="34"/>
      <c r="J12" s="34"/>
      <c r="K12" s="702"/>
    </row>
    <row r="13" spans="1:20" ht="13.5" thickBot="1">
      <c r="A13" s="34">
        <v>10</v>
      </c>
      <c r="B13" s="1" t="s">
        <v>84</v>
      </c>
      <c r="C13" s="61"/>
      <c r="D13" s="34"/>
      <c r="E13" s="34"/>
      <c r="F13" s="34"/>
      <c r="G13" s="34"/>
      <c r="H13" s="34"/>
      <c r="I13" s="34"/>
      <c r="J13" s="34"/>
      <c r="K13" s="703"/>
    </row>
    <row r="14" spans="1:20">
      <c r="A14" s="34"/>
      <c r="B14" s="34"/>
      <c r="C14" s="34"/>
      <c r="D14" s="34"/>
      <c r="E14" s="34"/>
      <c r="F14" s="34"/>
      <c r="G14" s="34"/>
      <c r="H14" s="34"/>
      <c r="I14" s="34"/>
      <c r="J14" s="34"/>
      <c r="K14" s="704"/>
    </row>
    <row r="15" spans="1:20" ht="16.5">
      <c r="A15" s="167" t="s">
        <v>136</v>
      </c>
      <c r="B15" s="34"/>
      <c r="C15" s="34"/>
      <c r="D15" s="34"/>
      <c r="E15" s="34"/>
      <c r="F15" s="34"/>
      <c r="G15" s="34"/>
      <c r="H15" s="34"/>
      <c r="I15" s="34"/>
      <c r="J15" s="34"/>
    </row>
    <row r="16" spans="1:20" ht="14">
      <c r="A16" s="35" t="s">
        <v>451</v>
      </c>
      <c r="B16" s="170"/>
      <c r="C16" s="168"/>
      <c r="D16" s="168"/>
      <c r="E16" s="168"/>
      <c r="F16" s="168"/>
      <c r="G16" s="34"/>
      <c r="H16" s="34"/>
      <c r="I16" s="34"/>
      <c r="J16" s="34"/>
    </row>
    <row r="17" spans="1:11" ht="13.5" thickBot="1">
      <c r="A17" s="34"/>
      <c r="B17" s="13" t="s">
        <v>315</v>
      </c>
      <c r="C17" s="299" t="s">
        <v>317</v>
      </c>
      <c r="D17" s="300" t="s">
        <v>413</v>
      </c>
      <c r="E17" s="34"/>
      <c r="F17" s="34"/>
      <c r="G17" s="34"/>
      <c r="H17" s="34"/>
      <c r="I17" s="34"/>
      <c r="J17" s="34"/>
    </row>
    <row r="18" spans="1:11">
      <c r="A18" s="34">
        <v>1</v>
      </c>
      <c r="B18" s="1" t="s">
        <v>133</v>
      </c>
      <c r="C18" s="301"/>
      <c r="D18" s="302"/>
      <c r="E18" s="34" t="s">
        <v>487</v>
      </c>
      <c r="F18" s="34"/>
      <c r="G18" s="34"/>
      <c r="H18" s="34"/>
      <c r="I18" s="34"/>
      <c r="J18" s="34"/>
    </row>
    <row r="19" spans="1:11">
      <c r="A19" s="34">
        <v>2</v>
      </c>
      <c r="B19" s="1" t="s">
        <v>134</v>
      </c>
      <c r="C19" s="137"/>
      <c r="D19" s="163"/>
      <c r="E19" s="34" t="s">
        <v>487</v>
      </c>
      <c r="F19" s="34"/>
      <c r="G19" s="34"/>
      <c r="H19" s="34"/>
      <c r="I19" s="34"/>
      <c r="J19" s="34"/>
    </row>
    <row r="20" spans="1:11" ht="13.5" thickBot="1">
      <c r="A20" s="34">
        <v>3</v>
      </c>
      <c r="B20" s="1" t="s">
        <v>135</v>
      </c>
      <c r="C20" s="138"/>
      <c r="D20" s="164"/>
      <c r="E20" s="34" t="s">
        <v>487</v>
      </c>
      <c r="F20" s="34"/>
      <c r="G20" s="34"/>
      <c r="H20" s="34"/>
      <c r="I20" s="34"/>
      <c r="J20" s="34"/>
    </row>
    <row r="21" spans="1:11">
      <c r="A21" s="34"/>
      <c r="B21" s="144" t="s">
        <v>1113</v>
      </c>
      <c r="C21" s="34"/>
      <c r="D21" s="34"/>
      <c r="E21" s="34"/>
      <c r="F21" s="34"/>
      <c r="G21" s="34"/>
      <c r="H21" s="34"/>
      <c r="I21" s="34"/>
      <c r="J21" s="34"/>
    </row>
    <row r="22" spans="1:11">
      <c r="A22" s="34"/>
      <c r="B22" s="144"/>
      <c r="C22" s="34"/>
      <c r="D22" s="34"/>
      <c r="E22" s="34"/>
      <c r="F22" s="34"/>
      <c r="G22" s="34"/>
      <c r="H22" s="34"/>
      <c r="I22" s="34"/>
      <c r="J22" s="34"/>
    </row>
    <row r="23" spans="1:11" ht="16.5">
      <c r="A23" s="167" t="s">
        <v>1157</v>
      </c>
      <c r="B23" s="34"/>
      <c r="C23" s="34"/>
      <c r="D23" s="34"/>
      <c r="E23" s="34"/>
      <c r="F23" s="34"/>
      <c r="G23" s="34"/>
      <c r="H23" s="34"/>
      <c r="I23" s="34"/>
      <c r="J23" s="34"/>
    </row>
    <row r="24" spans="1:11" ht="28" customHeight="1">
      <c r="A24" s="808" t="s">
        <v>1156</v>
      </c>
      <c r="B24" s="808"/>
      <c r="C24" s="808"/>
      <c r="D24" s="808"/>
      <c r="E24" s="808"/>
      <c r="F24" s="808"/>
      <c r="G24" s="808"/>
      <c r="H24" s="808"/>
      <c r="I24" s="808"/>
      <c r="J24" s="808"/>
    </row>
    <row r="25" spans="1:11">
      <c r="A25" s="34" t="s">
        <v>1155</v>
      </c>
      <c r="B25" s="34"/>
      <c r="C25" s="34"/>
      <c r="D25" s="742"/>
      <c r="E25" s="742"/>
      <c r="F25" s="742"/>
      <c r="G25" s="742"/>
      <c r="H25" s="742"/>
      <c r="I25" s="742"/>
      <c r="J25" s="34"/>
    </row>
    <row r="26" spans="1:11" ht="13.5" thickBot="1">
      <c r="A26" s="750">
        <f>COUNTA(B27:B36)</f>
        <v>0</v>
      </c>
      <c r="B26" s="745" t="s">
        <v>1147</v>
      </c>
      <c r="C26" s="13" t="s">
        <v>1154</v>
      </c>
      <c r="D26" s="388"/>
      <c r="E26" s="388"/>
      <c r="F26" s="388"/>
      <c r="G26" s="388"/>
      <c r="H26" s="388"/>
      <c r="I26" s="388"/>
      <c r="J26" s="743"/>
      <c r="K26" s="765" t="s">
        <v>620</v>
      </c>
    </row>
    <row r="27" spans="1:11">
      <c r="A27" s="751">
        <f>COUNTA(B27)</f>
        <v>0</v>
      </c>
      <c r="B27" s="746"/>
      <c r="C27" s="810" t="s">
        <v>1148</v>
      </c>
      <c r="D27" s="811"/>
      <c r="E27" s="811"/>
      <c r="F27" s="811"/>
      <c r="G27" s="811"/>
      <c r="H27" s="811"/>
      <c r="I27" s="811"/>
      <c r="J27" s="34"/>
    </row>
    <row r="28" spans="1:11">
      <c r="A28" s="751">
        <f>COUNTA($B$27:B28)</f>
        <v>0</v>
      </c>
      <c r="B28" s="747"/>
      <c r="C28" s="810" t="s">
        <v>1149</v>
      </c>
      <c r="D28" s="811"/>
      <c r="E28" s="811"/>
      <c r="F28" s="811"/>
      <c r="G28" s="811"/>
      <c r="H28" s="811"/>
      <c r="I28" s="811"/>
      <c r="J28" s="34"/>
    </row>
    <row r="29" spans="1:11">
      <c r="A29" s="751">
        <f>COUNTA($B$27:B29)</f>
        <v>0</v>
      </c>
      <c r="B29" s="747"/>
      <c r="C29" s="810" t="s">
        <v>1150</v>
      </c>
      <c r="D29" s="811"/>
      <c r="E29" s="811"/>
      <c r="F29" s="811"/>
      <c r="G29" s="811"/>
      <c r="H29" s="811"/>
      <c r="I29" s="811"/>
      <c r="J29" s="34"/>
    </row>
    <row r="30" spans="1:11">
      <c r="A30" s="751">
        <f>COUNTA($B$27:B30)</f>
        <v>0</v>
      </c>
      <c r="B30" s="747"/>
      <c r="C30" s="810" t="s">
        <v>1191</v>
      </c>
      <c r="D30" s="811"/>
      <c r="E30" s="811"/>
      <c r="F30" s="811"/>
      <c r="G30" s="811"/>
      <c r="H30" s="811"/>
      <c r="I30" s="811"/>
      <c r="J30" s="34"/>
    </row>
    <row r="31" spans="1:11">
      <c r="A31" s="751">
        <f>COUNTA($B$27:B31)</f>
        <v>0</v>
      </c>
      <c r="B31" s="747"/>
      <c r="C31" s="810" t="s">
        <v>1151</v>
      </c>
      <c r="D31" s="811"/>
      <c r="E31" s="811"/>
      <c r="F31" s="811"/>
      <c r="G31" s="811"/>
      <c r="H31" s="811"/>
      <c r="I31" s="811"/>
      <c r="J31" s="34"/>
    </row>
    <row r="32" spans="1:11">
      <c r="A32" s="751">
        <f>COUNTA($B$27:B32)</f>
        <v>0</v>
      </c>
      <c r="B32" s="747"/>
      <c r="C32" s="810" t="s">
        <v>1152</v>
      </c>
      <c r="D32" s="811"/>
      <c r="E32" s="811"/>
      <c r="F32" s="811"/>
      <c r="G32" s="811"/>
      <c r="H32" s="811"/>
      <c r="I32" s="811"/>
      <c r="J32" s="34"/>
    </row>
    <row r="33" spans="1:10">
      <c r="A33" s="751">
        <f>COUNTA($B$27:B33)</f>
        <v>0</v>
      </c>
      <c r="B33" s="748"/>
      <c r="C33" s="810" t="s">
        <v>1201</v>
      </c>
      <c r="D33" s="811"/>
      <c r="E33" s="811"/>
      <c r="F33" s="811"/>
      <c r="G33" s="811"/>
      <c r="H33" s="811"/>
      <c r="I33" s="811"/>
      <c r="J33" s="34"/>
    </row>
    <row r="34" spans="1:10">
      <c r="A34" s="751">
        <f>COUNTA($B$27:B34)</f>
        <v>0</v>
      </c>
      <c r="B34" s="749"/>
      <c r="C34" s="810" t="s">
        <v>1161</v>
      </c>
      <c r="D34" s="811"/>
      <c r="E34" s="811"/>
      <c r="F34" s="811"/>
      <c r="G34" s="811"/>
      <c r="H34" s="811"/>
      <c r="I34" s="811"/>
      <c r="J34" s="34"/>
    </row>
    <row r="35" spans="1:10">
      <c r="A35" s="751">
        <f>COUNTA($B$27:B35)</f>
        <v>0</v>
      </c>
      <c r="B35" s="747"/>
      <c r="C35" s="810" t="s">
        <v>1160</v>
      </c>
      <c r="D35" s="811"/>
      <c r="E35" s="811"/>
      <c r="F35" s="811"/>
      <c r="G35" s="811"/>
      <c r="H35" s="811"/>
      <c r="I35" s="811"/>
      <c r="J35" s="34"/>
    </row>
    <row r="36" spans="1:10" ht="13.5" thickBot="1">
      <c r="A36" s="751">
        <f>COUNTA($B$27:B36)</f>
        <v>0</v>
      </c>
      <c r="B36" s="747"/>
      <c r="C36" s="810" t="s">
        <v>1153</v>
      </c>
      <c r="D36" s="811"/>
      <c r="E36" s="811"/>
      <c r="F36" s="811"/>
      <c r="G36" s="811"/>
      <c r="H36" s="811"/>
      <c r="I36" s="811"/>
      <c r="J36" s="34"/>
    </row>
    <row r="37" spans="1:10">
      <c r="A37" s="34"/>
      <c r="B37" s="744"/>
      <c r="C37" s="34"/>
      <c r="D37" s="34"/>
      <c r="E37" s="34"/>
      <c r="F37" s="34"/>
      <c r="G37" s="34"/>
      <c r="H37" s="34"/>
      <c r="I37" s="34"/>
      <c r="J37" s="34"/>
    </row>
    <row r="38" spans="1:10" ht="16.5">
      <c r="A38" s="167" t="s">
        <v>1158</v>
      </c>
      <c r="B38" s="34"/>
      <c r="C38" s="34"/>
      <c r="D38" s="34"/>
      <c r="E38" s="34"/>
      <c r="F38" s="34"/>
      <c r="G38" s="34"/>
      <c r="H38" s="34"/>
      <c r="I38" s="34"/>
      <c r="J38" s="34"/>
    </row>
    <row r="39" spans="1:10" ht="13.5" customHeight="1">
      <c r="A39" s="808" t="s">
        <v>591</v>
      </c>
      <c r="B39" s="808"/>
      <c r="C39" s="808"/>
      <c r="D39" s="808"/>
      <c r="E39" s="808"/>
      <c r="F39" s="808"/>
      <c r="G39" s="808"/>
      <c r="H39" s="808"/>
      <c r="I39" s="808"/>
      <c r="J39" s="808"/>
    </row>
    <row r="40" spans="1:10" ht="13.5" customHeight="1">
      <c r="A40" s="808"/>
      <c r="B40" s="808"/>
      <c r="C40" s="808"/>
      <c r="D40" s="808"/>
      <c r="E40" s="808"/>
      <c r="F40" s="808"/>
      <c r="G40" s="808"/>
      <c r="H40" s="808"/>
      <c r="I40" s="808"/>
      <c r="J40" s="808"/>
    </row>
    <row r="41" spans="1:10" ht="13.5" customHeight="1">
      <c r="A41" s="34" t="s">
        <v>589</v>
      </c>
      <c r="B41" s="168"/>
      <c r="C41" s="168"/>
      <c r="D41" s="168"/>
      <c r="E41" s="168"/>
      <c r="F41" s="168"/>
      <c r="G41" s="34"/>
      <c r="H41" s="34"/>
      <c r="I41" s="34"/>
      <c r="J41" s="34"/>
    </row>
    <row r="42" spans="1:10" ht="13.5" customHeight="1">
      <c r="A42" s="34"/>
      <c r="B42" s="168"/>
      <c r="C42" s="168"/>
      <c r="D42" s="168"/>
      <c r="E42" s="168"/>
      <c r="F42" s="168"/>
      <c r="G42" s="34"/>
      <c r="H42" s="34"/>
      <c r="I42" s="34"/>
      <c r="J42" s="34"/>
    </row>
    <row r="43" spans="1:10">
      <c r="A43" s="169" t="s">
        <v>384</v>
      </c>
      <c r="B43" s="34"/>
      <c r="C43" s="171"/>
      <c r="D43" s="171"/>
      <c r="E43" s="171"/>
      <c r="F43" s="171"/>
      <c r="G43" s="34"/>
      <c r="H43" s="34"/>
      <c r="I43" s="34"/>
      <c r="J43" s="34"/>
    </row>
    <row r="44" spans="1:10" ht="13.5" thickBot="1">
      <c r="A44" s="169"/>
      <c r="B44" s="303" t="s">
        <v>590</v>
      </c>
      <c r="C44" s="804" t="s">
        <v>313</v>
      </c>
      <c r="D44" s="804"/>
      <c r="E44" s="804"/>
      <c r="F44" s="804"/>
      <c r="G44" s="804"/>
      <c r="H44" s="804"/>
      <c r="I44" s="804"/>
      <c r="J44" s="34"/>
    </row>
    <row r="45" spans="1:10" ht="13.5" customHeight="1">
      <c r="A45" s="169"/>
      <c r="B45" s="304"/>
      <c r="C45" s="805" t="str">
        <f>INDEX(発注者入力シート!$L$41:$T$48,MATCH(発注者入力シート!C20,発注者入力シート!$N$41:$N$48,0),4)</f>
        <v>　○企業の工事成績評定点　（様式-２-１、様式-２-２）</v>
      </c>
      <c r="D45" s="806"/>
      <c r="E45" s="806"/>
      <c r="F45" s="806"/>
      <c r="G45" s="806"/>
      <c r="H45" s="806"/>
      <c r="I45" s="807"/>
      <c r="J45" s="34"/>
    </row>
    <row r="46" spans="1:10" ht="13.5" customHeight="1">
      <c r="A46" s="169"/>
      <c r="B46" s="165"/>
      <c r="C46" s="805" t="str">
        <f>INDEX(発注者入力シート!$L$41:$T$48,MATCH(発注者入力シート!C21,発注者入力シート!$N$41:$N$48,0),4)</f>
        <v>　○企業の同種工事の施工実績　（様式-３）</v>
      </c>
      <c r="D46" s="806"/>
      <c r="E46" s="806"/>
      <c r="F46" s="806"/>
      <c r="G46" s="806"/>
      <c r="H46" s="806"/>
      <c r="I46" s="807"/>
      <c r="J46" s="34"/>
    </row>
    <row r="47" spans="1:10" ht="13.5" customHeight="1">
      <c r="A47" s="169"/>
      <c r="B47" s="165"/>
      <c r="C47" s="805" t="str">
        <f>INDEX(発注者入力シート!$L$41:$T$48,MATCH(発注者入力シート!C22,発注者入力シート!$N$41:$N$48,0),4)</f>
        <v>表３【企業】評価項目の着色セルに項目を記入した場合、ここに記載文を直接入力！</v>
      </c>
      <c r="D47" s="806"/>
      <c r="E47" s="806"/>
      <c r="F47" s="806"/>
      <c r="G47" s="806"/>
      <c r="H47" s="806"/>
      <c r="I47" s="807"/>
      <c r="J47" s="34"/>
    </row>
    <row r="48" spans="1:10">
      <c r="A48" s="169"/>
      <c r="B48" s="165"/>
      <c r="C48" s="805" t="str">
        <f>INDEX(発注者入力シート!$L$41:$T$48,MATCH(発注者入力シート!C23,発注者入力シート!$N$41:$N$48,0),4)</f>
        <v>表３【企業】評価項目の着色セルに項目を記入した場合、ここに記載文を直接入力！</v>
      </c>
      <c r="D48" s="806"/>
      <c r="E48" s="806"/>
      <c r="F48" s="806"/>
      <c r="G48" s="806"/>
      <c r="H48" s="806"/>
      <c r="I48" s="807"/>
      <c r="J48" s="34"/>
    </row>
    <row r="49" spans="1:10" ht="13.5" thickBot="1">
      <c r="A49" s="169"/>
      <c r="B49" s="166"/>
      <c r="C49" s="805" t="str">
        <f>INDEX(発注者入力シート!$L$41:$T$48,MATCH(発注者入力シート!C24,発注者入力シート!$N$41:$N$48,0),4)</f>
        <v>表３【企業】評価項目の着色セルに項目を記入した場合、ここに記載文を直接入力！</v>
      </c>
      <c r="D49" s="806"/>
      <c r="E49" s="806"/>
      <c r="F49" s="806"/>
      <c r="G49" s="806"/>
      <c r="H49" s="806"/>
      <c r="I49" s="807"/>
      <c r="J49" s="34"/>
    </row>
    <row r="50" spans="1:10">
      <c r="A50" s="169"/>
      <c r="B50" s="171"/>
      <c r="C50" s="171"/>
      <c r="D50" s="171"/>
      <c r="E50" s="171"/>
      <c r="F50" s="171"/>
      <c r="G50" s="171"/>
      <c r="H50" s="171"/>
      <c r="I50" s="171"/>
      <c r="J50" s="34"/>
    </row>
    <row r="51" spans="1:10">
      <c r="A51" s="169" t="s">
        <v>1003</v>
      </c>
      <c r="B51" s="171"/>
      <c r="C51" s="169"/>
      <c r="D51" s="171"/>
      <c r="E51" s="171"/>
      <c r="F51" s="171"/>
      <c r="G51" s="34"/>
      <c r="H51" s="34"/>
      <c r="I51" s="34"/>
      <c r="J51" s="34"/>
    </row>
    <row r="52" spans="1:10" ht="13.5" thickBot="1">
      <c r="A52" s="169"/>
      <c r="B52" s="303" t="s">
        <v>590</v>
      </c>
      <c r="C52" s="804" t="s">
        <v>313</v>
      </c>
      <c r="D52" s="804"/>
      <c r="E52" s="804"/>
      <c r="F52" s="804"/>
      <c r="G52" s="804"/>
      <c r="H52" s="804"/>
      <c r="I52" s="804"/>
      <c r="J52" s="34"/>
    </row>
    <row r="53" spans="1:10" ht="13.5" customHeight="1">
      <c r="A53" s="169"/>
      <c r="B53" s="304"/>
      <c r="C53" s="805" t="str">
        <f>INDEX(発注者入力シート!$L$56:$T$79,MATCH(発注者入力シート!C29,発注者入力シート!$N$56:$N$79,0),4)</f>
        <v>　○家畜伝染病防疫協定の締結実績　（様式-７）</v>
      </c>
      <c r="D53" s="806"/>
      <c r="E53" s="806"/>
      <c r="F53" s="806"/>
      <c r="G53" s="806"/>
      <c r="H53" s="806"/>
      <c r="I53" s="807"/>
      <c r="J53" s="34"/>
    </row>
    <row r="54" spans="1:10" ht="13.5" customHeight="1">
      <c r="A54" s="169"/>
      <c r="B54" s="165"/>
      <c r="C54" s="805" t="str">
        <f>INDEX(発注者入力シート!$L$56:$T$79,MATCH(発注者入力シート!C30,発注者入力シート!$N$56:$N$79,0),4)</f>
        <v>　○県管理公共土木施設に関する維持管理業務または海岸漂着物の回収業務の契約実績　（様式-８）</v>
      </c>
      <c r="D54" s="806"/>
      <c r="E54" s="806"/>
      <c r="F54" s="806"/>
      <c r="G54" s="806"/>
      <c r="H54" s="806"/>
      <c r="I54" s="807"/>
      <c r="J54" s="34"/>
    </row>
    <row r="55" spans="1:10" ht="13.5" customHeight="1">
      <c r="A55" s="169"/>
      <c r="B55" s="165"/>
      <c r="C55" s="805" t="str">
        <f>INDEX(発注者入力シート!$L$56:$T$79,MATCH(発注者入力シート!C31,発注者入力シート!$N$56:$N$79,0),4)</f>
        <v>　○ボランティア活動又はハートフルしまねへの参加実績　（様式-９）</v>
      </c>
      <c r="D55" s="806"/>
      <c r="E55" s="806"/>
      <c r="F55" s="806"/>
      <c r="G55" s="806"/>
      <c r="H55" s="806"/>
      <c r="I55" s="807"/>
      <c r="J55" s="34"/>
    </row>
    <row r="56" spans="1:10" ht="13.5" customHeight="1">
      <c r="A56" s="169"/>
      <c r="B56" s="165"/>
      <c r="C56" s="805" t="str">
        <f>INDEX(発注者入力シート!$L$56:$T$79,MATCH(発注者入力シート!C32,発注者入力シート!$N$56:$N$79,0),4)</f>
        <v>　○労働福祉関連の状況(a 障がい者雇用の実態)　（様式-１０）</v>
      </c>
      <c r="D56" s="806"/>
      <c r="E56" s="806"/>
      <c r="F56" s="806"/>
      <c r="G56" s="806"/>
      <c r="H56" s="806"/>
      <c r="I56" s="807"/>
      <c r="J56" s="34"/>
    </row>
    <row r="57" spans="1:10" ht="13.5" customHeight="1">
      <c r="A57" s="169"/>
      <c r="B57" s="165"/>
      <c r="C57" s="805" t="str">
        <f>INDEX(発注者入力シート!$L$56:$T$79,MATCH(発注者入力シート!C33,発注者入力シート!$N$56:$N$79,0),4)</f>
        <v>　○労働福祉関連の状況(b 育児・介護休業に関する制度)　（様式-１１）</v>
      </c>
      <c r="D57" s="806"/>
      <c r="E57" s="806"/>
      <c r="F57" s="806"/>
      <c r="G57" s="806"/>
      <c r="H57" s="806"/>
      <c r="I57" s="807"/>
      <c r="J57" s="34"/>
    </row>
    <row r="58" spans="1:10" ht="13.5" customHeight="1">
      <c r="A58" s="169"/>
      <c r="B58" s="165"/>
      <c r="C58" s="805" t="str">
        <f>INDEX(発注者入力シート!$L$56:$T$79,MATCH(発注者入力シート!C34,発注者入力シート!$N$56:$N$79,0),4)</f>
        <v>　○育児・介護休業に関する制度　チェック表　（様式-１２）</v>
      </c>
      <c r="D58" s="806"/>
      <c r="E58" s="806"/>
      <c r="F58" s="806"/>
      <c r="G58" s="806"/>
      <c r="H58" s="806"/>
      <c r="I58" s="807"/>
      <c r="J58" s="34"/>
    </row>
    <row r="59" spans="1:10" ht="13.5" customHeight="1">
      <c r="A59" s="169"/>
      <c r="B59" s="165"/>
      <c r="C59" s="805" t="str">
        <f>INDEX(発注者入力シート!$L$56:$T$79,MATCH(発注者入力シート!C35,発注者入力シート!$N$56:$N$79,0),4)</f>
        <v>　○若手技術者・若手従業員の新規雇用　（様式-１３）</v>
      </c>
      <c r="D59" s="806"/>
      <c r="E59" s="806"/>
      <c r="F59" s="806"/>
      <c r="G59" s="806"/>
      <c r="H59" s="806"/>
      <c r="I59" s="807"/>
      <c r="J59" s="34"/>
    </row>
    <row r="60" spans="1:10" ht="13.5" customHeight="1">
      <c r="A60" s="169"/>
      <c r="B60" s="165"/>
      <c r="C60" s="805" t="str">
        <f>INDEX(発注者入力シート!$L$56:$T$79,MATCH(発注者入力シート!C36,発注者入力シート!$N$56:$N$79,0),4)</f>
        <v>　○建設キャリアアップシステム（CCUS）の活用　（様式-１４）</v>
      </c>
      <c r="D60" s="806"/>
      <c r="E60" s="806"/>
      <c r="F60" s="806"/>
      <c r="G60" s="806"/>
      <c r="H60" s="806"/>
      <c r="I60" s="807"/>
      <c r="J60" s="34"/>
    </row>
    <row r="61" spans="1:10">
      <c r="A61" s="169"/>
      <c r="B61" s="165"/>
      <c r="C61" s="805" t="str">
        <f>INDEX(発注者入力シート!$L$56:$T$79,MATCH(発注者入力シート!C37,発注者入力シート!$N$56:$N$79,0),4)</f>
        <v>表３【地域貢献・その他】評価項目の着色セルに項目を記入した場合、ここに記載文を直接入力！</v>
      </c>
      <c r="D61" s="806"/>
      <c r="E61" s="806"/>
      <c r="F61" s="806"/>
      <c r="G61" s="806"/>
      <c r="H61" s="806"/>
      <c r="I61" s="807"/>
      <c r="J61" s="34"/>
    </row>
    <row r="62" spans="1:10" ht="13.5" thickBot="1">
      <c r="A62" s="169"/>
      <c r="B62" s="166"/>
      <c r="C62" s="805" t="str">
        <f>INDEX(発注者入力シート!$L$56:$T$79,MATCH(発注者入力シート!C38,発注者入力シート!$N$56:$N$79,0),4)</f>
        <v>表３【地域貢献・その他】評価項目の着色セルに項目を記入した場合、ここに記載文を直接入力！</v>
      </c>
      <c r="D62" s="806"/>
      <c r="E62" s="806"/>
      <c r="F62" s="806"/>
      <c r="G62" s="806"/>
      <c r="H62" s="806"/>
      <c r="I62" s="807"/>
      <c r="J62" s="34"/>
    </row>
    <row r="63" spans="1:10">
      <c r="A63" s="169"/>
      <c r="B63" s="171"/>
      <c r="C63" s="171"/>
      <c r="D63" s="171"/>
      <c r="E63" s="171"/>
      <c r="F63" s="171"/>
      <c r="G63" s="171"/>
      <c r="H63" s="171"/>
      <c r="I63" s="171"/>
      <c r="J63" s="34"/>
    </row>
    <row r="64" spans="1:10">
      <c r="A64" s="169" t="str">
        <f>CONCATENATE("＜配置予定技術者① ：",C18,"&gt;""")</f>
        <v>＜配置予定技術者① ：&gt;"</v>
      </c>
      <c r="B64" s="171"/>
      <c r="C64" s="169"/>
      <c r="D64" s="171"/>
      <c r="E64" s="171"/>
      <c r="F64" s="171"/>
      <c r="G64" s="34"/>
      <c r="H64" s="34"/>
      <c r="I64" s="34"/>
      <c r="J64" s="34"/>
    </row>
    <row r="65" spans="1:10" ht="13.5" thickBot="1">
      <c r="A65" s="169"/>
      <c r="B65" s="303" t="s">
        <v>590</v>
      </c>
      <c r="C65" s="812" t="s">
        <v>313</v>
      </c>
      <c r="D65" s="812"/>
      <c r="E65" s="812"/>
      <c r="F65" s="812"/>
      <c r="G65" s="812"/>
      <c r="H65" s="812"/>
      <c r="I65" s="813"/>
      <c r="J65" s="34"/>
    </row>
    <row r="66" spans="1:10">
      <c r="A66" s="169"/>
      <c r="B66" s="304"/>
      <c r="C66" s="810" t="str">
        <f>INDEX(発注者入力シート!$L$49:$T$55,MATCH(発注者入力シート!C25,発注者入力シート!$N$49:$N$55,0),4)</f>
        <v>　○配置予定技術者の資格　（様式-４）</v>
      </c>
      <c r="D66" s="811"/>
      <c r="E66" s="811"/>
      <c r="F66" s="811"/>
      <c r="G66" s="811"/>
      <c r="H66" s="811"/>
      <c r="I66" s="811"/>
      <c r="J66" s="34"/>
    </row>
    <row r="67" spans="1:10">
      <c r="A67" s="169"/>
      <c r="B67" s="165"/>
      <c r="C67" s="810" t="str">
        <f>INDEX(発注者入力シート!$L$49:$T$55,MATCH(発注者入力シート!C26,発注者入力シート!$N$49:$N$55,0),4)</f>
        <v>　○配置予定技術者の同種工事の施工経験　（様式-５）</v>
      </c>
      <c r="D67" s="811"/>
      <c r="E67" s="811"/>
      <c r="F67" s="811"/>
      <c r="G67" s="811"/>
      <c r="H67" s="811"/>
      <c r="I67" s="811"/>
      <c r="J67" s="34"/>
    </row>
    <row r="68" spans="1:10">
      <c r="A68" s="169"/>
      <c r="B68" s="165"/>
      <c r="C68" s="814" t="str">
        <f>INDEX(発注者入力シート!$L$49:$T$55,MATCH(発注者入力シート!C27,発注者入力シート!$N$49:$N$55,0),4)</f>
        <v>　○配置予定技術者の継続学習　（様式-６）</v>
      </c>
      <c r="D68" s="795"/>
      <c r="E68" s="795"/>
      <c r="F68" s="795"/>
      <c r="G68" s="795"/>
      <c r="H68" s="795"/>
      <c r="I68" s="795"/>
      <c r="J68" s="34"/>
    </row>
    <row r="69" spans="1:10" ht="13.5" thickBot="1">
      <c r="A69" s="169"/>
      <c r="B69" s="166"/>
      <c r="C69" s="810" t="str">
        <f>INDEX(発注者入力シート!$L$49:$T$55,MATCH(発注者入力シート!C28,発注者入力シート!$N$49:$N$55,0),4)</f>
        <v>表３【技術者】評価項目の着色セルに項目を記入した場合、ここに記載文を直接入力！</v>
      </c>
      <c r="D69" s="811"/>
      <c r="E69" s="811"/>
      <c r="F69" s="811"/>
      <c r="G69" s="811"/>
      <c r="H69" s="811"/>
      <c r="I69" s="811"/>
      <c r="J69" s="34"/>
    </row>
    <row r="70" spans="1:10">
      <c r="A70" s="169"/>
      <c r="B70" s="171"/>
      <c r="C70" s="169"/>
      <c r="D70" s="171"/>
      <c r="E70" s="171"/>
      <c r="F70" s="171"/>
      <c r="G70" s="34"/>
      <c r="H70" s="34"/>
      <c r="I70" s="34"/>
      <c r="J70" s="34"/>
    </row>
    <row r="71" spans="1:10">
      <c r="A71" s="169" t="str">
        <f>CONCATENATE("＜配置予定技術者② ：",C19,"&gt;""")</f>
        <v>＜配置予定技術者② ：&gt;"</v>
      </c>
      <c r="B71" s="171"/>
      <c r="C71" s="169"/>
      <c r="D71" s="171"/>
      <c r="E71" s="171"/>
      <c r="F71" s="171"/>
      <c r="G71" s="34"/>
      <c r="H71" s="34"/>
      <c r="I71" s="34"/>
      <c r="J71" s="34"/>
    </row>
    <row r="72" spans="1:10" ht="13.5" thickBot="1">
      <c r="A72" s="169"/>
      <c r="B72" s="303" t="s">
        <v>590</v>
      </c>
      <c r="C72" s="812" t="s">
        <v>313</v>
      </c>
      <c r="D72" s="812"/>
      <c r="E72" s="812"/>
      <c r="F72" s="812"/>
      <c r="G72" s="812"/>
      <c r="H72" s="812"/>
      <c r="I72" s="813"/>
      <c r="J72" s="34"/>
    </row>
    <row r="73" spans="1:10">
      <c r="A73" s="169"/>
      <c r="B73" s="304"/>
      <c r="C73" s="810" t="str">
        <f>C66</f>
        <v>　○配置予定技術者の資格　（様式-４）</v>
      </c>
      <c r="D73" s="811"/>
      <c r="E73" s="811"/>
      <c r="F73" s="811"/>
      <c r="G73" s="811"/>
      <c r="H73" s="811"/>
      <c r="I73" s="811"/>
      <c r="J73" s="34"/>
    </row>
    <row r="74" spans="1:10">
      <c r="A74" s="169"/>
      <c r="B74" s="165"/>
      <c r="C74" s="810" t="str">
        <f>C67</f>
        <v>　○配置予定技術者の同種工事の施工経験　（様式-５）</v>
      </c>
      <c r="D74" s="811"/>
      <c r="E74" s="811"/>
      <c r="F74" s="811"/>
      <c r="G74" s="811"/>
      <c r="H74" s="811"/>
      <c r="I74" s="811"/>
      <c r="J74" s="34"/>
    </row>
    <row r="75" spans="1:10">
      <c r="A75" s="169"/>
      <c r="B75" s="165"/>
      <c r="C75" s="810" t="str">
        <f>C68</f>
        <v>　○配置予定技術者の継続学習　（様式-６）</v>
      </c>
      <c r="D75" s="811"/>
      <c r="E75" s="811"/>
      <c r="F75" s="811"/>
      <c r="G75" s="811"/>
      <c r="H75" s="811"/>
      <c r="I75" s="811"/>
      <c r="J75" s="34"/>
    </row>
    <row r="76" spans="1:10" ht="13.5" thickBot="1">
      <c r="A76" s="169"/>
      <c r="B76" s="166"/>
      <c r="C76" s="810" t="str">
        <f>C69</f>
        <v>表３【技術者】評価項目の着色セルに項目を記入した場合、ここに記載文を直接入力！</v>
      </c>
      <c r="D76" s="811"/>
      <c r="E76" s="811"/>
      <c r="F76" s="811"/>
      <c r="G76" s="811"/>
      <c r="H76" s="811"/>
      <c r="I76" s="811"/>
      <c r="J76" s="34"/>
    </row>
    <row r="77" spans="1:10">
      <c r="A77" s="169"/>
      <c r="B77" s="171"/>
      <c r="C77" s="169"/>
      <c r="D77" s="169"/>
      <c r="E77" s="169"/>
      <c r="F77" s="169"/>
      <c r="G77" s="169"/>
      <c r="H77" s="169"/>
      <c r="I77" s="169"/>
      <c r="J77" s="34"/>
    </row>
    <row r="78" spans="1:10">
      <c r="A78" s="169" t="str">
        <f>CONCATENATE("＜配置予定技術者③ ：",C20,"&gt;""")</f>
        <v>＜配置予定技術者③ ：&gt;"</v>
      </c>
      <c r="B78" s="171"/>
      <c r="C78" s="169"/>
      <c r="D78" s="171"/>
      <c r="E78" s="171"/>
      <c r="F78" s="171"/>
      <c r="G78" s="34"/>
      <c r="H78" s="34"/>
      <c r="I78" s="34"/>
      <c r="J78" s="34"/>
    </row>
    <row r="79" spans="1:10" ht="13.5" thickBot="1">
      <c r="A79" s="169"/>
      <c r="B79" s="303" t="s">
        <v>590</v>
      </c>
      <c r="C79" s="812" t="s">
        <v>313</v>
      </c>
      <c r="D79" s="812"/>
      <c r="E79" s="812"/>
      <c r="F79" s="812"/>
      <c r="G79" s="812"/>
      <c r="H79" s="812"/>
      <c r="I79" s="813"/>
      <c r="J79" s="34"/>
    </row>
    <row r="80" spans="1:10">
      <c r="A80" s="169"/>
      <c r="B80" s="304"/>
      <c r="C80" s="809" t="str">
        <f>C73</f>
        <v>　○配置予定技術者の資格　（様式-４）</v>
      </c>
      <c r="D80" s="809"/>
      <c r="E80" s="809"/>
      <c r="F80" s="809"/>
      <c r="G80" s="809"/>
      <c r="H80" s="809"/>
      <c r="I80" s="810"/>
      <c r="J80" s="34"/>
    </row>
    <row r="81" spans="1:10">
      <c r="A81" s="169"/>
      <c r="B81" s="165"/>
      <c r="C81" s="809" t="str">
        <f>C74</f>
        <v>　○配置予定技術者の同種工事の施工経験　（様式-５）</v>
      </c>
      <c r="D81" s="809"/>
      <c r="E81" s="809"/>
      <c r="F81" s="809"/>
      <c r="G81" s="809"/>
      <c r="H81" s="809"/>
      <c r="I81" s="810"/>
      <c r="J81" s="34"/>
    </row>
    <row r="82" spans="1:10">
      <c r="A82" s="169"/>
      <c r="B82" s="165"/>
      <c r="C82" s="809" t="str">
        <f>C75</f>
        <v>　○配置予定技術者の継続学習　（様式-６）</v>
      </c>
      <c r="D82" s="809"/>
      <c r="E82" s="809"/>
      <c r="F82" s="809"/>
      <c r="G82" s="809"/>
      <c r="H82" s="809"/>
      <c r="I82" s="810"/>
      <c r="J82" s="34"/>
    </row>
    <row r="83" spans="1:10" ht="13.5" thickBot="1">
      <c r="A83" s="169"/>
      <c r="B83" s="166"/>
      <c r="C83" s="809" t="str">
        <f>C76</f>
        <v>表３【技術者】評価項目の着色セルに項目を記入した場合、ここに記載文を直接入力！</v>
      </c>
      <c r="D83" s="809"/>
      <c r="E83" s="809"/>
      <c r="F83" s="809"/>
      <c r="G83" s="809"/>
      <c r="H83" s="809"/>
      <c r="I83" s="810"/>
      <c r="J83" s="34"/>
    </row>
    <row r="84" spans="1:10">
      <c r="A84" s="169"/>
      <c r="B84" s="171"/>
      <c r="C84" s="171"/>
      <c r="D84" s="171"/>
      <c r="E84" s="171"/>
      <c r="F84" s="171"/>
      <c r="G84" s="34"/>
      <c r="H84" s="34"/>
      <c r="I84" s="34"/>
      <c r="J84" s="34"/>
    </row>
  </sheetData>
  <mergeCells count="44">
    <mergeCell ref="A24:J24"/>
    <mergeCell ref="C31:I31"/>
    <mergeCell ref="C29:I29"/>
    <mergeCell ref="C28:I28"/>
    <mergeCell ref="C27:I27"/>
    <mergeCell ref="C30:I30"/>
    <mergeCell ref="C36:I36"/>
    <mergeCell ref="C35:I35"/>
    <mergeCell ref="C34:I34"/>
    <mergeCell ref="C33:I33"/>
    <mergeCell ref="C32:I32"/>
    <mergeCell ref="C83:I83"/>
    <mergeCell ref="C65:I65"/>
    <mergeCell ref="C72:I72"/>
    <mergeCell ref="C79:I79"/>
    <mergeCell ref="C66:I66"/>
    <mergeCell ref="C67:I67"/>
    <mergeCell ref="C68:I68"/>
    <mergeCell ref="C73:I73"/>
    <mergeCell ref="C74:I74"/>
    <mergeCell ref="C75:I75"/>
    <mergeCell ref="C76:I76"/>
    <mergeCell ref="C80:I80"/>
    <mergeCell ref="C81:I81"/>
    <mergeCell ref="C55:I55"/>
    <mergeCell ref="C82:I82"/>
    <mergeCell ref="C69:I69"/>
    <mergeCell ref="C56:I56"/>
    <mergeCell ref="C57:I57"/>
    <mergeCell ref="C58:I58"/>
    <mergeCell ref="C59:I59"/>
    <mergeCell ref="C60:I60"/>
    <mergeCell ref="C61:I61"/>
    <mergeCell ref="C62:I62"/>
    <mergeCell ref="C48:I48"/>
    <mergeCell ref="C49:I49"/>
    <mergeCell ref="C52:I52"/>
    <mergeCell ref="C54:I54"/>
    <mergeCell ref="C53:I53"/>
    <mergeCell ref="C44:I44"/>
    <mergeCell ref="C45:I45"/>
    <mergeCell ref="C46:I46"/>
    <mergeCell ref="C47:I47"/>
    <mergeCell ref="A39:J40"/>
  </mergeCells>
  <phoneticPr fontId="2"/>
  <dataValidations count="2">
    <dataValidation type="list" showInputMessage="1" showErrorMessage="1" sqref="B45:B49 B53:B62 B66:B69 B73:B76 B80:B83" xr:uid="{00000000-0002-0000-0100-000000000000}">
      <formula1>企業回答1</formula1>
    </dataValidation>
    <dataValidation type="list" showInputMessage="1" showErrorMessage="1" sqref="B27:B36" xr:uid="{8191317F-B3A4-46CF-BAA5-B79B14FE1EE5}">
      <formula1>$K$26:$K$27</formula1>
    </dataValidation>
  </dataValidations>
  <pageMargins left="0.70866141732283472" right="0.31496062992125984" top="0.55118110236220474" bottom="0.55118110236220474" header="0.31496062992125984" footer="0.31496062992125984"/>
  <pageSetup paperSize="9" scale="70"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sheetPr>
  <dimension ref="A1:Q56"/>
  <sheetViews>
    <sheetView workbookViewId="0">
      <selection sqref="A1:O1"/>
    </sheetView>
  </sheetViews>
  <sheetFormatPr defaultColWidth="9" defaultRowHeight="13"/>
  <cols>
    <col min="1" max="17" width="5.08984375" style="226" customWidth="1"/>
    <col min="18" max="16384" width="9" style="226"/>
  </cols>
  <sheetData>
    <row r="1" spans="1:17" s="233" customFormat="1" ht="16.5">
      <c r="A1" s="815" t="s">
        <v>581</v>
      </c>
      <c r="B1" s="815"/>
      <c r="C1" s="815"/>
      <c r="D1" s="815"/>
      <c r="E1" s="815"/>
      <c r="F1" s="815"/>
      <c r="G1" s="815"/>
      <c r="H1" s="815"/>
      <c r="I1" s="815"/>
      <c r="J1" s="815"/>
      <c r="K1" s="815"/>
      <c r="L1" s="815"/>
      <c r="M1" s="815"/>
      <c r="N1" s="815"/>
      <c r="O1" s="815"/>
    </row>
    <row r="2" spans="1:17" s="233" customFormat="1" ht="11.25" customHeight="1"/>
    <row r="3" spans="1:17" s="233" customFormat="1" ht="14">
      <c r="A3" s="816" t="s">
        <v>588</v>
      </c>
      <c r="B3" s="816"/>
      <c r="C3" s="816"/>
      <c r="D3" s="816"/>
      <c r="E3" s="816"/>
      <c r="F3" s="816"/>
      <c r="G3" s="816"/>
      <c r="H3" s="816"/>
      <c r="I3" s="816"/>
      <c r="J3" s="816"/>
      <c r="K3" s="816"/>
      <c r="L3" s="816"/>
      <c r="M3" s="816"/>
      <c r="N3" s="816"/>
      <c r="O3" s="816"/>
    </row>
    <row r="4" spans="1:17" s="233" customFormat="1">
      <c r="A4" s="234" t="s">
        <v>531</v>
      </c>
      <c r="B4" s="817" t="s">
        <v>582</v>
      </c>
      <c r="C4" s="817"/>
      <c r="D4" s="817"/>
      <c r="E4" s="817"/>
      <c r="F4" s="817"/>
      <c r="G4" s="817"/>
      <c r="H4" s="817"/>
      <c r="I4" s="817"/>
      <c r="J4" s="817"/>
      <c r="K4" s="817"/>
      <c r="L4" s="817"/>
      <c r="M4" s="817"/>
      <c r="N4" s="817"/>
      <c r="O4" s="817"/>
      <c r="P4" s="817"/>
      <c r="Q4" s="817"/>
    </row>
    <row r="5" spans="1:17" s="233" customFormat="1">
      <c r="A5" s="234"/>
      <c r="B5" s="817"/>
      <c r="C5" s="817"/>
      <c r="D5" s="817"/>
      <c r="E5" s="817"/>
      <c r="F5" s="817"/>
      <c r="G5" s="817"/>
      <c r="H5" s="817"/>
      <c r="I5" s="817"/>
      <c r="J5" s="817"/>
      <c r="K5" s="817"/>
      <c r="L5" s="817"/>
      <c r="M5" s="817"/>
      <c r="N5" s="817"/>
      <c r="O5" s="817"/>
      <c r="P5" s="817"/>
      <c r="Q5" s="817"/>
    </row>
    <row r="6" spans="1:17" s="233" customFormat="1" ht="13.5" customHeight="1">
      <c r="A6" s="234" t="s">
        <v>550</v>
      </c>
      <c r="B6" s="817" t="s">
        <v>583</v>
      </c>
      <c r="C6" s="817"/>
      <c r="D6" s="817"/>
      <c r="E6" s="817"/>
      <c r="F6" s="817"/>
      <c r="G6" s="817"/>
      <c r="H6" s="817"/>
      <c r="I6" s="817"/>
      <c r="J6" s="817"/>
      <c r="K6" s="817"/>
      <c r="L6" s="817"/>
      <c r="M6" s="817"/>
      <c r="N6" s="817"/>
      <c r="O6" s="817"/>
      <c r="P6" s="817"/>
      <c r="Q6" s="817"/>
    </row>
    <row r="7" spans="1:17" s="233" customFormat="1">
      <c r="A7" s="235"/>
      <c r="B7" s="817"/>
      <c r="C7" s="817"/>
      <c r="D7" s="817"/>
      <c r="E7" s="817"/>
      <c r="F7" s="817"/>
      <c r="G7" s="817"/>
      <c r="H7" s="817"/>
      <c r="I7" s="817"/>
      <c r="J7" s="817"/>
      <c r="K7" s="817"/>
      <c r="L7" s="817"/>
      <c r="M7" s="817"/>
      <c r="N7" s="817"/>
      <c r="O7" s="817"/>
      <c r="P7" s="817"/>
      <c r="Q7" s="817"/>
    </row>
    <row r="8" spans="1:17" s="233" customFormat="1">
      <c r="A8" s="235"/>
      <c r="B8" s="817"/>
      <c r="C8" s="817"/>
      <c r="D8" s="817"/>
      <c r="E8" s="817"/>
      <c r="F8" s="817"/>
      <c r="G8" s="817"/>
      <c r="H8" s="817"/>
      <c r="I8" s="817"/>
      <c r="J8" s="817"/>
      <c r="K8" s="817"/>
      <c r="L8" s="817"/>
      <c r="M8" s="817"/>
      <c r="N8" s="817"/>
      <c r="O8" s="817"/>
      <c r="P8" s="817"/>
      <c r="Q8" s="817"/>
    </row>
    <row r="9" spans="1:17" s="233" customFormat="1">
      <c r="A9" s="235"/>
      <c r="B9" s="817"/>
      <c r="C9" s="817"/>
      <c r="D9" s="817"/>
      <c r="E9" s="817"/>
      <c r="F9" s="817"/>
      <c r="G9" s="817"/>
      <c r="H9" s="817"/>
      <c r="I9" s="817"/>
      <c r="J9" s="817"/>
      <c r="K9" s="817"/>
      <c r="L9" s="817"/>
      <c r="M9" s="817"/>
      <c r="N9" s="817"/>
      <c r="O9" s="817"/>
      <c r="P9" s="817"/>
      <c r="Q9" s="817"/>
    </row>
    <row r="10" spans="1:17" s="233" customFormat="1" ht="9.75" customHeight="1">
      <c r="A10" s="305"/>
      <c r="B10" s="305"/>
      <c r="C10" s="305"/>
      <c r="D10" s="305"/>
      <c r="E10" s="305"/>
      <c r="F10" s="305"/>
      <c r="G10" s="305"/>
      <c r="H10" s="305"/>
      <c r="I10" s="305"/>
      <c r="J10" s="305"/>
      <c r="K10" s="305"/>
      <c r="L10" s="305"/>
      <c r="M10" s="305"/>
      <c r="N10" s="305"/>
      <c r="O10" s="305"/>
      <c r="P10" s="305"/>
      <c r="Q10" s="305"/>
    </row>
    <row r="11" spans="1:17" s="233" customFormat="1" ht="14">
      <c r="A11" s="816" t="s">
        <v>584</v>
      </c>
      <c r="B11" s="816"/>
      <c r="C11" s="816"/>
      <c r="D11" s="816"/>
      <c r="E11" s="816"/>
      <c r="F11" s="816"/>
      <c r="G11" s="816"/>
      <c r="H11" s="816"/>
      <c r="I11" s="816"/>
      <c r="J11" s="816"/>
      <c r="K11" s="816"/>
      <c r="L11" s="816"/>
      <c r="M11" s="816"/>
      <c r="N11" s="816"/>
    </row>
    <row r="12" spans="1:17" s="233" customFormat="1">
      <c r="A12" s="234" t="s">
        <v>531</v>
      </c>
      <c r="B12" s="817" t="s">
        <v>532</v>
      </c>
      <c r="C12" s="817"/>
      <c r="D12" s="817"/>
      <c r="E12" s="817"/>
      <c r="F12" s="817"/>
      <c r="G12" s="817"/>
      <c r="H12" s="817"/>
      <c r="I12" s="817"/>
      <c r="J12" s="817"/>
      <c r="K12" s="817"/>
      <c r="L12" s="817"/>
      <c r="M12" s="817"/>
      <c r="N12" s="817"/>
      <c r="O12" s="817"/>
      <c r="P12" s="817"/>
      <c r="Q12" s="817"/>
    </row>
    <row r="13" spans="1:17" s="233" customFormat="1">
      <c r="A13" s="234"/>
      <c r="B13" s="817"/>
      <c r="C13" s="817"/>
      <c r="D13" s="817"/>
      <c r="E13" s="817"/>
      <c r="F13" s="817"/>
      <c r="G13" s="817"/>
      <c r="H13" s="817"/>
      <c r="I13" s="817"/>
      <c r="J13" s="817"/>
      <c r="K13" s="817"/>
      <c r="L13" s="817"/>
      <c r="M13" s="817"/>
      <c r="N13" s="817"/>
      <c r="O13" s="817"/>
      <c r="P13" s="817"/>
      <c r="Q13" s="817"/>
    </row>
    <row r="14" spans="1:17" s="233" customFormat="1">
      <c r="A14" s="234" t="s">
        <v>550</v>
      </c>
      <c r="B14" s="817" t="s">
        <v>533</v>
      </c>
      <c r="C14" s="817"/>
      <c r="D14" s="817"/>
      <c r="E14" s="817"/>
      <c r="F14" s="817"/>
      <c r="G14" s="817"/>
      <c r="H14" s="817"/>
      <c r="I14" s="817"/>
      <c r="J14" s="817"/>
      <c r="K14" s="817"/>
      <c r="L14" s="817"/>
      <c r="M14" s="817"/>
      <c r="N14" s="817"/>
      <c r="O14" s="817"/>
      <c r="P14" s="817"/>
      <c r="Q14" s="817"/>
    </row>
    <row r="15" spans="1:17" s="233" customFormat="1">
      <c r="A15" s="234"/>
      <c r="B15" s="817"/>
      <c r="C15" s="817"/>
      <c r="D15" s="817"/>
      <c r="E15" s="817"/>
      <c r="F15" s="817"/>
      <c r="G15" s="817"/>
      <c r="H15" s="817"/>
      <c r="I15" s="817"/>
      <c r="J15" s="817"/>
      <c r="K15" s="817"/>
      <c r="L15" s="817"/>
      <c r="M15" s="817"/>
      <c r="N15" s="817"/>
      <c r="O15" s="817"/>
      <c r="P15" s="817"/>
      <c r="Q15" s="817"/>
    </row>
    <row r="16" spans="1:17" s="233" customFormat="1">
      <c r="A16" s="234" t="s">
        <v>57</v>
      </c>
      <c r="B16" s="245" t="s">
        <v>551</v>
      </c>
      <c r="C16" s="305"/>
      <c r="D16" s="305"/>
      <c r="E16" s="305"/>
      <c r="F16" s="305"/>
      <c r="G16" s="305"/>
      <c r="H16" s="305"/>
      <c r="I16" s="305"/>
      <c r="J16" s="305"/>
      <c r="K16" s="305"/>
      <c r="L16" s="305"/>
      <c r="M16" s="305"/>
      <c r="N16" s="305"/>
      <c r="O16" s="305"/>
      <c r="P16" s="305"/>
      <c r="Q16" s="305"/>
    </row>
    <row r="17" spans="1:17" s="233" customFormat="1">
      <c r="A17" s="234" t="s">
        <v>58</v>
      </c>
      <c r="B17" s="245" t="s">
        <v>552</v>
      </c>
      <c r="C17" s="305"/>
      <c r="D17" s="305"/>
      <c r="E17" s="305"/>
      <c r="F17" s="305"/>
      <c r="G17" s="305"/>
      <c r="H17" s="305"/>
      <c r="I17" s="305"/>
      <c r="J17" s="305"/>
      <c r="K17" s="305"/>
      <c r="L17" s="305"/>
      <c r="M17" s="305"/>
      <c r="N17" s="305"/>
      <c r="O17" s="305"/>
      <c r="P17" s="305"/>
      <c r="Q17" s="305"/>
    </row>
    <row r="18" spans="1:17" s="233" customFormat="1">
      <c r="A18" s="234" t="s">
        <v>553</v>
      </c>
      <c r="B18" s="817" t="s">
        <v>554</v>
      </c>
      <c r="C18" s="817"/>
      <c r="D18" s="817"/>
      <c r="E18" s="817"/>
      <c r="F18" s="817"/>
      <c r="G18" s="817"/>
      <c r="H18" s="817"/>
      <c r="I18" s="817"/>
      <c r="J18" s="817"/>
      <c r="K18" s="817"/>
      <c r="L18" s="817"/>
      <c r="M18" s="817"/>
      <c r="N18" s="817"/>
      <c r="O18" s="817"/>
      <c r="P18" s="817"/>
      <c r="Q18" s="817"/>
    </row>
    <row r="19" spans="1:17" s="233" customFormat="1">
      <c r="A19" s="234"/>
      <c r="B19" s="817"/>
      <c r="C19" s="817"/>
      <c r="D19" s="817"/>
      <c r="E19" s="817"/>
      <c r="F19" s="817"/>
      <c r="G19" s="817"/>
      <c r="H19" s="817"/>
      <c r="I19" s="817"/>
      <c r="J19" s="817"/>
      <c r="K19" s="817"/>
      <c r="L19" s="817"/>
      <c r="M19" s="817"/>
      <c r="N19" s="817"/>
      <c r="O19" s="817"/>
      <c r="P19" s="817"/>
      <c r="Q19" s="817"/>
    </row>
    <row r="20" spans="1:17" s="233" customFormat="1">
      <c r="A20" s="234" t="s">
        <v>555</v>
      </c>
      <c r="B20" s="817" t="s">
        <v>534</v>
      </c>
      <c r="C20" s="817"/>
      <c r="D20" s="817"/>
      <c r="E20" s="817"/>
      <c r="F20" s="817"/>
      <c r="G20" s="817"/>
      <c r="H20" s="817"/>
      <c r="I20" s="817"/>
      <c r="J20" s="817"/>
      <c r="K20" s="817"/>
      <c r="L20" s="817"/>
      <c r="M20" s="817"/>
      <c r="N20" s="817"/>
      <c r="O20" s="817"/>
      <c r="P20" s="817"/>
      <c r="Q20" s="817"/>
    </row>
    <row r="21" spans="1:17" s="233" customFormat="1">
      <c r="A21" s="234"/>
      <c r="B21" s="817"/>
      <c r="C21" s="817"/>
      <c r="D21" s="817"/>
      <c r="E21" s="817"/>
      <c r="F21" s="817"/>
      <c r="G21" s="817"/>
      <c r="H21" s="817"/>
      <c r="I21" s="817"/>
      <c r="J21" s="817"/>
      <c r="K21" s="817"/>
      <c r="L21" s="817"/>
      <c r="M21" s="817"/>
      <c r="N21" s="817"/>
      <c r="O21" s="817"/>
      <c r="P21" s="817"/>
      <c r="Q21" s="817"/>
    </row>
    <row r="22" spans="1:17" s="233" customFormat="1" ht="9.75" customHeight="1">
      <c r="A22" s="306"/>
      <c r="B22" s="305"/>
      <c r="C22" s="305"/>
      <c r="D22" s="305"/>
      <c r="E22" s="305"/>
      <c r="F22" s="305"/>
      <c r="G22" s="305"/>
      <c r="H22" s="305"/>
      <c r="I22" s="305"/>
      <c r="J22" s="305"/>
      <c r="K22" s="305"/>
      <c r="L22" s="305"/>
      <c r="M22" s="305"/>
      <c r="N22" s="305"/>
      <c r="O22" s="305"/>
      <c r="P22" s="305"/>
      <c r="Q22" s="305"/>
    </row>
    <row r="23" spans="1:17" s="233" customFormat="1" ht="14">
      <c r="A23" s="816" t="s">
        <v>535</v>
      </c>
      <c r="B23" s="816"/>
      <c r="C23" s="816"/>
      <c r="D23" s="816"/>
      <c r="E23" s="816"/>
      <c r="F23" s="816"/>
      <c r="G23" s="816"/>
      <c r="H23" s="816"/>
      <c r="I23" s="816"/>
      <c r="J23" s="816"/>
    </row>
    <row r="24" spans="1:17" s="233" customFormat="1">
      <c r="A24" s="234" t="s">
        <v>556</v>
      </c>
      <c r="B24" s="817" t="s">
        <v>585</v>
      </c>
      <c r="C24" s="817"/>
      <c r="D24" s="817"/>
      <c r="E24" s="817"/>
      <c r="F24" s="817"/>
      <c r="G24" s="817"/>
      <c r="H24" s="817"/>
      <c r="I24" s="817"/>
      <c r="J24" s="817"/>
      <c r="K24" s="817"/>
      <c r="L24" s="817"/>
      <c r="M24" s="817"/>
      <c r="N24" s="817"/>
      <c r="O24" s="817"/>
      <c r="P24" s="817"/>
      <c r="Q24" s="817"/>
    </row>
    <row r="25" spans="1:17" s="233" customFormat="1">
      <c r="B25" s="817"/>
      <c r="C25" s="817"/>
      <c r="D25" s="817"/>
      <c r="E25" s="817"/>
      <c r="F25" s="817"/>
      <c r="G25" s="817"/>
      <c r="H25" s="817"/>
      <c r="I25" s="817"/>
      <c r="J25" s="817"/>
      <c r="K25" s="817"/>
      <c r="L25" s="817"/>
      <c r="M25" s="817"/>
      <c r="N25" s="817"/>
      <c r="O25" s="817"/>
      <c r="P25" s="817"/>
      <c r="Q25" s="817"/>
    </row>
    <row r="26" spans="1:17" s="233" customFormat="1" ht="9.75" customHeight="1">
      <c r="B26" s="305"/>
      <c r="C26" s="305"/>
      <c r="D26" s="305"/>
      <c r="E26" s="305"/>
      <c r="F26" s="305"/>
      <c r="G26" s="305"/>
      <c r="H26" s="305"/>
      <c r="I26" s="305"/>
      <c r="J26" s="305"/>
      <c r="K26" s="305"/>
      <c r="L26" s="305"/>
      <c r="M26" s="305"/>
      <c r="N26" s="305"/>
      <c r="O26" s="305"/>
      <c r="P26" s="305"/>
      <c r="Q26" s="305"/>
    </row>
    <row r="27" spans="1:17" s="233" customFormat="1" ht="14">
      <c r="A27" s="816" t="s">
        <v>517</v>
      </c>
      <c r="B27" s="816"/>
      <c r="C27" s="816"/>
      <c r="D27" s="816"/>
      <c r="E27" s="816"/>
      <c r="F27" s="816"/>
      <c r="G27" s="816"/>
      <c r="H27" s="816"/>
      <c r="I27" s="816"/>
      <c r="J27" s="816"/>
    </row>
    <row r="28" spans="1:17" s="233" customFormat="1">
      <c r="A28" s="234" t="s">
        <v>556</v>
      </c>
      <c r="B28" s="817" t="s">
        <v>586</v>
      </c>
      <c r="C28" s="817"/>
      <c r="D28" s="817"/>
      <c r="E28" s="817"/>
      <c r="F28" s="817"/>
      <c r="G28" s="817"/>
      <c r="H28" s="817"/>
      <c r="I28" s="817"/>
      <c r="J28" s="817"/>
      <c r="K28" s="817"/>
      <c r="L28" s="817"/>
      <c r="M28" s="817"/>
      <c r="N28" s="817"/>
      <c r="O28" s="817"/>
      <c r="P28" s="817"/>
      <c r="Q28" s="817"/>
    </row>
    <row r="29" spans="1:17" s="233" customFormat="1">
      <c r="A29" s="234"/>
      <c r="B29" s="817"/>
      <c r="C29" s="817"/>
      <c r="D29" s="817"/>
      <c r="E29" s="817"/>
      <c r="F29" s="817"/>
      <c r="G29" s="817"/>
      <c r="H29" s="817"/>
      <c r="I29" s="817"/>
      <c r="J29" s="817"/>
      <c r="K29" s="817"/>
      <c r="L29" s="817"/>
      <c r="M29" s="817"/>
      <c r="N29" s="817"/>
      <c r="O29" s="817"/>
      <c r="P29" s="817"/>
      <c r="Q29" s="817"/>
    </row>
    <row r="30" spans="1:17" s="233" customFormat="1" ht="9.75" customHeight="1">
      <c r="A30" s="235"/>
    </row>
    <row r="31" spans="1:17" s="233" customFormat="1" ht="14">
      <c r="A31" s="816" t="s">
        <v>587</v>
      </c>
      <c r="B31" s="816"/>
      <c r="C31" s="816"/>
      <c r="D31" s="816"/>
      <c r="E31" s="816"/>
      <c r="F31" s="816"/>
      <c r="G31" s="816"/>
      <c r="H31" s="816"/>
      <c r="I31" s="816"/>
      <c r="J31" s="816"/>
    </row>
    <row r="32" spans="1:17" s="233" customFormat="1">
      <c r="A32" s="236" t="s">
        <v>519</v>
      </c>
    </row>
    <row r="33" spans="1:10" s="233" customFormat="1">
      <c r="A33" s="237"/>
      <c r="B33" s="233" t="s">
        <v>536</v>
      </c>
    </row>
    <row r="34" spans="1:10" s="233" customFormat="1">
      <c r="A34" s="238"/>
      <c r="B34" s="233" t="s">
        <v>524</v>
      </c>
    </row>
    <row r="35" spans="1:10" s="233" customFormat="1" ht="9.75" customHeight="1">
      <c r="A35" s="239"/>
    </row>
    <row r="36" spans="1:10" s="233" customFormat="1">
      <c r="A36" s="240"/>
      <c r="B36" s="233" t="s">
        <v>525</v>
      </c>
    </row>
    <row r="37" spans="1:10" s="233" customFormat="1">
      <c r="A37" s="241"/>
      <c r="B37" s="233" t="s">
        <v>526</v>
      </c>
    </row>
    <row r="38" spans="1:10" s="233" customFormat="1">
      <c r="A38" s="242"/>
      <c r="B38" s="233" t="s">
        <v>527</v>
      </c>
    </row>
    <row r="39" spans="1:10" s="233" customFormat="1">
      <c r="A39" s="243"/>
      <c r="B39" s="233" t="s">
        <v>1004</v>
      </c>
    </row>
    <row r="40" spans="1:10" s="233" customFormat="1">
      <c r="A40" s="244"/>
      <c r="B40" s="233" t="s">
        <v>528</v>
      </c>
    </row>
    <row r="41" spans="1:10" s="233" customFormat="1" ht="9.75" customHeight="1">
      <c r="A41" s="235"/>
    </row>
    <row r="42" spans="1:10" s="233" customFormat="1" ht="14">
      <c r="A42" s="816" t="s">
        <v>518</v>
      </c>
      <c r="B42" s="816"/>
      <c r="C42" s="816"/>
      <c r="D42" s="816"/>
      <c r="E42" s="816"/>
      <c r="F42" s="816"/>
      <c r="G42" s="816"/>
      <c r="H42" s="816"/>
      <c r="I42" s="816"/>
      <c r="J42" s="816"/>
    </row>
    <row r="43" spans="1:10" s="233" customFormat="1">
      <c r="A43" s="245" t="s">
        <v>933</v>
      </c>
    </row>
    <row r="44" spans="1:10" s="233" customFormat="1">
      <c r="A44" s="233" t="s">
        <v>286</v>
      </c>
    </row>
    <row r="45" spans="1:10" s="233" customFormat="1">
      <c r="A45" s="233" t="s">
        <v>287</v>
      </c>
    </row>
    <row r="46" spans="1:10" s="233" customFormat="1">
      <c r="A46" s="246"/>
      <c r="B46" s="233" t="s">
        <v>520</v>
      </c>
    </row>
    <row r="47" spans="1:10" s="233" customFormat="1">
      <c r="A47" s="247"/>
      <c r="B47" s="233" t="s">
        <v>289</v>
      </c>
    </row>
    <row r="48" spans="1:10" s="233" customFormat="1" ht="6.75" customHeight="1"/>
    <row r="49" spans="1:2" s="233" customFormat="1">
      <c r="A49" s="233" t="s">
        <v>290</v>
      </c>
    </row>
    <row r="50" spans="1:2" s="233" customFormat="1">
      <c r="A50" s="248"/>
      <c r="B50" s="233" t="s">
        <v>521</v>
      </c>
    </row>
    <row r="51" spans="1:2" s="233" customFormat="1">
      <c r="A51" s="249"/>
      <c r="B51" s="233" t="s">
        <v>289</v>
      </c>
    </row>
    <row r="52" spans="1:2" s="233" customFormat="1" ht="6" customHeight="1"/>
    <row r="53" spans="1:2" s="233" customFormat="1">
      <c r="A53" s="233" t="s">
        <v>523</v>
      </c>
    </row>
    <row r="54" spans="1:2" s="233" customFormat="1">
      <c r="A54" s="250"/>
      <c r="B54" s="233" t="s">
        <v>522</v>
      </c>
    </row>
    <row r="55" spans="1:2" s="233" customFormat="1"/>
    <row r="56" spans="1:2" s="233" customFormat="1"/>
  </sheetData>
  <mergeCells count="15">
    <mergeCell ref="A42:J42"/>
    <mergeCell ref="B18:Q19"/>
    <mergeCell ref="A23:J23"/>
    <mergeCell ref="B24:Q25"/>
    <mergeCell ref="A27:J27"/>
    <mergeCell ref="B28:Q29"/>
    <mergeCell ref="A31:J31"/>
    <mergeCell ref="B20:Q21"/>
    <mergeCell ref="A1:O1"/>
    <mergeCell ref="A3:O3"/>
    <mergeCell ref="B12:Q13"/>
    <mergeCell ref="B14:Q15"/>
    <mergeCell ref="B4:Q5"/>
    <mergeCell ref="A11:N11"/>
    <mergeCell ref="B6:Q9"/>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0000"/>
  </sheetPr>
  <dimension ref="A1:T66"/>
  <sheetViews>
    <sheetView workbookViewId="0">
      <selection activeCell="E10" sqref="E10:E13"/>
    </sheetView>
  </sheetViews>
  <sheetFormatPr defaultColWidth="9" defaultRowHeight="34.5" customHeight="1"/>
  <cols>
    <col min="1" max="1" width="5.08984375" style="7" customWidth="1"/>
    <col min="2" max="2" width="2.36328125" style="7" customWidth="1"/>
    <col min="3" max="3" width="5" style="7" customWidth="1"/>
    <col min="4" max="4" width="11" style="7" customWidth="1"/>
    <col min="5" max="5" width="16" style="7" customWidth="1"/>
    <col min="6" max="6" width="12.453125" style="7" customWidth="1"/>
    <col min="7" max="7" width="44.6328125" style="7" customWidth="1"/>
    <col min="8" max="9" width="17.7265625" style="7" customWidth="1"/>
    <col min="10" max="10" width="9" style="7"/>
    <col min="11" max="11" width="13.26953125" style="7" customWidth="1"/>
    <col min="12" max="12" width="9" style="7"/>
    <col min="13" max="13" width="12.6328125" style="7" customWidth="1"/>
    <col min="14" max="15" width="9" style="7"/>
    <col min="16" max="16" width="18.453125" style="7" customWidth="1"/>
    <col min="17" max="22" width="9" style="7"/>
    <col min="23" max="23" width="11.36328125" style="7" customWidth="1"/>
    <col min="24" max="26" width="9" style="7"/>
    <col min="27" max="27" width="11.36328125" style="7" customWidth="1"/>
    <col min="28" max="28" width="9" style="7"/>
    <col min="29" max="29" width="12.26953125" style="7" customWidth="1"/>
    <col min="30" max="16384" width="9" style="7"/>
  </cols>
  <sheetData>
    <row r="1" spans="1:7" ht="16.5" customHeight="1">
      <c r="A1" s="818" t="s">
        <v>376</v>
      </c>
      <c r="B1" s="818"/>
      <c r="C1" s="818"/>
      <c r="D1" s="818"/>
      <c r="E1" s="819">
        <f>発注者入力シート!C7</f>
        <v>46281</v>
      </c>
      <c r="F1" s="819"/>
    </row>
    <row r="2" spans="1:7" ht="16.5" customHeight="1">
      <c r="A2" s="818" t="s">
        <v>377</v>
      </c>
      <c r="B2" s="818"/>
      <c r="C2" s="818"/>
      <c r="D2" s="818"/>
      <c r="E2" s="820" t="str">
        <f>発注者入力シート!C10</f>
        <v>大社漁港海岸 農山漁村地域整備交付金（海岸環境）工事（２工区）その５</v>
      </c>
      <c r="F2" s="820"/>
      <c r="G2" s="820"/>
    </row>
    <row r="3" spans="1:7" ht="13">
      <c r="A3" s="4" t="s">
        <v>378</v>
      </c>
      <c r="B3" s="330"/>
      <c r="C3" s="330"/>
      <c r="D3" s="330"/>
      <c r="E3" s="330"/>
      <c r="F3" s="330"/>
      <c r="G3" s="330"/>
    </row>
    <row r="4" spans="1:7" ht="13.5" customHeight="1">
      <c r="A4" s="4" t="s">
        <v>379</v>
      </c>
      <c r="B4" s="330"/>
      <c r="C4" s="330"/>
      <c r="D4" s="330"/>
      <c r="E4" s="330"/>
      <c r="F4" s="330"/>
      <c r="G4" s="330"/>
    </row>
    <row r="5" spans="1:7" ht="23.25" customHeight="1">
      <c r="A5" s="822" t="s">
        <v>322</v>
      </c>
      <c r="B5" s="823"/>
      <c r="C5" s="824"/>
      <c r="D5" s="59" t="s">
        <v>130</v>
      </c>
      <c r="E5" s="59" t="s">
        <v>129</v>
      </c>
      <c r="F5" s="59" t="s">
        <v>191</v>
      </c>
      <c r="G5" s="59" t="s">
        <v>324</v>
      </c>
    </row>
    <row r="6" spans="1:7" ht="43.5" hidden="1" customHeight="1">
      <c r="A6" s="646" t="str">
        <f>INDEX(発注者入力シート!$B$20:$G$24,MATCH(発注者入力シート!L6,発注者入力シート!$C$20:$C$24,0),5)</f>
        <v>（１）</v>
      </c>
      <c r="B6" s="647" t="s">
        <v>323</v>
      </c>
      <c r="C6" s="648" t="str">
        <f>INDEX(発注者入力シート!$B$20:$G$24,MATCH(発注者入力シート!L6,発注者入力シート!$C$20:$C$24,0),6)</f>
        <v>①</v>
      </c>
      <c r="D6" s="821" t="s">
        <v>109</v>
      </c>
      <c r="E6" s="821" t="s">
        <v>832</v>
      </c>
      <c r="F6" s="49" t="s">
        <v>88</v>
      </c>
      <c r="G6" s="49" t="e">
        <f>IF(#REF!="","",#REF!)</f>
        <v>#REF!</v>
      </c>
    </row>
    <row r="7" spans="1:7" ht="43.5" hidden="1" customHeight="1">
      <c r="A7" s="646" t="str">
        <f>A6</f>
        <v>（１）</v>
      </c>
      <c r="B7" s="647" t="s">
        <v>323</v>
      </c>
      <c r="C7" s="648" t="str">
        <f>C6</f>
        <v>①</v>
      </c>
      <c r="D7" s="821"/>
      <c r="E7" s="821"/>
      <c r="F7" s="49" t="s">
        <v>131</v>
      </c>
      <c r="G7" s="49" t="e">
        <f>IF(#REF!="","",#REF!)</f>
        <v>#REF!</v>
      </c>
    </row>
    <row r="8" spans="1:7" ht="43.5" hidden="1" customHeight="1">
      <c r="A8" s="646" t="str">
        <f>A6</f>
        <v>（１）</v>
      </c>
      <c r="B8" s="647" t="s">
        <v>323</v>
      </c>
      <c r="C8" s="648" t="str">
        <f>C6</f>
        <v>①</v>
      </c>
      <c r="D8" s="821"/>
      <c r="E8" s="821"/>
      <c r="F8" s="49" t="s">
        <v>89</v>
      </c>
      <c r="G8" s="49" t="e">
        <f>IF(#REF!="","",#REF!)</f>
        <v>#REF!</v>
      </c>
    </row>
    <row r="9" spans="1:7" ht="43.5" hidden="1" customHeight="1">
      <c r="A9" s="646" t="str">
        <f>A6</f>
        <v>（１）</v>
      </c>
      <c r="B9" s="647" t="s">
        <v>323</v>
      </c>
      <c r="C9" s="648" t="str">
        <f>C6</f>
        <v>①</v>
      </c>
      <c r="D9" s="821"/>
      <c r="E9" s="821"/>
      <c r="F9" s="49" t="s">
        <v>156</v>
      </c>
      <c r="G9" s="49" t="e">
        <f>IF(#REF!="","",#REF!)</f>
        <v>#REF!</v>
      </c>
    </row>
    <row r="10" spans="1:7" ht="43.5" customHeight="1">
      <c r="A10" s="646" t="str">
        <f>INDEX(発注者入力シート!$B$20:$G$24,MATCH(発注者入力シート!L6,発注者入力シート!$C$20:$C$24,0),5)</f>
        <v>（１）</v>
      </c>
      <c r="B10" s="647" t="s">
        <v>323</v>
      </c>
      <c r="C10" s="648" t="str">
        <f>INDEX(発注者入力シート!$B$20:$G$24,MATCH(発注者入力シート!L6,発注者入力シート!$C$20:$C$24,0),6)</f>
        <v>①</v>
      </c>
      <c r="D10" s="821" t="s">
        <v>109</v>
      </c>
      <c r="E10" s="821" t="s">
        <v>566</v>
      </c>
      <c r="F10" s="49" t="s">
        <v>88</v>
      </c>
      <c r="G10" s="49" t="str">
        <f>IF('企業成績評定点 (5年用)'!D7="","",'企業成績評定点 (5年用)'!D7)</f>
        <v>令和3年度から令和7年度（完成及び引き渡しが完了）</v>
      </c>
    </row>
    <row r="11" spans="1:7" ht="43.5" customHeight="1">
      <c r="A11" s="646" t="str">
        <f>A10</f>
        <v>（１）</v>
      </c>
      <c r="B11" s="647" t="s">
        <v>323</v>
      </c>
      <c r="C11" s="648" t="str">
        <f>C10</f>
        <v>①</v>
      </c>
      <c r="D11" s="821"/>
      <c r="E11" s="821"/>
      <c r="F11" s="49" t="s">
        <v>131</v>
      </c>
      <c r="G11" s="49" t="str">
        <f>IF('企業成績評定点 (5年用)'!D8="","",'企業成績評定点 (5年用)'!D8)</f>
        <v>島根県（総務部、農林水産部、土木部）</v>
      </c>
    </row>
    <row r="12" spans="1:7" ht="43.5" customHeight="1">
      <c r="A12" s="646" t="str">
        <f>A10</f>
        <v>（１）</v>
      </c>
      <c r="B12" s="647" t="s">
        <v>323</v>
      </c>
      <c r="C12" s="648" t="str">
        <f>C10</f>
        <v>①</v>
      </c>
      <c r="D12" s="821"/>
      <c r="E12" s="821"/>
      <c r="F12" s="49" t="s">
        <v>89</v>
      </c>
      <c r="G12" s="49" t="str">
        <f>IF('企業成績評定点 (5年用)'!D9="","",'企業成績評定点 (5年用)'!D9)</f>
        <v>造園工事</v>
      </c>
    </row>
    <row r="13" spans="1:7" ht="43.5" customHeight="1">
      <c r="A13" s="646" t="str">
        <f>A10</f>
        <v>（１）</v>
      </c>
      <c r="B13" s="647" t="s">
        <v>323</v>
      </c>
      <c r="C13" s="648" t="str">
        <f>C10</f>
        <v>①</v>
      </c>
      <c r="D13" s="821"/>
      <c r="E13" s="821"/>
      <c r="F13" s="49" t="s">
        <v>156</v>
      </c>
      <c r="G13" s="49" t="str">
        <f>IF('企業成績評定点 (5年用)'!D10="","",'企業成績評定点 (5年用)'!D10)</f>
        <v>造園工事</v>
      </c>
    </row>
    <row r="14" spans="1:7" ht="43.5" customHeight="1">
      <c r="A14" s="646" t="str">
        <f>INDEX(発注者入力シート!$B$20:$G$24,MATCH(発注者入力シート!L7,発注者入力シート!$C$20:$C$24,0),5)</f>
        <v>（１）</v>
      </c>
      <c r="B14" s="647" t="s">
        <v>323</v>
      </c>
      <c r="C14" s="648" t="str">
        <f>INDEX(発注者入力シート!$B$20:$G$24,MATCH(発注者入力シート!L7,発注者入力シート!$C$20:$C$24,0),6)</f>
        <v>②</v>
      </c>
      <c r="D14" s="825" t="s">
        <v>373</v>
      </c>
      <c r="E14" s="825" t="str">
        <f>発注者入力シート!L7</f>
        <v>同種工事実績</v>
      </c>
      <c r="F14" s="49" t="s">
        <v>168</v>
      </c>
      <c r="G14" s="26" t="str">
        <f>IF(同種工事施工実績!F6="","",同種工事施工実績!F6)</f>
        <v>平成２８年度から入札公告日前日までに完成及び引き渡しが完了した島根県発注工事</v>
      </c>
    </row>
    <row r="15" spans="1:7" ht="43.5" customHeight="1">
      <c r="A15" s="646" t="str">
        <f>A14</f>
        <v>（１）</v>
      </c>
      <c r="B15" s="647" t="s">
        <v>323</v>
      </c>
      <c r="C15" s="648" t="str">
        <f>C14</f>
        <v>②</v>
      </c>
      <c r="D15" s="826"/>
      <c r="E15" s="826"/>
      <c r="F15" s="49" t="s">
        <v>160</v>
      </c>
      <c r="G15" s="26" t="str">
        <f>IF(同種工事施工実績!F10="","",同種工事施工実績!F10)</f>
        <v>１契約で２，０００万円（税込）以上で植栽工（維持管理工事を除く）を含む完成及び引き渡しが完了した工事</v>
      </c>
    </row>
    <row r="16" spans="1:7" ht="43.5" customHeight="1">
      <c r="A16" s="646" t="str">
        <f>A15</f>
        <v>（１）</v>
      </c>
      <c r="B16" s="647" t="s">
        <v>323</v>
      </c>
      <c r="C16" s="648" t="str">
        <f>C15</f>
        <v>②</v>
      </c>
      <c r="D16" s="826"/>
      <c r="E16" s="826"/>
      <c r="F16" s="403" t="s">
        <v>89</v>
      </c>
      <c r="G16" s="403" t="str">
        <f>IF(同種工事施工実績!F8="","",同種工事施工実績!F8)</f>
        <v>造園工事</v>
      </c>
    </row>
    <row r="17" spans="1:20" ht="43.5" customHeight="1">
      <c r="A17" s="646" t="str">
        <f>A16</f>
        <v>（１）</v>
      </c>
      <c r="B17" s="647" t="s">
        <v>323</v>
      </c>
      <c r="C17" s="648" t="str">
        <f>C16</f>
        <v>②</v>
      </c>
      <c r="D17" s="827"/>
      <c r="E17" s="827"/>
      <c r="F17" s="403" t="s">
        <v>156</v>
      </c>
      <c r="G17" s="403" t="str">
        <f>IF(同種工事施工実績!F9="","",同種工事施工実績!F9)</f>
        <v>造園工事</v>
      </c>
    </row>
    <row r="18" spans="1:20" ht="43.5" hidden="1" customHeight="1">
      <c r="A18" s="646" t="e">
        <f>INDEX(発注者入力シート!$B$20:$G$24,MATCH(発注者入力シート!L8,発注者入力シート!$C$20:$C$24,0),5)</f>
        <v>#N/A</v>
      </c>
      <c r="B18" s="647" t="s">
        <v>323</v>
      </c>
      <c r="C18" s="648" t="e">
        <f>INDEX(発注者入力シート!$B$20:$G$24,MATCH(発注者入力シート!L8,発注者入力シート!$C$20:$C$24,0),6)</f>
        <v>#N/A</v>
      </c>
      <c r="D18" s="825" t="s">
        <v>374</v>
      </c>
      <c r="E18" s="825" t="str">
        <f>発注者入力シート!L8</f>
        <v>優良工事表彰</v>
      </c>
      <c r="F18" s="403" t="s">
        <v>168</v>
      </c>
      <c r="G18" s="403" t="e">
        <f>IF(#REF!="","",#REF!)</f>
        <v>#REF!</v>
      </c>
      <c r="N18" s="10"/>
      <c r="O18" s="10"/>
    </row>
    <row r="19" spans="1:20" ht="43.5" hidden="1" customHeight="1">
      <c r="A19" s="646" t="e">
        <f>A18</f>
        <v>#N/A</v>
      </c>
      <c r="B19" s="647" t="s">
        <v>323</v>
      </c>
      <c r="C19" s="648" t="e">
        <f>C18</f>
        <v>#N/A</v>
      </c>
      <c r="D19" s="826"/>
      <c r="E19" s="826"/>
      <c r="F19" s="403" t="s">
        <v>89</v>
      </c>
      <c r="G19" s="403" t="e">
        <f>IF(#REF!="","",#REF!)</f>
        <v>#REF!</v>
      </c>
      <c r="N19" s="10"/>
      <c r="O19" s="10"/>
    </row>
    <row r="20" spans="1:20" ht="43.5" hidden="1" customHeight="1">
      <c r="A20" s="646" t="e">
        <f>A19</f>
        <v>#N/A</v>
      </c>
      <c r="B20" s="647" t="s">
        <v>323</v>
      </c>
      <c r="C20" s="648" t="e">
        <f>C19</f>
        <v>#N/A</v>
      </c>
      <c r="D20" s="827"/>
      <c r="E20" s="827"/>
      <c r="F20" s="403" t="s">
        <v>156</v>
      </c>
      <c r="G20" s="403" t="e">
        <f>IF(#REF!="","",#REF!)</f>
        <v>#REF!</v>
      </c>
      <c r="N20" s="10"/>
      <c r="O20" s="10"/>
    </row>
    <row r="21" spans="1:20" ht="43.5" hidden="1" customHeight="1">
      <c r="A21" s="646" t="e">
        <f>INDEX(発注者入力シート!$B$20:$G$24,MATCH(発注者入力シート!L9,発注者入力シート!$C$20:$C$24,0),5)</f>
        <v>#N/A</v>
      </c>
      <c r="B21" s="647" t="s">
        <v>323</v>
      </c>
      <c r="C21" s="648" t="e">
        <f>INDEX(発注者入力シート!$B$20:$G$24,MATCH(発注者入力シート!L9,発注者入力シート!$C$20:$C$24,0),6)</f>
        <v>#N/A</v>
      </c>
      <c r="D21" s="49" t="s">
        <v>374</v>
      </c>
      <c r="E21" s="49" t="str">
        <f>発注者入力シート!L9</f>
        <v>プラント保有</v>
      </c>
      <c r="F21" s="403" t="s">
        <v>176</v>
      </c>
      <c r="G21" s="403" t="e">
        <f>IF(#REF!="","",#REF!)</f>
        <v>#REF!</v>
      </c>
      <c r="N21" s="10"/>
      <c r="O21" s="10"/>
    </row>
    <row r="22" spans="1:20" ht="43.5" hidden="1" customHeight="1">
      <c r="A22" s="646" t="e">
        <f>INDEX(発注者入力シート!$B$20:$G$24,MATCH(発注者入力シート!L10,発注者入力シート!$C$20:$C$24,0),5)</f>
        <v>#N/A</v>
      </c>
      <c r="B22" s="647" t="s">
        <v>323</v>
      </c>
      <c r="C22" s="648" t="e">
        <f>INDEX(発注者入力シート!$B$20:$G$24,MATCH(発注者入力シート!L10,発注者入力シート!$C$20:$C$24,0),6)</f>
        <v>#N/A</v>
      </c>
      <c r="D22" s="49" t="s">
        <v>374</v>
      </c>
      <c r="E22" s="49" t="str">
        <f>発注者入力シート!L10</f>
        <v>法面機械保有</v>
      </c>
      <c r="F22" s="403" t="s">
        <v>176</v>
      </c>
      <c r="G22" s="403" t="e">
        <f>IF(#REF!="","",#REF!)</f>
        <v>#REF!</v>
      </c>
      <c r="N22" s="10"/>
      <c r="O22" s="10"/>
    </row>
    <row r="23" spans="1:20" ht="43.5" customHeight="1">
      <c r="A23" s="646" t="str">
        <f>INDEX(発注者入力シート!$B$25:$G$28,MATCH(発注者入力シート!M9,発注者入力シート!$C$25:$C$28,0),5)</f>
        <v>（２）</v>
      </c>
      <c r="B23" s="647" t="s">
        <v>323</v>
      </c>
      <c r="C23" s="648" t="str">
        <f>INDEX(発注者入力シート!$B$25:$G$28,MATCH(発注者入力シート!M9,発注者入力シート!$C$25:$C$28,0),6)</f>
        <v>③</v>
      </c>
      <c r="D23" s="49" t="s">
        <v>169</v>
      </c>
      <c r="E23" s="49" t="s">
        <v>170</v>
      </c>
      <c r="F23" s="404"/>
      <c r="G23" s="404"/>
    </row>
    <row r="24" spans="1:20" ht="43.5" customHeight="1">
      <c r="A24" s="646" t="str">
        <f>INDEX(発注者入力シート!$B$25:$G$28,MATCH(発注者入力シート!M6,発注者入力シート!$C$25:$C$28,0),5)</f>
        <v>（２）</v>
      </c>
      <c r="B24" s="647" t="s">
        <v>323</v>
      </c>
      <c r="C24" s="648" t="str">
        <f>INDEX(発注者入力シート!$B$25:$G$28,MATCH(発注者入力シート!M6,発注者入力シート!$C$25:$C$28,0),6)</f>
        <v>①</v>
      </c>
      <c r="D24" s="49" t="s">
        <v>169</v>
      </c>
      <c r="E24" s="49" t="s">
        <v>171</v>
      </c>
      <c r="F24" s="403" t="s">
        <v>189</v>
      </c>
      <c r="G24" s="403" t="str">
        <f>IF(技術者資格!B9="","",技術者資格!B9)</f>
        <v>１級又は２級造園施工管理技士</v>
      </c>
    </row>
    <row r="25" spans="1:20" ht="43.5" customHeight="1">
      <c r="A25" s="646" t="str">
        <f>INDEX(発注者入力シート!$B$25:$G$28,MATCH(発注者入力シート!M7,発注者入力シート!$C$25:$C$28,0),5)</f>
        <v>（２）</v>
      </c>
      <c r="B25" s="647" t="s">
        <v>323</v>
      </c>
      <c r="C25" s="648" t="str">
        <f>INDEX(発注者入力シート!$B$25:$G$28,MATCH(発注者入力シート!M7,発注者入力シート!$C$25:$C$28,0),6)</f>
        <v>②</v>
      </c>
      <c r="D25" s="825" t="s">
        <v>169</v>
      </c>
      <c r="E25" s="825" t="s">
        <v>94</v>
      </c>
      <c r="F25" s="403" t="s">
        <v>190</v>
      </c>
      <c r="G25" s="403" t="str">
        <f>IF(同種工事施工経験!F6="","",同種工事施工経験!F6)</f>
        <v>平成２８年度から入札公告日前日までに完成及び引き渡しが完了した島根県発注工事</v>
      </c>
      <c r="T25" s="9"/>
    </row>
    <row r="26" spans="1:20" ht="43.5" customHeight="1">
      <c r="A26" s="646" t="str">
        <f>A25</f>
        <v>（２）</v>
      </c>
      <c r="B26" s="647" t="s">
        <v>323</v>
      </c>
      <c r="C26" s="648" t="str">
        <f>C25</f>
        <v>②</v>
      </c>
      <c r="D26" s="826"/>
      <c r="E26" s="826"/>
      <c r="F26" s="403" t="s">
        <v>160</v>
      </c>
      <c r="G26" s="403" t="str">
        <f>IF(同種工事施工経験!F8="","",同種工事施工経験!F8)</f>
        <v>１契約で１，０００万円（税込）以上で植栽工（維持管理工事を除く）を含む完成及び引き渡しが完了した工事</v>
      </c>
    </row>
    <row r="27" spans="1:20" ht="43.5" customHeight="1">
      <c r="A27" s="646" t="str">
        <f>A26</f>
        <v>（２）</v>
      </c>
      <c r="B27" s="647" t="s">
        <v>323</v>
      </c>
      <c r="C27" s="648" t="str">
        <f>C26</f>
        <v>②</v>
      </c>
      <c r="D27" s="826"/>
      <c r="E27" s="826"/>
      <c r="F27" s="403" t="s">
        <v>89</v>
      </c>
      <c r="G27" s="403" t="str">
        <f>IF(同種工事施工経験!F11="","",同種工事施工経験!F11)</f>
        <v>造園工事</v>
      </c>
    </row>
    <row r="28" spans="1:20" ht="43.5" customHeight="1">
      <c r="A28" s="646" t="str">
        <f>A27</f>
        <v>（２）</v>
      </c>
      <c r="B28" s="647" t="s">
        <v>323</v>
      </c>
      <c r="C28" s="648" t="str">
        <f>C27</f>
        <v>②</v>
      </c>
      <c r="D28" s="827"/>
      <c r="E28" s="827"/>
      <c r="F28" s="403" t="s">
        <v>156</v>
      </c>
      <c r="G28" s="403" t="str">
        <f>IF(同種工事施工経験!F12="","",同種工事施工経験!F12)</f>
        <v>造園工事</v>
      </c>
    </row>
    <row r="29" spans="1:20" ht="24" hidden="1">
      <c r="A29" s="646" t="e">
        <f>INDEX(発注者入力シート!$B$25:$G$28,MATCH(発注者入力シート!M8,発注者入力シート!$C$25:$C$28,0),5)</f>
        <v>#N/A</v>
      </c>
      <c r="B29" s="647" t="s">
        <v>323</v>
      </c>
      <c r="C29" s="648" t="e">
        <f>INDEX(発注者入力シート!$B$25:$G$28,MATCH(発注者入力シート!M8,発注者入力シート!$C$25:$C$28,0),6)</f>
        <v>#N/A</v>
      </c>
      <c r="D29" s="825" t="s">
        <v>169</v>
      </c>
      <c r="E29" s="825" t="s">
        <v>174</v>
      </c>
      <c r="F29" s="403" t="s">
        <v>168</v>
      </c>
      <c r="G29" s="403" t="e">
        <f>IF(#REF!="","",#REF!)</f>
        <v>#REF!</v>
      </c>
    </row>
    <row r="30" spans="1:20" ht="36" hidden="1" customHeight="1">
      <c r="A30" s="646" t="e">
        <f>A29</f>
        <v>#N/A</v>
      </c>
      <c r="B30" s="647" t="s">
        <v>323</v>
      </c>
      <c r="C30" s="648" t="e">
        <f>C29</f>
        <v>#N/A</v>
      </c>
      <c r="D30" s="826"/>
      <c r="E30" s="826"/>
      <c r="F30" s="403" t="s">
        <v>89</v>
      </c>
      <c r="G30" s="403" t="e">
        <f>IF(#REF!="","",#REF!)</f>
        <v>#REF!</v>
      </c>
    </row>
    <row r="31" spans="1:20" ht="36" hidden="1" customHeight="1">
      <c r="A31" s="646" t="e">
        <f>A30</f>
        <v>#N/A</v>
      </c>
      <c r="B31" s="647" t="s">
        <v>323</v>
      </c>
      <c r="C31" s="648" t="e">
        <f>C30</f>
        <v>#N/A</v>
      </c>
      <c r="D31" s="827"/>
      <c r="E31" s="827"/>
      <c r="F31" s="403" t="s">
        <v>156</v>
      </c>
      <c r="G31" s="403" t="e">
        <f>IF(#REF!="","",#REF!)</f>
        <v>#REF!</v>
      </c>
    </row>
    <row r="32" spans="1:20" ht="43.5" hidden="1" customHeight="1">
      <c r="A32" s="646" t="e">
        <f>INDEX(発注者入力シート!$B$25:$G$28,MATCH(発注者入力シート!M10,発注者入力シート!$C$25:$C$28,0),5)</f>
        <v>#N/A</v>
      </c>
      <c r="B32" s="647" t="s">
        <v>323</v>
      </c>
      <c r="C32" s="648" t="e">
        <f>INDEX(発注者入力シート!$B$25:$G$28,MATCH(発注者入力シート!M10,発注者入力シート!$C$25:$C$28,0),6)</f>
        <v>#N/A</v>
      </c>
      <c r="D32" s="821" t="s">
        <v>169</v>
      </c>
      <c r="E32" s="828" t="s">
        <v>319</v>
      </c>
      <c r="F32" s="403" t="s">
        <v>88</v>
      </c>
      <c r="G32" s="403" t="e">
        <f>IF(#REF!="","",#REF!)</f>
        <v>#REF!</v>
      </c>
    </row>
    <row r="33" spans="1:7" ht="43.5" hidden="1" customHeight="1">
      <c r="A33" s="646" t="e">
        <f>A32</f>
        <v>#N/A</v>
      </c>
      <c r="B33" s="647" t="s">
        <v>323</v>
      </c>
      <c r="C33" s="648" t="e">
        <f>C32</f>
        <v>#N/A</v>
      </c>
      <c r="D33" s="821"/>
      <c r="E33" s="830"/>
      <c r="F33" s="403" t="s">
        <v>131</v>
      </c>
      <c r="G33" s="403" t="e">
        <f>IF(#REF!="","",#REF!)</f>
        <v>#REF!</v>
      </c>
    </row>
    <row r="34" spans="1:7" ht="43.5" hidden="1" customHeight="1">
      <c r="A34" s="646" t="e">
        <f>A32</f>
        <v>#N/A</v>
      </c>
      <c r="B34" s="647" t="s">
        <v>323</v>
      </c>
      <c r="C34" s="648" t="e">
        <f>C32</f>
        <v>#N/A</v>
      </c>
      <c r="D34" s="821"/>
      <c r="E34" s="830"/>
      <c r="F34" s="403" t="s">
        <v>89</v>
      </c>
      <c r="G34" s="403" t="e">
        <f>IF(#REF!="","",#REF!)</f>
        <v>#REF!</v>
      </c>
    </row>
    <row r="35" spans="1:7" ht="43.5" hidden="1" customHeight="1">
      <c r="A35" s="646" t="e">
        <f>A32</f>
        <v>#N/A</v>
      </c>
      <c r="B35" s="647" t="s">
        <v>323</v>
      </c>
      <c r="C35" s="648" t="e">
        <f>C32</f>
        <v>#N/A</v>
      </c>
      <c r="D35" s="821"/>
      <c r="E35" s="829"/>
      <c r="F35" s="403" t="s">
        <v>156</v>
      </c>
      <c r="G35" s="403" t="e">
        <f>IF(#REF!="","",#REF!)</f>
        <v>#REF!</v>
      </c>
    </row>
    <row r="36" spans="1:7" ht="43.5" hidden="1" customHeight="1">
      <c r="A36" s="649" t="e">
        <f>INDEX(発注者入力シート!$B$29:$G$38,MATCH(発注者入力シート!N6,発注者入力シート!$C$29:$C$38,0),5)</f>
        <v>#N/A</v>
      </c>
      <c r="B36" s="650" t="s">
        <v>323</v>
      </c>
      <c r="C36" s="648" t="e">
        <f>INDEX(発注者入力シート!$B$29:$G$38,MATCH(発注者入力シート!N6,発注者入力シート!$C$29:$C$38,0),6)</f>
        <v>#N/A</v>
      </c>
      <c r="D36" s="49" t="s">
        <v>1001</v>
      </c>
      <c r="E36" s="49" t="s">
        <v>175</v>
      </c>
      <c r="F36" s="403" t="s">
        <v>176</v>
      </c>
      <c r="G36" s="403" t="str">
        <f>IF(防災協定・家畜伝染病防疫協定!T15=1,防災協定・家畜伝染病防疫協定!B8,"－")</f>
        <v>－</v>
      </c>
    </row>
    <row r="37" spans="1:7" ht="43.5" customHeight="1">
      <c r="A37" s="649" t="str">
        <f>INDEX(発注者入力シート!$B$29:$G$38,MATCH(発注者入力シート!N7,発注者入力シート!$C$29:$C$38,0),5)</f>
        <v>（３）</v>
      </c>
      <c r="B37" s="650" t="s">
        <v>323</v>
      </c>
      <c r="C37" s="648" t="str">
        <f>INDEX(発注者入力シート!$B$29:$G$38,MATCH(発注者入力シート!N7,発注者入力シート!$C$29:$C$38,0),6)</f>
        <v>①</v>
      </c>
      <c r="D37" s="49" t="s">
        <v>1001</v>
      </c>
      <c r="E37" s="49" t="s">
        <v>177</v>
      </c>
      <c r="F37" s="403" t="s">
        <v>176</v>
      </c>
      <c r="G37" s="403" t="str">
        <f>IF(防災協定・家畜伝染病防疫協定!T15=2,防災協定・家畜伝染病防疫協定!B8,"－")</f>
        <v>令和6年度及び令和7年度における島根県との家畜伝染病防疫協定の締結実績</v>
      </c>
    </row>
    <row r="38" spans="1:7" ht="43.5" customHeight="1">
      <c r="A38" s="649" t="str">
        <f>INDEX(発注者入力シート!$B$29:$G$38,MATCH(発注者入力シート!N8,発注者入力シート!$C$29:$C$38,0),5)</f>
        <v>（３）</v>
      </c>
      <c r="B38" s="650" t="s">
        <v>323</v>
      </c>
      <c r="C38" s="648" t="str">
        <f>INDEX(発注者入力シート!$B$29:$G$38,MATCH(発注者入力シート!N8,発注者入力シート!$C$29:$C$38,0),6)</f>
        <v>③</v>
      </c>
      <c r="D38" s="828" t="s">
        <v>1001</v>
      </c>
      <c r="E38" s="828" t="s">
        <v>441</v>
      </c>
      <c r="F38" s="403" t="s">
        <v>176</v>
      </c>
      <c r="G38" s="403" t="str">
        <f>IF(ボランティア!B6="","",ボランティア!B6)</f>
        <v>令和6年度及び令和7年度のボランティア活動又はハートフルしまねへの参加実績</v>
      </c>
    </row>
    <row r="39" spans="1:7" ht="43.5" customHeight="1">
      <c r="A39" s="649" t="str">
        <f>A38</f>
        <v>（３）</v>
      </c>
      <c r="B39" s="650" t="s">
        <v>323</v>
      </c>
      <c r="C39" s="648" t="str">
        <f>C38</f>
        <v>③</v>
      </c>
      <c r="D39" s="829"/>
      <c r="E39" s="829"/>
      <c r="F39" s="403" t="s">
        <v>661</v>
      </c>
      <c r="G39" s="403" t="str">
        <f>IF(ボランティア!D8="","",ボランティア!D8)</f>
        <v>島根県内</v>
      </c>
    </row>
    <row r="40" spans="1:7" ht="43.5" customHeight="1">
      <c r="A40" s="649" t="str">
        <f>INDEX(発注者入力シート!$B$29:$G$38,MATCH(発注者入力シート!N9,発注者入力シート!$C$29:$C$38,0),5)</f>
        <v>（３）</v>
      </c>
      <c r="B40" s="650" t="s">
        <v>323</v>
      </c>
      <c r="C40" s="648" t="str">
        <f>INDEX(発注者入力シート!$B$29:$G$38,MATCH(発注者入力シート!N9,発注者入力シート!$C$29:$C$38,0),6)</f>
        <v>②</v>
      </c>
      <c r="D40" s="828" t="s">
        <v>1001</v>
      </c>
      <c r="E40" s="828" t="s">
        <v>440</v>
      </c>
      <c r="F40" s="403" t="s">
        <v>176</v>
      </c>
      <c r="G40" s="403" t="str">
        <f>IF(維持管理業務!B7="","",維持管理業務!B7)</f>
        <v>令和6年度及び令和7年度の県管理公共土木施設に関する維持管理業務または海岸漂着物の回収業務の契約実績</v>
      </c>
    </row>
    <row r="41" spans="1:7" ht="43.5" customHeight="1">
      <c r="A41" s="649" t="str">
        <f>A40</f>
        <v>（３）</v>
      </c>
      <c r="B41" s="650" t="s">
        <v>323</v>
      </c>
      <c r="C41" s="648" t="str">
        <f>C40</f>
        <v>②</v>
      </c>
      <c r="D41" s="829"/>
      <c r="E41" s="829"/>
      <c r="F41" s="403" t="s">
        <v>661</v>
      </c>
      <c r="G41" s="403" t="str">
        <f>IF(維持管理業務!D10="","",維持管理業務!D10)</f>
        <v>島根県内</v>
      </c>
    </row>
    <row r="42" spans="1:7" ht="43.5" hidden="1" customHeight="1">
      <c r="A42" s="649" t="e">
        <f>INDEX(発注者入力シート!$B$29:$G$38,MATCH(発注者入力シート!N10,発注者入力シート!$C$29:$C$38,0),5)</f>
        <v>#N/A</v>
      </c>
      <c r="B42" s="650" t="s">
        <v>323</v>
      </c>
      <c r="C42" s="648" t="e">
        <f>INDEX(発注者入力シート!$B$29:$G$38,MATCH(発注者入力シート!N10,発注者入力シート!$C$29:$C$38,0),6)</f>
        <v>#N/A</v>
      </c>
      <c r="D42" s="828" t="s">
        <v>1001</v>
      </c>
      <c r="E42" s="828" t="s">
        <v>178</v>
      </c>
      <c r="F42" s="403" t="s">
        <v>176</v>
      </c>
      <c r="G42" s="403" t="e">
        <f>IF(#REF!="","",#REF!)</f>
        <v>#REF!</v>
      </c>
    </row>
    <row r="43" spans="1:7" ht="43.5" hidden="1" customHeight="1">
      <c r="A43" s="649" t="e">
        <f>A42</f>
        <v>#N/A</v>
      </c>
      <c r="B43" s="650" t="s">
        <v>323</v>
      </c>
      <c r="C43" s="648" t="e">
        <f>C42</f>
        <v>#N/A</v>
      </c>
      <c r="D43" s="829"/>
      <c r="E43" s="829"/>
      <c r="F43" s="403" t="s">
        <v>661</v>
      </c>
      <c r="G43" s="403" t="e">
        <f>IF(#REF!="","",#REF!)</f>
        <v>#REF!</v>
      </c>
    </row>
    <row r="44" spans="1:7" ht="43.5" customHeight="1">
      <c r="A44" s="649" t="str">
        <f>INDEX(発注者入力シート!$B$29:$G$38,MATCH(発注者入力シート!N11,発注者入力シート!$C$29:$C$38,0),5)</f>
        <v>（３）</v>
      </c>
      <c r="B44" s="650" t="s">
        <v>323</v>
      </c>
      <c r="C44" s="648" t="str">
        <f>INDEX(発注者入力シート!$B$29:$G$38,MATCH(発注者入力シート!N11,発注者入力シート!$C$29:$C$38,0),6)</f>
        <v>④</v>
      </c>
      <c r="D44" s="821" t="s">
        <v>1001</v>
      </c>
      <c r="E44" s="821" t="s">
        <v>1190</v>
      </c>
      <c r="F44" s="403" t="s">
        <v>182</v>
      </c>
      <c r="G44" s="404"/>
    </row>
    <row r="45" spans="1:7" ht="43.5" customHeight="1">
      <c r="A45" s="649" t="str">
        <f>INDEX(発注者入力シート!$B$29:$G$38,MATCH(発注者入力シート!N12,発注者入力シート!$C$29:$C$38,0),5)</f>
        <v>（３）</v>
      </c>
      <c r="B45" s="650" t="s">
        <v>323</v>
      </c>
      <c r="C45" s="648" t="str">
        <f>INDEX(発注者入力シート!$B$29:$G$38,MATCH(発注者入力シート!N12,発注者入力シート!$C$29:$C$38,0),6)</f>
        <v>⑤</v>
      </c>
      <c r="D45" s="821"/>
      <c r="E45" s="821"/>
      <c r="F45" s="403" t="s">
        <v>180</v>
      </c>
      <c r="G45" s="404"/>
    </row>
    <row r="46" spans="1:7" ht="43.5" hidden="1" customHeight="1">
      <c r="A46" s="649" t="e">
        <f>INDEX(発注者入力シート!$B$29:$G$38,MATCH(発注者入力シート!N15,発注者入力シート!$C$29:$C$38,0),5)</f>
        <v>#N/A</v>
      </c>
      <c r="B46" s="650" t="s">
        <v>323</v>
      </c>
      <c r="C46" s="648" t="e">
        <f>INDEX(発注者入力シート!$B$29:$G$38,MATCH(発注者入力シート!N15,発注者入力シート!$C$29:$C$38,0),6)</f>
        <v>#N/A</v>
      </c>
      <c r="D46" s="49" t="s">
        <v>1001</v>
      </c>
      <c r="E46" s="49" t="s">
        <v>415</v>
      </c>
      <c r="F46" s="403" t="s">
        <v>176</v>
      </c>
      <c r="G46" s="403" t="e">
        <f>IF(#REF!="","",#REF!)</f>
        <v>#REF!</v>
      </c>
    </row>
    <row r="47" spans="1:7" ht="43.5" hidden="1" customHeight="1">
      <c r="A47" s="649" t="e">
        <f>INDEX(発注者入力シート!$B$29:$G$38,MATCH(発注者入力シート!N16,発注者入力シート!$C$29:$C$38,0),5)</f>
        <v>#N/A</v>
      </c>
      <c r="B47" s="650" t="s">
        <v>323</v>
      </c>
      <c r="C47" s="648" t="e">
        <f>INDEX(発注者入力シート!$B$29:$G$38,MATCH(発注者入力シート!N16,発注者入力シート!$C$29:$C$38,0),6)</f>
        <v>#N/A</v>
      </c>
      <c r="D47" s="49" t="s">
        <v>1001</v>
      </c>
      <c r="E47" s="49" t="s">
        <v>412</v>
      </c>
      <c r="F47" s="403" t="s">
        <v>176</v>
      </c>
      <c r="G47" s="403" t="e">
        <f>IF(#REF!="","",#REF!)</f>
        <v>#REF!</v>
      </c>
    </row>
    <row r="48" spans="1:7" ht="43.5" customHeight="1">
      <c r="A48" s="649" t="str">
        <f>INDEX(発注者入力シート!$B$29:$G$38,MATCH(発注者入力シート!N17,発注者入力シート!$C$29:$C$38,0),5)</f>
        <v>（３）</v>
      </c>
      <c r="B48" s="650" t="s">
        <v>323</v>
      </c>
      <c r="C48" s="648" t="str">
        <f>INDEX(発注者入力シート!$B$29:$G$38,MATCH(発注者入力シート!N17,発注者入力シート!$C$29:$C$38,0),6)</f>
        <v>⑦</v>
      </c>
      <c r="D48" s="49" t="s">
        <v>1001</v>
      </c>
      <c r="E48" s="49" t="s">
        <v>979</v>
      </c>
      <c r="F48" s="403" t="s">
        <v>176</v>
      </c>
      <c r="G48" s="403" t="str">
        <f>IF(若手技術者・従業員新規雇用!B8="","",若手技術者・従業員新規雇用!B8)</f>
        <v>令和6年4月1日以降に、若手技術者・若手従業員（３０歳未満の者）の１人以上の新規雇用があること。</v>
      </c>
    </row>
    <row r="49" spans="1:20" ht="43.5" hidden="1" customHeight="1">
      <c r="A49" s="649" t="e">
        <f>INDEX(発注者入力シート!$B$29:$G$38,MATCH(発注者入力シート!N18,発注者入力シート!$C$29:$C$38,0),5)</f>
        <v>#N/A</v>
      </c>
      <c r="B49" s="650" t="s">
        <v>323</v>
      </c>
      <c r="C49" s="648" t="e">
        <f>INDEX(発注者入力シート!$B$29:$G$38,MATCH(発注者入力シート!N18,発注者入力シート!$C$29:$C$38,0),6)</f>
        <v>#N/A</v>
      </c>
      <c r="D49" s="49" t="s">
        <v>1001</v>
      </c>
      <c r="E49" s="49" t="s">
        <v>723</v>
      </c>
      <c r="F49" s="403" t="s">
        <v>176</v>
      </c>
      <c r="G49" s="403" t="e">
        <f>IF(#REF!="","",#REF!)</f>
        <v>#REF!</v>
      </c>
    </row>
    <row r="50" spans="1:20" ht="43.5" hidden="1" customHeight="1">
      <c r="A50" s="649" t="e">
        <f>INDEX(発注者入力シート!$B$29:$G$38,MATCH(発注者入力シート!N18,発注者入力シート!$C$29:$C$38,0),5)</f>
        <v>#N/A</v>
      </c>
      <c r="B50" s="650" t="s">
        <v>323</v>
      </c>
      <c r="C50" s="648" t="e">
        <f>INDEX(発注者入力シート!$B$29:$G$38,MATCH(発注者入力シート!N18,発注者入力シート!$C$29:$C$38,0),6)</f>
        <v>#N/A</v>
      </c>
      <c r="D50" s="49" t="s">
        <v>1001</v>
      </c>
      <c r="E50" s="49" t="s">
        <v>737</v>
      </c>
      <c r="F50" s="403" t="s">
        <v>176</v>
      </c>
      <c r="G50" s="403" t="e">
        <f>IF(#REF!="","",#REF!)</f>
        <v>#REF!</v>
      </c>
    </row>
    <row r="51" spans="1:20" ht="43.5" hidden="1" customHeight="1">
      <c r="A51" s="649" t="e">
        <f>INDEX(発注者入力シート!$B$29:$G$38,MATCH(発注者入力シート!N19,発注者入力シート!$C$29:$C$38,0),5)</f>
        <v>#N/A</v>
      </c>
      <c r="B51" s="650" t="s">
        <v>323</v>
      </c>
      <c r="C51" s="648" t="e">
        <f>INDEX(発注者入力シート!$B$29:$G$38,MATCH(発注者入力シート!N19,発注者入力シート!$C$29:$C$38,0),6)</f>
        <v>#N/A</v>
      </c>
      <c r="D51" s="49" t="s">
        <v>1001</v>
      </c>
      <c r="E51" s="49" t="s">
        <v>185</v>
      </c>
      <c r="F51" s="404"/>
      <c r="G51" s="404"/>
      <c r="T51" s="9"/>
    </row>
    <row r="52" spans="1:20" ht="43.5" customHeight="1">
      <c r="A52" s="656" t="str">
        <f>INDEX(発注者入力シート!$B$29:$G$38,MATCH(発注者入力シート!N21,発注者入力シート!$C$29:$C$38,0),5)</f>
        <v>（３）</v>
      </c>
      <c r="B52" s="657" t="s">
        <v>323</v>
      </c>
      <c r="C52" s="658" t="str">
        <f>INDEX(発注者入力シート!$B$29:$G$38,MATCH(発注者入力シート!N21,発注者入力シート!$C$29:$C$38,0),6)</f>
        <v>⑧</v>
      </c>
      <c r="D52" s="49" t="s">
        <v>1001</v>
      </c>
      <c r="E52" s="49" t="s">
        <v>997</v>
      </c>
      <c r="F52" s="403" t="s">
        <v>176</v>
      </c>
      <c r="G52" s="403" t="str">
        <f>IF('建設キャリアアップシステム(CCUS)'!B8="","",'建設キャリアアップシステム(CCUS)'!B8)</f>
        <v>当該工事における建設キャリアアップシステム（CCUS）の活用することの確約</v>
      </c>
    </row>
    <row r="53" spans="1:20" ht="43.5" hidden="1" customHeight="1">
      <c r="A53" s="649" t="e">
        <f>INDEX(発注者入力シート!$B$29:$G$38,MATCH(発注者入力シート!N22,発注者入力シート!$C$29:$C$38,0),5)</f>
        <v>#N/A</v>
      </c>
      <c r="B53" s="650" t="s">
        <v>323</v>
      </c>
      <c r="C53" s="648" t="e">
        <f>INDEX(発注者入力シート!$B$29:$G$38,MATCH(発注者入力シート!N22,発注者入力シート!$C$29:$C$38,0),6)</f>
        <v>#N/A</v>
      </c>
      <c r="D53" s="828" t="s">
        <v>1001</v>
      </c>
      <c r="E53" s="828" t="s">
        <v>996</v>
      </c>
      <c r="F53" s="403" t="s">
        <v>176</v>
      </c>
      <c r="G53" s="403" t="e">
        <f>IF(#REF!="","",#REF!)</f>
        <v>#REF!</v>
      </c>
    </row>
    <row r="54" spans="1:20" ht="43.5" hidden="1" customHeight="1">
      <c r="A54" s="649" t="e">
        <f>A53</f>
        <v>#N/A</v>
      </c>
      <c r="B54" s="650" t="s">
        <v>323</v>
      </c>
      <c r="C54" s="648" t="e">
        <f>C53</f>
        <v>#N/A</v>
      </c>
      <c r="D54" s="829"/>
      <c r="E54" s="829"/>
      <c r="F54" s="403" t="s">
        <v>994</v>
      </c>
      <c r="G54" s="403" t="e">
        <f>IF(#REF!="","",#REF!)</f>
        <v>#REF!</v>
      </c>
    </row>
    <row r="55" spans="1:20" ht="43.5" hidden="1" customHeight="1">
      <c r="A55" s="649" t="e">
        <f>INDEX(発注者入力シート!$B$29:$G$38,MATCH(発注者入力シート!N23,発注者入力シート!$C$29:$C$38,0),5)</f>
        <v>#N/A</v>
      </c>
      <c r="B55" s="650" t="s">
        <v>323</v>
      </c>
      <c r="C55" s="648" t="e">
        <f>INDEX(発注者入力シート!$B$29:$G$38,MATCH(発注者入力シート!N23,発注者入力シート!$C$29:$C$38,0),6)</f>
        <v>#N/A</v>
      </c>
      <c r="D55" s="828" t="s">
        <v>1001</v>
      </c>
      <c r="E55" s="828" t="s">
        <v>995</v>
      </c>
      <c r="F55" s="403" t="s">
        <v>176</v>
      </c>
      <c r="G55" s="403" t="e">
        <f>IF(#REF!="","",#REF!)</f>
        <v>#REF!</v>
      </c>
    </row>
    <row r="56" spans="1:20" ht="43.5" hidden="1" customHeight="1">
      <c r="A56" s="649" t="e">
        <f>A55</f>
        <v>#N/A</v>
      </c>
      <c r="B56" s="650" t="s">
        <v>323</v>
      </c>
      <c r="C56" s="648" t="e">
        <f>C55</f>
        <v>#N/A</v>
      </c>
      <c r="D56" s="829"/>
      <c r="E56" s="829"/>
      <c r="F56" s="403" t="s">
        <v>507</v>
      </c>
      <c r="G56" s="403" t="e">
        <f>IF(#REF!="","",#REF!)</f>
        <v>#REF!</v>
      </c>
    </row>
    <row r="57" spans="1:20" ht="43.5" hidden="1" customHeight="1">
      <c r="A57" s="649" t="e">
        <f>INDEX(発注者入力シート!$B$29:$G$38,MATCH(発注者入力シート!N24,発注者入力シート!$C$29:$C$38,0),5)</f>
        <v>#N/A</v>
      </c>
      <c r="B57" s="650" t="s">
        <v>323</v>
      </c>
      <c r="C57" s="648" t="e">
        <f>INDEX(発注者入力シート!$B$29:$G$38,MATCH(発注者入力シート!N24,発注者入力シート!$C$29:$C$38,0),6)</f>
        <v>#N/A</v>
      </c>
      <c r="D57" s="49" t="s">
        <v>1001</v>
      </c>
      <c r="E57" s="49" t="s">
        <v>674</v>
      </c>
      <c r="F57" s="403" t="s">
        <v>176</v>
      </c>
      <c r="G57" s="403" t="e">
        <f>IF(#REF!="","",#REF!)</f>
        <v>#REF!</v>
      </c>
    </row>
    <row r="58" spans="1:20" ht="43.5" hidden="1" customHeight="1">
      <c r="A58" s="649" t="e">
        <f>INDEX(発注者入力シート!$B$29:$G$38,MATCH(発注者入力シート!N25,発注者入力シート!$C$29:$C$38,0),5)</f>
        <v>#N/A</v>
      </c>
      <c r="B58" s="650" t="s">
        <v>323</v>
      </c>
      <c r="C58" s="648" t="e">
        <f>INDEX(発注者入力シート!$B$29:$G$38,MATCH(発注者入力シート!N25,発注者入力シート!$C$29:$C$38,0),6)</f>
        <v>#N/A</v>
      </c>
      <c r="D58" s="49" t="s">
        <v>1001</v>
      </c>
      <c r="E58" s="49" t="s">
        <v>953</v>
      </c>
      <c r="F58" s="403" t="s">
        <v>176</v>
      </c>
      <c r="G58" s="403" t="e">
        <f>IF(#REF!="","",#REF!)</f>
        <v>#REF!</v>
      </c>
    </row>
    <row r="59" spans="1:20" ht="43.5" hidden="1" customHeight="1">
      <c r="A59" s="649" t="e">
        <f>INDEX(発注者入力シート!$B$39:$G$40,MATCH(発注者入力シート!O6,発注者入力シート!$C$39:$C$40,0),5)</f>
        <v>#N/A</v>
      </c>
      <c r="B59" s="650" t="s">
        <v>323</v>
      </c>
      <c r="C59" s="648" t="e">
        <f>INDEX(発注者入力シート!$B$39:$G$40,MATCH(発注者入力シート!O6,発注者入力シート!$C$39:$C$40,0),6)</f>
        <v>#N/A</v>
      </c>
      <c r="D59" s="831" t="s">
        <v>128</v>
      </c>
      <c r="E59" s="825" t="s">
        <v>186</v>
      </c>
      <c r="F59" s="403" t="s">
        <v>190</v>
      </c>
      <c r="G59" s="403" t="e">
        <f>IF(#REF!="","",#REF!)</f>
        <v>#REF!</v>
      </c>
    </row>
    <row r="60" spans="1:20" ht="43.5" hidden="1" customHeight="1">
      <c r="A60" s="649" t="e">
        <f>A59</f>
        <v>#N/A</v>
      </c>
      <c r="B60" s="650" t="s">
        <v>323</v>
      </c>
      <c r="C60" s="648" t="e">
        <f>C59</f>
        <v>#N/A</v>
      </c>
      <c r="D60" s="832"/>
      <c r="E60" s="826"/>
      <c r="F60" s="403" t="s">
        <v>187</v>
      </c>
      <c r="G60" s="403" t="e">
        <f>IF(#REF!="","",#REF!)</f>
        <v>#REF!</v>
      </c>
    </row>
    <row r="61" spans="1:20" ht="43.5" hidden="1" customHeight="1">
      <c r="A61" s="649" t="e">
        <f>A60</f>
        <v>#N/A</v>
      </c>
      <c r="B61" s="650" t="s">
        <v>323</v>
      </c>
      <c r="C61" s="648" t="e">
        <f>C60</f>
        <v>#N/A</v>
      </c>
      <c r="D61" s="832"/>
      <c r="E61" s="826"/>
      <c r="F61" s="403" t="s">
        <v>89</v>
      </c>
      <c r="G61" s="403" t="e">
        <f>IF(#REF!="","",#REF!)</f>
        <v>#REF!</v>
      </c>
    </row>
    <row r="62" spans="1:20" ht="43.5" hidden="1" customHeight="1">
      <c r="A62" s="649" t="e">
        <f>A61</f>
        <v>#N/A</v>
      </c>
      <c r="B62" s="650" t="s">
        <v>323</v>
      </c>
      <c r="C62" s="648" t="e">
        <f>C61</f>
        <v>#N/A</v>
      </c>
      <c r="D62" s="833"/>
      <c r="E62" s="827"/>
      <c r="F62" s="403" t="s">
        <v>156</v>
      </c>
      <c r="G62" s="403" t="e">
        <f>IF(#REF!="","",#REF!)</f>
        <v>#REF!</v>
      </c>
    </row>
    <row r="63" spans="1:20" ht="43.5" hidden="1" customHeight="1">
      <c r="A63" s="649" t="e">
        <f>INDEX(発注者入力シート!$B$39:$G$40,MATCH(発注者入力シート!O7,発注者入力シート!$C$39:$C$40,0),5)</f>
        <v>#N/A</v>
      </c>
      <c r="B63" s="650" t="s">
        <v>323</v>
      </c>
      <c r="C63" s="648" t="e">
        <f>INDEX(発注者入力シート!$B$39:$G$40,MATCH(発注者入力シート!O7,発注者入力シート!$C$39:$C$40,0),6)</f>
        <v>#N/A</v>
      </c>
      <c r="D63" s="821" t="s">
        <v>128</v>
      </c>
      <c r="E63" s="828" t="s">
        <v>188</v>
      </c>
      <c r="F63" s="403" t="s">
        <v>176</v>
      </c>
      <c r="G63" s="403" t="e">
        <f>IF(#REF!="","",#REF!)</f>
        <v>#REF!</v>
      </c>
    </row>
    <row r="64" spans="1:20" ht="43.5" hidden="1" customHeight="1">
      <c r="A64" s="649" t="e">
        <f>A63</f>
        <v>#N/A</v>
      </c>
      <c r="B64" s="650" t="s">
        <v>323</v>
      </c>
      <c r="C64" s="648" t="e">
        <f>C63</f>
        <v>#N/A</v>
      </c>
      <c r="D64" s="821"/>
      <c r="E64" s="829"/>
      <c r="F64" s="403" t="s">
        <v>507</v>
      </c>
      <c r="G64" s="403" t="e">
        <f>IF(#REF!="","",#REF!)</f>
        <v>#REF!</v>
      </c>
    </row>
    <row r="65" spans="1:7" ht="40.5" hidden="1" customHeight="1">
      <c r="A65" s="649" t="e">
        <f>INDEX(発注者入力シート!$B$39:$G$40,MATCH(発注者入力シート!O8,発注者入力シート!$C$39:$C$40,0),5)</f>
        <v>#N/A</v>
      </c>
      <c r="B65" s="650" t="s">
        <v>323</v>
      </c>
      <c r="C65" s="648" t="e">
        <f>INDEX(発注者入力シート!$B$39:$G$40,MATCH(発注者入力シート!O8,発注者入力シート!$C$39:$C$40,0),6)</f>
        <v>#N/A</v>
      </c>
      <c r="D65" s="49" t="s">
        <v>375</v>
      </c>
      <c r="E65" s="25" t="s">
        <v>320</v>
      </c>
      <c r="F65" s="403" t="s">
        <v>176</v>
      </c>
      <c r="G65" s="405" t="e">
        <f>IF(#REF!="","",#REF!)</f>
        <v>#REF!</v>
      </c>
    </row>
    <row r="66" spans="1:7" ht="34.5" hidden="1" customHeight="1">
      <c r="A66" s="649" t="e">
        <f>INDEX(発注者入力シート!$B$39:$G$40,MATCH(発注者入力シート!O9,発注者入力シート!$C$39:$C$40,0),5)</f>
        <v>#N/A</v>
      </c>
      <c r="B66" s="650" t="s">
        <v>323</v>
      </c>
      <c r="C66" s="648" t="e">
        <f>INDEX(発注者入力シート!$B$39:$G$40,MATCH(発注者入力シート!O9,発注者入力シート!$C$39:$C$40,0),6)</f>
        <v>#N/A</v>
      </c>
      <c r="D66" s="49" t="s">
        <v>375</v>
      </c>
      <c r="E66" s="25" t="s">
        <v>321</v>
      </c>
      <c r="F66" s="403" t="s">
        <v>176</v>
      </c>
      <c r="G66" s="405" t="e">
        <f>IF(#REF!="","",#REF!)</f>
        <v>#REF!</v>
      </c>
    </row>
  </sheetData>
  <mergeCells count="35">
    <mergeCell ref="D25:D28"/>
    <mergeCell ref="E25:E28"/>
    <mergeCell ref="D29:D31"/>
    <mergeCell ref="E29:E31"/>
    <mergeCell ref="D59:D62"/>
    <mergeCell ref="E59:E62"/>
    <mergeCell ref="D63:D64"/>
    <mergeCell ref="E63:E64"/>
    <mergeCell ref="E44:E45"/>
    <mergeCell ref="D44:D45"/>
    <mergeCell ref="E32:E35"/>
    <mergeCell ref="E42:E43"/>
    <mergeCell ref="D38:D39"/>
    <mergeCell ref="E38:E39"/>
    <mergeCell ref="D40:D41"/>
    <mergeCell ref="E40:E41"/>
    <mergeCell ref="D42:D43"/>
    <mergeCell ref="D32:D35"/>
    <mergeCell ref="D55:D56"/>
    <mergeCell ref="E55:E56"/>
    <mergeCell ref="D53:D54"/>
    <mergeCell ref="E53:E54"/>
    <mergeCell ref="D14:D17"/>
    <mergeCell ref="E14:E17"/>
    <mergeCell ref="D18:D20"/>
    <mergeCell ref="E18:E20"/>
    <mergeCell ref="D10:D13"/>
    <mergeCell ref="E10:E13"/>
    <mergeCell ref="A2:D2"/>
    <mergeCell ref="A1:D1"/>
    <mergeCell ref="E1:F1"/>
    <mergeCell ref="E2:G2"/>
    <mergeCell ref="E6:E9"/>
    <mergeCell ref="A5:C5"/>
    <mergeCell ref="D6:D9"/>
  </mergeCells>
  <phoneticPr fontId="2"/>
  <pageMargins left="0.59055118110236227" right="0.19685039370078741" top="0.39370078740157483" bottom="0.39370078740157483" header="0.31496062992125984" footer="0.31496062992125984"/>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0000"/>
    <pageSetUpPr fitToPage="1"/>
  </sheetPr>
  <dimension ref="A1:CC63"/>
  <sheetViews>
    <sheetView topLeftCell="BH6" zoomScale="70" zoomScaleNormal="70" workbookViewId="0">
      <selection activeCell="CP21" sqref="CP21"/>
    </sheetView>
  </sheetViews>
  <sheetFormatPr defaultColWidth="9" defaultRowHeight="13"/>
  <cols>
    <col min="1" max="1" width="7.7265625" style="7" customWidth="1"/>
    <col min="2" max="2" width="7" style="7" customWidth="1"/>
    <col min="3" max="4" width="20.26953125" style="7" customWidth="1"/>
    <col min="5" max="5" width="9.08984375" style="7" bestFit="1" customWidth="1"/>
    <col min="6" max="8" width="19" style="7" customWidth="1"/>
    <col min="9" max="10" width="15.6328125" style="7" customWidth="1"/>
    <col min="11" max="11" width="9" style="7"/>
    <col min="12" max="12" width="10.08984375" style="7" bestFit="1" customWidth="1"/>
    <col min="13" max="13" width="9" style="7"/>
    <col min="14" max="14" width="15.6328125" style="7" customWidth="1"/>
    <col min="15" max="15" width="16.7265625" style="7" customWidth="1"/>
    <col min="16" max="17" width="15.6328125" style="7" customWidth="1"/>
    <col min="18" max="18" width="20.26953125" style="7" customWidth="1"/>
    <col min="19" max="20" width="24.36328125" style="7" customWidth="1"/>
    <col min="21" max="22" width="15.6328125" style="7" customWidth="1"/>
    <col min="23" max="23" width="9" style="7"/>
    <col min="24" max="24" width="9.453125" style="7" bestFit="1" customWidth="1"/>
    <col min="25" max="25" width="10" style="7" bestFit="1" customWidth="1"/>
    <col min="26" max="26" width="15.6328125" style="7" customWidth="1"/>
    <col min="27" max="27" width="16.6328125" style="7" customWidth="1"/>
    <col min="28" max="28" width="15.6328125" style="7" customWidth="1"/>
    <col min="29" max="29" width="15.7265625" style="7" customWidth="1"/>
    <col min="30" max="32" width="25.7265625" style="7" customWidth="1"/>
    <col min="33" max="34" width="15.6328125" style="7" customWidth="1"/>
    <col min="35" max="35" width="9" style="7"/>
    <col min="36" max="36" width="9.453125" style="7" bestFit="1" customWidth="1"/>
    <col min="37" max="37" width="10" style="7" bestFit="1" customWidth="1"/>
    <col min="38" max="38" width="15.6328125" style="7" customWidth="1"/>
    <col min="39" max="39" width="16.7265625" style="7" customWidth="1"/>
    <col min="40" max="40" width="15.6328125" style="7" customWidth="1"/>
    <col min="41" max="41" width="15.7265625" style="7" customWidth="1"/>
    <col min="42" max="44" width="24.453125" style="7" customWidth="1"/>
    <col min="45" max="47" width="15.6328125" style="7" customWidth="1"/>
    <col min="48" max="49" width="22.26953125" style="7" customWidth="1"/>
    <col min="50" max="50" width="15.6328125" style="7" customWidth="1"/>
    <col min="51" max="52" width="16.08984375" style="7" customWidth="1"/>
    <col min="53" max="53" width="16" style="7" customWidth="1"/>
    <col min="54" max="54" width="17.90625" style="7" customWidth="1"/>
    <col min="55" max="55" width="16.453125" style="7" customWidth="1"/>
    <col min="56" max="56" width="16.08984375" style="7" customWidth="1"/>
    <col min="57" max="58" width="16" style="7" customWidth="1"/>
    <col min="59" max="59" width="15.7265625" style="7" customWidth="1"/>
    <col min="60" max="62" width="18.453125" style="7" customWidth="1"/>
    <col min="63" max="65" width="15.6328125" style="7" customWidth="1"/>
    <col min="66" max="77" width="16" style="7" customWidth="1"/>
    <col min="78" max="79" width="16.08984375" style="7" customWidth="1"/>
    <col min="80" max="16384" width="9" style="7"/>
  </cols>
  <sheetData>
    <row r="1" spans="1:8" ht="19">
      <c r="A1" s="69" t="s">
        <v>480</v>
      </c>
      <c r="B1" s="66"/>
      <c r="C1" s="66"/>
      <c r="D1" s="66"/>
      <c r="E1" s="66"/>
      <c r="F1" s="66"/>
      <c r="G1" s="66"/>
      <c r="H1" s="66"/>
    </row>
    <row r="2" spans="1:8" ht="14.25" customHeight="1">
      <c r="A2" s="173" t="s">
        <v>393</v>
      </c>
      <c r="B2" s="174"/>
      <c r="C2" s="174"/>
      <c r="D2" s="174"/>
      <c r="E2" s="174"/>
      <c r="F2" s="174"/>
      <c r="G2" s="174"/>
      <c r="H2" s="174"/>
    </row>
    <row r="3" spans="1:8" ht="14">
      <c r="A3" s="174"/>
      <c r="B3" s="173" t="s">
        <v>777</v>
      </c>
      <c r="C3" s="175"/>
      <c r="D3" s="175"/>
      <c r="E3" s="175"/>
      <c r="F3" s="175"/>
      <c r="G3" s="175"/>
      <c r="H3" s="175"/>
    </row>
    <row r="4" spans="1:8" ht="14.25" customHeight="1">
      <c r="A4" s="174"/>
      <c r="B4" s="173" t="s">
        <v>474</v>
      </c>
      <c r="C4" s="175"/>
      <c r="D4" s="175"/>
      <c r="E4" s="175"/>
      <c r="F4" s="175"/>
      <c r="G4" s="175"/>
      <c r="H4" s="175"/>
    </row>
    <row r="5" spans="1:8" ht="14.25" customHeight="1">
      <c r="A5" s="174"/>
      <c r="B5" s="173" t="s">
        <v>473</v>
      </c>
      <c r="C5" s="175"/>
      <c r="D5" s="175"/>
      <c r="E5" s="175"/>
      <c r="F5" s="175"/>
      <c r="G5" s="175"/>
      <c r="H5" s="175"/>
    </row>
    <row r="6" spans="1:8" ht="14.25" customHeight="1">
      <c r="A6" s="174"/>
      <c r="B6" s="173" t="s">
        <v>478</v>
      </c>
      <c r="C6" s="175"/>
      <c r="D6" s="175"/>
      <c r="E6" s="175"/>
      <c r="F6" s="175"/>
      <c r="G6" s="175"/>
      <c r="H6" s="175"/>
    </row>
    <row r="7" spans="1:8" ht="14">
      <c r="A7" s="35" t="s">
        <v>469</v>
      </c>
      <c r="B7" s="34"/>
      <c r="C7" s="168"/>
      <c r="D7" s="168"/>
      <c r="E7" s="168"/>
      <c r="F7" s="168"/>
      <c r="G7" s="168"/>
      <c r="H7" s="168"/>
    </row>
    <row r="8" spans="1:8" ht="14.25" customHeight="1">
      <c r="A8" s="782" t="s">
        <v>476</v>
      </c>
      <c r="B8" s="35" t="s">
        <v>470</v>
      </c>
      <c r="C8" s="35"/>
      <c r="D8" s="35"/>
      <c r="E8" s="35"/>
      <c r="F8" s="35"/>
      <c r="G8" s="35"/>
      <c r="H8" s="35"/>
    </row>
    <row r="9" spans="1:8" ht="14.25" customHeight="1">
      <c r="A9" s="172"/>
      <c r="B9" s="35" t="s">
        <v>479</v>
      </c>
      <c r="C9" s="35"/>
      <c r="D9" s="35"/>
      <c r="E9" s="35"/>
      <c r="F9" s="35"/>
      <c r="G9" s="35"/>
      <c r="H9" s="35"/>
    </row>
    <row r="10" spans="1:8" ht="14.25" customHeight="1">
      <c r="A10" s="172"/>
      <c r="B10" s="201" t="s">
        <v>471</v>
      </c>
      <c r="C10" s="35"/>
      <c r="D10" s="35"/>
      <c r="E10" s="35"/>
      <c r="F10" s="35"/>
      <c r="G10" s="35"/>
      <c r="H10" s="35"/>
    </row>
    <row r="11" spans="1:8" ht="14.25" customHeight="1">
      <c r="A11" s="172"/>
      <c r="B11" s="201" t="s">
        <v>778</v>
      </c>
      <c r="C11" s="35"/>
      <c r="D11" s="35"/>
      <c r="E11" s="35"/>
      <c r="F11" s="35"/>
      <c r="G11" s="35"/>
      <c r="H11" s="35"/>
    </row>
    <row r="12" spans="1:8" ht="14.25" customHeight="1">
      <c r="A12" s="172"/>
      <c r="B12" s="67" t="s">
        <v>1005</v>
      </c>
      <c r="C12" s="68"/>
      <c r="D12" s="68"/>
      <c r="E12" s="68"/>
      <c r="F12" s="68"/>
      <c r="G12" s="68"/>
      <c r="H12" s="68"/>
    </row>
    <row r="13" spans="1:8" ht="14.25" customHeight="1">
      <c r="A13" s="753" t="s">
        <v>452</v>
      </c>
      <c r="B13" s="201" t="s">
        <v>779</v>
      </c>
      <c r="C13" s="35"/>
      <c r="D13" s="35"/>
      <c r="E13" s="35"/>
      <c r="F13" s="35"/>
      <c r="G13" s="35"/>
      <c r="H13" s="35"/>
    </row>
    <row r="14" spans="1:8" ht="14.25" customHeight="1">
      <c r="A14" s="753" t="s">
        <v>453</v>
      </c>
      <c r="B14" s="35" t="s">
        <v>481</v>
      </c>
      <c r="C14" s="35"/>
      <c r="D14" s="35"/>
      <c r="E14" s="35"/>
      <c r="F14" s="35"/>
      <c r="G14" s="35"/>
      <c r="H14" s="35"/>
    </row>
    <row r="15" spans="1:8" ht="14.25" customHeight="1">
      <c r="A15" s="753" t="s">
        <v>454</v>
      </c>
      <c r="B15" s="35" t="s">
        <v>477</v>
      </c>
      <c r="C15" s="35"/>
      <c r="D15" s="35"/>
      <c r="E15" s="35"/>
      <c r="F15" s="35"/>
      <c r="G15" s="35"/>
      <c r="H15" s="35"/>
    </row>
    <row r="16" spans="1:8" ht="14">
      <c r="A16" s="53"/>
    </row>
    <row r="17" spans="1:81" ht="16.5">
      <c r="A17" s="12" t="s">
        <v>475</v>
      </c>
      <c r="D17" s="11"/>
      <c r="I17" t="s">
        <v>392</v>
      </c>
      <c r="U17" t="s">
        <v>392</v>
      </c>
      <c r="AG17" t="s">
        <v>392</v>
      </c>
      <c r="AS17" t="s">
        <v>392</v>
      </c>
      <c r="BH17"/>
      <c r="BN17" t="s">
        <v>485</v>
      </c>
      <c r="BQ17" t="s">
        <v>485</v>
      </c>
      <c r="BT17" t="s">
        <v>485</v>
      </c>
      <c r="BW17" t="s">
        <v>485</v>
      </c>
      <c r="BZ17" t="s">
        <v>485</v>
      </c>
    </row>
    <row r="18" spans="1:81" ht="13.5" thickBot="1">
      <c r="A18" s="168"/>
      <c r="B18" s="34" t="s">
        <v>394</v>
      </c>
      <c r="C18" s="62" t="str">
        <f>CONCATENATE("様式-",INDEX(発注者入力シート!$B$20:$G$24,MATCH(発注者入力シート!L6,発注者入力シート!$C$20:$C$24,0),4))</f>
        <v>様式-２</v>
      </c>
      <c r="D18" s="168"/>
      <c r="E18" s="168"/>
      <c r="F18" s="62" t="str">
        <f>CONCATENATE("様式-",INDEX(発注者入力シート!$B$20:$G$24,MATCH(発注者入力シート!L7,発注者入力シート!$C$20:$C$24,0),4))</f>
        <v>様式-３</v>
      </c>
      <c r="G18" s="168"/>
      <c r="H18" s="168"/>
      <c r="I18" s="62" t="e">
        <f>CONCATENATE("様式-",INDEX(発注者入力シート!$B$20:$G$24,MATCH(発注者入力シート!L13,発注者入力シート!$C$20:$C$24,0),4))</f>
        <v>#N/A</v>
      </c>
      <c r="J18" s="168"/>
      <c r="K18" s="168"/>
      <c r="L18" s="62" t="str">
        <f>CONCATENATE("様式-",INDEX(発注者入力シート!$B$25:$G$28,MATCH(発注者入力シート!M9,発注者入力シート!$C$25:$C$28,0),4))</f>
        <v>様式-６</v>
      </c>
      <c r="M18" s="168"/>
      <c r="N18" s="168"/>
      <c r="O18" s="62" t="str">
        <f>CONCATENATE("様式-",INDEX(発注者入力シート!$B$25:$G$28,MATCH(発注者入力シート!M6,発注者入力シート!$C$25:$C$28,0),4))</f>
        <v>様式-４</v>
      </c>
      <c r="P18" s="168"/>
      <c r="Q18" s="168"/>
      <c r="R18" s="62" t="str">
        <f>CONCATENATE("様式-",INDEX(発注者入力シート!$B$25:$G$28,MATCH(発注者入力シート!M7,発注者入力シート!$C$25:$C$28,0),4))</f>
        <v>様式-５</v>
      </c>
      <c r="S18" s="168"/>
      <c r="T18" s="168"/>
      <c r="U18" s="62" t="e">
        <f>CONCATENATE("様式-",INDEX(発注者入力シート!$B$25:$G$28,MATCH(発注者入力シート!M12,発注者入力シート!$C$25:$C$28,0),4))</f>
        <v>#N/A</v>
      </c>
      <c r="V18" s="168"/>
      <c r="W18" s="168"/>
      <c r="X18" s="62" t="str">
        <f>CONCATENATE("様式-",INDEX(発注者入力シート!$B$25:$G$28,MATCH(発注者入力シート!M9,発注者入力シート!$C$25:$C$28,0),4))</f>
        <v>様式-６</v>
      </c>
      <c r="Y18" s="168"/>
      <c r="Z18" s="168"/>
      <c r="AA18" s="62" t="str">
        <f>CONCATENATE("様式-",INDEX(発注者入力シート!$B$25:$G$28,MATCH(発注者入力シート!M6,発注者入力シート!$C$25:$C$28,0),4))</f>
        <v>様式-４</v>
      </c>
      <c r="AB18" s="168"/>
      <c r="AC18" s="168"/>
      <c r="AD18" s="62" t="str">
        <f>CONCATENATE("様式-",INDEX(発注者入力シート!$B$25:$G$28,MATCH(発注者入力シート!M7,発注者入力シート!$C$25:$C$28,0),4))</f>
        <v>様式-５</v>
      </c>
      <c r="AE18" s="168"/>
      <c r="AF18" s="168"/>
      <c r="AG18" s="62" t="e">
        <f>CONCATENATE("様式-",INDEX(発注者入力シート!$B$25:$G$28,MATCH(発注者入力シート!M12,発注者入力シート!$C$25:$C$28,0),4))</f>
        <v>#N/A</v>
      </c>
      <c r="AH18" s="168"/>
      <c r="AI18" s="168"/>
      <c r="AJ18" s="62" t="str">
        <f>CONCATENATE("様式-",INDEX(発注者入力シート!$B$25:$G$28,MATCH(発注者入力シート!M9,発注者入力シート!$C$25:$C$28,0),4))</f>
        <v>様式-６</v>
      </c>
      <c r="AK18" s="168"/>
      <c r="AL18" s="168"/>
      <c r="AM18" s="62" t="str">
        <f>CONCATENATE("様式-",INDEX(発注者入力シート!$B$25:$G$28,MATCH(発注者入力シート!M6,発注者入力シート!$C$25:$C$28,0),4))</f>
        <v>様式-４</v>
      </c>
      <c r="AN18" s="168"/>
      <c r="AO18" s="168"/>
      <c r="AP18" s="62" t="str">
        <f>CONCATENATE("様式-",INDEX(発注者入力シート!$B$25:$G$28,MATCH(発注者入力シート!M7,発注者入力シート!$C$25:$C$28,0),4))</f>
        <v>様式-５</v>
      </c>
      <c r="AQ18" s="168"/>
      <c r="AR18" s="168"/>
      <c r="AS18" s="62" t="e">
        <f>CONCATENATE("様式-",INDEX(発注者入力シート!$B$25:$G$28,MATCH(発注者入力シート!M12,発注者入力シート!$C$25:$C$28,0),4))</f>
        <v>#N/A</v>
      </c>
      <c r="AT18" s="168"/>
      <c r="AU18" s="168"/>
      <c r="AV18" s="62" t="str" cm="1">
        <f t="array" ref="AV18">CONCATENATE("様式-",INDEX(発注者入力シート!$B$29:$G$38,MATCH(TRUE,(発注者入力シート!$C$29:$C$38=発注者入力シート!N6)+(発注者入力シート!$C$29:$C$38=発注者入力シート!N7)&gt;0,0),4))</f>
        <v>様式-７</v>
      </c>
      <c r="AW18" s="168"/>
      <c r="AX18" s="168"/>
      <c r="AY18" s="62" t="str">
        <f>CONCATENATE("様式-",INDEX(発注者入力シート!$B$29:$G$38,MATCH(発注者入力シート!N8,発注者入力シート!$C$29:$C$38,0),4))</f>
        <v>様式-９</v>
      </c>
      <c r="AZ18" s="168"/>
      <c r="BA18" s="168"/>
      <c r="BB18" s="62" t="str">
        <f>CONCATENATE("様式-",INDEX(発注者入力シート!$B$29:$G$38,MATCH(発注者入力シート!N9,発注者入力シート!$C$29:$C$38,0),4))</f>
        <v>様式-８</v>
      </c>
      <c r="BC18" s="168"/>
      <c r="BD18" s="168"/>
      <c r="BE18" s="62" t="str">
        <f>CONCATENATE("様式-",INDEX(発注者入力シート!$B$29:$G$38,MATCH(発注者入力シート!N12,発注者入力シート!$C$29:$C$38,0),4),"など")</f>
        <v>様式-１１など</v>
      </c>
      <c r="BF18" s="168"/>
      <c r="BG18" s="168"/>
      <c r="BH18" s="62" t="str">
        <f>CONCATENATE("様式-",INDEX(発注者入力シート!$B$29:$G$38,MATCH(発注者入力シート!N17,発注者入力シート!$C$29:$C$38,0),4))</f>
        <v>様式-１３</v>
      </c>
      <c r="BI18" s="168"/>
      <c r="BJ18" s="168"/>
      <c r="BK18" s="62" t="str">
        <f>CONCATENATE("様式-",INDEX(発注者入力シート!$B$29:$G$38,MATCH(発注者入力シート!N21,発注者入力シート!$C$29:$C$38,0),4))</f>
        <v>様式-１４</v>
      </c>
      <c r="BL18" s="168"/>
      <c r="BM18" s="168"/>
      <c r="BN18" s="62"/>
      <c r="BO18" s="168"/>
      <c r="BP18" s="168"/>
      <c r="BQ18" s="62"/>
      <c r="BR18" s="168"/>
      <c r="BS18" s="168"/>
      <c r="BT18" s="62"/>
      <c r="BU18" s="168"/>
      <c r="BV18" s="168"/>
      <c r="BW18" s="62"/>
      <c r="BX18" s="168"/>
      <c r="BY18" s="168"/>
      <c r="BZ18" s="62"/>
      <c r="CA18" s="168"/>
      <c r="CB18" s="168"/>
      <c r="CC18" s="168"/>
    </row>
    <row r="19" spans="1:81" s="32" customFormat="1" ht="24" customHeight="1">
      <c r="A19" s="181" t="s">
        <v>468</v>
      </c>
      <c r="B19" s="182" t="s">
        <v>224</v>
      </c>
      <c r="C19" s="915" t="s">
        <v>109</v>
      </c>
      <c r="D19" s="916"/>
      <c r="E19" s="917"/>
      <c r="F19" s="915" t="s">
        <v>109</v>
      </c>
      <c r="G19" s="916"/>
      <c r="H19" s="917"/>
      <c r="I19" s="915" t="s">
        <v>386</v>
      </c>
      <c r="J19" s="916"/>
      <c r="K19" s="917"/>
      <c r="L19" s="915" t="s">
        <v>225</v>
      </c>
      <c r="M19" s="916"/>
      <c r="N19" s="917"/>
      <c r="O19" s="915" t="s">
        <v>225</v>
      </c>
      <c r="P19" s="916"/>
      <c r="Q19" s="917"/>
      <c r="R19" s="915" t="s">
        <v>225</v>
      </c>
      <c r="S19" s="916"/>
      <c r="T19" s="917"/>
      <c r="U19" s="915" t="s">
        <v>133</v>
      </c>
      <c r="V19" s="916"/>
      <c r="W19" s="917"/>
      <c r="X19" s="915" t="s">
        <v>226</v>
      </c>
      <c r="Y19" s="916"/>
      <c r="Z19" s="917"/>
      <c r="AA19" s="915" t="s">
        <v>226</v>
      </c>
      <c r="AB19" s="916"/>
      <c r="AC19" s="917"/>
      <c r="AD19" s="915" t="s">
        <v>226</v>
      </c>
      <c r="AE19" s="916"/>
      <c r="AF19" s="917"/>
      <c r="AG19" s="915" t="s">
        <v>390</v>
      </c>
      <c r="AH19" s="916"/>
      <c r="AI19" s="917"/>
      <c r="AJ19" s="915" t="s">
        <v>227</v>
      </c>
      <c r="AK19" s="916"/>
      <c r="AL19" s="917"/>
      <c r="AM19" s="915" t="s">
        <v>227</v>
      </c>
      <c r="AN19" s="916"/>
      <c r="AO19" s="917"/>
      <c r="AP19" s="915" t="s">
        <v>227</v>
      </c>
      <c r="AQ19" s="916"/>
      <c r="AR19" s="917"/>
      <c r="AS19" s="915" t="s">
        <v>135</v>
      </c>
      <c r="AT19" s="916"/>
      <c r="AU19" s="917"/>
      <c r="AV19" s="915" t="s">
        <v>1001</v>
      </c>
      <c r="AW19" s="916"/>
      <c r="AX19" s="917"/>
      <c r="AY19" s="915" t="s">
        <v>1001</v>
      </c>
      <c r="AZ19" s="916"/>
      <c r="BA19" s="917"/>
      <c r="BB19" s="915" t="s">
        <v>1001</v>
      </c>
      <c r="BC19" s="916"/>
      <c r="BD19" s="917"/>
      <c r="BE19" s="915" t="s">
        <v>1001</v>
      </c>
      <c r="BF19" s="916"/>
      <c r="BG19" s="917"/>
      <c r="BH19" s="889" t="s">
        <v>1000</v>
      </c>
      <c r="BI19" s="890"/>
      <c r="BJ19" s="891"/>
      <c r="BK19" s="915" t="s">
        <v>1001</v>
      </c>
      <c r="BL19" s="916"/>
      <c r="BM19" s="917"/>
      <c r="BN19" s="915" t="s">
        <v>1000</v>
      </c>
      <c r="BO19" s="916"/>
      <c r="BP19" s="917"/>
      <c r="BQ19" s="915" t="s">
        <v>1000</v>
      </c>
      <c r="BR19" s="916"/>
      <c r="BS19" s="917"/>
      <c r="BT19" s="915" t="s">
        <v>1000</v>
      </c>
      <c r="BU19" s="916"/>
      <c r="BV19" s="917"/>
      <c r="BW19" s="915" t="s">
        <v>1000</v>
      </c>
      <c r="BX19" s="916"/>
      <c r="BY19" s="917"/>
      <c r="BZ19" s="963" t="s">
        <v>202</v>
      </c>
      <c r="CA19" s="964"/>
      <c r="CB19" s="965"/>
      <c r="CC19" s="181"/>
    </row>
    <row r="20" spans="1:81" ht="24" customHeight="1" thickBot="1">
      <c r="A20" s="181" t="s">
        <v>468</v>
      </c>
      <c r="B20" s="172" t="s">
        <v>228</v>
      </c>
      <c r="C20" s="834" t="s">
        <v>557</v>
      </c>
      <c r="D20" s="835"/>
      <c r="E20" s="836"/>
      <c r="F20" s="834" t="s">
        <v>90</v>
      </c>
      <c r="G20" s="835"/>
      <c r="H20" s="836"/>
      <c r="I20" s="834" t="s">
        <v>387</v>
      </c>
      <c r="J20" s="835"/>
      <c r="K20" s="836"/>
      <c r="L20" s="834" t="s">
        <v>170</v>
      </c>
      <c r="M20" s="835"/>
      <c r="N20" s="836"/>
      <c r="O20" s="834" t="s">
        <v>171</v>
      </c>
      <c r="P20" s="835"/>
      <c r="Q20" s="836"/>
      <c r="R20" s="834" t="s">
        <v>94</v>
      </c>
      <c r="S20" s="835"/>
      <c r="T20" s="836"/>
      <c r="U20" s="834" t="s">
        <v>387</v>
      </c>
      <c r="V20" s="835"/>
      <c r="W20" s="836"/>
      <c r="X20" s="834" t="s">
        <v>170</v>
      </c>
      <c r="Y20" s="835"/>
      <c r="Z20" s="836"/>
      <c r="AA20" s="834" t="s">
        <v>171</v>
      </c>
      <c r="AB20" s="835"/>
      <c r="AC20" s="836"/>
      <c r="AD20" s="834" t="s">
        <v>94</v>
      </c>
      <c r="AE20" s="835"/>
      <c r="AF20" s="836"/>
      <c r="AG20" s="834" t="s">
        <v>387</v>
      </c>
      <c r="AH20" s="835"/>
      <c r="AI20" s="836"/>
      <c r="AJ20" s="834" t="s">
        <v>170</v>
      </c>
      <c r="AK20" s="835"/>
      <c r="AL20" s="836"/>
      <c r="AM20" s="834" t="s">
        <v>171</v>
      </c>
      <c r="AN20" s="835"/>
      <c r="AO20" s="836"/>
      <c r="AP20" s="834" t="s">
        <v>94</v>
      </c>
      <c r="AQ20" s="835"/>
      <c r="AR20" s="836"/>
      <c r="AS20" s="834" t="s">
        <v>387</v>
      </c>
      <c r="AT20" s="835"/>
      <c r="AU20" s="836"/>
      <c r="AV20" s="834" t="str">
        <f>AV38</f>
        <v>家畜伝染病防疫協定</v>
      </c>
      <c r="AW20" s="835"/>
      <c r="AX20" s="836"/>
      <c r="AY20" s="834" t="s">
        <v>456</v>
      </c>
      <c r="AZ20" s="835"/>
      <c r="BA20" s="836"/>
      <c r="BB20" s="834" t="s">
        <v>455</v>
      </c>
      <c r="BC20" s="835"/>
      <c r="BD20" s="836"/>
      <c r="BE20" s="930" t="s">
        <v>179</v>
      </c>
      <c r="BF20" s="931"/>
      <c r="BG20" s="932"/>
      <c r="BH20" s="921" t="s">
        <v>971</v>
      </c>
      <c r="BI20" s="922"/>
      <c r="BJ20" s="923"/>
      <c r="BK20" s="834" t="s">
        <v>980</v>
      </c>
      <c r="BL20" s="835"/>
      <c r="BM20" s="836"/>
      <c r="BN20" s="834" t="s">
        <v>387</v>
      </c>
      <c r="BO20" s="835"/>
      <c r="BP20" s="836"/>
      <c r="BQ20" s="834" t="s">
        <v>387</v>
      </c>
      <c r="BR20" s="835"/>
      <c r="BS20" s="836"/>
      <c r="BT20" s="834" t="s">
        <v>387</v>
      </c>
      <c r="BU20" s="835"/>
      <c r="BV20" s="836"/>
      <c r="BW20" s="834" t="s">
        <v>387</v>
      </c>
      <c r="BX20" s="835"/>
      <c r="BY20" s="836"/>
      <c r="BZ20" s="834" t="s">
        <v>484</v>
      </c>
      <c r="CA20" s="835"/>
      <c r="CB20" s="836"/>
      <c r="CC20" s="168"/>
    </row>
    <row r="21" spans="1:81" ht="73.5" customHeight="1">
      <c r="A21" s="181" t="s">
        <v>468</v>
      </c>
      <c r="B21" s="172" t="s">
        <v>229</v>
      </c>
      <c r="C21" s="63" t="str">
        <f t="shared" ref="C21:E24" si="0">C39</f>
        <v>完成年度</v>
      </c>
      <c r="D21" s="947" t="str">
        <f t="shared" si="0"/>
        <v>令和3年度から令和7年度（完成及び引き渡しが完了）</v>
      </c>
      <c r="E21" s="948">
        <f t="shared" si="0"/>
        <v>0</v>
      </c>
      <c r="F21" s="406" t="str">
        <f t="shared" ref="F21" si="1">F39</f>
        <v>対象期間等</v>
      </c>
      <c r="G21" s="939" t="str">
        <f>G39</f>
        <v>平成２８年度から入札公告日前日までに完成及び引き渡しが完了した島根県発注工事</v>
      </c>
      <c r="H21" s="940"/>
      <c r="I21" s="407"/>
      <c r="J21" s="408"/>
      <c r="K21" s="409"/>
      <c r="L21" s="933" t="str">
        <f t="shared" ref="L21:R21" si="2">L39</f>
        <v>配置予定の主任（監理）技術者が保有するCPDSユニット</v>
      </c>
      <c r="M21" s="935">
        <f t="shared" si="2"/>
        <v>0</v>
      </c>
      <c r="N21" s="936">
        <f t="shared" si="2"/>
        <v>0</v>
      </c>
      <c r="O21" s="933" t="str">
        <f t="shared" si="2"/>
        <v>対象資格</v>
      </c>
      <c r="P21" s="935" t="str">
        <f t="shared" si="2"/>
        <v>１級又は２級造園施工管理技士</v>
      </c>
      <c r="Q21" s="936">
        <f t="shared" si="2"/>
        <v>0</v>
      </c>
      <c r="R21" s="410" t="str">
        <f t="shared" si="2"/>
        <v>対象年度・機関等</v>
      </c>
      <c r="S21" s="956" t="str">
        <f>S39</f>
        <v>平成２８年度から入札公告日前日までに完成及び引き渡しが完了した島根県発注工事</v>
      </c>
      <c r="T21" s="903"/>
      <c r="U21" s="407"/>
      <c r="V21" s="408"/>
      <c r="W21" s="409"/>
      <c r="X21" s="933" t="str">
        <f t="shared" ref="X21:AE21" si="3">X39</f>
        <v>配置予定の主任（監理）技術者が保有するCPDSユニット</v>
      </c>
      <c r="Y21" s="935">
        <f t="shared" si="3"/>
        <v>0</v>
      </c>
      <c r="Z21" s="936">
        <f t="shared" si="3"/>
        <v>0</v>
      </c>
      <c r="AA21" s="933" t="str">
        <f t="shared" si="3"/>
        <v>対象資格</v>
      </c>
      <c r="AB21" s="935" t="str">
        <f t="shared" si="3"/>
        <v>１級又は２級造園施工管理技士</v>
      </c>
      <c r="AC21" s="936">
        <f t="shared" si="3"/>
        <v>0</v>
      </c>
      <c r="AD21" s="406" t="str">
        <f t="shared" si="3"/>
        <v>対象年度・機関等</v>
      </c>
      <c r="AE21" s="939" t="str">
        <f t="shared" si="3"/>
        <v>平成２８年度から入札公告日前日までに完成及び引き渡しが完了した島根県発注工事</v>
      </c>
      <c r="AF21" s="940"/>
      <c r="AG21" s="407"/>
      <c r="AH21" s="408"/>
      <c r="AI21" s="409"/>
      <c r="AJ21" s="933" t="str">
        <f t="shared" ref="AJ21:AQ21" si="4">AJ39</f>
        <v>配置予定の主任（監理）技術者が保有するCPDSユニット</v>
      </c>
      <c r="AK21" s="935">
        <f t="shared" si="4"/>
        <v>0</v>
      </c>
      <c r="AL21" s="936">
        <f t="shared" si="4"/>
        <v>0</v>
      </c>
      <c r="AM21" s="933" t="str">
        <f t="shared" si="4"/>
        <v>対象資格</v>
      </c>
      <c r="AN21" s="935" t="str">
        <f t="shared" si="4"/>
        <v>１級又は２級造園施工管理技士</v>
      </c>
      <c r="AO21" s="936">
        <f t="shared" si="4"/>
        <v>0</v>
      </c>
      <c r="AP21" s="406" t="str">
        <f t="shared" si="4"/>
        <v>対象年度・機関等</v>
      </c>
      <c r="AQ21" s="939" t="str">
        <f t="shared" si="4"/>
        <v>平成２８年度から入札公告日前日までに完成及び引き渡しが完了した島根県発注工事</v>
      </c>
      <c r="AR21" s="940"/>
      <c r="AS21" s="407"/>
      <c r="AT21" s="408"/>
      <c r="AU21" s="409"/>
      <c r="AV21" s="933" t="str">
        <f t="shared" ref="AV21:BC21" si="5">AV39</f>
        <v>対象</v>
      </c>
      <c r="AW21" s="935" t="str">
        <f t="shared" si="5"/>
        <v>令和6年度及び令和7年度における島根県との家畜伝染病防疫協定の締結実績</v>
      </c>
      <c r="AX21" s="936">
        <f t="shared" si="5"/>
        <v>0</v>
      </c>
      <c r="AY21" s="892" t="str">
        <f>AY39</f>
        <v>対象</v>
      </c>
      <c r="AZ21" s="894" t="str">
        <f>AZ39</f>
        <v>令和6年度及び令和7年度のボランティア活動又はハートフルしまねへの参加実績</v>
      </c>
      <c r="BA21" s="895"/>
      <c r="BB21" s="892" t="str">
        <f t="shared" si="5"/>
        <v>対象</v>
      </c>
      <c r="BC21" s="894" t="str">
        <f t="shared" si="5"/>
        <v>令和6年度及び令和7年度の県管理公共土木施設に関する維持管理業務または海岸漂着物の回収業務の契約実績</v>
      </c>
      <c r="BD21" s="895"/>
      <c r="BE21" s="933" t="str">
        <f t="shared" ref="BE21:BJ21" si="6">BE39</f>
        <v>対象</v>
      </c>
      <c r="BF21" s="935" t="str">
        <f t="shared" si="6"/>
        <v>入札公告日前日時点での取り組み状況</v>
      </c>
      <c r="BG21" s="936">
        <f t="shared" si="6"/>
        <v>0</v>
      </c>
      <c r="BH21" s="924" t="str">
        <f t="shared" si="6"/>
        <v>対象</v>
      </c>
      <c r="BI21" s="926" t="str">
        <f t="shared" si="6"/>
        <v>令和6年4月1日以降に、若手技術者・若手従業員（３０歳未満の者）の１人以上の新規雇用があること。</v>
      </c>
      <c r="BJ21" s="927">
        <f t="shared" si="6"/>
        <v>0</v>
      </c>
      <c r="BK21" s="918" t="str">
        <f t="shared" ref="BK21:BM21" si="7">BK39</f>
        <v>対象</v>
      </c>
      <c r="BL21" s="903" t="str">
        <f t="shared" si="7"/>
        <v>当該工事での建設キャリアアップシステム（CCUS）の活用</v>
      </c>
      <c r="BM21" s="904">
        <f t="shared" si="7"/>
        <v>0</v>
      </c>
      <c r="BN21" s="407"/>
      <c r="BO21" s="408"/>
      <c r="BP21" s="409"/>
      <c r="BQ21" s="407"/>
      <c r="BR21" s="408"/>
      <c r="BS21" s="409"/>
      <c r="BT21" s="407"/>
      <c r="BU21" s="408"/>
      <c r="BV21" s="409"/>
      <c r="BW21" s="407"/>
      <c r="BX21" s="408"/>
      <c r="BY21" s="409"/>
      <c r="BZ21" s="966"/>
      <c r="CA21" s="935"/>
      <c r="CB21" s="936"/>
      <c r="CC21" s="168"/>
    </row>
    <row r="22" spans="1:81" ht="69" customHeight="1">
      <c r="A22" s="181" t="s">
        <v>468</v>
      </c>
      <c r="B22" s="172" t="s">
        <v>230</v>
      </c>
      <c r="C22" s="64" t="str">
        <f t="shared" si="0"/>
        <v>発注機関</v>
      </c>
      <c r="D22" s="949" t="str">
        <f t="shared" si="0"/>
        <v>島根県（総務部、農林水産部、土木部）</v>
      </c>
      <c r="E22" s="950">
        <f t="shared" si="0"/>
        <v>0</v>
      </c>
      <c r="F22" s="411" t="str">
        <f>F40</f>
        <v>同種工事</v>
      </c>
      <c r="G22" s="941" t="str">
        <f t="shared" ref="F22:G25" si="8">G40</f>
        <v>１契約で２，０００万円（税込）以上で植栽工（維持管理工事を除く）を含む完成及び引き渡しが完了した工事</v>
      </c>
      <c r="H22" s="942"/>
      <c r="I22" s="412"/>
      <c r="J22" s="413"/>
      <c r="K22" s="414"/>
      <c r="L22" s="934">
        <f t="shared" ref="L22:Q22" si="9">L40</f>
        <v>0</v>
      </c>
      <c r="M22" s="937">
        <f t="shared" si="9"/>
        <v>0</v>
      </c>
      <c r="N22" s="938">
        <f t="shared" si="9"/>
        <v>0</v>
      </c>
      <c r="O22" s="934">
        <f t="shared" si="9"/>
        <v>0</v>
      </c>
      <c r="P22" s="937">
        <f t="shared" si="9"/>
        <v>0</v>
      </c>
      <c r="Q22" s="938">
        <f t="shared" si="9"/>
        <v>0</v>
      </c>
      <c r="R22" s="415" t="str">
        <f>R40</f>
        <v>同種工事</v>
      </c>
      <c r="S22" s="941" t="str">
        <f>S40</f>
        <v>１契約で１，０００万円（税込）以上で植栽工（維持管理工事を除く）を含む完成及び引き渡しが完了した工事</v>
      </c>
      <c r="T22" s="957"/>
      <c r="U22" s="412"/>
      <c r="V22" s="413"/>
      <c r="W22" s="414"/>
      <c r="X22" s="934">
        <f t="shared" ref="X22:AE22" si="10">X40</f>
        <v>0</v>
      </c>
      <c r="Y22" s="937">
        <f t="shared" si="10"/>
        <v>0</v>
      </c>
      <c r="Z22" s="938">
        <f t="shared" si="10"/>
        <v>0</v>
      </c>
      <c r="AA22" s="934">
        <f t="shared" si="10"/>
        <v>0</v>
      </c>
      <c r="AB22" s="937">
        <f t="shared" si="10"/>
        <v>0</v>
      </c>
      <c r="AC22" s="938">
        <f t="shared" si="10"/>
        <v>0</v>
      </c>
      <c r="AD22" s="411" t="str">
        <f t="shared" si="10"/>
        <v>同種工事</v>
      </c>
      <c r="AE22" s="941" t="str">
        <f t="shared" si="10"/>
        <v>１契約で１，０００万円（税込）以上で植栽工（維持管理工事を除く）を含む完成及び引き渡しが完了した工事</v>
      </c>
      <c r="AF22" s="942"/>
      <c r="AG22" s="412"/>
      <c r="AH22" s="413"/>
      <c r="AI22" s="414"/>
      <c r="AJ22" s="934">
        <f t="shared" ref="AJ22:AQ22" si="11">AJ40</f>
        <v>0</v>
      </c>
      <c r="AK22" s="937">
        <f t="shared" si="11"/>
        <v>0</v>
      </c>
      <c r="AL22" s="938">
        <f t="shared" si="11"/>
        <v>0</v>
      </c>
      <c r="AM22" s="934">
        <f t="shared" si="11"/>
        <v>0</v>
      </c>
      <c r="AN22" s="937">
        <f t="shared" si="11"/>
        <v>0</v>
      </c>
      <c r="AO22" s="938">
        <f t="shared" si="11"/>
        <v>0</v>
      </c>
      <c r="AP22" s="411" t="str">
        <f t="shared" si="11"/>
        <v>同種工事</v>
      </c>
      <c r="AQ22" s="941" t="str">
        <f t="shared" si="11"/>
        <v>１契約で１，０００万円（税込）以上で植栽工（維持管理工事を除く）を含む完成及び引き渡しが完了した工事</v>
      </c>
      <c r="AR22" s="942"/>
      <c r="AS22" s="412"/>
      <c r="AT22" s="413"/>
      <c r="AU22" s="414"/>
      <c r="AV22" s="934">
        <f t="shared" ref="AV22:AX23" si="12">AV40</f>
        <v>0</v>
      </c>
      <c r="AW22" s="937">
        <f t="shared" si="12"/>
        <v>0</v>
      </c>
      <c r="AX22" s="938">
        <f t="shared" si="12"/>
        <v>0</v>
      </c>
      <c r="AY22" s="893"/>
      <c r="AZ22" s="896"/>
      <c r="BA22" s="897"/>
      <c r="BB22" s="893"/>
      <c r="BC22" s="896"/>
      <c r="BD22" s="897"/>
      <c r="BE22" s="934">
        <f t="shared" ref="BE22:BG24" si="13">BE40</f>
        <v>0</v>
      </c>
      <c r="BF22" s="937">
        <f t="shared" si="13"/>
        <v>0</v>
      </c>
      <c r="BG22" s="938">
        <f t="shared" si="13"/>
        <v>0</v>
      </c>
      <c r="BH22" s="925">
        <f t="shared" ref="BH22:BJ28" si="14">BH40</f>
        <v>0</v>
      </c>
      <c r="BI22" s="928">
        <f t="shared" si="14"/>
        <v>0</v>
      </c>
      <c r="BJ22" s="929">
        <f t="shared" si="14"/>
        <v>0</v>
      </c>
      <c r="BK22" s="919">
        <f t="shared" ref="BK22:BM24" si="15">BK40</f>
        <v>0</v>
      </c>
      <c r="BL22" s="905">
        <f t="shared" si="15"/>
        <v>0</v>
      </c>
      <c r="BM22" s="906">
        <f t="shared" si="15"/>
        <v>0</v>
      </c>
      <c r="BN22" s="412"/>
      <c r="BO22" s="413"/>
      <c r="BP22" s="414"/>
      <c r="BQ22" s="412"/>
      <c r="BR22" s="413"/>
      <c r="BS22" s="414"/>
      <c r="BT22" s="412"/>
      <c r="BU22" s="413"/>
      <c r="BV22" s="414"/>
      <c r="BW22" s="412"/>
      <c r="BX22" s="413"/>
      <c r="BY22" s="414"/>
      <c r="BZ22" s="967"/>
      <c r="CA22" s="937"/>
      <c r="CB22" s="938"/>
      <c r="CC22" s="168"/>
    </row>
    <row r="23" spans="1:81" ht="48.75" customHeight="1">
      <c r="A23" s="181" t="s">
        <v>468</v>
      </c>
      <c r="B23" s="172" t="s">
        <v>231</v>
      </c>
      <c r="C23" s="64" t="str">
        <f t="shared" si="0"/>
        <v>工事種別</v>
      </c>
      <c r="D23" s="951" t="str">
        <f t="shared" si="0"/>
        <v>造園工事</v>
      </c>
      <c r="E23" s="952">
        <f t="shared" si="0"/>
        <v>0</v>
      </c>
      <c r="F23" s="412" t="str">
        <f t="shared" si="8"/>
        <v>工事種別</v>
      </c>
      <c r="G23" s="943" t="str">
        <f t="shared" si="8"/>
        <v>造園工事</v>
      </c>
      <c r="H23" s="944"/>
      <c r="I23" s="412"/>
      <c r="J23" s="413"/>
      <c r="K23" s="414"/>
      <c r="L23" s="934">
        <f t="shared" ref="L23:Q23" si="16">L41</f>
        <v>0</v>
      </c>
      <c r="M23" s="937">
        <f t="shared" si="16"/>
        <v>0</v>
      </c>
      <c r="N23" s="938">
        <f t="shared" si="16"/>
        <v>0</v>
      </c>
      <c r="O23" s="934">
        <f t="shared" si="16"/>
        <v>0</v>
      </c>
      <c r="P23" s="937">
        <f t="shared" si="16"/>
        <v>0</v>
      </c>
      <c r="Q23" s="938">
        <f t="shared" si="16"/>
        <v>0</v>
      </c>
      <c r="R23" s="412" t="str">
        <f>R41</f>
        <v>工事種別</v>
      </c>
      <c r="S23" s="943" t="str">
        <f>S41</f>
        <v>造園工事</v>
      </c>
      <c r="T23" s="944"/>
      <c r="U23" s="412"/>
      <c r="V23" s="413"/>
      <c r="W23" s="414"/>
      <c r="X23" s="934">
        <f t="shared" ref="X23:AE23" si="17">X41</f>
        <v>0</v>
      </c>
      <c r="Y23" s="937">
        <f t="shared" si="17"/>
        <v>0</v>
      </c>
      <c r="Z23" s="938">
        <f t="shared" si="17"/>
        <v>0</v>
      </c>
      <c r="AA23" s="934">
        <f t="shared" si="17"/>
        <v>0</v>
      </c>
      <c r="AB23" s="937">
        <f t="shared" si="17"/>
        <v>0</v>
      </c>
      <c r="AC23" s="938">
        <f t="shared" si="17"/>
        <v>0</v>
      </c>
      <c r="AD23" s="411" t="str">
        <f t="shared" si="17"/>
        <v>工事種別</v>
      </c>
      <c r="AE23" s="941" t="str">
        <f t="shared" si="17"/>
        <v>造園工事</v>
      </c>
      <c r="AF23" s="942"/>
      <c r="AG23" s="412"/>
      <c r="AH23" s="413"/>
      <c r="AI23" s="414"/>
      <c r="AJ23" s="934">
        <f t="shared" ref="AJ23:AQ23" si="18">AJ41</f>
        <v>0</v>
      </c>
      <c r="AK23" s="937">
        <f t="shared" si="18"/>
        <v>0</v>
      </c>
      <c r="AL23" s="938">
        <f t="shared" si="18"/>
        <v>0</v>
      </c>
      <c r="AM23" s="934">
        <f t="shared" si="18"/>
        <v>0</v>
      </c>
      <c r="AN23" s="937">
        <f t="shared" si="18"/>
        <v>0</v>
      </c>
      <c r="AO23" s="938">
        <f t="shared" si="18"/>
        <v>0</v>
      </c>
      <c r="AP23" s="411" t="str">
        <f t="shared" si="18"/>
        <v>工事種別</v>
      </c>
      <c r="AQ23" s="941" t="str">
        <f t="shared" si="18"/>
        <v>造園工事</v>
      </c>
      <c r="AR23" s="942"/>
      <c r="AS23" s="412"/>
      <c r="AT23" s="413"/>
      <c r="AU23" s="414"/>
      <c r="AV23" s="934">
        <f t="shared" si="12"/>
        <v>0</v>
      </c>
      <c r="AW23" s="937">
        <f t="shared" si="12"/>
        <v>0</v>
      </c>
      <c r="AX23" s="938">
        <f t="shared" si="12"/>
        <v>0</v>
      </c>
      <c r="AY23" s="893"/>
      <c r="AZ23" s="896"/>
      <c r="BA23" s="897"/>
      <c r="BB23" s="893"/>
      <c r="BC23" s="896"/>
      <c r="BD23" s="897"/>
      <c r="BE23" s="934">
        <f t="shared" si="13"/>
        <v>0</v>
      </c>
      <c r="BF23" s="937">
        <f t="shared" si="13"/>
        <v>0</v>
      </c>
      <c r="BG23" s="938">
        <f t="shared" si="13"/>
        <v>0</v>
      </c>
      <c r="BH23" s="925">
        <f t="shared" si="14"/>
        <v>0</v>
      </c>
      <c r="BI23" s="928">
        <f t="shared" si="14"/>
        <v>0</v>
      </c>
      <c r="BJ23" s="929">
        <f t="shared" si="14"/>
        <v>0</v>
      </c>
      <c r="BK23" s="919">
        <f t="shared" si="15"/>
        <v>0</v>
      </c>
      <c r="BL23" s="905">
        <f t="shared" si="15"/>
        <v>0</v>
      </c>
      <c r="BM23" s="906">
        <f t="shared" si="15"/>
        <v>0</v>
      </c>
      <c r="BN23" s="412"/>
      <c r="BO23" s="413"/>
      <c r="BP23" s="414"/>
      <c r="BQ23" s="412"/>
      <c r="BR23" s="413"/>
      <c r="BS23" s="414"/>
      <c r="BT23" s="412"/>
      <c r="BU23" s="413"/>
      <c r="BV23" s="414"/>
      <c r="BW23" s="412"/>
      <c r="BX23" s="413"/>
      <c r="BY23" s="414"/>
      <c r="BZ23" s="967"/>
      <c r="CA23" s="937"/>
      <c r="CB23" s="938"/>
      <c r="CC23" s="168"/>
    </row>
    <row r="24" spans="1:81" ht="60" customHeight="1">
      <c r="A24" s="181" t="s">
        <v>468</v>
      </c>
      <c r="B24" s="172" t="s">
        <v>232</v>
      </c>
      <c r="C24" s="64" t="str">
        <f t="shared" si="0"/>
        <v>建設工事の種類</v>
      </c>
      <c r="D24" s="949" t="str">
        <f t="shared" si="0"/>
        <v>造園工事</v>
      </c>
      <c r="E24" s="950">
        <f t="shared" si="0"/>
        <v>0</v>
      </c>
      <c r="F24" s="412" t="str">
        <f t="shared" si="8"/>
        <v>建設工事の種類</v>
      </c>
      <c r="G24" s="953" t="str">
        <f t="shared" si="8"/>
        <v>造園工事</v>
      </c>
      <c r="H24" s="954"/>
      <c r="I24" s="412"/>
      <c r="J24" s="413"/>
      <c r="K24" s="414"/>
      <c r="L24" s="934">
        <f t="shared" ref="L24:S24" si="19">L42</f>
        <v>0</v>
      </c>
      <c r="M24" s="937">
        <f t="shared" si="19"/>
        <v>0</v>
      </c>
      <c r="N24" s="938">
        <f t="shared" si="19"/>
        <v>0</v>
      </c>
      <c r="O24" s="934">
        <f t="shared" si="19"/>
        <v>0</v>
      </c>
      <c r="P24" s="937">
        <f t="shared" si="19"/>
        <v>0</v>
      </c>
      <c r="Q24" s="938">
        <f t="shared" si="19"/>
        <v>0</v>
      </c>
      <c r="R24" s="412" t="str">
        <f>R42</f>
        <v>建設工事の種類</v>
      </c>
      <c r="S24" s="941" t="str">
        <f t="shared" si="19"/>
        <v>造園工事</v>
      </c>
      <c r="T24" s="942"/>
      <c r="U24" s="412"/>
      <c r="V24" s="413"/>
      <c r="W24" s="414"/>
      <c r="X24" s="934">
        <f t="shared" ref="X24:AE24" si="20">X42</f>
        <v>0</v>
      </c>
      <c r="Y24" s="937">
        <f t="shared" si="20"/>
        <v>0</v>
      </c>
      <c r="Z24" s="938">
        <f t="shared" si="20"/>
        <v>0</v>
      </c>
      <c r="AA24" s="934">
        <f t="shared" si="20"/>
        <v>0</v>
      </c>
      <c r="AB24" s="937">
        <f t="shared" si="20"/>
        <v>0</v>
      </c>
      <c r="AC24" s="938">
        <f t="shared" si="20"/>
        <v>0</v>
      </c>
      <c r="AD24" s="411" t="str">
        <f t="shared" si="20"/>
        <v>建設工事の種類</v>
      </c>
      <c r="AE24" s="941" t="str">
        <f t="shared" si="20"/>
        <v>造園工事</v>
      </c>
      <c r="AF24" s="942"/>
      <c r="AG24" s="412"/>
      <c r="AH24" s="413"/>
      <c r="AI24" s="414"/>
      <c r="AJ24" s="934">
        <f t="shared" ref="AJ24:AQ24" si="21">AJ42</f>
        <v>0</v>
      </c>
      <c r="AK24" s="937">
        <f t="shared" si="21"/>
        <v>0</v>
      </c>
      <c r="AL24" s="938">
        <f t="shared" si="21"/>
        <v>0</v>
      </c>
      <c r="AM24" s="934">
        <f t="shared" si="21"/>
        <v>0</v>
      </c>
      <c r="AN24" s="937">
        <f t="shared" si="21"/>
        <v>0</v>
      </c>
      <c r="AO24" s="938">
        <f t="shared" si="21"/>
        <v>0</v>
      </c>
      <c r="AP24" s="411" t="str">
        <f t="shared" si="21"/>
        <v>建設工事の種類</v>
      </c>
      <c r="AQ24" s="941" t="str">
        <f t="shared" si="21"/>
        <v>造園工事</v>
      </c>
      <c r="AR24" s="942"/>
      <c r="AS24" s="412"/>
      <c r="AT24" s="413"/>
      <c r="AU24" s="414"/>
      <c r="AV24" s="934">
        <f t="shared" ref="AV24:BC24" si="22">AV42</f>
        <v>0</v>
      </c>
      <c r="AW24" s="937">
        <f t="shared" si="22"/>
        <v>0</v>
      </c>
      <c r="AX24" s="938">
        <f t="shared" si="22"/>
        <v>0</v>
      </c>
      <c r="AY24" s="411" t="str">
        <f t="shared" ref="AY24:AZ27" si="23">AY42</f>
        <v>評価地域</v>
      </c>
      <c r="AZ24" s="898" t="str">
        <f t="shared" si="23"/>
        <v>島根県内</v>
      </c>
      <c r="BA24" s="899"/>
      <c r="BB24" s="411" t="str">
        <f t="shared" si="22"/>
        <v>評価地域</v>
      </c>
      <c r="BC24" s="898" t="str">
        <f t="shared" si="22"/>
        <v>島根県内</v>
      </c>
      <c r="BD24" s="899"/>
      <c r="BE24" s="934">
        <f t="shared" si="13"/>
        <v>0</v>
      </c>
      <c r="BF24" s="937">
        <f t="shared" si="13"/>
        <v>0</v>
      </c>
      <c r="BG24" s="938">
        <f t="shared" si="13"/>
        <v>0</v>
      </c>
      <c r="BH24" s="925">
        <f t="shared" si="14"/>
        <v>0</v>
      </c>
      <c r="BI24" s="928">
        <f t="shared" si="14"/>
        <v>0</v>
      </c>
      <c r="BJ24" s="929">
        <f t="shared" si="14"/>
        <v>0</v>
      </c>
      <c r="BK24" s="920">
        <f t="shared" si="15"/>
        <v>0</v>
      </c>
      <c r="BL24" s="907">
        <f t="shared" si="15"/>
        <v>0</v>
      </c>
      <c r="BM24" s="908">
        <f t="shared" si="15"/>
        <v>0</v>
      </c>
      <c r="BN24" s="412"/>
      <c r="BO24" s="413"/>
      <c r="BP24" s="414"/>
      <c r="BQ24" s="412"/>
      <c r="BR24" s="413"/>
      <c r="BS24" s="414"/>
      <c r="BT24" s="412"/>
      <c r="BU24" s="413"/>
      <c r="BV24" s="414"/>
      <c r="BW24" s="412"/>
      <c r="BX24" s="413"/>
      <c r="BY24" s="414"/>
      <c r="BZ24" s="967"/>
      <c r="CA24" s="937"/>
      <c r="CB24" s="938"/>
      <c r="CC24" s="168"/>
    </row>
    <row r="25" spans="1:81" ht="38.5" thickBot="1">
      <c r="A25" s="181" t="s">
        <v>468</v>
      </c>
      <c r="B25" s="172" t="s">
        <v>222</v>
      </c>
      <c r="C25" s="65" t="str">
        <f t="shared" ref="C25:D27" si="24">C43</f>
        <v>該当件数</v>
      </c>
      <c r="D25" s="945" t="str">
        <f t="shared" si="24"/>
        <v>平均点</v>
      </c>
      <c r="E25" s="946"/>
      <c r="F25" s="416" t="str">
        <f t="shared" si="8"/>
        <v>項目名</v>
      </c>
      <c r="G25" s="417" t="str">
        <f t="shared" si="8"/>
        <v>工事①</v>
      </c>
      <c r="H25" s="418" t="str">
        <f>H43</f>
        <v>工事②</v>
      </c>
      <c r="I25" s="420"/>
      <c r="J25" s="421"/>
      <c r="K25" s="422"/>
      <c r="L25" s="416" t="str">
        <f>L43</f>
        <v>項目名</v>
      </c>
      <c r="M25" s="887" t="str">
        <f>M43</f>
        <v>ユニット数</v>
      </c>
      <c r="N25" s="888"/>
      <c r="O25" s="416" t="str">
        <f t="shared" ref="O25:P27" si="25">O43</f>
        <v>項目名</v>
      </c>
      <c r="P25" s="887" t="str">
        <f t="shared" si="25"/>
        <v>状況</v>
      </c>
      <c r="Q25" s="888"/>
      <c r="R25" s="416" t="str">
        <f t="shared" ref="R25:T26" si="26">R43</f>
        <v>項目名</v>
      </c>
      <c r="S25" s="417" t="str">
        <f t="shared" si="26"/>
        <v>工事①</v>
      </c>
      <c r="T25" s="418" t="str">
        <f t="shared" si="26"/>
        <v>工事②</v>
      </c>
      <c r="U25" s="420"/>
      <c r="V25" s="421"/>
      <c r="W25" s="422"/>
      <c r="X25" s="416" t="str">
        <f>X43</f>
        <v>項目名</v>
      </c>
      <c r="Y25" s="887" t="str">
        <f>Y43</f>
        <v>ユニット数</v>
      </c>
      <c r="Z25" s="888"/>
      <c r="AA25" s="416" t="str">
        <f t="shared" ref="AA25:AB27" si="27">AA43</f>
        <v>項目名</v>
      </c>
      <c r="AB25" s="887" t="str">
        <f t="shared" si="27"/>
        <v>状況</v>
      </c>
      <c r="AC25" s="888"/>
      <c r="AD25" s="416" t="str">
        <f t="shared" ref="AD25:AF26" si="28">AD43</f>
        <v>項目名</v>
      </c>
      <c r="AE25" s="417" t="str">
        <f t="shared" si="28"/>
        <v>工事①</v>
      </c>
      <c r="AF25" s="418" t="str">
        <f t="shared" si="28"/>
        <v>工事②</v>
      </c>
      <c r="AG25" s="420"/>
      <c r="AH25" s="421"/>
      <c r="AI25" s="422"/>
      <c r="AJ25" s="416" t="str">
        <f>AJ43</f>
        <v>項目名</v>
      </c>
      <c r="AK25" s="887" t="str">
        <f>AK43</f>
        <v>ユニット数</v>
      </c>
      <c r="AL25" s="888"/>
      <c r="AM25" s="416" t="str">
        <f t="shared" ref="AM25:AN27" si="29">AM43</f>
        <v>項目名</v>
      </c>
      <c r="AN25" s="887" t="str">
        <f t="shared" si="29"/>
        <v>状況</v>
      </c>
      <c r="AO25" s="888"/>
      <c r="AP25" s="416" t="str">
        <f t="shared" ref="AP25:AR26" si="30">AP43</f>
        <v>項目名</v>
      </c>
      <c r="AQ25" s="417" t="str">
        <f t="shared" si="30"/>
        <v>工事①</v>
      </c>
      <c r="AR25" s="418" t="str">
        <f t="shared" si="30"/>
        <v>工事②</v>
      </c>
      <c r="AS25" s="420"/>
      <c r="AT25" s="421"/>
      <c r="AU25" s="422"/>
      <c r="AV25" s="416" t="str">
        <f t="shared" ref="AV25:AX26" si="31">AV43</f>
        <v>項目名</v>
      </c>
      <c r="AW25" s="756">
        <f t="shared" si="31"/>
        <v>6</v>
      </c>
      <c r="AX25" s="757">
        <f t="shared" si="31"/>
        <v>7</v>
      </c>
      <c r="AY25" s="416" t="str">
        <f t="shared" si="23"/>
        <v>項目名</v>
      </c>
      <c r="AZ25" s="756">
        <f t="shared" si="23"/>
        <v>6</v>
      </c>
      <c r="BA25" s="757">
        <f t="shared" ref="BA25:BF25" si="32">BA43</f>
        <v>7</v>
      </c>
      <c r="BB25" s="416" t="str">
        <f t="shared" si="32"/>
        <v>項目名</v>
      </c>
      <c r="BC25" s="756">
        <f t="shared" si="32"/>
        <v>6</v>
      </c>
      <c r="BD25" s="757">
        <f t="shared" si="32"/>
        <v>7</v>
      </c>
      <c r="BE25" s="416" t="str">
        <f t="shared" si="32"/>
        <v>項目名</v>
      </c>
      <c r="BF25" s="887" t="str">
        <f t="shared" si="32"/>
        <v>状況</v>
      </c>
      <c r="BG25" s="888"/>
      <c r="BH25" s="640" t="str">
        <f t="shared" si="14"/>
        <v>項目名</v>
      </c>
      <c r="BI25" s="641" t="str">
        <f t="shared" si="14"/>
        <v>雇用①</v>
      </c>
      <c r="BJ25" s="642" t="str">
        <f t="shared" si="14"/>
        <v>雇用②</v>
      </c>
      <c r="BK25" s="416" t="str">
        <f>BK43</f>
        <v>項目名</v>
      </c>
      <c r="BL25" s="887" t="str">
        <f>BL43</f>
        <v>状況</v>
      </c>
      <c r="BM25" s="888"/>
      <c r="BN25" s="420"/>
      <c r="BO25" s="421"/>
      <c r="BP25" s="422"/>
      <c r="BQ25" s="420"/>
      <c r="BR25" s="421"/>
      <c r="BS25" s="422"/>
      <c r="BT25" s="420"/>
      <c r="BU25" s="421"/>
      <c r="BV25" s="422"/>
      <c r="BW25" s="420"/>
      <c r="BX25" s="421"/>
      <c r="BY25" s="422"/>
      <c r="BZ25" s="419"/>
      <c r="CA25" s="968"/>
      <c r="CB25" s="969"/>
      <c r="CC25" s="168"/>
    </row>
    <row r="26" spans="1:81" ht="39.75" customHeight="1">
      <c r="A26" s="181" t="s">
        <v>468</v>
      </c>
      <c r="B26" s="168">
        <v>1</v>
      </c>
      <c r="C26" s="70" t="str">
        <f>C44</f>
        <v/>
      </c>
      <c r="D26" s="958" t="str">
        <f>D44</f>
        <v/>
      </c>
      <c r="E26" s="959"/>
      <c r="F26" s="423" t="str">
        <f t="shared" ref="F26:H27" si="33">F44</f>
        <v>工事名</v>
      </c>
      <c r="G26" s="424" t="str">
        <f t="shared" si="33"/>
        <v>申請なし</v>
      </c>
      <c r="H26" s="425" t="str">
        <f t="shared" si="33"/>
        <v>申請なし</v>
      </c>
      <c r="I26" s="423"/>
      <c r="J26" s="427"/>
      <c r="K26" s="428"/>
      <c r="L26" s="426" t="str">
        <f>L44</f>
        <v>配置なし</v>
      </c>
      <c r="M26" s="876" t="str">
        <f>M44</f>
        <v/>
      </c>
      <c r="N26" s="877"/>
      <c r="O26" s="426" t="str">
        <f t="shared" si="25"/>
        <v>配置なし</v>
      </c>
      <c r="P26" s="911" t="str">
        <f t="shared" si="25"/>
        <v/>
      </c>
      <c r="Q26" s="913"/>
      <c r="R26" s="426" t="str">
        <f t="shared" si="26"/>
        <v>工事名</v>
      </c>
      <c r="S26" s="427" t="str">
        <f t="shared" si="26"/>
        <v>配置なし</v>
      </c>
      <c r="T26" s="428" t="str">
        <f t="shared" si="26"/>
        <v/>
      </c>
      <c r="U26" s="423"/>
      <c r="V26" s="427"/>
      <c r="W26" s="428"/>
      <c r="X26" s="426" t="str">
        <f>X44</f>
        <v>配置なし</v>
      </c>
      <c r="Y26" s="876" t="str">
        <f>Y44</f>
        <v>配置なし</v>
      </c>
      <c r="Z26" s="877"/>
      <c r="AA26" s="426" t="str">
        <f t="shared" si="27"/>
        <v>配置なし</v>
      </c>
      <c r="AB26" s="911" t="str">
        <f t="shared" si="27"/>
        <v/>
      </c>
      <c r="AC26" s="913"/>
      <c r="AD26" s="426" t="str">
        <f t="shared" si="28"/>
        <v>工事名</v>
      </c>
      <c r="AE26" s="427" t="str">
        <f t="shared" si="28"/>
        <v>配置なし</v>
      </c>
      <c r="AF26" s="428" t="str">
        <f t="shared" si="28"/>
        <v/>
      </c>
      <c r="AG26" s="423"/>
      <c r="AH26" s="427"/>
      <c r="AI26" s="428"/>
      <c r="AJ26" s="426" t="str">
        <f>AJ44</f>
        <v>配置なし</v>
      </c>
      <c r="AK26" s="876" t="str">
        <f>AK44</f>
        <v/>
      </c>
      <c r="AL26" s="877"/>
      <c r="AM26" s="426" t="str">
        <f t="shared" si="29"/>
        <v>配置なし</v>
      </c>
      <c r="AN26" s="911" t="str">
        <f t="shared" si="29"/>
        <v/>
      </c>
      <c r="AO26" s="913"/>
      <c r="AP26" s="426" t="str">
        <f t="shared" si="30"/>
        <v>工事名</v>
      </c>
      <c r="AQ26" s="427" t="str">
        <f t="shared" si="30"/>
        <v>配置なし</v>
      </c>
      <c r="AR26" s="428" t="str">
        <f t="shared" si="30"/>
        <v/>
      </c>
      <c r="AS26" s="423"/>
      <c r="AT26" s="427"/>
      <c r="AU26" s="428"/>
      <c r="AV26" s="429" t="str">
        <f t="shared" si="31"/>
        <v>協定実績</v>
      </c>
      <c r="AW26" s="430" t="str">
        <f t="shared" si="31"/>
        <v>申請なし</v>
      </c>
      <c r="AX26" s="431" t="str">
        <f t="shared" si="31"/>
        <v>申請なし</v>
      </c>
      <c r="AY26" s="426" t="str">
        <f t="shared" si="23"/>
        <v>ボランティア活動内容</v>
      </c>
      <c r="AZ26" s="427" t="str">
        <f t="shared" si="23"/>
        <v>申請なし</v>
      </c>
      <c r="BA26" s="428" t="str">
        <f t="shared" ref="BA26:BD26" si="34">BA44</f>
        <v>申請なし</v>
      </c>
      <c r="BB26" s="910" t="str">
        <f t="shared" si="34"/>
        <v>業務名</v>
      </c>
      <c r="BC26" s="911" t="str">
        <f t="shared" si="34"/>
        <v>申請なし</v>
      </c>
      <c r="BD26" s="913" t="str">
        <f t="shared" si="34"/>
        <v>申請なし</v>
      </c>
      <c r="BE26" s="429"/>
      <c r="BF26" s="900"/>
      <c r="BG26" s="901"/>
      <c r="BH26" s="643" t="str">
        <f t="shared" si="14"/>
        <v>雇用の内容</v>
      </c>
      <c r="BI26" s="644" t="str">
        <f t="shared" si="14"/>
        <v>申請なし</v>
      </c>
      <c r="BJ26" s="645" t="str">
        <f t="shared" si="14"/>
        <v>申請なし</v>
      </c>
      <c r="BK26" s="423" t="str">
        <f>BK44</f>
        <v>確約書の提出</v>
      </c>
      <c r="BL26" s="900" t="str">
        <f>BL44</f>
        <v>無</v>
      </c>
      <c r="BM26" s="909"/>
      <c r="BN26" s="423"/>
      <c r="BO26" s="427"/>
      <c r="BP26" s="428"/>
      <c r="BQ26" s="423"/>
      <c r="BR26" s="427"/>
      <c r="BS26" s="428"/>
      <c r="BT26" s="423"/>
      <c r="BU26" s="427"/>
      <c r="BV26" s="428"/>
      <c r="BW26" s="423"/>
      <c r="BX26" s="427"/>
      <c r="BY26" s="428"/>
      <c r="BZ26" s="71"/>
      <c r="CA26" s="970"/>
      <c r="CB26" s="971"/>
      <c r="CC26" s="168"/>
    </row>
    <row r="27" spans="1:81" ht="18" customHeight="1">
      <c r="A27" s="181" t="s">
        <v>468</v>
      </c>
      <c r="B27" s="168">
        <v>2</v>
      </c>
      <c r="C27" s="72" t="str">
        <f t="shared" si="24"/>
        <v/>
      </c>
      <c r="D27" s="73" t="str">
        <f t="shared" si="24"/>
        <v/>
      </c>
      <c r="E27" s="74"/>
      <c r="F27" s="432" t="str">
        <f t="shared" si="33"/>
        <v>発注機関</v>
      </c>
      <c r="G27" s="433" t="str">
        <f>G45</f>
        <v/>
      </c>
      <c r="H27" s="434" t="str">
        <f t="shared" si="33"/>
        <v/>
      </c>
      <c r="I27" s="432"/>
      <c r="J27" s="436"/>
      <c r="K27" s="437"/>
      <c r="L27" s="438"/>
      <c r="M27" s="439"/>
      <c r="N27" s="440"/>
      <c r="O27" s="435" t="str">
        <f t="shared" si="25"/>
        <v/>
      </c>
      <c r="P27" s="871" t="str">
        <f t="shared" si="25"/>
        <v/>
      </c>
      <c r="Q27" s="872"/>
      <c r="R27" s="432" t="str">
        <f t="shared" ref="R27:T29" si="35">R45</f>
        <v>発注機関</v>
      </c>
      <c r="S27" s="436" t="str">
        <f t="shared" si="35"/>
        <v/>
      </c>
      <c r="T27" s="437" t="str">
        <f t="shared" si="35"/>
        <v/>
      </c>
      <c r="U27" s="432"/>
      <c r="V27" s="436"/>
      <c r="W27" s="437"/>
      <c r="X27" s="441"/>
      <c r="Y27" s="439"/>
      <c r="Z27" s="440"/>
      <c r="AA27" s="435" t="str">
        <f t="shared" si="27"/>
        <v/>
      </c>
      <c r="AB27" s="871" t="str">
        <f t="shared" si="27"/>
        <v/>
      </c>
      <c r="AC27" s="872"/>
      <c r="AD27" s="432" t="str">
        <f t="shared" ref="AD27:AF29" si="36">AD45</f>
        <v>発注機関</v>
      </c>
      <c r="AE27" s="436" t="str">
        <f t="shared" si="36"/>
        <v/>
      </c>
      <c r="AF27" s="437" t="str">
        <f t="shared" si="36"/>
        <v/>
      </c>
      <c r="AG27" s="432"/>
      <c r="AH27" s="436"/>
      <c r="AI27" s="437"/>
      <c r="AJ27" s="441"/>
      <c r="AK27" s="439"/>
      <c r="AL27" s="440"/>
      <c r="AM27" s="435" t="str">
        <f t="shared" si="29"/>
        <v/>
      </c>
      <c r="AN27" s="871" t="str">
        <f t="shared" si="29"/>
        <v/>
      </c>
      <c r="AO27" s="872"/>
      <c r="AP27" s="432" t="str">
        <f t="shared" ref="AP27:AR29" si="37">AP45</f>
        <v>発注機関</v>
      </c>
      <c r="AQ27" s="436" t="str">
        <f t="shared" si="37"/>
        <v/>
      </c>
      <c r="AR27" s="437" t="str">
        <f t="shared" si="37"/>
        <v/>
      </c>
      <c r="AS27" s="432"/>
      <c r="AT27" s="436"/>
      <c r="AU27" s="437"/>
      <c r="AV27" s="441"/>
      <c r="AW27" s="442"/>
      <c r="AX27" s="443"/>
      <c r="AY27" s="435" t="str">
        <f t="shared" si="23"/>
        <v/>
      </c>
      <c r="AZ27" s="444" t="str">
        <f t="shared" si="23"/>
        <v/>
      </c>
      <c r="BA27" s="445" t="str">
        <f>BA45</f>
        <v/>
      </c>
      <c r="BB27" s="902"/>
      <c r="BC27" s="912"/>
      <c r="BD27" s="914"/>
      <c r="BE27" s="902" t="str">
        <f>BE47</f>
        <v>障がい者</v>
      </c>
      <c r="BF27" s="436" t="str">
        <f>BF47</f>
        <v>障がい者雇用数</v>
      </c>
      <c r="BG27" s="446">
        <f>BG47</f>
        <v>0</v>
      </c>
      <c r="BH27" s="460" t="str">
        <f t="shared" si="14"/>
        <v/>
      </c>
      <c r="BI27" s="444" t="str">
        <f t="shared" si="14"/>
        <v/>
      </c>
      <c r="BJ27" s="445" t="str">
        <f t="shared" si="14"/>
        <v/>
      </c>
      <c r="BK27" s="439"/>
      <c r="BL27" s="439"/>
      <c r="BM27" s="439"/>
      <c r="BN27" s="432"/>
      <c r="BO27" s="436"/>
      <c r="BP27" s="437"/>
      <c r="BQ27" s="432"/>
      <c r="BR27" s="436"/>
      <c r="BS27" s="437"/>
      <c r="BT27" s="432"/>
      <c r="BU27" s="436"/>
      <c r="BV27" s="437"/>
      <c r="BW27" s="432"/>
      <c r="BX27" s="436"/>
      <c r="BY27" s="437"/>
      <c r="BZ27" s="972"/>
      <c r="CA27" s="973"/>
      <c r="CB27" s="974"/>
      <c r="CC27" s="168"/>
    </row>
    <row r="28" spans="1:81" ht="38">
      <c r="A28" s="181" t="s">
        <v>468</v>
      </c>
      <c r="B28" s="168">
        <v>3</v>
      </c>
      <c r="C28" s="76" t="str">
        <f>C46</f>
        <v/>
      </c>
      <c r="D28" s="77"/>
      <c r="E28" s="78"/>
      <c r="F28" s="432" t="str">
        <f t="shared" ref="F28:H29" si="38">F48</f>
        <v>施工場所</v>
      </c>
      <c r="G28" s="433" t="str">
        <f>G48</f>
        <v/>
      </c>
      <c r="H28" s="434" t="str">
        <f t="shared" si="38"/>
        <v/>
      </c>
      <c r="I28" s="432"/>
      <c r="J28" s="436"/>
      <c r="K28" s="437"/>
      <c r="L28" s="447"/>
      <c r="M28" s="448"/>
      <c r="N28" s="449"/>
      <c r="O28" s="450"/>
      <c r="P28" s="451"/>
      <c r="Q28" s="452"/>
      <c r="R28" s="435" t="str">
        <f t="shared" si="35"/>
        <v>施工場所</v>
      </c>
      <c r="S28" s="436" t="str">
        <f t="shared" si="35"/>
        <v/>
      </c>
      <c r="T28" s="437" t="str">
        <f t="shared" si="35"/>
        <v/>
      </c>
      <c r="U28" s="432"/>
      <c r="V28" s="436"/>
      <c r="W28" s="437"/>
      <c r="X28" s="447"/>
      <c r="Y28" s="448"/>
      <c r="Z28" s="449"/>
      <c r="AA28" s="450"/>
      <c r="AB28" s="451"/>
      <c r="AC28" s="452"/>
      <c r="AD28" s="435" t="str">
        <f t="shared" si="36"/>
        <v>施工場所</v>
      </c>
      <c r="AE28" s="436" t="str">
        <f t="shared" si="36"/>
        <v/>
      </c>
      <c r="AF28" s="437" t="str">
        <f t="shared" si="36"/>
        <v/>
      </c>
      <c r="AG28" s="432"/>
      <c r="AH28" s="436"/>
      <c r="AI28" s="437"/>
      <c r="AJ28" s="447"/>
      <c r="AK28" s="448"/>
      <c r="AL28" s="449"/>
      <c r="AM28" s="450"/>
      <c r="AN28" s="451"/>
      <c r="AO28" s="452"/>
      <c r="AP28" s="435" t="str">
        <f t="shared" si="37"/>
        <v>施工場所</v>
      </c>
      <c r="AQ28" s="436" t="str">
        <f t="shared" si="37"/>
        <v/>
      </c>
      <c r="AR28" s="437" t="str">
        <f t="shared" si="37"/>
        <v/>
      </c>
      <c r="AS28" s="432"/>
      <c r="AT28" s="436"/>
      <c r="AU28" s="437"/>
      <c r="AV28" s="447"/>
      <c r="AW28" s="453"/>
      <c r="AX28" s="454"/>
      <c r="AY28" s="435" t="str">
        <f>AY47&amp;CHAR(10)&amp;AY48</f>
        <v xml:space="preserve">
</v>
      </c>
      <c r="AZ28" s="456" t="str">
        <f>IF(OR(AZ44="",AZ44="審査済・詳細省略",AZ44="申請なし"),"","参加"&amp;AZ47&amp;"人"&amp;CHAR(10)&amp;"従業員"&amp;AZ48&amp;"人")</f>
        <v/>
      </c>
      <c r="BA28" s="457" t="str">
        <f>IF(OR(企業入力シート!B33="○",BA44="",BA44="申請なし"),"","参加"&amp;BA47&amp;"人"&amp;CHAR(10)&amp;"従業員"&amp;BA48&amp;"人")</f>
        <v/>
      </c>
      <c r="BB28" s="902"/>
      <c r="BC28" s="912"/>
      <c r="BD28" s="914"/>
      <c r="BE28" s="902"/>
      <c r="BF28" s="403" t="str">
        <f>BF48</f>
        <v>法定雇用義務数</v>
      </c>
      <c r="BG28" s="685" t="str">
        <f>BG48</f>
        <v>法定雇用義務なし</v>
      </c>
      <c r="BH28" s="432" t="str">
        <f t="shared" si="14"/>
        <v/>
      </c>
      <c r="BI28" s="444" t="str">
        <f t="shared" si="14"/>
        <v/>
      </c>
      <c r="BJ28" s="445" t="str">
        <f t="shared" si="14"/>
        <v/>
      </c>
      <c r="BK28" s="448"/>
      <c r="BL28" s="448"/>
      <c r="BM28" s="448"/>
      <c r="BN28" s="432"/>
      <c r="BO28" s="436"/>
      <c r="BP28" s="437"/>
      <c r="BQ28" s="432"/>
      <c r="BR28" s="436"/>
      <c r="BS28" s="437"/>
      <c r="BT28" s="432"/>
      <c r="BU28" s="436"/>
      <c r="BV28" s="437"/>
      <c r="BW28" s="432"/>
      <c r="BX28" s="436"/>
      <c r="BY28" s="437"/>
      <c r="BZ28" s="972"/>
      <c r="CA28" s="973"/>
      <c r="CB28" s="974"/>
      <c r="CC28" s="168"/>
    </row>
    <row r="29" spans="1:81" ht="53.25" customHeight="1">
      <c r="A29" s="181" t="s">
        <v>468</v>
      </c>
      <c r="B29" s="168">
        <v>4</v>
      </c>
      <c r="C29" s="76"/>
      <c r="D29" s="77"/>
      <c r="E29" s="78"/>
      <c r="F29" s="432" t="str">
        <f>F49</f>
        <v>請負金額</v>
      </c>
      <c r="G29" s="458" t="str">
        <f>G49</f>
        <v/>
      </c>
      <c r="H29" s="459" t="str">
        <f t="shared" si="38"/>
        <v/>
      </c>
      <c r="I29" s="432"/>
      <c r="J29" s="436"/>
      <c r="K29" s="437"/>
      <c r="L29" s="447"/>
      <c r="M29" s="448"/>
      <c r="N29" s="449"/>
      <c r="O29" s="447"/>
      <c r="P29" s="448"/>
      <c r="Q29" s="449"/>
      <c r="R29" s="435" t="str">
        <f t="shared" si="35"/>
        <v>請負金額</v>
      </c>
      <c r="S29" s="458" t="str">
        <f t="shared" si="35"/>
        <v/>
      </c>
      <c r="T29" s="459" t="str">
        <f t="shared" si="35"/>
        <v/>
      </c>
      <c r="U29" s="432"/>
      <c r="V29" s="436"/>
      <c r="W29" s="437"/>
      <c r="X29" s="447"/>
      <c r="Y29" s="448"/>
      <c r="Z29" s="449"/>
      <c r="AA29" s="447"/>
      <c r="AB29" s="869"/>
      <c r="AC29" s="870"/>
      <c r="AD29" s="435" t="str">
        <f t="shared" si="36"/>
        <v>請負金額</v>
      </c>
      <c r="AE29" s="458" t="str">
        <f t="shared" si="36"/>
        <v/>
      </c>
      <c r="AF29" s="459" t="str">
        <f t="shared" si="36"/>
        <v/>
      </c>
      <c r="AG29" s="432"/>
      <c r="AH29" s="436"/>
      <c r="AI29" s="437"/>
      <c r="AJ29" s="447"/>
      <c r="AK29" s="448"/>
      <c r="AL29" s="449"/>
      <c r="AM29" s="447"/>
      <c r="AN29" s="869"/>
      <c r="AO29" s="870"/>
      <c r="AP29" s="435" t="str">
        <f t="shared" si="37"/>
        <v>請負金額</v>
      </c>
      <c r="AQ29" s="458" t="str">
        <f t="shared" si="37"/>
        <v/>
      </c>
      <c r="AR29" s="459" t="str">
        <f t="shared" si="37"/>
        <v/>
      </c>
      <c r="AS29" s="432"/>
      <c r="AT29" s="436"/>
      <c r="AU29" s="437"/>
      <c r="AV29" s="447"/>
      <c r="AW29" s="461"/>
      <c r="AX29" s="462"/>
      <c r="AY29" s="466" t="str">
        <f>AY46</f>
        <v/>
      </c>
      <c r="AZ29" s="436" t="str">
        <f>AZ46</f>
        <v/>
      </c>
      <c r="BA29" s="467" t="str">
        <f>BA46</f>
        <v/>
      </c>
      <c r="BB29" s="463" t="str">
        <f>BB45</f>
        <v>発注機関</v>
      </c>
      <c r="BC29" s="464" t="str">
        <f t="shared" ref="BC29:BD33" si="39">BC45</f>
        <v/>
      </c>
      <c r="BD29" s="465" t="str">
        <f t="shared" si="39"/>
        <v/>
      </c>
      <c r="BE29" s="844" t="str">
        <f>BE50</f>
        <v>育児介護</v>
      </c>
      <c r="BF29" s="846" t="str">
        <f>IF(企業入力シート!B36="○","事前審査・証明書提出：取組有",IF(BG34="有","押印済資料提出：取組有",IF(AND(BG50="",BG51=""),"申請なし",IF(BG50="有",BF50,IF(BG51="有",BF51,"無")))))</f>
        <v>申請なし</v>
      </c>
      <c r="BG29" s="847"/>
      <c r="BH29" s="432"/>
      <c r="BI29" s="444"/>
      <c r="BJ29" s="445"/>
      <c r="BK29" s="448"/>
      <c r="BL29" s="448"/>
      <c r="BM29" s="448"/>
      <c r="BN29" s="432"/>
      <c r="BO29" s="436"/>
      <c r="BP29" s="437"/>
      <c r="BQ29" s="432"/>
      <c r="BR29" s="436"/>
      <c r="BS29" s="437"/>
      <c r="BT29" s="432"/>
      <c r="BU29" s="436"/>
      <c r="BV29" s="437"/>
      <c r="BW29" s="432"/>
      <c r="BX29" s="436"/>
      <c r="BY29" s="437"/>
      <c r="BZ29" s="75"/>
      <c r="CA29" s="976"/>
      <c r="CB29" s="977"/>
      <c r="CC29" s="168"/>
    </row>
    <row r="30" spans="1:81" ht="47.25" customHeight="1">
      <c r="A30" s="181" t="s">
        <v>468</v>
      </c>
      <c r="B30" s="168">
        <v>5</v>
      </c>
      <c r="C30" s="76"/>
      <c r="D30" s="77"/>
      <c r="E30" s="78"/>
      <c r="F30" s="432" t="s">
        <v>398</v>
      </c>
      <c r="G30" s="444" t="str">
        <f>G50&amp;CHAR(10)&amp;G51</f>
        <v xml:space="preserve">
</v>
      </c>
      <c r="H30" s="444" t="str">
        <f>H50&amp;CHAR(10)&amp;H51</f>
        <v xml:space="preserve">
</v>
      </c>
      <c r="I30" s="432"/>
      <c r="J30" s="436"/>
      <c r="K30" s="437"/>
      <c r="L30" s="447"/>
      <c r="M30" s="448"/>
      <c r="N30" s="449"/>
      <c r="O30" s="447"/>
      <c r="P30" s="448"/>
      <c r="Q30" s="449"/>
      <c r="R30" s="432" t="s">
        <v>789</v>
      </c>
      <c r="S30" s="444" t="str">
        <f>S48&amp;CHAR(10)&amp;"("&amp;S49&amp;")"</f>
        <v xml:space="preserve">
()</v>
      </c>
      <c r="T30" s="445" t="str">
        <f>T48&amp;CHAR(10)&amp;"("&amp;T49&amp;")"</f>
        <v xml:space="preserve">
()</v>
      </c>
      <c r="U30" s="432"/>
      <c r="V30" s="436"/>
      <c r="W30" s="437"/>
      <c r="X30" s="447"/>
      <c r="Y30" s="448"/>
      <c r="Z30" s="449"/>
      <c r="AA30" s="447"/>
      <c r="AB30" s="448"/>
      <c r="AC30" s="449"/>
      <c r="AD30" s="432" t="s">
        <v>785</v>
      </c>
      <c r="AE30" s="444" t="str">
        <f>AE48&amp;CHAR(10)&amp;"("&amp;AE49&amp;")"</f>
        <v xml:space="preserve">
()</v>
      </c>
      <c r="AF30" s="445" t="str">
        <f>AF48&amp;CHAR(10)&amp;"("&amp;AF49&amp;")"</f>
        <v xml:space="preserve">
()</v>
      </c>
      <c r="AG30" s="432"/>
      <c r="AH30" s="436"/>
      <c r="AI30" s="437"/>
      <c r="AJ30" s="447"/>
      <c r="AK30" s="448"/>
      <c r="AL30" s="449"/>
      <c r="AM30" s="447"/>
      <c r="AN30" s="448"/>
      <c r="AO30" s="449"/>
      <c r="AP30" s="432" t="s">
        <v>785</v>
      </c>
      <c r="AQ30" s="444" t="str">
        <f>AQ48&amp;CHAR(10)&amp;"("&amp;AQ49&amp;")"</f>
        <v xml:space="preserve">
()</v>
      </c>
      <c r="AR30" s="445" t="str">
        <f>AR48&amp;CHAR(10)&amp;"("&amp;AR49&amp;")"</f>
        <v xml:space="preserve">
()</v>
      </c>
      <c r="AS30" s="432"/>
      <c r="AT30" s="436"/>
      <c r="AU30" s="437"/>
      <c r="AV30" s="883"/>
      <c r="AW30" s="882"/>
      <c r="AX30" s="884"/>
      <c r="AY30" s="435" t="str">
        <f>AY49</f>
        <v>ﾊｰﾄﾌﾙ活動</v>
      </c>
      <c r="AZ30" s="456" t="str">
        <f>AZ49</f>
        <v>申請なし</v>
      </c>
      <c r="BA30" s="457" t="str">
        <f>BA49</f>
        <v>申請なし</v>
      </c>
      <c r="BB30" s="435" t="str">
        <f>BB46</f>
        <v>委託月数</v>
      </c>
      <c r="BC30" s="768">
        <f t="shared" si="39"/>
        <v>0</v>
      </c>
      <c r="BD30" s="769">
        <f t="shared" si="39"/>
        <v>0</v>
      </c>
      <c r="BE30" s="845"/>
      <c r="BF30" s="436" t="str">
        <f>IF(BG51="有",BF52,"")</f>
        <v/>
      </c>
      <c r="BG30" s="445" t="str">
        <f>IF(BG51="有",BG52,"")</f>
        <v/>
      </c>
      <c r="BH30" s="432"/>
      <c r="BI30" s="444"/>
      <c r="BJ30" s="445"/>
      <c r="BK30" s="448"/>
      <c r="BL30" s="448"/>
      <c r="BM30" s="448"/>
      <c r="BN30" s="432"/>
      <c r="BO30" s="436"/>
      <c r="BP30" s="437"/>
      <c r="BQ30" s="432"/>
      <c r="BR30" s="436"/>
      <c r="BS30" s="437"/>
      <c r="BT30" s="432"/>
      <c r="BU30" s="436"/>
      <c r="BV30" s="437"/>
      <c r="BW30" s="432"/>
      <c r="BX30" s="436"/>
      <c r="BY30" s="437"/>
      <c r="BZ30" s="75"/>
      <c r="CA30" s="973"/>
      <c r="CB30" s="974"/>
      <c r="CC30" s="168"/>
    </row>
    <row r="31" spans="1:81" ht="56.25" customHeight="1">
      <c r="A31" s="181" t="s">
        <v>468</v>
      </c>
      <c r="B31" s="168">
        <v>6</v>
      </c>
      <c r="C31" s="76"/>
      <c r="D31" s="77"/>
      <c r="E31" s="78"/>
      <c r="F31" s="432" t="s">
        <v>840</v>
      </c>
      <c r="G31" s="436" t="str">
        <f>G52&amp;"／"&amp;G53&amp;" "&amp;G54&amp;" "&amp;G55&amp;" "&amp;G56</f>
        <v xml:space="preserve">／   </v>
      </c>
      <c r="H31" s="437" t="str">
        <f>H52&amp;"／"&amp;H53&amp;" "&amp;H54&amp;" "&amp;H55&amp;" "&amp;H56</f>
        <v xml:space="preserve">／   </v>
      </c>
      <c r="I31" s="432"/>
      <c r="J31" s="436"/>
      <c r="K31" s="437"/>
      <c r="L31" s="447"/>
      <c r="M31" s="448"/>
      <c r="N31" s="449"/>
      <c r="O31" s="447"/>
      <c r="P31" s="448"/>
      <c r="Q31" s="449"/>
      <c r="R31" s="435" t="s">
        <v>782</v>
      </c>
      <c r="S31" s="444" t="str">
        <f>S50&amp;"／"&amp;S51</f>
        <v>／</v>
      </c>
      <c r="T31" s="445" t="str">
        <f>T50&amp;"／"&amp;T51</f>
        <v>／</v>
      </c>
      <c r="U31" s="432"/>
      <c r="V31" s="436"/>
      <c r="W31" s="437"/>
      <c r="X31" s="447"/>
      <c r="Y31" s="448"/>
      <c r="Z31" s="449"/>
      <c r="AA31" s="447"/>
      <c r="AB31" s="448"/>
      <c r="AC31" s="449"/>
      <c r="AD31" s="435" t="s">
        <v>782</v>
      </c>
      <c r="AE31" s="444" t="str">
        <f>AE50&amp;"／"&amp;AE51</f>
        <v>／</v>
      </c>
      <c r="AF31" s="445" t="str">
        <f>AF50&amp;"／"&amp;AF51</f>
        <v>／</v>
      </c>
      <c r="AG31" s="432"/>
      <c r="AH31" s="436"/>
      <c r="AI31" s="437"/>
      <c r="AJ31" s="447"/>
      <c r="AK31" s="448"/>
      <c r="AL31" s="449"/>
      <c r="AM31" s="447"/>
      <c r="AN31" s="448"/>
      <c r="AO31" s="449"/>
      <c r="AP31" s="435" t="s">
        <v>782</v>
      </c>
      <c r="AQ31" s="444" t="str">
        <f>AQ50&amp;"／"&amp;AQ51</f>
        <v>／</v>
      </c>
      <c r="AR31" s="445" t="str">
        <f>AR50&amp;"／"&amp;AR51</f>
        <v>／</v>
      </c>
      <c r="AS31" s="432"/>
      <c r="AT31" s="436"/>
      <c r="AU31" s="437"/>
      <c r="AV31" s="883"/>
      <c r="AW31" s="882"/>
      <c r="AX31" s="884"/>
      <c r="AY31" s="435" t="str">
        <f>AY51&amp;CHAR(10)&amp;AY52</f>
        <v xml:space="preserve">
</v>
      </c>
      <c r="AZ31" s="456" t="str">
        <f>IF(AZ50="","","参加"&amp;AZ51&amp;"人"&amp;CHAR(10)&amp;"従業員"&amp;AZ52&amp;"人")</f>
        <v/>
      </c>
      <c r="BA31" s="457" t="str">
        <f>IF(BA50="","","参加"&amp;BA51&amp;"人"&amp;CHAR(10)&amp;"従業員"&amp;BA52&amp;"人")</f>
        <v/>
      </c>
      <c r="BB31" s="432" t="str">
        <f>BB47</f>
        <v>契約(始)</v>
      </c>
      <c r="BC31" s="770" t="str">
        <f t="shared" si="39"/>
        <v/>
      </c>
      <c r="BD31" s="771" t="str">
        <f t="shared" si="39"/>
        <v/>
      </c>
      <c r="BE31" s="438"/>
      <c r="BF31" s="468"/>
      <c r="BG31" s="665"/>
      <c r="BH31" s="432"/>
      <c r="BI31" s="444"/>
      <c r="BJ31" s="445"/>
      <c r="BK31" s="448"/>
      <c r="BL31" s="448"/>
      <c r="BM31" s="448"/>
      <c r="BN31" s="432"/>
      <c r="BO31" s="436"/>
      <c r="BP31" s="437"/>
      <c r="BQ31" s="432"/>
      <c r="BR31" s="436"/>
      <c r="BS31" s="437"/>
      <c r="BT31" s="432"/>
      <c r="BU31" s="436"/>
      <c r="BV31" s="437"/>
      <c r="BW31" s="432"/>
      <c r="BX31" s="436"/>
      <c r="BY31" s="437"/>
      <c r="BZ31" s="972"/>
      <c r="CA31" s="973"/>
      <c r="CB31" s="974"/>
      <c r="CC31" s="168"/>
    </row>
    <row r="32" spans="1:81" ht="69.75" customHeight="1">
      <c r="A32" s="181" t="s">
        <v>468</v>
      </c>
      <c r="B32" s="168">
        <v>7</v>
      </c>
      <c r="C32" s="76"/>
      <c r="D32" s="77"/>
      <c r="E32" s="78"/>
      <c r="F32" s="432" t="str">
        <f>F57</f>
        <v>工事成績</v>
      </c>
      <c r="G32" s="469" t="str">
        <f>G57</f>
        <v/>
      </c>
      <c r="H32" s="470" t="str">
        <f>H57</f>
        <v/>
      </c>
      <c r="I32" s="435"/>
      <c r="J32" s="433"/>
      <c r="K32" s="434"/>
      <c r="L32" s="447"/>
      <c r="M32" s="448"/>
      <c r="N32" s="449"/>
      <c r="O32" s="447"/>
      <c r="P32" s="448"/>
      <c r="Q32" s="449"/>
      <c r="R32" s="435" t="s">
        <v>411</v>
      </c>
      <c r="S32" s="471" t="str">
        <f>IF(S52="","",S52&amp;CHAR(10)&amp;"("&amp;S57&amp;"点)")</f>
        <v/>
      </c>
      <c r="T32" s="472" t="str">
        <f>IF(T52="","",T52&amp;CHAR(10)&amp;"("&amp;T57&amp;"点)")</f>
        <v/>
      </c>
      <c r="U32" s="435"/>
      <c r="V32" s="433"/>
      <c r="W32" s="434"/>
      <c r="X32" s="447"/>
      <c r="Y32" s="448"/>
      <c r="Z32" s="449"/>
      <c r="AA32" s="447"/>
      <c r="AB32" s="448"/>
      <c r="AC32" s="449"/>
      <c r="AD32" s="435" t="s">
        <v>411</v>
      </c>
      <c r="AE32" s="471" t="str">
        <f>IF(AE52="","",AE52&amp;CHAR(10)&amp;"("&amp;AE57&amp;"点)")</f>
        <v/>
      </c>
      <c r="AF32" s="472" t="str">
        <f>IF(AF52="","",AF52&amp;CHAR(10)&amp;"("&amp;AF57&amp;"点)")</f>
        <v/>
      </c>
      <c r="AG32" s="435"/>
      <c r="AH32" s="433"/>
      <c r="AI32" s="434"/>
      <c r="AJ32" s="447"/>
      <c r="AK32" s="448"/>
      <c r="AL32" s="449"/>
      <c r="AM32" s="447"/>
      <c r="AN32" s="448"/>
      <c r="AO32" s="449"/>
      <c r="AP32" s="435" t="s">
        <v>411</v>
      </c>
      <c r="AQ32" s="471" t="str">
        <f>IF(AQ52="","",AQ52&amp;CHAR(10)&amp;"("&amp;AQ57&amp;"点)")</f>
        <v/>
      </c>
      <c r="AR32" s="472" t="str">
        <f>IF(AR52="","",AR52&amp;CHAR(10)&amp;"("&amp;AR57&amp;"点)")</f>
        <v/>
      </c>
      <c r="AS32" s="435"/>
      <c r="AT32" s="433"/>
      <c r="AU32" s="434"/>
      <c r="AV32" s="883"/>
      <c r="AW32" s="882"/>
      <c r="AX32" s="884"/>
      <c r="AY32" s="435" t="str">
        <f>AY50</f>
        <v/>
      </c>
      <c r="AZ32" s="436" t="str">
        <f>AZ50</f>
        <v/>
      </c>
      <c r="BA32" s="437" t="str">
        <f>BA50</f>
        <v/>
      </c>
      <c r="BB32" s="432" t="str">
        <f>BB48</f>
        <v>契約(終)</v>
      </c>
      <c r="BC32" s="770" t="str">
        <f t="shared" si="39"/>
        <v/>
      </c>
      <c r="BD32" s="771" t="str">
        <f t="shared" si="39"/>
        <v/>
      </c>
      <c r="BE32" s="455"/>
      <c r="BF32" s="461"/>
      <c r="BG32" s="462"/>
      <c r="BH32" s="432"/>
      <c r="BI32" s="444"/>
      <c r="BJ32" s="445"/>
      <c r="BK32" s="448"/>
      <c r="BL32" s="448"/>
      <c r="BM32" s="448"/>
      <c r="BN32" s="435"/>
      <c r="BO32" s="433"/>
      <c r="BP32" s="434"/>
      <c r="BQ32" s="435"/>
      <c r="BR32" s="433"/>
      <c r="BS32" s="434"/>
      <c r="BT32" s="435"/>
      <c r="BU32" s="433"/>
      <c r="BV32" s="434"/>
      <c r="BW32" s="435"/>
      <c r="BX32" s="433"/>
      <c r="BY32" s="434"/>
      <c r="BZ32" s="972"/>
      <c r="CA32" s="973"/>
      <c r="CB32" s="974"/>
      <c r="CC32" s="168"/>
    </row>
    <row r="33" spans="1:81" ht="38">
      <c r="A33" s="181" t="s">
        <v>468</v>
      </c>
      <c r="B33" s="168">
        <v>8</v>
      </c>
      <c r="C33" s="79"/>
      <c r="D33" s="80"/>
      <c r="E33" s="81"/>
      <c r="F33" s="435" t="s">
        <v>782</v>
      </c>
      <c r="G33" s="436" t="str">
        <f>G46&amp;"／"&amp;G47</f>
        <v>／</v>
      </c>
      <c r="H33" s="437" t="str">
        <f>H46&amp;"／"&amp;H47</f>
        <v>／</v>
      </c>
      <c r="I33" s="435"/>
      <c r="J33" s="433"/>
      <c r="K33" s="434"/>
      <c r="L33" s="475"/>
      <c r="M33" s="473"/>
      <c r="N33" s="474"/>
      <c r="O33" s="475"/>
      <c r="P33" s="473"/>
      <c r="Q33" s="474"/>
      <c r="R33" s="435" t="s">
        <v>841</v>
      </c>
      <c r="S33" s="436" t="str">
        <f>S53&amp;"／"&amp;S54&amp;" "&amp;S55&amp;" "&amp;S56</f>
        <v xml:space="preserve">／  </v>
      </c>
      <c r="T33" s="437" t="str">
        <f>T53&amp;"／"&amp;T54&amp;" "&amp;T55&amp;" "&amp;T56</f>
        <v xml:space="preserve">／  </v>
      </c>
      <c r="U33" s="435"/>
      <c r="V33" s="433"/>
      <c r="W33" s="434"/>
      <c r="X33" s="475"/>
      <c r="Y33" s="473"/>
      <c r="Z33" s="474"/>
      <c r="AA33" s="475"/>
      <c r="AB33" s="473"/>
      <c r="AC33" s="474"/>
      <c r="AD33" s="435" t="s">
        <v>841</v>
      </c>
      <c r="AE33" s="436" t="str">
        <f>AE53&amp;"／"&amp;AE54&amp;" "&amp;AE55&amp;" "&amp;AE56</f>
        <v xml:space="preserve">／  </v>
      </c>
      <c r="AF33" s="437" t="str">
        <f>AF53&amp;"／"&amp;AF54&amp;" "&amp;AF55&amp;" "&amp;AF56</f>
        <v xml:space="preserve">／  </v>
      </c>
      <c r="AG33" s="435"/>
      <c r="AH33" s="433"/>
      <c r="AI33" s="434"/>
      <c r="AJ33" s="475"/>
      <c r="AK33" s="473"/>
      <c r="AL33" s="474"/>
      <c r="AM33" s="475"/>
      <c r="AN33" s="473"/>
      <c r="AO33" s="474"/>
      <c r="AP33" s="435" t="s">
        <v>841</v>
      </c>
      <c r="AQ33" s="436" t="str">
        <f>AQ53&amp;"／"&amp;AQ54&amp;" "&amp;AQ55&amp;" "&amp;AQ56</f>
        <v xml:space="preserve">／  </v>
      </c>
      <c r="AR33" s="437" t="str">
        <f>AR53&amp;"／"&amp;AR54&amp;" "&amp;AR55&amp;" "&amp;AR56</f>
        <v xml:space="preserve">／  </v>
      </c>
      <c r="AS33" s="435"/>
      <c r="AT33" s="433"/>
      <c r="AU33" s="434"/>
      <c r="AV33" s="475"/>
      <c r="AW33" s="473"/>
      <c r="AX33" s="474"/>
      <c r="AY33" s="476"/>
      <c r="AZ33" s="477"/>
      <c r="BA33" s="478"/>
      <c r="BB33" s="432" t="str">
        <f>BB49</f>
        <v>施工箇所</v>
      </c>
      <c r="BC33" s="433" t="str">
        <f t="shared" si="39"/>
        <v/>
      </c>
      <c r="BD33" s="434" t="str">
        <f t="shared" si="39"/>
        <v/>
      </c>
      <c r="BE33" s="479"/>
      <c r="BF33" s="480"/>
      <c r="BG33" s="664"/>
      <c r="BH33" s="432"/>
      <c r="BI33" s="436"/>
      <c r="BJ33" s="437"/>
      <c r="BK33" s="473"/>
      <c r="BL33" s="473"/>
      <c r="BM33" s="473"/>
      <c r="BN33" s="435"/>
      <c r="BO33" s="433"/>
      <c r="BP33" s="434"/>
      <c r="BQ33" s="435"/>
      <c r="BR33" s="433"/>
      <c r="BS33" s="434"/>
      <c r="BT33" s="435"/>
      <c r="BU33" s="433"/>
      <c r="BV33" s="434"/>
      <c r="BW33" s="435"/>
      <c r="BX33" s="433"/>
      <c r="BY33" s="434"/>
      <c r="BZ33" s="75"/>
      <c r="CA33" s="976"/>
      <c r="CB33" s="977"/>
      <c r="CC33" s="168"/>
    </row>
    <row r="34" spans="1:81" ht="65">
      <c r="A34" s="168"/>
      <c r="B34" s="34"/>
      <c r="C34" s="168" t="s">
        <v>598</v>
      </c>
      <c r="D34" s="62" t="str">
        <f>INDEX(発注者入力シート!$B$20:$J$24,MATCH(発注者入力シート!L6,発注者入力シート!$C$20:$C$24,0),7)</f>
        <v>未記入</v>
      </c>
      <c r="E34" s="168"/>
      <c r="F34" s="168"/>
      <c r="G34" s="168"/>
      <c r="H34" s="168"/>
      <c r="I34" s="168"/>
      <c r="J34" s="168"/>
      <c r="K34" s="168"/>
      <c r="L34" s="168" t="s">
        <v>598</v>
      </c>
      <c r="M34" s="62" t="str">
        <f>INDEX(発注者入力シート!$B$25:$J$28,MATCH(発注者入力シート!M9,発注者入力シート!$C$25:$C$28,0),7)</f>
        <v>配置なし</v>
      </c>
      <c r="N34" s="62" t="str">
        <f>IF(企業入力シート!C18="","配置なし","配置あり")</f>
        <v>配置なし</v>
      </c>
      <c r="O34" s="168" t="s">
        <v>598</v>
      </c>
      <c r="P34" s="62" t="str">
        <f>INDEX(発注者入力シート!$B$25:$J$28,MATCH(発注者入力シート!M6,発注者入力シート!$C$25:$C$28,0),7)</f>
        <v>配置なし</v>
      </c>
      <c r="Q34" s="62" t="str">
        <f>IF(企業入力シート!C18="","配置なし","配置あり")</f>
        <v>配置なし</v>
      </c>
      <c r="R34" s="168"/>
      <c r="S34" s="168"/>
      <c r="T34" s="62" t="str">
        <f>IF(企業入力シート!C18="","配置なし","配置あり")</f>
        <v>配置なし</v>
      </c>
      <c r="U34" s="168"/>
      <c r="V34" s="168"/>
      <c r="W34" s="168"/>
      <c r="X34" s="168" t="s">
        <v>598</v>
      </c>
      <c r="Y34" s="62" t="str">
        <f>INDEX(発注者入力シート!$B$25:$J$28,MATCH(発注者入力シート!M9,発注者入力シート!$C$25:$C$28,0),8)</f>
        <v>配置なし</v>
      </c>
      <c r="Z34" s="62" t="str">
        <f>IF(企業入力シート!C19="","配置なし","配置あり")</f>
        <v>配置なし</v>
      </c>
      <c r="AA34" s="168" t="s">
        <v>598</v>
      </c>
      <c r="AB34" s="62" t="str">
        <f>INDEX(発注者入力シート!$B$25:$J$28,MATCH(発注者入力シート!M6,発注者入力シート!$C$25:$C$28,0),8)</f>
        <v>配置なし</v>
      </c>
      <c r="AC34" s="62" t="str">
        <f>IF(企業入力シート!C19="","配置なし","配置あり")</f>
        <v>配置なし</v>
      </c>
      <c r="AD34" s="168"/>
      <c r="AE34" s="168"/>
      <c r="AF34" s="62" t="str">
        <f>IF(企業入力シート!C19="","配置なし","配置あり")</f>
        <v>配置なし</v>
      </c>
      <c r="AG34" s="168"/>
      <c r="AH34" s="168"/>
      <c r="AI34" s="168"/>
      <c r="AJ34" s="168" t="s">
        <v>598</v>
      </c>
      <c r="AK34" s="62" t="str">
        <f>INDEX(発注者入力シート!$B$25:$J$28,MATCH(発注者入力シート!M9,発注者入力シート!$C$25:$C$28,0),9)</f>
        <v>配置なし</v>
      </c>
      <c r="AL34" s="62" t="str">
        <f>IF(企業入力シート!C20="","配置なし","配置あり")</f>
        <v>配置なし</v>
      </c>
      <c r="AM34" s="168" t="s">
        <v>598</v>
      </c>
      <c r="AN34" s="62" t="str">
        <f>INDEX(発注者入力シート!$B$25:$J$28,MATCH(発注者入力シート!M6,発注者入力シート!$C$25:$C$28,0),9)</f>
        <v>配置なし</v>
      </c>
      <c r="AO34" s="62" t="str">
        <f>IF(企業入力シート!C20="","配置なし","配置あり")</f>
        <v>配置なし</v>
      </c>
      <c r="AP34" s="168"/>
      <c r="AQ34" s="168"/>
      <c r="AR34" s="62" t="str">
        <f>IF(企業入力シート!C20="","配置なし","配置あり")</f>
        <v>配置なし</v>
      </c>
      <c r="AS34" s="168"/>
      <c r="AT34" s="168"/>
      <c r="AU34" s="168"/>
      <c r="AV34" s="168"/>
      <c r="AW34" s="168"/>
      <c r="AX34" s="168"/>
      <c r="AY34" s="168" t="s">
        <v>598</v>
      </c>
      <c r="AZ34" s="62" t="str">
        <f>INDEX(発注者入力シート!$B$29:$J$38,MATCH(発注者入力シート!N8,発注者入力シート!$C$29:$C$38,0),7)</f>
        <v>未記入</v>
      </c>
      <c r="BA34" s="168"/>
      <c r="BB34" s="168" t="s">
        <v>598</v>
      </c>
      <c r="BC34" s="62" t="str">
        <f>INDEX(発注者入力シート!$B$29:$J$38,MATCH(発注者入力シート!N9,発注者入力シート!$C$29:$C$38,0),7)</f>
        <v>未記入</v>
      </c>
      <c r="BD34" s="168"/>
      <c r="BE34" s="168" t="s">
        <v>598</v>
      </c>
      <c r="BF34" s="62" t="str">
        <f>INDEX(発注者入力シート!$B$29:$J$38,MATCH(発注者入力シート!N11,発注者入力シート!$C$29:$C$38,0),7)</f>
        <v>未記入</v>
      </c>
      <c r="BG34" s="62" t="str">
        <f>INDEX(発注者入力シート!$B$29:$J$38,MATCH(発注者入力シート!N12,発注者入力シート!$C$29:$C$38,0),7)</f>
        <v>未記入</v>
      </c>
      <c r="BH34" s="168"/>
      <c r="BI34" s="168"/>
      <c r="BJ34" s="168"/>
      <c r="BK34" s="168"/>
      <c r="BL34" s="168"/>
      <c r="BM34" s="168"/>
      <c r="BN34" s="168"/>
      <c r="BO34" s="168"/>
      <c r="BP34" s="168"/>
      <c r="BQ34" s="168"/>
      <c r="BR34" s="168"/>
      <c r="BS34" s="168"/>
      <c r="BT34" s="168"/>
      <c r="BU34" s="168"/>
      <c r="BV34" s="168"/>
      <c r="BW34" s="168"/>
      <c r="BX34" s="168"/>
      <c r="BY34" s="168"/>
      <c r="BZ34" s="168"/>
      <c r="CA34" s="168"/>
      <c r="CB34" s="168"/>
      <c r="CC34" s="168"/>
    </row>
    <row r="36" spans="1:81" ht="37.5" customHeight="1">
      <c r="A36" s="12" t="s">
        <v>472</v>
      </c>
    </row>
    <row r="37" spans="1:81" s="32" customFormat="1" ht="27" customHeight="1">
      <c r="B37" s="52" t="s">
        <v>334</v>
      </c>
      <c r="C37" s="837" t="s">
        <v>109</v>
      </c>
      <c r="D37" s="838"/>
      <c r="E37" s="838"/>
      <c r="F37" s="837" t="s">
        <v>198</v>
      </c>
      <c r="G37" s="838"/>
      <c r="H37" s="838"/>
      <c r="I37" s="837" t="s">
        <v>109</v>
      </c>
      <c r="J37" s="838"/>
      <c r="K37" s="839"/>
      <c r="L37" s="837" t="s">
        <v>199</v>
      </c>
      <c r="M37" s="838"/>
      <c r="N37" s="838"/>
      <c r="O37" s="837" t="s">
        <v>199</v>
      </c>
      <c r="P37" s="838"/>
      <c r="Q37" s="838"/>
      <c r="R37" s="837" t="s">
        <v>199</v>
      </c>
      <c r="S37" s="838"/>
      <c r="T37" s="838"/>
      <c r="U37" s="837" t="s">
        <v>388</v>
      </c>
      <c r="V37" s="838"/>
      <c r="W37" s="839"/>
      <c r="X37" s="837" t="s">
        <v>200</v>
      </c>
      <c r="Y37" s="838"/>
      <c r="Z37" s="839"/>
      <c r="AA37" s="837" t="s">
        <v>200</v>
      </c>
      <c r="AB37" s="838"/>
      <c r="AC37" s="838"/>
      <c r="AD37" s="837" t="s">
        <v>200</v>
      </c>
      <c r="AE37" s="838"/>
      <c r="AF37" s="838"/>
      <c r="AG37" s="837" t="s">
        <v>389</v>
      </c>
      <c r="AH37" s="838"/>
      <c r="AI37" s="839"/>
      <c r="AJ37" s="837" t="s">
        <v>201</v>
      </c>
      <c r="AK37" s="838"/>
      <c r="AL37" s="839"/>
      <c r="AM37" s="837" t="s">
        <v>201</v>
      </c>
      <c r="AN37" s="838"/>
      <c r="AO37" s="838"/>
      <c r="AP37" s="837" t="s">
        <v>201</v>
      </c>
      <c r="AQ37" s="838"/>
      <c r="AR37" s="838"/>
      <c r="AS37" s="837" t="s">
        <v>391</v>
      </c>
      <c r="AT37" s="838"/>
      <c r="AU37" s="839"/>
      <c r="AV37" s="837" t="s">
        <v>1001</v>
      </c>
      <c r="AW37" s="838"/>
      <c r="AX37" s="838"/>
      <c r="AY37" s="837" t="s">
        <v>1001</v>
      </c>
      <c r="AZ37" s="838"/>
      <c r="BA37" s="838"/>
      <c r="BB37" s="837" t="s">
        <v>1001</v>
      </c>
      <c r="BC37" s="838"/>
      <c r="BD37" s="838"/>
      <c r="BE37" s="837" t="s">
        <v>1001</v>
      </c>
      <c r="BF37" s="838"/>
      <c r="BG37" s="838"/>
      <c r="BH37" s="837" t="s">
        <v>1001</v>
      </c>
      <c r="BI37" s="838"/>
      <c r="BJ37" s="839"/>
      <c r="BK37" s="837" t="s">
        <v>1001</v>
      </c>
      <c r="BL37" s="838"/>
      <c r="BM37" s="838"/>
      <c r="BN37" s="837" t="s">
        <v>1001</v>
      </c>
      <c r="BO37" s="838"/>
      <c r="BP37" s="839"/>
      <c r="BQ37" s="837" t="s">
        <v>1001</v>
      </c>
      <c r="BR37" s="838"/>
      <c r="BS37" s="839"/>
      <c r="BT37" s="837" t="s">
        <v>1001</v>
      </c>
      <c r="BU37" s="838"/>
      <c r="BV37" s="839"/>
      <c r="BW37" s="837" t="s">
        <v>1001</v>
      </c>
      <c r="BX37" s="838"/>
      <c r="BY37" s="839"/>
      <c r="BZ37" s="975" t="s">
        <v>202</v>
      </c>
      <c r="CA37" s="975"/>
      <c r="CB37" s="975"/>
    </row>
    <row r="38" spans="1:81" ht="67.5" customHeight="1">
      <c r="B38" s="8" t="s">
        <v>335</v>
      </c>
      <c r="C38" s="840" t="s">
        <v>557</v>
      </c>
      <c r="D38" s="841"/>
      <c r="E38" s="841"/>
      <c r="F38" s="840" t="s">
        <v>159</v>
      </c>
      <c r="G38" s="841"/>
      <c r="H38" s="841"/>
      <c r="I38" s="840" t="s">
        <v>385</v>
      </c>
      <c r="J38" s="841"/>
      <c r="K38" s="842"/>
      <c r="L38" s="840" t="s">
        <v>170</v>
      </c>
      <c r="M38" s="841"/>
      <c r="N38" s="841"/>
      <c r="O38" s="840" t="s">
        <v>171</v>
      </c>
      <c r="P38" s="841"/>
      <c r="Q38" s="841"/>
      <c r="R38" s="840" t="s">
        <v>172</v>
      </c>
      <c r="S38" s="841"/>
      <c r="T38" s="841"/>
      <c r="U38" s="840" t="s">
        <v>385</v>
      </c>
      <c r="V38" s="841"/>
      <c r="W38" s="842"/>
      <c r="X38" s="840" t="s">
        <v>170</v>
      </c>
      <c r="Y38" s="841"/>
      <c r="Z38" s="841"/>
      <c r="AA38" s="840" t="s">
        <v>171</v>
      </c>
      <c r="AB38" s="841"/>
      <c r="AC38" s="841"/>
      <c r="AD38" s="840" t="s">
        <v>94</v>
      </c>
      <c r="AE38" s="841"/>
      <c r="AF38" s="841"/>
      <c r="AG38" s="840" t="s">
        <v>385</v>
      </c>
      <c r="AH38" s="841"/>
      <c r="AI38" s="842"/>
      <c r="AJ38" s="840" t="s">
        <v>170</v>
      </c>
      <c r="AK38" s="841"/>
      <c r="AL38" s="841"/>
      <c r="AM38" s="840" t="s">
        <v>171</v>
      </c>
      <c r="AN38" s="841"/>
      <c r="AO38" s="841"/>
      <c r="AP38" s="840" t="s">
        <v>94</v>
      </c>
      <c r="AQ38" s="841"/>
      <c r="AR38" s="841"/>
      <c r="AS38" s="840" t="s">
        <v>385</v>
      </c>
      <c r="AT38" s="841"/>
      <c r="AU38" s="842"/>
      <c r="AV38" s="840" t="str">
        <f>IF(防災協定・家畜伝染病防疫協定!T15=1,"防災",IF(防災協定・家畜伝染病防疫協定!T15=2,"家畜伝染病防疫","防災協定・家畜伝染病防疫"))&amp;"協定"</f>
        <v>家畜伝染病防疫協定</v>
      </c>
      <c r="AW38" s="841"/>
      <c r="AX38" s="841"/>
      <c r="AY38" s="840" t="s">
        <v>441</v>
      </c>
      <c r="AZ38" s="841"/>
      <c r="BA38" s="841"/>
      <c r="BB38" s="840" t="s">
        <v>440</v>
      </c>
      <c r="BC38" s="841"/>
      <c r="BD38" s="841"/>
      <c r="BE38" s="858" t="s">
        <v>179</v>
      </c>
      <c r="BF38" s="858"/>
      <c r="BG38" s="840"/>
      <c r="BH38" s="859" t="s">
        <v>967</v>
      </c>
      <c r="BI38" s="859"/>
      <c r="BJ38" s="860"/>
      <c r="BK38" s="840" t="s">
        <v>980</v>
      </c>
      <c r="BL38" s="841"/>
      <c r="BM38" s="842"/>
      <c r="BN38" s="840" t="s">
        <v>385</v>
      </c>
      <c r="BO38" s="841"/>
      <c r="BP38" s="842"/>
      <c r="BQ38" s="840" t="s">
        <v>385</v>
      </c>
      <c r="BR38" s="841"/>
      <c r="BS38" s="842"/>
      <c r="BT38" s="840" t="s">
        <v>385</v>
      </c>
      <c r="BU38" s="841"/>
      <c r="BV38" s="842"/>
      <c r="BW38" s="840" t="s">
        <v>385</v>
      </c>
      <c r="BX38" s="841"/>
      <c r="BY38" s="842"/>
      <c r="BZ38" s="858"/>
      <c r="CA38" s="858"/>
      <c r="CB38" s="858"/>
    </row>
    <row r="39" spans="1:81" ht="42.75" customHeight="1">
      <c r="B39" s="8" t="s">
        <v>217</v>
      </c>
      <c r="C39" s="8" t="s">
        <v>88</v>
      </c>
      <c r="D39" s="955" t="str">
        <f>IF('企業成績評定点 (5年用)'!D7="","",'企業成績評定点 (5年用)'!D7)</f>
        <v>令和3年度から令和7年度（完成及び引き渡しが完了）</v>
      </c>
      <c r="E39" s="955"/>
      <c r="F39" s="481" t="s">
        <v>941</v>
      </c>
      <c r="G39" s="960" t="str">
        <f>IF(同種工事施工実績!F6="","",同種工事施工実績!F6)</f>
        <v>平成２８年度から入札公告日前日までに完成及び引き渡しが完了した島根県発注工事</v>
      </c>
      <c r="H39" s="961"/>
      <c r="I39" s="843"/>
      <c r="J39" s="843"/>
      <c r="K39" s="843"/>
      <c r="L39" s="855" t="str">
        <f>IF(技術者継続学習!B8="","",技術者継続学習!B8)</f>
        <v>配置予定の主任（監理）技術者が保有するCPDSユニット</v>
      </c>
      <c r="M39" s="855"/>
      <c r="N39" s="855"/>
      <c r="O39" s="848" t="s">
        <v>195</v>
      </c>
      <c r="P39" s="855" t="str">
        <f>IF(技術者資格!B9="","",技術者資格!B9)</f>
        <v>１級又は２級造園施工管理技士</v>
      </c>
      <c r="Q39" s="855"/>
      <c r="R39" s="482" t="s">
        <v>168</v>
      </c>
      <c r="S39" s="885" t="str">
        <f>IF(同種工事施工経験!F6="","",同種工事施工経験!F6)</f>
        <v>平成２８年度から入札公告日前日までに完成及び引き渡しが完了した島根県発注工事</v>
      </c>
      <c r="T39" s="886"/>
      <c r="U39" s="843"/>
      <c r="V39" s="843"/>
      <c r="W39" s="843"/>
      <c r="X39" s="849" t="str">
        <f>IF(技術者継続学習!B8="","",技術者継続学習!B8)</f>
        <v>配置予定の主任（監理）技術者が保有するCPDSユニット</v>
      </c>
      <c r="Y39" s="873"/>
      <c r="Z39" s="850"/>
      <c r="AA39" s="848" t="s">
        <v>195</v>
      </c>
      <c r="AB39" s="855" t="str">
        <f>IF(技術者資格!B9="","",技術者資格!B9)</f>
        <v>１級又は２級造園施工管理技士</v>
      </c>
      <c r="AC39" s="855"/>
      <c r="AD39" s="484" t="s">
        <v>168</v>
      </c>
      <c r="AE39" s="878" t="str">
        <f>IF(同種工事施工経験!F6="","",同種工事施工経験!F6)</f>
        <v>平成２８年度から入札公告日前日までに完成及び引き渡しが完了した島根県発注工事</v>
      </c>
      <c r="AF39" s="879"/>
      <c r="AG39" s="843"/>
      <c r="AH39" s="843"/>
      <c r="AI39" s="843"/>
      <c r="AJ39" s="849" t="str">
        <f>IF(技術者継続学習!B8="","",技術者継続学習!B8)</f>
        <v>配置予定の主任（監理）技術者が保有するCPDSユニット</v>
      </c>
      <c r="AK39" s="873"/>
      <c r="AL39" s="850"/>
      <c r="AM39" s="848" t="s">
        <v>195</v>
      </c>
      <c r="AN39" s="855" t="str">
        <f>IF(技術者資格!B9="","",技術者資格!B9)</f>
        <v>１級又は２級造園施工管理技士</v>
      </c>
      <c r="AO39" s="855"/>
      <c r="AP39" s="484" t="s">
        <v>168</v>
      </c>
      <c r="AQ39" s="878" t="str">
        <f>IF(同種工事施工経験!F6="","",同種工事施工経験!F6)</f>
        <v>平成２８年度から入札公告日前日までに完成及び引き渡しが完了した島根県発注工事</v>
      </c>
      <c r="AR39" s="879"/>
      <c r="AS39" s="843"/>
      <c r="AT39" s="843"/>
      <c r="AU39" s="843"/>
      <c r="AV39" s="848" t="s">
        <v>176</v>
      </c>
      <c r="AW39" s="855" t="str">
        <f>IF(防災協定・家畜伝染病防疫協定!B8="","",防災協定・家畜伝染病防疫協定!B8)</f>
        <v>令和6年度及び令和7年度における島根県との家畜伝染病防疫協定の締結実績</v>
      </c>
      <c r="AX39" s="855"/>
      <c r="AY39" s="853" t="s">
        <v>176</v>
      </c>
      <c r="AZ39" s="849" t="str">
        <f>IF(ボランティア!B6="","",ボランティア!B6)</f>
        <v>令和6年度及び令和7年度のボランティア活動又はハートフルしまねへの参加実績</v>
      </c>
      <c r="BA39" s="850"/>
      <c r="BB39" s="853" t="s">
        <v>176</v>
      </c>
      <c r="BC39" s="849" t="str">
        <f>IF(維持管理業務!B7="","",維持管理業務!B7)</f>
        <v>令和6年度及び令和7年度の県管理公共土木施設に関する維持管理業務または海岸漂着物の回収業務の契約実績</v>
      </c>
      <c r="BD39" s="850"/>
      <c r="BE39" s="848" t="s">
        <v>176</v>
      </c>
      <c r="BF39" s="848" t="s">
        <v>197</v>
      </c>
      <c r="BG39" s="848"/>
      <c r="BH39" s="848" t="s">
        <v>176</v>
      </c>
      <c r="BI39" s="849" t="str">
        <f>IF(若手技術者・従業員新規雇用!B8="","",若手技術者・従業員新規雇用!B8)</f>
        <v>令和6年4月1日以降に、若手技術者・若手従業員（３０歳未満の者）の１人以上の新規雇用があること。</v>
      </c>
      <c r="BJ39" s="850"/>
      <c r="BK39" s="848" t="s">
        <v>176</v>
      </c>
      <c r="BL39" s="863" t="s">
        <v>991</v>
      </c>
      <c r="BM39" s="864"/>
      <c r="BN39" s="843"/>
      <c r="BO39" s="843"/>
      <c r="BP39" s="843"/>
      <c r="BQ39" s="843"/>
      <c r="BR39" s="843"/>
      <c r="BS39" s="843"/>
      <c r="BT39" s="843"/>
      <c r="BU39" s="843"/>
      <c r="BV39" s="843"/>
      <c r="BW39" s="843"/>
      <c r="BX39" s="843"/>
      <c r="BY39" s="843"/>
      <c r="BZ39" s="848"/>
      <c r="CA39" s="863"/>
      <c r="CB39" s="864"/>
    </row>
    <row r="40" spans="1:81" ht="45.75" customHeight="1">
      <c r="B40" s="8" t="s">
        <v>219</v>
      </c>
      <c r="C40" s="8" t="s">
        <v>131</v>
      </c>
      <c r="D40" s="955" t="str">
        <f>IF('企業成績評定点 (5年用)'!D8="","",'企業成績評定点 (5年用)'!D8)</f>
        <v>島根県（総務部、農林水産部、土木部）</v>
      </c>
      <c r="E40" s="955"/>
      <c r="F40" s="481" t="s">
        <v>160</v>
      </c>
      <c r="G40" s="960" t="str">
        <f>IF(同種工事施工実績!F10="","",同種工事施工実績!F10)</f>
        <v>１契約で２，０００万円（税込）以上で植栽工（維持管理工事を除く）を含む完成及び引き渡しが完了した工事</v>
      </c>
      <c r="H40" s="961"/>
      <c r="I40" s="843"/>
      <c r="J40" s="843"/>
      <c r="K40" s="843"/>
      <c r="L40" s="855"/>
      <c r="M40" s="855"/>
      <c r="N40" s="855"/>
      <c r="O40" s="848"/>
      <c r="P40" s="855"/>
      <c r="Q40" s="855"/>
      <c r="R40" s="482" t="s">
        <v>160</v>
      </c>
      <c r="S40" s="878" t="str">
        <f>IF(同種工事施工経験!F8="","",同種工事施工経験!F8)</f>
        <v>１契約で１，０００万円（税込）以上で植栽工（維持管理工事を除く）を含む完成及び引き渡しが完了した工事</v>
      </c>
      <c r="T40" s="879"/>
      <c r="U40" s="843"/>
      <c r="V40" s="843"/>
      <c r="W40" s="843"/>
      <c r="X40" s="851"/>
      <c r="Y40" s="874"/>
      <c r="Z40" s="852"/>
      <c r="AA40" s="848"/>
      <c r="AB40" s="855"/>
      <c r="AC40" s="855"/>
      <c r="AD40" s="484" t="s">
        <v>160</v>
      </c>
      <c r="AE40" s="880" t="str">
        <f>IF(同種工事施工経験!F8="","",同種工事施工経験!F8)</f>
        <v>１契約で１，０００万円（税込）以上で植栽工（維持管理工事を除く）を含む完成及び引き渡しが完了した工事</v>
      </c>
      <c r="AF40" s="881"/>
      <c r="AG40" s="843"/>
      <c r="AH40" s="843"/>
      <c r="AI40" s="843"/>
      <c r="AJ40" s="851"/>
      <c r="AK40" s="874"/>
      <c r="AL40" s="852"/>
      <c r="AM40" s="848"/>
      <c r="AN40" s="855"/>
      <c r="AO40" s="855"/>
      <c r="AP40" s="484" t="s">
        <v>160</v>
      </c>
      <c r="AQ40" s="880" t="str">
        <f>IF(同種工事施工経験!F8="","",同種工事施工経験!F8)</f>
        <v>１契約で１，０００万円（税込）以上で植栽工（維持管理工事を除く）を含む完成及び引き渡しが完了した工事</v>
      </c>
      <c r="AR40" s="881"/>
      <c r="AS40" s="843"/>
      <c r="AT40" s="843"/>
      <c r="AU40" s="843"/>
      <c r="AV40" s="848"/>
      <c r="AW40" s="855"/>
      <c r="AX40" s="855"/>
      <c r="AY40" s="854"/>
      <c r="AZ40" s="851"/>
      <c r="BA40" s="852"/>
      <c r="BB40" s="854"/>
      <c r="BC40" s="851"/>
      <c r="BD40" s="852"/>
      <c r="BE40" s="848"/>
      <c r="BF40" s="848"/>
      <c r="BG40" s="848"/>
      <c r="BH40" s="848"/>
      <c r="BI40" s="851"/>
      <c r="BJ40" s="852"/>
      <c r="BK40" s="848"/>
      <c r="BL40" s="865"/>
      <c r="BM40" s="866"/>
      <c r="BN40" s="843"/>
      <c r="BO40" s="843"/>
      <c r="BP40" s="843"/>
      <c r="BQ40" s="843"/>
      <c r="BR40" s="843"/>
      <c r="BS40" s="843"/>
      <c r="BT40" s="843"/>
      <c r="BU40" s="843"/>
      <c r="BV40" s="843"/>
      <c r="BW40" s="843"/>
      <c r="BX40" s="843"/>
      <c r="BY40" s="843"/>
      <c r="BZ40" s="848"/>
      <c r="CA40" s="865"/>
      <c r="CB40" s="866"/>
    </row>
    <row r="41" spans="1:81" ht="45" customHeight="1">
      <c r="B41" s="8" t="s">
        <v>220</v>
      </c>
      <c r="C41" s="8" t="s">
        <v>89</v>
      </c>
      <c r="D41" s="955" t="str">
        <f>IF('企業成績評定点 (5年用)'!D9="","",'企業成績評定点 (5年用)'!D9)</f>
        <v>造園工事</v>
      </c>
      <c r="E41" s="955"/>
      <c r="F41" s="485" t="s">
        <v>89</v>
      </c>
      <c r="G41" s="878" t="str">
        <f>IF(同種工事施工実績!F8="","",同種工事施工実績!F8)</f>
        <v>造園工事</v>
      </c>
      <c r="H41" s="879"/>
      <c r="I41" s="843"/>
      <c r="J41" s="843"/>
      <c r="K41" s="843"/>
      <c r="L41" s="855"/>
      <c r="M41" s="855"/>
      <c r="N41" s="855"/>
      <c r="O41" s="848"/>
      <c r="P41" s="855"/>
      <c r="Q41" s="855"/>
      <c r="R41" s="483" t="s">
        <v>89</v>
      </c>
      <c r="S41" s="878" t="str">
        <f>IF(同種工事施工経験!F11="","",同種工事施工経験!F11)</f>
        <v>造園工事</v>
      </c>
      <c r="T41" s="879"/>
      <c r="U41" s="843"/>
      <c r="V41" s="843"/>
      <c r="W41" s="843"/>
      <c r="X41" s="851"/>
      <c r="Y41" s="874"/>
      <c r="Z41" s="852"/>
      <c r="AA41" s="848"/>
      <c r="AB41" s="855"/>
      <c r="AC41" s="855"/>
      <c r="AD41" s="485" t="s">
        <v>89</v>
      </c>
      <c r="AE41" s="878" t="str">
        <f>IF(同種工事施工経験!F11="","",同種工事施工経験!F11)</f>
        <v>造園工事</v>
      </c>
      <c r="AF41" s="879"/>
      <c r="AG41" s="843"/>
      <c r="AH41" s="843"/>
      <c r="AI41" s="843"/>
      <c r="AJ41" s="851"/>
      <c r="AK41" s="874"/>
      <c r="AL41" s="852"/>
      <c r="AM41" s="848"/>
      <c r="AN41" s="855"/>
      <c r="AO41" s="855"/>
      <c r="AP41" s="485" t="s">
        <v>89</v>
      </c>
      <c r="AQ41" s="878" t="str">
        <f>IF(同種工事施工経験!F11="","",同種工事施工経験!F11)</f>
        <v>造園工事</v>
      </c>
      <c r="AR41" s="879"/>
      <c r="AS41" s="843"/>
      <c r="AT41" s="843"/>
      <c r="AU41" s="843"/>
      <c r="AV41" s="848"/>
      <c r="AW41" s="855"/>
      <c r="AX41" s="855"/>
      <c r="AY41" s="854"/>
      <c r="AZ41" s="851"/>
      <c r="BA41" s="852"/>
      <c r="BB41" s="962"/>
      <c r="BC41" s="851"/>
      <c r="BD41" s="852"/>
      <c r="BE41" s="848"/>
      <c r="BF41" s="848"/>
      <c r="BG41" s="848"/>
      <c r="BH41" s="848"/>
      <c r="BI41" s="851"/>
      <c r="BJ41" s="852"/>
      <c r="BK41" s="848"/>
      <c r="BL41" s="865"/>
      <c r="BM41" s="866"/>
      <c r="BN41" s="843"/>
      <c r="BO41" s="843"/>
      <c r="BP41" s="843"/>
      <c r="BQ41" s="843"/>
      <c r="BR41" s="843"/>
      <c r="BS41" s="843"/>
      <c r="BT41" s="843"/>
      <c r="BU41" s="843"/>
      <c r="BV41" s="843"/>
      <c r="BW41" s="843"/>
      <c r="BX41" s="843"/>
      <c r="BY41" s="843"/>
      <c r="BZ41" s="848"/>
      <c r="CA41" s="865"/>
      <c r="CB41" s="866"/>
    </row>
    <row r="42" spans="1:81" ht="36.75" customHeight="1">
      <c r="B42" s="8" t="s">
        <v>221</v>
      </c>
      <c r="C42" s="8" t="s">
        <v>156</v>
      </c>
      <c r="D42" s="955" t="str">
        <f>IF('企業成績評定点 (5年用)'!D10="","",'企業成績評定点 (5年用)'!D10)</f>
        <v>造園工事</v>
      </c>
      <c r="E42" s="955"/>
      <c r="F42" s="485" t="s">
        <v>156</v>
      </c>
      <c r="G42" s="878" t="str">
        <f>IF(同種工事施工実績!F9="","",同種工事施工実績!F9)</f>
        <v>造園工事</v>
      </c>
      <c r="H42" s="879"/>
      <c r="I42" s="843"/>
      <c r="J42" s="843"/>
      <c r="K42" s="843"/>
      <c r="L42" s="855"/>
      <c r="M42" s="855"/>
      <c r="N42" s="855"/>
      <c r="O42" s="848"/>
      <c r="P42" s="855"/>
      <c r="Q42" s="855"/>
      <c r="R42" s="483" t="s">
        <v>156</v>
      </c>
      <c r="S42" s="878" t="str">
        <f>IF(同種工事施工経験!F12="","",同種工事施工経験!F12)</f>
        <v>造園工事</v>
      </c>
      <c r="T42" s="879"/>
      <c r="U42" s="843"/>
      <c r="V42" s="843"/>
      <c r="W42" s="843"/>
      <c r="X42" s="861"/>
      <c r="Y42" s="875"/>
      <c r="Z42" s="862"/>
      <c r="AA42" s="848"/>
      <c r="AB42" s="855"/>
      <c r="AC42" s="855"/>
      <c r="AD42" s="485" t="s">
        <v>156</v>
      </c>
      <c r="AE42" s="878" t="str">
        <f>IF(同種工事施工経験!F12="","",同種工事施工経験!F12)</f>
        <v>造園工事</v>
      </c>
      <c r="AF42" s="879"/>
      <c r="AG42" s="843"/>
      <c r="AH42" s="843"/>
      <c r="AI42" s="843"/>
      <c r="AJ42" s="861"/>
      <c r="AK42" s="875"/>
      <c r="AL42" s="862"/>
      <c r="AM42" s="848"/>
      <c r="AN42" s="855"/>
      <c r="AO42" s="855"/>
      <c r="AP42" s="485" t="s">
        <v>156</v>
      </c>
      <c r="AQ42" s="878" t="str">
        <f>IF(同種工事施工経験!F12="","",同種工事施工経験!F12)</f>
        <v>造園工事</v>
      </c>
      <c r="AR42" s="879"/>
      <c r="AS42" s="843"/>
      <c r="AT42" s="843"/>
      <c r="AU42" s="843"/>
      <c r="AV42" s="848"/>
      <c r="AW42" s="855"/>
      <c r="AX42" s="855"/>
      <c r="AY42" s="487" t="s">
        <v>662</v>
      </c>
      <c r="AZ42" s="856" t="str">
        <f>IF(ボランティア!D8="","",ボランティア!D8)</f>
        <v>島根県内</v>
      </c>
      <c r="BA42" s="857"/>
      <c r="BB42" s="487" t="s">
        <v>662</v>
      </c>
      <c r="BC42" s="856" t="str">
        <f>IF(維持管理業務!D10="","",維持管理業務!D10)</f>
        <v>島根県内</v>
      </c>
      <c r="BD42" s="857"/>
      <c r="BE42" s="848"/>
      <c r="BF42" s="848"/>
      <c r="BG42" s="848"/>
      <c r="BH42" s="848"/>
      <c r="BI42" s="861"/>
      <c r="BJ42" s="862"/>
      <c r="BK42" s="848"/>
      <c r="BL42" s="867"/>
      <c r="BM42" s="868"/>
      <c r="BN42" s="843"/>
      <c r="BO42" s="843"/>
      <c r="BP42" s="843"/>
      <c r="BQ42" s="843"/>
      <c r="BR42" s="843"/>
      <c r="BS42" s="843"/>
      <c r="BT42" s="843"/>
      <c r="BU42" s="843"/>
      <c r="BV42" s="843"/>
      <c r="BW42" s="843"/>
      <c r="BX42" s="843"/>
      <c r="BY42" s="843"/>
      <c r="BZ42" s="848"/>
      <c r="CA42" s="867"/>
      <c r="CB42" s="868"/>
    </row>
    <row r="43" spans="1:81">
      <c r="B43" s="8" t="s">
        <v>222</v>
      </c>
      <c r="C43" s="183" t="s">
        <v>157</v>
      </c>
      <c r="D43" s="184" t="s">
        <v>158</v>
      </c>
      <c r="E43" s="184"/>
      <c r="F43" s="488" t="s">
        <v>192</v>
      </c>
      <c r="G43" s="489" t="s">
        <v>166</v>
      </c>
      <c r="H43" s="490" t="s">
        <v>167</v>
      </c>
      <c r="I43" s="488"/>
      <c r="J43" s="489"/>
      <c r="K43" s="493"/>
      <c r="L43" s="488" t="s">
        <v>192</v>
      </c>
      <c r="M43" s="489" t="s">
        <v>194</v>
      </c>
      <c r="N43" s="493"/>
      <c r="O43" s="488" t="s">
        <v>192</v>
      </c>
      <c r="P43" s="489" t="s">
        <v>196</v>
      </c>
      <c r="Q43" s="493"/>
      <c r="R43" s="488" t="s">
        <v>192</v>
      </c>
      <c r="S43" s="489" t="s">
        <v>166</v>
      </c>
      <c r="T43" s="493" t="s">
        <v>167</v>
      </c>
      <c r="U43" s="488"/>
      <c r="V43" s="489"/>
      <c r="W43" s="493"/>
      <c r="X43" s="488" t="s">
        <v>192</v>
      </c>
      <c r="Y43" s="489" t="s">
        <v>194</v>
      </c>
      <c r="Z43" s="493"/>
      <c r="AA43" s="488" t="s">
        <v>192</v>
      </c>
      <c r="AB43" s="489" t="s">
        <v>196</v>
      </c>
      <c r="AC43" s="493"/>
      <c r="AD43" s="488" t="s">
        <v>192</v>
      </c>
      <c r="AE43" s="489" t="s">
        <v>166</v>
      </c>
      <c r="AF43" s="493" t="s">
        <v>167</v>
      </c>
      <c r="AG43" s="488"/>
      <c r="AH43" s="489"/>
      <c r="AI43" s="493"/>
      <c r="AJ43" s="488" t="s">
        <v>192</v>
      </c>
      <c r="AK43" s="489" t="s">
        <v>194</v>
      </c>
      <c r="AL43" s="493"/>
      <c r="AM43" s="488" t="s">
        <v>192</v>
      </c>
      <c r="AN43" s="489" t="s">
        <v>196</v>
      </c>
      <c r="AO43" s="493"/>
      <c r="AP43" s="488" t="s">
        <v>192</v>
      </c>
      <c r="AQ43" s="489" t="s">
        <v>166</v>
      </c>
      <c r="AR43" s="493" t="s">
        <v>167</v>
      </c>
      <c r="AS43" s="488"/>
      <c r="AT43" s="489"/>
      <c r="AU43" s="493"/>
      <c r="AV43" s="491" t="s">
        <v>192</v>
      </c>
      <c r="AW43" s="758">
        <f>発注者入力シート!H11</f>
        <v>6</v>
      </c>
      <c r="AX43" s="759">
        <f>発注者入力シート!G11</f>
        <v>7</v>
      </c>
      <c r="AY43" s="491" t="s">
        <v>192</v>
      </c>
      <c r="AZ43" s="758">
        <f>発注者入力シート!H11</f>
        <v>6</v>
      </c>
      <c r="BA43" s="759">
        <f>発注者入力シート!G11</f>
        <v>7</v>
      </c>
      <c r="BB43" s="491" t="s">
        <v>192</v>
      </c>
      <c r="BC43" s="758">
        <f>発注者入力シート!H11</f>
        <v>6</v>
      </c>
      <c r="BD43" s="759">
        <f>発注者入力シート!G11</f>
        <v>7</v>
      </c>
      <c r="BE43" s="491" t="s">
        <v>192</v>
      </c>
      <c r="BF43" s="489" t="s">
        <v>218</v>
      </c>
      <c r="BG43" s="492"/>
      <c r="BH43" s="491" t="s">
        <v>192</v>
      </c>
      <c r="BI43" s="489" t="s">
        <v>968</v>
      </c>
      <c r="BJ43" s="492" t="s">
        <v>969</v>
      </c>
      <c r="BK43" s="491" t="s">
        <v>192</v>
      </c>
      <c r="BL43" s="489" t="s">
        <v>196</v>
      </c>
      <c r="BM43" s="494"/>
      <c r="BN43" s="488"/>
      <c r="BO43" s="489"/>
      <c r="BP43" s="493"/>
      <c r="BQ43" s="488"/>
      <c r="BR43" s="489"/>
      <c r="BS43" s="493"/>
      <c r="BT43" s="488"/>
      <c r="BU43" s="489"/>
      <c r="BV43" s="493"/>
      <c r="BW43" s="488"/>
      <c r="BX43" s="489"/>
      <c r="BY43" s="493"/>
      <c r="BZ43" s="491"/>
      <c r="CA43" s="489"/>
      <c r="CB43" s="492"/>
    </row>
    <row r="44" spans="1:81" ht="26">
      <c r="B44" s="185">
        <v>1</v>
      </c>
      <c r="C44" s="353" t="str">
        <f>IF(OR(COUNTIF(企業入力シート!B27:B30,"○")&gt;0,D34="有"),"",IF('企業成績評定点 (5年用)'!G18="","",'企業成績評定点 (5年用)'!G18))</f>
        <v/>
      </c>
      <c r="D44" s="354" t="str">
        <f>IF(OR(COUNTIF(企業入力シート!B27:B30,"○")&gt;0,D34="有"),"",IF('企業成績評定点 (5年用)'!J18="","",'企業成績評定点 (5年用)'!J18))</f>
        <v/>
      </c>
      <c r="E44" s="186"/>
      <c r="F44" s="495" t="s">
        <v>161</v>
      </c>
      <c r="G44" s="496" t="str">
        <f>IF(同種工事施工実績!F14="","申請なし",同種工事施工実績!F14)</f>
        <v>申請なし</v>
      </c>
      <c r="H44" s="497" t="str">
        <f>IF(同種工事施工実績!M14="","申請なし",同種工事施工実績!M14)</f>
        <v>申請なし</v>
      </c>
      <c r="I44" s="501"/>
      <c r="J44" s="502"/>
      <c r="K44" s="500"/>
      <c r="L44" s="498" t="str">
        <f>IF(M34="有","押印済資料提出",IF(N34="配置なし","配置なし",IF(M44="","申請なし","ﾕﾆｯﾄ数")))</f>
        <v>配置なし</v>
      </c>
      <c r="M44" s="503" t="str">
        <f>IF(M34="有","審査済・詳細省略",IF(N34="配置なし","",IF(技術者継続学習!F11="","",技術者継続学習!F11)))</f>
        <v/>
      </c>
      <c r="N44" s="500"/>
      <c r="O44" s="498" t="str">
        <f>IF(P34="有","押印済資料提出",IF(Q34="配置なし","配置なし",IF(P44="","申請なし","名称")))</f>
        <v>配置なし</v>
      </c>
      <c r="P44" s="499" t="str">
        <f>IF(P34="有","審査済・詳細省略",IF(Q34="配置なし","",IF(技術者資格!F12="","",技術者資格!F12)))</f>
        <v/>
      </c>
      <c r="Q44" s="500"/>
      <c r="R44" s="501" t="s">
        <v>161</v>
      </c>
      <c r="S44" s="496" t="str">
        <f>IF(T34="配置なし","配置なし",IF(同種工事施工経験!F16="","申請なし",同種工事施工経験!F16))</f>
        <v>配置なし</v>
      </c>
      <c r="T44" s="497" t="str">
        <f>IF(T34="配置なし","",IF(同種工事施工経験!M16="","申請なし",同種工事施工経験!M16))</f>
        <v/>
      </c>
      <c r="U44" s="501"/>
      <c r="V44" s="502"/>
      <c r="W44" s="500"/>
      <c r="X44" s="498" t="str">
        <f>IF(Y34="有","押印済資料提出",IF(Z34="配置なし","配置なし",IF(Y44="","申請なし","ﾕﾆｯﾄ数")))</f>
        <v>配置なし</v>
      </c>
      <c r="Y44" s="504" t="str">
        <f>IF(Y34="有","審査済・詳細省略",IF(Z34="配置なし","配置なし",IF(技術者継続学習!F13="","",技術者継続学習!F13)))</f>
        <v>配置なし</v>
      </c>
      <c r="Z44" s="505"/>
      <c r="AA44" s="498" t="str">
        <f>IF(AB34="有","押印済資料提出",IF(AC34="配置なし","配置なし",IF(AB44="","申請なし","名称")))</f>
        <v>配置なし</v>
      </c>
      <c r="AB44" s="499" t="str">
        <f>IF(AB34="有","審査済・詳細省略",IF(AC34="配置なし","",IF(技術者資格!F14="","",技術者資格!F14)))</f>
        <v/>
      </c>
      <c r="AC44" s="500"/>
      <c r="AD44" s="506" t="s">
        <v>79</v>
      </c>
      <c r="AE44" s="496" t="str">
        <f>IF(AF34="配置なし","配置なし",IF(同種工事施工経験!F146="","申請なし",同種工事施工経験!F146))</f>
        <v>配置なし</v>
      </c>
      <c r="AF44" s="497" t="str">
        <f>IF(AF34="配置なし","",IF(同種工事施工経験!M146="","申請なし",同種工事施工経験!M146))</f>
        <v/>
      </c>
      <c r="AG44" s="501"/>
      <c r="AH44" s="502"/>
      <c r="AI44" s="500"/>
      <c r="AJ44" s="498" t="str">
        <f>IF(AK34="有","押印済資料提出",IF(AL34="配置なし","配置なし",IF(AK44="","申請なし","ﾕﾆｯﾄ数")))</f>
        <v>配置なし</v>
      </c>
      <c r="AK44" s="503" t="str">
        <f>IF(AK34="有","審査済・詳細省略",IF(AL34="配置なし","",IF(技術者継続学習!F15="","",技術者継続学習!F15)))</f>
        <v/>
      </c>
      <c r="AL44" s="505"/>
      <c r="AM44" s="498" t="str">
        <f>IF(AN34="有","押印済資料提出",IF(AO34="配置なし","配置なし",IF(AN44="","申請なし","名称")))</f>
        <v>配置なし</v>
      </c>
      <c r="AN44" s="499" t="str">
        <f>IF(AN34="有","審査済・詳細省略",IF(AO34="配置なし","",IF(技術者資格!F16="","",技術者資格!F16)))</f>
        <v/>
      </c>
      <c r="AO44" s="500"/>
      <c r="AP44" s="507" t="s">
        <v>79</v>
      </c>
      <c r="AQ44" s="496" t="str">
        <f>IF(AR34="配置なし","配置なし",IF(同種工事施工経験!F198="","申請なし",同種工事施工経験!F198))</f>
        <v>配置なし</v>
      </c>
      <c r="AR44" s="497" t="str">
        <f>IF(AR34="配置なし","",IF(同種工事施工経験!M198="","申請なし",同種工事施工経験!M198))</f>
        <v/>
      </c>
      <c r="AS44" s="501"/>
      <c r="AT44" s="502"/>
      <c r="AU44" s="500"/>
      <c r="AV44" s="509" t="s">
        <v>730</v>
      </c>
      <c r="AW44" s="510" t="str">
        <f>IF(COUNTIF(企業入力シート!B31:B32,"○")&gt;0,"事前審査・証明書提出",IF(防災協定・家畜伝染病防疫協定!G10="","申請なし",防災協定・家畜伝染病防疫協定!G10))</f>
        <v>申請なし</v>
      </c>
      <c r="AX44" s="511" t="str">
        <f>IF(COUNTIF(企業入力シート!B31:B32,"○")&gt;0,"事前審査・証明書提出",IF(防災協定・家畜伝染病防疫協定!G11="","申請なし",防災協定・家畜伝染病防疫協定!G11))</f>
        <v>申請なし</v>
      </c>
      <c r="AY44" s="498" t="str">
        <f>IF(企業入力シート!B33="○","事前審査・証明書提出",IF(AZ34="有","押印済資料提出","ボランティア活動内容"))</f>
        <v>ボランティア活動内容</v>
      </c>
      <c r="AZ44" s="499" t="str">
        <f>IF(OR(企業入力シート!B33="○",AZ34="有"),"審査済・詳細省略",IF(AZ46="","申請なし",IF(ボランティア!F12="","",ボランティア!F12)))</f>
        <v>申請なし</v>
      </c>
      <c r="BA44" s="512" t="str">
        <f>IF(OR(企業入力シート!B33="○",AZ34="有"),"審査済・詳細省略",IF(BA46="","申請なし",IF(ボランティア!F15="","",ボランティア!F15)))</f>
        <v>申請なし</v>
      </c>
      <c r="BB44" s="498" t="str">
        <f>IF(企業入力シート!B34="○","事前審査・証明書提出",IF(BC34="有","押印済資料提出","業務名"))</f>
        <v>業務名</v>
      </c>
      <c r="BC44" s="499" t="str">
        <f>IF(OR(企業入力シート!B34="○",BC34="有"),"審査済・詳細省略",IF(維持管理業務!I15="","申請なし",維持管理業務!I15))</f>
        <v>申請なし</v>
      </c>
      <c r="BD44" s="512" t="str">
        <f>IF(OR(企業入力シート!B34="○",BC34="有"),"審査済・詳細省略",IF(維持管理業務!I20="","申請なし",維持管理業務!I20))</f>
        <v>申請なし</v>
      </c>
      <c r="BE44" s="501"/>
      <c r="BF44" s="513"/>
      <c r="BG44" s="500"/>
      <c r="BH44" s="501" t="s">
        <v>970</v>
      </c>
      <c r="BI44" s="496" t="str">
        <f>IF(若手技術者・従業員新規雇用!H14="","申請なし",IF(若手技術者・従業員新規雇用!H18="有","若手技術者(指定学科卒)",IF(若手技術者・従業員新規雇用!H28="有","若手技術者(資格有)",IF(若手技術者・従業員新規雇用!H33="有","若手従業員","無"))))</f>
        <v>申請なし</v>
      </c>
      <c r="BJ44" s="497" t="str">
        <f>IF(若手技術者・従業員新規雇用!M14="","申請なし",IF(若手技術者・従業員新規雇用!M18="有","若手技術者(指定学科卒)",IF(若手技術者・従業員新規雇用!M28="有","若手技術者(資格有)",IF(若手技術者・従業員新規雇用!M33="有","若手従業員","無"))))</f>
        <v>申請なし</v>
      </c>
      <c r="BK44" s="508" t="s">
        <v>992</v>
      </c>
      <c r="BL44" s="659" t="str">
        <f>IF('建設キャリアアップシステム(CCUS)'!E11="","無",'建設キャリアアップシステム(CCUS)'!E11)</f>
        <v>無</v>
      </c>
      <c r="BM44" s="508"/>
      <c r="BN44" s="501"/>
      <c r="BO44" s="502"/>
      <c r="BP44" s="500"/>
      <c r="BQ44" s="501"/>
      <c r="BR44" s="502"/>
      <c r="BS44" s="500"/>
      <c r="BT44" s="501"/>
      <c r="BU44" s="502"/>
      <c r="BV44" s="500"/>
      <c r="BW44" s="501"/>
      <c r="BX44" s="502"/>
      <c r="BY44" s="500"/>
      <c r="BZ44" s="501"/>
      <c r="CA44" s="515"/>
      <c r="CB44" s="500"/>
    </row>
    <row r="45" spans="1:81">
      <c r="B45" s="187">
        <v>2</v>
      </c>
      <c r="C45" s="356" t="str">
        <f>IF(OR(COUNTIF(企業入力シート!B27:B30,"○")&gt;0,D34="有"),"↑件数直接入力",IF(D34="無","申請あり",""))</f>
        <v/>
      </c>
      <c r="D45" s="355" t="str">
        <f>IF(OR(COUNTIF(企業入力シート!B27:B30,"○")&gt;0,D34="有"),"↑平均点直接入力","")</f>
        <v/>
      </c>
      <c r="E45" s="190"/>
      <c r="F45" s="516" t="s">
        <v>131</v>
      </c>
      <c r="G45" s="514" t="str">
        <f>IF(G44="申請なし","",IF(同種工事施工実績!F19="","",同種工事施工実績!F19))</f>
        <v/>
      </c>
      <c r="H45" s="517" t="str">
        <f>IF(H44="申請なし","",IF(同種工事施工実績!M19="","",同種工事施工実績!M19))</f>
        <v/>
      </c>
      <c r="I45" s="516"/>
      <c r="J45" s="524"/>
      <c r="K45" s="520"/>
      <c r="L45" s="516"/>
      <c r="M45" s="524"/>
      <c r="N45" s="520"/>
      <c r="O45" s="518" t="str">
        <f>IF(OR(P34="有",Q34="配置なし",P44=""),"","有効期限")</f>
        <v/>
      </c>
      <c r="P45" s="519" t="str">
        <f>IF(OR(P34="有",Q34="配置なし",P44=""),"",IF(技術者資格!J12="","",技術者資格!J12))</f>
        <v/>
      </c>
      <c r="Q45" s="520"/>
      <c r="R45" s="516" t="s">
        <v>131</v>
      </c>
      <c r="S45" s="514" t="str">
        <f>IF(OR(S44="配置なし",S44="申請なし"),"",IF(同種工事施工経験!F21="","",同種工事施工経験!F21))</f>
        <v/>
      </c>
      <c r="T45" s="517" t="str">
        <f>IF(OR(T44="",T44="申請なし"),"",IF(同種工事施工経験!M21="","",同種工事施工経験!M21))</f>
        <v/>
      </c>
      <c r="U45" s="516"/>
      <c r="V45" s="524"/>
      <c r="W45" s="520"/>
      <c r="X45" s="521"/>
      <c r="Y45" s="524"/>
      <c r="Z45" s="520"/>
      <c r="AA45" s="518" t="str">
        <f>IF(OR(AB34="有",AC34="配置なし",AB44=""),"","有効期限")</f>
        <v/>
      </c>
      <c r="AB45" s="519" t="str">
        <f>IF(OR(AB34="有",AC34="配置なし",AB44=""),"",IF(技術者資格!J14="","",技術者資格!J14))</f>
        <v/>
      </c>
      <c r="AC45" s="520"/>
      <c r="AD45" s="525" t="s">
        <v>131</v>
      </c>
      <c r="AE45" s="514" t="str">
        <f>IF(OR(AE44="配置なし",AE44="申請なし"),"",IF(同種工事施工経験!F151="","",同種工事施工経験!F151))</f>
        <v/>
      </c>
      <c r="AF45" s="517" t="str">
        <f>IF(OR(AF44="",AF44="申請なし"),"",IF(同種工事施工経験!M151="","",同種工事施工経験!M151))</f>
        <v/>
      </c>
      <c r="AG45" s="516"/>
      <c r="AH45" s="524"/>
      <c r="AI45" s="520"/>
      <c r="AJ45" s="521"/>
      <c r="AK45" s="524"/>
      <c r="AL45" s="520"/>
      <c r="AM45" s="518" t="str">
        <f>IF(OR(AN34="有",AO34="配置なし",AN44=""),"","有効期限")</f>
        <v/>
      </c>
      <c r="AN45" s="519" t="str">
        <f>IF(OR(AN34="有",AO34="配置なし",AN44=""),"",IF(技術者資格!J16="","",技術者資格!J16))</f>
        <v/>
      </c>
      <c r="AO45" s="520"/>
      <c r="AP45" s="525" t="s">
        <v>131</v>
      </c>
      <c r="AQ45" s="514" t="str">
        <f>IF(OR(AQ44="配置なし",AQ44="申請なし"),"",IF(同種工事施工経験!F203="","",同種工事施工経験!F203))</f>
        <v/>
      </c>
      <c r="AR45" s="517" t="str">
        <f>IF(OR(AR44="",AR44="申請なし"),"",IF(同種工事施工経験!M203="","",同種工事施工経験!M203))</f>
        <v/>
      </c>
      <c r="AS45" s="516"/>
      <c r="AT45" s="524"/>
      <c r="AU45" s="520"/>
      <c r="AV45" s="521"/>
      <c r="AW45" s="527"/>
      <c r="AX45" s="528"/>
      <c r="AY45" s="518" t="str">
        <f>IF(OR(企業入力シート!B33="○",AZ34="有"),"",IF(AND(AZ46="",BA46=""),"","活動日"))</f>
        <v/>
      </c>
      <c r="AZ45" s="530" t="str">
        <f>IF(OR(企業入力シート!B33="○",AZ34="有",AZ46=""),"",IF(ボランティア!C12="","",ボランティア!C12))</f>
        <v/>
      </c>
      <c r="BA45" s="531" t="str">
        <f>IF(OR(企業入力シート!B33="○",AZ34="有",BA46=""),"",IF(ボランティア!C15="","",ボランティア!C15))</f>
        <v/>
      </c>
      <c r="BB45" s="518" t="str">
        <f>IF(OR(企業入力シート!B34="○",BC34="有"),"","発注機関")</f>
        <v>発注機関</v>
      </c>
      <c r="BC45" s="522" t="str">
        <f>IF(OR(企業入力シート!B34="○",BC34="有"),"",IF(維持管理業務!A15="","",維持管理業務!A15))</f>
        <v/>
      </c>
      <c r="BD45" s="529" t="str">
        <f>IF(OR(企業入力シート!B34="○",BC34="有"),"",IF(維持管理業務!A20="","",維持管理業務!A20))</f>
        <v/>
      </c>
      <c r="BE45" s="521"/>
      <c r="BF45" s="524"/>
      <c r="BG45" s="520"/>
      <c r="BH45" s="518" t="str">
        <f>IF(AND(BI44="申請なし",BJ44="申請なし"),"","生年月日")</f>
        <v/>
      </c>
      <c r="BI45" s="666" t="str">
        <f>IF(OR(BI44="申請なし",BI44="無"),"",若手技術者・従業員新規雇用!H15)</f>
        <v/>
      </c>
      <c r="BJ45" s="546" t="str">
        <f>IF(OR(BJ44="申請なし",BJ44="無"),"",若手技術者・従業員新規雇用!M15)</f>
        <v/>
      </c>
      <c r="BK45" s="526"/>
      <c r="BL45" s="526"/>
      <c r="BM45" s="526"/>
      <c r="BN45" s="516"/>
      <c r="BO45" s="524"/>
      <c r="BP45" s="520"/>
      <c r="BQ45" s="516"/>
      <c r="BR45" s="524"/>
      <c r="BS45" s="520"/>
      <c r="BT45" s="516"/>
      <c r="BU45" s="524"/>
      <c r="BV45" s="520"/>
      <c r="BW45" s="516"/>
      <c r="BX45" s="524"/>
      <c r="BY45" s="520"/>
      <c r="BZ45" s="521"/>
      <c r="CA45" s="524"/>
      <c r="CB45" s="520"/>
    </row>
    <row r="46" spans="1:81">
      <c r="B46" s="187">
        <v>3</v>
      </c>
      <c r="C46" s="356" t="str">
        <f>IF(COUNTIF(企業入力シート!B27:B30,"○")&gt;0,"事前審査・証明書提出",IF(D34="有","押印済資料提出",""))</f>
        <v/>
      </c>
      <c r="D46" s="189"/>
      <c r="E46" s="191"/>
      <c r="F46" s="523" t="s">
        <v>775</v>
      </c>
      <c r="G46" s="514" t="str">
        <f>IF(G44="申請なし","",IF(同種工事施工実績!F20="","",同種工事施工実績!F20))</f>
        <v/>
      </c>
      <c r="H46" s="533" t="str">
        <f>IF(H44="申請なし","",IF(同種工事施工実績!M20="","",同種工事施工実績!M20))</f>
        <v/>
      </c>
      <c r="I46" s="521"/>
      <c r="J46" s="524"/>
      <c r="K46" s="520"/>
      <c r="L46" s="521"/>
      <c r="M46" s="524"/>
      <c r="N46" s="520"/>
      <c r="O46" s="521"/>
      <c r="P46" s="524"/>
      <c r="Q46" s="520"/>
      <c r="R46" s="521" t="s">
        <v>162</v>
      </c>
      <c r="S46" s="514" t="str">
        <f>IF(OR(S44="配置なし",S44="申請なし"),"",IF(同種工事施工経験!F22="","",同種工事施工経験!F22))</f>
        <v/>
      </c>
      <c r="T46" s="517" t="str">
        <f>IF(OR(T44="",T44="申請なし"),"",IF(同種工事施工経験!M22="","",同種工事施工経験!M22))</f>
        <v/>
      </c>
      <c r="U46" s="521"/>
      <c r="V46" s="524"/>
      <c r="W46" s="520"/>
      <c r="X46" s="521"/>
      <c r="Y46" s="524"/>
      <c r="Z46" s="520"/>
      <c r="AA46" s="521"/>
      <c r="AB46" s="524"/>
      <c r="AC46" s="520"/>
      <c r="AD46" s="525" t="s">
        <v>91</v>
      </c>
      <c r="AE46" s="514" t="str">
        <f>IF(OR(AE44="配置なし",AE44="申請なし"),"",IF(同種工事施工経験!F152="","",同種工事施工経験!F152))</f>
        <v/>
      </c>
      <c r="AF46" s="517" t="str">
        <f>IF(OR(AF44="",AF44="申請なし"),"",IF(同種工事施工経験!M152="","",同種工事施工経験!M152))</f>
        <v/>
      </c>
      <c r="AG46" s="521"/>
      <c r="AH46" s="524"/>
      <c r="AI46" s="520"/>
      <c r="AJ46" s="521"/>
      <c r="AK46" s="524"/>
      <c r="AL46" s="520"/>
      <c r="AM46" s="521"/>
      <c r="AN46" s="524"/>
      <c r="AO46" s="520"/>
      <c r="AP46" s="523" t="s">
        <v>91</v>
      </c>
      <c r="AQ46" s="514" t="str">
        <f>IF(OR(AQ44="配置なし",AQ44="申請なし"),"",IF(同種工事施工経験!F204="","",同種工事施工経験!F204))</f>
        <v/>
      </c>
      <c r="AR46" s="517" t="str">
        <f>IF(OR(AR44="",AR44="申請なし"),"",IF(同種工事施工経験!M204="","",同種工事施工経験!M204))</f>
        <v/>
      </c>
      <c r="AS46" s="521"/>
      <c r="AT46" s="524"/>
      <c r="AU46" s="520"/>
      <c r="AV46" s="521"/>
      <c r="AW46" s="524"/>
      <c r="AX46" s="520"/>
      <c r="AY46" s="518" t="str">
        <f>IF(OR(企業入力シート!B33="○",AZ34="有"),"",IF(AND(AZ46="",BA46=""),"","活動箇所"))</f>
        <v/>
      </c>
      <c r="AZ46" s="522" t="str">
        <f>IF(OR(企業入力シート!B33="○",AZ34="有"),"",IF(ボランティア!K12="","",ボランティア!K12))</f>
        <v/>
      </c>
      <c r="BA46" s="529" t="str">
        <f>IF(OR(企業入力シート!B33="○",AZ34="有"),"",IF(ボランティア!K15="","",ボランティア!K15))</f>
        <v/>
      </c>
      <c r="BB46" s="767" t="str">
        <f>IF(OR(企業入力シート!B34="○",BC34="有"),"","委託月数")</f>
        <v>委託月数</v>
      </c>
      <c r="BC46" s="780">
        <f>IF(OR(企業入力シート!B34="○",BC34="有"),"",IF(維持管理業務!D15="","",維持管理業務!D15))</f>
        <v>0</v>
      </c>
      <c r="BD46" s="781">
        <f>IF(OR(企業入力シート!B34="○",BC34="有"),"",IF(維持管理業務!D20="","",維持管理業務!D20))</f>
        <v>0</v>
      </c>
      <c r="BE46" s="521"/>
      <c r="BF46" s="524"/>
      <c r="BG46" s="520"/>
      <c r="BH46" s="518" t="str">
        <f>IF(AND(BI44="申請なし",BJ44="申請なし"),"","雇用年月日")</f>
        <v/>
      </c>
      <c r="BI46" s="545" t="str">
        <f>IF(OR(BI44="申請なし",BI44="無"),"",若手技術者・従業員新規雇用!H16)</f>
        <v/>
      </c>
      <c r="BJ46" s="546" t="str">
        <f>IF(OR(BJ44="申請なし",BJ44="無"),"",若手技術者・従業員新規雇用!M16)</f>
        <v/>
      </c>
      <c r="BK46" s="526"/>
      <c r="BL46" s="526"/>
      <c r="BM46" s="526"/>
      <c r="BN46" s="521"/>
      <c r="BO46" s="524"/>
      <c r="BP46" s="520"/>
      <c r="BQ46" s="521"/>
      <c r="BR46" s="524"/>
      <c r="BS46" s="520"/>
      <c r="BT46" s="521"/>
      <c r="BU46" s="524"/>
      <c r="BV46" s="520"/>
      <c r="BW46" s="521"/>
      <c r="BX46" s="524"/>
      <c r="BY46" s="520"/>
      <c r="BZ46" s="521"/>
      <c r="CA46" s="524"/>
      <c r="CB46" s="520"/>
    </row>
    <row r="47" spans="1:81" ht="52.5" customHeight="1">
      <c r="B47" s="187">
        <v>4</v>
      </c>
      <c r="C47" s="188"/>
      <c r="D47" s="207"/>
      <c r="E47" s="191"/>
      <c r="F47" s="486" t="s">
        <v>776</v>
      </c>
      <c r="G47" s="539" t="str">
        <f>IF(G44="申請なし","",IF(同種工事施工実績!F21="","",同種工事施工実績!F21))</f>
        <v/>
      </c>
      <c r="H47" s="538" t="str">
        <f>IF(H44="申請なし","",IF(同種工事施工実績!M21="","",同種工事施工実績!M21))</f>
        <v/>
      </c>
      <c r="I47" s="521"/>
      <c r="J47" s="524"/>
      <c r="K47" s="520"/>
      <c r="L47" s="521"/>
      <c r="M47" s="524"/>
      <c r="N47" s="520"/>
      <c r="O47" s="521"/>
      <c r="P47" s="524"/>
      <c r="Q47" s="520"/>
      <c r="R47" s="521" t="s">
        <v>163</v>
      </c>
      <c r="S47" s="540" t="str">
        <f>IF(OR(S44="配置なし",S44="申請なし"),"",IF(同種工事施工経験!F24="","",同種工事施工経験!F24))</f>
        <v/>
      </c>
      <c r="T47" s="541" t="str">
        <f>IF(OR(T44="",T44="申請なし"),"",IF(同種工事施工経験!M24="","",同種工事施工経験!M24))</f>
        <v/>
      </c>
      <c r="U47" s="521"/>
      <c r="V47" s="524"/>
      <c r="W47" s="520"/>
      <c r="X47" s="521"/>
      <c r="Y47" s="524"/>
      <c r="Z47" s="520"/>
      <c r="AA47" s="521"/>
      <c r="AB47" s="524"/>
      <c r="AC47" s="520"/>
      <c r="AD47" s="525" t="s">
        <v>95</v>
      </c>
      <c r="AE47" s="540" t="str">
        <f>IF(OR(AE44="配置なし",AE44="申請なし"),"",IF(同種工事施工経験!F154="","",同種工事施工経験!F154))</f>
        <v/>
      </c>
      <c r="AF47" s="541" t="str">
        <f>IF(OR(AF44="",AF44="申請なし"),"",IF(同種工事施工経験!M154="","",同種工事施工経験!M154))</f>
        <v/>
      </c>
      <c r="AG47" s="521"/>
      <c r="AH47" s="524"/>
      <c r="AI47" s="520"/>
      <c r="AJ47" s="521"/>
      <c r="AK47" s="524"/>
      <c r="AL47" s="520"/>
      <c r="AM47" s="521"/>
      <c r="AN47" s="524"/>
      <c r="AO47" s="520"/>
      <c r="AP47" s="523" t="s">
        <v>95</v>
      </c>
      <c r="AQ47" s="540" t="str">
        <f>IF(OR(AQ44="配置なし",AQ44="申請なし"),"",IF(同種工事施工経験!F206="","",同種工事施工経験!F206))</f>
        <v/>
      </c>
      <c r="AR47" s="541" t="str">
        <f>IF(OR(AR44="",AR44="申請なし"),"",IF(同種工事施工経験!M206="","",同種工事施工経験!M206))</f>
        <v/>
      </c>
      <c r="AS47" s="521"/>
      <c r="AT47" s="524"/>
      <c r="AU47" s="520"/>
      <c r="AV47" s="521"/>
      <c r="AW47" s="532"/>
      <c r="AX47" s="542"/>
      <c r="AY47" s="660" t="str">
        <f>IF(OR(企業入力シート!B33="○",AZ34="有"),"",IF(AND(AZ46="",BA46=""),"","参加人数"))</f>
        <v/>
      </c>
      <c r="AZ47" s="543" t="str">
        <f>IF(OR(企業入力シート!B33="○",AZ34="有",AZ46=""),"",IF(ボランティア!O12="","",ボランティア!O12))</f>
        <v/>
      </c>
      <c r="BA47" s="544" t="str">
        <f>IF(OR(企業入力シート!B33="○",AZ34="有",BA46=""),"",IF(ボランティア!O15="","",ボランティア!O15))</f>
        <v/>
      </c>
      <c r="BB47" s="518" t="str">
        <f>IF(OR(企業入力シート!B34="○",BC34="有"),"","契約(始)")</f>
        <v>契約(始)</v>
      </c>
      <c r="BC47" s="530" t="str">
        <f>IF(OR(企業入力シート!B34="○",BC34="有"),"",IF(維持管理業務!F15="","",維持管理業務!F15))</f>
        <v/>
      </c>
      <c r="BD47" s="531" t="str">
        <f>IF(OR(企業入力シート!B34="○",BC34="有"),"",IF(維持管理業務!F20="","",維持管理業務!F20))</f>
        <v/>
      </c>
      <c r="BE47" s="521" t="s">
        <v>208</v>
      </c>
      <c r="BF47" s="524" t="s">
        <v>183</v>
      </c>
      <c r="BG47" s="699">
        <f>障がい者雇用!M54</f>
        <v>0</v>
      </c>
      <c r="BH47" s="521"/>
      <c r="BI47" s="524"/>
      <c r="BJ47" s="520"/>
      <c r="BK47" s="526"/>
      <c r="BL47" s="526"/>
      <c r="BM47" s="526"/>
      <c r="BN47" s="521"/>
      <c r="BO47" s="524"/>
      <c r="BP47" s="520"/>
      <c r="BQ47" s="521"/>
      <c r="BR47" s="524"/>
      <c r="BS47" s="520"/>
      <c r="BT47" s="521"/>
      <c r="BU47" s="524"/>
      <c r="BV47" s="520"/>
      <c r="BW47" s="521"/>
      <c r="BX47" s="524"/>
      <c r="BY47" s="520"/>
      <c r="BZ47" s="521"/>
      <c r="CA47" s="524"/>
      <c r="CB47" s="520"/>
    </row>
    <row r="48" spans="1:81" ht="32.25" customHeight="1">
      <c r="B48" s="187">
        <v>5</v>
      </c>
      <c r="C48" s="188"/>
      <c r="D48" s="189"/>
      <c r="E48" s="191"/>
      <c r="F48" s="516" t="s">
        <v>162</v>
      </c>
      <c r="G48" s="514" t="str">
        <f>IF(G44="申請なし","",IF(同種工事施工実績!F22="","",同種工事施工実績!F22))</f>
        <v/>
      </c>
      <c r="H48" s="517" t="str">
        <f>IF(H44="申請なし","",IF(同種工事施工実績!M22="","",同種工事施工実績!M22))</f>
        <v/>
      </c>
      <c r="I48" s="521"/>
      <c r="J48" s="524"/>
      <c r="K48" s="520"/>
      <c r="L48" s="521"/>
      <c r="M48" s="524"/>
      <c r="N48" s="520"/>
      <c r="O48" s="521"/>
      <c r="P48" s="524"/>
      <c r="Q48" s="520"/>
      <c r="R48" s="516" t="s">
        <v>398</v>
      </c>
      <c r="S48" s="545" t="str">
        <f>IF(OR(S44="配置なし",S44="申請なし"),"",IF(同種工事施工経験!G25="","",同種工事施工経験!F25&amp;同種工事施工経験!G25&amp;同種工事施工経験!H25&amp;同種工事施工経験!I25&amp;同種工事施工経験!J25&amp;同種工事施工経験!K25&amp;同種工事施工経験!L25&amp;"～"))&amp;IF(OR(S44="配置なし",S44="申請なし"),"",IF(同種工事施工経験!G26="","",同種工事施工経験!F26&amp;同種工事施工経験!G26&amp;同種工事施工経験!H26&amp;同種工事施工経験!I26&amp;同種工事施工経験!J26&amp;同種工事施工経験!K26&amp;同種工事施工経験!L26))</f>
        <v/>
      </c>
      <c r="T48" s="546" t="str">
        <f>IF(OR(T44="",T44="申請なし"),"",IF(同種工事施工経験!N25="","",同種工事施工経験!M25&amp;同種工事施工経験!N25&amp;同種工事施工経験!O25&amp;同種工事施工経験!P25&amp;同種工事施工経験!Q25&amp;同種工事施工経験!R25&amp;同種工事施工経験!S25&amp;"～"))&amp;IF(OR(T44="",T44="申請なし"),"",IF(同種工事施工経験!N26="","",同種工事施工経験!M26&amp;同種工事施工経験!N26&amp;同種工事施工経験!O26&amp;同種工事施工経験!P26&amp;同種工事施工経験!Q26&amp;同種工事施工経験!R26&amp;同種工事施工経験!S26))</f>
        <v/>
      </c>
      <c r="U48" s="521"/>
      <c r="V48" s="524"/>
      <c r="W48" s="520"/>
      <c r="X48" s="521"/>
      <c r="Y48" s="524"/>
      <c r="Z48" s="520"/>
      <c r="AA48" s="521"/>
      <c r="AB48" s="524"/>
      <c r="AC48" s="520"/>
      <c r="AD48" s="525" t="s">
        <v>398</v>
      </c>
      <c r="AE48" s="545" t="str">
        <f>IF(OR(AE44="配置なし",AE44="申請なし"),"",IF(OR(同種工事施工経験!G155="",同種工事施工経験!G155="○"),"",同種工事施工経験!F155&amp;同種工事施工経験!G155&amp;同種工事施工経験!H155&amp;同種工事施工経験!I155&amp;同種工事施工経験!J155&amp;同種工事施工経験!K155&amp;同種工事施工経験!L155&amp;"～"))&amp;IF(OR(AE44="配置なし",AE44="申請なし"),"",IF(同種工事施工経験!G156="","",同種工事施工経験!F156&amp;同種工事施工経験!G156&amp;同種工事施工経験!H156&amp;同種工事施工経験!I156&amp;同種工事施工経験!J156&amp;同種工事施工経験!K156&amp;同種工事施工経験!L156))</f>
        <v/>
      </c>
      <c r="AF48" s="546" t="str">
        <f>IF(OR(AF44="",AF44="申請なし"),"",IF(同種工事施工経験!N155="","",同種工事施工経験!M155&amp;同種工事施工経験!N155&amp;同種工事施工経験!O155&amp;同種工事施工経験!P155&amp;同種工事施工経験!Q155&amp;同種工事施工経験!R155&amp;同種工事施工経験!S155&amp;"～"))&amp;IF(OR(AF44="",AF44="申請なし"),"",IF(同種工事施工経験!N156="","",同種工事施工経験!M156&amp;同種工事施工経験!N156&amp;同種工事施工経験!O156&amp;同種工事施工経験!P156&amp;同種工事施工経験!Q156&amp;同種工事施工経験!R156&amp;同種工事施工経験!S156))</f>
        <v/>
      </c>
      <c r="AG48" s="521"/>
      <c r="AH48" s="524"/>
      <c r="AI48" s="520"/>
      <c r="AJ48" s="521"/>
      <c r="AK48" s="524"/>
      <c r="AL48" s="520"/>
      <c r="AM48" s="521"/>
      <c r="AN48" s="524"/>
      <c r="AO48" s="520"/>
      <c r="AP48" s="525" t="s">
        <v>398</v>
      </c>
      <c r="AQ48" s="545" t="str">
        <f>IF(OR(AQ44="配置なし",AQ44="申請なし"),"",IF(同種工事施工経験!G207="","",同種工事施工経験!F207&amp;同種工事施工経験!G207&amp;同種工事施工経験!H207&amp;同種工事施工経験!I207&amp;同種工事施工経験!J207&amp;同種工事施工経験!K207&amp;同種工事施工経験!L207&amp;"～"))&amp;IF(OR(AQ44="配置なし",AQ44="申請なし"),"",IF(同種工事施工経験!G208="","",同種工事施工経験!F208&amp;同種工事施工経験!G208&amp;同種工事施工経験!H208&amp;同種工事施工経験!I208&amp;同種工事施工経験!J208&amp;同種工事施工経験!K208&amp;同種工事施工経験!L208))</f>
        <v/>
      </c>
      <c r="AR48" s="546" t="str">
        <f>IF(OR(AR44="",AR44="申請なし"),"",IF(同種工事施工経験!N207="","",同種工事施工経験!M207&amp;同種工事施工経験!N207&amp;同種工事施工経験!O207&amp;同種工事施工経験!P207&amp;同種工事施工経験!Q207&amp;同種工事施工経験!R207&amp;同種工事施工経験!S207&amp;"～"))&amp;IF(OR(AR44="",AR44="申請なし"),"",IF(同種工事施工経験!N208="","",同種工事施工経験!M208&amp;同種工事施工経験!N208&amp;同種工事施工経験!O208&amp;同種工事施工経験!P208&amp;同種工事施工経験!Q208&amp;同種工事施工経験!R208&amp;同種工事施工経験!S208))</f>
        <v/>
      </c>
      <c r="AS48" s="521"/>
      <c r="AT48" s="524"/>
      <c r="AU48" s="520"/>
      <c r="AV48" s="521"/>
      <c r="AW48" s="524"/>
      <c r="AX48" s="520"/>
      <c r="AY48" s="537" t="str">
        <f>IF(OR(企業入力シート!B33="○",AZ34="有"),"",IF(AND(AZ46="",BA46=""),"","従業員数"))</f>
        <v/>
      </c>
      <c r="AZ48" s="543" t="str">
        <f>IF(OR(企業入力シート!B33="○",AZ34="有",AZ46=""),"",IF(ボランティア!Q12="","",ボランティア!Q12))</f>
        <v/>
      </c>
      <c r="BA48" s="544" t="str">
        <f>IF(OR(企業入力シート!B33="○",AZ34="有",BA46=""),"",IF(ボランティア!Q15="","",ボランティア!Q15))</f>
        <v/>
      </c>
      <c r="BB48" s="518" t="str">
        <f>IF(OR(企業入力シート!B34="○",BC34="有"),"","契約(終)")</f>
        <v>契約(終)</v>
      </c>
      <c r="BC48" s="530" t="str">
        <f>IF(OR(企業入力シート!B34="○",BC34="有"),"",IF(維持管理業務!F16="","",維持管理業務!F16))</f>
        <v/>
      </c>
      <c r="BD48" s="531" t="str">
        <f>IF(OR(企業入力シート!B34="○",BC34="有"),"",IF(維持管理業務!F21="","",維持管理業務!F21))</f>
        <v/>
      </c>
      <c r="BE48" s="521"/>
      <c r="BF48" s="524" t="s">
        <v>184</v>
      </c>
      <c r="BG48" s="544" t="str">
        <f>障がい者雇用!M52</f>
        <v>法定雇用義務なし</v>
      </c>
      <c r="BH48" s="521"/>
      <c r="BI48" s="524"/>
      <c r="BJ48" s="520"/>
      <c r="BK48" s="526"/>
      <c r="BL48" s="526"/>
      <c r="BM48" s="526"/>
      <c r="BN48" s="521"/>
      <c r="BO48" s="524"/>
      <c r="BP48" s="520"/>
      <c r="BQ48" s="521"/>
      <c r="BR48" s="524"/>
      <c r="BS48" s="520"/>
      <c r="BT48" s="521"/>
      <c r="BU48" s="524"/>
      <c r="BV48" s="520"/>
      <c r="BW48" s="521"/>
      <c r="BX48" s="524"/>
      <c r="BY48" s="520"/>
      <c r="BZ48" s="521"/>
      <c r="CA48" s="524"/>
      <c r="CB48" s="520"/>
    </row>
    <row r="49" spans="2:80" ht="39">
      <c r="B49" s="187">
        <v>6</v>
      </c>
      <c r="C49" s="188"/>
      <c r="D49" s="189"/>
      <c r="E49" s="191"/>
      <c r="F49" s="516" t="s">
        <v>163</v>
      </c>
      <c r="G49" s="547" t="str">
        <f>IF(G44="申請なし","",IF(同種工事施工実績!F24="","",同種工事施工実績!F24))</f>
        <v/>
      </c>
      <c r="H49" s="548" t="str">
        <f>IF(H44="申請なし","",IF(同種工事施工実績!M24="","",同種工事施工実績!M24))</f>
        <v/>
      </c>
      <c r="I49" s="521"/>
      <c r="J49" s="524"/>
      <c r="K49" s="520"/>
      <c r="L49" s="521"/>
      <c r="M49" s="524"/>
      <c r="N49" s="520"/>
      <c r="O49" s="521"/>
      <c r="P49" s="524"/>
      <c r="Q49" s="520"/>
      <c r="R49" s="516" t="s">
        <v>786</v>
      </c>
      <c r="S49" s="545" t="str">
        <f>IF(OR(S44="配置なし",S44="申請なし"),"",IF(同種工事施工経験!G27="","",同種工事施工経験!F27&amp;同種工事施工経験!G27&amp;同種工事施工経験!H27&amp;同種工事施工経験!I27&amp;同種工事施工経験!J27&amp;同種工事施工経験!K27&amp;同種工事施工経験!L27&amp;"～"))&amp;IF(OR(S44="配置なし",S44="申請なし"),"",IF(同種工事施工経験!G28="","",同種工事施工経験!F28&amp;同種工事施工経験!G28&amp;同種工事施工経験!H28&amp;同種工事施工経験!I28&amp;同種工事施工経験!J28&amp;同種工事施工経験!K28&amp;同種工事施工経験!L28))</f>
        <v/>
      </c>
      <c r="T49" s="546" t="str">
        <f>IF(OR(T44="",T44="申請なし"),"",IF(同種工事施工経験!N27="","",同種工事施工経験!M27&amp;同種工事施工経験!N27&amp;同種工事施工経験!O27&amp;同種工事施工経験!P27&amp;同種工事施工経験!Q27&amp;同種工事施工経験!R27&amp;同種工事施工経験!S27&amp;"～"))&amp;IF(OR(T44="",T44="申請なし"),"",IF(同種工事施工経験!N28="","",同種工事施工経験!M28&amp;同種工事施工経験!N28&amp;同種工事施工経験!O28&amp;同種工事施工経験!P28&amp;同種工事施工経験!Q28&amp;同種工事施工経験!R28&amp;同種工事施工経験!S28))</f>
        <v/>
      </c>
      <c r="U49" s="521"/>
      <c r="V49" s="524"/>
      <c r="W49" s="520"/>
      <c r="X49" s="521"/>
      <c r="Y49" s="524"/>
      <c r="Z49" s="520"/>
      <c r="AA49" s="521"/>
      <c r="AB49" s="524"/>
      <c r="AC49" s="520"/>
      <c r="AD49" s="525" t="s">
        <v>786</v>
      </c>
      <c r="AE49" s="545" t="str">
        <f>IF(OR(AE44="配置なし",AE44="申請なし"),"",IF(同種工事施工経験!G157="","",同種工事施工経験!F157&amp;同種工事施工経験!G157&amp;同種工事施工経験!H157&amp;同種工事施工経験!I157&amp;同種工事施工経験!J157&amp;同種工事施工経験!K157&amp;同種工事施工経験!L157&amp;"～"))&amp;IF(OR(AE44="配置なし",AE44="申請なし"),"",IF(同種工事施工経験!G158="","",同種工事施工経験!F158&amp;同種工事施工経験!G158&amp;同種工事施工経験!H158&amp;同種工事施工経験!I158&amp;同種工事施工経験!J158&amp;同種工事施工経験!K158&amp;同種工事施工経験!L158))</f>
        <v/>
      </c>
      <c r="AF49" s="546" t="str">
        <f>IF(OR(AF44="",AF44="申請なし"),"",IF(同種工事施工経験!N157="","",同種工事施工経験!M157&amp;同種工事施工経験!N157&amp;同種工事施工経験!O157&amp;同種工事施工経験!P157&amp;同種工事施工経験!Q157&amp;同種工事施工経験!R157&amp;同種工事施工経験!S157&amp;"～"))&amp;IF(OR(AF44="",AF44="申請なし"),"",IF(同種工事施工経験!N158="","",同種工事施工経験!M158&amp;同種工事施工経験!N158&amp;同種工事施工経験!O158&amp;同種工事施工経験!P158&amp;同種工事施工経験!Q158&amp;同種工事施工経験!R158&amp;同種工事施工経験!S158))</f>
        <v/>
      </c>
      <c r="AG49" s="521"/>
      <c r="AH49" s="524"/>
      <c r="AI49" s="520"/>
      <c r="AJ49" s="521"/>
      <c r="AK49" s="524"/>
      <c r="AL49" s="520"/>
      <c r="AM49" s="521"/>
      <c r="AN49" s="524"/>
      <c r="AO49" s="520"/>
      <c r="AP49" s="525" t="s">
        <v>786</v>
      </c>
      <c r="AQ49" s="545" t="str">
        <f>IF(OR(AQ44="配置なし",AQ44="申請なし"),"",IF(同種工事施工経験!G209="","",同種工事施工経験!F209&amp;同種工事施工経験!G209&amp;同種工事施工経験!H209&amp;同種工事施工経験!I209&amp;同種工事施工経験!J209&amp;同種工事施工経験!K209&amp;同種工事施工経験!L209&amp;"～"))&amp;IF(OR(AQ44="配置なし",AQ44="申請なし"),"",IF(同種工事施工経験!G210="","",同種工事施工経験!F210&amp;同種工事施工経験!G210&amp;同種工事施工経験!H210&amp;同種工事施工経験!I210&amp;同種工事施工経験!J210&amp;同種工事施工経験!K210&amp;同種工事施工経験!L210))</f>
        <v/>
      </c>
      <c r="AR49" s="546" t="str">
        <f>IF(OR(AR44="",AR44="申請なし"),"",IF(同種工事施工経験!N209="","",同種工事施工経験!M209&amp;同種工事施工経験!N209&amp;同種工事施工経験!O209&amp;同種工事施工経験!P209&amp;同種工事施工経験!Q209&amp;同種工事施工経験!R209&amp;同種工事施工経験!S209&amp;"～"))&amp;IF(OR(AR44="",AR44="申請なし"),"",IF(同種工事施工経験!N210="","",同種工事施工経験!M210&amp;同種工事施工経験!N210&amp;同種工事施工経験!O210&amp;同種工事施工経験!P210&amp;同種工事施工経験!Q210&amp;同種工事施工経験!R210&amp;同種工事施工経験!S210))</f>
        <v/>
      </c>
      <c r="AS49" s="521"/>
      <c r="AT49" s="524"/>
      <c r="AU49" s="520"/>
      <c r="AV49" s="521"/>
      <c r="AW49" s="524"/>
      <c r="AX49" s="520"/>
      <c r="AY49" s="660" t="str">
        <f>IF(OR(企業入力シート!B33="○",AZ34="有"),"","ﾊｰﾄﾌﾙ活動")</f>
        <v>ﾊｰﾄﾌﾙ活動</v>
      </c>
      <c r="AZ49" s="522" t="str">
        <f>IF(OR(企業入力シート!B33="○",AZ34="有"),"",IF(AZ50="","申請なし",""))</f>
        <v>申請なし</v>
      </c>
      <c r="BA49" s="537" t="str">
        <f>IF(OR(企業入力シート!B33="○",AZ34="有"),"",IF(BA50="","申請なし",""))</f>
        <v>申請なし</v>
      </c>
      <c r="BB49" s="518" t="str">
        <f>IF(OR(企業入力シート!B34="○",BC34="有"),"","施工箇所")</f>
        <v>施工箇所</v>
      </c>
      <c r="BC49" s="522" t="str">
        <f>IF(OR(企業入力シート!B34="○",BC34="有"),"",IF(維持管理業務!N15="","",維持管理業務!N15))</f>
        <v/>
      </c>
      <c r="BD49" s="529" t="str">
        <f>IF(OR(企業入力シート!B34="○",BC34="有"),"",IF(維持管理業務!N20="","",維持管理業務!N20))</f>
        <v/>
      </c>
      <c r="BE49" s="521"/>
      <c r="BF49" s="524" t="s">
        <v>1087</v>
      </c>
      <c r="BG49" s="699">
        <f>障がい者雇用!M47</f>
        <v>0</v>
      </c>
      <c r="BH49" s="521"/>
      <c r="BI49" s="524"/>
      <c r="BJ49" s="520"/>
      <c r="BK49" s="526"/>
      <c r="BL49" s="526"/>
      <c r="BM49" s="526"/>
      <c r="BN49" s="521"/>
      <c r="BO49" s="524"/>
      <c r="BP49" s="520"/>
      <c r="BQ49" s="521"/>
      <c r="BR49" s="524"/>
      <c r="BS49" s="520"/>
      <c r="BT49" s="521"/>
      <c r="BU49" s="524"/>
      <c r="BV49" s="520"/>
      <c r="BW49" s="521"/>
      <c r="BX49" s="524"/>
      <c r="BY49" s="520"/>
      <c r="BZ49" s="521"/>
      <c r="CA49" s="524"/>
      <c r="CB49" s="520"/>
    </row>
    <row r="50" spans="2:80">
      <c r="B50" s="187">
        <v>7</v>
      </c>
      <c r="C50" s="188"/>
      <c r="D50" s="189"/>
      <c r="E50" s="191"/>
      <c r="F50" s="516" t="s">
        <v>205</v>
      </c>
      <c r="G50" s="545" t="str">
        <f>IF(G44="申請なし","",IF(同種工事施工実績!G25="","",同種工事施工実績!F25&amp;同種工事施工実績!G25&amp;同種工事施工実績!H25&amp;同種工事施工実績!I25&amp;同種工事施工実績!J25&amp;同種工事施工実績!K25&amp;同種工事施工実績!L25&amp;"～"))</f>
        <v/>
      </c>
      <c r="H50" s="546" t="str">
        <f>IF(H44="申請なし","",IF(同種工事施工実績!N25="","",同種工事施工実績!M25&amp;同種工事施工実績!N25&amp;同種工事施工実績!O25&amp;同種工事施工実績!P25&amp;同種工事施工実績!Q25&amp;同種工事施工実績!R25&amp;同種工事施工実績!S25&amp;"～"))</f>
        <v/>
      </c>
      <c r="I50" s="521"/>
      <c r="J50" s="524"/>
      <c r="K50" s="520"/>
      <c r="L50" s="521"/>
      <c r="M50" s="524"/>
      <c r="N50" s="520"/>
      <c r="O50" s="521"/>
      <c r="P50" s="524"/>
      <c r="Q50" s="520"/>
      <c r="R50" s="521" t="s">
        <v>89</v>
      </c>
      <c r="S50" s="545" t="str">
        <f>IF(OR(S44="配置なし",S44="申請なし"),"",IF(同種工事施工経験!F32="","",同種工事施工経験!F32))</f>
        <v/>
      </c>
      <c r="T50" s="541" t="str">
        <f>IF(OR(T44="",T44="申請なし"),"",IF(同種工事施工経験!M32="","",同種工事施工経験!M32))</f>
        <v/>
      </c>
      <c r="U50" s="521"/>
      <c r="V50" s="524"/>
      <c r="W50" s="520"/>
      <c r="X50" s="521"/>
      <c r="Y50" s="524"/>
      <c r="Z50" s="520"/>
      <c r="AA50" s="521"/>
      <c r="AB50" s="524"/>
      <c r="AC50" s="520"/>
      <c r="AD50" s="525" t="s">
        <v>89</v>
      </c>
      <c r="AE50" s="545" t="str">
        <f>IF(OR(AE44="配置なし",AE44="申請なし"),"",IF(同種工事施工経験!F162="","",同種工事施工経験!F162))</f>
        <v/>
      </c>
      <c r="AF50" s="546" t="str">
        <f>IF(OR(AF44="",AF44="申請なし"),"",IF(同種工事施工経験!M162="","",同種工事施工経験!M162))</f>
        <v/>
      </c>
      <c r="AG50" s="521"/>
      <c r="AH50" s="524"/>
      <c r="AI50" s="520"/>
      <c r="AJ50" s="521"/>
      <c r="AK50" s="524"/>
      <c r="AL50" s="520"/>
      <c r="AM50" s="521"/>
      <c r="AN50" s="524"/>
      <c r="AO50" s="520"/>
      <c r="AP50" s="523" t="s">
        <v>89</v>
      </c>
      <c r="AQ50" s="545" t="str">
        <f>IF(OR(AQ44="配置なし",AQ44="申請なし"),"",IF(同種工事施工経験!F214="","",同種工事施工経験!F214))</f>
        <v/>
      </c>
      <c r="AR50" s="546" t="str">
        <f>IF(OR(AR44="",AR44="申請なし"),"",IF(同種工事施工経験!M214="","",同種工事施工経験!M214))</f>
        <v/>
      </c>
      <c r="AS50" s="521"/>
      <c r="AT50" s="524"/>
      <c r="AU50" s="520"/>
      <c r="AV50" s="521"/>
      <c r="AW50" s="524"/>
      <c r="AX50" s="520"/>
      <c r="AY50" s="660" t="str">
        <f>IF(OR(企業入力シート!B33="○",AZ34="有"),"",IF(AND(AZ50="",BA50=""),"","活動箇所"))</f>
        <v/>
      </c>
      <c r="AZ50" s="522" t="str">
        <f>IF(OR(企業入力シート!B33="○",AZ34="有"),"",IF(ボランティア!C26="","",ボランティア!C26))</f>
        <v/>
      </c>
      <c r="BA50" s="529" t="str">
        <f>IF(OR(企業入力シート!B33="○",AZ34="有"),"",IF(ボランティア!C27="","",ボランティア!C27))</f>
        <v/>
      </c>
      <c r="BB50" s="521"/>
      <c r="BC50" s="524"/>
      <c r="BD50" s="520"/>
      <c r="BE50" s="521" t="s">
        <v>209</v>
      </c>
      <c r="BF50" s="524" t="s">
        <v>223</v>
      </c>
      <c r="BG50" s="529" t="str">
        <f>IF(OR(企業入力シート!B36="○",BG34="有"),"",IF(育児・介護休業!K12="","",育児・介護休業!K12))</f>
        <v/>
      </c>
      <c r="BH50" s="521"/>
      <c r="BI50" s="524"/>
      <c r="BJ50" s="520"/>
      <c r="BK50" s="526"/>
      <c r="BL50" s="526"/>
      <c r="BM50" s="526"/>
      <c r="BN50" s="521"/>
      <c r="BO50" s="524"/>
      <c r="BP50" s="520"/>
      <c r="BQ50" s="521"/>
      <c r="BR50" s="524"/>
      <c r="BS50" s="520"/>
      <c r="BT50" s="521"/>
      <c r="BU50" s="524"/>
      <c r="BV50" s="520"/>
      <c r="BW50" s="521"/>
      <c r="BX50" s="524"/>
      <c r="BY50" s="520"/>
      <c r="BZ50" s="521"/>
      <c r="CA50" s="524"/>
      <c r="CB50" s="520"/>
    </row>
    <row r="51" spans="2:80">
      <c r="B51" s="187">
        <v>8</v>
      </c>
      <c r="C51" s="188"/>
      <c r="D51" s="189"/>
      <c r="E51" s="191"/>
      <c r="F51" s="516" t="s">
        <v>206</v>
      </c>
      <c r="G51" s="545" t="str">
        <f>IF(G44="申請なし","",IF(同種工事施工実績!G26="","",同種工事施工実績!F26&amp;同種工事施工実績!G26&amp;同種工事施工実績!H26&amp;同種工事施工実績!I26&amp;同種工事施工実績!J26&amp;同種工事施工実績!K26&amp;同種工事施工実績!L26))</f>
        <v/>
      </c>
      <c r="H51" s="546" t="str">
        <f>IF(H44="申請なし","",IF(同種工事施工実績!N26="","",同種工事施工実績!M26&amp;同種工事施工実績!N26&amp;同種工事施工実績!O26&amp;同種工事施工実績!P26&amp;同種工事施工実績!Q26&amp;同種工事施工実績!R26&amp;同種工事施工実績!S26))</f>
        <v/>
      </c>
      <c r="I51" s="521"/>
      <c r="J51" s="524"/>
      <c r="K51" s="520"/>
      <c r="L51" s="521"/>
      <c r="M51" s="524"/>
      <c r="N51" s="520"/>
      <c r="O51" s="521"/>
      <c r="P51" s="524"/>
      <c r="Q51" s="520"/>
      <c r="R51" s="521" t="s">
        <v>156</v>
      </c>
      <c r="S51" s="545" t="str">
        <f>IF(OR(S44="配置なし",S44="申請なし"),"",IF(同種工事施工経験!F33="","",同種工事施工経験!F33))</f>
        <v/>
      </c>
      <c r="T51" s="541" t="str">
        <f>IF(OR(T44="",T44="申請なし"),"",IF(同種工事施工経験!M33="","",同種工事施工経験!M33))</f>
        <v/>
      </c>
      <c r="U51" s="521"/>
      <c r="V51" s="524"/>
      <c r="W51" s="520"/>
      <c r="X51" s="521"/>
      <c r="Y51" s="524"/>
      <c r="Z51" s="520"/>
      <c r="AA51" s="521"/>
      <c r="AB51" s="524"/>
      <c r="AC51" s="520"/>
      <c r="AD51" s="525" t="s">
        <v>156</v>
      </c>
      <c r="AE51" s="545" t="str">
        <f>IF(OR(AE44="配置なし",AE44="申請なし"),"",IF(同種工事施工経験!F163="","",同種工事施工経験!F163))</f>
        <v/>
      </c>
      <c r="AF51" s="546" t="str">
        <f>IF(OR(AF44="",AF44="申請なし"),"",IF(同種工事施工経験!M163="","",同種工事施工経験!M163))</f>
        <v/>
      </c>
      <c r="AG51" s="521"/>
      <c r="AH51" s="524"/>
      <c r="AI51" s="520"/>
      <c r="AJ51" s="521"/>
      <c r="AK51" s="524"/>
      <c r="AL51" s="520"/>
      <c r="AM51" s="521"/>
      <c r="AN51" s="524"/>
      <c r="AO51" s="520"/>
      <c r="AP51" s="523" t="s">
        <v>156</v>
      </c>
      <c r="AQ51" s="545" t="str">
        <f>IF(OR(AQ44="配置なし",AQ44="申請なし"),"",IF(同種工事施工経験!F215="","",同種工事施工経験!F215))</f>
        <v/>
      </c>
      <c r="AR51" s="546" t="str">
        <f>IF(OR(AR44="",AR44="申請なし"),"",IF(同種工事施工経験!M215="","",同種工事施工経験!M215))</f>
        <v/>
      </c>
      <c r="AS51" s="521"/>
      <c r="AT51" s="524"/>
      <c r="AU51" s="520"/>
      <c r="AV51" s="521"/>
      <c r="AW51" s="524"/>
      <c r="AX51" s="520"/>
      <c r="AY51" s="660" t="str">
        <f>IF(OR(企業入力シート!B33="○",AZ34="有"),"",IF(AND(AZ50="",BA50=""),"","参加人数"))</f>
        <v/>
      </c>
      <c r="AZ51" s="543" t="str">
        <f>IF(OR(企業入力シート!B33="○",AZ34="有",AZ50=""),"",IF(ボランティア!J26="","",ボランティア!J26))</f>
        <v/>
      </c>
      <c r="BA51" s="544" t="str">
        <f>IF(OR(企業入力シート!B33="○",AZ34="有",BA50=""),"",IF(ボランティア!J27="","",ボランティア!J27))</f>
        <v/>
      </c>
      <c r="BB51" s="521"/>
      <c r="BC51" s="524"/>
      <c r="BD51" s="520"/>
      <c r="BE51" s="521"/>
      <c r="BF51" s="524" t="s">
        <v>181</v>
      </c>
      <c r="BG51" s="529" t="str">
        <f>IF(OR(企業入力シート!B36="○",BG34="有"),"",IF(育児・介護休業!K10="","",育児・介護休業!K10))</f>
        <v/>
      </c>
      <c r="BH51" s="521"/>
      <c r="BI51" s="524"/>
      <c r="BJ51" s="520"/>
      <c r="BK51" s="526"/>
      <c r="BL51" s="526"/>
      <c r="BM51" s="526"/>
      <c r="BN51" s="521"/>
      <c r="BO51" s="524"/>
      <c r="BP51" s="520"/>
      <c r="BQ51" s="521"/>
      <c r="BR51" s="524"/>
      <c r="BS51" s="520"/>
      <c r="BT51" s="521"/>
      <c r="BU51" s="524"/>
      <c r="BV51" s="520"/>
      <c r="BW51" s="521"/>
      <c r="BX51" s="524"/>
      <c r="BY51" s="520"/>
      <c r="BZ51" s="521"/>
      <c r="CA51" s="524"/>
      <c r="CB51" s="520"/>
    </row>
    <row r="52" spans="2:80">
      <c r="B52" s="187">
        <v>9</v>
      </c>
      <c r="C52" s="188"/>
      <c r="D52" s="189"/>
      <c r="E52" s="191"/>
      <c r="F52" s="516" t="s">
        <v>164</v>
      </c>
      <c r="G52" s="514" t="str">
        <f>IF(G44="申請なし","",IF(同種工事施工実績!F30="","",同種工事施工実績!F30))</f>
        <v/>
      </c>
      <c r="H52" s="517" t="str">
        <f>IF(H44="申請なし","",IF(同種工事施工実績!M30="","",同種工事施工実績!M30))</f>
        <v/>
      </c>
      <c r="I52" s="521"/>
      <c r="J52" s="524"/>
      <c r="K52" s="520"/>
      <c r="L52" s="521"/>
      <c r="M52" s="524"/>
      <c r="N52" s="520"/>
      <c r="O52" s="521"/>
      <c r="P52" s="524"/>
      <c r="Q52" s="520"/>
      <c r="R52" s="521" t="s">
        <v>173</v>
      </c>
      <c r="S52" s="514" t="str">
        <f>IF(OR(S44="配置なし",S44="申請なし"),"",IF(同種工事施工経験!F29="","",同種工事施工経験!F29))</f>
        <v/>
      </c>
      <c r="T52" s="517" t="str">
        <f>IF(OR(T44="",T44="申請なし"),"",IF(同種工事施工経験!M29="","",同種工事施工経験!M29))</f>
        <v/>
      </c>
      <c r="U52" s="521"/>
      <c r="V52" s="524"/>
      <c r="W52" s="520"/>
      <c r="X52" s="521"/>
      <c r="Y52" s="524"/>
      <c r="Z52" s="520"/>
      <c r="AA52" s="521"/>
      <c r="AB52" s="524"/>
      <c r="AC52" s="520"/>
      <c r="AD52" s="525" t="s">
        <v>96</v>
      </c>
      <c r="AE52" s="514" t="str">
        <f>IF(OR(AE44="配置なし",AE44="申請なし"),"",IF(同種工事施工経験!F159="","",同種工事施工経験!F159))</f>
        <v/>
      </c>
      <c r="AF52" s="517" t="str">
        <f>IF(OR(AF44="",AF44="申請なし"),"",IF(同種工事施工経験!M159="","",同種工事施工経験!M159))</f>
        <v/>
      </c>
      <c r="AG52" s="521"/>
      <c r="AH52" s="524"/>
      <c r="AI52" s="520"/>
      <c r="AJ52" s="521"/>
      <c r="AK52" s="524"/>
      <c r="AL52" s="520"/>
      <c r="AM52" s="521"/>
      <c r="AN52" s="524"/>
      <c r="AO52" s="520"/>
      <c r="AP52" s="523" t="s">
        <v>96</v>
      </c>
      <c r="AQ52" s="514" t="str">
        <f>IF(OR(AQ44="配置なし",AQ44="申請なし"),"",IF(同種工事施工経験!F211="","",同種工事施工経験!F211))</f>
        <v/>
      </c>
      <c r="AR52" s="517" t="str">
        <f>IF(OR(AR44="",AR44="申請なし"),"",IF(同種工事施工経験!M211="","",同種工事施工経験!M211))</f>
        <v/>
      </c>
      <c r="AS52" s="521"/>
      <c r="AT52" s="524"/>
      <c r="AU52" s="520"/>
      <c r="AV52" s="521"/>
      <c r="AW52" s="524"/>
      <c r="AX52" s="520"/>
      <c r="AY52" s="537" t="str">
        <f>IF(OR(企業入力シート!B33="○",AZ34="有"),"",IF(AND(AZ50="",BA50=""),"","従業員数"))</f>
        <v/>
      </c>
      <c r="AZ52" s="543" t="str">
        <f>IF(OR(企業入力シート!B33="○",AZ34="有",AZ50=""),"",IF(ボランティア!M26="","",ボランティア!M26))</f>
        <v/>
      </c>
      <c r="BA52" s="544" t="str">
        <f>IF(OR(企業入力シート!B33="○",AZ34="有",BA50=""),"",IF(ボランティア!M27="","",ボランティア!M27))</f>
        <v/>
      </c>
      <c r="BB52" s="521"/>
      <c r="BC52" s="524"/>
      <c r="BD52" s="520"/>
      <c r="BE52" s="521"/>
      <c r="BF52" s="524" t="s">
        <v>752</v>
      </c>
      <c r="BG52" s="529" t="str">
        <f>IF(OR(企業入力シート!B36="○",BG34="有"),"",IF(育児・介護休業!N10="","",育児・介護休業!N10&amp;"まで"))</f>
        <v/>
      </c>
      <c r="BH52" s="521"/>
      <c r="BI52" s="524"/>
      <c r="BJ52" s="520"/>
      <c r="BK52" s="526"/>
      <c r="BL52" s="526"/>
      <c r="BM52" s="526"/>
      <c r="BN52" s="521"/>
      <c r="BO52" s="524"/>
      <c r="BP52" s="520"/>
      <c r="BQ52" s="521"/>
      <c r="BR52" s="524"/>
      <c r="BS52" s="520"/>
      <c r="BT52" s="521"/>
      <c r="BU52" s="524"/>
      <c r="BV52" s="520"/>
      <c r="BW52" s="521"/>
      <c r="BX52" s="524"/>
      <c r="BY52" s="520"/>
      <c r="BZ52" s="521"/>
      <c r="CA52" s="524"/>
      <c r="CB52" s="520"/>
    </row>
    <row r="53" spans="2:80">
      <c r="B53" s="187">
        <v>10</v>
      </c>
      <c r="C53" s="188"/>
      <c r="D53" s="189"/>
      <c r="E53" s="191"/>
      <c r="F53" s="521" t="s">
        <v>165</v>
      </c>
      <c r="G53" s="514" t="str">
        <f>IF(G44="申請なし","",IF(同種工事施工実績!F32="","",同種工事施工実績!F32))</f>
        <v/>
      </c>
      <c r="H53" s="517" t="str">
        <f>IF(H44="申請なし","",IF(同種工事施工実績!M32="","",同種工事施工実績!M32))</f>
        <v/>
      </c>
      <c r="I53" s="521"/>
      <c r="J53" s="524"/>
      <c r="K53" s="520"/>
      <c r="L53" s="521"/>
      <c r="M53" s="524"/>
      <c r="N53" s="520"/>
      <c r="O53" s="521"/>
      <c r="P53" s="524"/>
      <c r="Q53" s="520"/>
      <c r="R53" s="521" t="s">
        <v>164</v>
      </c>
      <c r="S53" s="514" t="str">
        <f>IF(OR(S44="配置なし",S44="申請なし"),"",IF(同種工事施工経験!F35="","",同種工事施工経験!F35))</f>
        <v/>
      </c>
      <c r="T53" s="517" t="str">
        <f>IF(OR(T44="",T44="申請なし"),"",IF(同種工事施工経験!M35="","",同種工事施工経験!M35))</f>
        <v/>
      </c>
      <c r="U53" s="521"/>
      <c r="V53" s="524"/>
      <c r="W53" s="520"/>
      <c r="X53" s="521"/>
      <c r="Y53" s="524"/>
      <c r="Z53" s="520"/>
      <c r="AA53" s="521"/>
      <c r="AB53" s="524"/>
      <c r="AC53" s="520"/>
      <c r="AD53" s="525" t="s">
        <v>92</v>
      </c>
      <c r="AE53" s="514" t="str">
        <f>IF(OR(AE44="配置なし",AE44="申請なし"),"",IF(同種工事施工経験!F165="","",同種工事施工経験!F165))</f>
        <v/>
      </c>
      <c r="AF53" s="517" t="str">
        <f>IF(OR(AF44="",AF44="申請なし"),"",IF(同種工事施工経験!M165="","",同種工事施工経験!M165))</f>
        <v/>
      </c>
      <c r="AG53" s="521"/>
      <c r="AH53" s="524"/>
      <c r="AI53" s="520"/>
      <c r="AJ53" s="521"/>
      <c r="AK53" s="524"/>
      <c r="AL53" s="520"/>
      <c r="AM53" s="521"/>
      <c r="AN53" s="524"/>
      <c r="AO53" s="520"/>
      <c r="AP53" s="523" t="s">
        <v>92</v>
      </c>
      <c r="AQ53" s="514" t="str">
        <f>IF(OR(AQ44="配置なし",AQ44="申請なし"),"",IF(同種工事施工経験!F217="","",同種工事施工経験!F217))</f>
        <v/>
      </c>
      <c r="AR53" s="517" t="str">
        <f>IF(OR(AR44="",AR44="申請なし"),"",IF(同種工事施工経験!M217="","",同種工事施工経験!M217))</f>
        <v/>
      </c>
      <c r="AS53" s="521"/>
      <c r="AT53" s="524"/>
      <c r="AU53" s="520"/>
      <c r="AV53" s="521"/>
      <c r="AW53" s="524"/>
      <c r="AX53" s="520"/>
      <c r="AY53" s="661"/>
      <c r="AZ53" s="524"/>
      <c r="BA53" s="520"/>
      <c r="BB53" s="521"/>
      <c r="BC53" s="524"/>
      <c r="BD53" s="520"/>
      <c r="BE53" s="521"/>
      <c r="BF53" s="524"/>
      <c r="BG53" s="520"/>
      <c r="BH53" s="521"/>
      <c r="BI53" s="524"/>
      <c r="BJ53" s="520"/>
      <c r="BK53" s="526"/>
      <c r="BL53" s="526"/>
      <c r="BM53" s="526"/>
      <c r="BN53" s="521"/>
      <c r="BO53" s="524"/>
      <c r="BP53" s="520"/>
      <c r="BQ53" s="521"/>
      <c r="BR53" s="524"/>
      <c r="BS53" s="520"/>
      <c r="BT53" s="521"/>
      <c r="BU53" s="524"/>
      <c r="BV53" s="520"/>
      <c r="BW53" s="521"/>
      <c r="BX53" s="524"/>
      <c r="BY53" s="520"/>
      <c r="BZ53" s="521"/>
      <c r="CA53" s="524"/>
      <c r="CB53" s="520"/>
    </row>
    <row r="54" spans="2:80">
      <c r="B54" s="187">
        <v>11</v>
      </c>
      <c r="C54" s="188"/>
      <c r="D54" s="189"/>
      <c r="E54" s="191"/>
      <c r="F54" s="521"/>
      <c r="G54" s="514" t="str">
        <f>IF(G44="申請なし","",IF(同種工事施工実績!F34="","",同種工事施工実績!F34))</f>
        <v/>
      </c>
      <c r="H54" s="517" t="str">
        <f>IF(H44="申請なし","",IF(同種工事施工実績!M34="","",同種工事施工実績!M34))</f>
        <v/>
      </c>
      <c r="I54" s="521"/>
      <c r="J54" s="524"/>
      <c r="K54" s="520"/>
      <c r="L54" s="521"/>
      <c r="M54" s="524"/>
      <c r="N54" s="520"/>
      <c r="O54" s="521"/>
      <c r="P54" s="524"/>
      <c r="Q54" s="520"/>
      <c r="R54" s="521" t="s">
        <v>165</v>
      </c>
      <c r="S54" s="514" t="str">
        <f>IF(OR(S44="配置なし",S44="申請なし"),"",IF(同種工事施工経験!F37="","",同種工事施工経験!F37))</f>
        <v/>
      </c>
      <c r="T54" s="517" t="str">
        <f>IF(OR(T44="",T44="申請なし"),"",IF(同種工事施工経験!M37="","",同種工事施工経験!M37))</f>
        <v/>
      </c>
      <c r="U54" s="521"/>
      <c r="V54" s="524"/>
      <c r="W54" s="520"/>
      <c r="X54" s="521"/>
      <c r="Y54" s="524"/>
      <c r="Z54" s="520"/>
      <c r="AA54" s="521"/>
      <c r="AB54" s="524"/>
      <c r="AC54" s="520"/>
      <c r="AD54" s="549" t="s">
        <v>165</v>
      </c>
      <c r="AE54" s="514" t="str">
        <f>IF(OR(AE44="配置なし",AE44="申請なし"),"",IF(同種工事施工経験!F167="","",同種工事施工経験!F167))</f>
        <v/>
      </c>
      <c r="AF54" s="517" t="str">
        <f>IF(OR(AF44="",AF44="申請なし"),"",IF(同種工事施工経験!M167="","",同種工事施工経験!M167))</f>
        <v/>
      </c>
      <c r="AG54" s="521"/>
      <c r="AH54" s="524"/>
      <c r="AI54" s="520"/>
      <c r="AJ54" s="521"/>
      <c r="AK54" s="524"/>
      <c r="AL54" s="520"/>
      <c r="AM54" s="521"/>
      <c r="AN54" s="524"/>
      <c r="AO54" s="520"/>
      <c r="AP54" s="550" t="s">
        <v>165</v>
      </c>
      <c r="AQ54" s="514" t="str">
        <f>IF(OR(AQ44="配置なし",AQ44="申請なし"),"",IF(同種工事施工経験!F219="","",同種工事施工経験!F219))</f>
        <v/>
      </c>
      <c r="AR54" s="517" t="str">
        <f>IF(OR(AR44="",AR44="申請なし"),"",IF(同種工事施工経験!M219="","",同種工事施工経験!M219))</f>
        <v/>
      </c>
      <c r="AS54" s="521"/>
      <c r="AT54" s="524"/>
      <c r="AU54" s="520"/>
      <c r="AV54" s="521"/>
      <c r="AW54" s="524"/>
      <c r="AX54" s="520"/>
      <c r="AY54" s="661"/>
      <c r="AZ54" s="524"/>
      <c r="BA54" s="520"/>
      <c r="BB54" s="521"/>
      <c r="BC54" s="524"/>
      <c r="BD54" s="520"/>
      <c r="BE54" s="521"/>
      <c r="BF54" s="524"/>
      <c r="BG54" s="520"/>
      <c r="BH54" s="521"/>
      <c r="BI54" s="524"/>
      <c r="BJ54" s="520"/>
      <c r="BK54" s="526"/>
      <c r="BL54" s="526"/>
      <c r="BM54" s="526"/>
      <c r="BN54" s="521"/>
      <c r="BO54" s="524"/>
      <c r="BP54" s="520"/>
      <c r="BQ54" s="521"/>
      <c r="BR54" s="524"/>
      <c r="BS54" s="520"/>
      <c r="BT54" s="521"/>
      <c r="BU54" s="524"/>
      <c r="BV54" s="520"/>
      <c r="BW54" s="521"/>
      <c r="BX54" s="524"/>
      <c r="BY54" s="520"/>
      <c r="BZ54" s="521"/>
      <c r="CA54" s="524"/>
      <c r="CB54" s="520"/>
    </row>
    <row r="55" spans="2:80">
      <c r="B55" s="187">
        <v>12</v>
      </c>
      <c r="C55" s="188"/>
      <c r="D55" s="189"/>
      <c r="E55" s="191"/>
      <c r="F55" s="521"/>
      <c r="G55" s="514" t="str">
        <f>IF(G44="申請なし","",IF(同種工事施工実績!F36="","",同種工事施工実績!F36))</f>
        <v/>
      </c>
      <c r="H55" s="517" t="str">
        <f>IF(H44="申請なし","",IF(同種工事施工実績!M36="","",同種工事施工実績!M36))</f>
        <v/>
      </c>
      <c r="I55" s="551"/>
      <c r="J55" s="552"/>
      <c r="K55" s="553"/>
      <c r="L55" s="551"/>
      <c r="M55" s="552"/>
      <c r="N55" s="553"/>
      <c r="O55" s="521"/>
      <c r="P55" s="524"/>
      <c r="Q55" s="520"/>
      <c r="R55" s="521"/>
      <c r="S55" s="514" t="str">
        <f>IF(OR(S44="配置なし",S44="申請なし"),"",IF(同種工事施工経験!F39="","",同種工事施工経験!F39))</f>
        <v/>
      </c>
      <c r="T55" s="517" t="str">
        <f>IF(OR(T44="",T44="申請なし"),"",IF(同種工事施工経験!M39="","",同種工事施工経験!M39))</f>
        <v/>
      </c>
      <c r="U55" s="551"/>
      <c r="V55" s="552"/>
      <c r="W55" s="553"/>
      <c r="X55" s="521"/>
      <c r="Y55" s="524"/>
      <c r="Z55" s="520"/>
      <c r="AA55" s="521"/>
      <c r="AB55" s="524"/>
      <c r="AC55" s="520"/>
      <c r="AD55" s="554"/>
      <c r="AE55" s="514" t="str">
        <f>IF(OR(AE44="配置なし",AE44="申請なし"),"",IF(同種工事施工経験!F169="","",同種工事施工経験!F169))</f>
        <v/>
      </c>
      <c r="AF55" s="517" t="str">
        <f>IF(OR(AF44="",AF44="申請なし"),"",IF(同種工事施工経験!M169="","",同種工事施工経験!M169))</f>
        <v/>
      </c>
      <c r="AG55" s="551"/>
      <c r="AH55" s="552"/>
      <c r="AI55" s="553"/>
      <c r="AJ55" s="521"/>
      <c r="AK55" s="524"/>
      <c r="AL55" s="520"/>
      <c r="AM55" s="521"/>
      <c r="AN55" s="524"/>
      <c r="AO55" s="520"/>
      <c r="AP55" s="555"/>
      <c r="AQ55" s="514" t="str">
        <f>IF(OR(AQ44="配置なし",AQ44="申請なし"),"",IF(同種工事施工経験!F221="","",同種工事施工経験!F221))</f>
        <v/>
      </c>
      <c r="AR55" s="517" t="str">
        <f>IF(OR(AR44="",AR44="申請なし"),"",IF(同種工事施工経験!M221="","",同種工事施工経験!M221))</f>
        <v/>
      </c>
      <c r="AS55" s="551"/>
      <c r="AT55" s="552"/>
      <c r="AU55" s="553"/>
      <c r="AV55" s="521"/>
      <c r="AW55" s="524"/>
      <c r="AX55" s="520"/>
      <c r="AY55" s="521"/>
      <c r="AZ55" s="524"/>
      <c r="BA55" s="520"/>
      <c r="BB55" s="521"/>
      <c r="BC55" s="524"/>
      <c r="BD55" s="520"/>
      <c r="BE55" s="521"/>
      <c r="BF55" s="535"/>
      <c r="BG55" s="534"/>
      <c r="BH55" s="551"/>
      <c r="BI55" s="552"/>
      <c r="BJ55" s="553"/>
      <c r="BK55" s="526"/>
      <c r="BL55" s="526"/>
      <c r="BM55" s="526"/>
      <c r="BN55" s="551"/>
      <c r="BO55" s="552"/>
      <c r="BP55" s="553"/>
      <c r="BQ55" s="551"/>
      <c r="BR55" s="552"/>
      <c r="BS55" s="553"/>
      <c r="BT55" s="551"/>
      <c r="BU55" s="552"/>
      <c r="BV55" s="553"/>
      <c r="BW55" s="551"/>
      <c r="BX55" s="552"/>
      <c r="BY55" s="553"/>
      <c r="BZ55" s="521"/>
      <c r="CA55" s="524"/>
      <c r="CB55" s="520"/>
    </row>
    <row r="56" spans="2:80">
      <c r="B56" s="187">
        <v>13</v>
      </c>
      <c r="C56" s="195"/>
      <c r="D56" s="196"/>
      <c r="E56" s="197"/>
      <c r="F56" s="536"/>
      <c r="G56" s="556" t="str">
        <f>IF(G44="申請なし","",IF(同種工事施工実績!F38="","",同種工事施工実績!F38))</f>
        <v/>
      </c>
      <c r="H56" s="517" t="str">
        <f>IF(H44="申請なし","",IF(同種工事施工実績!M38="","",同種工事施工実績!M38))</f>
        <v/>
      </c>
      <c r="I56" s="550"/>
      <c r="J56" s="557"/>
      <c r="K56" s="558"/>
      <c r="L56" s="550"/>
      <c r="M56" s="557"/>
      <c r="N56" s="558"/>
      <c r="O56" s="550"/>
      <c r="P56" s="557"/>
      <c r="Q56" s="558"/>
      <c r="R56" s="550"/>
      <c r="S56" s="559" t="str">
        <f>IF(OR(S44="配置なし",S44="申請なし"),"",IF(同種工事施工経験!F41="","",同種工事施工経験!F41))</f>
        <v/>
      </c>
      <c r="T56" s="560" t="str">
        <f>IF(OR(T44="",T44="申請なし"),"",IF(同種工事施工経験!M41="","",同種工事施工経験!M41))</f>
        <v/>
      </c>
      <c r="U56" s="550"/>
      <c r="V56" s="557"/>
      <c r="W56" s="558"/>
      <c r="X56" s="550"/>
      <c r="Y56" s="557"/>
      <c r="Z56" s="558"/>
      <c r="AA56" s="550"/>
      <c r="AB56" s="557"/>
      <c r="AC56" s="558"/>
      <c r="AD56" s="549"/>
      <c r="AE56" s="559" t="str">
        <f>IF(OR(AE44="配置なし",AE44="申請なし"),"",IF(同種工事施工経験!F171="","",同種工事施工経験!F171))</f>
        <v/>
      </c>
      <c r="AF56" s="560" t="str">
        <f>IF(OR(AF44="",AF44="申請なし"),"",IF(同種工事施工経験!M171="","",同種工事施工経験!M171))</f>
        <v/>
      </c>
      <c r="AG56" s="550"/>
      <c r="AH56" s="557"/>
      <c r="AI56" s="558"/>
      <c r="AJ56" s="550"/>
      <c r="AK56" s="557"/>
      <c r="AL56" s="558"/>
      <c r="AM56" s="550"/>
      <c r="AN56" s="557"/>
      <c r="AO56" s="558"/>
      <c r="AP56" s="550"/>
      <c r="AQ56" s="559" t="str">
        <f>IF(OR(AQ44="配置なし",AQ44="申請なし"),"",IF(同種工事施工経験!F223="","",同種工事施工経験!F223))</f>
        <v/>
      </c>
      <c r="AR56" s="560" t="str">
        <f>IF(OR(AR44="",AR44="申請なし"),"",IF(同種工事施工経験!M223="","",同種工事施工経験!M223))</f>
        <v/>
      </c>
      <c r="AS56" s="550"/>
      <c r="AT56" s="557"/>
      <c r="AU56" s="558"/>
      <c r="AV56" s="550"/>
      <c r="AW56" s="557"/>
      <c r="AX56" s="558"/>
      <c r="AY56" s="550"/>
      <c r="AZ56" s="557"/>
      <c r="BA56" s="558"/>
      <c r="BB56" s="550"/>
      <c r="BC56" s="557"/>
      <c r="BD56" s="558"/>
      <c r="BE56" s="521"/>
      <c r="BF56" s="535"/>
      <c r="BG56" s="534"/>
      <c r="BH56" s="550"/>
      <c r="BI56" s="557"/>
      <c r="BJ56" s="558"/>
      <c r="BK56" s="561"/>
      <c r="BL56" s="561"/>
      <c r="BM56" s="561"/>
      <c r="BN56" s="550"/>
      <c r="BO56" s="557"/>
      <c r="BP56" s="558"/>
      <c r="BQ56" s="550"/>
      <c r="BR56" s="557"/>
      <c r="BS56" s="558"/>
      <c r="BT56" s="550"/>
      <c r="BU56" s="557"/>
      <c r="BV56" s="558"/>
      <c r="BW56" s="550"/>
      <c r="BX56" s="557"/>
      <c r="BY56" s="558"/>
      <c r="BZ56" s="550"/>
      <c r="CA56" s="557"/>
      <c r="CB56" s="558"/>
    </row>
    <row r="57" spans="2:80">
      <c r="B57" s="187">
        <v>14</v>
      </c>
      <c r="C57" s="192"/>
      <c r="D57" s="193"/>
      <c r="E57" s="194"/>
      <c r="F57" s="516" t="s">
        <v>207</v>
      </c>
      <c r="G57" s="562" t="str">
        <f>IF(G44="申請なし","",IF(同種工事施工実績!F29="","",同種工事施工実績!F29))</f>
        <v/>
      </c>
      <c r="H57" s="563" t="str">
        <f>IF(H44="申請なし","",IF(同種工事施工実績!M29="","",同種工事施工実績!M29))</f>
        <v/>
      </c>
      <c r="I57" s="521"/>
      <c r="J57" s="524"/>
      <c r="K57" s="520"/>
      <c r="L57" s="521"/>
      <c r="M57" s="524"/>
      <c r="N57" s="520"/>
      <c r="O57" s="521"/>
      <c r="P57" s="524"/>
      <c r="Q57" s="520"/>
      <c r="R57" s="521" t="s">
        <v>207</v>
      </c>
      <c r="S57" s="562" t="str">
        <f>IF(OR(S44="配置なし",S44="申請なし"),"",IF(同種工事施工経験!F34="","",同種工事施工経験!F34))</f>
        <v/>
      </c>
      <c r="T57" s="563" t="str">
        <f>IF(OR(T44="",T44="申請なし"),"",IF(同種工事施工経験!M34="","",同種工事施工経験!M34))</f>
        <v/>
      </c>
      <c r="U57" s="521"/>
      <c r="V57" s="524"/>
      <c r="W57" s="520"/>
      <c r="X57" s="521"/>
      <c r="Y57" s="524"/>
      <c r="Z57" s="520"/>
      <c r="AA57" s="521"/>
      <c r="AB57" s="524"/>
      <c r="AC57" s="520"/>
      <c r="AD57" s="516" t="s">
        <v>207</v>
      </c>
      <c r="AE57" s="514" t="str">
        <f>IF(OR(AE44="配置なし",AE44="申請なし"),"",IF(同種工事施工経験!F164="","",同種工事施工経験!F164))</f>
        <v/>
      </c>
      <c r="AF57" s="517" t="str">
        <f>IF(OR(AF44="",AF44="申請なし"),"",IF(同種工事施工経験!M164="","",同種工事施工経験!M164))</f>
        <v/>
      </c>
      <c r="AG57" s="521"/>
      <c r="AH57" s="524"/>
      <c r="AI57" s="520"/>
      <c r="AJ57" s="521"/>
      <c r="AK57" s="524"/>
      <c r="AL57" s="520"/>
      <c r="AM57" s="521"/>
      <c r="AN57" s="524"/>
      <c r="AO57" s="520"/>
      <c r="AP57" s="521" t="s">
        <v>207</v>
      </c>
      <c r="AQ57" s="562" t="str">
        <f>IF(OR(AQ44="配置なし",AQ44="申請なし"),"",IF(同種工事施工経験!F216="","",同種工事施工経験!F216))</f>
        <v/>
      </c>
      <c r="AR57" s="563" t="str">
        <f>IF(OR(AR44="",AR44="申請なし"),"",IF(同種工事施工経験!M216="","",同種工事施工経験!M216))</f>
        <v/>
      </c>
      <c r="AS57" s="521"/>
      <c r="AT57" s="524"/>
      <c r="AU57" s="520"/>
      <c r="AV57" s="521"/>
      <c r="AW57" s="524"/>
      <c r="AX57" s="520"/>
      <c r="AY57" s="521"/>
      <c r="AZ57" s="524"/>
      <c r="BA57" s="520"/>
      <c r="BB57" s="521"/>
      <c r="BC57" s="524"/>
      <c r="BD57" s="520"/>
      <c r="BE57" s="521"/>
      <c r="BF57" s="524"/>
      <c r="BG57" s="520"/>
      <c r="BH57" s="521"/>
      <c r="BI57" s="524"/>
      <c r="BJ57" s="520"/>
      <c r="BK57" s="526"/>
      <c r="BL57" s="526"/>
      <c r="BM57" s="526"/>
      <c r="BN57" s="521"/>
      <c r="BO57" s="524"/>
      <c r="BP57" s="520"/>
      <c r="BQ57" s="521"/>
      <c r="BR57" s="524"/>
      <c r="BS57" s="520"/>
      <c r="BT57" s="521"/>
      <c r="BU57" s="524"/>
      <c r="BV57" s="520"/>
      <c r="BW57" s="521"/>
      <c r="BX57" s="524"/>
      <c r="BY57" s="520"/>
      <c r="BZ57" s="521"/>
      <c r="CA57" s="524"/>
      <c r="CB57" s="520"/>
    </row>
    <row r="58" spans="2:80">
      <c r="B58" s="187">
        <v>15</v>
      </c>
      <c r="C58" s="192"/>
      <c r="D58" s="193"/>
      <c r="E58" s="194"/>
      <c r="F58" s="549" t="s">
        <v>406</v>
      </c>
      <c r="G58" s="559" t="str">
        <f>IF(G44="申請なし","",IF(同種工事施工実績!F27="","",同種工事施工実績!F27))</f>
        <v/>
      </c>
      <c r="H58" s="560" t="str">
        <f>IF(H44="申請なし","",IF(同種工事施工実績!M27="","",同種工事施工実績!M27))</f>
        <v/>
      </c>
      <c r="I58" s="521"/>
      <c r="J58" s="524"/>
      <c r="K58" s="520"/>
      <c r="L58" s="521"/>
      <c r="M58" s="524"/>
      <c r="N58" s="520"/>
      <c r="O58" s="521"/>
      <c r="P58" s="524"/>
      <c r="Q58" s="520"/>
      <c r="R58" s="516" t="s">
        <v>406</v>
      </c>
      <c r="S58" s="514" t="str">
        <f>IF(OR(S44="配置なし",S44="申請なし"),"",IF(同種工事施工経験!F30="","",同種工事施工経験!F30))</f>
        <v/>
      </c>
      <c r="T58" s="517" t="str">
        <f>IF(OR(T44="",T44="申請なし"),"",IF(同種工事施工経験!M30="","",同種工事施工経験!M30))</f>
        <v/>
      </c>
      <c r="U58" s="521"/>
      <c r="V58" s="524"/>
      <c r="W58" s="520"/>
      <c r="X58" s="521"/>
      <c r="Y58" s="524"/>
      <c r="Z58" s="520"/>
      <c r="AA58" s="521"/>
      <c r="AB58" s="524"/>
      <c r="AC58" s="520"/>
      <c r="AD58" s="516" t="s">
        <v>406</v>
      </c>
      <c r="AE58" s="514" t="str">
        <f>IF(OR(AE44="配置なし",AE44="申請なし"),"",IF(同種工事施工経験!F160="","",同種工事施工経験!F160))</f>
        <v/>
      </c>
      <c r="AF58" s="517" t="str">
        <f>IF(OR(AF44="",AF44="申請なし"),"",IF(同種工事施工経験!M160="","",同種工事施工経験!M160))</f>
        <v/>
      </c>
      <c r="AG58" s="521"/>
      <c r="AH58" s="524"/>
      <c r="AI58" s="520"/>
      <c r="AJ58" s="521"/>
      <c r="AK58" s="524"/>
      <c r="AL58" s="520"/>
      <c r="AM58" s="521"/>
      <c r="AN58" s="524"/>
      <c r="AO58" s="520"/>
      <c r="AP58" s="516" t="s">
        <v>406</v>
      </c>
      <c r="AQ58" s="514" t="str">
        <f>IF(OR(AQ44="配置なし",AQ44="申請なし"),"",IF(同種工事施工経験!F212="","",同種工事施工経験!F212))</f>
        <v/>
      </c>
      <c r="AR58" s="517" t="str">
        <f>IF(OR(AR44="",AR44="申請なし"),"",IF(同種工事施工経験!M212="","",同種工事施工経験!M212))</f>
        <v/>
      </c>
      <c r="AS58" s="521"/>
      <c r="AT58" s="524"/>
      <c r="AU58" s="520"/>
      <c r="AV58" s="521"/>
      <c r="AW58" s="524"/>
      <c r="AX58" s="520"/>
      <c r="AY58" s="521"/>
      <c r="AZ58" s="524"/>
      <c r="BA58" s="520"/>
      <c r="BB58" s="521"/>
      <c r="BC58" s="524"/>
      <c r="BD58" s="520"/>
      <c r="BE58" s="550"/>
      <c r="BF58" s="557"/>
      <c r="BG58" s="558"/>
      <c r="BH58" s="521"/>
      <c r="BI58" s="524"/>
      <c r="BJ58" s="520"/>
      <c r="BK58" s="526"/>
      <c r="BL58" s="526"/>
      <c r="BM58" s="526"/>
      <c r="BN58" s="521"/>
      <c r="BO58" s="524"/>
      <c r="BP58" s="520"/>
      <c r="BQ58" s="521"/>
      <c r="BR58" s="524"/>
      <c r="BS58" s="520"/>
      <c r="BT58" s="521"/>
      <c r="BU58" s="524"/>
      <c r="BV58" s="520"/>
      <c r="BW58" s="521"/>
      <c r="BX58" s="524"/>
      <c r="BY58" s="520"/>
      <c r="BZ58" s="521"/>
      <c r="CA58" s="524"/>
      <c r="CB58" s="520"/>
    </row>
    <row r="59" spans="2:80">
      <c r="B59" s="187">
        <v>16</v>
      </c>
      <c r="C59" s="192"/>
      <c r="D59" s="193"/>
      <c r="E59" s="194"/>
      <c r="F59" s="521" t="s">
        <v>407</v>
      </c>
      <c r="G59" s="514" t="str">
        <f>IF(G44="申請なし","",IF(同種工事施工実績!F28="","",同種工事施工実績!F28))</f>
        <v/>
      </c>
      <c r="H59" s="517" t="str">
        <f>IF(H44="申請なし","",IF(同種工事施工実績!M28="","",同種工事施工実績!M28))</f>
        <v/>
      </c>
      <c r="I59" s="521"/>
      <c r="J59" s="524"/>
      <c r="K59" s="520"/>
      <c r="L59" s="521"/>
      <c r="M59" s="524"/>
      <c r="N59" s="520"/>
      <c r="O59" s="521"/>
      <c r="P59" s="524"/>
      <c r="Q59" s="520"/>
      <c r="R59" s="521" t="s">
        <v>407</v>
      </c>
      <c r="S59" s="514" t="str">
        <f>IF(OR(S44="配置なし",S44="申請なし"),"",IF(同種工事施工経験!F31="","",同種工事施工経験!F31))</f>
        <v/>
      </c>
      <c r="T59" s="517" t="str">
        <f>IF(OR(T44="",T44="申請なし"),"",IF(同種工事施工経験!M31="","",同種工事施工経験!M31))</f>
        <v/>
      </c>
      <c r="U59" s="521"/>
      <c r="V59" s="524"/>
      <c r="W59" s="520"/>
      <c r="X59" s="521"/>
      <c r="Y59" s="524"/>
      <c r="Z59" s="520"/>
      <c r="AA59" s="521"/>
      <c r="AB59" s="524"/>
      <c r="AC59" s="520"/>
      <c r="AD59" s="516" t="s">
        <v>407</v>
      </c>
      <c r="AE59" s="514" t="str">
        <f>IF(OR(AE44="配置なし",AE44="申請なし"),"",IF(同種工事施工経験!F161="","",同種工事施工経験!F161))</f>
        <v/>
      </c>
      <c r="AF59" s="517" t="str">
        <f>IF(OR(AF44="",AF44="申請なし"),"",IF(同種工事施工経験!M161="","",同種工事施工経験!M161))</f>
        <v/>
      </c>
      <c r="AG59" s="521"/>
      <c r="AH59" s="524"/>
      <c r="AI59" s="520"/>
      <c r="AJ59" s="521"/>
      <c r="AK59" s="524"/>
      <c r="AL59" s="520"/>
      <c r="AM59" s="521"/>
      <c r="AN59" s="524"/>
      <c r="AO59" s="520"/>
      <c r="AP59" s="521" t="s">
        <v>407</v>
      </c>
      <c r="AQ59" s="514" t="str">
        <f>IF(OR(AQ44="配置なし",AQ44="申請なし"),"",IF(同種工事施工経験!F213="","",同種工事施工経験!F213))</f>
        <v/>
      </c>
      <c r="AR59" s="517" t="str">
        <f>IF(OR(AR44="",AR44="申請なし"),"",IF(同種工事施工経験!M213="","",同種工事施工経験!M213))</f>
        <v/>
      </c>
      <c r="AS59" s="521"/>
      <c r="AT59" s="524"/>
      <c r="AU59" s="520"/>
      <c r="AV59" s="521"/>
      <c r="AW59" s="524"/>
      <c r="AX59" s="520"/>
      <c r="AY59" s="521"/>
      <c r="AZ59" s="524"/>
      <c r="BA59" s="520"/>
      <c r="BB59" s="521"/>
      <c r="BC59" s="524"/>
      <c r="BD59" s="520"/>
      <c r="BE59" s="521"/>
      <c r="BF59" s="524"/>
      <c r="BG59" s="520"/>
      <c r="BH59" s="521"/>
      <c r="BI59" s="524"/>
      <c r="BJ59" s="520"/>
      <c r="BK59" s="526"/>
      <c r="BL59" s="526"/>
      <c r="BM59" s="526"/>
      <c r="BN59" s="521"/>
      <c r="BO59" s="524"/>
      <c r="BP59" s="520"/>
      <c r="BQ59" s="521"/>
      <c r="BR59" s="524"/>
      <c r="BS59" s="520"/>
      <c r="BT59" s="521"/>
      <c r="BU59" s="524"/>
      <c r="BV59" s="520"/>
      <c r="BW59" s="521"/>
      <c r="BX59" s="524"/>
      <c r="BY59" s="520"/>
      <c r="BZ59" s="521"/>
      <c r="CA59" s="524"/>
      <c r="CB59" s="520"/>
    </row>
    <row r="60" spans="2:80">
      <c r="B60" s="187">
        <v>17</v>
      </c>
      <c r="C60" s="198"/>
      <c r="D60" s="199"/>
      <c r="E60" s="200"/>
      <c r="F60" s="564" t="s">
        <v>408</v>
      </c>
      <c r="G60" s="565" t="str">
        <f>IF(G44="申請なし","",IF(同種工事施工実績!F18="","",同種工事施工実績!F18))</f>
        <v/>
      </c>
      <c r="H60" s="566" t="str">
        <f>IF(H44="申請なし","",IF(同種工事施工実績!M18="","",同種工事施工実績!M18))</f>
        <v/>
      </c>
      <c r="I60" s="564"/>
      <c r="J60" s="567"/>
      <c r="K60" s="568"/>
      <c r="L60" s="564"/>
      <c r="M60" s="567"/>
      <c r="N60" s="568"/>
      <c r="O60" s="564"/>
      <c r="P60" s="567"/>
      <c r="Q60" s="568"/>
      <c r="R60" s="564" t="s">
        <v>408</v>
      </c>
      <c r="S60" s="569" t="str">
        <f>IF(OR(S44="配置なし",S44="申請なし"),"",IF(同種工事施工経験!F20="","",同種工事施工経験!F20))</f>
        <v/>
      </c>
      <c r="T60" s="570" t="str">
        <f>IF(OR(T44="",T44="申請なし"),"",IF(同種工事施工経験!M20="","",同種工事施工経験!M20))</f>
        <v/>
      </c>
      <c r="U60" s="564"/>
      <c r="V60" s="567"/>
      <c r="W60" s="568"/>
      <c r="X60" s="564"/>
      <c r="Y60" s="567"/>
      <c r="Z60" s="568"/>
      <c r="AA60" s="564"/>
      <c r="AB60" s="567"/>
      <c r="AC60" s="568"/>
      <c r="AD60" s="571" t="s">
        <v>408</v>
      </c>
      <c r="AE60" s="569" t="str">
        <f>IF(OR(AE44="配置なし",AE44="申請なし"),"",IF(同種工事施工経験!F150="","",同種工事施工経験!F150))</f>
        <v/>
      </c>
      <c r="AF60" s="570" t="str">
        <f>IF(OR(AF44="",AF44="申請なし"),"",IF(同種工事施工経験!M150="","",同種工事施工経験!M150))</f>
        <v/>
      </c>
      <c r="AG60" s="564"/>
      <c r="AH60" s="567"/>
      <c r="AI60" s="568"/>
      <c r="AJ60" s="564"/>
      <c r="AK60" s="567"/>
      <c r="AL60" s="568"/>
      <c r="AM60" s="564"/>
      <c r="AN60" s="567"/>
      <c r="AO60" s="568"/>
      <c r="AP60" s="564" t="s">
        <v>408</v>
      </c>
      <c r="AQ60" s="569" t="str">
        <f>IF(OR(AQ44="配置なし",AQ44="申請なし"),"",IF(同種工事施工経験!F202="","",同種工事施工経験!F202))</f>
        <v/>
      </c>
      <c r="AR60" s="570" t="str">
        <f>IF(OR(AR44="",AR44="申請なし"),"",IF(同種工事施工経験!M202="","",同種工事施工経験!M202))</f>
        <v/>
      </c>
      <c r="AS60" s="564"/>
      <c r="AT60" s="567"/>
      <c r="AU60" s="568"/>
      <c r="AV60" s="564"/>
      <c r="AW60" s="567"/>
      <c r="AX60" s="568"/>
      <c r="AY60" s="564"/>
      <c r="AZ60" s="567"/>
      <c r="BA60" s="568"/>
      <c r="BB60" s="564"/>
      <c r="BC60" s="567"/>
      <c r="BD60" s="568"/>
      <c r="BE60" s="564"/>
      <c r="BF60" s="567"/>
      <c r="BG60" s="568"/>
      <c r="BH60" s="564"/>
      <c r="BI60" s="567"/>
      <c r="BJ60" s="568"/>
      <c r="BK60" s="572"/>
      <c r="BL60" s="572"/>
      <c r="BM60" s="572"/>
      <c r="BN60" s="564"/>
      <c r="BO60" s="567"/>
      <c r="BP60" s="568"/>
      <c r="BQ60" s="564"/>
      <c r="BR60" s="567"/>
      <c r="BS60" s="568"/>
      <c r="BT60" s="564"/>
      <c r="BU60" s="567"/>
      <c r="BV60" s="568"/>
      <c r="BW60" s="564"/>
      <c r="BX60" s="567"/>
      <c r="BY60" s="568"/>
      <c r="BZ60" s="564"/>
      <c r="CA60" s="567"/>
      <c r="CB60" s="568"/>
    </row>
    <row r="62" spans="2:80" ht="14.25" customHeight="1">
      <c r="B62" s="202" t="s">
        <v>795</v>
      </c>
      <c r="C62" s="11"/>
      <c r="D62" s="11"/>
      <c r="E62" s="11"/>
      <c r="F62" s="11"/>
      <c r="G62" s="11"/>
      <c r="H62" s="11"/>
    </row>
    <row r="63" spans="2:80" ht="14.25" customHeight="1">
      <c r="B63" s="573" t="s">
        <v>796</v>
      </c>
      <c r="C63" s="11"/>
      <c r="D63" s="11"/>
      <c r="E63" s="11"/>
      <c r="F63" s="11"/>
      <c r="G63" s="11"/>
      <c r="H63" s="11"/>
    </row>
  </sheetData>
  <mergeCells count="243">
    <mergeCell ref="BQ38:BS38"/>
    <mergeCell ref="BQ39:BS42"/>
    <mergeCell ref="BW19:BY19"/>
    <mergeCell ref="BZ37:CB37"/>
    <mergeCell ref="BZ38:CB38"/>
    <mergeCell ref="BZ39:BZ42"/>
    <mergeCell ref="CA39:CB42"/>
    <mergeCell ref="CA31:CB32"/>
    <mergeCell ref="CA30:CB30"/>
    <mergeCell ref="BZ31:BZ32"/>
    <mergeCell ref="CA33:CB33"/>
    <mergeCell ref="CA29:CB29"/>
    <mergeCell ref="AE41:AF41"/>
    <mergeCell ref="AG38:AI38"/>
    <mergeCell ref="AN39:AO42"/>
    <mergeCell ref="BN37:BP37"/>
    <mergeCell ref="BN38:BP38"/>
    <mergeCell ref="BN39:BP42"/>
    <mergeCell ref="BZ19:CB19"/>
    <mergeCell ref="BZ20:CB20"/>
    <mergeCell ref="BZ21:BZ24"/>
    <mergeCell ref="CA21:CB24"/>
    <mergeCell ref="CA25:CB25"/>
    <mergeCell ref="CA26:CB26"/>
    <mergeCell ref="BZ27:BZ28"/>
    <mergeCell ref="CA27:CB28"/>
    <mergeCell ref="BN19:BP19"/>
    <mergeCell ref="BN20:BP20"/>
    <mergeCell ref="BT19:BV19"/>
    <mergeCell ref="BT20:BV20"/>
    <mergeCell ref="BT37:BV37"/>
    <mergeCell ref="BT38:BV38"/>
    <mergeCell ref="BT39:BV42"/>
    <mergeCell ref="BQ19:BS19"/>
    <mergeCell ref="BQ20:BS20"/>
    <mergeCell ref="BQ37:BS37"/>
    <mergeCell ref="F38:H38"/>
    <mergeCell ref="I37:K37"/>
    <mergeCell ref="I38:K38"/>
    <mergeCell ref="I39:K42"/>
    <mergeCell ref="F37:H37"/>
    <mergeCell ref="D42:E42"/>
    <mergeCell ref="D40:E40"/>
    <mergeCell ref="D41:E41"/>
    <mergeCell ref="S21:T21"/>
    <mergeCell ref="S22:T22"/>
    <mergeCell ref="L21:N24"/>
    <mergeCell ref="O21:O24"/>
    <mergeCell ref="P21:Q24"/>
    <mergeCell ref="P26:Q26"/>
    <mergeCell ref="D26:E26"/>
    <mergeCell ref="M26:N26"/>
    <mergeCell ref="C37:E37"/>
    <mergeCell ref="C38:E38"/>
    <mergeCell ref="D39:E39"/>
    <mergeCell ref="G39:H39"/>
    <mergeCell ref="G40:H40"/>
    <mergeCell ref="G41:H41"/>
    <mergeCell ref="G42:H42"/>
    <mergeCell ref="L39:N42"/>
    <mergeCell ref="F19:H19"/>
    <mergeCell ref="L19:N19"/>
    <mergeCell ref="O19:Q19"/>
    <mergeCell ref="R19:T19"/>
    <mergeCell ref="C19:E19"/>
    <mergeCell ref="I19:K19"/>
    <mergeCell ref="G21:H21"/>
    <mergeCell ref="G22:H22"/>
    <mergeCell ref="D25:E25"/>
    <mergeCell ref="M25:N25"/>
    <mergeCell ref="F20:H20"/>
    <mergeCell ref="L20:N20"/>
    <mergeCell ref="C20:E20"/>
    <mergeCell ref="D21:E21"/>
    <mergeCell ref="D22:E22"/>
    <mergeCell ref="D23:E23"/>
    <mergeCell ref="D24:E24"/>
    <mergeCell ref="G23:H23"/>
    <mergeCell ref="G24:H24"/>
    <mergeCell ref="P27:Q27"/>
    <mergeCell ref="AV21:AV24"/>
    <mergeCell ref="AW21:AX24"/>
    <mergeCell ref="X19:Z19"/>
    <mergeCell ref="AA19:AC19"/>
    <mergeCell ref="AD19:AF19"/>
    <mergeCell ref="X20:Z20"/>
    <mergeCell ref="AA20:AC20"/>
    <mergeCell ref="AD20:AF20"/>
    <mergeCell ref="U19:W19"/>
    <mergeCell ref="S24:T24"/>
    <mergeCell ref="S23:T23"/>
    <mergeCell ref="BB20:BD20"/>
    <mergeCell ref="O20:Q20"/>
    <mergeCell ref="AV20:AX20"/>
    <mergeCell ref="P25:Q25"/>
    <mergeCell ref="X21:Z24"/>
    <mergeCell ref="AB21:AC24"/>
    <mergeCell ref="AN21:AO24"/>
    <mergeCell ref="AG20:AI20"/>
    <mergeCell ref="AN26:AO26"/>
    <mergeCell ref="AJ20:AL20"/>
    <mergeCell ref="AM20:AO20"/>
    <mergeCell ref="AM21:AM24"/>
    <mergeCell ref="AN25:AO25"/>
    <mergeCell ref="AK25:AL25"/>
    <mergeCell ref="Y25:Z25"/>
    <mergeCell ref="AB26:AC26"/>
    <mergeCell ref="Y26:Z26"/>
    <mergeCell ref="AB25:AC25"/>
    <mergeCell ref="AE24:AF24"/>
    <mergeCell ref="AE23:AF23"/>
    <mergeCell ref="BB19:BD19"/>
    <mergeCell ref="BB21:BB23"/>
    <mergeCell ref="BC21:BD23"/>
    <mergeCell ref="BC24:BD24"/>
    <mergeCell ref="AQ21:AR21"/>
    <mergeCell ref="I20:K20"/>
    <mergeCell ref="R20:T20"/>
    <mergeCell ref="U20:W20"/>
    <mergeCell ref="AA21:AA24"/>
    <mergeCell ref="AJ19:AL19"/>
    <mergeCell ref="AM19:AO19"/>
    <mergeCell ref="AG19:AI19"/>
    <mergeCell ref="AV19:AX19"/>
    <mergeCell ref="AP19:AR19"/>
    <mergeCell ref="AS20:AU20"/>
    <mergeCell ref="AP20:AR20"/>
    <mergeCell ref="AS19:AU19"/>
    <mergeCell ref="AY19:BA19"/>
    <mergeCell ref="AE21:AF21"/>
    <mergeCell ref="AQ22:AR22"/>
    <mergeCell ref="AJ21:AL24"/>
    <mergeCell ref="AQ24:AR24"/>
    <mergeCell ref="AQ23:AR23"/>
    <mergeCell ref="AE22:AF22"/>
    <mergeCell ref="BF25:BG25"/>
    <mergeCell ref="BH19:BJ19"/>
    <mergeCell ref="AY20:BA20"/>
    <mergeCell ref="BK20:BM20"/>
    <mergeCell ref="AY21:AY23"/>
    <mergeCell ref="AZ21:BA23"/>
    <mergeCell ref="AZ24:BA24"/>
    <mergeCell ref="BF26:BG26"/>
    <mergeCell ref="BE27:BE28"/>
    <mergeCell ref="BL21:BM24"/>
    <mergeCell ref="BL25:BM25"/>
    <mergeCell ref="BL26:BM26"/>
    <mergeCell ref="BB26:BB28"/>
    <mergeCell ref="BC26:BC28"/>
    <mergeCell ref="BD26:BD28"/>
    <mergeCell ref="BK19:BM19"/>
    <mergeCell ref="BK21:BK24"/>
    <mergeCell ref="BH20:BJ20"/>
    <mergeCell ref="BH21:BH24"/>
    <mergeCell ref="BI21:BJ24"/>
    <mergeCell ref="BE19:BG19"/>
    <mergeCell ref="BE20:BG20"/>
    <mergeCell ref="BE21:BE24"/>
    <mergeCell ref="BF21:BG24"/>
    <mergeCell ref="L37:N37"/>
    <mergeCell ref="L38:N38"/>
    <mergeCell ref="O38:Q38"/>
    <mergeCell ref="O37:Q37"/>
    <mergeCell ref="U37:W37"/>
    <mergeCell ref="P39:Q42"/>
    <mergeCell ref="O39:O42"/>
    <mergeCell ref="R37:T37"/>
    <mergeCell ref="U38:W38"/>
    <mergeCell ref="U39:W42"/>
    <mergeCell ref="S41:T41"/>
    <mergeCell ref="S42:T42"/>
    <mergeCell ref="S39:T39"/>
    <mergeCell ref="S40:T40"/>
    <mergeCell ref="R38:T38"/>
    <mergeCell ref="AK26:AL26"/>
    <mergeCell ref="AV37:AX37"/>
    <mergeCell ref="BB38:BD38"/>
    <mergeCell ref="AJ39:AL42"/>
    <mergeCell ref="AJ38:AL38"/>
    <mergeCell ref="AS38:AU38"/>
    <mergeCell ref="BC42:BD42"/>
    <mergeCell ref="AM39:AM42"/>
    <mergeCell ref="AQ42:AR42"/>
    <mergeCell ref="AY37:BA37"/>
    <mergeCell ref="AJ37:AL37"/>
    <mergeCell ref="AQ39:AR39"/>
    <mergeCell ref="AQ40:AR40"/>
    <mergeCell ref="AM38:AO38"/>
    <mergeCell ref="BB37:BD37"/>
    <mergeCell ref="AW30:AW32"/>
    <mergeCell ref="AV30:AV32"/>
    <mergeCell ref="AX30:AX32"/>
    <mergeCell ref="BC39:BD41"/>
    <mergeCell ref="BB39:BB41"/>
    <mergeCell ref="AQ41:AR41"/>
    <mergeCell ref="BK37:BM37"/>
    <mergeCell ref="BL39:BM42"/>
    <mergeCell ref="AB29:AC29"/>
    <mergeCell ref="AB27:AC27"/>
    <mergeCell ref="AS37:AU37"/>
    <mergeCell ref="X39:Z42"/>
    <mergeCell ref="AA38:AC38"/>
    <mergeCell ref="AA39:AA42"/>
    <mergeCell ref="AM37:AO37"/>
    <mergeCell ref="X37:Z37"/>
    <mergeCell ref="AD37:AF37"/>
    <mergeCell ref="AA37:AC37"/>
    <mergeCell ref="X38:Z38"/>
    <mergeCell ref="AD38:AF38"/>
    <mergeCell ref="AG37:AI37"/>
    <mergeCell ref="AG39:AI42"/>
    <mergeCell ref="AN29:AO29"/>
    <mergeCell ref="AN27:AO27"/>
    <mergeCell ref="AE39:AF39"/>
    <mergeCell ref="AE40:AF40"/>
    <mergeCell ref="AB39:AC42"/>
    <mergeCell ref="BE39:BE42"/>
    <mergeCell ref="BF39:BG42"/>
    <mergeCell ref="AE42:AF42"/>
    <mergeCell ref="BW20:BY20"/>
    <mergeCell ref="BW37:BY37"/>
    <mergeCell ref="BW38:BY38"/>
    <mergeCell ref="BW39:BY42"/>
    <mergeCell ref="BK38:BM38"/>
    <mergeCell ref="BE29:BE30"/>
    <mergeCell ref="BF29:BG29"/>
    <mergeCell ref="BK39:BK42"/>
    <mergeCell ref="AP38:AR38"/>
    <mergeCell ref="AP37:AR37"/>
    <mergeCell ref="AY38:BA38"/>
    <mergeCell ref="AZ39:BA41"/>
    <mergeCell ref="AS39:AU42"/>
    <mergeCell ref="AV39:AV42"/>
    <mergeCell ref="AY39:AY41"/>
    <mergeCell ref="AV38:AX38"/>
    <mergeCell ref="AW39:AX42"/>
    <mergeCell ref="AZ42:BA42"/>
    <mergeCell ref="BE37:BG37"/>
    <mergeCell ref="BE38:BG38"/>
    <mergeCell ref="BH37:BJ37"/>
    <mergeCell ref="BH38:BJ38"/>
    <mergeCell ref="BH39:BH42"/>
    <mergeCell ref="BI39:BJ42"/>
  </mergeCells>
  <phoneticPr fontId="2"/>
  <pageMargins left="0.70866141732283472" right="0.70866141732283472" top="0.74803149606299213" bottom="0.74803149606299213" header="0.31496062992125984" footer="0.31496062992125984"/>
  <pageSetup paperSize="9" scale="47"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pageSetUpPr fitToPage="1"/>
  </sheetPr>
  <dimension ref="A1:T73"/>
  <sheetViews>
    <sheetView view="pageBreakPreview" zoomScale="85" zoomScaleNormal="100" zoomScaleSheetLayoutView="85" workbookViewId="0">
      <selection activeCell="N2" sqref="N2:Q2"/>
    </sheetView>
  </sheetViews>
  <sheetFormatPr defaultColWidth="9" defaultRowHeight="13"/>
  <cols>
    <col min="1" max="17" width="5.08984375" style="3" customWidth="1"/>
    <col min="18" max="16384" width="9" style="3"/>
  </cols>
  <sheetData>
    <row r="1" spans="1:20" ht="15.75" customHeight="1">
      <c r="A1" s="2" t="s">
        <v>235</v>
      </c>
      <c r="B1" s="82">
        <v>1</v>
      </c>
      <c r="C1" s="83"/>
      <c r="D1" s="83"/>
      <c r="E1" s="83"/>
      <c r="F1" s="83"/>
      <c r="G1" s="83"/>
      <c r="H1" s="83"/>
      <c r="I1" s="83"/>
      <c r="J1" s="83"/>
      <c r="S1" s="3" t="s">
        <v>286</v>
      </c>
    </row>
    <row r="2" spans="1:20" ht="15.75" customHeight="1">
      <c r="M2" s="6" t="s">
        <v>108</v>
      </c>
      <c r="N2" s="984" t="str">
        <f>IF(企業入力シート!C4="","",企業入力シート!C4)</f>
        <v xml:space="preserve">2026/ / </v>
      </c>
      <c r="O2" s="984"/>
      <c r="P2" s="984"/>
      <c r="Q2" s="984"/>
      <c r="S2" s="3" t="s">
        <v>287</v>
      </c>
    </row>
    <row r="3" spans="1:20" ht="15.75" customHeight="1">
      <c r="A3" s="6"/>
      <c r="B3" s="6"/>
      <c r="C3" s="6"/>
      <c r="D3" s="6"/>
      <c r="E3" s="6"/>
      <c r="F3" s="6"/>
      <c r="G3" s="6"/>
      <c r="H3" s="6"/>
      <c r="I3" s="6"/>
      <c r="J3" s="6"/>
      <c r="R3" s="105"/>
      <c r="S3" s="103"/>
      <c r="T3" s="3" t="s">
        <v>288</v>
      </c>
    </row>
    <row r="4" spans="1:20" ht="15.75" customHeight="1">
      <c r="A4" s="983" t="s">
        <v>529</v>
      </c>
      <c r="B4" s="983"/>
      <c r="C4" s="983"/>
      <c r="D4" s="983"/>
      <c r="E4" s="983"/>
      <c r="F4" s="983"/>
      <c r="G4" s="983"/>
      <c r="H4" s="983"/>
      <c r="I4" s="983"/>
      <c r="J4" s="983"/>
      <c r="K4" s="983"/>
      <c r="L4" s="983"/>
      <c r="M4" s="983"/>
      <c r="N4" s="983"/>
      <c r="O4" s="983"/>
      <c r="P4" s="983"/>
      <c r="Q4" s="983"/>
      <c r="S4" s="98"/>
      <c r="T4" s="3" t="s">
        <v>289</v>
      </c>
    </row>
    <row r="5" spans="1:20" ht="15.75" customHeight="1">
      <c r="A5" s="981" t="s">
        <v>45</v>
      </c>
      <c r="B5" s="981"/>
      <c r="C5" s="981"/>
      <c r="D5" s="981"/>
      <c r="E5" s="981"/>
      <c r="F5" s="981"/>
      <c r="G5" s="981"/>
      <c r="H5" s="981"/>
      <c r="I5" s="981"/>
      <c r="J5" s="981"/>
      <c r="K5" s="981"/>
      <c r="L5" s="981"/>
      <c r="M5" s="981"/>
      <c r="N5" s="981"/>
      <c r="O5" s="981"/>
      <c r="P5" s="981"/>
      <c r="Q5" s="981"/>
    </row>
    <row r="6" spans="1:20" ht="15.75" customHeight="1">
      <c r="A6" s="82"/>
      <c r="B6" s="82"/>
      <c r="C6" s="82"/>
      <c r="D6" s="82"/>
      <c r="E6" s="82"/>
      <c r="F6" s="82"/>
      <c r="G6" s="82"/>
      <c r="H6" s="82"/>
      <c r="I6" s="82"/>
      <c r="S6" s="3" t="s">
        <v>290</v>
      </c>
    </row>
    <row r="7" spans="1:20" ht="15.75" customHeight="1">
      <c r="A7" s="2" t="s">
        <v>0</v>
      </c>
      <c r="B7" s="2"/>
      <c r="C7" s="83"/>
      <c r="D7" s="83"/>
      <c r="E7" s="83"/>
      <c r="F7" s="83"/>
      <c r="G7" s="83"/>
      <c r="H7" s="83"/>
      <c r="I7" s="83"/>
      <c r="S7" s="99"/>
      <c r="T7" s="3" t="s">
        <v>291</v>
      </c>
    </row>
    <row r="8" spans="1:20" ht="15.75" customHeight="1">
      <c r="A8" s="979" t="str">
        <f>CONCATENATE("　",発注者入力シート!C6,IF(COUNTIF(発注者入力シート!C6,"*センター*"),"所長","長"),"  ","様")</f>
        <v>　東部農林水産振興センター所長  様</v>
      </c>
      <c r="B8" s="979"/>
      <c r="C8" s="979"/>
      <c r="D8" s="979"/>
      <c r="E8" s="979"/>
      <c r="F8" s="979"/>
      <c r="G8" s="979"/>
      <c r="H8" s="83"/>
      <c r="I8" s="83"/>
      <c r="S8" s="100"/>
      <c r="T8" s="3" t="s">
        <v>289</v>
      </c>
    </row>
    <row r="9" spans="1:20" ht="15.75" customHeight="1">
      <c r="A9" s="83"/>
      <c r="B9" s="83"/>
      <c r="C9" s="83"/>
      <c r="D9" s="83"/>
      <c r="E9" s="83"/>
      <c r="F9" s="83"/>
      <c r="G9" s="83"/>
      <c r="H9" s="83"/>
      <c r="I9" s="83"/>
    </row>
    <row r="10" spans="1:20" ht="15.75" customHeight="1">
      <c r="B10" s="2"/>
      <c r="C10" s="2"/>
      <c r="D10" s="2"/>
      <c r="E10" s="2"/>
      <c r="F10" s="2"/>
      <c r="G10" s="2"/>
      <c r="H10" s="2"/>
      <c r="J10" s="986"/>
      <c r="K10" s="986"/>
      <c r="L10" s="986"/>
      <c r="M10" s="986"/>
      <c r="N10" s="104"/>
      <c r="O10" s="104"/>
      <c r="P10" s="104"/>
      <c r="Q10" s="104"/>
      <c r="R10" s="105"/>
      <c r="S10" s="105" t="s">
        <v>292</v>
      </c>
    </row>
    <row r="11" spans="1:20" ht="15.75" customHeight="1">
      <c r="B11" s="2"/>
      <c r="C11" s="2"/>
      <c r="D11" s="2"/>
      <c r="E11" s="2"/>
      <c r="F11" s="2"/>
      <c r="G11" s="2"/>
      <c r="H11" s="2" t="s">
        <v>976</v>
      </c>
      <c r="J11" s="985" t="str">
        <f>IF(企業入力シート!C6="","",企業入力シート!C6)</f>
        <v/>
      </c>
      <c r="K11" s="985"/>
      <c r="L11" s="985"/>
      <c r="M11" s="985"/>
      <c r="N11" s="985"/>
      <c r="O11" s="985"/>
      <c r="P11" s="985"/>
      <c r="Q11" s="985"/>
      <c r="R11" s="105"/>
      <c r="S11" s="105" t="s">
        <v>293</v>
      </c>
    </row>
    <row r="12" spans="1:20" ht="15.75" customHeight="1">
      <c r="A12" s="83"/>
      <c r="G12" s="2"/>
      <c r="J12" s="985"/>
      <c r="K12" s="985"/>
      <c r="L12" s="985"/>
      <c r="M12" s="985"/>
      <c r="N12" s="985"/>
      <c r="O12" s="985"/>
      <c r="P12" s="985"/>
      <c r="Q12" s="985"/>
    </row>
    <row r="13" spans="1:20" ht="15.75" customHeight="1">
      <c r="B13" s="6"/>
      <c r="C13" s="6"/>
      <c r="D13" s="6"/>
      <c r="E13" s="6"/>
      <c r="F13" s="6"/>
      <c r="G13" s="2" t="s">
        <v>549</v>
      </c>
      <c r="J13" s="987" t="str">
        <f>IF(企業入力シート!C7="","",企業入力シート!C7)</f>
        <v>○○建設</v>
      </c>
      <c r="K13" s="987"/>
      <c r="L13" s="987"/>
      <c r="M13" s="987"/>
      <c r="N13" s="987"/>
      <c r="O13" s="987"/>
      <c r="P13" s="987"/>
      <c r="Q13" s="987"/>
      <c r="R13" s="105"/>
    </row>
    <row r="14" spans="1:20" ht="15.75" customHeight="1">
      <c r="B14" s="83"/>
      <c r="C14" s="83"/>
      <c r="D14" s="83"/>
      <c r="E14" s="83"/>
      <c r="F14" s="83"/>
      <c r="G14" s="2" t="s">
        <v>75</v>
      </c>
      <c r="J14" s="978" t="str">
        <f>IF(企業入力シート!C8="","",企業入力シート!C8)</f>
        <v>○○　○○</v>
      </c>
      <c r="K14" s="978"/>
      <c r="L14" s="978"/>
      <c r="M14" s="978"/>
      <c r="N14" s="978"/>
      <c r="O14" s="978"/>
      <c r="R14" s="105"/>
    </row>
    <row r="15" spans="1:20" ht="15.75" customHeight="1">
      <c r="B15" s="83"/>
      <c r="C15" s="83"/>
      <c r="D15" s="83"/>
      <c r="E15" s="83"/>
      <c r="F15" s="83"/>
      <c r="G15" s="83"/>
      <c r="H15" s="2"/>
      <c r="J15" s="83"/>
      <c r="K15" s="2"/>
      <c r="L15" s="83"/>
    </row>
    <row r="16" spans="1:20" ht="15.75" customHeight="1">
      <c r="A16" s="83"/>
    </row>
    <row r="17" spans="1:18" ht="13.5" customHeight="1">
      <c r="A17" s="980" t="str">
        <f>CONCATENATE("　","令和",(YEAR(発注者入力シート!C7)-2018),"年",MONTH(発注者入力シート!C7),"月",DAY(発注者入力シート!C7),"日付けで入札公告のありました下記工事について、別添のとおり書類を添えて提出いたします。")</f>
        <v>　令和8年9月16日付けで入札公告のありました下記工事について、別添のとおり書類を添えて提出いたします。</v>
      </c>
      <c r="B17" s="980"/>
      <c r="C17" s="980"/>
      <c r="D17" s="980"/>
      <c r="E17" s="980"/>
      <c r="F17" s="980"/>
      <c r="G17" s="980"/>
      <c r="H17" s="980"/>
      <c r="I17" s="980"/>
      <c r="J17" s="980"/>
      <c r="K17" s="980"/>
      <c r="L17" s="980"/>
      <c r="M17" s="980"/>
      <c r="N17" s="980"/>
      <c r="O17" s="980"/>
      <c r="P17" s="980"/>
      <c r="Q17" s="980"/>
    </row>
    <row r="18" spans="1:18">
      <c r="A18" s="980"/>
      <c r="B18" s="980"/>
      <c r="C18" s="980"/>
      <c r="D18" s="980"/>
      <c r="E18" s="980"/>
      <c r="F18" s="980"/>
      <c r="G18" s="980"/>
      <c r="H18" s="980"/>
      <c r="I18" s="980"/>
      <c r="J18" s="980"/>
      <c r="K18" s="980"/>
      <c r="L18" s="980"/>
      <c r="M18" s="980"/>
      <c r="N18" s="980"/>
      <c r="O18" s="980"/>
      <c r="P18" s="980"/>
      <c r="Q18" s="980"/>
      <c r="R18" s="106"/>
    </row>
    <row r="19" spans="1:18" ht="15.65" customHeight="1">
      <c r="A19" s="83"/>
    </row>
    <row r="20" spans="1:18" ht="15.75" customHeight="1">
      <c r="A20" s="2" t="s">
        <v>1</v>
      </c>
      <c r="B20" s="2"/>
      <c r="C20" s="979" t="str">
        <f>発注者入力シート!C10</f>
        <v>大社漁港海岸 農山漁村地域整備交付金（海岸環境）工事（２工区）その５</v>
      </c>
      <c r="D20" s="979"/>
      <c r="E20" s="979"/>
      <c r="F20" s="979"/>
      <c r="G20" s="979"/>
      <c r="H20" s="979"/>
      <c r="I20" s="979"/>
      <c r="J20" s="979"/>
      <c r="K20" s="979"/>
      <c r="L20" s="979"/>
      <c r="M20" s="979"/>
      <c r="N20" s="979"/>
      <c r="O20" s="979"/>
      <c r="P20" s="979"/>
      <c r="Q20" s="979"/>
    </row>
    <row r="21" spans="1:18" ht="15.75" customHeight="1">
      <c r="A21" s="83"/>
      <c r="F21" s="204"/>
    </row>
    <row r="22" spans="1:18" ht="15.75" customHeight="1">
      <c r="A22" s="2" t="s">
        <v>580</v>
      </c>
      <c r="B22" s="2"/>
      <c r="C22" s="2"/>
      <c r="D22" s="2"/>
      <c r="E22" s="2"/>
      <c r="F22" s="2"/>
      <c r="G22" s="2"/>
      <c r="H22" s="2"/>
      <c r="I22" s="2"/>
    </row>
    <row r="23" spans="1:18">
      <c r="A23" s="982" t="str">
        <f>IF(AND(IFERROR(OR(発注者入力シート!$L$62="２",発注者入力シート!$L$63="２"),FALSE),企業入力シート!$B$36="○"),"",IF(COUNTIF($A$44:$A$50,"*"&amp;VLOOKUP("２",発注者入力シート!$L$41:$N$79,3,FALSE)&amp;"*")&gt;=1,"",INDEX(発注者入力シート!$L$40:$O$85,MATCH("２",発注者入力シート!$L$40:$L$85,0),4)))</f>
        <v>　○企業の工事成績評定点　（様式-２-１、様式-２-２）</v>
      </c>
      <c r="B23" s="982"/>
      <c r="C23" s="982"/>
      <c r="D23" s="982"/>
      <c r="E23" s="982"/>
      <c r="F23" s="982"/>
      <c r="G23" s="982"/>
      <c r="H23" s="982"/>
      <c r="I23" s="982"/>
      <c r="J23" s="982"/>
      <c r="K23" s="982"/>
      <c r="L23" s="982"/>
      <c r="M23" s="982"/>
      <c r="N23" s="982"/>
      <c r="O23" s="982"/>
      <c r="P23" s="982"/>
      <c r="Q23" s="982"/>
    </row>
    <row r="24" spans="1:18" ht="13.5" customHeight="1">
      <c r="A24" s="982" t="str">
        <f>IF(AND(IFERROR(OR(発注者入力シート!$L$62="３",発注者入力シート!$L$63="３"),FALSE),企業入力シート!$B$36="○"),"",IF(COUNTIF($A$44:$A$50,"*"&amp;VLOOKUP("３",発注者入力シート!$L$41:$N$79,3,FALSE)&amp;"*")&gt;=1,"",INDEX(発注者入力シート!$L$40:$O$85,MATCH("３",発注者入力シート!$L$40:$L$85,0),4)))</f>
        <v>　○企業の同種工事の施工実績　（様式-３）</v>
      </c>
      <c r="B24" s="982"/>
      <c r="C24" s="982"/>
      <c r="D24" s="982"/>
      <c r="E24" s="982"/>
      <c r="F24" s="982"/>
      <c r="G24" s="982"/>
      <c r="H24" s="982"/>
      <c r="I24" s="982"/>
      <c r="J24" s="982"/>
      <c r="K24" s="982"/>
      <c r="L24" s="982"/>
      <c r="M24" s="982"/>
      <c r="N24" s="982"/>
      <c r="O24" s="982"/>
      <c r="P24" s="982"/>
      <c r="Q24" s="982"/>
    </row>
    <row r="25" spans="1:18" ht="13.5" customHeight="1">
      <c r="A25" s="982" t="str">
        <f>IF(AND(IFERROR(OR(発注者入力シート!$L$62="４",発注者入力シート!$L$63="４"),FALSE),企業入力シート!$B$36="○"),"",IF(COUNTIF($A$44:$A$50,"*"&amp;VLOOKUP("４",発注者入力シート!$L$41:$N$79,3,FALSE)&amp;"*")&gt;=1,"",INDEX(発注者入力シート!$L$40:$O$85,MATCH("４",発注者入力シート!$L$40:$L$85,0),4)))</f>
        <v>　○配置予定技術者の資格　（様式-４）</v>
      </c>
      <c r="B25" s="982"/>
      <c r="C25" s="982"/>
      <c r="D25" s="982"/>
      <c r="E25" s="982"/>
      <c r="F25" s="982"/>
      <c r="G25" s="982"/>
      <c r="H25" s="982"/>
      <c r="I25" s="982"/>
      <c r="J25" s="982"/>
      <c r="K25" s="982"/>
      <c r="L25" s="982"/>
      <c r="M25" s="982"/>
      <c r="N25" s="982"/>
      <c r="O25" s="982"/>
      <c r="P25" s="982"/>
      <c r="Q25" s="982"/>
    </row>
    <row r="26" spans="1:18" ht="13.5" customHeight="1">
      <c r="A26" s="982" t="str">
        <f>IF(AND(IFERROR(OR(発注者入力シート!$L$62="５",発注者入力シート!$L$63="５"),FALSE),企業入力シート!$B$36="○"),"",IF(COUNTIF($A$44:$A$50,"*"&amp;VLOOKUP("５",発注者入力シート!$L$41:$N$79,3,FALSE)&amp;"*")&gt;=1,"",INDEX(発注者入力シート!$L$40:$O$85,MATCH("５",発注者入力シート!$L$40:$L$85,0),4)))</f>
        <v>　○配置予定技術者の同種工事の施工経験　（様式-５）</v>
      </c>
      <c r="B26" s="982"/>
      <c r="C26" s="982"/>
      <c r="D26" s="982"/>
      <c r="E26" s="982"/>
      <c r="F26" s="982"/>
      <c r="G26" s="982"/>
      <c r="H26" s="982"/>
      <c r="I26" s="982"/>
      <c r="J26" s="982"/>
      <c r="K26" s="982"/>
      <c r="L26" s="982"/>
      <c r="M26" s="982"/>
      <c r="N26" s="982"/>
      <c r="O26" s="982"/>
      <c r="P26" s="982"/>
      <c r="Q26" s="982"/>
    </row>
    <row r="27" spans="1:18" ht="13.5" customHeight="1">
      <c r="A27" s="982" t="str">
        <f>IF(AND(IFERROR(OR(発注者入力シート!$L$62="６",発注者入力シート!$L$63="６"),FALSE),企業入力シート!$B$36="○"),"",IF(COUNTIF($A$44:$A$50,"*"&amp;VLOOKUP("６",発注者入力シート!$L$41:$N$79,3,FALSE)&amp;"*")&gt;=1,"",INDEX(発注者入力シート!$L$40:$O$85,MATCH("６",発注者入力シート!$L$40:$L$85,0),4)))</f>
        <v>　○配置予定技術者の継続学習　（様式-６）</v>
      </c>
      <c r="B27" s="982"/>
      <c r="C27" s="982"/>
      <c r="D27" s="982"/>
      <c r="E27" s="982"/>
      <c r="F27" s="982"/>
      <c r="G27" s="982"/>
      <c r="H27" s="982"/>
      <c r="I27" s="982"/>
      <c r="J27" s="982"/>
      <c r="K27" s="982"/>
      <c r="L27" s="982"/>
      <c r="M27" s="982"/>
      <c r="N27" s="982"/>
      <c r="O27" s="982"/>
      <c r="P27" s="982"/>
      <c r="Q27" s="982"/>
    </row>
    <row r="28" spans="1:18" ht="13.5" customHeight="1">
      <c r="A28" s="982" t="str">
        <f>IF(AND(IFERROR(OR(発注者入力シート!$L$62="７",発注者入力シート!$L$63="７"),FALSE),企業入力シート!$B$36="○"),"",IF(COUNTIF($A$44:$A$50,"*"&amp;VLOOKUP("７",発注者入力シート!$L$41:$N$79,3,FALSE)&amp;"*")&gt;=1,"",INDEX(発注者入力シート!$L$40:$O$85,MATCH("７",発注者入力シート!$L$40:$L$85,0),4)))</f>
        <v>　○家畜伝染病防疫協定の締結実績　（様式-７）</v>
      </c>
      <c r="B28" s="982"/>
      <c r="C28" s="982"/>
      <c r="D28" s="982"/>
      <c r="E28" s="982"/>
      <c r="F28" s="982"/>
      <c r="G28" s="982"/>
      <c r="H28" s="982"/>
      <c r="I28" s="982"/>
      <c r="J28" s="982"/>
      <c r="K28" s="982"/>
      <c r="L28" s="982"/>
      <c r="M28" s="982"/>
      <c r="N28" s="982"/>
      <c r="O28" s="982"/>
      <c r="P28" s="982"/>
      <c r="Q28" s="982"/>
    </row>
    <row r="29" spans="1:18" ht="13.5" customHeight="1">
      <c r="A29" s="982" t="str">
        <f>IF(AND(IFERROR(OR(発注者入力シート!$L$62="８",発注者入力シート!$L$63="８"),FALSE),企業入力シート!$B$36="○"),"",IF(COUNTIF($A$44:$A$50,"*"&amp;VLOOKUP("８",発注者入力シート!$L$41:$N$79,3,FALSE)&amp;"*")&gt;=1,"",INDEX(発注者入力シート!$L$40:$O$85,MATCH("８",発注者入力シート!$L$40:$L$85,0),4)))</f>
        <v>　○県管理公共土木施設に関する維持管理業務または海岸漂着物の回収業務の契約実績　（様式-８）</v>
      </c>
      <c r="B29" s="982"/>
      <c r="C29" s="982"/>
      <c r="D29" s="982"/>
      <c r="E29" s="982"/>
      <c r="F29" s="982"/>
      <c r="G29" s="982"/>
      <c r="H29" s="982"/>
      <c r="I29" s="982"/>
      <c r="J29" s="982"/>
      <c r="K29" s="982"/>
      <c r="L29" s="982"/>
      <c r="M29" s="982"/>
      <c r="N29" s="982"/>
      <c r="O29" s="982"/>
      <c r="P29" s="982"/>
      <c r="Q29" s="982"/>
    </row>
    <row r="30" spans="1:18" ht="13.5" customHeight="1">
      <c r="A30" s="982" t="str">
        <f>IF(AND(IFERROR(OR(発注者入力シート!$L$62="９",発注者入力シート!$L$63="９"),FALSE),企業入力シート!$B$36="○"),"",IF(COUNTIF($A$44:$A$50,"*"&amp;VLOOKUP("９",発注者入力シート!$L$41:$N$79,3,FALSE)&amp;"*")&gt;=1,"",INDEX(発注者入力シート!$L$40:$O$85,MATCH("９",発注者入力シート!$L$40:$L$85,0),4)))</f>
        <v>　○ボランティア活動又はハートフルしまねへの参加実績　（様式-９）</v>
      </c>
      <c r="B30" s="982"/>
      <c r="C30" s="982"/>
      <c r="D30" s="982"/>
      <c r="E30" s="982"/>
      <c r="F30" s="982"/>
      <c r="G30" s="982"/>
      <c r="H30" s="982"/>
      <c r="I30" s="982"/>
      <c r="J30" s="982"/>
      <c r="K30" s="982"/>
      <c r="L30" s="982"/>
      <c r="M30" s="982"/>
      <c r="N30" s="982"/>
      <c r="O30" s="982"/>
      <c r="P30" s="982"/>
      <c r="Q30" s="982"/>
    </row>
    <row r="31" spans="1:18">
      <c r="A31" s="982" t="str">
        <f>IF(AND(IFERROR(OR(発注者入力シート!$L$62="１０",発注者入力シート!$L$63="１０"),FALSE),企業入力シート!$B$36="○"),"",IF(COUNTIF($A$44:$A$50,"*"&amp;VLOOKUP("１０",発注者入力シート!$L$41:$N$79,3,FALSE)&amp;"*")&gt;=1,"",INDEX(発注者入力シート!$L$40:$O$85,MATCH("１０",発注者入力シート!$L$40:$L$85,0),4)))</f>
        <v>　○労働福祉関連の状況(a 障がい者雇用の実態)　（様式-１０）</v>
      </c>
      <c r="B31" s="982"/>
      <c r="C31" s="982"/>
      <c r="D31" s="982"/>
      <c r="E31" s="982"/>
      <c r="F31" s="982"/>
      <c r="G31" s="982"/>
      <c r="H31" s="982"/>
      <c r="I31" s="982"/>
      <c r="J31" s="982"/>
      <c r="K31" s="982"/>
      <c r="L31" s="982"/>
      <c r="M31" s="982"/>
      <c r="N31" s="982"/>
      <c r="O31" s="982"/>
      <c r="P31" s="982"/>
      <c r="Q31" s="982"/>
    </row>
    <row r="32" spans="1:18" ht="13.5" customHeight="1">
      <c r="A32" s="982" t="str">
        <f>IF(AND(IFERROR(OR(発注者入力シート!$L$62="１１",発注者入力シート!$L$63="１１"),FALSE),企業入力シート!$B$36="○"),"",IF(COUNTIF($A$44:$A$50,"*"&amp;VLOOKUP("１１",発注者入力シート!$L$41:$N$79,3,FALSE)&amp;"*")&gt;=1,"",INDEX(発注者入力シート!$L$40:$O$85,MATCH("１１",発注者入力シート!$L$40:$L$85,0),4)))</f>
        <v>　○労働福祉関連の状況(b 育児・介護休業に関する制度)　（様式-１１）</v>
      </c>
      <c r="B32" s="982"/>
      <c r="C32" s="982"/>
      <c r="D32" s="982"/>
      <c r="E32" s="982"/>
      <c r="F32" s="982"/>
      <c r="G32" s="982"/>
      <c r="H32" s="982"/>
      <c r="I32" s="982"/>
      <c r="J32" s="982"/>
      <c r="K32" s="982"/>
      <c r="L32" s="982"/>
      <c r="M32" s="982"/>
      <c r="N32" s="982"/>
      <c r="O32" s="982"/>
      <c r="P32" s="982"/>
      <c r="Q32" s="982"/>
    </row>
    <row r="33" spans="1:17">
      <c r="A33" s="982" t="str">
        <f>IF(AND(IFERROR(OR(発注者入力シート!$L$62="１２",発注者入力シート!$L$63="１２"),FALSE),企業入力シート!$B$36="○"),"",IF(COUNTIF($A$44:$A$50,"*"&amp;VLOOKUP("１２",発注者入力シート!$L$41:$N$79,3,FALSE)&amp;"*")&gt;=1,"",INDEX(発注者入力シート!$L$40:$O$85,MATCH("１２",発注者入力シート!$L$40:$L$85,0),4)))</f>
        <v>　○育児・介護休業に関する制度　チェック表　（様式-１２）</v>
      </c>
      <c r="B33" s="982"/>
      <c r="C33" s="982"/>
      <c r="D33" s="982"/>
      <c r="E33" s="982"/>
      <c r="F33" s="982"/>
      <c r="G33" s="982"/>
      <c r="H33" s="982"/>
      <c r="I33" s="982"/>
      <c r="J33" s="982"/>
      <c r="K33" s="982"/>
      <c r="L33" s="982"/>
      <c r="M33" s="982"/>
      <c r="N33" s="982"/>
      <c r="O33" s="982"/>
      <c r="P33" s="982"/>
      <c r="Q33" s="982"/>
    </row>
    <row r="34" spans="1:17" ht="13.5" customHeight="1">
      <c r="A34" s="982" t="str">
        <f>IF(AND(IFERROR(OR(発注者入力シート!$L$62="１３",発注者入力シート!$L$63="１３"),FALSE),企業入力シート!$B$36="○"),"",IF(COUNTIF($A$44:$A$50,"*"&amp;VLOOKUP("１３",発注者入力シート!$L$41:$N$79,3,FALSE)&amp;"*")&gt;=1,"",INDEX(発注者入力シート!$L$40:$O$85,MATCH("１３",発注者入力シート!$L$40:$L$85,0),4)))</f>
        <v>　○若手技術者・若手従業員の新規雇用　（様式-１３）</v>
      </c>
      <c r="B34" s="982"/>
      <c r="C34" s="982"/>
      <c r="D34" s="982"/>
      <c r="E34" s="982"/>
      <c r="F34" s="982"/>
      <c r="G34" s="982"/>
      <c r="H34" s="982"/>
      <c r="I34" s="982"/>
      <c r="J34" s="982"/>
      <c r="K34" s="982"/>
      <c r="L34" s="982"/>
      <c r="M34" s="982"/>
      <c r="N34" s="982"/>
      <c r="O34" s="982"/>
      <c r="P34" s="982"/>
      <c r="Q34" s="982"/>
    </row>
    <row r="35" spans="1:17" ht="13.5" customHeight="1">
      <c r="A35" s="982" t="str">
        <f>IF(AND(IFERROR(OR(発注者入力シート!$L$62="１４",発注者入力シート!$L$63="１４"),FALSE),企業入力シート!$B$36="○"),"",IF(COUNTIF($A$44:$A$50,"*"&amp;VLOOKUP("１４",発注者入力シート!$L$41:$N$79,3,FALSE)&amp;"*")&gt;=1,"",INDEX(発注者入力シート!$L$40:$O$85,MATCH("１４",発注者入力シート!$L$40:$L$85,0),4)))</f>
        <v>　○建設キャリアアップシステム（CCUS）の活用　（様式-１４）</v>
      </c>
      <c r="B35" s="982"/>
      <c r="C35" s="982"/>
      <c r="D35" s="982"/>
      <c r="E35" s="982"/>
      <c r="F35" s="982"/>
      <c r="G35" s="982"/>
      <c r="H35" s="982"/>
      <c r="I35" s="982"/>
      <c r="J35" s="982"/>
      <c r="K35" s="982"/>
      <c r="L35" s="982"/>
      <c r="M35" s="982"/>
      <c r="N35" s="982"/>
      <c r="O35" s="982"/>
      <c r="P35" s="982"/>
      <c r="Q35" s="982"/>
    </row>
    <row r="36" spans="1:17" hidden="1">
      <c r="A36" s="982" t="e">
        <f>IF(AND(IFERROR(OR(発注者入力シート!$L$62="１５",発注者入力シート!$L$63="１５"),FALSE),企業入力シート!$B$36="○"),"",IF(COUNTIF($A$44:$A$50,"*"&amp;VLOOKUP("１５",発注者入力シート!$L$41:$N$79,3,FALSE)&amp;"*")&gt;=1,"",INDEX(発注者入力シート!$L$40:$O$85,MATCH("１５",発注者入力シート!$L$40:$L$85,0),4)))</f>
        <v>#N/A</v>
      </c>
      <c r="B36" s="982"/>
      <c r="C36" s="982"/>
      <c r="D36" s="982"/>
      <c r="E36" s="982"/>
      <c r="F36" s="982"/>
      <c r="G36" s="982"/>
      <c r="H36" s="982"/>
      <c r="I36" s="982"/>
      <c r="J36" s="982"/>
      <c r="K36" s="982"/>
      <c r="L36" s="982"/>
      <c r="M36" s="982"/>
      <c r="N36" s="982"/>
      <c r="O36" s="982"/>
      <c r="P36" s="982"/>
      <c r="Q36" s="982"/>
    </row>
    <row r="37" spans="1:17" hidden="1">
      <c r="A37" s="982" t="e">
        <f>IF(AND(IFERROR(OR(発注者入力シート!$L$62="１６",発注者入力シート!$L$63="１６"),FALSE),企業入力シート!$B$36="○"),"",IF(COUNTIF($A$44:$A$50,"*"&amp;VLOOKUP("１６",発注者入力シート!$L$41:$N$79,3,FALSE)&amp;"*")&gt;=1,"",INDEX(発注者入力シート!$L$40:$O$85,MATCH("１６",発注者入力シート!$L$40:$L$85,0),4)))</f>
        <v>#N/A</v>
      </c>
      <c r="B37" s="982"/>
      <c r="C37" s="982"/>
      <c r="D37" s="982"/>
      <c r="E37" s="982"/>
      <c r="F37" s="982"/>
      <c r="G37" s="982"/>
      <c r="H37" s="982"/>
      <c r="I37" s="982"/>
      <c r="J37" s="982"/>
      <c r="K37" s="982"/>
      <c r="L37" s="982"/>
      <c r="M37" s="982"/>
      <c r="N37" s="982"/>
      <c r="O37" s="982"/>
      <c r="P37" s="982"/>
      <c r="Q37" s="982"/>
    </row>
    <row r="38" spans="1:17" hidden="1">
      <c r="A38" s="982" t="e">
        <f>IF(AND(IFERROR(OR(発注者入力シート!$L$62="１７",発注者入力シート!$L$63="１７"),FALSE),企業入力シート!$B$36="○"),"",IF(COUNTIF($A$44:$A$50,"*"&amp;VLOOKUP("１７",発注者入力シート!$L$41:$N$79,3,FALSE)&amp;"*")&gt;=1,"",INDEX(発注者入力シート!$L$40:$O$85,MATCH("１７",発注者入力シート!$L$40:$L$85,0),4)))</f>
        <v>#N/A</v>
      </c>
      <c r="B38" s="982"/>
      <c r="C38" s="982"/>
      <c r="D38" s="982"/>
      <c r="E38" s="982"/>
      <c r="F38" s="982"/>
      <c r="G38" s="982"/>
      <c r="H38" s="982"/>
      <c r="I38" s="982"/>
      <c r="J38" s="982"/>
      <c r="K38" s="982"/>
      <c r="L38" s="982"/>
      <c r="M38" s="982"/>
      <c r="N38" s="982"/>
      <c r="O38" s="982"/>
      <c r="P38" s="982"/>
      <c r="Q38" s="982"/>
    </row>
    <row r="39" spans="1:17" hidden="1">
      <c r="A39" s="982" t="e">
        <f>IF(AND(IFERROR(OR(発注者入力シート!$L$62="１８",発注者入力シート!$L$63="１８"),FALSE),企業入力シート!$B$36="○"),"",IF(COUNTIF($A$44:$A$50,"*"&amp;VLOOKUP("１８",発注者入力シート!$L$41:$N$79,3,FALSE)&amp;"*")&gt;=1,"",INDEX(発注者入力シート!$L$40:$O$85,MATCH("１８",発注者入力シート!$L$40:$L$85,0),4)))</f>
        <v>#N/A</v>
      </c>
      <c r="B39" s="982"/>
      <c r="C39" s="982"/>
      <c r="D39" s="982"/>
      <c r="E39" s="982"/>
      <c r="F39" s="982"/>
      <c r="G39" s="982"/>
      <c r="H39" s="982"/>
      <c r="I39" s="982"/>
      <c r="J39" s="982"/>
      <c r="K39" s="982"/>
      <c r="L39" s="982"/>
      <c r="M39" s="982"/>
      <c r="N39" s="982"/>
      <c r="O39" s="982"/>
      <c r="P39" s="982"/>
      <c r="Q39" s="982"/>
    </row>
    <row r="40" spans="1:17" hidden="1">
      <c r="A40" s="982" t="e">
        <f>IF(AND(IFERROR(OR(発注者入力シート!$L$62="１９",発注者入力シート!$L$63="１９"),FALSE),企業入力シート!$B$36="○"),"",IF(COUNTIF($A$44:$A$50,"*"&amp;VLOOKUP("１９",発注者入力シート!$L$41:$N$79,3,FALSE)&amp;"*")&gt;=1,"",INDEX(発注者入力シート!$L$40:$O$85,MATCH("１９",発注者入力シート!$L$40:$L$85,0),4)))</f>
        <v>#N/A</v>
      </c>
      <c r="B40" s="982"/>
      <c r="C40" s="982"/>
      <c r="D40" s="982"/>
      <c r="E40" s="982"/>
      <c r="F40" s="982"/>
      <c r="G40" s="982"/>
      <c r="H40" s="982"/>
      <c r="I40" s="982"/>
      <c r="J40" s="982"/>
      <c r="K40" s="982"/>
      <c r="L40" s="982"/>
      <c r="M40" s="982"/>
      <c r="N40" s="982"/>
      <c r="O40" s="982"/>
      <c r="P40" s="982"/>
      <c r="Q40" s="982"/>
    </row>
    <row r="41" spans="1:17" hidden="1">
      <c r="A41" s="982" t="e">
        <f>IF(AND(IFERROR(OR(発注者入力シート!$L$62="２０",発注者入力シート!$L$63="２０"),FALSE),企業入力シート!$B$36="○"),"",IF(COUNTIF($A$44:$A$50,"*"&amp;VLOOKUP("２０",発注者入力シート!$L$41:$N$79,3,FALSE)&amp;"*")&gt;=1,"",INDEX(発注者入力シート!$L$40:$O$85,MATCH("２０",発注者入力シート!$L$40:$L$85,0),4)))</f>
        <v>#N/A</v>
      </c>
      <c r="B41" s="982"/>
      <c r="C41" s="982"/>
      <c r="D41" s="982"/>
      <c r="E41" s="982"/>
      <c r="F41" s="982"/>
      <c r="G41" s="982"/>
      <c r="H41" s="982"/>
      <c r="I41" s="982"/>
      <c r="J41" s="982"/>
      <c r="K41" s="982"/>
      <c r="L41" s="982"/>
      <c r="M41" s="982"/>
      <c r="N41" s="982"/>
      <c r="O41" s="982"/>
      <c r="P41" s="982"/>
      <c r="Q41" s="982"/>
    </row>
    <row r="42" spans="1:17" ht="15.75" customHeight="1">
      <c r="A42" s="6"/>
      <c r="B42" s="2"/>
      <c r="C42" s="83"/>
      <c r="D42" s="83"/>
      <c r="E42" s="83"/>
      <c r="F42" s="83"/>
      <c r="G42" s="83"/>
      <c r="H42" s="83"/>
      <c r="I42" s="83"/>
    </row>
    <row r="43" spans="1:17" ht="15.75" customHeight="1">
      <c r="A43" s="741" t="str">
        <f>IF(企業入力シート!A26=0,"","※事前審査・証明書による提出（技術資料及び添付資料省略）")</f>
        <v/>
      </c>
      <c r="B43" s="741"/>
      <c r="C43" s="752"/>
      <c r="D43" s="752"/>
      <c r="E43" s="752"/>
      <c r="F43" s="752"/>
      <c r="G43" s="752"/>
      <c r="H43" s="752"/>
      <c r="I43" s="752"/>
      <c r="J43" s="99"/>
      <c r="K43" s="99"/>
      <c r="L43" s="99"/>
      <c r="M43" s="99"/>
      <c r="N43" s="99"/>
      <c r="O43" s="99"/>
      <c r="P43" s="99"/>
      <c r="Q43" s="99"/>
    </row>
    <row r="44" spans="1:17" ht="15.75" customHeight="1">
      <c r="A44" s="741" t="str">
        <f>IF(企業入力シート!$A$26&gt;0,"　　・"&amp;VLOOKUP(1,企業入力シート!$A$27:$I$36,3,FALSE),"")</f>
        <v/>
      </c>
      <c r="B44" s="99"/>
      <c r="C44" s="752"/>
      <c r="D44" s="752"/>
      <c r="E44" s="752"/>
      <c r="F44" s="752"/>
      <c r="G44" s="752"/>
      <c r="H44" s="752"/>
      <c r="I44" s="752"/>
      <c r="J44" s="99"/>
      <c r="K44" s="99"/>
      <c r="L44" s="99"/>
      <c r="M44" s="99"/>
      <c r="N44" s="99"/>
      <c r="O44" s="99"/>
      <c r="P44" s="99"/>
      <c r="Q44" s="99"/>
    </row>
    <row r="45" spans="1:17" ht="15.75" customHeight="1">
      <c r="A45" s="741" t="str">
        <f>IF(企業入力シート!A26&gt;1,"　　・"&amp;VLOOKUP(2,企業入力シート!$A$27:$I$36,3,FALSE),"")</f>
        <v/>
      </c>
      <c r="B45" s="741"/>
      <c r="C45" s="752"/>
      <c r="D45" s="752"/>
      <c r="E45" s="752"/>
      <c r="F45" s="752"/>
      <c r="G45" s="752"/>
      <c r="H45" s="752"/>
      <c r="I45" s="752"/>
      <c r="J45" s="99"/>
      <c r="K45" s="99"/>
      <c r="L45" s="99"/>
      <c r="M45" s="99"/>
      <c r="N45" s="99"/>
      <c r="O45" s="99"/>
      <c r="P45" s="99"/>
      <c r="Q45" s="99"/>
    </row>
    <row r="46" spans="1:17" ht="15.75" customHeight="1">
      <c r="A46" s="741" t="str">
        <f>IF(企業入力シート!A26&gt;2,"　　・"&amp;VLOOKUP(3,企業入力シート!$A$27:$I$36,3,FALSE),"")</f>
        <v/>
      </c>
      <c r="B46" s="741"/>
      <c r="C46" s="752"/>
      <c r="D46" s="752"/>
      <c r="E46" s="752"/>
      <c r="F46" s="752"/>
      <c r="G46" s="752"/>
      <c r="H46" s="752"/>
      <c r="I46" s="752"/>
      <c r="J46" s="99"/>
      <c r="K46" s="99"/>
      <c r="L46" s="99"/>
      <c r="M46" s="99"/>
      <c r="N46" s="99"/>
      <c r="O46" s="99"/>
      <c r="P46" s="99"/>
      <c r="Q46" s="99"/>
    </row>
    <row r="47" spans="1:17" ht="15.75" customHeight="1">
      <c r="A47" s="741" t="str">
        <f>IF(企業入力シート!A26&gt;3,"　　・"&amp;VLOOKUP(4,企業入力シート!$A$27:$I$36,3,FALSE),"")</f>
        <v/>
      </c>
      <c r="B47" s="741"/>
      <c r="C47" s="752"/>
      <c r="D47" s="752"/>
      <c r="E47" s="752"/>
      <c r="F47" s="752"/>
      <c r="G47" s="752"/>
      <c r="H47" s="752"/>
      <c r="I47" s="752"/>
      <c r="J47" s="99"/>
      <c r="K47" s="99"/>
      <c r="L47" s="99"/>
      <c r="M47" s="99"/>
      <c r="N47" s="99"/>
      <c r="O47" s="99"/>
      <c r="P47" s="99"/>
      <c r="Q47" s="99"/>
    </row>
    <row r="48" spans="1:17" ht="15.75" customHeight="1">
      <c r="A48" s="741" t="str">
        <f>IF(企業入力シート!A26&gt;4,"　　・"&amp;VLOOKUP(5,企業入力シート!$A$27:$I$36,3,FALSE),"")</f>
        <v/>
      </c>
      <c r="B48" s="741"/>
      <c r="C48" s="752"/>
      <c r="D48" s="752"/>
      <c r="E48" s="752"/>
      <c r="F48" s="752"/>
      <c r="G48" s="752"/>
      <c r="H48" s="752"/>
      <c r="I48" s="752"/>
      <c r="J48" s="99"/>
      <c r="K48" s="99"/>
      <c r="L48" s="99"/>
      <c r="M48" s="99"/>
      <c r="N48" s="99"/>
      <c r="O48" s="99"/>
      <c r="P48" s="99"/>
      <c r="Q48" s="99"/>
    </row>
    <row r="49" spans="1:18" ht="15.75" customHeight="1">
      <c r="A49" s="741" t="str">
        <f>IF(企業入力シート!A26&gt;5,"　　・"&amp;VLOOKUP(6,企業入力シート!$A$27:$I$36,3,FALSE),"")</f>
        <v/>
      </c>
      <c r="B49" s="741"/>
      <c r="C49" s="752"/>
      <c r="D49" s="752"/>
      <c r="E49" s="752"/>
      <c r="F49" s="752"/>
      <c r="G49" s="752"/>
      <c r="H49" s="752"/>
      <c r="I49" s="752"/>
      <c r="J49" s="99"/>
      <c r="K49" s="99"/>
      <c r="L49" s="99"/>
      <c r="M49" s="99"/>
      <c r="N49" s="99"/>
      <c r="O49" s="99"/>
      <c r="P49" s="99"/>
      <c r="Q49" s="99"/>
    </row>
    <row r="50" spans="1:18" ht="15.75" customHeight="1">
      <c r="A50" s="741" t="str">
        <f>IF(企業入力シート!A26&gt;6,"　　・"&amp;VLOOKUP(7,企業入力シート!$A$27:$I$36,3,FALSE),"")</f>
        <v/>
      </c>
      <c r="B50" s="741"/>
      <c r="C50" s="752"/>
      <c r="D50" s="752"/>
      <c r="E50" s="752"/>
      <c r="F50" s="752"/>
      <c r="G50" s="752"/>
      <c r="H50" s="752"/>
      <c r="I50" s="752"/>
      <c r="J50" s="99"/>
      <c r="K50" s="99"/>
      <c r="L50" s="99"/>
      <c r="M50" s="99"/>
      <c r="N50" s="99"/>
      <c r="O50" s="99"/>
      <c r="P50" s="99"/>
      <c r="Q50" s="99"/>
    </row>
    <row r="51" spans="1:18" ht="15.75" customHeight="1">
      <c r="A51" s="83"/>
      <c r="B51" s="83"/>
      <c r="C51" s="83"/>
      <c r="D51" s="83"/>
      <c r="E51" s="83"/>
      <c r="F51" s="2"/>
      <c r="G51" s="83"/>
      <c r="H51" s="83"/>
      <c r="I51" s="83"/>
    </row>
    <row r="52" spans="1:18" ht="15.75" customHeight="1">
      <c r="A52" s="988" t="s">
        <v>1188</v>
      </c>
      <c r="B52" s="988"/>
      <c r="C52" s="988"/>
      <c r="D52" s="988"/>
      <c r="E52" s="988"/>
      <c r="F52" s="988"/>
      <c r="G52" s="988"/>
      <c r="H52" s="988"/>
      <c r="I52" s="988"/>
    </row>
    <row r="53" spans="1:18" ht="15.75" customHeight="1">
      <c r="B53" s="2" t="s">
        <v>47</v>
      </c>
      <c r="C53" s="83"/>
      <c r="D53" s="987" t="str">
        <f>IF(企業入力シート!C9="","",企業入力シート!C9)</f>
        <v/>
      </c>
      <c r="E53" s="987"/>
      <c r="F53" s="987"/>
      <c r="G53" s="987"/>
      <c r="H53" s="987"/>
      <c r="I53" s="987"/>
      <c r="J53" s="987"/>
      <c r="K53" s="987"/>
      <c r="R53" s="105"/>
    </row>
    <row r="54" spans="1:18" ht="15.75" customHeight="1">
      <c r="B54" s="2" t="s">
        <v>46</v>
      </c>
      <c r="C54" s="83"/>
      <c r="D54" s="987" t="str">
        <f>IF(企業入力シート!C10="","",企業入力シート!C10)</f>
        <v/>
      </c>
      <c r="E54" s="987"/>
      <c r="F54" s="987"/>
      <c r="G54" s="987"/>
      <c r="H54" s="987"/>
      <c r="I54" s="987"/>
      <c r="J54" s="987"/>
      <c r="K54" s="987"/>
      <c r="R54" s="105"/>
    </row>
    <row r="55" spans="1:18" ht="15.75" customHeight="1">
      <c r="B55" s="3" t="s">
        <v>48</v>
      </c>
      <c r="C55" s="83"/>
      <c r="D55" s="987" t="str">
        <f>IF(企業入力シート!C11="","",企業入力シート!C11)</f>
        <v/>
      </c>
      <c r="E55" s="987"/>
      <c r="F55" s="987"/>
      <c r="G55" s="987"/>
      <c r="H55" s="987"/>
      <c r="I55" s="987"/>
      <c r="J55" s="987"/>
      <c r="K55" s="987"/>
      <c r="R55" s="105"/>
    </row>
    <row r="56" spans="1:18" ht="15.75" customHeight="1">
      <c r="B56" s="2" t="s">
        <v>49</v>
      </c>
      <c r="C56" s="83"/>
      <c r="D56" s="987" t="str">
        <f>IF(企業入力シート!C12="","",企業入力シート!C12)</f>
        <v/>
      </c>
      <c r="E56" s="987"/>
      <c r="F56" s="987"/>
      <c r="G56" s="987"/>
      <c r="H56" s="987"/>
      <c r="I56" s="987"/>
      <c r="J56" s="987"/>
      <c r="K56" s="987"/>
      <c r="R56" s="105"/>
    </row>
    <row r="57" spans="1:18" ht="15.75" customHeight="1">
      <c r="B57" s="2" t="s">
        <v>50</v>
      </c>
      <c r="D57" s="987" t="str">
        <f>IF(企業入力シート!C13="","",企業入力シート!C13)</f>
        <v/>
      </c>
      <c r="E57" s="987"/>
      <c r="F57" s="987"/>
      <c r="G57" s="987"/>
      <c r="H57" s="987"/>
      <c r="I57" s="987"/>
      <c r="J57" s="987"/>
      <c r="K57" s="987"/>
      <c r="R57" s="105"/>
    </row>
    <row r="58" spans="1:18" ht="15.75" customHeight="1">
      <c r="B58" s="2"/>
      <c r="D58" s="2"/>
      <c r="E58" s="2"/>
      <c r="F58" s="2"/>
      <c r="G58" s="2"/>
      <c r="H58" s="2"/>
      <c r="I58" s="2"/>
      <c r="J58" s="2"/>
      <c r="K58" s="2"/>
      <c r="R58" s="105"/>
    </row>
    <row r="59" spans="1:18" ht="15.75" customHeight="1">
      <c r="B59" s="2"/>
      <c r="D59" s="2"/>
      <c r="E59" s="2"/>
      <c r="F59" s="2"/>
      <c r="G59" s="2"/>
      <c r="H59" s="2"/>
      <c r="I59" s="2"/>
      <c r="J59" s="2"/>
      <c r="K59" s="2"/>
      <c r="R59" s="105"/>
    </row>
    <row r="60" spans="1:18" ht="15.75" customHeight="1">
      <c r="B60" s="2"/>
      <c r="D60" s="2"/>
      <c r="E60" s="2"/>
      <c r="F60" s="2"/>
      <c r="G60" s="2"/>
      <c r="H60" s="2"/>
      <c r="I60" s="2"/>
      <c r="J60" s="2"/>
      <c r="K60" s="2"/>
      <c r="R60" s="105"/>
    </row>
    <row r="61" spans="1:18" ht="15.75" customHeight="1">
      <c r="B61" s="2"/>
      <c r="D61" s="2"/>
      <c r="E61" s="2"/>
      <c r="F61" s="2"/>
      <c r="G61" s="2"/>
      <c r="H61" s="2"/>
      <c r="I61" s="2"/>
      <c r="J61" s="2"/>
      <c r="K61" s="2"/>
      <c r="R61" s="105"/>
    </row>
    <row r="62" spans="1:18" ht="15.75" customHeight="1"/>
    <row r="63" spans="1:18" ht="15.75" customHeight="1"/>
    <row r="64" spans="1:18" ht="15.75" customHeight="1">
      <c r="B64" s="2"/>
    </row>
    <row r="65" ht="17.25" customHeight="1"/>
    <row r="66" ht="17.25" customHeight="1"/>
    <row r="67" ht="17.25" customHeight="1"/>
    <row r="68" ht="17.25" customHeight="1"/>
    <row r="69" ht="17.25" customHeight="1"/>
    <row r="70" ht="17.25" customHeight="1"/>
    <row r="71" ht="17.25" customHeight="1"/>
    <row r="72" ht="17.25" customHeight="1"/>
    <row r="73" ht="17.25" customHeight="1"/>
  </sheetData>
  <mergeCells count="35">
    <mergeCell ref="D57:K57"/>
    <mergeCell ref="C20:Q20"/>
    <mergeCell ref="D53:K53"/>
    <mergeCell ref="D54:K54"/>
    <mergeCell ref="D55:K55"/>
    <mergeCell ref="D56:K56"/>
    <mergeCell ref="A52:I52"/>
    <mergeCell ref="A23:Q23"/>
    <mergeCell ref="A39:Q39"/>
    <mergeCell ref="A40:Q40"/>
    <mergeCell ref="A41:Q41"/>
    <mergeCell ref="A30:Q30"/>
    <mergeCell ref="A31:Q31"/>
    <mergeCell ref="A32:Q32"/>
    <mergeCell ref="A4:Q4"/>
    <mergeCell ref="N2:Q2"/>
    <mergeCell ref="J11:Q12"/>
    <mergeCell ref="J10:M10"/>
    <mergeCell ref="J13:Q13"/>
    <mergeCell ref="J14:O14"/>
    <mergeCell ref="A8:G8"/>
    <mergeCell ref="A17:Q18"/>
    <mergeCell ref="A5:Q5"/>
    <mergeCell ref="A38:Q38"/>
    <mergeCell ref="A33:Q33"/>
    <mergeCell ref="A34:Q34"/>
    <mergeCell ref="A35:Q35"/>
    <mergeCell ref="A36:Q36"/>
    <mergeCell ref="A27:Q27"/>
    <mergeCell ref="A26:Q26"/>
    <mergeCell ref="A25:Q25"/>
    <mergeCell ref="A24:Q24"/>
    <mergeCell ref="A37:Q37"/>
    <mergeCell ref="A28:Q28"/>
    <mergeCell ref="A29:Q29"/>
  </mergeCells>
  <phoneticPr fontId="2"/>
  <printOptions horizontalCentered="1"/>
  <pageMargins left="0.70866141732283472" right="0.70866141732283472" top="0.74803149606299213" bottom="0.74803149606299213" header="0.31496062992125984" footer="0.31496062992125984"/>
  <pageSetup paperSize="9" scale="99" orientation="portrait" blackAndWhite="1" r:id="rId1"/>
  <drawing r:id="rId2"/>
  <extLst>
    <ext xmlns:x14="http://schemas.microsoft.com/office/spreadsheetml/2009/9/main" uri="{78C0D931-6437-407d-A8EE-F0AAD7539E65}">
      <x14:conditionalFormattings>
        <x14:conditionalFormatting xmlns:xm="http://schemas.microsoft.com/office/excel/2006/main">
          <x14:cfRule type="expression" priority="1" id="{07A0A0F0-56DC-4176-9C02-18C20C3AB9DF}">
            <xm:f>企業入力シート!$A$26&lt;&gt;0</xm:f>
            <x14:dxf>
              <font>
                <b/>
                <i val="0"/>
              </font>
            </x14:dxf>
          </x14:cfRule>
          <xm:sqref>A43</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rgb="FFFF66FF"/>
    <pageSetUpPr fitToPage="1"/>
  </sheetPr>
  <dimension ref="A1:S68"/>
  <sheetViews>
    <sheetView view="pageBreakPreview" zoomScaleNormal="100" zoomScaleSheetLayoutView="100" workbookViewId="0">
      <selection activeCell="AE37" sqref="AE37"/>
    </sheetView>
  </sheetViews>
  <sheetFormatPr defaultColWidth="9" defaultRowHeight="13"/>
  <cols>
    <col min="1" max="6" width="5.08984375" style="3" customWidth="1"/>
    <col min="7" max="17" width="5.6328125" style="3" customWidth="1"/>
    <col min="18" max="18" width="9" style="3"/>
    <col min="19" max="19" width="9" style="3" customWidth="1"/>
    <col min="20" max="16384" width="9" style="3"/>
  </cols>
  <sheetData>
    <row r="1" spans="1:19">
      <c r="A1" s="979" t="str">
        <f>CONCATENATE("（様式-",INDEX(発注者入力シート!$B$20:$G$24,MATCH(発注者入力シート!L6,発注者入力シート!$C$20:$C$24,0),4),"-１）")</f>
        <v>（様式-２-１）</v>
      </c>
      <c r="B1" s="979"/>
      <c r="C1" s="979"/>
      <c r="D1" s="979"/>
      <c r="E1" s="979"/>
      <c r="F1" s="979"/>
      <c r="P1" s="120" t="s">
        <v>567</v>
      </c>
      <c r="R1" s="3" t="s">
        <v>286</v>
      </c>
    </row>
    <row r="2" spans="1:19">
      <c r="A2" s="979" t="str">
        <f>CONCATENATE("評価項目",INDEX(発注者入力シート!$B$20:$G$24,MATCH(発注者入力シート!L6,発注者入力シート!$C$20:$C$24,0),5),"-",INDEX(発注者入力シート!$B$20:$G$24,MATCH(発注者入力シート!L6,発注者入力シート!$C$20:$C$24,0),6))</f>
        <v>評価項目（１）-①</v>
      </c>
      <c r="B2" s="979"/>
      <c r="C2" s="979"/>
      <c r="D2" s="979"/>
      <c r="E2" s="979"/>
      <c r="R2" s="3" t="s">
        <v>287</v>
      </c>
    </row>
    <row r="3" spans="1:19" ht="14">
      <c r="A3" s="1006" t="s">
        <v>558</v>
      </c>
      <c r="B3" s="1006"/>
      <c r="C3" s="1006"/>
      <c r="D3" s="1006"/>
      <c r="E3" s="1006"/>
      <c r="F3" s="1006"/>
      <c r="G3" s="1006"/>
      <c r="H3" s="1006"/>
      <c r="I3" s="1006"/>
      <c r="J3" s="1006"/>
      <c r="K3" s="1006"/>
      <c r="L3" s="1006"/>
      <c r="M3" s="1006"/>
      <c r="N3" s="1006"/>
      <c r="O3" s="1006"/>
      <c r="P3" s="1006"/>
      <c r="Q3" s="128"/>
      <c r="R3" s="103"/>
      <c r="S3" s="3" t="s">
        <v>288</v>
      </c>
    </row>
    <row r="4" spans="1:19">
      <c r="C4" s="1008" t="s">
        <v>216</v>
      </c>
      <c r="D4" s="1008"/>
      <c r="E4" s="1008"/>
      <c r="F4" s="1007" t="str">
        <f>IF(企業入力シート!C7="","",企業入力シート!C7)</f>
        <v>○○建設</v>
      </c>
      <c r="G4" s="1007"/>
      <c r="H4" s="1007"/>
      <c r="I4" s="1007"/>
      <c r="J4" s="1007"/>
      <c r="K4" s="1007"/>
      <c r="L4" s="1007"/>
      <c r="M4" s="1007"/>
      <c r="N4" s="1007"/>
      <c r="O4" s="1007"/>
      <c r="P4" s="1007"/>
      <c r="Q4" s="2"/>
      <c r="R4" s="98"/>
      <c r="S4" s="3" t="s">
        <v>578</v>
      </c>
    </row>
    <row r="5" spans="1:19">
      <c r="H5" s="82"/>
      <c r="I5" s="82"/>
      <c r="J5" s="82"/>
      <c r="K5" s="2"/>
      <c r="L5" s="2"/>
      <c r="M5" s="2"/>
      <c r="N5" s="2"/>
      <c r="O5" s="2"/>
      <c r="P5" s="2"/>
    </row>
    <row r="6" spans="1:19">
      <c r="A6" s="3" t="s">
        <v>559</v>
      </c>
      <c r="Q6" s="2"/>
      <c r="R6" s="3" t="s">
        <v>290</v>
      </c>
    </row>
    <row r="7" spans="1:19">
      <c r="A7" s="1009" t="s">
        <v>88</v>
      </c>
      <c r="B7" s="1009"/>
      <c r="C7" s="1009"/>
      <c r="D7" s="1010" t="str">
        <f>"令和"&amp;発注者入力シート!F11-5&amp;"年度から令和"&amp;発注者入力シート!F11-1&amp;"年度（完成及び引き渡しが完了）"</f>
        <v>令和3年度から令和7年度（完成及び引き渡しが完了）</v>
      </c>
      <c r="E7" s="1011"/>
      <c r="F7" s="1011"/>
      <c r="G7" s="1011"/>
      <c r="H7" s="1011"/>
      <c r="I7" s="1011"/>
      <c r="J7" s="1011"/>
      <c r="K7" s="1011"/>
      <c r="L7" s="1011"/>
      <c r="M7" s="1012"/>
      <c r="N7" s="2"/>
      <c r="Q7" s="2"/>
      <c r="R7" s="99"/>
      <c r="S7" s="3" t="s">
        <v>291</v>
      </c>
    </row>
    <row r="8" spans="1:19">
      <c r="A8" s="1013" t="s">
        <v>131</v>
      </c>
      <c r="B8" s="1013"/>
      <c r="C8" s="1013"/>
      <c r="D8" s="1014" t="s">
        <v>560</v>
      </c>
      <c r="E8" s="1015"/>
      <c r="F8" s="1015"/>
      <c r="G8" s="1015"/>
      <c r="H8" s="1015"/>
      <c r="I8" s="1015"/>
      <c r="J8" s="1015"/>
      <c r="K8" s="1015"/>
      <c r="L8" s="1015"/>
      <c r="M8" s="1016"/>
      <c r="N8" s="2"/>
      <c r="Q8" s="2"/>
      <c r="R8" s="100"/>
      <c r="S8" s="3" t="s">
        <v>289</v>
      </c>
    </row>
    <row r="9" spans="1:19">
      <c r="A9" s="1013" t="s">
        <v>89</v>
      </c>
      <c r="B9" s="1013"/>
      <c r="C9" s="1013"/>
      <c r="D9" s="1017" t="str">
        <f>INDEX(発注者入力シート!$AX$3:$BC$31,MATCH(発注者入力シート!$AY$2,発注者入力シート!$AZ$3:$AZ$31,0),4)</f>
        <v>造園工事</v>
      </c>
      <c r="E9" s="1018"/>
      <c r="F9" s="1018"/>
      <c r="G9" s="1018"/>
      <c r="H9" s="1018"/>
      <c r="I9" s="1018"/>
      <c r="J9" s="1018"/>
      <c r="K9" s="1018"/>
      <c r="L9" s="1018"/>
      <c r="M9" s="1019"/>
      <c r="N9" s="2"/>
      <c r="Q9" s="2"/>
    </row>
    <row r="10" spans="1:19">
      <c r="A10" s="1020" t="s">
        <v>561</v>
      </c>
      <c r="B10" s="1020"/>
      <c r="C10" s="1020"/>
      <c r="D10" s="1021" t="str">
        <f>INDEX(発注者入力シート!$AX$3:$BC$31,MATCH(発注者入力シート!$AY$2,発注者入力シート!$AZ$3:$AZ$31,0),5)</f>
        <v>造園工事</v>
      </c>
      <c r="E10" s="1022"/>
      <c r="F10" s="1022"/>
      <c r="G10" s="1022"/>
      <c r="H10" s="1022"/>
      <c r="I10" s="1022"/>
      <c r="J10" s="1022"/>
      <c r="K10" s="1022"/>
      <c r="L10" s="1022"/>
      <c r="M10" s="1023"/>
      <c r="N10" s="307"/>
      <c r="Q10" s="2"/>
    </row>
    <row r="11" spans="1:19">
      <c r="A11" s="2"/>
      <c r="B11" s="2"/>
      <c r="C11" s="2"/>
      <c r="D11" s="2"/>
      <c r="E11" s="2"/>
      <c r="F11" s="2"/>
      <c r="G11" s="2"/>
      <c r="H11" s="2"/>
      <c r="I11" s="2"/>
      <c r="J11" s="2"/>
      <c r="K11" s="2"/>
      <c r="L11" s="2"/>
      <c r="M11" s="2"/>
      <c r="N11" s="2"/>
      <c r="Q11" s="2"/>
    </row>
    <row r="12" spans="1:19">
      <c r="A12" s="82"/>
      <c r="B12" s="82"/>
      <c r="C12" s="82"/>
      <c r="D12" s="2"/>
      <c r="E12" s="2"/>
      <c r="F12" s="2"/>
      <c r="G12" s="2"/>
      <c r="H12" s="2"/>
      <c r="I12" s="2"/>
      <c r="J12" s="2"/>
      <c r="K12" s="2"/>
      <c r="L12" s="2"/>
      <c r="M12" s="2"/>
      <c r="N12" s="2"/>
      <c r="O12" s="2"/>
      <c r="P12" s="2"/>
      <c r="Q12" s="82"/>
    </row>
    <row r="13" spans="1:19" hidden="1">
      <c r="A13" s="1024" t="s">
        <v>6</v>
      </c>
      <c r="B13" s="1025"/>
      <c r="C13" s="1026"/>
      <c r="D13" s="1033" t="s">
        <v>1018</v>
      </c>
      <c r="E13" s="1033"/>
      <c r="F13" s="1033"/>
      <c r="G13" s="116" t="str">
        <f>IF('評定点一覧(5年用) '!P8="","",'評定点一覧(5年用) '!P8)</f>
        <v/>
      </c>
      <c r="H13" s="117" t="str">
        <f>IF('評定点一覧(5年用) '!$P9="","",'評定点一覧(5年用) '!$P9)</f>
        <v/>
      </c>
      <c r="I13" s="117" t="str">
        <f>IF('評定点一覧(5年用) '!$P10="","",'評定点一覧(5年用) '!$P10)</f>
        <v/>
      </c>
      <c r="J13" s="117" t="str">
        <f>IF('評定点一覧(5年用) '!$P11="","",'評定点一覧(5年用) '!$P11)</f>
        <v/>
      </c>
      <c r="K13" s="117" t="str">
        <f>IF('評定点一覧(5年用) '!$P12="","",'評定点一覧(5年用) '!$P12)</f>
        <v/>
      </c>
      <c r="L13" s="117" t="str">
        <f>IF('評定点一覧(5年用) '!$P13="","",'評定点一覧(5年用) '!$P13)</f>
        <v/>
      </c>
      <c r="M13" s="117" t="str">
        <f>IF('評定点一覧(5年用) '!$P14="","",'評定点一覧(5年用) '!$P14)</f>
        <v/>
      </c>
      <c r="N13" s="117" t="str">
        <f>IF('評定点一覧(5年用) '!$P15="","",'評定点一覧(5年用) '!$P15)</f>
        <v/>
      </c>
      <c r="O13" s="117" t="str">
        <f>IF('評定点一覧(5年用) '!$P16="","",'評定点一覧(5年用) '!$P16)</f>
        <v/>
      </c>
      <c r="P13" s="118" t="str">
        <f>IF('評定点一覧(5年用) '!$P17="","",'評定点一覧(5年用) '!$P17)</f>
        <v/>
      </c>
      <c r="Q13" s="122"/>
    </row>
    <row r="14" spans="1:19" hidden="1">
      <c r="A14" s="1027"/>
      <c r="B14" s="1028"/>
      <c r="C14" s="1029"/>
      <c r="D14" s="1033" t="s">
        <v>975</v>
      </c>
      <c r="E14" s="1033"/>
      <c r="F14" s="1033"/>
      <c r="G14" s="116" t="str">
        <f>IF('評定点一覧(5年用) '!$P21="","",'評定点一覧(5年用) '!$P21)</f>
        <v/>
      </c>
      <c r="H14" s="117" t="str">
        <f>IF('評定点一覧(5年用) '!$P22="","",'評定点一覧(5年用) '!$P22)</f>
        <v/>
      </c>
      <c r="I14" s="117" t="str">
        <f>IF('評定点一覧(5年用) '!$P23="","",'評定点一覧(5年用) '!$P23)</f>
        <v/>
      </c>
      <c r="J14" s="117" t="str">
        <f>IF('評定点一覧(5年用) '!$P24="","",'評定点一覧(5年用) '!$P24)</f>
        <v/>
      </c>
      <c r="K14" s="117" t="str">
        <f>IF('評定点一覧(5年用) '!$P25="","",'評定点一覧(5年用) '!$P25)</f>
        <v/>
      </c>
      <c r="L14" s="117" t="str">
        <f>IF('評定点一覧(5年用) '!$P26="","",'評定点一覧(5年用) '!$P26)</f>
        <v/>
      </c>
      <c r="M14" s="117" t="str">
        <f>IF('評定点一覧(5年用) '!$P27="","",'評定点一覧(5年用) '!$P27)</f>
        <v/>
      </c>
      <c r="N14" s="117" t="str">
        <f>IF('評定点一覧(5年用) '!$P28="","",'評定点一覧(5年用) '!$P28)</f>
        <v/>
      </c>
      <c r="O14" s="117" t="str">
        <f>IF('評定点一覧(5年用) '!$P29="","",'評定点一覧(5年用) '!$P29)</f>
        <v/>
      </c>
      <c r="P14" s="118" t="str">
        <f>IF('評定点一覧(5年用) '!$P30="","",'評定点一覧(5年用) '!$P30)</f>
        <v/>
      </c>
      <c r="Q14" s="122"/>
    </row>
    <row r="15" spans="1:19" hidden="1">
      <c r="A15" s="1027"/>
      <c r="B15" s="1028"/>
      <c r="C15" s="1029"/>
      <c r="D15" s="1033" t="s">
        <v>977</v>
      </c>
      <c r="E15" s="1033"/>
      <c r="F15" s="1033"/>
      <c r="G15" s="116" t="str">
        <f>IF('評定点一覧(5年用) '!$P34="","",'評定点一覧(5年用) '!$P34)</f>
        <v/>
      </c>
      <c r="H15" s="117" t="str">
        <f>IF('評定点一覧(5年用) '!$P35="","",'評定点一覧(5年用) '!$P35)</f>
        <v/>
      </c>
      <c r="I15" s="117" t="str">
        <f>IF('評定点一覧(5年用) '!$P36="","",'評定点一覧(5年用) '!$P36)</f>
        <v/>
      </c>
      <c r="J15" s="117" t="str">
        <f>IF('評定点一覧(5年用) '!$P37="","",'評定点一覧(5年用) '!$P37)</f>
        <v/>
      </c>
      <c r="K15" s="117" t="str">
        <f>IF('評定点一覧(5年用) '!$P38="","",'評定点一覧(5年用) '!$P38)</f>
        <v/>
      </c>
      <c r="L15" s="117" t="str">
        <f>IF('評定点一覧(5年用) '!$P39="","",'評定点一覧(5年用) '!$P39)</f>
        <v/>
      </c>
      <c r="M15" s="117" t="str">
        <f>IF('評定点一覧(5年用) '!$P40="","",'評定点一覧(5年用) '!$P40)</f>
        <v/>
      </c>
      <c r="N15" s="117" t="str">
        <f>IF('評定点一覧(5年用) '!$P41="","",'評定点一覧(5年用) '!$P41)</f>
        <v/>
      </c>
      <c r="O15" s="117" t="str">
        <f>IF('評定点一覧(5年用) '!$P42="","",'評定点一覧(5年用) '!$P42)</f>
        <v/>
      </c>
      <c r="P15" s="118" t="str">
        <f>IF('評定点一覧(5年用) '!$P43="","",'評定点一覧(5年用) '!$P43)</f>
        <v/>
      </c>
      <c r="Q15" s="122"/>
    </row>
    <row r="16" spans="1:19" hidden="1">
      <c r="A16" s="1027"/>
      <c r="B16" s="1028"/>
      <c r="C16" s="1029"/>
      <c r="D16" s="1033" t="s">
        <v>978</v>
      </c>
      <c r="E16" s="1033"/>
      <c r="F16" s="1033"/>
      <c r="G16" s="116" t="str">
        <f>IF('評定点一覧(5年用) '!$P47="","",'評定点一覧(5年用) '!$P47)</f>
        <v/>
      </c>
      <c r="H16" s="117" t="str">
        <f>IF('評定点一覧(5年用) '!$P48="","",'評定点一覧(5年用) '!$P48)</f>
        <v/>
      </c>
      <c r="I16" s="117" t="str">
        <f>IF('評定点一覧(5年用) '!$P49="","",'評定点一覧(5年用) '!$P49)</f>
        <v/>
      </c>
      <c r="J16" s="117" t="str">
        <f>IF('評定点一覧(5年用) '!$P50="","",'評定点一覧(5年用) '!$P50)</f>
        <v/>
      </c>
      <c r="K16" s="117" t="str">
        <f>IF('評定点一覧(5年用) '!$P51="","",'評定点一覧(5年用) '!$P51)</f>
        <v/>
      </c>
      <c r="L16" s="117" t="str">
        <f>IF('評定点一覧(5年用) '!$P52="","",'評定点一覧(5年用) '!$P52)</f>
        <v/>
      </c>
      <c r="M16" s="117" t="str">
        <f>IF('評定点一覧(5年用) '!$P53="","",'評定点一覧(5年用) '!$P53)</f>
        <v/>
      </c>
      <c r="N16" s="117" t="str">
        <f>IF('評定点一覧(5年用) '!$P54="","",'評定点一覧(5年用) '!$P54)</f>
        <v/>
      </c>
      <c r="O16" s="117" t="str">
        <f>IF('評定点一覧(5年用) '!$P55="","",'評定点一覧(5年用) '!$P55)</f>
        <v/>
      </c>
      <c r="P16" s="118" t="str">
        <f>IF('評定点一覧(5年用) '!$P56="","",'評定点一覧(5年用) '!$P56)</f>
        <v/>
      </c>
      <c r="Q16" s="2"/>
    </row>
    <row r="17" spans="1:18" hidden="1">
      <c r="A17" s="1030"/>
      <c r="B17" s="1031"/>
      <c r="C17" s="1032"/>
      <c r="D17" s="1033" t="s">
        <v>1017</v>
      </c>
      <c r="E17" s="1033"/>
      <c r="F17" s="1033"/>
      <c r="G17" s="116" t="str">
        <f>IF('評定点一覧(5年用) '!$P60="","",'評定点一覧(5年用) '!$P60)</f>
        <v/>
      </c>
      <c r="H17" s="117" t="str">
        <f>IF('評定点一覧(5年用) '!$P61="","",'評定点一覧(5年用) '!$P61)</f>
        <v/>
      </c>
      <c r="I17" s="117" t="str">
        <f>IF('評定点一覧(5年用) '!$P62="","",'評定点一覧(5年用) '!$P62)</f>
        <v/>
      </c>
      <c r="J17" s="117" t="str">
        <f>IF('評定点一覧(5年用) '!$P63="","",'評定点一覧(5年用) '!$P63)</f>
        <v/>
      </c>
      <c r="K17" s="117" t="str">
        <f>IF('評定点一覧(5年用) '!$P64="","",'評定点一覧(5年用) '!$P64)</f>
        <v/>
      </c>
      <c r="L17" s="117" t="str">
        <f>IF('評定点一覧(5年用) '!$P65="","",'評定点一覧(5年用) '!$P65)</f>
        <v/>
      </c>
      <c r="M17" s="117" t="str">
        <f>IF('評定点一覧(5年用) '!$P66="","",'評定点一覧(5年用) '!$P66)</f>
        <v/>
      </c>
      <c r="N17" s="117" t="str">
        <f>IF('評定点一覧(5年用) '!$P67="","",'評定点一覧(5年用) '!$P67)</f>
        <v/>
      </c>
      <c r="O17" s="117" t="str">
        <f>IF('評定点一覧(5年用) '!$P68="","",'評定点一覧(5年用) '!$P68)</f>
        <v/>
      </c>
      <c r="P17" s="118" t="str">
        <f>IF('評定点一覧(5年用) '!$P69="","",'評定点一覧(5年用) '!$P69)</f>
        <v/>
      </c>
      <c r="Q17" s="2"/>
    </row>
    <row r="18" spans="1:18">
      <c r="A18" s="107" t="s">
        <v>7</v>
      </c>
      <c r="B18" s="114"/>
      <c r="C18" s="114"/>
      <c r="D18" s="131"/>
      <c r="E18" s="131"/>
      <c r="F18" s="357"/>
      <c r="G18" s="1034" t="str">
        <f>IF((COUNTA(G13:P17)-COUNTBLANK(G13:P17))=0,"",COUNTA(G13:P17)-COUNTBLANK(G13:P17))</f>
        <v/>
      </c>
      <c r="H18" s="1035"/>
      <c r="I18" s="1038" t="s">
        <v>142</v>
      </c>
      <c r="J18" s="1040" t="str">
        <f>IF(OR(G18="",G18=0),"",ROUND(AVERAGE(G13:P17),1))</f>
        <v/>
      </c>
      <c r="K18" s="1040"/>
      <c r="L18" s="1040"/>
      <c r="M18" s="1042" t="s">
        <v>102</v>
      </c>
      <c r="N18" s="1042"/>
      <c r="O18" s="1042"/>
      <c r="P18" s="1043"/>
      <c r="Q18" s="2"/>
      <c r="R18" s="105" t="s">
        <v>292</v>
      </c>
    </row>
    <row r="19" spans="1:18">
      <c r="A19" s="110" t="s">
        <v>8</v>
      </c>
      <c r="B19" s="111"/>
      <c r="C19" s="112"/>
      <c r="D19" s="112"/>
      <c r="E19" s="112"/>
      <c r="F19" s="358"/>
      <c r="G19" s="1036"/>
      <c r="H19" s="1037"/>
      <c r="I19" s="1039"/>
      <c r="J19" s="1041"/>
      <c r="K19" s="1041"/>
      <c r="L19" s="1041"/>
      <c r="M19" s="1044"/>
      <c r="N19" s="1044"/>
      <c r="O19" s="1044"/>
      <c r="P19" s="1045"/>
      <c r="Q19" s="82"/>
      <c r="R19" s="105" t="s">
        <v>293</v>
      </c>
    </row>
    <row r="20" spans="1:18">
      <c r="A20" s="125" t="s">
        <v>51</v>
      </c>
      <c r="B20" s="990" t="s">
        <v>600</v>
      </c>
      <c r="C20" s="990"/>
      <c r="D20" s="990"/>
      <c r="E20" s="990"/>
      <c r="F20" s="990"/>
      <c r="G20" s="990"/>
      <c r="H20" s="990"/>
      <c r="I20" s="990"/>
      <c r="J20" s="990"/>
      <c r="K20" s="990"/>
      <c r="L20" s="990"/>
      <c r="M20" s="990"/>
      <c r="N20" s="990"/>
      <c r="O20" s="990"/>
      <c r="P20" s="990"/>
      <c r="Q20" s="82"/>
      <c r="R20" s="105" t="s">
        <v>573</v>
      </c>
    </row>
    <row r="21" spans="1:18">
      <c r="A21" s="125" t="s">
        <v>52</v>
      </c>
      <c r="B21" s="989" t="s">
        <v>606</v>
      </c>
      <c r="C21" s="989"/>
      <c r="D21" s="989"/>
      <c r="E21" s="989"/>
      <c r="F21" s="989"/>
      <c r="G21" s="989"/>
      <c r="H21" s="989"/>
      <c r="I21" s="989"/>
      <c r="J21" s="989"/>
      <c r="K21" s="989"/>
      <c r="L21" s="989"/>
      <c r="M21" s="989"/>
      <c r="N21" s="989"/>
      <c r="O21" s="989"/>
      <c r="P21" s="989"/>
      <c r="Q21" s="82"/>
    </row>
    <row r="22" spans="1:18">
      <c r="A22" s="125"/>
      <c r="B22" s="989"/>
      <c r="C22" s="989"/>
      <c r="D22" s="989"/>
      <c r="E22" s="989"/>
      <c r="F22" s="989"/>
      <c r="G22" s="989"/>
      <c r="H22" s="989"/>
      <c r="I22" s="989"/>
      <c r="J22" s="989"/>
      <c r="K22" s="989"/>
      <c r="L22" s="989"/>
      <c r="M22" s="989"/>
      <c r="N22" s="989"/>
      <c r="O22" s="989"/>
      <c r="P22" s="989"/>
      <c r="Q22" s="82"/>
    </row>
    <row r="23" spans="1:18" s="126" customFormat="1">
      <c r="A23" s="125" t="s">
        <v>53</v>
      </c>
      <c r="B23" s="989" t="s">
        <v>599</v>
      </c>
      <c r="C23" s="989"/>
      <c r="D23" s="989"/>
      <c r="E23" s="989"/>
      <c r="F23" s="989"/>
      <c r="G23" s="989"/>
      <c r="H23" s="989"/>
      <c r="I23" s="989"/>
      <c r="J23" s="989"/>
      <c r="K23" s="989"/>
      <c r="L23" s="989"/>
      <c r="M23" s="989"/>
      <c r="N23" s="989"/>
      <c r="O23" s="989"/>
      <c r="P23" s="989"/>
      <c r="Q23" s="157"/>
      <c r="R23" s="3"/>
    </row>
    <row r="24" spans="1:18" s="126" customFormat="1">
      <c r="A24" s="125"/>
      <c r="B24" s="989"/>
      <c r="C24" s="989"/>
      <c r="D24" s="989"/>
      <c r="E24" s="989"/>
      <c r="F24" s="989"/>
      <c r="G24" s="989"/>
      <c r="H24" s="989"/>
      <c r="I24" s="989"/>
      <c r="J24" s="989"/>
      <c r="K24" s="989"/>
      <c r="L24" s="989"/>
      <c r="M24" s="989"/>
      <c r="N24" s="989"/>
      <c r="O24" s="989"/>
      <c r="P24" s="989"/>
      <c r="Q24" s="157"/>
      <c r="R24" s="3"/>
    </row>
    <row r="25" spans="1:18" s="126" customFormat="1">
      <c r="A25" s="125" t="s">
        <v>60</v>
      </c>
      <c r="B25" s="126" t="s">
        <v>59</v>
      </c>
    </row>
    <row r="26" spans="1:18" s="126" customFormat="1">
      <c r="A26" s="125"/>
    </row>
    <row r="27" spans="1:18" s="126" customFormat="1">
      <c r="A27" s="100" t="s">
        <v>9</v>
      </c>
      <c r="B27" s="100"/>
      <c r="C27" s="100"/>
      <c r="D27" s="100"/>
      <c r="E27" s="100"/>
      <c r="F27" s="100"/>
      <c r="G27" s="100"/>
      <c r="H27" s="100"/>
      <c r="I27" s="100"/>
      <c r="J27" s="100"/>
      <c r="K27" s="100"/>
      <c r="L27" s="100"/>
      <c r="M27" s="100"/>
      <c r="N27" s="100"/>
      <c r="O27" s="100"/>
      <c r="P27" s="100"/>
    </row>
    <row r="28" spans="1:18" s="126" customFormat="1">
      <c r="A28" s="100"/>
      <c r="B28" s="995" t="s">
        <v>797</v>
      </c>
      <c r="C28" s="995"/>
      <c r="D28" s="995"/>
      <c r="E28" s="995"/>
      <c r="F28" s="995"/>
      <c r="G28" s="995"/>
      <c r="H28" s="995"/>
      <c r="I28" s="995"/>
      <c r="J28" s="995"/>
      <c r="K28" s="995"/>
      <c r="L28" s="995"/>
      <c r="M28" s="995"/>
      <c r="N28" s="995"/>
      <c r="O28" s="995"/>
      <c r="P28" s="995"/>
    </row>
    <row r="29" spans="1:18" s="126" customFormat="1">
      <c r="A29" s="100"/>
      <c r="B29" s="995"/>
      <c r="C29" s="995"/>
      <c r="D29" s="995"/>
      <c r="E29" s="995"/>
      <c r="F29" s="995"/>
      <c r="G29" s="995"/>
      <c r="H29" s="995"/>
      <c r="I29" s="995"/>
      <c r="J29" s="995"/>
      <c r="K29" s="995"/>
      <c r="L29" s="995"/>
      <c r="M29" s="995"/>
      <c r="N29" s="995"/>
      <c r="O29" s="995"/>
      <c r="P29" s="995"/>
    </row>
    <row r="30" spans="1:18" s="126" customFormat="1">
      <c r="A30" s="100"/>
      <c r="B30" s="995"/>
      <c r="C30" s="995"/>
      <c r="D30" s="995"/>
      <c r="E30" s="995"/>
      <c r="F30" s="995"/>
      <c r="G30" s="995"/>
      <c r="H30" s="995"/>
      <c r="I30" s="995"/>
      <c r="J30" s="995"/>
      <c r="K30" s="995"/>
      <c r="L30" s="995"/>
      <c r="M30" s="995"/>
      <c r="N30" s="995"/>
      <c r="O30" s="995"/>
      <c r="P30" s="995"/>
    </row>
    <row r="31" spans="1:18" s="126" customFormat="1">
      <c r="A31" s="100"/>
      <c r="B31" s="995"/>
      <c r="C31" s="995"/>
      <c r="D31" s="995"/>
      <c r="E31" s="995"/>
      <c r="F31" s="995"/>
      <c r="G31" s="995"/>
      <c r="H31" s="995"/>
      <c r="I31" s="995"/>
      <c r="J31" s="995"/>
      <c r="K31" s="995"/>
      <c r="L31" s="995"/>
      <c r="M31" s="995"/>
      <c r="N31" s="995"/>
      <c r="O31" s="995"/>
      <c r="P31" s="995"/>
    </row>
    <row r="32" spans="1:18">
      <c r="A32" s="101"/>
      <c r="B32" s="101"/>
      <c r="C32" s="101"/>
      <c r="D32" s="101"/>
      <c r="E32" s="101"/>
      <c r="F32" s="101"/>
      <c r="G32" s="101"/>
      <c r="H32" s="101"/>
      <c r="I32" s="101"/>
      <c r="J32" s="101"/>
      <c r="K32" s="101"/>
      <c r="L32" s="101"/>
      <c r="M32" s="101"/>
      <c r="N32" s="101"/>
      <c r="O32" s="101"/>
      <c r="P32" s="101"/>
    </row>
    <row r="33" spans="1:16">
      <c r="A33" s="992" t="s">
        <v>562</v>
      </c>
      <c r="B33" s="992"/>
      <c r="C33" s="992"/>
      <c r="D33" s="992"/>
      <c r="E33" s="993" t="str">
        <f>IF(発注者入力シート!C10="","",発注者入力シート!C10)</f>
        <v>大社漁港海岸 農山漁村地域整備交付金（海岸環境）工事（２工区）その５</v>
      </c>
      <c r="F33" s="993"/>
      <c r="G33" s="993"/>
      <c r="H33" s="993"/>
      <c r="I33" s="993"/>
      <c r="J33" s="993"/>
      <c r="K33" s="993"/>
      <c r="L33" s="993"/>
      <c r="M33" s="993"/>
      <c r="N33" s="993"/>
      <c r="O33" s="993"/>
      <c r="P33" s="993"/>
    </row>
    <row r="35" spans="1:16">
      <c r="A35" s="994" t="s">
        <v>563</v>
      </c>
      <c r="B35" s="992"/>
      <c r="C35" s="992"/>
      <c r="D35" s="992"/>
      <c r="E35" s="993" t="str">
        <f>IF(発注者入力シート!C6="","",発注者入力シート!C6)</f>
        <v>東部農林水産振興センター</v>
      </c>
      <c r="F35" s="993"/>
      <c r="G35" s="993"/>
      <c r="H35" s="993"/>
      <c r="I35" s="993"/>
      <c r="J35" s="993"/>
      <c r="K35" s="993"/>
      <c r="L35" s="993"/>
      <c r="M35" s="993"/>
      <c r="N35" s="993"/>
      <c r="O35" s="993"/>
      <c r="P35" s="993"/>
    </row>
    <row r="37" spans="1:16">
      <c r="A37" s="992" t="s">
        <v>564</v>
      </c>
      <c r="B37" s="992"/>
      <c r="C37" s="992"/>
      <c r="D37" s="992"/>
      <c r="E37" s="993" t="str">
        <f>+発注者入力シート!$C$11</f>
        <v>令和9年7月31日までに入札公告された工事　　</v>
      </c>
      <c r="F37" s="993"/>
      <c r="G37" s="993"/>
      <c r="H37" s="993"/>
      <c r="I37" s="993"/>
      <c r="J37" s="993"/>
      <c r="K37" s="993"/>
      <c r="L37" s="993"/>
      <c r="M37" s="993"/>
      <c r="N37" s="993"/>
      <c r="O37" s="993"/>
      <c r="P37" s="993"/>
    </row>
    <row r="38" spans="1:16" ht="16.5" customHeight="1">
      <c r="E38" s="996"/>
      <c r="F38" s="996"/>
      <c r="G38" s="996"/>
      <c r="H38" s="996"/>
      <c r="I38" s="996"/>
      <c r="J38" s="996"/>
      <c r="K38" s="996"/>
      <c r="L38" s="996"/>
      <c r="M38" s="996"/>
      <c r="N38" s="996"/>
      <c r="O38" s="996"/>
      <c r="P38" s="996"/>
    </row>
    <row r="39" spans="1:16">
      <c r="A39" s="991" t="str">
        <f>CONCATENATE("　今後、",発注者入力シート!C6,"が発注する工事においては、本書の写し（※）をもって「企業の工事成績評定点」の貴社技術資料とみなし、その他添付資料の提出は不要とする。
※本書の写しとは、収受印欄に収受の押印がある資料をいう。")</f>
        <v>　今後、東部農林水産振興センターが発注する工事においては、本書の写し（※）をもって「企業の工事成績評定点」の貴社技術資料とみなし、その他添付資料の提出は不要とする。
※本書の写しとは、収受印欄に収受の押印がある資料をいう。</v>
      </c>
      <c r="B39" s="991"/>
      <c r="C39" s="991"/>
      <c r="D39" s="991"/>
      <c r="E39" s="991"/>
      <c r="F39" s="991"/>
      <c r="G39" s="991"/>
      <c r="H39" s="991"/>
      <c r="I39" s="991"/>
      <c r="J39" s="991"/>
      <c r="K39" s="991"/>
      <c r="L39" s="991"/>
      <c r="M39" s="991"/>
      <c r="N39" s="991"/>
      <c r="O39" s="991"/>
      <c r="P39" s="991"/>
    </row>
    <row r="40" spans="1:16" ht="26.15" customHeight="1">
      <c r="A40" s="991"/>
      <c r="B40" s="991"/>
      <c r="C40" s="991"/>
      <c r="D40" s="991"/>
      <c r="E40" s="991"/>
      <c r="F40" s="991"/>
      <c r="G40" s="991"/>
      <c r="H40" s="991"/>
      <c r="I40" s="991"/>
      <c r="J40" s="991"/>
      <c r="K40" s="991"/>
      <c r="L40" s="991"/>
      <c r="M40" s="991"/>
      <c r="N40" s="991"/>
      <c r="O40" s="991"/>
      <c r="P40" s="991"/>
    </row>
    <row r="42" spans="1:16">
      <c r="M42" s="983" t="s">
        <v>753</v>
      </c>
      <c r="N42" s="983"/>
    </row>
    <row r="43" spans="1:16">
      <c r="L43" s="107"/>
      <c r="M43" s="114"/>
      <c r="N43" s="114"/>
      <c r="O43" s="212"/>
    </row>
    <row r="44" spans="1:16" ht="32.5">
      <c r="A44" s="3" t="s">
        <v>10</v>
      </c>
      <c r="B44" s="3" t="s">
        <v>592</v>
      </c>
      <c r="C44" s="352"/>
      <c r="D44" s="352"/>
      <c r="E44" s="352"/>
      <c r="F44" s="352"/>
      <c r="G44" s="352"/>
      <c r="H44" s="352"/>
      <c r="I44" s="352"/>
      <c r="L44" s="109"/>
      <c r="O44" s="399"/>
    </row>
    <row r="45" spans="1:16">
      <c r="B45" s="997" t="str">
        <f>IF(COUNTIF(企業入力シート!B27:B30,"○")&gt;0,発注者入力シート!AL10,IF(INDEX(発注者入力シート!$B$20:$J$24,MATCH(発注者入力シート!L6,発注者入力シート!$C$20:$C$24,0),7)="未記入",発注者入力シート!$AL$8,IF(INDEX(発注者入力シート!$B$20:$J$24,MATCH(発注者入力シート!L6,発注者入力シート!$C$20:$C$24,0),7)="無",発注者入力シート!$AL$9,IF(INDEX(発注者入力シート!$B$20:$J$24,MATCH(発注者入力シート!L6,発注者入力シート!$C$20:$C$24,0),7)="有",発注者入力シート!$AL$10))))</f>
        <v>「企業入力シート」の「押印済資料での提出」欄が未記入ですので、リストから「有」、「無」どちらかを選択してください。</v>
      </c>
      <c r="C45" s="998"/>
      <c r="D45" s="998"/>
      <c r="E45" s="998"/>
      <c r="F45" s="998"/>
      <c r="G45" s="998"/>
      <c r="H45" s="998"/>
      <c r="I45" s="999"/>
      <c r="L45" s="109"/>
      <c r="O45" s="399"/>
    </row>
    <row r="46" spans="1:16">
      <c r="B46" s="1000"/>
      <c r="C46" s="1001"/>
      <c r="D46" s="1001"/>
      <c r="E46" s="1001"/>
      <c r="F46" s="1001"/>
      <c r="G46" s="1001"/>
      <c r="H46" s="1001"/>
      <c r="I46" s="1002"/>
      <c r="L46" s="109"/>
      <c r="O46" s="399"/>
    </row>
    <row r="47" spans="1:16">
      <c r="B47" s="1000"/>
      <c r="C47" s="1001"/>
      <c r="D47" s="1001"/>
      <c r="E47" s="1001"/>
      <c r="F47" s="1001"/>
      <c r="G47" s="1001"/>
      <c r="H47" s="1001"/>
      <c r="I47" s="1002"/>
      <c r="L47" s="109"/>
      <c r="O47" s="399"/>
    </row>
    <row r="48" spans="1:16">
      <c r="B48" s="1000"/>
      <c r="C48" s="1001"/>
      <c r="D48" s="1001"/>
      <c r="E48" s="1001"/>
      <c r="F48" s="1001"/>
      <c r="G48" s="1001"/>
      <c r="H48" s="1001"/>
      <c r="I48" s="1002"/>
      <c r="L48" s="109"/>
      <c r="O48" s="399"/>
    </row>
    <row r="49" spans="1:17">
      <c r="B49" s="1003"/>
      <c r="C49" s="1004"/>
      <c r="D49" s="1004"/>
      <c r="E49" s="1004"/>
      <c r="F49" s="1004"/>
      <c r="G49" s="1004"/>
      <c r="H49" s="1004"/>
      <c r="I49" s="1005"/>
      <c r="L49" s="109"/>
      <c r="O49" s="399"/>
    </row>
    <row r="50" spans="1:17">
      <c r="A50" s="215"/>
      <c r="B50" s="616"/>
      <c r="C50" s="616"/>
      <c r="D50" s="616"/>
      <c r="E50" s="616"/>
      <c r="F50" s="616"/>
      <c r="G50" s="616"/>
      <c r="H50" s="616"/>
      <c r="I50" s="616"/>
      <c r="L50" s="109"/>
      <c r="O50" s="399"/>
    </row>
    <row r="51" spans="1:17">
      <c r="A51" s="126"/>
      <c r="B51" s="134"/>
      <c r="C51" s="134"/>
      <c r="D51" s="134"/>
      <c r="E51" s="134"/>
      <c r="F51" s="134"/>
      <c r="G51" s="134"/>
      <c r="H51" s="134"/>
      <c r="I51" s="134"/>
      <c r="L51" s="110"/>
      <c r="M51" s="111"/>
      <c r="N51" s="111"/>
      <c r="O51" s="108"/>
    </row>
    <row r="53" spans="1:17" ht="18" customHeight="1">
      <c r="A53" s="630" t="s">
        <v>936</v>
      </c>
      <c r="C53" s="157"/>
      <c r="D53" s="157"/>
      <c r="E53" s="157"/>
      <c r="F53" s="157"/>
      <c r="G53" s="157"/>
      <c r="H53" s="157"/>
      <c r="I53" s="157"/>
      <c r="Q53" s="134"/>
    </row>
    <row r="54" spans="1:17" ht="18" customHeight="1">
      <c r="B54" s="986" t="s">
        <v>935</v>
      </c>
      <c r="C54" s="986"/>
      <c r="D54" s="986"/>
      <c r="E54" s="986"/>
      <c r="F54" s="986"/>
      <c r="G54" s="986"/>
      <c r="H54" s="986"/>
      <c r="I54" s="986"/>
      <c r="J54" s="986"/>
      <c r="K54" s="986"/>
      <c r="L54" s="986"/>
      <c r="M54" s="986"/>
      <c r="N54" s="986"/>
      <c r="O54" s="986"/>
      <c r="P54" s="986"/>
      <c r="Q54" s="134"/>
    </row>
    <row r="55" spans="1:17" ht="17.25" customHeight="1">
      <c r="B55" s="2" t="s">
        <v>937</v>
      </c>
      <c r="C55" s="130"/>
      <c r="D55" s="130"/>
      <c r="E55" s="130"/>
      <c r="F55" s="130"/>
      <c r="G55" s="130"/>
      <c r="H55" s="130"/>
      <c r="I55" s="130"/>
      <c r="J55" s="130"/>
      <c r="K55" s="130"/>
      <c r="L55" s="130"/>
      <c r="M55" s="130"/>
      <c r="N55" s="130"/>
      <c r="O55" s="130"/>
      <c r="P55" s="130"/>
      <c r="Q55" s="134"/>
    </row>
    <row r="56" spans="1:17" ht="17.25" customHeight="1">
      <c r="B56" s="989" t="str">
        <f>CONCATENATE("・収受印欄に収受印と併せて全県適用 の押印があれば、上記に",発注者入力シート!$C$6,"が発注する工事と記載があっても、本書の写しをもって島根県総務部、防災部、農林水産部及び土木部の事業課、関係地方機関が発注する工事において、その他添付資料の提出は不要とする。")</f>
        <v>・収受印欄に収受印と併せて全県適用 の押印があれば、上記に東部農林水産振興センターが発注する工事と記載があっても、本書の写しをもって島根県総務部、防災部、農林水産部及び土木部の事業課、関係地方機関が発注する工事において、その他添付資料の提出は不要とする。</v>
      </c>
      <c r="C56" s="989"/>
      <c r="D56" s="989"/>
      <c r="E56" s="989"/>
      <c r="F56" s="989"/>
      <c r="G56" s="989"/>
      <c r="H56" s="989"/>
      <c r="I56" s="989"/>
      <c r="J56" s="989"/>
      <c r="K56" s="989"/>
      <c r="L56" s="989"/>
      <c r="M56" s="989"/>
      <c r="N56" s="989"/>
      <c r="O56" s="989"/>
      <c r="P56" s="989"/>
    </row>
    <row r="57" spans="1:17" ht="17.25" customHeight="1">
      <c r="A57" s="134"/>
      <c r="B57" s="989"/>
      <c r="C57" s="989"/>
      <c r="D57" s="989"/>
      <c r="E57" s="989"/>
      <c r="F57" s="989"/>
      <c r="G57" s="989"/>
      <c r="H57" s="989"/>
      <c r="I57" s="989"/>
      <c r="J57" s="989"/>
      <c r="K57" s="989"/>
      <c r="L57" s="989"/>
      <c r="M57" s="989"/>
      <c r="N57" s="989"/>
      <c r="O57" s="989"/>
      <c r="P57" s="989"/>
    </row>
    <row r="58" spans="1:17" ht="17.25" customHeight="1">
      <c r="A58" s="134"/>
      <c r="B58" s="989"/>
      <c r="C58" s="989"/>
      <c r="D58" s="989"/>
      <c r="E58" s="989"/>
      <c r="F58" s="989"/>
      <c r="G58" s="989"/>
      <c r="H58" s="989"/>
      <c r="I58" s="989"/>
      <c r="J58" s="989"/>
      <c r="K58" s="989"/>
      <c r="L58" s="989"/>
      <c r="M58" s="989"/>
      <c r="N58" s="989"/>
      <c r="O58" s="989"/>
      <c r="P58" s="989"/>
    </row>
    <row r="60" spans="1:17">
      <c r="Q60" s="130"/>
    </row>
    <row r="63" spans="1:17">
      <c r="A63" s="119"/>
      <c r="B63" s="130"/>
      <c r="C63" s="130"/>
      <c r="D63" s="130"/>
      <c r="E63" s="130"/>
      <c r="F63" s="130"/>
      <c r="G63" s="130"/>
      <c r="H63" s="130"/>
      <c r="I63" s="130"/>
      <c r="J63" s="130"/>
      <c r="K63" s="130"/>
      <c r="L63" s="130"/>
      <c r="M63" s="130"/>
      <c r="N63" s="130"/>
      <c r="O63" s="130"/>
      <c r="P63" s="130"/>
    </row>
    <row r="64" spans="1:17">
      <c r="A64" s="119"/>
      <c r="B64" s="130"/>
      <c r="C64" s="130"/>
      <c r="D64" s="130"/>
      <c r="E64" s="130"/>
      <c r="F64" s="130"/>
      <c r="G64" s="130"/>
      <c r="H64" s="130"/>
      <c r="I64" s="130"/>
      <c r="J64" s="130"/>
      <c r="K64" s="130"/>
      <c r="L64" s="130"/>
      <c r="M64" s="130"/>
      <c r="N64" s="130"/>
      <c r="O64" s="130"/>
      <c r="P64" s="130"/>
    </row>
    <row r="65" spans="1:1">
      <c r="A65" s="119"/>
    </row>
    <row r="66" spans="1:1">
      <c r="A66" s="119"/>
    </row>
    <row r="67" spans="1:1">
      <c r="A67" s="119"/>
    </row>
    <row r="68" spans="1:1">
      <c r="A68" s="119"/>
    </row>
  </sheetData>
  <mergeCells count="39">
    <mergeCell ref="A10:C10"/>
    <mergeCell ref="D10:M10"/>
    <mergeCell ref="B23:P24"/>
    <mergeCell ref="A13:C17"/>
    <mergeCell ref="D13:F13"/>
    <mergeCell ref="D14:F14"/>
    <mergeCell ref="D15:F15"/>
    <mergeCell ref="D16:F16"/>
    <mergeCell ref="D17:F17"/>
    <mergeCell ref="G18:H19"/>
    <mergeCell ref="I18:I19"/>
    <mergeCell ref="J18:L19"/>
    <mergeCell ref="M18:P19"/>
    <mergeCell ref="A7:C7"/>
    <mergeCell ref="D7:M7"/>
    <mergeCell ref="A8:C8"/>
    <mergeCell ref="D8:M8"/>
    <mergeCell ref="A9:C9"/>
    <mergeCell ref="D9:M9"/>
    <mergeCell ref="A1:F1"/>
    <mergeCell ref="A2:E2"/>
    <mergeCell ref="A3:P3"/>
    <mergeCell ref="F4:P4"/>
    <mergeCell ref="C4:E4"/>
    <mergeCell ref="B54:P54"/>
    <mergeCell ref="B56:P58"/>
    <mergeCell ref="B20:P20"/>
    <mergeCell ref="A39:P40"/>
    <mergeCell ref="B21:P22"/>
    <mergeCell ref="M42:N42"/>
    <mergeCell ref="A33:D33"/>
    <mergeCell ref="E33:P33"/>
    <mergeCell ref="A35:D35"/>
    <mergeCell ref="E35:P35"/>
    <mergeCell ref="A37:D37"/>
    <mergeCell ref="E37:P37"/>
    <mergeCell ref="B28:P31"/>
    <mergeCell ref="E38:P38"/>
    <mergeCell ref="B45:I49"/>
  </mergeCells>
  <phoneticPr fontId="2"/>
  <dataValidations disablePrompts="1" count="1">
    <dataValidation type="list" showInputMessage="1" showErrorMessage="1" sqref="Q12" xr:uid="{00000000-0002-0000-0B00-000000000000}">
      <formula1>企業回答1</formula1>
    </dataValidation>
  </dataValidations>
  <printOptions horizontalCentered="1"/>
  <pageMargins left="0.70866141732283472" right="0.70866141732283472" top="0.74803149606299213" bottom="0.74803149606299213" header="0.31496062992125984" footer="0.31496062992125984"/>
  <pageSetup paperSize="9" orientation="portrait" blackAndWhite="1"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tabColor rgb="FFFF66FF"/>
    <pageSetUpPr fitToPage="1"/>
  </sheetPr>
  <dimension ref="A1:T113"/>
  <sheetViews>
    <sheetView view="pageBreakPreview" zoomScaleNormal="100" zoomScaleSheetLayoutView="100" workbookViewId="0">
      <selection activeCell="AE37" sqref="AE37"/>
    </sheetView>
  </sheetViews>
  <sheetFormatPr defaultColWidth="9" defaultRowHeight="13"/>
  <cols>
    <col min="1" max="1" width="4.36328125" style="3" customWidth="1"/>
    <col min="2" max="4" width="5.7265625" style="3" customWidth="1"/>
    <col min="5" max="15" width="5.6328125" style="3" customWidth="1"/>
    <col min="16" max="17" width="4.36328125" style="3" customWidth="1"/>
    <col min="18" max="18" width="5.08984375" style="3" customWidth="1"/>
    <col min="19" max="16384" width="9" style="3"/>
  </cols>
  <sheetData>
    <row r="1" spans="1:20" ht="12.75" customHeight="1">
      <c r="A1" s="979" t="str">
        <f>CONCATENATE("（様式-",INDEX(発注者入力シート!$B$20:$G$24,MATCH(発注者入力シート!L6,発注者入力シート!$C$20:$C$24,0),4),"-２）")</f>
        <v>（様式-２-２）</v>
      </c>
      <c r="B1" s="979"/>
      <c r="C1" s="979"/>
      <c r="D1" s="979"/>
      <c r="E1" s="979"/>
      <c r="F1" s="979"/>
      <c r="H1" s="313" t="s">
        <v>565</v>
      </c>
      <c r="Q1" s="120" t="s">
        <v>567</v>
      </c>
      <c r="R1" s="120"/>
    </row>
    <row r="2" spans="1:20" ht="12.75" customHeight="1">
      <c r="A2" s="979" t="str">
        <f>CONCATENATE("評価項目",INDEX(発注者入力シート!$B$20:$G$24,MATCH(発注者入力シート!L6,発注者入力シート!$C$20:$C$24,0),5),"-",INDEX(発注者入力シート!$B$20:$G$24,MATCH(発注者入力シート!L6,発注者入力シート!$C$20:$C$24,0),6))</f>
        <v>評価項目（１）-①</v>
      </c>
      <c r="B2" s="979"/>
      <c r="C2" s="979"/>
      <c r="D2" s="979"/>
      <c r="E2" s="979"/>
      <c r="H2" s="1059" t="s">
        <v>216</v>
      </c>
      <c r="I2" s="1059"/>
      <c r="J2" s="1059"/>
      <c r="K2" s="1060" t="str">
        <f>IF(企業入力シート!C7="","",企業入力シート!C7)</f>
        <v>○○建設</v>
      </c>
      <c r="L2" s="1060"/>
      <c r="M2" s="1060"/>
      <c r="N2" s="1060"/>
      <c r="O2" s="1060"/>
      <c r="P2" s="1060"/>
      <c r="Q2" s="1060"/>
    </row>
    <row r="3" spans="1:20" ht="3.75" customHeight="1">
      <c r="H3" s="6"/>
      <c r="I3" s="6"/>
      <c r="J3" s="6"/>
      <c r="K3" s="2"/>
      <c r="L3" s="2"/>
      <c r="M3" s="2"/>
      <c r="N3" s="2"/>
      <c r="O3" s="2"/>
      <c r="P3" s="2"/>
      <c r="Q3" s="2"/>
      <c r="R3" s="2"/>
    </row>
    <row r="4" spans="1:20" ht="12.75" customHeight="1">
      <c r="A4" s="1055" t="s">
        <v>13</v>
      </c>
      <c r="B4" s="1056"/>
      <c r="C4" s="1054"/>
      <c r="D4" s="1046" t="str">
        <f>IF('企業成績評定点 (5年用)'!D9="","",'企業成績評定点 (5年用)'!D9)</f>
        <v>造園工事</v>
      </c>
      <c r="E4" s="1047"/>
      <c r="F4" s="1047"/>
      <c r="G4" s="1047"/>
      <c r="H4" s="1048"/>
      <c r="I4" s="1055" t="s">
        <v>516</v>
      </c>
      <c r="J4" s="1056"/>
      <c r="K4" s="1054"/>
      <c r="L4" s="1046" t="str">
        <f>IF('企業成績評定点 (5年用)'!D10="","",'企業成績評定点 (5年用)'!D10)</f>
        <v>造園工事</v>
      </c>
      <c r="M4" s="1047"/>
      <c r="N4" s="1047"/>
      <c r="O4" s="1047"/>
      <c r="P4" s="1047"/>
      <c r="Q4" s="1048"/>
    </row>
    <row r="5" spans="1:20" ht="3.75" customHeight="1">
      <c r="A5" s="131"/>
      <c r="B5" s="82"/>
      <c r="C5" s="82"/>
      <c r="H5" s="82"/>
      <c r="I5" s="82"/>
      <c r="J5" s="82"/>
      <c r="K5" s="2"/>
      <c r="L5" s="2"/>
      <c r="M5" s="2"/>
      <c r="N5" s="2"/>
      <c r="O5" s="2"/>
      <c r="P5" s="2"/>
      <c r="Q5" s="2"/>
    </row>
    <row r="6" spans="1:20" ht="12.75" customHeight="1">
      <c r="A6" s="1058">
        <f>発注者入力シート!$F$11-5</f>
        <v>3</v>
      </c>
      <c r="B6" s="1058"/>
      <c r="C6" s="1058"/>
      <c r="R6" s="82"/>
      <c r="S6" s="3" t="s">
        <v>286</v>
      </c>
    </row>
    <row r="7" spans="1:20" ht="12.75" customHeight="1">
      <c r="A7" s="127" t="s">
        <v>11</v>
      </c>
      <c r="B7" s="1053" t="s">
        <v>12</v>
      </c>
      <c r="C7" s="1053"/>
      <c r="D7" s="1053"/>
      <c r="E7" s="1054" t="s">
        <v>14</v>
      </c>
      <c r="F7" s="1053"/>
      <c r="G7" s="1053"/>
      <c r="H7" s="1053"/>
      <c r="I7" s="1053"/>
      <c r="J7" s="1053"/>
      <c r="K7" s="1053"/>
      <c r="L7" s="1053"/>
      <c r="M7" s="1053"/>
      <c r="N7" s="1053"/>
      <c r="O7" s="1053"/>
      <c r="P7" s="1053" t="s">
        <v>55</v>
      </c>
      <c r="Q7" s="1053"/>
      <c r="R7" s="82"/>
      <c r="S7" s="3" t="s">
        <v>287</v>
      </c>
    </row>
    <row r="8" spans="1:20" ht="12.75" customHeight="1">
      <c r="A8" s="127">
        <v>1</v>
      </c>
      <c r="B8" s="1049"/>
      <c r="C8" s="1049"/>
      <c r="D8" s="1049"/>
      <c r="E8" s="1051"/>
      <c r="F8" s="1051"/>
      <c r="G8" s="1051"/>
      <c r="H8" s="1051"/>
      <c r="I8" s="1051"/>
      <c r="J8" s="1051"/>
      <c r="K8" s="1051"/>
      <c r="L8" s="1051"/>
      <c r="M8" s="1051"/>
      <c r="N8" s="1051"/>
      <c r="O8" s="1052"/>
      <c r="P8" s="308"/>
      <c r="Q8" s="309" t="s">
        <v>102</v>
      </c>
      <c r="R8" s="82"/>
      <c r="S8" s="103"/>
      <c r="T8" s="3" t="s">
        <v>294</v>
      </c>
    </row>
    <row r="9" spans="1:20" ht="12.75" customHeight="1">
      <c r="A9" s="127">
        <v>2</v>
      </c>
      <c r="B9" s="1049"/>
      <c r="C9" s="1049"/>
      <c r="D9" s="1049"/>
      <c r="E9" s="1050"/>
      <c r="F9" s="1049"/>
      <c r="G9" s="1049"/>
      <c r="H9" s="1049"/>
      <c r="I9" s="1049"/>
      <c r="J9" s="1049"/>
      <c r="K9" s="1049"/>
      <c r="L9" s="1049"/>
      <c r="M9" s="1049"/>
      <c r="N9" s="1049"/>
      <c r="O9" s="1049"/>
      <c r="P9" s="308"/>
      <c r="Q9" s="309" t="s">
        <v>102</v>
      </c>
      <c r="R9" s="82"/>
      <c r="S9" s="98"/>
      <c r="T9" s="3" t="s">
        <v>289</v>
      </c>
    </row>
    <row r="10" spans="1:20" ht="12.75" customHeight="1">
      <c r="A10" s="127">
        <v>3</v>
      </c>
      <c r="B10" s="1049"/>
      <c r="C10" s="1049"/>
      <c r="D10" s="1049"/>
      <c r="E10" s="1051"/>
      <c r="F10" s="1051"/>
      <c r="G10" s="1051"/>
      <c r="H10" s="1051"/>
      <c r="I10" s="1051"/>
      <c r="J10" s="1051"/>
      <c r="K10" s="1051"/>
      <c r="L10" s="1051"/>
      <c r="M10" s="1051"/>
      <c r="N10" s="1051"/>
      <c r="O10" s="1052"/>
      <c r="P10" s="308"/>
      <c r="Q10" s="309" t="s">
        <v>102</v>
      </c>
      <c r="R10" s="82"/>
    </row>
    <row r="11" spans="1:20" ht="12.75" customHeight="1">
      <c r="A11" s="127">
        <v>4</v>
      </c>
      <c r="B11" s="1049"/>
      <c r="C11" s="1049"/>
      <c r="D11" s="1049"/>
      <c r="E11" s="1050"/>
      <c r="F11" s="1049"/>
      <c r="G11" s="1049"/>
      <c r="H11" s="1049"/>
      <c r="I11" s="1049"/>
      <c r="J11" s="1049"/>
      <c r="K11" s="1049"/>
      <c r="L11" s="1049"/>
      <c r="M11" s="1049"/>
      <c r="N11" s="1049"/>
      <c r="O11" s="1049"/>
      <c r="P11" s="308"/>
      <c r="Q11" s="309" t="s">
        <v>102</v>
      </c>
      <c r="R11" s="82"/>
      <c r="S11" s="3" t="s">
        <v>290</v>
      </c>
    </row>
    <row r="12" spans="1:20" ht="12.75" customHeight="1">
      <c r="A12" s="127">
        <v>5</v>
      </c>
      <c r="B12" s="1049"/>
      <c r="C12" s="1049"/>
      <c r="D12" s="1049"/>
      <c r="E12" s="1051"/>
      <c r="F12" s="1051"/>
      <c r="G12" s="1051"/>
      <c r="H12" s="1051"/>
      <c r="I12" s="1051"/>
      <c r="J12" s="1051"/>
      <c r="K12" s="1051"/>
      <c r="L12" s="1051"/>
      <c r="M12" s="1051"/>
      <c r="N12" s="1051"/>
      <c r="O12" s="1052"/>
      <c r="P12" s="308"/>
      <c r="Q12" s="309" t="s">
        <v>102</v>
      </c>
      <c r="R12" s="82"/>
      <c r="S12" s="99"/>
      <c r="T12" s="3" t="s">
        <v>291</v>
      </c>
    </row>
    <row r="13" spans="1:20" ht="12.75" customHeight="1">
      <c r="A13" s="127">
        <v>6</v>
      </c>
      <c r="B13" s="1049"/>
      <c r="C13" s="1049"/>
      <c r="D13" s="1049"/>
      <c r="E13" s="1050"/>
      <c r="F13" s="1049"/>
      <c r="G13" s="1049"/>
      <c r="H13" s="1049"/>
      <c r="I13" s="1049"/>
      <c r="J13" s="1049"/>
      <c r="K13" s="1049"/>
      <c r="L13" s="1049"/>
      <c r="M13" s="1049"/>
      <c r="N13" s="1049"/>
      <c r="O13" s="1049"/>
      <c r="P13" s="308"/>
      <c r="Q13" s="309" t="s">
        <v>102</v>
      </c>
      <c r="R13" s="82"/>
      <c r="S13" s="100"/>
      <c r="T13" s="3" t="s">
        <v>289</v>
      </c>
    </row>
    <row r="14" spans="1:20" ht="12.75" customHeight="1">
      <c r="A14" s="127">
        <v>7</v>
      </c>
      <c r="B14" s="1049"/>
      <c r="C14" s="1049"/>
      <c r="D14" s="1049"/>
      <c r="E14" s="1051"/>
      <c r="F14" s="1051"/>
      <c r="G14" s="1051"/>
      <c r="H14" s="1051"/>
      <c r="I14" s="1051"/>
      <c r="J14" s="1051"/>
      <c r="K14" s="1051"/>
      <c r="L14" s="1051"/>
      <c r="M14" s="1051"/>
      <c r="N14" s="1051"/>
      <c r="O14" s="1052"/>
      <c r="P14" s="308"/>
      <c r="Q14" s="309" t="s">
        <v>102</v>
      </c>
      <c r="R14" s="82"/>
    </row>
    <row r="15" spans="1:20" ht="12.75" customHeight="1">
      <c r="A15" s="127">
        <v>8</v>
      </c>
      <c r="B15" s="1049"/>
      <c r="C15" s="1049"/>
      <c r="D15" s="1049"/>
      <c r="E15" s="1050"/>
      <c r="F15" s="1049"/>
      <c r="G15" s="1049"/>
      <c r="H15" s="1049"/>
      <c r="I15" s="1049"/>
      <c r="J15" s="1049"/>
      <c r="K15" s="1049"/>
      <c r="L15" s="1049"/>
      <c r="M15" s="1049"/>
      <c r="N15" s="1049"/>
      <c r="O15" s="1049"/>
      <c r="P15" s="308"/>
      <c r="Q15" s="309" t="s">
        <v>102</v>
      </c>
      <c r="R15" s="82"/>
      <c r="S15" s="105" t="s">
        <v>292</v>
      </c>
    </row>
    <row r="16" spans="1:20" ht="12.75" customHeight="1">
      <c r="A16" s="127">
        <v>9</v>
      </c>
      <c r="B16" s="1049"/>
      <c r="C16" s="1049"/>
      <c r="D16" s="1049"/>
      <c r="E16" s="1051"/>
      <c r="F16" s="1051"/>
      <c r="G16" s="1051"/>
      <c r="H16" s="1051"/>
      <c r="I16" s="1051"/>
      <c r="J16" s="1051"/>
      <c r="K16" s="1051"/>
      <c r="L16" s="1051"/>
      <c r="M16" s="1051"/>
      <c r="N16" s="1051"/>
      <c r="O16" s="1052"/>
      <c r="P16" s="308"/>
      <c r="Q16" s="309" t="s">
        <v>102</v>
      </c>
      <c r="R16" s="82"/>
      <c r="S16" s="105" t="s">
        <v>293</v>
      </c>
    </row>
    <row r="17" spans="1:19" ht="12.75" customHeight="1">
      <c r="A17" s="127">
        <v>10</v>
      </c>
      <c r="B17" s="1049"/>
      <c r="C17" s="1049"/>
      <c r="D17" s="1049"/>
      <c r="E17" s="1050"/>
      <c r="F17" s="1049"/>
      <c r="G17" s="1049"/>
      <c r="H17" s="1049"/>
      <c r="I17" s="1049"/>
      <c r="J17" s="1049"/>
      <c r="K17" s="1049"/>
      <c r="L17" s="1049"/>
      <c r="M17" s="1049"/>
      <c r="N17" s="1049"/>
      <c r="O17" s="1049"/>
      <c r="P17" s="308"/>
      <c r="Q17" s="310" t="s">
        <v>102</v>
      </c>
      <c r="R17" s="82"/>
      <c r="S17" s="105" t="s">
        <v>573</v>
      </c>
    </row>
    <row r="18" spans="1:19" ht="3.75" customHeight="1">
      <c r="A18" s="82"/>
      <c r="B18" s="82"/>
      <c r="C18" s="82"/>
      <c r="H18" s="82"/>
      <c r="I18" s="82"/>
      <c r="J18" s="82"/>
      <c r="K18" s="2"/>
      <c r="L18" s="2"/>
      <c r="M18" s="2"/>
      <c r="N18" s="2"/>
      <c r="O18" s="2"/>
      <c r="P18" s="2"/>
      <c r="Q18" s="2"/>
    </row>
    <row r="19" spans="1:19" ht="12.75" customHeight="1">
      <c r="A19" s="1058">
        <f>発注者入力シート!$F$11-4</f>
        <v>4</v>
      </c>
      <c r="B19" s="1058"/>
      <c r="C19" s="1058"/>
      <c r="D19" s="160"/>
      <c r="E19" s="311"/>
      <c r="F19" s="311"/>
      <c r="G19" s="311"/>
      <c r="H19" s="311"/>
      <c r="I19" s="311"/>
      <c r="J19" s="311"/>
      <c r="K19" s="311"/>
      <c r="L19" s="311"/>
      <c r="M19" s="311"/>
      <c r="N19" s="311"/>
      <c r="O19" s="311"/>
      <c r="P19" s="112"/>
      <c r="Q19" s="112"/>
      <c r="R19" s="82"/>
    </row>
    <row r="20" spans="1:19" ht="12.75" customHeight="1">
      <c r="A20" s="127" t="s">
        <v>11</v>
      </c>
      <c r="B20" s="1055" t="s">
        <v>12</v>
      </c>
      <c r="C20" s="1056"/>
      <c r="D20" s="1054"/>
      <c r="E20" s="1054" t="s">
        <v>14</v>
      </c>
      <c r="F20" s="1053"/>
      <c r="G20" s="1053"/>
      <c r="H20" s="1053"/>
      <c r="I20" s="1053"/>
      <c r="J20" s="1053"/>
      <c r="K20" s="1053"/>
      <c r="L20" s="1053"/>
      <c r="M20" s="1053"/>
      <c r="N20" s="1053"/>
      <c r="O20" s="1053"/>
      <c r="P20" s="1053" t="s">
        <v>55</v>
      </c>
      <c r="Q20" s="1053"/>
      <c r="R20" s="82"/>
    </row>
    <row r="21" spans="1:19" ht="12.75" customHeight="1">
      <c r="A21" s="127">
        <v>1</v>
      </c>
      <c r="B21" s="1049"/>
      <c r="C21" s="1049"/>
      <c r="D21" s="1049"/>
      <c r="E21" s="1051"/>
      <c r="F21" s="1051"/>
      <c r="G21" s="1051"/>
      <c r="H21" s="1051"/>
      <c r="I21" s="1051"/>
      <c r="J21" s="1051"/>
      <c r="K21" s="1051"/>
      <c r="L21" s="1051"/>
      <c r="M21" s="1051"/>
      <c r="N21" s="1051"/>
      <c r="O21" s="1052"/>
      <c r="P21" s="308"/>
      <c r="Q21" s="309" t="s">
        <v>102</v>
      </c>
      <c r="R21" s="82"/>
    </row>
    <row r="22" spans="1:19" ht="12.75" customHeight="1">
      <c r="A22" s="127">
        <v>2</v>
      </c>
      <c r="B22" s="1049"/>
      <c r="C22" s="1049"/>
      <c r="D22" s="1049"/>
      <c r="E22" s="1050"/>
      <c r="F22" s="1049"/>
      <c r="G22" s="1049"/>
      <c r="H22" s="1049"/>
      <c r="I22" s="1049"/>
      <c r="J22" s="1049"/>
      <c r="K22" s="1049"/>
      <c r="L22" s="1049"/>
      <c r="M22" s="1049"/>
      <c r="N22" s="1049"/>
      <c r="O22" s="1049"/>
      <c r="P22" s="308"/>
      <c r="Q22" s="309" t="s">
        <v>102</v>
      </c>
      <c r="R22" s="82"/>
    </row>
    <row r="23" spans="1:19" ht="12.75" customHeight="1">
      <c r="A23" s="127">
        <v>3</v>
      </c>
      <c r="B23" s="1049"/>
      <c r="C23" s="1049"/>
      <c r="D23" s="1049"/>
      <c r="E23" s="1051"/>
      <c r="F23" s="1051"/>
      <c r="G23" s="1051"/>
      <c r="H23" s="1051"/>
      <c r="I23" s="1051"/>
      <c r="J23" s="1051"/>
      <c r="K23" s="1051"/>
      <c r="L23" s="1051"/>
      <c r="M23" s="1051"/>
      <c r="N23" s="1051"/>
      <c r="O23" s="1052"/>
      <c r="P23" s="308"/>
      <c r="Q23" s="309" t="s">
        <v>102</v>
      </c>
      <c r="R23" s="82"/>
    </row>
    <row r="24" spans="1:19" ht="12.75" customHeight="1">
      <c r="A24" s="127">
        <v>4</v>
      </c>
      <c r="B24" s="1049"/>
      <c r="C24" s="1049"/>
      <c r="D24" s="1049"/>
      <c r="E24" s="1050"/>
      <c r="F24" s="1049"/>
      <c r="G24" s="1049"/>
      <c r="H24" s="1049"/>
      <c r="I24" s="1049"/>
      <c r="J24" s="1049"/>
      <c r="K24" s="1049"/>
      <c r="L24" s="1049"/>
      <c r="M24" s="1049"/>
      <c r="N24" s="1049"/>
      <c r="O24" s="1049"/>
      <c r="P24" s="308"/>
      <c r="Q24" s="309" t="s">
        <v>102</v>
      </c>
      <c r="R24" s="82"/>
    </row>
    <row r="25" spans="1:19" ht="12.75" customHeight="1">
      <c r="A25" s="127">
        <v>5</v>
      </c>
      <c r="B25" s="1049"/>
      <c r="C25" s="1049"/>
      <c r="D25" s="1049"/>
      <c r="E25" s="1051"/>
      <c r="F25" s="1051"/>
      <c r="G25" s="1051"/>
      <c r="H25" s="1051"/>
      <c r="I25" s="1051"/>
      <c r="J25" s="1051"/>
      <c r="K25" s="1051"/>
      <c r="L25" s="1051"/>
      <c r="M25" s="1051"/>
      <c r="N25" s="1051"/>
      <c r="O25" s="1052"/>
      <c r="P25" s="308"/>
      <c r="Q25" s="309" t="s">
        <v>102</v>
      </c>
      <c r="R25" s="82"/>
    </row>
    <row r="26" spans="1:19" ht="12.75" customHeight="1">
      <c r="A26" s="127">
        <v>6</v>
      </c>
      <c r="B26" s="1049"/>
      <c r="C26" s="1049"/>
      <c r="D26" s="1049"/>
      <c r="E26" s="1050"/>
      <c r="F26" s="1049"/>
      <c r="G26" s="1049"/>
      <c r="H26" s="1049"/>
      <c r="I26" s="1049"/>
      <c r="J26" s="1049"/>
      <c r="K26" s="1049"/>
      <c r="L26" s="1049"/>
      <c r="M26" s="1049"/>
      <c r="N26" s="1049"/>
      <c r="O26" s="1049"/>
      <c r="P26" s="308"/>
      <c r="Q26" s="309" t="s">
        <v>102</v>
      </c>
      <c r="R26" s="82"/>
    </row>
    <row r="27" spans="1:19" ht="12.75" customHeight="1">
      <c r="A27" s="127">
        <v>7</v>
      </c>
      <c r="B27" s="1049"/>
      <c r="C27" s="1049"/>
      <c r="D27" s="1049"/>
      <c r="E27" s="1051"/>
      <c r="F27" s="1051"/>
      <c r="G27" s="1051"/>
      <c r="H27" s="1051"/>
      <c r="I27" s="1051"/>
      <c r="J27" s="1051"/>
      <c r="K27" s="1051"/>
      <c r="L27" s="1051"/>
      <c r="M27" s="1051"/>
      <c r="N27" s="1051"/>
      <c r="O27" s="1052"/>
      <c r="P27" s="308"/>
      <c r="Q27" s="309" t="s">
        <v>102</v>
      </c>
      <c r="R27" s="82"/>
    </row>
    <row r="28" spans="1:19" ht="12.75" customHeight="1">
      <c r="A28" s="127">
        <v>8</v>
      </c>
      <c r="B28" s="1049"/>
      <c r="C28" s="1049"/>
      <c r="D28" s="1049"/>
      <c r="E28" s="1050"/>
      <c r="F28" s="1049"/>
      <c r="G28" s="1049"/>
      <c r="H28" s="1049"/>
      <c r="I28" s="1049"/>
      <c r="J28" s="1049"/>
      <c r="K28" s="1049"/>
      <c r="L28" s="1049"/>
      <c r="M28" s="1049"/>
      <c r="N28" s="1049"/>
      <c r="O28" s="1049"/>
      <c r="P28" s="308"/>
      <c r="Q28" s="309" t="s">
        <v>102</v>
      </c>
      <c r="R28" s="82"/>
    </row>
    <row r="29" spans="1:19" ht="12.75" customHeight="1">
      <c r="A29" s="127">
        <v>9</v>
      </c>
      <c r="B29" s="1049"/>
      <c r="C29" s="1049"/>
      <c r="D29" s="1049"/>
      <c r="E29" s="1051"/>
      <c r="F29" s="1051"/>
      <c r="G29" s="1051"/>
      <c r="H29" s="1051"/>
      <c r="I29" s="1051"/>
      <c r="J29" s="1051"/>
      <c r="K29" s="1051"/>
      <c r="L29" s="1051"/>
      <c r="M29" s="1051"/>
      <c r="N29" s="1051"/>
      <c r="O29" s="1052"/>
      <c r="P29" s="308"/>
      <c r="Q29" s="309" t="s">
        <v>102</v>
      </c>
      <c r="R29" s="82"/>
    </row>
    <row r="30" spans="1:19" ht="12.75" customHeight="1">
      <c r="A30" s="127">
        <v>10</v>
      </c>
      <c r="B30" s="1049"/>
      <c r="C30" s="1049"/>
      <c r="D30" s="1049"/>
      <c r="E30" s="1050"/>
      <c r="F30" s="1049"/>
      <c r="G30" s="1049"/>
      <c r="H30" s="1049"/>
      <c r="I30" s="1049"/>
      <c r="J30" s="1049"/>
      <c r="K30" s="1049"/>
      <c r="L30" s="1049"/>
      <c r="M30" s="1049"/>
      <c r="N30" s="1049"/>
      <c r="O30" s="1049"/>
      <c r="P30" s="308"/>
      <c r="Q30" s="310" t="s">
        <v>102</v>
      </c>
      <c r="R30" s="82"/>
    </row>
    <row r="31" spans="1:19" ht="3.75" customHeight="1">
      <c r="A31" s="82"/>
      <c r="B31" s="82"/>
      <c r="C31" s="82"/>
      <c r="H31" s="82"/>
      <c r="I31" s="82"/>
      <c r="J31" s="82"/>
      <c r="K31" s="2"/>
      <c r="L31" s="2"/>
      <c r="M31" s="2"/>
      <c r="N31" s="2"/>
      <c r="O31" s="2"/>
      <c r="P31" s="2"/>
      <c r="Q31" s="2"/>
    </row>
    <row r="32" spans="1:19" ht="12.75" customHeight="1">
      <c r="A32" s="1058">
        <f>発注者入力シート!$F$11-3</f>
        <v>5</v>
      </c>
      <c r="B32" s="1058"/>
      <c r="C32" s="1058"/>
      <c r="D32" s="160"/>
      <c r="E32" s="311"/>
      <c r="F32" s="311"/>
      <c r="G32" s="311"/>
      <c r="H32" s="311"/>
      <c r="I32" s="311"/>
      <c r="J32" s="311"/>
      <c r="K32" s="311"/>
      <c r="L32" s="311"/>
      <c r="M32" s="311"/>
      <c r="N32" s="311"/>
      <c r="O32" s="311"/>
      <c r="P32" s="112"/>
      <c r="Q32" s="112"/>
      <c r="R32" s="82"/>
    </row>
    <row r="33" spans="1:18" ht="12.75" customHeight="1">
      <c r="A33" s="127" t="s">
        <v>11</v>
      </c>
      <c r="B33" s="1053" t="s">
        <v>12</v>
      </c>
      <c r="C33" s="1053"/>
      <c r="D33" s="1053"/>
      <c r="E33" s="1054" t="s">
        <v>14</v>
      </c>
      <c r="F33" s="1053"/>
      <c r="G33" s="1053"/>
      <c r="H33" s="1053"/>
      <c r="I33" s="1053"/>
      <c r="J33" s="1053"/>
      <c r="K33" s="1053"/>
      <c r="L33" s="1053"/>
      <c r="M33" s="1053"/>
      <c r="N33" s="1053"/>
      <c r="O33" s="1053"/>
      <c r="P33" s="1053" t="s">
        <v>55</v>
      </c>
      <c r="Q33" s="1053"/>
      <c r="R33" s="82"/>
    </row>
    <row r="34" spans="1:18" ht="12.75" customHeight="1">
      <c r="A34" s="127">
        <v>1</v>
      </c>
      <c r="B34" s="1049"/>
      <c r="C34" s="1049"/>
      <c r="D34" s="1049"/>
      <c r="E34" s="1051"/>
      <c r="F34" s="1051"/>
      <c r="G34" s="1051"/>
      <c r="H34" s="1051"/>
      <c r="I34" s="1051"/>
      <c r="J34" s="1051"/>
      <c r="K34" s="1051"/>
      <c r="L34" s="1051"/>
      <c r="M34" s="1051"/>
      <c r="N34" s="1051"/>
      <c r="O34" s="1052"/>
      <c r="P34" s="308"/>
      <c r="Q34" s="309" t="s">
        <v>102</v>
      </c>
      <c r="R34" s="82"/>
    </row>
    <row r="35" spans="1:18" ht="12.75" customHeight="1">
      <c r="A35" s="127">
        <v>2</v>
      </c>
      <c r="B35" s="1049"/>
      <c r="C35" s="1049"/>
      <c r="D35" s="1049"/>
      <c r="E35" s="1050"/>
      <c r="F35" s="1049"/>
      <c r="G35" s="1049"/>
      <c r="H35" s="1049"/>
      <c r="I35" s="1049"/>
      <c r="J35" s="1049"/>
      <c r="K35" s="1049"/>
      <c r="L35" s="1049"/>
      <c r="M35" s="1049"/>
      <c r="N35" s="1049"/>
      <c r="O35" s="1049"/>
      <c r="P35" s="308"/>
      <c r="Q35" s="309" t="s">
        <v>102</v>
      </c>
      <c r="R35" s="82"/>
    </row>
    <row r="36" spans="1:18" ht="12.75" customHeight="1">
      <c r="A36" s="127">
        <v>3</v>
      </c>
      <c r="B36" s="1049"/>
      <c r="C36" s="1049"/>
      <c r="D36" s="1049"/>
      <c r="E36" s="1051"/>
      <c r="F36" s="1051"/>
      <c r="G36" s="1051"/>
      <c r="H36" s="1051"/>
      <c r="I36" s="1051"/>
      <c r="J36" s="1051"/>
      <c r="K36" s="1051"/>
      <c r="L36" s="1051"/>
      <c r="M36" s="1051"/>
      <c r="N36" s="1051"/>
      <c r="O36" s="1052"/>
      <c r="P36" s="308"/>
      <c r="Q36" s="309" t="s">
        <v>102</v>
      </c>
      <c r="R36" s="82"/>
    </row>
    <row r="37" spans="1:18" ht="12.75" customHeight="1">
      <c r="A37" s="127">
        <v>4</v>
      </c>
      <c r="B37" s="1049"/>
      <c r="C37" s="1049"/>
      <c r="D37" s="1049"/>
      <c r="E37" s="1050"/>
      <c r="F37" s="1049"/>
      <c r="G37" s="1049"/>
      <c r="H37" s="1049"/>
      <c r="I37" s="1049"/>
      <c r="J37" s="1049"/>
      <c r="K37" s="1049"/>
      <c r="L37" s="1049"/>
      <c r="M37" s="1049"/>
      <c r="N37" s="1049"/>
      <c r="O37" s="1049"/>
      <c r="P37" s="308"/>
      <c r="Q37" s="309" t="s">
        <v>102</v>
      </c>
      <c r="R37" s="82"/>
    </row>
    <row r="38" spans="1:18" ht="12.75" customHeight="1">
      <c r="A38" s="127">
        <v>5</v>
      </c>
      <c r="B38" s="1049"/>
      <c r="C38" s="1049"/>
      <c r="D38" s="1049"/>
      <c r="E38" s="1051"/>
      <c r="F38" s="1051"/>
      <c r="G38" s="1051"/>
      <c r="H38" s="1051"/>
      <c r="I38" s="1051"/>
      <c r="J38" s="1051"/>
      <c r="K38" s="1051"/>
      <c r="L38" s="1051"/>
      <c r="M38" s="1051"/>
      <c r="N38" s="1051"/>
      <c r="O38" s="1052"/>
      <c r="P38" s="308"/>
      <c r="Q38" s="309" t="s">
        <v>102</v>
      </c>
      <c r="R38" s="82"/>
    </row>
    <row r="39" spans="1:18" ht="12.75" customHeight="1">
      <c r="A39" s="127">
        <v>6</v>
      </c>
      <c r="B39" s="1049"/>
      <c r="C39" s="1049"/>
      <c r="D39" s="1049"/>
      <c r="E39" s="1050"/>
      <c r="F39" s="1049"/>
      <c r="G39" s="1049"/>
      <c r="H39" s="1049"/>
      <c r="I39" s="1049"/>
      <c r="J39" s="1049"/>
      <c r="K39" s="1049"/>
      <c r="L39" s="1049"/>
      <c r="M39" s="1049"/>
      <c r="N39" s="1049"/>
      <c r="O39" s="1049"/>
      <c r="P39" s="308"/>
      <c r="Q39" s="309" t="s">
        <v>102</v>
      </c>
      <c r="R39" s="82"/>
    </row>
    <row r="40" spans="1:18" ht="12.75" customHeight="1">
      <c r="A40" s="127">
        <v>7</v>
      </c>
      <c r="B40" s="1049"/>
      <c r="C40" s="1049"/>
      <c r="D40" s="1049"/>
      <c r="E40" s="1051"/>
      <c r="F40" s="1051"/>
      <c r="G40" s="1051"/>
      <c r="H40" s="1051"/>
      <c r="I40" s="1051"/>
      <c r="J40" s="1051"/>
      <c r="K40" s="1051"/>
      <c r="L40" s="1051"/>
      <c r="M40" s="1051"/>
      <c r="N40" s="1051"/>
      <c r="O40" s="1052"/>
      <c r="P40" s="308"/>
      <c r="Q40" s="309" t="s">
        <v>102</v>
      </c>
      <c r="R40" s="82"/>
    </row>
    <row r="41" spans="1:18" ht="12.75" customHeight="1">
      <c r="A41" s="127">
        <v>8</v>
      </c>
      <c r="B41" s="1049"/>
      <c r="C41" s="1049"/>
      <c r="D41" s="1049"/>
      <c r="E41" s="1050"/>
      <c r="F41" s="1049"/>
      <c r="G41" s="1049"/>
      <c r="H41" s="1049"/>
      <c r="I41" s="1049"/>
      <c r="J41" s="1049"/>
      <c r="K41" s="1049"/>
      <c r="L41" s="1049"/>
      <c r="M41" s="1049"/>
      <c r="N41" s="1049"/>
      <c r="O41" s="1049"/>
      <c r="P41" s="308"/>
      <c r="Q41" s="309" t="s">
        <v>102</v>
      </c>
      <c r="R41" s="82"/>
    </row>
    <row r="42" spans="1:18" ht="12.75" customHeight="1">
      <c r="A42" s="127">
        <v>9</v>
      </c>
      <c r="B42" s="1049"/>
      <c r="C42" s="1049"/>
      <c r="D42" s="1049"/>
      <c r="E42" s="1051"/>
      <c r="F42" s="1051"/>
      <c r="G42" s="1051"/>
      <c r="H42" s="1051"/>
      <c r="I42" s="1051"/>
      <c r="J42" s="1051"/>
      <c r="K42" s="1051"/>
      <c r="L42" s="1051"/>
      <c r="M42" s="1051"/>
      <c r="N42" s="1051"/>
      <c r="O42" s="1052"/>
      <c r="P42" s="308"/>
      <c r="Q42" s="309" t="s">
        <v>102</v>
      </c>
      <c r="R42" s="82"/>
    </row>
    <row r="43" spans="1:18" ht="12.75" customHeight="1">
      <c r="A43" s="127">
        <v>10</v>
      </c>
      <c r="B43" s="1049"/>
      <c r="C43" s="1049"/>
      <c r="D43" s="1049"/>
      <c r="E43" s="1050"/>
      <c r="F43" s="1049"/>
      <c r="G43" s="1049"/>
      <c r="H43" s="1049"/>
      <c r="I43" s="1049"/>
      <c r="J43" s="1049"/>
      <c r="K43" s="1049"/>
      <c r="L43" s="1049"/>
      <c r="M43" s="1049"/>
      <c r="N43" s="1049"/>
      <c r="O43" s="1049"/>
      <c r="P43" s="308"/>
      <c r="Q43" s="309" t="s">
        <v>102</v>
      </c>
      <c r="R43" s="82"/>
    </row>
    <row r="44" spans="1:18" ht="3.75" customHeight="1">
      <c r="A44" s="82"/>
      <c r="B44" s="160"/>
      <c r="C44" s="160"/>
      <c r="D44" s="160"/>
      <c r="E44" s="312"/>
      <c r="F44" s="312"/>
      <c r="G44" s="312"/>
      <c r="H44" s="312"/>
      <c r="I44" s="312"/>
      <c r="J44" s="312"/>
      <c r="K44" s="312"/>
      <c r="L44" s="312"/>
      <c r="M44" s="312"/>
      <c r="N44" s="312"/>
      <c r="O44" s="312"/>
      <c r="P44" s="131"/>
      <c r="Q44" s="131"/>
      <c r="R44" s="82"/>
    </row>
    <row r="45" spans="1:18" ht="12.75" customHeight="1">
      <c r="A45" s="1058">
        <f>発注者入力シート!$F$11-2</f>
        <v>6</v>
      </c>
      <c r="B45" s="1058"/>
      <c r="C45" s="1058"/>
      <c r="D45" s="160"/>
      <c r="E45" s="311"/>
      <c r="F45" s="311"/>
      <c r="G45" s="311"/>
      <c r="H45" s="311"/>
      <c r="I45" s="311"/>
      <c r="J45" s="311"/>
      <c r="K45" s="311"/>
      <c r="L45" s="311"/>
      <c r="M45" s="311"/>
      <c r="N45" s="311"/>
      <c r="O45" s="311"/>
      <c r="P45" s="112"/>
      <c r="Q45" s="112"/>
      <c r="R45" s="82"/>
    </row>
    <row r="46" spans="1:18" ht="12.75" customHeight="1">
      <c r="A46" s="127" t="s">
        <v>11</v>
      </c>
      <c r="B46" s="1053" t="s">
        <v>12</v>
      </c>
      <c r="C46" s="1053"/>
      <c r="D46" s="1053"/>
      <c r="E46" s="1054" t="s">
        <v>14</v>
      </c>
      <c r="F46" s="1053"/>
      <c r="G46" s="1053"/>
      <c r="H46" s="1053"/>
      <c r="I46" s="1053"/>
      <c r="J46" s="1053"/>
      <c r="K46" s="1053"/>
      <c r="L46" s="1053"/>
      <c r="M46" s="1053"/>
      <c r="N46" s="1053"/>
      <c r="O46" s="1053"/>
      <c r="P46" s="1053" t="s">
        <v>55</v>
      </c>
      <c r="Q46" s="1053"/>
      <c r="R46" s="82"/>
    </row>
    <row r="47" spans="1:18" ht="12.75" customHeight="1">
      <c r="A47" s="127">
        <v>1</v>
      </c>
      <c r="B47" s="1049"/>
      <c r="C47" s="1049"/>
      <c r="D47" s="1049"/>
      <c r="E47" s="1051"/>
      <c r="F47" s="1051"/>
      <c r="G47" s="1051"/>
      <c r="H47" s="1051"/>
      <c r="I47" s="1051"/>
      <c r="J47" s="1051"/>
      <c r="K47" s="1051"/>
      <c r="L47" s="1051"/>
      <c r="M47" s="1051"/>
      <c r="N47" s="1051"/>
      <c r="O47" s="1052"/>
      <c r="P47" s="308"/>
      <c r="Q47" s="309" t="s">
        <v>102</v>
      </c>
      <c r="R47" s="82"/>
    </row>
    <row r="48" spans="1:18" ht="12.75" customHeight="1">
      <c r="A48" s="127">
        <v>2</v>
      </c>
      <c r="B48" s="1049"/>
      <c r="C48" s="1049"/>
      <c r="D48" s="1049"/>
      <c r="E48" s="1050"/>
      <c r="F48" s="1049"/>
      <c r="G48" s="1049"/>
      <c r="H48" s="1049"/>
      <c r="I48" s="1049"/>
      <c r="J48" s="1049"/>
      <c r="K48" s="1049"/>
      <c r="L48" s="1049"/>
      <c r="M48" s="1049"/>
      <c r="N48" s="1049"/>
      <c r="O48" s="1049"/>
      <c r="P48" s="308"/>
      <c r="Q48" s="309" t="s">
        <v>102</v>
      </c>
      <c r="R48" s="82"/>
    </row>
    <row r="49" spans="1:18" ht="12.75" customHeight="1">
      <c r="A49" s="127">
        <v>3</v>
      </c>
      <c r="B49" s="1049"/>
      <c r="C49" s="1049"/>
      <c r="D49" s="1049"/>
      <c r="E49" s="1051"/>
      <c r="F49" s="1051"/>
      <c r="G49" s="1051"/>
      <c r="H49" s="1051"/>
      <c r="I49" s="1051"/>
      <c r="J49" s="1051"/>
      <c r="K49" s="1051"/>
      <c r="L49" s="1051"/>
      <c r="M49" s="1051"/>
      <c r="N49" s="1051"/>
      <c r="O49" s="1052"/>
      <c r="P49" s="308"/>
      <c r="Q49" s="309" t="s">
        <v>102</v>
      </c>
      <c r="R49" s="82"/>
    </row>
    <row r="50" spans="1:18" ht="12.75" customHeight="1">
      <c r="A50" s="127">
        <v>4</v>
      </c>
      <c r="B50" s="1049"/>
      <c r="C50" s="1049"/>
      <c r="D50" s="1049"/>
      <c r="E50" s="1050"/>
      <c r="F50" s="1049"/>
      <c r="G50" s="1049"/>
      <c r="H50" s="1049"/>
      <c r="I50" s="1049"/>
      <c r="J50" s="1049"/>
      <c r="K50" s="1049"/>
      <c r="L50" s="1049"/>
      <c r="M50" s="1049"/>
      <c r="N50" s="1049"/>
      <c r="O50" s="1049"/>
      <c r="P50" s="308"/>
      <c r="Q50" s="309" t="s">
        <v>102</v>
      </c>
      <c r="R50" s="82"/>
    </row>
    <row r="51" spans="1:18" ht="12.75" customHeight="1">
      <c r="A51" s="127">
        <v>5</v>
      </c>
      <c r="B51" s="1049"/>
      <c r="C51" s="1049"/>
      <c r="D51" s="1049"/>
      <c r="E51" s="1051"/>
      <c r="F51" s="1051"/>
      <c r="G51" s="1051"/>
      <c r="H51" s="1051"/>
      <c r="I51" s="1051"/>
      <c r="J51" s="1051"/>
      <c r="K51" s="1051"/>
      <c r="L51" s="1051"/>
      <c r="M51" s="1051"/>
      <c r="N51" s="1051"/>
      <c r="O51" s="1052"/>
      <c r="P51" s="308"/>
      <c r="Q51" s="309" t="s">
        <v>102</v>
      </c>
      <c r="R51" s="82"/>
    </row>
    <row r="52" spans="1:18" ht="12.75" customHeight="1">
      <c r="A52" s="127">
        <v>6</v>
      </c>
      <c r="B52" s="1049"/>
      <c r="C52" s="1049"/>
      <c r="D52" s="1049"/>
      <c r="E52" s="1050"/>
      <c r="F52" s="1049"/>
      <c r="G52" s="1049"/>
      <c r="H52" s="1049"/>
      <c r="I52" s="1049"/>
      <c r="J52" s="1049"/>
      <c r="K52" s="1049"/>
      <c r="L52" s="1049"/>
      <c r="M52" s="1049"/>
      <c r="N52" s="1049"/>
      <c r="O52" s="1049"/>
      <c r="P52" s="308"/>
      <c r="Q52" s="309" t="s">
        <v>102</v>
      </c>
      <c r="R52" s="82"/>
    </row>
    <row r="53" spans="1:18" ht="12.75" customHeight="1">
      <c r="A53" s="127">
        <v>7</v>
      </c>
      <c r="B53" s="1049"/>
      <c r="C53" s="1049"/>
      <c r="D53" s="1049"/>
      <c r="E53" s="1051"/>
      <c r="F53" s="1051"/>
      <c r="G53" s="1051"/>
      <c r="H53" s="1051"/>
      <c r="I53" s="1051"/>
      <c r="J53" s="1051"/>
      <c r="K53" s="1051"/>
      <c r="L53" s="1051"/>
      <c r="M53" s="1051"/>
      <c r="N53" s="1051"/>
      <c r="O53" s="1052"/>
      <c r="P53" s="308"/>
      <c r="Q53" s="309" t="s">
        <v>102</v>
      </c>
      <c r="R53" s="82"/>
    </row>
    <row r="54" spans="1:18" ht="12.75" customHeight="1">
      <c r="A54" s="127">
        <v>8</v>
      </c>
      <c r="B54" s="1049"/>
      <c r="C54" s="1049"/>
      <c r="D54" s="1049"/>
      <c r="E54" s="1050"/>
      <c r="F54" s="1049"/>
      <c r="G54" s="1049"/>
      <c r="H54" s="1049"/>
      <c r="I54" s="1049"/>
      <c r="J54" s="1049"/>
      <c r="K54" s="1049"/>
      <c r="L54" s="1049"/>
      <c r="M54" s="1049"/>
      <c r="N54" s="1049"/>
      <c r="O54" s="1049"/>
      <c r="P54" s="308"/>
      <c r="Q54" s="309" t="s">
        <v>102</v>
      </c>
      <c r="R54" s="82"/>
    </row>
    <row r="55" spans="1:18" ht="12.75" customHeight="1">
      <c r="A55" s="127">
        <v>9</v>
      </c>
      <c r="B55" s="1049"/>
      <c r="C55" s="1049"/>
      <c r="D55" s="1049"/>
      <c r="E55" s="1051"/>
      <c r="F55" s="1051"/>
      <c r="G55" s="1051"/>
      <c r="H55" s="1051"/>
      <c r="I55" s="1051"/>
      <c r="J55" s="1051"/>
      <c r="K55" s="1051"/>
      <c r="L55" s="1051"/>
      <c r="M55" s="1051"/>
      <c r="N55" s="1051"/>
      <c r="O55" s="1052"/>
      <c r="P55" s="308"/>
      <c r="Q55" s="309" t="s">
        <v>102</v>
      </c>
      <c r="R55" s="82"/>
    </row>
    <row r="56" spans="1:18" ht="12.75" customHeight="1">
      <c r="A56" s="127">
        <v>10</v>
      </c>
      <c r="B56" s="1049"/>
      <c r="C56" s="1049"/>
      <c r="D56" s="1049"/>
      <c r="E56" s="1050"/>
      <c r="F56" s="1049"/>
      <c r="G56" s="1049"/>
      <c r="H56" s="1049"/>
      <c r="I56" s="1049"/>
      <c r="J56" s="1049"/>
      <c r="K56" s="1049"/>
      <c r="L56" s="1049"/>
      <c r="M56" s="1049"/>
      <c r="N56" s="1049"/>
      <c r="O56" s="1049"/>
      <c r="P56" s="308"/>
      <c r="Q56" s="309" t="s">
        <v>102</v>
      </c>
      <c r="R56" s="82"/>
    </row>
    <row r="57" spans="1:18" ht="3.75" customHeight="1">
      <c r="A57" s="82"/>
      <c r="B57" s="160"/>
      <c r="C57" s="160"/>
      <c r="D57" s="160"/>
      <c r="E57" s="312"/>
      <c r="F57" s="312"/>
      <c r="G57" s="312"/>
      <c r="H57" s="312"/>
      <c r="I57" s="312"/>
      <c r="J57" s="312"/>
      <c r="K57" s="312"/>
      <c r="L57" s="312"/>
      <c r="M57" s="312"/>
      <c r="N57" s="312"/>
      <c r="O57" s="312"/>
      <c r="P57" s="131"/>
      <c r="Q57" s="131"/>
      <c r="R57" s="82"/>
    </row>
    <row r="58" spans="1:18" ht="12.75" customHeight="1">
      <c r="A58" s="1058">
        <f>発注者入力シート!$F$11-1</f>
        <v>7</v>
      </c>
      <c r="B58" s="1058"/>
      <c r="C58" s="1058"/>
      <c r="D58" s="160"/>
      <c r="E58" s="311"/>
      <c r="F58" s="311"/>
      <c r="G58" s="311"/>
      <c r="H58" s="311"/>
      <c r="I58" s="311"/>
      <c r="J58" s="311"/>
      <c r="K58" s="311"/>
      <c r="L58" s="311"/>
      <c r="M58" s="311"/>
      <c r="N58" s="311"/>
      <c r="O58" s="311"/>
      <c r="P58" s="112"/>
      <c r="Q58" s="112"/>
      <c r="R58" s="82"/>
    </row>
    <row r="59" spans="1:18" ht="12.75" customHeight="1">
      <c r="A59" s="127" t="s">
        <v>11</v>
      </c>
      <c r="B59" s="1053" t="s">
        <v>12</v>
      </c>
      <c r="C59" s="1053"/>
      <c r="D59" s="1053"/>
      <c r="E59" s="1054" t="s">
        <v>14</v>
      </c>
      <c r="F59" s="1053"/>
      <c r="G59" s="1053"/>
      <c r="H59" s="1053"/>
      <c r="I59" s="1053"/>
      <c r="J59" s="1053"/>
      <c r="K59" s="1053"/>
      <c r="L59" s="1053"/>
      <c r="M59" s="1053"/>
      <c r="N59" s="1053"/>
      <c r="O59" s="1053"/>
      <c r="P59" s="1053" t="s">
        <v>55</v>
      </c>
      <c r="Q59" s="1053"/>
      <c r="R59" s="82"/>
    </row>
    <row r="60" spans="1:18" ht="12.75" customHeight="1">
      <c r="A60" s="127">
        <v>1</v>
      </c>
      <c r="B60" s="1049"/>
      <c r="C60" s="1049"/>
      <c r="D60" s="1049"/>
      <c r="E60" s="1051"/>
      <c r="F60" s="1051"/>
      <c r="G60" s="1051"/>
      <c r="H60" s="1051"/>
      <c r="I60" s="1051"/>
      <c r="J60" s="1051"/>
      <c r="K60" s="1051"/>
      <c r="L60" s="1051"/>
      <c r="M60" s="1051"/>
      <c r="N60" s="1051"/>
      <c r="O60" s="1052"/>
      <c r="P60" s="308"/>
      <c r="Q60" s="309" t="s">
        <v>102</v>
      </c>
      <c r="R60" s="82"/>
    </row>
    <row r="61" spans="1:18" ht="12.75" customHeight="1">
      <c r="A61" s="127">
        <v>2</v>
      </c>
      <c r="B61" s="1049"/>
      <c r="C61" s="1049"/>
      <c r="D61" s="1049"/>
      <c r="E61" s="1050"/>
      <c r="F61" s="1049"/>
      <c r="G61" s="1049"/>
      <c r="H61" s="1049"/>
      <c r="I61" s="1049"/>
      <c r="J61" s="1049"/>
      <c r="K61" s="1049"/>
      <c r="L61" s="1049"/>
      <c r="M61" s="1049"/>
      <c r="N61" s="1049"/>
      <c r="O61" s="1049"/>
      <c r="P61" s="308"/>
      <c r="Q61" s="309" t="s">
        <v>102</v>
      </c>
      <c r="R61" s="82"/>
    </row>
    <row r="62" spans="1:18" ht="12.75" customHeight="1">
      <c r="A62" s="127">
        <v>3</v>
      </c>
      <c r="B62" s="1049"/>
      <c r="C62" s="1049"/>
      <c r="D62" s="1049"/>
      <c r="E62" s="1051"/>
      <c r="F62" s="1051"/>
      <c r="G62" s="1051"/>
      <c r="H62" s="1051"/>
      <c r="I62" s="1051"/>
      <c r="J62" s="1051"/>
      <c r="K62" s="1051"/>
      <c r="L62" s="1051"/>
      <c r="M62" s="1051"/>
      <c r="N62" s="1051"/>
      <c r="O62" s="1052"/>
      <c r="P62" s="308"/>
      <c r="Q62" s="309" t="s">
        <v>102</v>
      </c>
      <c r="R62" s="82"/>
    </row>
    <row r="63" spans="1:18" ht="12.75" customHeight="1">
      <c r="A63" s="127">
        <v>4</v>
      </c>
      <c r="B63" s="1049"/>
      <c r="C63" s="1049"/>
      <c r="D63" s="1049"/>
      <c r="E63" s="1050"/>
      <c r="F63" s="1049"/>
      <c r="G63" s="1049"/>
      <c r="H63" s="1049"/>
      <c r="I63" s="1049"/>
      <c r="J63" s="1049"/>
      <c r="K63" s="1049"/>
      <c r="L63" s="1049"/>
      <c r="M63" s="1049"/>
      <c r="N63" s="1049"/>
      <c r="O63" s="1049"/>
      <c r="P63" s="308"/>
      <c r="Q63" s="309" t="s">
        <v>102</v>
      </c>
      <c r="R63" s="82"/>
    </row>
    <row r="64" spans="1:18" ht="12.75" customHeight="1">
      <c r="A64" s="127">
        <v>5</v>
      </c>
      <c r="B64" s="1049"/>
      <c r="C64" s="1049"/>
      <c r="D64" s="1049"/>
      <c r="E64" s="1051"/>
      <c r="F64" s="1051"/>
      <c r="G64" s="1051"/>
      <c r="H64" s="1051"/>
      <c r="I64" s="1051"/>
      <c r="J64" s="1051"/>
      <c r="K64" s="1051"/>
      <c r="L64" s="1051"/>
      <c r="M64" s="1051"/>
      <c r="N64" s="1051"/>
      <c r="O64" s="1052"/>
      <c r="P64" s="308"/>
      <c r="Q64" s="309" t="s">
        <v>102</v>
      </c>
      <c r="R64" s="82"/>
    </row>
    <row r="65" spans="1:18" ht="12.75" customHeight="1">
      <c r="A65" s="127">
        <v>6</v>
      </c>
      <c r="B65" s="1049"/>
      <c r="C65" s="1049"/>
      <c r="D65" s="1049"/>
      <c r="E65" s="1050"/>
      <c r="F65" s="1049"/>
      <c r="G65" s="1049"/>
      <c r="H65" s="1049"/>
      <c r="I65" s="1049"/>
      <c r="J65" s="1049"/>
      <c r="K65" s="1049"/>
      <c r="L65" s="1049"/>
      <c r="M65" s="1049"/>
      <c r="N65" s="1049"/>
      <c r="O65" s="1049"/>
      <c r="P65" s="308"/>
      <c r="Q65" s="309" t="s">
        <v>102</v>
      </c>
      <c r="R65" s="82"/>
    </row>
    <row r="66" spans="1:18" ht="12.75" customHeight="1">
      <c r="A66" s="127">
        <v>7</v>
      </c>
      <c r="B66" s="1049"/>
      <c r="C66" s="1049"/>
      <c r="D66" s="1049"/>
      <c r="E66" s="1051"/>
      <c r="F66" s="1051"/>
      <c r="G66" s="1051"/>
      <c r="H66" s="1051"/>
      <c r="I66" s="1051"/>
      <c r="J66" s="1051"/>
      <c r="K66" s="1051"/>
      <c r="L66" s="1051"/>
      <c r="M66" s="1051"/>
      <c r="N66" s="1051"/>
      <c r="O66" s="1052"/>
      <c r="P66" s="308"/>
      <c r="Q66" s="309" t="s">
        <v>102</v>
      </c>
      <c r="R66" s="82"/>
    </row>
    <row r="67" spans="1:18" ht="12.75" customHeight="1">
      <c r="A67" s="127">
        <v>8</v>
      </c>
      <c r="B67" s="1049"/>
      <c r="C67" s="1049"/>
      <c r="D67" s="1049"/>
      <c r="E67" s="1050"/>
      <c r="F67" s="1049"/>
      <c r="G67" s="1049"/>
      <c r="H67" s="1049"/>
      <c r="I67" s="1049"/>
      <c r="J67" s="1049"/>
      <c r="K67" s="1049"/>
      <c r="L67" s="1049"/>
      <c r="M67" s="1049"/>
      <c r="N67" s="1049"/>
      <c r="O67" s="1049"/>
      <c r="P67" s="308"/>
      <c r="Q67" s="309" t="s">
        <v>102</v>
      </c>
      <c r="R67" s="82"/>
    </row>
    <row r="68" spans="1:18" ht="12.75" customHeight="1">
      <c r="A68" s="127">
        <v>9</v>
      </c>
      <c r="B68" s="1049"/>
      <c r="C68" s="1049"/>
      <c r="D68" s="1049"/>
      <c r="E68" s="1051"/>
      <c r="F68" s="1051"/>
      <c r="G68" s="1051"/>
      <c r="H68" s="1051"/>
      <c r="I68" s="1051"/>
      <c r="J68" s="1051"/>
      <c r="K68" s="1051"/>
      <c r="L68" s="1051"/>
      <c r="M68" s="1051"/>
      <c r="N68" s="1051"/>
      <c r="O68" s="1052"/>
      <c r="P68" s="308"/>
      <c r="Q68" s="309" t="s">
        <v>102</v>
      </c>
      <c r="R68" s="82"/>
    </row>
    <row r="69" spans="1:18" ht="12.75" customHeight="1">
      <c r="A69" s="127">
        <v>10</v>
      </c>
      <c r="B69" s="1049"/>
      <c r="C69" s="1049"/>
      <c r="D69" s="1049"/>
      <c r="E69" s="1050"/>
      <c r="F69" s="1049"/>
      <c r="G69" s="1049"/>
      <c r="H69" s="1049"/>
      <c r="I69" s="1049"/>
      <c r="J69" s="1049"/>
      <c r="K69" s="1049"/>
      <c r="L69" s="1049"/>
      <c r="M69" s="1049"/>
      <c r="N69" s="1049"/>
      <c r="O69" s="1049"/>
      <c r="P69" s="308"/>
      <c r="Q69" s="310" t="s">
        <v>102</v>
      </c>
      <c r="R69" s="82"/>
    </row>
    <row r="70" spans="1:18">
      <c r="A70" s="125" t="s">
        <v>51</v>
      </c>
      <c r="B70" s="1057" t="s">
        <v>627</v>
      </c>
      <c r="C70" s="1057"/>
      <c r="D70" s="1057"/>
      <c r="E70" s="1057"/>
      <c r="F70" s="1057"/>
      <c r="G70" s="1057"/>
      <c r="H70" s="1057"/>
      <c r="I70" s="1057"/>
      <c r="J70" s="1057"/>
      <c r="K70" s="1057"/>
      <c r="L70" s="1057"/>
      <c r="M70" s="1057"/>
      <c r="N70" s="1057"/>
      <c r="O70" s="1057"/>
      <c r="P70" s="1057"/>
      <c r="Q70" s="156"/>
      <c r="R70" s="82"/>
    </row>
    <row r="71" spans="1:18">
      <c r="R71" s="82"/>
    </row>
    <row r="72" spans="1:18">
      <c r="R72" s="82"/>
    </row>
    <row r="73" spans="1:18">
      <c r="R73" s="82"/>
    </row>
    <row r="74" spans="1:18">
      <c r="R74" s="82"/>
    </row>
    <row r="75" spans="1:18">
      <c r="R75" s="82"/>
    </row>
    <row r="76" spans="1:18">
      <c r="R76" s="82"/>
    </row>
    <row r="77" spans="1:18">
      <c r="R77" s="82"/>
    </row>
    <row r="78" spans="1:18">
      <c r="R78" s="82"/>
    </row>
    <row r="79" spans="1:18">
      <c r="R79" s="82"/>
    </row>
    <row r="80" spans="1:18">
      <c r="R80" s="82"/>
    </row>
    <row r="81" spans="18:18">
      <c r="R81" s="82"/>
    </row>
    <row r="82" spans="18:18">
      <c r="R82" s="82"/>
    </row>
    <row r="83" spans="18:18">
      <c r="R83" s="82"/>
    </row>
    <row r="84" spans="18:18">
      <c r="R84" s="82"/>
    </row>
    <row r="85" spans="18:18">
      <c r="R85" s="82"/>
    </row>
    <row r="86" spans="18:18">
      <c r="R86" s="82"/>
    </row>
    <row r="87" spans="18:18">
      <c r="R87" s="82"/>
    </row>
    <row r="88" spans="18:18">
      <c r="R88" s="82"/>
    </row>
    <row r="89" spans="18:18">
      <c r="R89" s="82"/>
    </row>
    <row r="90" spans="18:18">
      <c r="R90" s="82"/>
    </row>
    <row r="91" spans="18:18">
      <c r="R91" s="82"/>
    </row>
    <row r="92" spans="18:18">
      <c r="R92" s="82"/>
    </row>
    <row r="93" spans="18:18">
      <c r="R93" s="82"/>
    </row>
    <row r="94" spans="18:18">
      <c r="R94" s="82"/>
    </row>
    <row r="95" spans="18:18">
      <c r="R95" s="82"/>
    </row>
    <row r="96" spans="18:18">
      <c r="R96" s="82"/>
    </row>
    <row r="97" spans="18:18">
      <c r="R97" s="82"/>
    </row>
    <row r="98" spans="18:18">
      <c r="R98" s="82"/>
    </row>
    <row r="99" spans="18:18">
      <c r="R99" s="82"/>
    </row>
    <row r="100" spans="18:18">
      <c r="R100" s="82"/>
    </row>
    <row r="101" spans="18:18">
      <c r="R101" s="82"/>
    </row>
    <row r="102" spans="18:18">
      <c r="R102" s="82"/>
    </row>
    <row r="103" spans="18:18">
      <c r="R103" s="82"/>
    </row>
    <row r="104" spans="18:18">
      <c r="R104" s="82"/>
    </row>
    <row r="105" spans="18:18">
      <c r="R105" s="82"/>
    </row>
    <row r="106" spans="18:18">
      <c r="R106" s="82"/>
    </row>
    <row r="107" spans="18:18">
      <c r="R107" s="82"/>
    </row>
    <row r="108" spans="18:18">
      <c r="R108" s="82"/>
    </row>
    <row r="109" spans="18:18">
      <c r="R109" s="82"/>
    </row>
    <row r="110" spans="18:18">
      <c r="R110" s="82"/>
    </row>
    <row r="111" spans="18:18">
      <c r="R111" s="82"/>
    </row>
    <row r="112" spans="18:18">
      <c r="R112" s="122"/>
    </row>
    <row r="113" spans="18:18">
      <c r="R113" s="122"/>
    </row>
  </sheetData>
  <mergeCells count="129">
    <mergeCell ref="A6:C6"/>
    <mergeCell ref="A58:C58"/>
    <mergeCell ref="A45:C45"/>
    <mergeCell ref="A32:C32"/>
    <mergeCell ref="A19:C19"/>
    <mergeCell ref="A1:F1"/>
    <mergeCell ref="A2:E2"/>
    <mergeCell ref="H2:J2"/>
    <mergeCell ref="K2:Q2"/>
    <mergeCell ref="A4:C4"/>
    <mergeCell ref="I4:K4"/>
    <mergeCell ref="E34:O34"/>
    <mergeCell ref="P7:Q7"/>
    <mergeCell ref="B23:D23"/>
    <mergeCell ref="E23:O23"/>
    <mergeCell ref="E22:O22"/>
    <mergeCell ref="P33:Q33"/>
    <mergeCell ref="B34:D34"/>
    <mergeCell ref="B30:D30"/>
    <mergeCell ref="E30:O30"/>
    <mergeCell ref="B26:D26"/>
    <mergeCell ref="E26:O26"/>
    <mergeCell ref="B22:D22"/>
    <mergeCell ref="E7:O7"/>
    <mergeCell ref="B70:P70"/>
    <mergeCell ref="E8:O8"/>
    <mergeCell ref="B8:D8"/>
    <mergeCell ref="B9:D9"/>
    <mergeCell ref="E9:O9"/>
    <mergeCell ref="B10:D10"/>
    <mergeCell ref="E10:O10"/>
    <mergeCell ref="B55:D55"/>
    <mergeCell ref="E55:O55"/>
    <mergeCell ref="B51:D51"/>
    <mergeCell ref="E51:O51"/>
    <mergeCell ref="B42:D42"/>
    <mergeCell ref="E42:O42"/>
    <mergeCell ref="B38:D38"/>
    <mergeCell ref="E38:O38"/>
    <mergeCell ref="B33:D33"/>
    <mergeCell ref="E33:O33"/>
    <mergeCell ref="P20:Q20"/>
    <mergeCell ref="B21:D21"/>
    <mergeCell ref="E21:O21"/>
    <mergeCell ref="B24:D24"/>
    <mergeCell ref="E24:O24"/>
    <mergeCell ref="B25:D25"/>
    <mergeCell ref="E25:O25"/>
    <mergeCell ref="B7:D7"/>
    <mergeCell ref="B20:D20"/>
    <mergeCell ref="E20:O20"/>
    <mergeCell ref="B11:D11"/>
    <mergeCell ref="E11:O11"/>
    <mergeCell ref="B12:D12"/>
    <mergeCell ref="E12:O12"/>
    <mergeCell ref="B13:D13"/>
    <mergeCell ref="E13:O13"/>
    <mergeCell ref="B16:D16"/>
    <mergeCell ref="E16:O16"/>
    <mergeCell ref="B17:D17"/>
    <mergeCell ref="E17:O17"/>
    <mergeCell ref="B14:D14"/>
    <mergeCell ref="E14:O14"/>
    <mergeCell ref="B15:D15"/>
    <mergeCell ref="E15:O15"/>
    <mergeCell ref="B35:D35"/>
    <mergeCell ref="E35:O35"/>
    <mergeCell ref="B36:D36"/>
    <mergeCell ref="E36:O36"/>
    <mergeCell ref="B37:D37"/>
    <mergeCell ref="E37:O37"/>
    <mergeCell ref="B27:D27"/>
    <mergeCell ref="E27:O27"/>
    <mergeCell ref="B28:D28"/>
    <mergeCell ref="E28:O28"/>
    <mergeCell ref="B29:D29"/>
    <mergeCell ref="E29:O29"/>
    <mergeCell ref="P46:Q46"/>
    <mergeCell ref="B47:D47"/>
    <mergeCell ref="E47:O47"/>
    <mergeCell ref="B39:D39"/>
    <mergeCell ref="E39:O39"/>
    <mergeCell ref="B40:D40"/>
    <mergeCell ref="E40:O40"/>
    <mergeCell ref="B41:D41"/>
    <mergeCell ref="E41:O41"/>
    <mergeCell ref="B48:D48"/>
    <mergeCell ref="E48:O48"/>
    <mergeCell ref="B49:D49"/>
    <mergeCell ref="E49:O49"/>
    <mergeCell ref="B50:D50"/>
    <mergeCell ref="E50:O50"/>
    <mergeCell ref="B43:D43"/>
    <mergeCell ref="E43:O43"/>
    <mergeCell ref="B46:D46"/>
    <mergeCell ref="E46:O46"/>
    <mergeCell ref="P59:Q59"/>
    <mergeCell ref="B60:D60"/>
    <mergeCell ref="E60:O60"/>
    <mergeCell ref="B52:D52"/>
    <mergeCell ref="E52:O52"/>
    <mergeCell ref="B53:D53"/>
    <mergeCell ref="E53:O53"/>
    <mergeCell ref="B54:D54"/>
    <mergeCell ref="E54:O54"/>
    <mergeCell ref="D4:H4"/>
    <mergeCell ref="L4:Q4"/>
    <mergeCell ref="B67:D67"/>
    <mergeCell ref="E67:O67"/>
    <mergeCell ref="B68:D68"/>
    <mergeCell ref="E68:O68"/>
    <mergeCell ref="B69:D69"/>
    <mergeCell ref="E69:O69"/>
    <mergeCell ref="B64:D64"/>
    <mergeCell ref="E64:O64"/>
    <mergeCell ref="B65:D65"/>
    <mergeCell ref="E65:O65"/>
    <mergeCell ref="B66:D66"/>
    <mergeCell ref="E66:O66"/>
    <mergeCell ref="B61:D61"/>
    <mergeCell ref="E61:O61"/>
    <mergeCell ref="B62:D62"/>
    <mergeCell ref="E62:O62"/>
    <mergeCell ref="B63:D63"/>
    <mergeCell ref="E63:O63"/>
    <mergeCell ref="B56:D56"/>
    <mergeCell ref="E56:O56"/>
    <mergeCell ref="B59:D59"/>
    <mergeCell ref="E59:O59"/>
  </mergeCells>
  <phoneticPr fontId="2"/>
  <printOptions horizontalCentered="1"/>
  <pageMargins left="0.70866141732283472" right="0.70866141732283472" top="0.74803149606299213" bottom="0.59055118110236227" header="0.31496062992125984" footer="0.31496062992125984"/>
  <pageSetup paperSize="9" scale="94" orientation="portrait" blackAndWhite="1"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tabColor rgb="FFFF66FF"/>
  </sheetPr>
  <dimension ref="A1:AA106"/>
  <sheetViews>
    <sheetView view="pageBreakPreview" topLeftCell="A94" zoomScaleNormal="100" zoomScaleSheetLayoutView="100" workbookViewId="0">
      <selection activeCell="AB30" sqref="AB30"/>
    </sheetView>
  </sheetViews>
  <sheetFormatPr defaultColWidth="9" defaultRowHeight="13"/>
  <cols>
    <col min="1" max="5" width="5.08984375" style="3" customWidth="1"/>
    <col min="6" max="20" width="4.453125" style="3" customWidth="1"/>
    <col min="21" max="21" width="3.26953125" style="3" customWidth="1"/>
    <col min="22" max="22" width="12.6328125" style="3" bestFit="1" customWidth="1"/>
    <col min="23" max="16384" width="9" style="3"/>
  </cols>
  <sheetData>
    <row r="1" spans="1:23" ht="15.75" customHeight="1">
      <c r="A1" s="979" t="str">
        <f>CONCATENATE("（様式-",INDEX(発注者入力シート!$B$20:$G$24,MATCH(発注者入力シート!L7,発注者入力シート!$C$20:$C$24,0),4),"）")</f>
        <v>（様式-３）</v>
      </c>
      <c r="B1" s="979"/>
      <c r="C1" s="979"/>
      <c r="D1" s="979"/>
      <c r="E1" s="979"/>
      <c r="F1" s="979"/>
      <c r="Q1" s="1124" t="str">
        <f>IF(INDEX(発注者入力シート!$B$20:$G$40,MATCH(発注者入力シート!L7,発注者入力シート!$C$20:$C$40,0),3)="","",INDEX(発注者入力シート!$B$20:$G$40,MATCH(発注者入力シート!L7,発注者入力シート!$C$20:$C$40,0),3))</f>
        <v/>
      </c>
      <c r="R1" s="1124"/>
      <c r="S1" s="1124"/>
      <c r="V1" s="3" t="s">
        <v>286</v>
      </c>
    </row>
    <row r="2" spans="1:23" ht="15.75" customHeight="1">
      <c r="A2" s="979" t="str">
        <f>CONCATENATE("評価項目",INDEX(発注者入力シート!$B$20:$G$24,MATCH(発注者入力シート!L7,発注者入力シート!$C$20:$C$24,0),5),"-",INDEX(発注者入力シート!$B$20:$G$24,MATCH(発注者入力シート!L7,発注者入力シート!$C$20:$C$24,0),6))</f>
        <v>評価項目（１）-②</v>
      </c>
      <c r="B2" s="979"/>
      <c r="C2" s="979"/>
      <c r="D2" s="979"/>
      <c r="E2" s="979"/>
      <c r="V2" s="3" t="s">
        <v>287</v>
      </c>
    </row>
    <row r="3" spans="1:23" ht="15.75" customHeight="1">
      <c r="A3" s="1006" t="s">
        <v>16</v>
      </c>
      <c r="B3" s="1006"/>
      <c r="C3" s="1006"/>
      <c r="D3" s="1006"/>
      <c r="E3" s="1006"/>
      <c r="F3" s="1006"/>
      <c r="G3" s="1006"/>
      <c r="H3" s="1006"/>
      <c r="I3" s="1006"/>
      <c r="J3" s="1006"/>
      <c r="K3" s="1006"/>
      <c r="L3" s="1006"/>
      <c r="M3" s="1006"/>
      <c r="N3" s="1006"/>
      <c r="O3" s="1006"/>
      <c r="P3" s="1006"/>
      <c r="Q3" s="1006"/>
      <c r="R3" s="1006"/>
      <c r="S3" s="1006"/>
      <c r="V3" s="103"/>
      <c r="W3" s="3" t="s">
        <v>294</v>
      </c>
    </row>
    <row r="4" spans="1:23" ht="15.75" customHeight="1">
      <c r="H4" s="1059" t="s">
        <v>216</v>
      </c>
      <c r="I4" s="1059"/>
      <c r="J4" s="1059"/>
      <c r="K4" s="1059"/>
      <c r="L4" s="1007" t="str">
        <f>IF(企業入力シート!C7="","",企業入力シート!C7)</f>
        <v>○○建設</v>
      </c>
      <c r="M4" s="1007"/>
      <c r="N4" s="1007"/>
      <c r="O4" s="1007"/>
      <c r="P4" s="1007"/>
      <c r="Q4" s="1007"/>
      <c r="R4" s="1007"/>
      <c r="S4" s="1007"/>
      <c r="V4" s="98"/>
      <c r="W4" s="3" t="s">
        <v>404</v>
      </c>
    </row>
    <row r="5" spans="1:23" ht="15.75" customHeight="1"/>
    <row r="6" spans="1:23" ht="15.75" customHeight="1">
      <c r="A6" s="1110" t="s">
        <v>939</v>
      </c>
      <c r="B6" s="1115" t="s">
        <v>944</v>
      </c>
      <c r="C6" s="1115"/>
      <c r="D6" s="1115"/>
      <c r="E6" s="1115"/>
      <c r="F6" s="1113" t="s">
        <v>1197</v>
      </c>
      <c r="G6" s="1113"/>
      <c r="H6" s="1113"/>
      <c r="I6" s="1113"/>
      <c r="J6" s="1113"/>
      <c r="K6" s="1113"/>
      <c r="L6" s="1113"/>
      <c r="M6" s="1113"/>
      <c r="N6" s="1113"/>
      <c r="O6" s="1113"/>
      <c r="P6" s="1113"/>
      <c r="Q6" s="1113"/>
      <c r="R6" s="1113"/>
      <c r="S6" s="1113"/>
      <c r="V6" s="3" t="s">
        <v>290</v>
      </c>
    </row>
    <row r="7" spans="1:23" ht="15.75" customHeight="1">
      <c r="A7" s="1111"/>
      <c r="B7" s="1115"/>
      <c r="C7" s="1115"/>
      <c r="D7" s="1115"/>
      <c r="E7" s="1115"/>
      <c r="F7" s="1113"/>
      <c r="G7" s="1113"/>
      <c r="H7" s="1113"/>
      <c r="I7" s="1113"/>
      <c r="J7" s="1113"/>
      <c r="K7" s="1113"/>
      <c r="L7" s="1113"/>
      <c r="M7" s="1113"/>
      <c r="N7" s="1113"/>
      <c r="O7" s="1113"/>
      <c r="P7" s="1113"/>
      <c r="Q7" s="1113"/>
      <c r="R7" s="1113"/>
      <c r="S7" s="1113"/>
      <c r="V7" s="99"/>
      <c r="W7" s="3" t="s">
        <v>291</v>
      </c>
    </row>
    <row r="8" spans="1:23" ht="15.75" customHeight="1">
      <c r="A8" s="1111"/>
      <c r="B8" s="1116" t="s">
        <v>89</v>
      </c>
      <c r="C8" s="1116"/>
      <c r="D8" s="1116"/>
      <c r="E8" s="1116"/>
      <c r="F8" s="1114" t="str">
        <f>INDEX(発注者入力シート!$AX$3:$BC$31,MATCH(発注者入力シート!$AY$2,発注者入力シート!$AZ$3:$AZ$31,0),4)</f>
        <v>造園工事</v>
      </c>
      <c r="G8" s="1114"/>
      <c r="H8" s="1114"/>
      <c r="I8" s="1114"/>
      <c r="J8" s="1114"/>
      <c r="K8" s="1114"/>
      <c r="L8" s="1114"/>
      <c r="M8" s="1114"/>
      <c r="N8" s="1114"/>
      <c r="O8" s="1114"/>
      <c r="P8" s="1114"/>
      <c r="Q8" s="1114"/>
      <c r="R8" s="1114"/>
      <c r="S8" s="1114"/>
      <c r="V8" s="100"/>
      <c r="W8" s="3" t="s">
        <v>289</v>
      </c>
    </row>
    <row r="9" spans="1:23" ht="15.75" customHeight="1">
      <c r="A9" s="1111"/>
      <c r="B9" s="1116" t="s">
        <v>156</v>
      </c>
      <c r="C9" s="1116"/>
      <c r="D9" s="1116"/>
      <c r="E9" s="1116"/>
      <c r="F9" s="1114" t="str">
        <f>INDEX(発注者入力シート!$AX$3:$BC$31,MATCH(発注者入力シート!$AY$2,発注者入力シート!$AZ$3:$AZ$31,0),5)</f>
        <v>造園工事</v>
      </c>
      <c r="G9" s="1114"/>
      <c r="H9" s="1114"/>
      <c r="I9" s="1114"/>
      <c r="J9" s="1114"/>
      <c r="K9" s="1114"/>
      <c r="L9" s="1114"/>
      <c r="M9" s="1114"/>
      <c r="N9" s="1114"/>
      <c r="O9" s="1114"/>
      <c r="P9" s="1114"/>
      <c r="Q9" s="1114"/>
      <c r="R9" s="1114"/>
      <c r="S9" s="1114"/>
    </row>
    <row r="10" spans="1:23" ht="15.75" customHeight="1">
      <c r="A10" s="1111"/>
      <c r="B10" s="1053" t="s">
        <v>940</v>
      </c>
      <c r="C10" s="1053"/>
      <c r="D10" s="1053"/>
      <c r="E10" s="1053"/>
      <c r="F10" s="1113" t="s">
        <v>1219</v>
      </c>
      <c r="G10" s="1113"/>
      <c r="H10" s="1113"/>
      <c r="I10" s="1113"/>
      <c r="J10" s="1113"/>
      <c r="K10" s="1113"/>
      <c r="L10" s="1113"/>
      <c r="M10" s="1113"/>
      <c r="N10" s="1113"/>
      <c r="O10" s="1113"/>
      <c r="P10" s="1113"/>
      <c r="Q10" s="1113"/>
      <c r="R10" s="1113"/>
      <c r="S10" s="1113"/>
    </row>
    <row r="11" spans="1:23" ht="15.75" customHeight="1">
      <c r="A11" s="1112"/>
      <c r="B11" s="1053"/>
      <c r="C11" s="1053"/>
      <c r="D11" s="1053"/>
      <c r="E11" s="1053"/>
      <c r="F11" s="1113"/>
      <c r="G11" s="1113"/>
      <c r="H11" s="1113"/>
      <c r="I11" s="1113"/>
      <c r="J11" s="1113"/>
      <c r="K11" s="1113"/>
      <c r="L11" s="1113"/>
      <c r="M11" s="1113"/>
      <c r="N11" s="1113"/>
      <c r="O11" s="1113"/>
      <c r="P11" s="1113"/>
      <c r="Q11" s="1113"/>
      <c r="R11" s="1113"/>
      <c r="S11" s="1113"/>
      <c r="V11" s="105" t="s">
        <v>292</v>
      </c>
    </row>
    <row r="12" spans="1:23" ht="15.75" customHeight="1">
      <c r="A12" s="126"/>
      <c r="B12" s="126"/>
      <c r="C12" s="126"/>
      <c r="D12" s="126"/>
      <c r="E12" s="157"/>
      <c r="F12" s="157"/>
      <c r="G12" s="157"/>
      <c r="H12" s="157"/>
      <c r="I12" s="157"/>
      <c r="J12" s="157"/>
      <c r="K12" s="157"/>
      <c r="L12" s="157"/>
      <c r="M12" s="157"/>
      <c r="N12" s="157"/>
      <c r="O12" s="157"/>
      <c r="P12" s="157"/>
      <c r="Q12" s="157"/>
      <c r="R12" s="157"/>
      <c r="S12" s="157"/>
      <c r="V12" s="105" t="s">
        <v>293</v>
      </c>
    </row>
    <row r="13" spans="1:23" ht="15.75" customHeight="1">
      <c r="A13" s="1055" t="s">
        <v>611</v>
      </c>
      <c r="B13" s="1056"/>
      <c r="C13" s="1056"/>
      <c r="D13" s="1056"/>
      <c r="E13" s="1054"/>
      <c r="F13" s="1055" t="s">
        <v>607</v>
      </c>
      <c r="G13" s="1056"/>
      <c r="H13" s="1056"/>
      <c r="I13" s="1056"/>
      <c r="J13" s="1056"/>
      <c r="K13" s="1056"/>
      <c r="L13" s="1056"/>
      <c r="M13" s="1053" t="s">
        <v>608</v>
      </c>
      <c r="N13" s="1053"/>
      <c r="O13" s="1053"/>
      <c r="P13" s="1053"/>
      <c r="Q13" s="1053"/>
      <c r="R13" s="1053"/>
      <c r="S13" s="1053"/>
      <c r="V13" s="105" t="s">
        <v>573</v>
      </c>
    </row>
    <row r="14" spans="1:23" ht="15.75" customHeight="1">
      <c r="A14" s="1118" t="s">
        <v>17</v>
      </c>
      <c r="B14" s="1069" t="s">
        <v>18</v>
      </c>
      <c r="C14" s="1070"/>
      <c r="D14" s="1070"/>
      <c r="E14" s="1071"/>
      <c r="F14" s="1089"/>
      <c r="G14" s="1090"/>
      <c r="H14" s="1090"/>
      <c r="I14" s="1090"/>
      <c r="J14" s="1090"/>
      <c r="K14" s="1090"/>
      <c r="L14" s="1091"/>
      <c r="M14" s="1089"/>
      <c r="N14" s="1090"/>
      <c r="O14" s="1090"/>
      <c r="P14" s="1090"/>
      <c r="Q14" s="1090"/>
      <c r="R14" s="1090"/>
      <c r="S14" s="1091"/>
    </row>
    <row r="15" spans="1:23" ht="15.75" customHeight="1">
      <c r="A15" s="1119"/>
      <c r="B15" s="1108"/>
      <c r="C15" s="983"/>
      <c r="D15" s="983"/>
      <c r="E15" s="1109"/>
      <c r="F15" s="1092"/>
      <c r="G15" s="1093"/>
      <c r="H15" s="1093"/>
      <c r="I15" s="1093"/>
      <c r="J15" s="1093"/>
      <c r="K15" s="1093"/>
      <c r="L15" s="1094"/>
      <c r="M15" s="1092"/>
      <c r="N15" s="1093"/>
      <c r="O15" s="1093"/>
      <c r="P15" s="1093"/>
      <c r="Q15" s="1093"/>
      <c r="R15" s="1093"/>
      <c r="S15" s="1094"/>
    </row>
    <row r="16" spans="1:23" ht="15.75" customHeight="1">
      <c r="A16" s="1119"/>
      <c r="B16" s="1108"/>
      <c r="C16" s="983"/>
      <c r="D16" s="983"/>
      <c r="E16" s="1109"/>
      <c r="F16" s="1092"/>
      <c r="G16" s="1093"/>
      <c r="H16" s="1093"/>
      <c r="I16" s="1093"/>
      <c r="J16" s="1093"/>
      <c r="K16" s="1093"/>
      <c r="L16" s="1094"/>
      <c r="M16" s="1092"/>
      <c r="N16" s="1093"/>
      <c r="O16" s="1093"/>
      <c r="P16" s="1093"/>
      <c r="Q16" s="1093"/>
      <c r="R16" s="1093"/>
      <c r="S16" s="1094"/>
    </row>
    <row r="17" spans="1:27" ht="15.75" customHeight="1">
      <c r="A17" s="1119"/>
      <c r="B17" s="1072"/>
      <c r="C17" s="1073"/>
      <c r="D17" s="1073"/>
      <c r="E17" s="1074"/>
      <c r="F17" s="1095"/>
      <c r="G17" s="1096"/>
      <c r="H17" s="1096"/>
      <c r="I17" s="1096"/>
      <c r="J17" s="1096"/>
      <c r="K17" s="1096"/>
      <c r="L17" s="1097"/>
      <c r="M17" s="1095"/>
      <c r="N17" s="1096"/>
      <c r="O17" s="1096"/>
      <c r="P17" s="1096"/>
      <c r="Q17" s="1096"/>
      <c r="R17" s="1096"/>
      <c r="S17" s="1097"/>
    </row>
    <row r="18" spans="1:27" ht="15.75" customHeight="1">
      <c r="A18" s="1119"/>
      <c r="B18" s="1108" t="s">
        <v>842</v>
      </c>
      <c r="C18" s="983"/>
      <c r="D18" s="983"/>
      <c r="E18" s="1109"/>
      <c r="F18" s="1099"/>
      <c r="G18" s="1100"/>
      <c r="H18" s="1100"/>
      <c r="I18" s="1100"/>
      <c r="J18" s="1100"/>
      <c r="K18" s="1100"/>
      <c r="L18" s="1101"/>
      <c r="M18" s="1099"/>
      <c r="N18" s="1100"/>
      <c r="O18" s="1100"/>
      <c r="P18" s="1100"/>
      <c r="Q18" s="1100"/>
      <c r="R18" s="1100"/>
      <c r="S18" s="1101"/>
      <c r="U18" s="105"/>
      <c r="V18" s="105"/>
    </row>
    <row r="19" spans="1:27" ht="31.5" customHeight="1">
      <c r="A19" s="1119"/>
      <c r="B19" s="1069" t="s">
        <v>12</v>
      </c>
      <c r="C19" s="1070"/>
      <c r="D19" s="1070"/>
      <c r="E19" s="1071"/>
      <c r="F19" s="1098"/>
      <c r="G19" s="1051"/>
      <c r="H19" s="1051"/>
      <c r="I19" s="1051"/>
      <c r="J19" s="1051"/>
      <c r="K19" s="1051"/>
      <c r="L19" s="1052"/>
      <c r="M19" s="1098"/>
      <c r="N19" s="1051"/>
      <c r="O19" s="1051"/>
      <c r="P19" s="1051"/>
      <c r="Q19" s="1051"/>
      <c r="R19" s="1051"/>
      <c r="S19" s="1052"/>
      <c r="U19" s="3" t="s">
        <v>774</v>
      </c>
      <c r="V19" s="3" t="s">
        <v>773</v>
      </c>
    </row>
    <row r="20" spans="1:27" ht="31.5" customHeight="1">
      <c r="A20" s="1119"/>
      <c r="B20" s="1102" t="s">
        <v>771</v>
      </c>
      <c r="C20" s="1103"/>
      <c r="D20" s="1103"/>
      <c r="E20" s="1104"/>
      <c r="F20" s="1105"/>
      <c r="G20" s="1106"/>
      <c r="H20" s="1106"/>
      <c r="I20" s="1106"/>
      <c r="J20" s="1106"/>
      <c r="K20" s="1106"/>
      <c r="L20" s="1107"/>
      <c r="M20" s="1105"/>
      <c r="N20" s="1106"/>
      <c r="O20" s="1106"/>
      <c r="P20" s="1106"/>
      <c r="Q20" s="1106"/>
      <c r="R20" s="1106"/>
      <c r="S20" s="1107"/>
    </row>
    <row r="21" spans="1:27" ht="31.5" customHeight="1">
      <c r="A21" s="1119"/>
      <c r="B21" s="1102" t="s">
        <v>772</v>
      </c>
      <c r="C21" s="1103"/>
      <c r="D21" s="1103"/>
      <c r="E21" s="1104"/>
      <c r="F21" s="1105"/>
      <c r="G21" s="1106"/>
      <c r="H21" s="1106"/>
      <c r="I21" s="1106"/>
      <c r="J21" s="1106"/>
      <c r="K21" s="1106"/>
      <c r="L21" s="1107"/>
      <c r="M21" s="1105"/>
      <c r="N21" s="1106"/>
      <c r="O21" s="1106"/>
      <c r="P21" s="1106"/>
      <c r="Q21" s="1106"/>
      <c r="R21" s="1106"/>
      <c r="S21" s="1107"/>
    </row>
    <row r="22" spans="1:27" ht="15.75" customHeight="1">
      <c r="A22" s="1119"/>
      <c r="B22" s="1053" t="s">
        <v>19</v>
      </c>
      <c r="C22" s="1053"/>
      <c r="D22" s="1053"/>
      <c r="E22" s="1053"/>
      <c r="F22" s="1120"/>
      <c r="G22" s="1120"/>
      <c r="H22" s="1120"/>
      <c r="I22" s="1120"/>
      <c r="J22" s="1120"/>
      <c r="K22" s="1120"/>
      <c r="L22" s="1120"/>
      <c r="M22" s="1081"/>
      <c r="N22" s="1082"/>
      <c r="O22" s="1082"/>
      <c r="P22" s="1082"/>
      <c r="Q22" s="1082"/>
      <c r="R22" s="1082"/>
      <c r="S22" s="1083"/>
    </row>
    <row r="23" spans="1:27" ht="15.75" customHeight="1">
      <c r="A23" s="1119"/>
      <c r="B23" s="1053"/>
      <c r="C23" s="1053"/>
      <c r="D23" s="1053"/>
      <c r="E23" s="1053"/>
      <c r="F23" s="1120"/>
      <c r="G23" s="1120"/>
      <c r="H23" s="1120"/>
      <c r="I23" s="1120"/>
      <c r="J23" s="1120"/>
      <c r="K23" s="1120"/>
      <c r="L23" s="1120"/>
      <c r="M23" s="1084"/>
      <c r="N23" s="1085"/>
      <c r="O23" s="1085"/>
      <c r="P23" s="1085"/>
      <c r="Q23" s="1085"/>
      <c r="R23" s="1085"/>
      <c r="S23" s="1086"/>
      <c r="V23" s="392" t="s">
        <v>727</v>
      </c>
    </row>
    <row r="24" spans="1:27" ht="15.75" customHeight="1">
      <c r="A24" s="1119"/>
      <c r="B24" s="1024" t="s">
        <v>628</v>
      </c>
      <c r="C24" s="1025"/>
      <c r="D24" s="1025"/>
      <c r="E24" s="1026"/>
      <c r="F24" s="1087"/>
      <c r="G24" s="1088"/>
      <c r="H24" s="1088"/>
      <c r="I24" s="1088"/>
      <c r="J24" s="1088"/>
      <c r="K24" s="1088"/>
      <c r="L24" s="365" t="s">
        <v>103</v>
      </c>
      <c r="M24" s="1087"/>
      <c r="N24" s="1088"/>
      <c r="O24" s="1088"/>
      <c r="P24" s="1088"/>
      <c r="Q24" s="1088"/>
      <c r="R24" s="1088"/>
      <c r="S24" s="365" t="s">
        <v>103</v>
      </c>
      <c r="V24" s="3" t="s">
        <v>724</v>
      </c>
    </row>
    <row r="25" spans="1:27" ht="15.75" customHeight="1">
      <c r="A25" s="1119"/>
      <c r="B25" s="1129" t="s">
        <v>731</v>
      </c>
      <c r="C25" s="1130"/>
      <c r="D25" s="1130"/>
      <c r="E25" s="123" t="s">
        <v>203</v>
      </c>
      <c r="F25" s="621"/>
      <c r="G25" s="218"/>
      <c r="H25" s="220" t="s">
        <v>396</v>
      </c>
      <c r="I25" s="218"/>
      <c r="J25" s="222" t="s">
        <v>399</v>
      </c>
      <c r="K25" s="218"/>
      <c r="L25" s="223" t="s">
        <v>397</v>
      </c>
      <c r="M25" s="621"/>
      <c r="N25" s="218"/>
      <c r="O25" s="220" t="s">
        <v>396</v>
      </c>
      <c r="P25" s="218"/>
      <c r="Q25" s="222" t="s">
        <v>399</v>
      </c>
      <c r="R25" s="218"/>
      <c r="S25" s="223" t="s">
        <v>397</v>
      </c>
      <c r="V25" s="389">
        <v>46235</v>
      </c>
      <c r="W25" s="391" t="s">
        <v>726</v>
      </c>
      <c r="AA25" s="3" t="s">
        <v>838</v>
      </c>
    </row>
    <row r="26" spans="1:27" ht="15.75" customHeight="1">
      <c r="A26" s="1119"/>
      <c r="B26" s="1131"/>
      <c r="C26" s="1132"/>
      <c r="D26" s="1132"/>
      <c r="E26" s="124" t="s">
        <v>204</v>
      </c>
      <c r="F26" s="629"/>
      <c r="G26" s="219"/>
      <c r="H26" s="221" t="s">
        <v>396</v>
      </c>
      <c r="I26" s="219"/>
      <c r="J26" s="221" t="s">
        <v>400</v>
      </c>
      <c r="K26" s="219"/>
      <c r="L26" s="224" t="s">
        <v>397</v>
      </c>
      <c r="M26" s="629"/>
      <c r="N26" s="219"/>
      <c r="O26" s="221" t="s">
        <v>396</v>
      </c>
      <c r="P26" s="219"/>
      <c r="Q26" s="221" t="s">
        <v>400</v>
      </c>
      <c r="R26" s="219"/>
      <c r="S26" s="224" t="s">
        <v>397</v>
      </c>
      <c r="V26" s="3" t="s">
        <v>725</v>
      </c>
      <c r="AA26" s="3" t="s">
        <v>839</v>
      </c>
    </row>
    <row r="27" spans="1:27" ht="15.75" customHeight="1">
      <c r="A27" s="1119"/>
      <c r="B27" s="1069" t="s">
        <v>405</v>
      </c>
      <c r="C27" s="1070"/>
      <c r="D27" s="1070"/>
      <c r="E27" s="1071"/>
      <c r="F27" s="1075"/>
      <c r="G27" s="1076"/>
      <c r="H27" s="1076"/>
      <c r="I27" s="1076"/>
      <c r="J27" s="1076"/>
      <c r="K27" s="1076"/>
      <c r="L27" s="1077"/>
      <c r="M27" s="1078"/>
      <c r="N27" s="1079"/>
      <c r="O27" s="1079"/>
      <c r="P27" s="1079"/>
      <c r="Q27" s="1079"/>
      <c r="R27" s="1079"/>
      <c r="S27" s="1080"/>
      <c r="V27" s="390">
        <f>V25</f>
        <v>46235</v>
      </c>
    </row>
    <row r="28" spans="1:27" ht="15.75" customHeight="1">
      <c r="A28" s="1119"/>
      <c r="B28" s="1137" t="s">
        <v>511</v>
      </c>
      <c r="C28" s="1138"/>
      <c r="D28" s="1138"/>
      <c r="E28" s="1139"/>
      <c r="F28" s="1075"/>
      <c r="G28" s="1076"/>
      <c r="H28" s="1076"/>
      <c r="I28" s="1076"/>
      <c r="J28" s="1076"/>
      <c r="K28" s="1076"/>
      <c r="L28" s="1077"/>
      <c r="M28" s="1078"/>
      <c r="N28" s="1079"/>
      <c r="O28" s="1079"/>
      <c r="P28" s="1079"/>
      <c r="Q28" s="1079"/>
      <c r="R28" s="1079"/>
      <c r="S28" s="1080"/>
    </row>
    <row r="29" spans="1:27" ht="31.5" customHeight="1">
      <c r="A29" s="1055" t="s">
        <v>15</v>
      </c>
      <c r="B29" s="1056"/>
      <c r="C29" s="1056"/>
      <c r="D29" s="1056"/>
      <c r="E29" s="1056"/>
      <c r="F29" s="1067"/>
      <c r="G29" s="1068"/>
      <c r="H29" s="1068"/>
      <c r="I29" s="1068"/>
      <c r="J29" s="1068"/>
      <c r="K29" s="1068"/>
      <c r="L29" s="364" t="s">
        <v>102</v>
      </c>
      <c r="M29" s="1067"/>
      <c r="N29" s="1068"/>
      <c r="O29" s="1068"/>
      <c r="P29" s="1068"/>
      <c r="Q29" s="1068"/>
      <c r="R29" s="1068"/>
      <c r="S29" s="364" t="s">
        <v>102</v>
      </c>
    </row>
    <row r="30" spans="1:27" ht="15.75" customHeight="1">
      <c r="A30" s="1110" t="s">
        <v>21</v>
      </c>
      <c r="B30" s="1121"/>
      <c r="C30" s="1122"/>
      <c r="D30" s="1122"/>
      <c r="E30" s="1123"/>
      <c r="F30" s="1061"/>
      <c r="G30" s="1062"/>
      <c r="H30" s="1062"/>
      <c r="I30" s="1062"/>
      <c r="J30" s="1062"/>
      <c r="K30" s="1062"/>
      <c r="L30" s="1063"/>
      <c r="M30" s="1061"/>
      <c r="N30" s="1062"/>
      <c r="O30" s="1062"/>
      <c r="P30" s="1062"/>
      <c r="Q30" s="1062"/>
      <c r="R30" s="1062"/>
      <c r="S30" s="1063"/>
    </row>
    <row r="31" spans="1:27" ht="15.75" customHeight="1">
      <c r="A31" s="1111"/>
      <c r="B31" s="1108"/>
      <c r="C31" s="983"/>
      <c r="D31" s="983"/>
      <c r="E31" s="1109"/>
      <c r="F31" s="1064"/>
      <c r="G31" s="1065"/>
      <c r="H31" s="1065"/>
      <c r="I31" s="1065"/>
      <c r="J31" s="1065"/>
      <c r="K31" s="1065"/>
      <c r="L31" s="1066"/>
      <c r="M31" s="1064"/>
      <c r="N31" s="1065"/>
      <c r="O31" s="1065"/>
      <c r="P31" s="1065"/>
      <c r="Q31" s="1065"/>
      <c r="R31" s="1065"/>
      <c r="S31" s="1066"/>
    </row>
    <row r="32" spans="1:27" ht="15.75" customHeight="1">
      <c r="A32" s="1111"/>
      <c r="B32" s="1069"/>
      <c r="C32" s="1070"/>
      <c r="D32" s="1070"/>
      <c r="E32" s="1071"/>
      <c r="F32" s="1061"/>
      <c r="G32" s="1062"/>
      <c r="H32" s="1062"/>
      <c r="I32" s="1062"/>
      <c r="J32" s="1062"/>
      <c r="K32" s="1062"/>
      <c r="L32" s="1063"/>
      <c r="M32" s="1061"/>
      <c r="N32" s="1062"/>
      <c r="O32" s="1062"/>
      <c r="P32" s="1062"/>
      <c r="Q32" s="1062"/>
      <c r="R32" s="1062"/>
      <c r="S32" s="1063"/>
    </row>
    <row r="33" spans="1:20" ht="15.75" customHeight="1">
      <c r="A33" s="1111"/>
      <c r="B33" s="1072"/>
      <c r="C33" s="1073"/>
      <c r="D33" s="1073"/>
      <c r="E33" s="1074"/>
      <c r="F33" s="1064"/>
      <c r="G33" s="1065"/>
      <c r="H33" s="1065"/>
      <c r="I33" s="1065"/>
      <c r="J33" s="1065"/>
      <c r="K33" s="1065"/>
      <c r="L33" s="1066"/>
      <c r="M33" s="1064"/>
      <c r="N33" s="1065"/>
      <c r="O33" s="1065"/>
      <c r="P33" s="1065"/>
      <c r="Q33" s="1065"/>
      <c r="R33" s="1065"/>
      <c r="S33" s="1066"/>
    </row>
    <row r="34" spans="1:20" ht="15.75" customHeight="1">
      <c r="A34" s="1111"/>
      <c r="B34" s="1069"/>
      <c r="C34" s="1070"/>
      <c r="D34" s="1070"/>
      <c r="E34" s="1071"/>
      <c r="F34" s="1061"/>
      <c r="G34" s="1062"/>
      <c r="H34" s="1062"/>
      <c r="I34" s="1062"/>
      <c r="J34" s="1062"/>
      <c r="K34" s="1062"/>
      <c r="L34" s="1063"/>
      <c r="M34" s="1061"/>
      <c r="N34" s="1062"/>
      <c r="O34" s="1062"/>
      <c r="P34" s="1062"/>
      <c r="Q34" s="1062"/>
      <c r="R34" s="1062"/>
      <c r="S34" s="1063"/>
    </row>
    <row r="35" spans="1:20" ht="15.75" customHeight="1">
      <c r="A35" s="1111"/>
      <c r="B35" s="1072"/>
      <c r="C35" s="1073"/>
      <c r="D35" s="1073"/>
      <c r="E35" s="1074"/>
      <c r="F35" s="1064"/>
      <c r="G35" s="1065"/>
      <c r="H35" s="1065"/>
      <c r="I35" s="1065"/>
      <c r="J35" s="1065"/>
      <c r="K35" s="1065"/>
      <c r="L35" s="1066"/>
      <c r="M35" s="1064"/>
      <c r="N35" s="1065"/>
      <c r="O35" s="1065"/>
      <c r="P35" s="1065"/>
      <c r="Q35" s="1065"/>
      <c r="R35" s="1065"/>
      <c r="S35" s="1066"/>
    </row>
    <row r="36" spans="1:20" ht="15.75" customHeight="1">
      <c r="A36" s="1111"/>
      <c r="B36" s="1069"/>
      <c r="C36" s="1070"/>
      <c r="D36" s="1070"/>
      <c r="E36" s="1071"/>
      <c r="F36" s="1061"/>
      <c r="G36" s="1062"/>
      <c r="H36" s="1062"/>
      <c r="I36" s="1062"/>
      <c r="J36" s="1062"/>
      <c r="K36" s="1062"/>
      <c r="L36" s="1063"/>
      <c r="M36" s="1061"/>
      <c r="N36" s="1062"/>
      <c r="O36" s="1062"/>
      <c r="P36" s="1062"/>
      <c r="Q36" s="1062"/>
      <c r="R36" s="1062"/>
      <c r="S36" s="1063"/>
    </row>
    <row r="37" spans="1:20" ht="15.75" customHeight="1">
      <c r="A37" s="1111"/>
      <c r="B37" s="1072"/>
      <c r="C37" s="1073"/>
      <c r="D37" s="1073"/>
      <c r="E37" s="1074"/>
      <c r="F37" s="1064"/>
      <c r="G37" s="1065"/>
      <c r="H37" s="1065"/>
      <c r="I37" s="1065"/>
      <c r="J37" s="1065"/>
      <c r="K37" s="1065"/>
      <c r="L37" s="1066"/>
      <c r="M37" s="1064"/>
      <c r="N37" s="1065"/>
      <c r="O37" s="1065"/>
      <c r="P37" s="1065"/>
      <c r="Q37" s="1065"/>
      <c r="R37" s="1065"/>
      <c r="S37" s="1066"/>
    </row>
    <row r="38" spans="1:20" ht="15.75" customHeight="1">
      <c r="A38" s="1111"/>
      <c r="B38" s="1069"/>
      <c r="C38" s="1070"/>
      <c r="D38" s="1070"/>
      <c r="E38" s="1071"/>
      <c r="F38" s="1061"/>
      <c r="G38" s="1062"/>
      <c r="H38" s="1062"/>
      <c r="I38" s="1062"/>
      <c r="J38" s="1062"/>
      <c r="K38" s="1062"/>
      <c r="L38" s="1063"/>
      <c r="M38" s="1061"/>
      <c r="N38" s="1062"/>
      <c r="O38" s="1062"/>
      <c r="P38" s="1062"/>
      <c r="Q38" s="1062"/>
      <c r="R38" s="1062"/>
      <c r="S38" s="1063"/>
    </row>
    <row r="39" spans="1:20" ht="15.75" customHeight="1">
      <c r="A39" s="1112"/>
      <c r="B39" s="1072"/>
      <c r="C39" s="1073"/>
      <c r="D39" s="1073"/>
      <c r="E39" s="1074"/>
      <c r="F39" s="1064"/>
      <c r="G39" s="1065"/>
      <c r="H39" s="1065"/>
      <c r="I39" s="1065"/>
      <c r="J39" s="1065"/>
      <c r="K39" s="1065"/>
      <c r="L39" s="1066"/>
      <c r="M39" s="1064"/>
      <c r="N39" s="1065"/>
      <c r="O39" s="1065"/>
      <c r="P39" s="1065"/>
      <c r="Q39" s="1065"/>
      <c r="R39" s="1065"/>
      <c r="S39" s="1066"/>
    </row>
    <row r="40" spans="1:20" ht="15.75" customHeight="1">
      <c r="A40" s="612"/>
      <c r="B40" s="82"/>
      <c r="C40" s="82"/>
      <c r="D40" s="82"/>
      <c r="E40" s="82"/>
      <c r="F40" s="159"/>
      <c r="G40" s="159"/>
      <c r="H40" s="159"/>
      <c r="I40" s="159"/>
      <c r="J40" s="159"/>
      <c r="K40" s="159"/>
      <c r="L40" s="159"/>
      <c r="M40" s="159"/>
      <c r="N40" s="159"/>
      <c r="O40" s="159"/>
      <c r="P40" s="159"/>
      <c r="Q40" s="159"/>
      <c r="R40" s="159"/>
      <c r="S40" s="159"/>
    </row>
    <row r="41" spans="1:20" ht="15.75" customHeight="1">
      <c r="A41" s="612"/>
      <c r="B41" s="581"/>
      <c r="C41" s="581"/>
      <c r="D41" s="581"/>
      <c r="E41" s="581"/>
      <c r="F41" s="581"/>
      <c r="G41" s="581"/>
      <c r="H41" s="581"/>
      <c r="I41" s="581"/>
      <c r="J41" s="581"/>
      <c r="K41" s="581"/>
      <c r="L41" s="581"/>
      <c r="M41" s="581"/>
      <c r="N41" s="581"/>
      <c r="O41" s="581"/>
      <c r="P41" s="581"/>
      <c r="Q41" s="581"/>
      <c r="R41" s="581"/>
      <c r="S41" s="581"/>
      <c r="T41" s="581"/>
    </row>
    <row r="42" spans="1:20" ht="13.5" customHeight="1">
      <c r="A42" s="574" t="s">
        <v>51</v>
      </c>
      <c r="B42" s="1117" t="s">
        <v>798</v>
      </c>
      <c r="C42" s="1117"/>
      <c r="D42" s="1117"/>
      <c r="E42" s="1117"/>
      <c r="F42" s="1117"/>
      <c r="G42" s="1117"/>
      <c r="H42" s="1117"/>
      <c r="I42" s="1117"/>
      <c r="J42" s="1117"/>
      <c r="K42" s="1117"/>
      <c r="L42" s="1117"/>
      <c r="M42" s="1117"/>
      <c r="N42" s="1117"/>
      <c r="O42" s="1117"/>
      <c r="P42" s="1117"/>
      <c r="Q42" s="1117"/>
      <c r="R42" s="1117"/>
      <c r="S42" s="1117"/>
      <c r="T42" s="1117"/>
    </row>
    <row r="43" spans="1:20" ht="13.5" customHeight="1">
      <c r="A43" s="575"/>
      <c r="B43" s="576" t="s">
        <v>843</v>
      </c>
      <c r="C43" s="1140" t="s">
        <v>922</v>
      </c>
      <c r="D43" s="1140"/>
      <c r="E43" s="1140"/>
      <c r="F43" s="1140"/>
      <c r="G43" s="1140"/>
      <c r="H43" s="1140"/>
      <c r="I43" s="1140"/>
      <c r="J43" s="1140"/>
      <c r="K43" s="1140"/>
      <c r="L43" s="1140"/>
      <c r="M43" s="1140"/>
      <c r="N43" s="1140"/>
      <c r="O43" s="1140"/>
      <c r="P43" s="1140"/>
      <c r="Q43" s="1140"/>
      <c r="R43" s="1140"/>
      <c r="S43" s="1140"/>
      <c r="T43" s="1140"/>
    </row>
    <row r="44" spans="1:20" ht="13.5" customHeight="1">
      <c r="A44" s="575"/>
      <c r="B44" s="576" t="s">
        <v>54</v>
      </c>
      <c r="C44" s="1117" t="s">
        <v>641</v>
      </c>
      <c r="D44" s="1117"/>
      <c r="E44" s="1117"/>
      <c r="F44" s="1117"/>
      <c r="G44" s="1117"/>
      <c r="H44" s="1117"/>
      <c r="I44" s="1117"/>
      <c r="J44" s="1117"/>
      <c r="K44" s="1117"/>
      <c r="L44" s="1117"/>
      <c r="M44" s="1117"/>
      <c r="N44" s="1117"/>
      <c r="O44" s="1117"/>
      <c r="P44" s="1117"/>
      <c r="Q44" s="1117"/>
      <c r="R44" s="1117"/>
      <c r="S44" s="1117"/>
      <c r="T44" s="1117"/>
    </row>
    <row r="45" spans="1:20" ht="13.5" customHeight="1">
      <c r="A45" s="575"/>
      <c r="B45" s="576"/>
      <c r="C45" s="1117"/>
      <c r="D45" s="1117"/>
      <c r="E45" s="1117"/>
      <c r="F45" s="1117"/>
      <c r="G45" s="1117"/>
      <c r="H45" s="1117"/>
      <c r="I45" s="1117"/>
      <c r="J45" s="1117"/>
      <c r="K45" s="1117"/>
      <c r="L45" s="1117"/>
      <c r="M45" s="1117"/>
      <c r="N45" s="1117"/>
      <c r="O45" s="1117"/>
      <c r="P45" s="1117"/>
      <c r="Q45" s="1117"/>
      <c r="R45" s="1117"/>
      <c r="S45" s="1117"/>
      <c r="T45" s="1117"/>
    </row>
    <row r="46" spans="1:20" ht="13.5" customHeight="1">
      <c r="A46" s="575"/>
      <c r="B46" s="576"/>
      <c r="C46" s="1117"/>
      <c r="D46" s="1117"/>
      <c r="E46" s="1117"/>
      <c r="F46" s="1117"/>
      <c r="G46" s="1117"/>
      <c r="H46" s="1117"/>
      <c r="I46" s="1117"/>
      <c r="J46" s="1117"/>
      <c r="K46" s="1117"/>
      <c r="L46" s="1117"/>
      <c r="M46" s="1117"/>
      <c r="N46" s="1117"/>
      <c r="O46" s="1117"/>
      <c r="P46" s="1117"/>
      <c r="Q46" s="1117"/>
      <c r="R46" s="1117"/>
      <c r="S46" s="1117"/>
      <c r="T46" s="1117"/>
    </row>
    <row r="47" spans="1:20" ht="13.5" customHeight="1">
      <c r="A47" s="575"/>
      <c r="B47" s="576" t="s">
        <v>844</v>
      </c>
      <c r="C47" s="1117" t="s">
        <v>631</v>
      </c>
      <c r="D47" s="1117"/>
      <c r="E47" s="1117"/>
      <c r="F47" s="1117"/>
      <c r="G47" s="1117"/>
      <c r="H47" s="1117"/>
      <c r="I47" s="1117"/>
      <c r="J47" s="1117"/>
      <c r="K47" s="1117"/>
      <c r="L47" s="1117"/>
      <c r="M47" s="1117"/>
      <c r="N47" s="1117"/>
      <c r="O47" s="1117"/>
      <c r="P47" s="1117"/>
      <c r="Q47" s="1117"/>
      <c r="R47" s="1117"/>
      <c r="S47" s="1117"/>
      <c r="T47" s="1117"/>
    </row>
    <row r="48" spans="1:20" ht="13.5" customHeight="1">
      <c r="A48" s="575"/>
      <c r="B48" s="576" t="s">
        <v>845</v>
      </c>
      <c r="C48" s="1141" t="s">
        <v>637</v>
      </c>
      <c r="D48" s="1141"/>
      <c r="E48" s="1141"/>
      <c r="F48" s="1141"/>
      <c r="G48" s="1141"/>
      <c r="H48" s="1141"/>
      <c r="I48" s="1141"/>
      <c r="J48" s="1141"/>
      <c r="K48" s="1141"/>
      <c r="L48" s="1141"/>
      <c r="M48" s="1141"/>
      <c r="N48" s="1141"/>
      <c r="O48" s="1141"/>
      <c r="P48" s="1141"/>
      <c r="Q48" s="1141"/>
      <c r="R48" s="1141"/>
      <c r="S48" s="1141"/>
      <c r="T48" s="1141"/>
    </row>
    <row r="49" spans="1:20" ht="13.5" customHeight="1">
      <c r="A49" s="575"/>
      <c r="B49" s="576" t="s">
        <v>846</v>
      </c>
      <c r="C49" s="577" t="s">
        <v>625</v>
      </c>
      <c r="D49" s="577"/>
      <c r="E49" s="577"/>
      <c r="F49" s="577"/>
      <c r="G49" s="577"/>
      <c r="H49" s="577"/>
      <c r="I49" s="577"/>
      <c r="J49" s="577"/>
      <c r="K49" s="577"/>
      <c r="L49" s="577"/>
      <c r="M49" s="577"/>
      <c r="N49" s="577"/>
      <c r="O49" s="577"/>
      <c r="P49" s="577"/>
      <c r="Q49" s="577"/>
      <c r="R49" s="577"/>
      <c r="S49" s="577"/>
      <c r="T49" s="577"/>
    </row>
    <row r="50" spans="1:20" ht="13.5" customHeight="1">
      <c r="A50" s="575"/>
      <c r="B50" s="576" t="s">
        <v>847</v>
      </c>
      <c r="C50" s="1117" t="s">
        <v>638</v>
      </c>
      <c r="D50" s="1117"/>
      <c r="E50" s="1117"/>
      <c r="F50" s="1117"/>
      <c r="G50" s="1117"/>
      <c r="H50" s="1117"/>
      <c r="I50" s="1117"/>
      <c r="J50" s="1117"/>
      <c r="K50" s="1117"/>
      <c r="L50" s="1117"/>
      <c r="M50" s="1117"/>
      <c r="N50" s="1117"/>
      <c r="O50" s="1117"/>
      <c r="P50" s="1117"/>
      <c r="Q50" s="1117"/>
      <c r="R50" s="1117"/>
      <c r="S50" s="1117"/>
      <c r="T50" s="1117"/>
    </row>
    <row r="51" spans="1:20" ht="13.5" customHeight="1">
      <c r="A51" s="575"/>
      <c r="B51" s="576"/>
      <c r="C51" s="1117"/>
      <c r="D51" s="1117"/>
      <c r="E51" s="1117"/>
      <c r="F51" s="1117"/>
      <c r="G51" s="1117"/>
      <c r="H51" s="1117"/>
      <c r="I51" s="1117"/>
      <c r="J51" s="1117"/>
      <c r="K51" s="1117"/>
      <c r="L51" s="1117"/>
      <c r="M51" s="1117"/>
      <c r="N51" s="1117"/>
      <c r="O51" s="1117"/>
      <c r="P51" s="1117"/>
      <c r="Q51" s="1117"/>
      <c r="R51" s="1117"/>
      <c r="S51" s="1117"/>
      <c r="T51" s="1117"/>
    </row>
    <row r="52" spans="1:20" ht="13.5" customHeight="1">
      <c r="A52" s="575"/>
      <c r="B52" s="576"/>
      <c r="C52" s="1117"/>
      <c r="D52" s="1117"/>
      <c r="E52" s="1117"/>
      <c r="F52" s="1117"/>
      <c r="G52" s="1117"/>
      <c r="H52" s="1117"/>
      <c r="I52" s="1117"/>
      <c r="J52" s="1117"/>
      <c r="K52" s="1117"/>
      <c r="L52" s="1117"/>
      <c r="M52" s="1117"/>
      <c r="N52" s="1117"/>
      <c r="O52" s="1117"/>
      <c r="P52" s="1117"/>
      <c r="Q52" s="1117"/>
      <c r="R52" s="1117"/>
      <c r="S52" s="1117"/>
      <c r="T52" s="1117"/>
    </row>
    <row r="53" spans="1:20" ht="13.5" customHeight="1">
      <c r="A53" s="575"/>
      <c r="B53" s="576" t="s">
        <v>266</v>
      </c>
      <c r="C53" s="1117" t="s">
        <v>642</v>
      </c>
      <c r="D53" s="1117"/>
      <c r="E53" s="1117"/>
      <c r="F53" s="1117"/>
      <c r="G53" s="1117"/>
      <c r="H53" s="1117"/>
      <c r="I53" s="1117"/>
      <c r="J53" s="1117"/>
      <c r="K53" s="1117"/>
      <c r="L53" s="1117"/>
      <c r="M53" s="1117"/>
      <c r="N53" s="1117"/>
      <c r="O53" s="1117"/>
      <c r="P53" s="1117"/>
      <c r="Q53" s="1117"/>
      <c r="R53" s="1117"/>
      <c r="S53" s="1117"/>
      <c r="T53" s="1117"/>
    </row>
    <row r="54" spans="1:20" ht="13.5" customHeight="1">
      <c r="A54" s="575"/>
      <c r="B54" s="576"/>
      <c r="C54" s="1117"/>
      <c r="D54" s="1117"/>
      <c r="E54" s="1117"/>
      <c r="F54" s="1117"/>
      <c r="G54" s="1117"/>
      <c r="H54" s="1117"/>
      <c r="I54" s="1117"/>
      <c r="J54" s="1117"/>
      <c r="K54" s="1117"/>
      <c r="L54" s="1117"/>
      <c r="M54" s="1117"/>
      <c r="N54" s="1117"/>
      <c r="O54" s="1117"/>
      <c r="P54" s="1117"/>
      <c r="Q54" s="1117"/>
      <c r="R54" s="1117"/>
      <c r="S54" s="1117"/>
      <c r="T54" s="1117"/>
    </row>
    <row r="55" spans="1:20" ht="13.5" customHeight="1">
      <c r="A55" s="575"/>
      <c r="B55" s="576"/>
      <c r="C55" s="1117"/>
      <c r="D55" s="1117"/>
      <c r="E55" s="1117"/>
      <c r="F55" s="1117"/>
      <c r="G55" s="1117"/>
      <c r="H55" s="1117"/>
      <c r="I55" s="1117"/>
      <c r="J55" s="1117"/>
      <c r="K55" s="1117"/>
      <c r="L55" s="1117"/>
      <c r="M55" s="1117"/>
      <c r="N55" s="1117"/>
      <c r="O55" s="1117"/>
      <c r="P55" s="1117"/>
      <c r="Q55" s="1117"/>
      <c r="R55" s="1117"/>
      <c r="S55" s="1117"/>
      <c r="T55" s="1117"/>
    </row>
    <row r="56" spans="1:20" ht="13.5" customHeight="1">
      <c r="A56" s="575"/>
      <c r="B56" s="576"/>
      <c r="C56" s="1117"/>
      <c r="D56" s="1117"/>
      <c r="E56" s="1117"/>
      <c r="F56" s="1117"/>
      <c r="G56" s="1117"/>
      <c r="H56" s="1117"/>
      <c r="I56" s="1117"/>
      <c r="J56" s="1117"/>
      <c r="K56" s="1117"/>
      <c r="L56" s="1117"/>
      <c r="M56" s="1117"/>
      <c r="N56" s="1117"/>
      <c r="O56" s="1117"/>
      <c r="P56" s="1117"/>
      <c r="Q56" s="1117"/>
      <c r="R56" s="1117"/>
      <c r="S56" s="1117"/>
      <c r="T56" s="1117"/>
    </row>
    <row r="57" spans="1:20" ht="13.5" customHeight="1">
      <c r="A57" s="575"/>
      <c r="B57" s="576" t="s">
        <v>848</v>
      </c>
      <c r="C57" s="1117" t="s">
        <v>663</v>
      </c>
      <c r="D57" s="1117"/>
      <c r="E57" s="1117"/>
      <c r="F57" s="1117"/>
      <c r="G57" s="1117"/>
      <c r="H57" s="1117"/>
      <c r="I57" s="1117"/>
      <c r="J57" s="1117"/>
      <c r="K57" s="1117"/>
      <c r="L57" s="1117"/>
      <c r="M57" s="1117"/>
      <c r="N57" s="1117"/>
      <c r="O57" s="1117"/>
      <c r="P57" s="1117"/>
      <c r="Q57" s="1117"/>
      <c r="R57" s="1117"/>
      <c r="S57" s="1117"/>
      <c r="T57" s="1117"/>
    </row>
    <row r="58" spans="1:20" ht="13.5" customHeight="1">
      <c r="A58" s="575"/>
      <c r="B58" s="576"/>
      <c r="C58" s="1117"/>
      <c r="D58" s="1117"/>
      <c r="E58" s="1117"/>
      <c r="F58" s="1117"/>
      <c r="G58" s="1117"/>
      <c r="H58" s="1117"/>
      <c r="I58" s="1117"/>
      <c r="J58" s="1117"/>
      <c r="K58" s="1117"/>
      <c r="L58" s="1117"/>
      <c r="M58" s="1117"/>
      <c r="N58" s="1117"/>
      <c r="O58" s="1117"/>
      <c r="P58" s="1117"/>
      <c r="Q58" s="1117"/>
      <c r="R58" s="1117"/>
      <c r="S58" s="1117"/>
      <c r="T58" s="1117"/>
    </row>
    <row r="59" spans="1:20" ht="13.5" customHeight="1">
      <c r="A59" s="575"/>
      <c r="B59" s="576" t="s">
        <v>849</v>
      </c>
      <c r="C59" s="577" t="s">
        <v>787</v>
      </c>
      <c r="D59" s="600"/>
      <c r="E59" s="600"/>
      <c r="F59" s="600"/>
      <c r="G59" s="600"/>
      <c r="H59" s="600"/>
      <c r="I59" s="600"/>
      <c r="J59" s="600"/>
      <c r="K59" s="600"/>
      <c r="L59" s="600"/>
      <c r="M59" s="600"/>
      <c r="N59" s="600"/>
      <c r="O59" s="600"/>
      <c r="P59" s="600"/>
      <c r="Q59" s="600"/>
      <c r="R59" s="600"/>
      <c r="S59" s="600"/>
      <c r="T59" s="600"/>
    </row>
    <row r="60" spans="1:20" ht="13.5" customHeight="1">
      <c r="A60" s="577" t="s">
        <v>799</v>
      </c>
      <c r="B60" s="582"/>
      <c r="C60" s="577"/>
      <c r="D60" s="577"/>
      <c r="E60" s="577"/>
      <c r="F60" s="577"/>
      <c r="G60" s="577"/>
      <c r="H60" s="577"/>
      <c r="I60" s="577"/>
      <c r="J60" s="577"/>
      <c r="K60" s="577"/>
      <c r="L60" s="577"/>
      <c r="M60" s="577"/>
      <c r="N60" s="577"/>
      <c r="O60" s="577"/>
      <c r="P60" s="577"/>
      <c r="Q60" s="577"/>
      <c r="R60" s="577"/>
      <c r="S60" s="577"/>
      <c r="T60" s="577"/>
    </row>
    <row r="61" spans="1:20" ht="13.5" customHeight="1">
      <c r="A61" s="1133" t="s">
        <v>192</v>
      </c>
      <c r="B61" s="1133"/>
      <c r="C61" s="1133"/>
      <c r="D61" s="1133"/>
      <c r="E61" s="1133"/>
      <c r="F61" s="1133"/>
      <c r="G61" s="1133"/>
      <c r="H61" s="1133" t="s">
        <v>632</v>
      </c>
      <c r="I61" s="1133"/>
      <c r="J61" s="1133"/>
      <c r="K61" s="1133"/>
      <c r="L61" s="1133"/>
      <c r="M61" s="1133"/>
      <c r="N61" s="1133"/>
      <c r="O61" s="1133"/>
      <c r="P61" s="1133"/>
      <c r="Q61" s="1158" t="s">
        <v>621</v>
      </c>
      <c r="R61" s="1159"/>
      <c r="S61" s="1159"/>
      <c r="T61" s="1160"/>
    </row>
    <row r="62" spans="1:20" ht="13.5" customHeight="1">
      <c r="A62" s="1133"/>
      <c r="B62" s="1133"/>
      <c r="C62" s="1133"/>
      <c r="D62" s="1133"/>
      <c r="E62" s="1133"/>
      <c r="F62" s="1133"/>
      <c r="G62" s="1133"/>
      <c r="H62" s="578" t="s">
        <v>107</v>
      </c>
      <c r="I62" s="578" t="s">
        <v>850</v>
      </c>
      <c r="J62" s="578" t="s">
        <v>144</v>
      </c>
      <c r="K62" s="578" t="s">
        <v>263</v>
      </c>
      <c r="L62" s="578" t="s">
        <v>846</v>
      </c>
      <c r="M62" s="578" t="s">
        <v>847</v>
      </c>
      <c r="N62" s="578" t="s">
        <v>851</v>
      </c>
      <c r="O62" s="578" t="s">
        <v>267</v>
      </c>
      <c r="P62" s="578" t="s">
        <v>268</v>
      </c>
      <c r="Q62" s="1161"/>
      <c r="R62" s="1162"/>
      <c r="S62" s="1162"/>
      <c r="T62" s="1163"/>
    </row>
    <row r="63" spans="1:20" ht="13.5" customHeight="1">
      <c r="A63" s="1164" t="s">
        <v>613</v>
      </c>
      <c r="B63" s="1127" t="s">
        <v>79</v>
      </c>
      <c r="C63" s="1128"/>
      <c r="D63" s="1128"/>
      <c r="E63" s="1128"/>
      <c r="F63" s="1128"/>
      <c r="G63" s="1128"/>
      <c r="H63" s="578" t="s">
        <v>852</v>
      </c>
      <c r="I63" s="578" t="s">
        <v>853</v>
      </c>
      <c r="J63" s="578" t="s">
        <v>854</v>
      </c>
      <c r="K63" s="578" t="s">
        <v>852</v>
      </c>
      <c r="L63" s="578" t="s">
        <v>620</v>
      </c>
      <c r="M63" s="578" t="s">
        <v>852</v>
      </c>
      <c r="N63" s="578" t="s">
        <v>852</v>
      </c>
      <c r="O63" s="578" t="s">
        <v>852</v>
      </c>
      <c r="P63" s="578" t="s">
        <v>620</v>
      </c>
      <c r="Q63" s="1125"/>
      <c r="R63" s="1126"/>
      <c r="S63" s="1126"/>
      <c r="T63" s="1127"/>
    </row>
    <row r="64" spans="1:20" ht="13.5" customHeight="1">
      <c r="A64" s="1164"/>
      <c r="B64" s="1127" t="s">
        <v>855</v>
      </c>
      <c r="C64" s="1128"/>
      <c r="D64" s="1128"/>
      <c r="E64" s="1128"/>
      <c r="F64" s="1128"/>
      <c r="G64" s="1128"/>
      <c r="H64" s="578" t="s">
        <v>852</v>
      </c>
      <c r="I64" s="578"/>
      <c r="J64" s="578"/>
      <c r="K64" s="578"/>
      <c r="L64" s="578"/>
      <c r="M64" s="578"/>
      <c r="N64" s="578"/>
      <c r="O64" s="578"/>
      <c r="P64" s="579"/>
      <c r="Q64" s="580" t="s">
        <v>629</v>
      </c>
      <c r="R64" s="580"/>
      <c r="S64" s="580"/>
      <c r="T64" s="611"/>
    </row>
    <row r="65" spans="1:20" ht="13.5" customHeight="1">
      <c r="A65" s="1164"/>
      <c r="B65" s="1127" t="s">
        <v>614</v>
      </c>
      <c r="C65" s="1128"/>
      <c r="D65" s="1128"/>
      <c r="E65" s="1128"/>
      <c r="F65" s="1128"/>
      <c r="G65" s="1128"/>
      <c r="H65" s="578" t="s">
        <v>852</v>
      </c>
      <c r="I65" s="578" t="s">
        <v>853</v>
      </c>
      <c r="J65" s="578" t="s">
        <v>856</v>
      </c>
      <c r="K65" s="578" t="s">
        <v>852</v>
      </c>
      <c r="L65" s="578" t="s">
        <v>852</v>
      </c>
      <c r="M65" s="578" t="s">
        <v>852</v>
      </c>
      <c r="N65" s="578"/>
      <c r="O65" s="578" t="s">
        <v>852</v>
      </c>
      <c r="P65" s="578" t="s">
        <v>852</v>
      </c>
      <c r="Q65" s="1125"/>
      <c r="R65" s="1126"/>
      <c r="S65" s="1126"/>
      <c r="T65" s="1127"/>
    </row>
    <row r="66" spans="1:20" ht="13.5" customHeight="1">
      <c r="A66" s="1164"/>
      <c r="B66" s="1165" t="s">
        <v>780</v>
      </c>
      <c r="C66" s="1166"/>
      <c r="D66" s="1166"/>
      <c r="E66" s="1166"/>
      <c r="F66" s="1166"/>
      <c r="G66" s="1167"/>
      <c r="H66" s="597" t="s">
        <v>620</v>
      </c>
      <c r="I66" s="597"/>
      <c r="J66" s="597"/>
      <c r="K66" s="597"/>
      <c r="L66" s="597"/>
      <c r="M66" s="597"/>
      <c r="N66" s="597"/>
      <c r="O66" s="578" t="s">
        <v>620</v>
      </c>
      <c r="P66" s="597" t="s">
        <v>620</v>
      </c>
      <c r="Q66" s="1102"/>
      <c r="R66" s="1103"/>
      <c r="S66" s="1103"/>
      <c r="T66" s="1104"/>
    </row>
    <row r="67" spans="1:20" ht="13.5" customHeight="1">
      <c r="A67" s="1164"/>
      <c r="B67" s="1127" t="s">
        <v>91</v>
      </c>
      <c r="C67" s="1128"/>
      <c r="D67" s="1128"/>
      <c r="E67" s="1128"/>
      <c r="F67" s="1128"/>
      <c r="G67" s="1128"/>
      <c r="H67" s="578" t="s">
        <v>852</v>
      </c>
      <c r="I67" s="578"/>
      <c r="J67" s="578" t="s">
        <v>852</v>
      </c>
      <c r="K67" s="578"/>
      <c r="L67" s="578" t="s">
        <v>852</v>
      </c>
      <c r="M67" s="578"/>
      <c r="N67" s="578"/>
      <c r="O67" s="578" t="s">
        <v>856</v>
      </c>
      <c r="P67" s="578" t="s">
        <v>852</v>
      </c>
      <c r="Q67" s="1125"/>
      <c r="R67" s="1126"/>
      <c r="S67" s="1126"/>
      <c r="T67" s="1127"/>
    </row>
    <row r="68" spans="1:20" ht="13.5" customHeight="1">
      <c r="A68" s="1164"/>
      <c r="B68" s="1127" t="s">
        <v>615</v>
      </c>
      <c r="C68" s="1128"/>
      <c r="D68" s="1128"/>
      <c r="E68" s="1128"/>
      <c r="F68" s="1128"/>
      <c r="G68" s="1128"/>
      <c r="H68" s="578" t="s">
        <v>852</v>
      </c>
      <c r="I68" s="578"/>
      <c r="J68" s="578" t="s">
        <v>852</v>
      </c>
      <c r="K68" s="578" t="s">
        <v>852</v>
      </c>
      <c r="L68" s="578" t="s">
        <v>852</v>
      </c>
      <c r="M68" s="578"/>
      <c r="N68" s="578"/>
      <c r="O68" s="578" t="s">
        <v>853</v>
      </c>
      <c r="P68" s="579"/>
      <c r="Q68" s="1125"/>
      <c r="R68" s="1126"/>
      <c r="S68" s="1126"/>
      <c r="T68" s="1127"/>
    </row>
    <row r="69" spans="1:20" ht="13.5" customHeight="1">
      <c r="A69" s="1164"/>
      <c r="B69" s="1127" t="s">
        <v>731</v>
      </c>
      <c r="C69" s="1128"/>
      <c r="D69" s="1128"/>
      <c r="E69" s="1128"/>
      <c r="F69" s="1128"/>
      <c r="G69" s="1128"/>
      <c r="H69" s="578" t="s">
        <v>857</v>
      </c>
      <c r="I69" s="578"/>
      <c r="J69" s="578" t="s">
        <v>856</v>
      </c>
      <c r="K69" s="578" t="s">
        <v>852</v>
      </c>
      <c r="L69" s="578" t="s">
        <v>852</v>
      </c>
      <c r="M69" s="578" t="s">
        <v>852</v>
      </c>
      <c r="N69" s="578"/>
      <c r="O69" s="578" t="s">
        <v>857</v>
      </c>
      <c r="P69" s="579"/>
      <c r="Q69" s="1125"/>
      <c r="R69" s="1126"/>
      <c r="S69" s="1126"/>
      <c r="T69" s="1127"/>
    </row>
    <row r="70" spans="1:20" ht="13.5" customHeight="1">
      <c r="A70" s="1164"/>
      <c r="B70" s="1127" t="s">
        <v>410</v>
      </c>
      <c r="C70" s="1128"/>
      <c r="D70" s="1128"/>
      <c r="E70" s="1128"/>
      <c r="F70" s="1128"/>
      <c r="G70" s="1128"/>
      <c r="H70" s="578" t="s">
        <v>857</v>
      </c>
      <c r="I70" s="578"/>
      <c r="J70" s="578" t="s">
        <v>852</v>
      </c>
      <c r="K70" s="578" t="s">
        <v>852</v>
      </c>
      <c r="L70" s="578" t="s">
        <v>852</v>
      </c>
      <c r="M70" s="578" t="s">
        <v>852</v>
      </c>
      <c r="N70" s="578"/>
      <c r="O70" s="578" t="s">
        <v>852</v>
      </c>
      <c r="P70" s="579"/>
      <c r="Q70" s="1125"/>
      <c r="R70" s="1126"/>
      <c r="S70" s="1126"/>
      <c r="T70" s="1127"/>
    </row>
    <row r="71" spans="1:20" ht="13.5" customHeight="1">
      <c r="A71" s="1164"/>
      <c r="B71" s="1193" t="s">
        <v>616</v>
      </c>
      <c r="C71" s="1194"/>
      <c r="D71" s="1194"/>
      <c r="E71" s="1194"/>
      <c r="F71" s="1194"/>
      <c r="G71" s="1194"/>
      <c r="H71" s="578" t="s">
        <v>852</v>
      </c>
      <c r="I71" s="578"/>
      <c r="J71" s="578"/>
      <c r="K71" s="578"/>
      <c r="L71" s="578"/>
      <c r="M71" s="578"/>
      <c r="N71" s="578"/>
      <c r="O71" s="578" t="s">
        <v>852</v>
      </c>
      <c r="P71" s="579"/>
      <c r="Q71" s="604" t="s">
        <v>630</v>
      </c>
      <c r="R71" s="604"/>
      <c r="S71" s="604"/>
      <c r="T71" s="599"/>
    </row>
    <row r="72" spans="1:20" ht="13.5" customHeight="1">
      <c r="A72" s="1128" t="s">
        <v>15</v>
      </c>
      <c r="B72" s="1128"/>
      <c r="C72" s="1128"/>
      <c r="D72" s="1128"/>
      <c r="E72" s="1128"/>
      <c r="F72" s="1128"/>
      <c r="G72" s="1128"/>
      <c r="H72" s="1133"/>
      <c r="I72" s="1133"/>
      <c r="J72" s="1133"/>
      <c r="K72" s="1133" t="s">
        <v>620</v>
      </c>
      <c r="L72" s="1133"/>
      <c r="M72" s="1133" t="s">
        <v>620</v>
      </c>
      <c r="N72" s="1133"/>
      <c r="O72" s="1133" t="s">
        <v>620</v>
      </c>
      <c r="P72" s="1133"/>
      <c r="Q72" s="1179" t="s">
        <v>640</v>
      </c>
      <c r="R72" s="1180"/>
      <c r="S72" s="1180"/>
      <c r="T72" s="1181"/>
    </row>
    <row r="73" spans="1:20" ht="13.5" customHeight="1">
      <c r="A73" s="1128"/>
      <c r="B73" s="1128"/>
      <c r="C73" s="1128"/>
      <c r="D73" s="1128"/>
      <c r="E73" s="1128"/>
      <c r="F73" s="1128"/>
      <c r="G73" s="1128"/>
      <c r="H73" s="1133"/>
      <c r="I73" s="1133"/>
      <c r="J73" s="1133"/>
      <c r="K73" s="1133"/>
      <c r="L73" s="1133"/>
      <c r="M73" s="1133"/>
      <c r="N73" s="1133"/>
      <c r="O73" s="1133"/>
      <c r="P73" s="1133"/>
      <c r="Q73" s="1182"/>
      <c r="R73" s="1183"/>
      <c r="S73" s="1183"/>
      <c r="T73" s="1184"/>
    </row>
    <row r="74" spans="1:20" ht="13.5" customHeight="1">
      <c r="A74" s="1128"/>
      <c r="B74" s="1128"/>
      <c r="C74" s="1128"/>
      <c r="D74" s="1128"/>
      <c r="E74" s="1128"/>
      <c r="F74" s="1128"/>
      <c r="G74" s="1128"/>
      <c r="H74" s="1133"/>
      <c r="I74" s="1133"/>
      <c r="J74" s="1133"/>
      <c r="K74" s="1133"/>
      <c r="L74" s="1133"/>
      <c r="M74" s="1133"/>
      <c r="N74" s="1133"/>
      <c r="O74" s="1133"/>
      <c r="P74" s="1133"/>
      <c r="Q74" s="1182"/>
      <c r="R74" s="1183"/>
      <c r="S74" s="1183"/>
      <c r="T74" s="1184"/>
    </row>
    <row r="75" spans="1:20" ht="13.5" customHeight="1">
      <c r="A75" s="1128"/>
      <c r="B75" s="1128"/>
      <c r="C75" s="1128"/>
      <c r="D75" s="1128"/>
      <c r="E75" s="1128"/>
      <c r="F75" s="1128"/>
      <c r="G75" s="1128"/>
      <c r="H75" s="1133"/>
      <c r="I75" s="1133"/>
      <c r="J75" s="1133"/>
      <c r="K75" s="1133"/>
      <c r="L75" s="1133"/>
      <c r="M75" s="1133"/>
      <c r="N75" s="1133"/>
      <c r="O75" s="1133"/>
      <c r="P75" s="1133"/>
      <c r="Q75" s="1185"/>
      <c r="R75" s="1186"/>
      <c r="S75" s="1186"/>
      <c r="T75" s="1187"/>
    </row>
    <row r="76" spans="1:20" ht="13.5" customHeight="1">
      <c r="A76" s="1143" t="s">
        <v>618</v>
      </c>
      <c r="B76" s="1144"/>
      <c r="C76" s="1144"/>
      <c r="D76" s="1144"/>
      <c r="E76" s="1144"/>
      <c r="F76" s="1144"/>
      <c r="G76" s="1145"/>
      <c r="H76" s="1152" t="s">
        <v>858</v>
      </c>
      <c r="I76" s="1152" t="s">
        <v>858</v>
      </c>
      <c r="J76" s="1155"/>
      <c r="K76" s="1155"/>
      <c r="L76" s="1155"/>
      <c r="M76" s="1155"/>
      <c r="N76" s="1152" t="s">
        <v>858</v>
      </c>
      <c r="O76" s="1155" t="s">
        <v>852</v>
      </c>
      <c r="P76" s="1155"/>
      <c r="Q76" s="1179" t="s">
        <v>664</v>
      </c>
      <c r="R76" s="1180"/>
      <c r="S76" s="1180"/>
      <c r="T76" s="1181"/>
    </row>
    <row r="77" spans="1:20" ht="13.5" customHeight="1">
      <c r="A77" s="1146"/>
      <c r="B77" s="1147"/>
      <c r="C77" s="1147"/>
      <c r="D77" s="1147"/>
      <c r="E77" s="1147"/>
      <c r="F77" s="1147"/>
      <c r="G77" s="1148"/>
      <c r="H77" s="1153"/>
      <c r="I77" s="1153"/>
      <c r="J77" s="1156"/>
      <c r="K77" s="1156"/>
      <c r="L77" s="1156"/>
      <c r="M77" s="1156"/>
      <c r="N77" s="1153"/>
      <c r="O77" s="1156"/>
      <c r="P77" s="1156"/>
      <c r="Q77" s="1182"/>
      <c r="R77" s="1183"/>
      <c r="S77" s="1183"/>
      <c r="T77" s="1184"/>
    </row>
    <row r="78" spans="1:20" ht="13.5" customHeight="1">
      <c r="A78" s="1146"/>
      <c r="B78" s="1147"/>
      <c r="C78" s="1147"/>
      <c r="D78" s="1147"/>
      <c r="E78" s="1147"/>
      <c r="F78" s="1147"/>
      <c r="G78" s="1148"/>
      <c r="H78" s="1153"/>
      <c r="I78" s="1153"/>
      <c r="J78" s="1156"/>
      <c r="K78" s="1156"/>
      <c r="L78" s="1156"/>
      <c r="M78" s="1156"/>
      <c r="N78" s="1153"/>
      <c r="O78" s="1156"/>
      <c r="P78" s="1156"/>
      <c r="Q78" s="1182"/>
      <c r="R78" s="1183"/>
      <c r="S78" s="1183"/>
      <c r="T78" s="1184"/>
    </row>
    <row r="79" spans="1:20" ht="13.5" customHeight="1">
      <c r="A79" s="1149"/>
      <c r="B79" s="1150"/>
      <c r="C79" s="1150"/>
      <c r="D79" s="1150"/>
      <c r="E79" s="1150"/>
      <c r="F79" s="1150"/>
      <c r="G79" s="1151"/>
      <c r="H79" s="1154"/>
      <c r="I79" s="1154"/>
      <c r="J79" s="1157"/>
      <c r="K79" s="1157"/>
      <c r="L79" s="1157"/>
      <c r="M79" s="1157"/>
      <c r="N79" s="1154"/>
      <c r="O79" s="1157"/>
      <c r="P79" s="1157"/>
      <c r="Q79" s="1185"/>
      <c r="R79" s="1186"/>
      <c r="S79" s="1186"/>
      <c r="T79" s="1187"/>
    </row>
    <row r="80" spans="1:20" ht="13.5" customHeight="1">
      <c r="B80" s="3" t="s">
        <v>652</v>
      </c>
    </row>
    <row r="81" spans="2:20" ht="13.5" customHeight="1">
      <c r="B81" s="3" t="s">
        <v>653</v>
      </c>
    </row>
    <row r="82" spans="2:20" ht="13.5" customHeight="1"/>
    <row r="83" spans="2:20" ht="13.5" customHeight="1">
      <c r="B83" s="3" t="s">
        <v>644</v>
      </c>
    </row>
    <row r="84" spans="2:20" ht="13.5" customHeight="1">
      <c r="B84" s="1189" t="s">
        <v>645</v>
      </c>
      <c r="C84" s="1190"/>
      <c r="D84" s="1133" t="s">
        <v>646</v>
      </c>
      <c r="E84" s="1133"/>
      <c r="F84" s="1133"/>
      <c r="G84" s="1133"/>
      <c r="H84" s="1133"/>
      <c r="I84" s="1133" t="s">
        <v>647</v>
      </c>
      <c r="J84" s="1133"/>
      <c r="K84" s="1133"/>
      <c r="L84" s="1133"/>
      <c r="M84" s="1133"/>
      <c r="N84" s="1133"/>
      <c r="O84" s="1133"/>
      <c r="P84" s="1133" t="s">
        <v>648</v>
      </c>
      <c r="Q84" s="1133"/>
      <c r="R84" s="1133"/>
      <c r="S84" s="1133"/>
      <c r="T84" s="1133"/>
    </row>
    <row r="85" spans="2:20" ht="13.5" customHeight="1">
      <c r="B85" s="1133" t="s">
        <v>859</v>
      </c>
      <c r="C85" s="1133"/>
      <c r="D85" s="1179" t="s">
        <v>923</v>
      </c>
      <c r="E85" s="1180"/>
      <c r="F85" s="1180"/>
      <c r="G85" s="1180"/>
      <c r="H85" s="1181"/>
      <c r="I85" s="1134" t="s">
        <v>654</v>
      </c>
      <c r="J85" s="1134"/>
      <c r="K85" s="1134"/>
      <c r="L85" s="1134"/>
      <c r="M85" s="1134"/>
      <c r="N85" s="1134"/>
      <c r="O85" s="1134"/>
      <c r="P85" s="1135" t="s">
        <v>860</v>
      </c>
      <c r="Q85" s="1135"/>
      <c r="R85" s="1135"/>
      <c r="S85" s="1135"/>
      <c r="T85" s="1135"/>
    </row>
    <row r="86" spans="2:20" ht="13.5" customHeight="1">
      <c r="B86" s="1133"/>
      <c r="C86" s="1133"/>
      <c r="D86" s="1182"/>
      <c r="E86" s="1183"/>
      <c r="F86" s="1183"/>
      <c r="G86" s="1183"/>
      <c r="H86" s="1184"/>
      <c r="I86" s="1134"/>
      <c r="J86" s="1134"/>
      <c r="K86" s="1134"/>
      <c r="L86" s="1134"/>
      <c r="M86" s="1134"/>
      <c r="N86" s="1134"/>
      <c r="O86" s="1134"/>
      <c r="P86" s="1136" t="s">
        <v>861</v>
      </c>
      <c r="Q86" s="1136"/>
      <c r="R86" s="1136"/>
      <c r="S86" s="1136"/>
      <c r="T86" s="1136"/>
    </row>
    <row r="87" spans="2:20" ht="13.5" customHeight="1">
      <c r="B87" s="1133" t="s">
        <v>649</v>
      </c>
      <c r="C87" s="1133"/>
      <c r="D87" s="1182"/>
      <c r="E87" s="1183"/>
      <c r="F87" s="1183"/>
      <c r="G87" s="1183"/>
      <c r="H87" s="1184"/>
      <c r="I87" s="1134" t="s">
        <v>650</v>
      </c>
      <c r="J87" s="1134"/>
      <c r="K87" s="1134"/>
      <c r="L87" s="1134"/>
      <c r="M87" s="1134"/>
      <c r="N87" s="1134"/>
      <c r="O87" s="1134"/>
      <c r="P87" s="1135" t="s">
        <v>862</v>
      </c>
      <c r="Q87" s="1135"/>
      <c r="R87" s="1135"/>
      <c r="S87" s="1135"/>
      <c r="T87" s="1135"/>
    </row>
    <row r="88" spans="2:20" ht="13.5" customHeight="1">
      <c r="B88" s="1133"/>
      <c r="C88" s="1133"/>
      <c r="D88" s="1182"/>
      <c r="E88" s="1183"/>
      <c r="F88" s="1183"/>
      <c r="G88" s="1183"/>
      <c r="H88" s="1184"/>
      <c r="I88" s="1134"/>
      <c r="J88" s="1134"/>
      <c r="K88" s="1134"/>
      <c r="L88" s="1134"/>
      <c r="M88" s="1134"/>
      <c r="N88" s="1134"/>
      <c r="O88" s="1134"/>
      <c r="P88" s="1188" t="s">
        <v>863</v>
      </c>
      <c r="Q88" s="1188"/>
      <c r="R88" s="1188"/>
      <c r="S88" s="1188"/>
      <c r="T88" s="1188"/>
    </row>
    <row r="89" spans="2:20" ht="13.5" customHeight="1">
      <c r="B89" s="1133"/>
      <c r="C89" s="1133"/>
      <c r="D89" s="1182"/>
      <c r="E89" s="1183"/>
      <c r="F89" s="1183"/>
      <c r="G89" s="1183"/>
      <c r="H89" s="1184"/>
      <c r="I89" s="1134"/>
      <c r="J89" s="1134"/>
      <c r="K89" s="1134"/>
      <c r="L89" s="1134"/>
      <c r="M89" s="1134"/>
      <c r="N89" s="1134"/>
      <c r="O89" s="1134"/>
      <c r="P89" s="1142"/>
      <c r="Q89" s="1142"/>
      <c r="R89" s="1142"/>
      <c r="S89" s="1142"/>
      <c r="T89" s="1142"/>
    </row>
    <row r="90" spans="2:20" ht="13.5" customHeight="1">
      <c r="B90" s="1133" t="s">
        <v>864</v>
      </c>
      <c r="C90" s="1133"/>
      <c r="D90" s="1182"/>
      <c r="E90" s="1183"/>
      <c r="F90" s="1183"/>
      <c r="G90" s="1183"/>
      <c r="H90" s="1184"/>
      <c r="I90" s="1134" t="s">
        <v>651</v>
      </c>
      <c r="J90" s="1134"/>
      <c r="K90" s="1134"/>
      <c r="L90" s="1134"/>
      <c r="M90" s="1134"/>
      <c r="N90" s="1134"/>
      <c r="O90" s="1134"/>
      <c r="P90" s="1135" t="s">
        <v>865</v>
      </c>
      <c r="Q90" s="1135"/>
      <c r="R90" s="1135"/>
      <c r="S90" s="1135"/>
      <c r="T90" s="1135"/>
    </row>
    <row r="91" spans="2:20" ht="13.5" customHeight="1">
      <c r="B91" s="1133"/>
      <c r="C91" s="1133"/>
      <c r="D91" s="1182"/>
      <c r="E91" s="1183"/>
      <c r="F91" s="1183"/>
      <c r="G91" s="1183"/>
      <c r="H91" s="1184"/>
      <c r="I91" s="1134"/>
      <c r="J91" s="1134"/>
      <c r="K91" s="1134"/>
      <c r="L91" s="1134"/>
      <c r="M91" s="1134"/>
      <c r="N91" s="1134"/>
      <c r="O91" s="1134"/>
      <c r="P91" s="1188" t="s">
        <v>866</v>
      </c>
      <c r="Q91" s="1188"/>
      <c r="R91" s="1188"/>
      <c r="S91" s="1188"/>
      <c r="T91" s="1188"/>
    </row>
    <row r="92" spans="2:20" ht="13.5" customHeight="1">
      <c r="B92" s="1133"/>
      <c r="C92" s="1133"/>
      <c r="D92" s="1182"/>
      <c r="E92" s="1183"/>
      <c r="F92" s="1183"/>
      <c r="G92" s="1183"/>
      <c r="H92" s="1184"/>
      <c r="I92" s="1134"/>
      <c r="J92" s="1134"/>
      <c r="K92" s="1134"/>
      <c r="L92" s="1134"/>
      <c r="M92" s="1134"/>
      <c r="N92" s="1134"/>
      <c r="O92" s="1134"/>
      <c r="P92" s="1142"/>
      <c r="Q92" s="1142"/>
      <c r="R92" s="1142"/>
      <c r="S92" s="1142"/>
      <c r="T92" s="1142"/>
    </row>
    <row r="93" spans="2:20" ht="13.5" customHeight="1">
      <c r="B93" s="1158" t="s">
        <v>867</v>
      </c>
      <c r="C93" s="1160"/>
      <c r="D93" s="1182"/>
      <c r="E93" s="1183"/>
      <c r="F93" s="1183"/>
      <c r="G93" s="1183"/>
      <c r="H93" s="1184"/>
      <c r="I93" s="1170" t="s">
        <v>868</v>
      </c>
      <c r="J93" s="1171"/>
      <c r="K93" s="1171"/>
      <c r="L93" s="1171"/>
      <c r="M93" s="1171"/>
      <c r="N93" s="1171"/>
      <c r="O93" s="1172"/>
      <c r="P93" s="1143" t="s">
        <v>869</v>
      </c>
      <c r="Q93" s="1144"/>
      <c r="R93" s="1144"/>
      <c r="S93" s="1144"/>
      <c r="T93" s="1145"/>
    </row>
    <row r="94" spans="2:20" ht="13.5" customHeight="1">
      <c r="B94" s="1168"/>
      <c r="C94" s="1169"/>
      <c r="D94" s="1182"/>
      <c r="E94" s="1183"/>
      <c r="F94" s="1183"/>
      <c r="G94" s="1183"/>
      <c r="H94" s="1184"/>
      <c r="I94" s="1173"/>
      <c r="J94" s="1174"/>
      <c r="K94" s="1174"/>
      <c r="L94" s="1174"/>
      <c r="M94" s="1174"/>
      <c r="N94" s="1174"/>
      <c r="O94" s="1175"/>
      <c r="P94" s="601"/>
      <c r="Q94" s="602"/>
      <c r="R94" s="602"/>
      <c r="S94" s="602"/>
      <c r="T94" s="603"/>
    </row>
    <row r="95" spans="2:20" ht="13.5" customHeight="1">
      <c r="B95" s="1161"/>
      <c r="C95" s="1163"/>
      <c r="D95" s="1185"/>
      <c r="E95" s="1186"/>
      <c r="F95" s="1186"/>
      <c r="G95" s="1186"/>
      <c r="H95" s="1187"/>
      <c r="I95" s="1176"/>
      <c r="J95" s="1177"/>
      <c r="K95" s="1177"/>
      <c r="L95" s="1177"/>
      <c r="M95" s="1177"/>
      <c r="N95" s="1177"/>
      <c r="O95" s="1178"/>
      <c r="P95" s="1149"/>
      <c r="Q95" s="1150"/>
      <c r="R95" s="1150"/>
      <c r="S95" s="1150"/>
      <c r="T95" s="1151"/>
    </row>
    <row r="96" spans="2:20" ht="13.5" customHeight="1">
      <c r="B96" s="1102" t="s">
        <v>870</v>
      </c>
      <c r="C96" s="1104"/>
      <c r="D96" s="1134" t="s">
        <v>927</v>
      </c>
      <c r="E96" s="1134"/>
      <c r="F96" s="1134"/>
      <c r="G96" s="1134"/>
      <c r="H96" s="1134"/>
      <c r="I96" s="1134" t="s">
        <v>655</v>
      </c>
      <c r="J96" s="1134"/>
      <c r="K96" s="1134"/>
      <c r="L96" s="1134"/>
      <c r="M96" s="1134"/>
      <c r="N96" s="1134"/>
      <c r="O96" s="1134"/>
      <c r="P96" s="1135" t="s">
        <v>871</v>
      </c>
      <c r="Q96" s="1135"/>
      <c r="R96" s="1135"/>
      <c r="S96" s="1135"/>
      <c r="T96" s="1135"/>
    </row>
    <row r="97" spans="1:20" ht="13.5" customHeight="1">
      <c r="B97" s="1102"/>
      <c r="C97" s="1104"/>
      <c r="D97" s="1134"/>
      <c r="E97" s="1134"/>
      <c r="F97" s="1134"/>
      <c r="G97" s="1134"/>
      <c r="H97" s="1134"/>
      <c r="I97" s="1134"/>
      <c r="J97" s="1134"/>
      <c r="K97" s="1134"/>
      <c r="L97" s="1134"/>
      <c r="M97" s="1134"/>
      <c r="N97" s="1134"/>
      <c r="O97" s="1134"/>
      <c r="P97" s="1136" t="s">
        <v>872</v>
      </c>
      <c r="Q97" s="1136"/>
      <c r="R97" s="1136"/>
      <c r="S97" s="1136"/>
      <c r="T97" s="1136"/>
    </row>
    <row r="98" spans="1:20" ht="13.5" customHeight="1">
      <c r="B98" s="1102" t="s">
        <v>873</v>
      </c>
      <c r="C98" s="1104"/>
      <c r="D98" s="1134"/>
      <c r="E98" s="1134"/>
      <c r="F98" s="1134"/>
      <c r="G98" s="1134"/>
      <c r="H98" s="1134"/>
      <c r="I98" s="1179" t="s">
        <v>656</v>
      </c>
      <c r="J98" s="1180"/>
      <c r="K98" s="1180"/>
      <c r="L98" s="1180"/>
      <c r="M98" s="1180"/>
      <c r="N98" s="1180"/>
      <c r="O98" s="1181"/>
      <c r="P98" s="1135" t="s">
        <v>874</v>
      </c>
      <c r="Q98" s="1135"/>
      <c r="R98" s="1135"/>
      <c r="S98" s="1135"/>
      <c r="T98" s="1135"/>
    </row>
    <row r="99" spans="1:20" ht="13.5" customHeight="1">
      <c r="B99" s="1102"/>
      <c r="C99" s="1104"/>
      <c r="D99" s="1134"/>
      <c r="E99" s="1134"/>
      <c r="F99" s="1134"/>
      <c r="G99" s="1134"/>
      <c r="H99" s="1134"/>
      <c r="I99" s="1182"/>
      <c r="J99" s="1183"/>
      <c r="K99" s="1183"/>
      <c r="L99" s="1183"/>
      <c r="M99" s="1183"/>
      <c r="N99" s="1183"/>
      <c r="O99" s="1184"/>
      <c r="P99" s="1192" t="s">
        <v>875</v>
      </c>
      <c r="Q99" s="1192"/>
      <c r="R99" s="1192"/>
      <c r="S99" s="1192"/>
      <c r="T99" s="1192"/>
    </row>
    <row r="100" spans="1:20" ht="13.5" customHeight="1">
      <c r="B100" s="1102"/>
      <c r="C100" s="1104"/>
      <c r="D100" s="1134"/>
      <c r="E100" s="1134"/>
      <c r="F100" s="1134"/>
      <c r="G100" s="1134"/>
      <c r="H100" s="1134"/>
      <c r="I100" s="1185"/>
      <c r="J100" s="1186"/>
      <c r="K100" s="1186"/>
      <c r="L100" s="1186"/>
      <c r="M100" s="1186"/>
      <c r="N100" s="1186"/>
      <c r="O100" s="1187"/>
      <c r="P100" s="1136"/>
      <c r="Q100" s="1136"/>
      <c r="R100" s="1136"/>
      <c r="S100" s="1136"/>
      <c r="T100" s="1136"/>
    </row>
    <row r="101" spans="1:20" ht="13.5" customHeight="1">
      <c r="B101" s="1133" t="s">
        <v>876</v>
      </c>
      <c r="C101" s="1133"/>
      <c r="D101" s="1134"/>
      <c r="E101" s="1134"/>
      <c r="F101" s="1134"/>
      <c r="G101" s="1134"/>
      <c r="H101" s="1134"/>
      <c r="I101" s="1134" t="s">
        <v>998</v>
      </c>
      <c r="J101" s="1134"/>
      <c r="K101" s="1134"/>
      <c r="L101" s="1134"/>
      <c r="M101" s="1134"/>
      <c r="N101" s="1134"/>
      <c r="O101" s="1134"/>
      <c r="P101" s="1135" t="s">
        <v>848</v>
      </c>
      <c r="Q101" s="1135"/>
      <c r="R101" s="1135"/>
      <c r="S101" s="1135"/>
      <c r="T101" s="1135"/>
    </row>
    <row r="102" spans="1:20" ht="13.5" customHeight="1">
      <c r="B102" s="1133"/>
      <c r="C102" s="1133"/>
      <c r="D102" s="1134"/>
      <c r="E102" s="1134"/>
      <c r="F102" s="1134"/>
      <c r="G102" s="1134"/>
      <c r="H102" s="1134"/>
      <c r="I102" s="1134"/>
      <c r="J102" s="1134"/>
      <c r="K102" s="1134"/>
      <c r="L102" s="1134"/>
      <c r="M102" s="1134"/>
      <c r="N102" s="1134"/>
      <c r="O102" s="1134"/>
      <c r="P102" s="1136" t="s">
        <v>877</v>
      </c>
      <c r="Q102" s="1136"/>
      <c r="R102" s="1136"/>
      <c r="S102" s="1136"/>
      <c r="T102" s="1136"/>
    </row>
    <row r="103" spans="1:20" ht="13.5" customHeight="1">
      <c r="A103" s="125" t="s">
        <v>878</v>
      </c>
      <c r="B103" s="1191" t="s">
        <v>623</v>
      </c>
      <c r="C103" s="1191"/>
      <c r="D103" s="1191"/>
      <c r="E103" s="1191"/>
      <c r="F103" s="1191"/>
      <c r="G103" s="1191"/>
      <c r="H103" s="1191"/>
      <c r="I103" s="1191"/>
      <c r="J103" s="1191"/>
      <c r="K103" s="1191"/>
      <c r="L103" s="1191"/>
      <c r="M103" s="1191"/>
      <c r="N103" s="1191"/>
      <c r="O103" s="1191"/>
      <c r="P103" s="1191"/>
      <c r="Q103" s="1191"/>
      <c r="R103" s="1191"/>
      <c r="S103" s="1191"/>
      <c r="T103" s="1191"/>
    </row>
    <row r="104" spans="1:20" ht="13.5" customHeight="1">
      <c r="A104" s="125" t="s">
        <v>879</v>
      </c>
      <c r="B104" s="989" t="s">
        <v>512</v>
      </c>
      <c r="C104" s="989"/>
      <c r="D104" s="989"/>
      <c r="E104" s="989"/>
      <c r="F104" s="989"/>
      <c r="G104" s="989"/>
      <c r="H104" s="989"/>
      <c r="I104" s="989"/>
      <c r="J104" s="989"/>
      <c r="K104" s="989"/>
      <c r="L104" s="989"/>
      <c r="M104" s="989"/>
      <c r="N104" s="989"/>
      <c r="O104" s="989"/>
      <c r="P104" s="989"/>
      <c r="Q104" s="989"/>
      <c r="R104" s="989"/>
      <c r="S104" s="989"/>
      <c r="T104" s="989"/>
    </row>
    <row r="105" spans="1:20" ht="13.5" customHeight="1">
      <c r="A105" s="125" t="s">
        <v>880</v>
      </c>
      <c r="B105" s="126" t="s">
        <v>63</v>
      </c>
      <c r="C105" s="126"/>
      <c r="D105" s="126"/>
      <c r="E105" s="126"/>
      <c r="F105" s="126"/>
      <c r="G105" s="126"/>
      <c r="H105" s="126"/>
      <c r="I105" s="126"/>
      <c r="J105" s="126"/>
      <c r="K105" s="126"/>
      <c r="L105" s="126"/>
      <c r="M105" s="126"/>
      <c r="N105" s="126"/>
      <c r="O105" s="126"/>
      <c r="P105" s="126"/>
      <c r="Q105" s="126"/>
      <c r="R105" s="126"/>
      <c r="S105" s="126"/>
      <c r="T105" s="126"/>
    </row>
    <row r="106" spans="1:20" ht="13.5" customHeight="1">
      <c r="A106" s="125"/>
      <c r="B106" s="126"/>
      <c r="C106" s="126"/>
      <c r="D106" s="126"/>
      <c r="E106" s="126"/>
      <c r="F106" s="126"/>
      <c r="G106" s="126"/>
      <c r="H106" s="126"/>
      <c r="I106" s="126"/>
      <c r="J106" s="126"/>
      <c r="K106" s="126"/>
      <c r="L106" s="126"/>
      <c r="M106" s="126"/>
      <c r="N106" s="126"/>
      <c r="O106" s="126"/>
      <c r="P106" s="126"/>
      <c r="Q106" s="126"/>
      <c r="R106" s="126"/>
      <c r="S106" s="126"/>
      <c r="T106" s="126"/>
    </row>
  </sheetData>
  <mergeCells count="156">
    <mergeCell ref="J72:J75"/>
    <mergeCell ref="K72:K75"/>
    <mergeCell ref="L72:L75"/>
    <mergeCell ref="M72:M75"/>
    <mergeCell ref="N72:N75"/>
    <mergeCell ref="O72:O75"/>
    <mergeCell ref="P72:P75"/>
    <mergeCell ref="Q72:T75"/>
    <mergeCell ref="B70:G70"/>
    <mergeCell ref="Q70:T70"/>
    <mergeCell ref="B71:G71"/>
    <mergeCell ref="B103:T103"/>
    <mergeCell ref="B104:T104"/>
    <mergeCell ref="B96:C97"/>
    <mergeCell ref="D96:H102"/>
    <mergeCell ref="I96:O97"/>
    <mergeCell ref="P96:T96"/>
    <mergeCell ref="P97:T97"/>
    <mergeCell ref="B98:C100"/>
    <mergeCell ref="I98:O100"/>
    <mergeCell ref="P98:T98"/>
    <mergeCell ref="P99:T99"/>
    <mergeCell ref="P100:T100"/>
    <mergeCell ref="B101:C102"/>
    <mergeCell ref="I101:O102"/>
    <mergeCell ref="P101:T101"/>
    <mergeCell ref="P102:T102"/>
    <mergeCell ref="B93:C95"/>
    <mergeCell ref="I93:O95"/>
    <mergeCell ref="P93:T93"/>
    <mergeCell ref="P95:T95"/>
    <mergeCell ref="L76:L79"/>
    <mergeCell ref="M76:M79"/>
    <mergeCell ref="N76:N79"/>
    <mergeCell ref="O76:O79"/>
    <mergeCell ref="P76:P79"/>
    <mergeCell ref="Q76:T79"/>
    <mergeCell ref="P88:T88"/>
    <mergeCell ref="I90:O92"/>
    <mergeCell ref="P92:T92"/>
    <mergeCell ref="P90:T90"/>
    <mergeCell ref="P91:T91"/>
    <mergeCell ref="B84:C84"/>
    <mergeCell ref="D84:H84"/>
    <mergeCell ref="I84:O84"/>
    <mergeCell ref="B85:C86"/>
    <mergeCell ref="D85:H95"/>
    <mergeCell ref="B87:C89"/>
    <mergeCell ref="B90:C92"/>
    <mergeCell ref="C57:T58"/>
    <mergeCell ref="P87:T87"/>
    <mergeCell ref="I87:O89"/>
    <mergeCell ref="P89:T89"/>
    <mergeCell ref="A76:G79"/>
    <mergeCell ref="H76:H79"/>
    <mergeCell ref="I76:I79"/>
    <mergeCell ref="J76:J79"/>
    <mergeCell ref="K76:K79"/>
    <mergeCell ref="A61:G62"/>
    <mergeCell ref="H61:P61"/>
    <mergeCell ref="Q61:T62"/>
    <mergeCell ref="A63:A71"/>
    <mergeCell ref="B63:G63"/>
    <mergeCell ref="Q63:T63"/>
    <mergeCell ref="B64:G64"/>
    <mergeCell ref="B65:G65"/>
    <mergeCell ref="Q65:T65"/>
    <mergeCell ref="B67:G67"/>
    <mergeCell ref="B66:G66"/>
    <mergeCell ref="Q66:T66"/>
    <mergeCell ref="A72:G75"/>
    <mergeCell ref="H72:H75"/>
    <mergeCell ref="I72:I75"/>
    <mergeCell ref="Q67:T67"/>
    <mergeCell ref="B68:G68"/>
    <mergeCell ref="Q68:T68"/>
    <mergeCell ref="B69:G69"/>
    <mergeCell ref="Q69:T69"/>
    <mergeCell ref="B25:D26"/>
    <mergeCell ref="M18:S18"/>
    <mergeCell ref="P84:T84"/>
    <mergeCell ref="I85:O86"/>
    <mergeCell ref="P85:T85"/>
    <mergeCell ref="P86:T86"/>
    <mergeCell ref="A29:E29"/>
    <mergeCell ref="F34:L35"/>
    <mergeCell ref="F32:L33"/>
    <mergeCell ref="B28:E28"/>
    <mergeCell ref="M38:S39"/>
    <mergeCell ref="M36:S37"/>
    <mergeCell ref="B36:E37"/>
    <mergeCell ref="B38:E39"/>
    <mergeCell ref="B42:T42"/>
    <mergeCell ref="C43:T43"/>
    <mergeCell ref="C44:T46"/>
    <mergeCell ref="C47:T47"/>
    <mergeCell ref="C48:T48"/>
    <mergeCell ref="C50:T52"/>
    <mergeCell ref="C53:T56"/>
    <mergeCell ref="A1:F1"/>
    <mergeCell ref="A2:E2"/>
    <mergeCell ref="A30:A39"/>
    <mergeCell ref="A14:A28"/>
    <mergeCell ref="F22:L23"/>
    <mergeCell ref="B30:E30"/>
    <mergeCell ref="B31:E31"/>
    <mergeCell ref="B32:E33"/>
    <mergeCell ref="B18:E18"/>
    <mergeCell ref="B24:E24"/>
    <mergeCell ref="F30:L31"/>
    <mergeCell ref="B19:E19"/>
    <mergeCell ref="B22:E23"/>
    <mergeCell ref="F13:L13"/>
    <mergeCell ref="H4:K4"/>
    <mergeCell ref="B27:E27"/>
    <mergeCell ref="M14:S17"/>
    <mergeCell ref="F24:K24"/>
    <mergeCell ref="Q1:S1"/>
    <mergeCell ref="A3:S3"/>
    <mergeCell ref="M32:S33"/>
    <mergeCell ref="M34:S35"/>
    <mergeCell ref="L4:S4"/>
    <mergeCell ref="M22:S23"/>
    <mergeCell ref="M24:R24"/>
    <mergeCell ref="F14:L17"/>
    <mergeCell ref="F19:L19"/>
    <mergeCell ref="M19:S19"/>
    <mergeCell ref="F18:L18"/>
    <mergeCell ref="B20:E20"/>
    <mergeCell ref="B21:E21"/>
    <mergeCell ref="F20:L20"/>
    <mergeCell ref="F21:L21"/>
    <mergeCell ref="M20:S20"/>
    <mergeCell ref="M21:S21"/>
    <mergeCell ref="A13:E13"/>
    <mergeCell ref="M13:S13"/>
    <mergeCell ref="B14:E17"/>
    <mergeCell ref="A6:A11"/>
    <mergeCell ref="F6:S7"/>
    <mergeCell ref="F8:S8"/>
    <mergeCell ref="F9:S9"/>
    <mergeCell ref="F10:S11"/>
    <mergeCell ref="B6:E7"/>
    <mergeCell ref="B8:E8"/>
    <mergeCell ref="B9:E9"/>
    <mergeCell ref="F38:L39"/>
    <mergeCell ref="M30:S31"/>
    <mergeCell ref="B10:E11"/>
    <mergeCell ref="M29:R29"/>
    <mergeCell ref="B34:E35"/>
    <mergeCell ref="F27:L27"/>
    <mergeCell ref="M27:S27"/>
    <mergeCell ref="F28:L28"/>
    <mergeCell ref="M28:S28"/>
    <mergeCell ref="F29:K29"/>
    <mergeCell ref="F36:L37"/>
  </mergeCells>
  <phoneticPr fontId="2"/>
  <dataValidations xWindow="552" yWindow="319" count="3">
    <dataValidation type="list" allowBlank="1" showInputMessage="1" showErrorMessage="1" sqref="F20:S20" xr:uid="{00000000-0002-0000-0D00-000000000000}">
      <formula1>工事種別</formula1>
    </dataValidation>
    <dataValidation type="list" allowBlank="1" showInputMessage="1" showErrorMessage="1" sqref="F21:S21" xr:uid="{00000000-0002-0000-0D00-000001000000}">
      <formula1>建設工事の種類</formula1>
    </dataValidation>
    <dataValidation type="list" allowBlank="1" showInputMessage="1" showErrorMessage="1" sqref="F25:F26 M25:M26" xr:uid="{00000000-0002-0000-0D00-000002000000}">
      <formula1>$AA$25:$AA$27</formula1>
    </dataValidation>
  </dataValidations>
  <printOptions horizontalCentered="1"/>
  <pageMargins left="0.70866141732283472" right="0.70866141732283472" top="0.74803149606299213" bottom="0.35433070866141736" header="0.31496062992125984" footer="0.31496062992125984"/>
  <pageSetup paperSize="9" scale="93" fitToHeight="2" orientation="portrait" blackAndWhite="1" r:id="rId1"/>
  <rowBreaks count="1" manualBreakCount="1">
    <brk id="41" max="19" man="1"/>
  </rowBreak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tabColor theme="9"/>
    <pageSetUpPr fitToPage="1"/>
  </sheetPr>
  <dimension ref="A1:T58"/>
  <sheetViews>
    <sheetView view="pageBreakPreview" zoomScaleNormal="100" zoomScaleSheetLayoutView="100" workbookViewId="0">
      <selection activeCell="AE37" sqref="AE37"/>
    </sheetView>
  </sheetViews>
  <sheetFormatPr defaultColWidth="9" defaultRowHeight="13"/>
  <cols>
    <col min="1" max="1" width="5.6328125" style="3" customWidth="1"/>
    <col min="2" max="6" width="5.08984375" style="3" customWidth="1"/>
    <col min="7" max="17" width="5.26953125" style="3" customWidth="1"/>
    <col min="18" max="18" width="5.08984375" style="3" customWidth="1"/>
    <col min="19" max="16384" width="9" style="3"/>
  </cols>
  <sheetData>
    <row r="1" spans="1:20" ht="15.75" customHeight="1">
      <c r="A1" s="979" t="str">
        <f>CONCATENATE("（様式-",INDEX(発注者入力シート!$B$25:$G$28,MATCH(発注者入力シート!M9,発注者入力シート!$C$25:$C$28,0),4),"）")</f>
        <v>（様式-６）</v>
      </c>
      <c r="B1" s="979"/>
      <c r="C1" s="979"/>
      <c r="D1" s="979"/>
      <c r="E1" s="979"/>
      <c r="F1" s="979"/>
      <c r="Q1" s="669" t="s">
        <v>1012</v>
      </c>
      <c r="R1" s="6"/>
      <c r="S1" s="3" t="s">
        <v>286</v>
      </c>
    </row>
    <row r="2" spans="1:20" ht="15.75" customHeight="1">
      <c r="A2" s="979" t="str">
        <f>CONCATENATE("評価項目",INDEX(発注者入力シート!$B$25:$G$28,MATCH(発注者入力シート!M9,発注者入力シート!$C$25:$C$28,0),5),"-",INDEX(発注者入力シート!$B$25:$G$28,MATCH(発注者入力シート!M9,発注者入力シート!$C$25:$C$28,0),6))</f>
        <v>評価項目（２）-③</v>
      </c>
      <c r="B2" s="979"/>
      <c r="C2" s="979"/>
      <c r="D2" s="979"/>
      <c r="E2" s="979"/>
      <c r="S2" s="3" t="s">
        <v>287</v>
      </c>
    </row>
    <row r="3" spans="1:20" ht="15.75" customHeight="1">
      <c r="A3" s="1006" t="s">
        <v>56</v>
      </c>
      <c r="B3" s="1006"/>
      <c r="C3" s="1006"/>
      <c r="D3" s="1006"/>
      <c r="E3" s="1006"/>
      <c r="F3" s="1006"/>
      <c r="G3" s="1006"/>
      <c r="H3" s="1006"/>
      <c r="I3" s="1006"/>
      <c r="J3" s="1006"/>
      <c r="K3" s="1006"/>
      <c r="L3" s="1006"/>
      <c r="M3" s="1006"/>
      <c r="N3" s="1006"/>
      <c r="O3" s="1006"/>
      <c r="P3" s="1006"/>
      <c r="Q3" s="1006"/>
      <c r="R3" s="128"/>
      <c r="S3" s="103"/>
      <c r="T3" s="3" t="s">
        <v>294</v>
      </c>
    </row>
    <row r="4" spans="1:20" ht="12" customHeight="1">
      <c r="A4" s="128"/>
      <c r="B4" s="128"/>
      <c r="C4" s="128"/>
      <c r="D4" s="128"/>
      <c r="E4" s="128"/>
      <c r="F4" s="128"/>
      <c r="G4" s="128"/>
      <c r="H4" s="128"/>
      <c r="I4" s="128"/>
      <c r="J4" s="128"/>
      <c r="K4" s="128"/>
      <c r="L4" s="128"/>
      <c r="M4" s="128"/>
      <c r="N4" s="128"/>
      <c r="O4" s="128"/>
      <c r="P4" s="128"/>
      <c r="Q4" s="128"/>
      <c r="R4" s="128"/>
      <c r="S4" s="98"/>
      <c r="T4" s="3" t="s">
        <v>289</v>
      </c>
    </row>
    <row r="5" spans="1:20" ht="14.25" customHeight="1">
      <c r="H5" s="1008" t="s">
        <v>216</v>
      </c>
      <c r="I5" s="1008"/>
      <c r="J5" s="1008"/>
      <c r="K5" s="1007" t="str">
        <f>IF(企業入力シート!C7="","",企業入力シート!C7)</f>
        <v>○○建設</v>
      </c>
      <c r="L5" s="1007"/>
      <c r="M5" s="1007"/>
      <c r="N5" s="1007"/>
      <c r="O5" s="1007"/>
      <c r="P5" s="1007"/>
      <c r="Q5" s="1007"/>
      <c r="R5" s="2"/>
    </row>
    <row r="6" spans="1:20" ht="10.5" customHeight="1">
      <c r="S6" s="3" t="s">
        <v>290</v>
      </c>
    </row>
    <row r="7" spans="1:20" ht="10.5" customHeight="1">
      <c r="S7" s="99"/>
      <c r="T7" s="3" t="s">
        <v>291</v>
      </c>
    </row>
    <row r="8" spans="1:20" ht="15.75" customHeight="1">
      <c r="A8" s="636" t="s">
        <v>193</v>
      </c>
      <c r="B8" s="214" t="s">
        <v>437</v>
      </c>
      <c r="C8" s="111"/>
      <c r="D8" s="111"/>
      <c r="E8" s="111"/>
      <c r="F8" s="111"/>
      <c r="G8" s="111"/>
      <c r="H8" s="111"/>
      <c r="I8" s="111"/>
      <c r="J8" s="111"/>
      <c r="K8" s="111"/>
      <c r="L8" s="111"/>
      <c r="M8" s="111"/>
      <c r="N8" s="111"/>
      <c r="O8" s="111"/>
      <c r="P8" s="111"/>
      <c r="Q8" s="111"/>
      <c r="S8" s="100"/>
      <c r="T8" s="3" t="s">
        <v>289</v>
      </c>
    </row>
    <row r="9" spans="1:20" ht="13.5" customHeight="1">
      <c r="A9" s="1069" t="s">
        <v>22</v>
      </c>
      <c r="B9" s="1070"/>
      <c r="C9" s="1070"/>
      <c r="D9" s="1070"/>
      <c r="E9" s="1070"/>
      <c r="F9" s="1069" t="s">
        <v>438</v>
      </c>
      <c r="G9" s="1070"/>
      <c r="H9" s="1070"/>
      <c r="I9" s="1070"/>
      <c r="J9" s="1070"/>
      <c r="K9" s="1071"/>
      <c r="L9" s="1070" t="s">
        <v>23</v>
      </c>
      <c r="M9" s="1070"/>
      <c r="N9" s="1070"/>
      <c r="O9" s="1070"/>
      <c r="P9" s="1070"/>
      <c r="Q9" s="1071"/>
      <c r="R9" s="82"/>
    </row>
    <row r="10" spans="1:20" ht="13.5" customHeight="1">
      <c r="A10" s="1072"/>
      <c r="B10" s="1073"/>
      <c r="C10" s="1073"/>
      <c r="D10" s="1073"/>
      <c r="E10" s="1073"/>
      <c r="F10" s="1072"/>
      <c r="G10" s="1073"/>
      <c r="H10" s="1073"/>
      <c r="I10" s="1073"/>
      <c r="J10" s="1073"/>
      <c r="K10" s="1074"/>
      <c r="L10" s="1073" t="s">
        <v>2</v>
      </c>
      <c r="M10" s="1073"/>
      <c r="N10" s="1073"/>
      <c r="O10" s="1073"/>
      <c r="P10" s="1073"/>
      <c r="Q10" s="1074"/>
      <c r="R10" s="82"/>
      <c r="S10" s="105" t="s">
        <v>292</v>
      </c>
    </row>
    <row r="11" spans="1:20" ht="13.5" customHeight="1">
      <c r="A11" s="1108" t="s">
        <v>597</v>
      </c>
      <c r="B11" s="1220" t="str">
        <f>IF(企業入力シート!C18="","",企業入力シート!C18)</f>
        <v/>
      </c>
      <c r="C11" s="1221"/>
      <c r="D11" s="1221"/>
      <c r="E11" s="1222"/>
      <c r="F11" s="1213"/>
      <c r="G11" s="1214"/>
      <c r="H11" s="1214"/>
      <c r="I11" s="1214"/>
      <c r="J11" s="1211" t="s">
        <v>104</v>
      </c>
      <c r="K11" s="1071"/>
      <c r="L11" s="1205"/>
      <c r="M11" s="1206"/>
      <c r="N11" s="1206"/>
      <c r="O11" s="1206"/>
      <c r="P11" s="1206"/>
      <c r="Q11" s="1207"/>
      <c r="R11" s="82"/>
      <c r="S11" s="105" t="s">
        <v>293</v>
      </c>
    </row>
    <row r="12" spans="1:20" ht="13.5" customHeight="1">
      <c r="A12" s="1108"/>
      <c r="B12" s="1223"/>
      <c r="C12" s="1224"/>
      <c r="D12" s="1224"/>
      <c r="E12" s="1225"/>
      <c r="F12" s="1215"/>
      <c r="G12" s="1216"/>
      <c r="H12" s="1216"/>
      <c r="I12" s="1216"/>
      <c r="J12" s="1212"/>
      <c r="K12" s="1074"/>
      <c r="L12" s="1208"/>
      <c r="M12" s="1209"/>
      <c r="N12" s="1209"/>
      <c r="O12" s="1209"/>
      <c r="P12" s="1209"/>
      <c r="Q12" s="1210"/>
      <c r="R12" s="82"/>
    </row>
    <row r="13" spans="1:20" ht="13.5" customHeight="1">
      <c r="A13" s="1069" t="s">
        <v>4</v>
      </c>
      <c r="B13" s="1220" t="str">
        <f>IF(企業入力シート!C19="","",企業入力シート!C19)</f>
        <v/>
      </c>
      <c r="C13" s="1221"/>
      <c r="D13" s="1221"/>
      <c r="E13" s="1222"/>
      <c r="F13" s="1213"/>
      <c r="G13" s="1214"/>
      <c r="H13" s="1214"/>
      <c r="I13" s="1214"/>
      <c r="J13" s="1211" t="s">
        <v>104</v>
      </c>
      <c r="K13" s="1071"/>
      <c r="L13" s="1205"/>
      <c r="M13" s="1206"/>
      <c r="N13" s="1206"/>
      <c r="O13" s="1206"/>
      <c r="P13" s="1206"/>
      <c r="Q13" s="1207"/>
      <c r="R13" s="82"/>
    </row>
    <row r="14" spans="1:20" ht="13.5" customHeight="1">
      <c r="A14" s="1072"/>
      <c r="B14" s="1223"/>
      <c r="C14" s="1224"/>
      <c r="D14" s="1224"/>
      <c r="E14" s="1225"/>
      <c r="F14" s="1215"/>
      <c r="G14" s="1216"/>
      <c r="H14" s="1216"/>
      <c r="I14" s="1216"/>
      <c r="J14" s="1212"/>
      <c r="K14" s="1074"/>
      <c r="L14" s="1208"/>
      <c r="M14" s="1209"/>
      <c r="N14" s="1209"/>
      <c r="O14" s="1209"/>
      <c r="P14" s="1209"/>
      <c r="Q14" s="1210"/>
      <c r="R14" s="82"/>
    </row>
    <row r="15" spans="1:20" ht="13.5" customHeight="1">
      <c r="A15" s="1108" t="s">
        <v>5</v>
      </c>
      <c r="B15" s="1220" t="str">
        <f>IF(企業入力シート!C20="","",企業入力シート!C20)</f>
        <v/>
      </c>
      <c r="C15" s="1221"/>
      <c r="D15" s="1221"/>
      <c r="E15" s="1222"/>
      <c r="F15" s="1213"/>
      <c r="G15" s="1214"/>
      <c r="H15" s="1214"/>
      <c r="I15" s="1214"/>
      <c r="J15" s="1211" t="s">
        <v>104</v>
      </c>
      <c r="K15" s="1071"/>
      <c r="L15" s="1205"/>
      <c r="M15" s="1206"/>
      <c r="N15" s="1206"/>
      <c r="O15" s="1206"/>
      <c r="P15" s="1206"/>
      <c r="Q15" s="1207"/>
      <c r="R15" s="82"/>
    </row>
    <row r="16" spans="1:20" ht="13.5" customHeight="1">
      <c r="A16" s="1072"/>
      <c r="B16" s="1223"/>
      <c r="C16" s="1224"/>
      <c r="D16" s="1224"/>
      <c r="E16" s="1225"/>
      <c r="F16" s="1215"/>
      <c r="G16" s="1216"/>
      <c r="H16" s="1216"/>
      <c r="I16" s="1216"/>
      <c r="J16" s="1212"/>
      <c r="K16" s="1074"/>
      <c r="L16" s="1208"/>
      <c r="M16" s="1209"/>
      <c r="N16" s="1209"/>
      <c r="O16" s="1209"/>
      <c r="P16" s="1209"/>
      <c r="Q16" s="1210"/>
      <c r="R16" s="82"/>
    </row>
    <row r="17" spans="1:20" s="126" customFormat="1" ht="13.5" customHeight="1">
      <c r="A17" s="125" t="s">
        <v>51</v>
      </c>
      <c r="B17" s="1217" t="s">
        <v>633</v>
      </c>
      <c r="C17" s="1217"/>
      <c r="D17" s="1217"/>
      <c r="E17" s="1217"/>
      <c r="F17" s="1217"/>
      <c r="G17" s="1217"/>
      <c r="H17" s="1217"/>
      <c r="I17" s="1217"/>
      <c r="J17" s="1217"/>
      <c r="K17" s="1217"/>
      <c r="L17" s="1217"/>
      <c r="M17" s="1217"/>
      <c r="N17" s="1217"/>
      <c r="O17" s="1217"/>
      <c r="P17" s="1217"/>
      <c r="Q17" s="1217"/>
      <c r="R17" s="134"/>
    </row>
    <row r="18" spans="1:20" s="126" customFormat="1" ht="13.5" thickBot="1">
      <c r="A18" s="125"/>
      <c r="B18" s="1218"/>
      <c r="C18" s="1218"/>
      <c r="D18" s="1218"/>
      <c r="E18" s="1218"/>
      <c r="F18" s="1218"/>
      <c r="G18" s="1218"/>
      <c r="H18" s="1218"/>
      <c r="I18" s="1218"/>
      <c r="J18" s="1218"/>
      <c r="K18" s="1218"/>
      <c r="L18" s="1218"/>
      <c r="M18" s="1218"/>
      <c r="N18" s="1218"/>
      <c r="O18" s="1218"/>
      <c r="P18" s="1218"/>
      <c r="Q18" s="1218"/>
      <c r="R18" s="134"/>
      <c r="S18" s="667" t="s">
        <v>1008</v>
      </c>
    </row>
    <row r="19" spans="1:20" s="126" customFormat="1" ht="13.5" thickBot="1">
      <c r="A19" s="125" t="s">
        <v>52</v>
      </c>
      <c r="B19" s="1219" t="str">
        <f>CONCATENATE("「継続学習制度（CPDS）学習履歴証明書」は、令和",S19,"年度から入札公告日前日時点（令和",(YEAR(発注者入力シート!H7)-2018),"年",MONTH(発注者入力シート!H7),"月",DAY(発注者入力シート!H7),"日時点）までに取得している保有CPDSユニットが確認できるものを添付すること。")</f>
        <v>「継続学習制度（CPDS）学習履歴証明書」は、令和2年度から入札公告日前日時点（令和8年9月15日時点）までに取得している保有CPDSユニットが確認できるものを添付すること。</v>
      </c>
      <c r="C19" s="1219"/>
      <c r="D19" s="1219"/>
      <c r="E19" s="1219"/>
      <c r="F19" s="1219"/>
      <c r="G19" s="1219"/>
      <c r="H19" s="1219"/>
      <c r="I19" s="1219"/>
      <c r="J19" s="1219"/>
      <c r="K19" s="1219"/>
      <c r="L19" s="1219"/>
      <c r="M19" s="1219"/>
      <c r="N19" s="1219"/>
      <c r="O19" s="1219"/>
      <c r="P19" s="1219"/>
      <c r="Q19" s="1219"/>
      <c r="R19" s="134"/>
      <c r="S19" s="1203">
        <f>発注者入力シート!F11-6</f>
        <v>2</v>
      </c>
      <c r="T19" s="1204"/>
    </row>
    <row r="20" spans="1:20" s="126" customFormat="1">
      <c r="A20" s="125"/>
      <c r="B20" s="1219"/>
      <c r="C20" s="1219"/>
      <c r="D20" s="1219"/>
      <c r="E20" s="1219"/>
      <c r="F20" s="1219"/>
      <c r="G20" s="1219"/>
      <c r="H20" s="1219"/>
      <c r="I20" s="1219"/>
      <c r="J20" s="1219"/>
      <c r="K20" s="1219"/>
      <c r="L20" s="1219"/>
      <c r="M20" s="1219"/>
      <c r="N20" s="1219"/>
      <c r="O20" s="1219"/>
      <c r="P20" s="1219"/>
      <c r="Q20" s="1219"/>
      <c r="R20" s="134"/>
    </row>
    <row r="21" spans="1:20" s="126" customFormat="1">
      <c r="A21" s="125" t="s">
        <v>53</v>
      </c>
      <c r="B21" s="1218" t="s">
        <v>414</v>
      </c>
      <c r="C21" s="1218"/>
      <c r="D21" s="1218"/>
      <c r="E21" s="1218"/>
      <c r="F21" s="1218"/>
      <c r="G21" s="1218"/>
      <c r="H21" s="1218"/>
      <c r="I21" s="1218"/>
      <c r="J21" s="1218"/>
      <c r="K21" s="1218"/>
      <c r="L21" s="1218"/>
      <c r="M21" s="1218"/>
      <c r="N21" s="1218"/>
      <c r="O21" s="1218"/>
      <c r="P21" s="1218"/>
      <c r="Q21" s="1218"/>
      <c r="R21" s="134"/>
    </row>
    <row r="22" spans="1:20" s="126" customFormat="1">
      <c r="A22" s="125"/>
      <c r="B22" s="1218"/>
      <c r="C22" s="1218"/>
      <c r="D22" s="1218"/>
      <c r="E22" s="1218"/>
      <c r="F22" s="1218"/>
      <c r="G22" s="1218"/>
      <c r="H22" s="1218"/>
      <c r="I22" s="1218"/>
      <c r="J22" s="1218"/>
      <c r="K22" s="1218"/>
      <c r="L22" s="1218"/>
      <c r="M22" s="1218"/>
      <c r="N22" s="1218"/>
      <c r="O22" s="1218"/>
      <c r="P22" s="1218"/>
      <c r="Q22" s="1218"/>
      <c r="R22" s="134"/>
    </row>
    <row r="23" spans="1:20" s="126" customFormat="1">
      <c r="A23" s="125" t="s">
        <v>60</v>
      </c>
      <c r="B23" s="126" t="s">
        <v>76</v>
      </c>
    </row>
    <row r="24" spans="1:20" ht="10.5" customHeight="1"/>
    <row r="25" spans="1:20" ht="10.5" customHeight="1">
      <c r="A25" s="102"/>
      <c r="B25" s="102"/>
      <c r="C25" s="102"/>
      <c r="D25" s="102"/>
      <c r="E25" s="102"/>
      <c r="F25" s="102"/>
      <c r="G25" s="102"/>
      <c r="H25" s="102"/>
      <c r="I25" s="102"/>
      <c r="J25" s="102"/>
      <c r="K25" s="102"/>
      <c r="L25" s="102"/>
      <c r="M25" s="102"/>
      <c r="N25" s="102"/>
      <c r="O25" s="102"/>
      <c r="P25" s="102"/>
      <c r="Q25" s="102"/>
    </row>
    <row r="26" spans="1:20" ht="10.5" customHeight="1"/>
    <row r="27" spans="1:20" ht="10.5" customHeight="1"/>
    <row r="28" spans="1:20" ht="14.25" customHeight="1">
      <c r="A28" s="992" t="s">
        <v>137</v>
      </c>
      <c r="B28" s="992"/>
      <c r="C28" s="992"/>
      <c r="D28" s="992"/>
      <c r="E28" s="993" t="str">
        <f>IF(発注者入力シート!C10="","",発注者入力シート!C10)</f>
        <v>大社漁港海岸 農山漁村地域整備交付金（海岸環境）工事（２工区）その５</v>
      </c>
      <c r="F28" s="993"/>
      <c r="G28" s="993"/>
      <c r="H28" s="993"/>
      <c r="I28" s="993"/>
      <c r="J28" s="993"/>
      <c r="K28" s="993"/>
      <c r="L28" s="993"/>
      <c r="M28" s="993"/>
      <c r="N28" s="993"/>
      <c r="O28" s="993"/>
      <c r="P28" s="993"/>
      <c r="Q28" s="993"/>
      <c r="R28" s="2"/>
    </row>
    <row r="29" spans="1:20" ht="12" customHeight="1"/>
    <row r="30" spans="1:20" ht="14.25" customHeight="1">
      <c r="A30" s="992" t="s">
        <v>138</v>
      </c>
      <c r="B30" s="992"/>
      <c r="C30" s="992"/>
      <c r="D30" s="992"/>
      <c r="E30" s="993" t="str">
        <f>IF(発注者入力シート!C6="","",発注者入力シート!C6)</f>
        <v>東部農林水産振興センター</v>
      </c>
      <c r="F30" s="993"/>
      <c r="G30" s="993"/>
      <c r="H30" s="993"/>
      <c r="I30" s="993"/>
      <c r="J30" s="993"/>
      <c r="K30" s="993"/>
      <c r="L30" s="993"/>
      <c r="M30" s="993"/>
      <c r="N30" s="993"/>
      <c r="O30" s="993"/>
      <c r="P30" s="993"/>
      <c r="Q30" s="993"/>
      <c r="R30" s="2"/>
    </row>
    <row r="31" spans="1:20" ht="12" customHeight="1"/>
    <row r="32" spans="1:20" ht="15.75" customHeight="1">
      <c r="A32" s="992" t="s">
        <v>139</v>
      </c>
      <c r="B32" s="992"/>
      <c r="C32" s="992"/>
      <c r="D32" s="992"/>
      <c r="E32" s="1202" t="str">
        <f>+発注者入力シート!$C$11</f>
        <v>令和9年7月31日までに入札公告された工事　　</v>
      </c>
      <c r="F32" s="1202"/>
      <c r="G32" s="1202"/>
      <c r="H32" s="1202"/>
      <c r="I32" s="1202"/>
      <c r="J32" s="1202"/>
      <c r="K32" s="1202"/>
      <c r="L32" s="1202"/>
      <c r="M32" s="1202"/>
      <c r="N32" s="1202"/>
      <c r="O32" s="1202"/>
      <c r="P32" s="1202"/>
      <c r="Q32" s="1202"/>
      <c r="R32" s="2"/>
    </row>
    <row r="33" spans="1:18" ht="15" customHeight="1">
      <c r="E33" s="615"/>
      <c r="F33" s="615"/>
      <c r="G33" s="615"/>
      <c r="H33" s="615"/>
      <c r="I33" s="615"/>
      <c r="J33" s="615"/>
      <c r="K33" s="615"/>
      <c r="L33" s="615"/>
      <c r="M33" s="615"/>
      <c r="N33" s="615"/>
      <c r="O33" s="615"/>
      <c r="P33" s="615"/>
      <c r="Q33" s="615"/>
    </row>
    <row r="34" spans="1:18" ht="14.25" customHeight="1">
      <c r="A34" s="992" t="s">
        <v>140</v>
      </c>
      <c r="B34" s="992"/>
      <c r="C34" s="992"/>
      <c r="D34" s="992"/>
      <c r="E34" s="1044" t="s">
        <v>141</v>
      </c>
      <c r="F34" s="1044"/>
      <c r="G34" s="1044"/>
      <c r="H34" s="1044"/>
      <c r="I34" s="1044"/>
      <c r="J34" s="1044"/>
      <c r="K34" s="1044"/>
      <c r="L34" s="1044"/>
      <c r="M34" s="1044"/>
      <c r="N34" s="1044"/>
      <c r="O34" s="1044"/>
      <c r="P34" s="1044"/>
      <c r="Q34" s="1044"/>
      <c r="R34" s="2"/>
    </row>
    <row r="35" spans="1:18" ht="10.5" customHeight="1"/>
    <row r="36" spans="1:18" ht="10.5" customHeight="1"/>
    <row r="37" spans="1:18" s="126" customFormat="1" ht="13.5" customHeight="1">
      <c r="A37" s="991" t="str">
        <f>CONCATENATE("　今後、",+発注者入力シート!C6,"が発注する工事においては、本書の写し（※）をもって「配置予定技術者の継続学習」の貴社技術資料とみなし、その他添付資料の提出は不要とする。
※本書の写しとは、収受印欄に収受の押印がある資料をいう。")</f>
        <v>　今後、東部農林水産振興センターが発注する工事においては、本書の写し（※）をもって「配置予定技術者の継続学習」の貴社技術資料とみなし、その他添付資料の提出は不要とする。
※本書の写しとは、収受印欄に収受の押印がある資料をいう。</v>
      </c>
      <c r="B37" s="991"/>
      <c r="C37" s="991"/>
      <c r="D37" s="991"/>
      <c r="E37" s="991"/>
      <c r="F37" s="991"/>
      <c r="G37" s="991"/>
      <c r="H37" s="991"/>
      <c r="I37" s="991"/>
      <c r="J37" s="991"/>
      <c r="K37" s="991"/>
      <c r="L37" s="991"/>
      <c r="M37" s="991"/>
      <c r="N37" s="991"/>
      <c r="O37" s="991"/>
      <c r="P37" s="991"/>
      <c r="Q37" s="991"/>
      <c r="R37" s="134"/>
    </row>
    <row r="38" spans="1:18" s="126" customFormat="1" ht="27" customHeight="1">
      <c r="A38" s="991"/>
      <c r="B38" s="991"/>
      <c r="C38" s="991"/>
      <c r="D38" s="991"/>
      <c r="E38" s="991"/>
      <c r="F38" s="991"/>
      <c r="G38" s="991"/>
      <c r="H38" s="991"/>
      <c r="I38" s="991"/>
      <c r="J38" s="991"/>
      <c r="K38" s="991"/>
      <c r="L38" s="991"/>
      <c r="M38" s="991"/>
      <c r="N38" s="991"/>
      <c r="O38" s="991"/>
      <c r="P38" s="991"/>
      <c r="Q38" s="991"/>
      <c r="R38" s="134"/>
    </row>
    <row r="39" spans="1:18" s="126" customFormat="1" ht="13.5" customHeight="1">
      <c r="A39" s="1117" t="s">
        <v>955</v>
      </c>
      <c r="B39" s="1117"/>
      <c r="C39" s="1117"/>
      <c r="D39" s="1117"/>
      <c r="E39" s="1117"/>
      <c r="F39" s="1117"/>
      <c r="G39" s="1117"/>
      <c r="H39" s="1117"/>
      <c r="I39" s="1117"/>
      <c r="J39" s="1117"/>
      <c r="K39" s="1117"/>
      <c r="L39" s="1117"/>
      <c r="M39" s="1117"/>
      <c r="N39" s="1117"/>
      <c r="O39" s="1117"/>
      <c r="P39" s="1117"/>
      <c r="Q39" s="1117"/>
    </row>
    <row r="40" spans="1:18" s="126" customFormat="1" ht="13.5" customHeight="1">
      <c r="A40" s="1117"/>
      <c r="B40" s="1117"/>
      <c r="C40" s="1117"/>
      <c r="D40" s="1117"/>
      <c r="E40" s="1117"/>
      <c r="F40" s="1117"/>
      <c r="G40" s="1117"/>
      <c r="H40" s="1117"/>
      <c r="I40" s="1117"/>
      <c r="J40" s="1117"/>
      <c r="K40" s="1117"/>
      <c r="L40" s="1117"/>
      <c r="M40" s="1117"/>
      <c r="N40" s="1117"/>
      <c r="O40" s="1117"/>
      <c r="P40" s="1117"/>
      <c r="Q40" s="1117"/>
    </row>
    <row r="41" spans="1:18" ht="13.5" customHeight="1">
      <c r="A41" s="1117"/>
      <c r="B41" s="1117"/>
      <c r="C41" s="1117"/>
      <c r="D41" s="1117"/>
      <c r="E41" s="1117"/>
      <c r="F41" s="1117"/>
      <c r="G41" s="1117"/>
      <c r="H41" s="1117"/>
      <c r="I41" s="1117"/>
      <c r="J41" s="1117"/>
      <c r="K41" s="1117"/>
      <c r="L41" s="1117"/>
      <c r="M41" s="1117"/>
      <c r="N41" s="1117"/>
      <c r="O41" s="1117"/>
      <c r="P41" s="1117"/>
      <c r="Q41" s="1117"/>
    </row>
    <row r="42" spans="1:18" ht="15.75" customHeight="1">
      <c r="A42" s="1195" t="str">
        <f>"①"&amp;"配置予定技術者："&amp;B11&amp;"　　技術資料の提出方法"</f>
        <v>①配置予定技術者：　　技術資料の提出方法</v>
      </c>
      <c r="B42" s="1195"/>
      <c r="C42" s="1195"/>
      <c r="D42" s="1195"/>
      <c r="E42" s="1195"/>
      <c r="F42" s="1195"/>
      <c r="G42" s="1195"/>
      <c r="H42" s="1195"/>
      <c r="I42" s="1195"/>
      <c r="J42" s="1195"/>
      <c r="K42" s="1195"/>
      <c r="L42" s="1195"/>
      <c r="N42" s="983" t="s">
        <v>753</v>
      </c>
      <c r="O42" s="983"/>
    </row>
    <row r="43" spans="1:18" ht="15.75" customHeight="1">
      <c r="A43" s="1196" t="str">
        <f>IF(B11="",発注者入力シート!$AL$11,IF(INDEX(発注者入力シート!$B$25:$J$28,MATCH(発注者入力シート!M9,発注者入力シート!$C$25:$C$28,0),7)="未記入",発注者入力シート!$AL$8,IF(INDEX(発注者入力シート!$B$25:$J$28,MATCH(発注者入力シート!M9,発注者入力シート!$C$25:$C$28,0),7)="無",発注者入力シート!$AL$9,IF(INDEX(発注者入力シート!$B$25:$J$28,MATCH(発注者入力シート!M9,発注者入力シート!$C$25:$C$28,0),7)="有",発注者入力シート!$AL$10))))</f>
        <v>申請する場合は、「企業入力シート」の「押印済資料での提出」欄で「有」を選択してください。</v>
      </c>
      <c r="B43" s="1197"/>
      <c r="C43" s="1197"/>
      <c r="D43" s="1197"/>
      <c r="E43" s="1197"/>
      <c r="F43" s="1197"/>
      <c r="G43" s="1197"/>
      <c r="H43" s="1197"/>
      <c r="I43" s="1197"/>
      <c r="J43" s="1197"/>
      <c r="K43" s="1198"/>
      <c r="M43" s="107"/>
      <c r="N43" s="114"/>
      <c r="O43" s="114"/>
      <c r="P43" s="212"/>
    </row>
    <row r="44" spans="1:18" ht="15.75" customHeight="1">
      <c r="A44" s="1199"/>
      <c r="B44" s="1200"/>
      <c r="C44" s="1200"/>
      <c r="D44" s="1200"/>
      <c r="E44" s="1200"/>
      <c r="F44" s="1200"/>
      <c r="G44" s="1200"/>
      <c r="H44" s="1200"/>
      <c r="I44" s="1200"/>
      <c r="J44" s="1200"/>
      <c r="K44" s="1201"/>
      <c r="M44" s="109"/>
      <c r="P44" s="399"/>
    </row>
    <row r="45" spans="1:18" ht="15.75" customHeight="1">
      <c r="A45" s="1195" t="str">
        <f>"②"&amp;"配置予定技術者："&amp;B13&amp;"　　技術資料の提出方法"</f>
        <v>②配置予定技術者：　　技術資料の提出方法</v>
      </c>
      <c r="B45" s="1195"/>
      <c r="C45" s="1195"/>
      <c r="D45" s="1195"/>
      <c r="E45" s="1195"/>
      <c r="F45" s="1195"/>
      <c r="G45" s="1195"/>
      <c r="H45" s="1195"/>
      <c r="I45" s="1195"/>
      <c r="J45" s="1195"/>
      <c r="K45" s="1195"/>
      <c r="L45" s="1195"/>
      <c r="M45" s="109"/>
      <c r="P45" s="399"/>
    </row>
    <row r="46" spans="1:18" ht="15.75" customHeight="1">
      <c r="A46" s="1196" t="str">
        <f>IF(B13="",発注者入力シート!$AL$11,IF(INDEX(発注者入力シート!$B$25:$J$28,MATCH(発注者入力シート!M9,発注者入力シート!$C$25:$C$28,0),8)="未記入",発注者入力シート!$AL$8,IF(INDEX(発注者入力シート!$B$25:$J$28,MATCH(発注者入力シート!M9,発注者入力シート!$C$25:$C$28,0),8)="無",発注者入力シート!$AL$9,IF(INDEX(発注者入力シート!$B$25:$J$28,MATCH(発注者入力シート!M9,発注者入力シート!$C$25:$C$28,0),8)="有",発注者入力シート!$AL$10))))</f>
        <v>申請する場合は、「企業入力シート」の「押印済資料での提出」欄で「有」を選択してください。</v>
      </c>
      <c r="B46" s="1197"/>
      <c r="C46" s="1197"/>
      <c r="D46" s="1197"/>
      <c r="E46" s="1197"/>
      <c r="F46" s="1197"/>
      <c r="G46" s="1197"/>
      <c r="H46" s="1197"/>
      <c r="I46" s="1197"/>
      <c r="J46" s="1197"/>
      <c r="K46" s="1198"/>
      <c r="M46" s="109"/>
      <c r="P46" s="399"/>
    </row>
    <row r="47" spans="1:18" ht="15.75" customHeight="1">
      <c r="A47" s="1199"/>
      <c r="B47" s="1200"/>
      <c r="C47" s="1200"/>
      <c r="D47" s="1200"/>
      <c r="E47" s="1200"/>
      <c r="F47" s="1200"/>
      <c r="G47" s="1200"/>
      <c r="H47" s="1200"/>
      <c r="I47" s="1200"/>
      <c r="J47" s="1200"/>
      <c r="K47" s="1201"/>
      <c r="M47" s="109"/>
      <c r="P47" s="399"/>
    </row>
    <row r="48" spans="1:18" ht="15.75" customHeight="1">
      <c r="A48" s="1195" t="str">
        <f>"③"&amp;"配置予定技術者："&amp;B15&amp;"　　技術資料の提出方法"</f>
        <v>③配置予定技術者：　　技術資料の提出方法</v>
      </c>
      <c r="B48" s="1195"/>
      <c r="C48" s="1195"/>
      <c r="D48" s="1195"/>
      <c r="E48" s="1195"/>
      <c r="F48" s="1195"/>
      <c r="G48" s="1195"/>
      <c r="H48" s="1195"/>
      <c r="I48" s="1195"/>
      <c r="J48" s="1195"/>
      <c r="K48" s="1195"/>
      <c r="L48" s="1195"/>
      <c r="M48" s="109"/>
      <c r="P48" s="399"/>
    </row>
    <row r="49" spans="1:17" ht="15.75" customHeight="1">
      <c r="A49" s="1196" t="str">
        <f>IF(B15="",発注者入力シート!$AL$11,IF(INDEX(発注者入力シート!$B$25:$J$28,MATCH(発注者入力シート!M9,発注者入力シート!$C$25:$C$28,0),9)="未記入",発注者入力シート!$AL$8,IF(INDEX(発注者入力シート!$B$25:$J$28,MATCH(発注者入力シート!M9,発注者入力シート!$C$25:$C$28,0),9)="無",発注者入力シート!$AL$9,IF(INDEX(発注者入力シート!$B$25:$J$28,MATCH(発注者入力シート!M9,発注者入力シート!$C$25:$C$28,0),9)="有",発注者入力シート!$AL$10))))</f>
        <v>申請する場合は、「企業入力シート」の「押印済資料での提出」欄で「有」を選択してください。</v>
      </c>
      <c r="B49" s="1197"/>
      <c r="C49" s="1197"/>
      <c r="D49" s="1197"/>
      <c r="E49" s="1197"/>
      <c r="F49" s="1197"/>
      <c r="G49" s="1197"/>
      <c r="H49" s="1197"/>
      <c r="I49" s="1197"/>
      <c r="J49" s="1197"/>
      <c r="K49" s="1198"/>
      <c r="M49" s="109"/>
      <c r="P49" s="399"/>
    </row>
    <row r="50" spans="1:17" ht="15.75" customHeight="1">
      <c r="A50" s="1199"/>
      <c r="B50" s="1200"/>
      <c r="C50" s="1200"/>
      <c r="D50" s="1200"/>
      <c r="E50" s="1200"/>
      <c r="F50" s="1200"/>
      <c r="G50" s="1200"/>
      <c r="H50" s="1200"/>
      <c r="I50" s="1200"/>
      <c r="J50" s="1200"/>
      <c r="K50" s="1201"/>
      <c r="M50" s="110"/>
      <c r="N50" s="111"/>
      <c r="O50" s="111"/>
      <c r="P50" s="108"/>
    </row>
    <row r="51" spans="1:17" ht="15.75" customHeight="1">
      <c r="A51" s="618"/>
      <c r="B51" s="618"/>
      <c r="C51" s="618"/>
      <c r="D51" s="618"/>
      <c r="E51" s="618"/>
      <c r="F51" s="618"/>
      <c r="G51" s="618"/>
      <c r="H51" s="618"/>
      <c r="I51" s="618"/>
      <c r="J51" s="618"/>
      <c r="K51" s="618"/>
    </row>
    <row r="52" spans="1:17" ht="16.5" customHeight="1">
      <c r="A52" s="6" t="s">
        <v>934</v>
      </c>
    </row>
    <row r="53" spans="1:17" ht="15.75" customHeight="1">
      <c r="B53" s="3" t="s">
        <v>935</v>
      </c>
      <c r="Q53" s="130"/>
    </row>
    <row r="54" spans="1:17" ht="15.75" customHeight="1">
      <c r="A54" s="130" t="s">
        <v>938</v>
      </c>
      <c r="B54" s="2" t="s">
        <v>951</v>
      </c>
      <c r="C54" s="130"/>
      <c r="D54" s="130"/>
      <c r="E54" s="130"/>
      <c r="F54" s="130"/>
      <c r="G54" s="130"/>
      <c r="H54" s="130"/>
      <c r="I54" s="130"/>
      <c r="J54" s="130"/>
      <c r="K54" s="130"/>
      <c r="L54" s="130"/>
      <c r="M54" s="130"/>
      <c r="N54" s="130"/>
      <c r="O54" s="130"/>
      <c r="P54" s="130"/>
      <c r="Q54" s="130"/>
    </row>
    <row r="55" spans="1:17" ht="15.75" customHeight="1">
      <c r="B55" s="989" t="str">
        <f>CONCATENATE("・収受印欄に収受印と併せて全県適用 の押印があれば、上記に",発注者入力シート!$C$6,"が発注する工事と記載があっても、本書の写しをもって島根県総務部、防災部、農林水産部及び土木部の事業課、関係地方機関が発注する工事において、その他添付資料の提出は不要とする。")</f>
        <v>・収受印欄に収受印と併せて全県適用 の押印があれば、上記に東部農林水産振興センターが発注する工事と記載があっても、本書の写しをもって島根県総務部、防災部、農林水産部及び土木部の事業課、関係地方機関が発注する工事において、その他添付資料の提出は不要とする。</v>
      </c>
      <c r="C55" s="989"/>
      <c r="D55" s="989"/>
      <c r="E55" s="989"/>
      <c r="F55" s="989"/>
      <c r="G55" s="989"/>
      <c r="H55" s="989"/>
      <c r="I55" s="989"/>
      <c r="J55" s="989"/>
      <c r="K55" s="989"/>
      <c r="L55" s="989"/>
      <c r="M55" s="989"/>
      <c r="N55" s="989"/>
      <c r="O55" s="989"/>
      <c r="P55" s="989"/>
      <c r="Q55" s="989"/>
    </row>
    <row r="56" spans="1:17" ht="15.75" customHeight="1">
      <c r="A56" s="134"/>
      <c r="B56" s="989"/>
      <c r="C56" s="989"/>
      <c r="D56" s="989"/>
      <c r="E56" s="989"/>
      <c r="F56" s="989"/>
      <c r="G56" s="989"/>
      <c r="H56" s="989"/>
      <c r="I56" s="989"/>
      <c r="J56" s="989"/>
      <c r="K56" s="989"/>
      <c r="L56" s="989"/>
      <c r="M56" s="989"/>
      <c r="N56" s="989"/>
      <c r="O56" s="989"/>
      <c r="P56" s="989"/>
      <c r="Q56" s="989"/>
    </row>
    <row r="57" spans="1:17" ht="15.75" customHeight="1">
      <c r="A57" s="134"/>
      <c r="B57" s="989"/>
      <c r="C57" s="989"/>
      <c r="D57" s="989"/>
      <c r="E57" s="989"/>
      <c r="F57" s="989"/>
      <c r="G57" s="989"/>
      <c r="H57" s="989"/>
      <c r="I57" s="989"/>
      <c r="J57" s="989"/>
      <c r="K57" s="989"/>
      <c r="L57" s="989"/>
      <c r="M57" s="989"/>
      <c r="N57" s="989"/>
      <c r="O57" s="989"/>
      <c r="P57" s="989"/>
      <c r="Q57" s="989"/>
    </row>
    <row r="58" spans="1:17">
      <c r="A58" s="134"/>
      <c r="B58" s="134"/>
      <c r="C58" s="134"/>
      <c r="D58" s="134"/>
      <c r="E58" s="134"/>
      <c r="F58" s="134"/>
      <c r="G58" s="134"/>
      <c r="H58" s="134"/>
      <c r="I58" s="134"/>
      <c r="J58" s="134"/>
      <c r="K58" s="134"/>
      <c r="L58" s="134"/>
      <c r="M58" s="134"/>
      <c r="N58" s="134"/>
      <c r="O58" s="134"/>
      <c r="P58" s="134"/>
      <c r="Q58" s="134"/>
    </row>
  </sheetData>
  <mergeCells count="46">
    <mergeCell ref="A1:F1"/>
    <mergeCell ref="A2:E2"/>
    <mergeCell ref="B13:E14"/>
    <mergeCell ref="A37:Q38"/>
    <mergeCell ref="B15:E16"/>
    <mergeCell ref="L15:Q16"/>
    <mergeCell ref="A3:Q3"/>
    <mergeCell ref="A9:E10"/>
    <mergeCell ref="F9:K10"/>
    <mergeCell ref="L9:Q9"/>
    <mergeCell ref="L10:Q10"/>
    <mergeCell ref="A11:A12"/>
    <mergeCell ref="A13:A14"/>
    <mergeCell ref="A15:A16"/>
    <mergeCell ref="B11:E12"/>
    <mergeCell ref="K5:Q5"/>
    <mergeCell ref="H5:J5"/>
    <mergeCell ref="J11:K12"/>
    <mergeCell ref="J13:K14"/>
    <mergeCell ref="F11:I12"/>
    <mergeCell ref="F13:I14"/>
    <mergeCell ref="L11:Q12"/>
    <mergeCell ref="L13:Q14"/>
    <mergeCell ref="A34:D34"/>
    <mergeCell ref="A28:D28"/>
    <mergeCell ref="A30:D30"/>
    <mergeCell ref="E28:Q28"/>
    <mergeCell ref="E30:Q30"/>
    <mergeCell ref="J15:K16"/>
    <mergeCell ref="F15:I16"/>
    <mergeCell ref="B17:Q18"/>
    <mergeCell ref="B19:Q20"/>
    <mergeCell ref="B21:Q22"/>
    <mergeCell ref="A32:D32"/>
    <mergeCell ref="A39:Q41"/>
    <mergeCell ref="E32:Q32"/>
    <mergeCell ref="S19:T19"/>
    <mergeCell ref="A48:L48"/>
    <mergeCell ref="A49:K50"/>
    <mergeCell ref="E34:Q34"/>
    <mergeCell ref="B55:Q57"/>
    <mergeCell ref="A45:L45"/>
    <mergeCell ref="A46:K47"/>
    <mergeCell ref="A42:L42"/>
    <mergeCell ref="A43:K44"/>
    <mergeCell ref="N42:O42"/>
  </mergeCells>
  <phoneticPr fontId="2"/>
  <printOptions horizontalCentered="1"/>
  <pageMargins left="0.70866141732283472" right="0.70866141732283472" top="0.74803149606299213" bottom="0.74803149606299213" header="0.31496062992125984" footer="0.31496062992125984"/>
  <pageSetup paperSize="9" scale="95" orientation="portrait" blackAndWhite="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tabColor theme="9"/>
    <pageSetUpPr fitToPage="1"/>
  </sheetPr>
  <dimension ref="A1:T59"/>
  <sheetViews>
    <sheetView view="pageBreakPreview" zoomScaleNormal="100" zoomScaleSheetLayoutView="100" workbookViewId="0">
      <selection activeCell="A10" sqref="A10:E11"/>
    </sheetView>
  </sheetViews>
  <sheetFormatPr defaultColWidth="9" defaultRowHeight="13"/>
  <cols>
    <col min="1" max="16" width="5.6328125" style="3" customWidth="1"/>
    <col min="17" max="17" width="6" style="3" customWidth="1"/>
    <col min="18" max="18" width="5.26953125" style="3" customWidth="1"/>
    <col min="19" max="16384" width="9" style="3"/>
  </cols>
  <sheetData>
    <row r="1" spans="1:20" ht="15.75" customHeight="1">
      <c r="A1" s="979" t="str">
        <f>CONCATENATE("（様式-",INDEX(発注者入力シート!$B$25:$G$28,MATCH(発注者入力シート!M6,発注者入力シート!$C$25:$C$28,0),4),"）")</f>
        <v>（様式-４）</v>
      </c>
      <c r="B1" s="979"/>
      <c r="C1" s="979"/>
      <c r="D1" s="979"/>
      <c r="E1" s="979"/>
      <c r="F1" s="979"/>
      <c r="Q1" s="669" t="s">
        <v>1012</v>
      </c>
      <c r="R1" s="6"/>
      <c r="S1" s="3" t="s">
        <v>286</v>
      </c>
    </row>
    <row r="2" spans="1:20" ht="15.75" customHeight="1">
      <c r="A2" s="979" t="str">
        <f>CONCATENATE("評価項目",INDEX(発注者入力シート!$B$25:$G$28,MATCH(発注者入力シート!M6,発注者入力シート!$C$25:$C$28,0),5),"-",INDEX(発注者入力シート!$B$25:$G$28,MATCH(発注者入力シート!M6,発注者入力シート!$C$25:$C$28,0),6))</f>
        <v>評価項目（２）-①</v>
      </c>
      <c r="B2" s="979"/>
      <c r="C2" s="979"/>
      <c r="D2" s="979"/>
      <c r="E2" s="979"/>
      <c r="F2" s="2"/>
      <c r="G2" s="2"/>
      <c r="S2" s="3" t="s">
        <v>287</v>
      </c>
    </row>
    <row r="3" spans="1:20" ht="12.75" customHeight="1">
      <c r="S3" s="103"/>
      <c r="T3" s="3" t="s">
        <v>294</v>
      </c>
    </row>
    <row r="4" spans="1:20" ht="15.75" customHeight="1">
      <c r="A4" s="1006" t="s">
        <v>24</v>
      </c>
      <c r="B4" s="1006"/>
      <c r="C4" s="1006"/>
      <c r="D4" s="1006"/>
      <c r="E4" s="1006"/>
      <c r="F4" s="1006"/>
      <c r="G4" s="1006"/>
      <c r="H4" s="1006"/>
      <c r="I4" s="1006"/>
      <c r="J4" s="1006"/>
      <c r="K4" s="1006"/>
      <c r="L4" s="1006"/>
      <c r="M4" s="1006"/>
      <c r="N4" s="1006"/>
      <c r="O4" s="1006"/>
      <c r="P4" s="1006"/>
      <c r="Q4" s="1006"/>
      <c r="R4" s="128"/>
      <c r="S4" s="98"/>
      <c r="T4" s="3" t="s">
        <v>404</v>
      </c>
    </row>
    <row r="5" spans="1:20" ht="12.75" customHeight="1">
      <c r="A5" s="128"/>
      <c r="B5" s="128"/>
      <c r="C5" s="128"/>
      <c r="D5" s="128"/>
      <c r="E5" s="128"/>
      <c r="F5" s="128"/>
      <c r="G5" s="128"/>
      <c r="H5" s="128"/>
      <c r="I5" s="128"/>
      <c r="J5" s="128"/>
      <c r="K5" s="128"/>
      <c r="L5" s="128"/>
      <c r="M5" s="128"/>
      <c r="N5" s="128"/>
      <c r="O5" s="128"/>
      <c r="P5" s="128"/>
      <c r="Q5" s="128"/>
      <c r="R5" s="128"/>
    </row>
    <row r="6" spans="1:20" ht="15.75" customHeight="1">
      <c r="H6" s="1008" t="s">
        <v>216</v>
      </c>
      <c r="I6" s="1008"/>
      <c r="J6" s="1008"/>
      <c r="K6" s="1007" t="str">
        <f>IF(企業入力シート!C7="","",企業入力シート!C7)</f>
        <v>○○建設</v>
      </c>
      <c r="L6" s="1007"/>
      <c r="M6" s="1007"/>
      <c r="N6" s="1007"/>
      <c r="O6" s="1007"/>
      <c r="P6" s="1007"/>
      <c r="Q6" s="1007"/>
      <c r="R6" s="2"/>
      <c r="S6" s="3" t="s">
        <v>290</v>
      </c>
    </row>
    <row r="7" spans="1:20" ht="12.75" customHeight="1">
      <c r="S7" s="99"/>
      <c r="T7" s="3" t="s">
        <v>291</v>
      </c>
    </row>
    <row r="8" spans="1:20" ht="15.75" customHeight="1">
      <c r="A8" s="161" t="s">
        <v>143</v>
      </c>
      <c r="B8" s="161"/>
      <c r="C8" s="161"/>
      <c r="D8" s="161"/>
      <c r="E8" s="161"/>
      <c r="F8" s="161"/>
      <c r="G8" s="161"/>
      <c r="H8" s="161"/>
      <c r="I8" s="161"/>
      <c r="J8" s="161"/>
      <c r="K8" s="161"/>
      <c r="L8" s="161"/>
      <c r="M8" s="161"/>
      <c r="N8" s="161"/>
      <c r="O8" s="161"/>
      <c r="P8" s="161"/>
      <c r="Q8" s="161"/>
      <c r="R8" s="2"/>
      <c r="S8" s="100"/>
      <c r="T8" s="3" t="s">
        <v>289</v>
      </c>
    </row>
    <row r="9" spans="1:20" ht="15.75" customHeight="1">
      <c r="A9" s="126"/>
      <c r="B9" s="1232" t="s">
        <v>1220</v>
      </c>
      <c r="C9" s="1233"/>
      <c r="D9" s="1233"/>
      <c r="E9" s="1233"/>
      <c r="F9" s="1233"/>
      <c r="G9" s="1233"/>
      <c r="H9" s="1233"/>
      <c r="I9" s="1233"/>
      <c r="J9" s="1233"/>
      <c r="K9" s="1233"/>
      <c r="L9" s="1233"/>
      <c r="M9" s="1234"/>
      <c r="N9" s="1234"/>
      <c r="O9" s="1234"/>
      <c r="P9" s="1234"/>
      <c r="Q9" s="1234"/>
      <c r="R9" s="2"/>
    </row>
    <row r="10" spans="1:20" ht="20.149999999999999" customHeight="1">
      <c r="A10" s="1053" t="s">
        <v>22</v>
      </c>
      <c r="B10" s="1053"/>
      <c r="C10" s="1053"/>
      <c r="D10" s="1053"/>
      <c r="E10" s="1053"/>
      <c r="F10" s="1069" t="s">
        <v>439</v>
      </c>
      <c r="G10" s="1070"/>
      <c r="H10" s="1070"/>
      <c r="I10" s="1071"/>
      <c r="J10" s="1226" t="s">
        <v>1100</v>
      </c>
      <c r="K10" s="1227"/>
      <c r="L10" s="1228"/>
      <c r="M10" s="109"/>
      <c r="P10" s="82"/>
      <c r="S10" s="105" t="s">
        <v>292</v>
      </c>
    </row>
    <row r="11" spans="1:20" ht="20.149999999999999" customHeight="1">
      <c r="A11" s="1053"/>
      <c r="B11" s="1053"/>
      <c r="C11" s="1053"/>
      <c r="D11" s="1053"/>
      <c r="E11" s="1053"/>
      <c r="F11" s="1072"/>
      <c r="G11" s="1073"/>
      <c r="H11" s="1073"/>
      <c r="I11" s="1074"/>
      <c r="J11" s="1229"/>
      <c r="K11" s="1230"/>
      <c r="L11" s="1231"/>
      <c r="M11" s="109"/>
      <c r="P11" s="82"/>
      <c r="S11" s="105" t="s">
        <v>293</v>
      </c>
    </row>
    <row r="12" spans="1:20" ht="15.75" customHeight="1">
      <c r="A12" s="1069" t="s">
        <v>3</v>
      </c>
      <c r="B12" s="1220" t="str">
        <f>IF(企業入力シート!C18="","",企業入力シート!C18)</f>
        <v/>
      </c>
      <c r="C12" s="1221"/>
      <c r="D12" s="1221"/>
      <c r="E12" s="1222"/>
      <c r="F12" s="1081"/>
      <c r="G12" s="1082"/>
      <c r="H12" s="1082"/>
      <c r="I12" s="1083"/>
      <c r="J12" s="1235"/>
      <c r="K12" s="1236"/>
      <c r="L12" s="1237"/>
      <c r="M12" s="359"/>
      <c r="N12" s="122"/>
      <c r="O12" s="122"/>
      <c r="P12" s="160"/>
      <c r="S12" s="105" t="s">
        <v>573</v>
      </c>
    </row>
    <row r="13" spans="1:20" ht="15.75" customHeight="1">
      <c r="A13" s="1072"/>
      <c r="B13" s="1223"/>
      <c r="C13" s="1224"/>
      <c r="D13" s="1224"/>
      <c r="E13" s="1225"/>
      <c r="F13" s="1084"/>
      <c r="G13" s="1085"/>
      <c r="H13" s="1085"/>
      <c r="I13" s="1086"/>
      <c r="J13" s="1238"/>
      <c r="K13" s="1239"/>
      <c r="L13" s="1240"/>
      <c r="M13" s="359"/>
      <c r="N13" s="122"/>
      <c r="O13" s="122"/>
      <c r="P13" s="160"/>
    </row>
    <row r="14" spans="1:20" ht="15.75" customHeight="1">
      <c r="A14" s="1108" t="s">
        <v>4</v>
      </c>
      <c r="B14" s="1220" t="str">
        <f>IF(企業入力シート!C19="","",企業入力シート!C19)</f>
        <v/>
      </c>
      <c r="C14" s="1221"/>
      <c r="D14" s="1221"/>
      <c r="E14" s="1222"/>
      <c r="F14" s="1081"/>
      <c r="G14" s="1082"/>
      <c r="H14" s="1082"/>
      <c r="I14" s="1083"/>
      <c r="J14" s="1235"/>
      <c r="K14" s="1236"/>
      <c r="L14" s="1237"/>
      <c r="M14" s="359"/>
      <c r="N14" s="122"/>
      <c r="O14" s="122"/>
      <c r="P14" s="160"/>
    </row>
    <row r="15" spans="1:20" ht="15.75" customHeight="1">
      <c r="A15" s="1108"/>
      <c r="B15" s="1223"/>
      <c r="C15" s="1224"/>
      <c r="D15" s="1224"/>
      <c r="E15" s="1225"/>
      <c r="F15" s="1084"/>
      <c r="G15" s="1085"/>
      <c r="H15" s="1085"/>
      <c r="I15" s="1086"/>
      <c r="J15" s="1238"/>
      <c r="K15" s="1239"/>
      <c r="L15" s="1240"/>
      <c r="M15" s="359"/>
      <c r="N15" s="122"/>
      <c r="O15" s="122"/>
      <c r="P15" s="160"/>
    </row>
    <row r="16" spans="1:20" ht="15.75" customHeight="1">
      <c r="A16" s="1069" t="s">
        <v>5</v>
      </c>
      <c r="B16" s="1220" t="str">
        <f>IF(企業入力シート!C20="","",企業入力シート!C20)</f>
        <v/>
      </c>
      <c r="C16" s="1221"/>
      <c r="D16" s="1221"/>
      <c r="E16" s="1222"/>
      <c r="F16" s="1081"/>
      <c r="G16" s="1082"/>
      <c r="H16" s="1082"/>
      <c r="I16" s="1083"/>
      <c r="J16" s="1235"/>
      <c r="K16" s="1236"/>
      <c r="L16" s="1237"/>
      <c r="M16" s="359"/>
      <c r="N16" s="122"/>
      <c r="O16" s="122"/>
      <c r="P16" s="160"/>
    </row>
    <row r="17" spans="1:18" ht="15.75" customHeight="1">
      <c r="A17" s="1072"/>
      <c r="B17" s="1223"/>
      <c r="C17" s="1224"/>
      <c r="D17" s="1224"/>
      <c r="E17" s="1225"/>
      <c r="F17" s="1084"/>
      <c r="G17" s="1085"/>
      <c r="H17" s="1085"/>
      <c r="I17" s="1086"/>
      <c r="J17" s="1238"/>
      <c r="K17" s="1239"/>
      <c r="L17" s="1240"/>
      <c r="M17" s="359"/>
      <c r="N17" s="122"/>
      <c r="O17" s="122"/>
      <c r="P17" s="160"/>
    </row>
    <row r="18" spans="1:18" s="126" customFormat="1">
      <c r="A18" s="125" t="s">
        <v>51</v>
      </c>
      <c r="B18" s="126" t="s">
        <v>1101</v>
      </c>
    </row>
    <row r="19" spans="1:18" s="126" customFormat="1">
      <c r="A19" s="125" t="s">
        <v>52</v>
      </c>
      <c r="B19" s="1241" t="str">
        <f>CONCATENATE("資格は入札公告日前日時点（令和",(YEAR(発注者入力シート!H7)-2018),"年",MONTH(発注者入力シート!H7),"月",DAY(発注者入力シート!H7),"日時点）で保有する資格とする。")</f>
        <v>資格は入札公告日前日時点（令和8年9月15日時点）で保有する資格とする。</v>
      </c>
      <c r="C19" s="1241"/>
      <c r="D19" s="1241"/>
      <c r="E19" s="1241"/>
      <c r="F19" s="1241"/>
      <c r="G19" s="1241"/>
      <c r="H19" s="1241"/>
      <c r="I19" s="1241"/>
      <c r="J19" s="1241"/>
      <c r="K19" s="1241"/>
      <c r="L19" s="1241"/>
      <c r="M19" s="1241"/>
      <c r="N19" s="1241"/>
      <c r="O19" s="1241"/>
      <c r="P19" s="1241"/>
      <c r="Q19" s="1241"/>
      <c r="R19" s="161"/>
    </row>
    <row r="20" spans="1:18" s="126" customFormat="1" ht="13" customHeight="1">
      <c r="A20" s="125" t="s">
        <v>53</v>
      </c>
      <c r="B20" s="1218" t="s">
        <v>414</v>
      </c>
      <c r="C20" s="1218"/>
      <c r="D20" s="1218"/>
      <c r="E20" s="1218"/>
      <c r="F20" s="1218"/>
      <c r="G20" s="1218"/>
      <c r="H20" s="1218"/>
      <c r="I20" s="1218"/>
      <c r="J20" s="1218"/>
      <c r="K20" s="1218"/>
      <c r="L20" s="1218"/>
      <c r="M20" s="1218"/>
      <c r="N20" s="1218"/>
      <c r="O20" s="1218"/>
      <c r="P20" s="1218"/>
      <c r="Q20" s="1218"/>
      <c r="R20" s="134"/>
    </row>
    <row r="21" spans="1:18" s="126" customFormat="1">
      <c r="A21" s="215"/>
      <c r="B21" s="1218"/>
      <c r="C21" s="1218"/>
      <c r="D21" s="1218"/>
      <c r="E21" s="1218"/>
      <c r="F21" s="1218"/>
      <c r="G21" s="1218"/>
      <c r="H21" s="1218"/>
      <c r="I21" s="1218"/>
      <c r="J21" s="1218"/>
      <c r="K21" s="1218"/>
      <c r="L21" s="1218"/>
      <c r="M21" s="1218"/>
      <c r="N21" s="1218"/>
      <c r="O21" s="1218"/>
      <c r="P21" s="1218"/>
      <c r="Q21" s="1218"/>
      <c r="R21" s="134"/>
    </row>
    <row r="22" spans="1:18" s="126" customFormat="1">
      <c r="A22" s="125" t="s">
        <v>60</v>
      </c>
      <c r="B22" s="126" t="s">
        <v>59</v>
      </c>
    </row>
    <row r="23" spans="1:18" ht="9.75" customHeight="1">
      <c r="A23" s="119"/>
    </row>
    <row r="24" spans="1:18" ht="9.75" customHeight="1">
      <c r="A24" s="102"/>
      <c r="B24" s="102"/>
      <c r="C24" s="102"/>
      <c r="D24" s="102"/>
      <c r="E24" s="102"/>
      <c r="F24" s="102"/>
      <c r="G24" s="102"/>
      <c r="H24" s="102"/>
      <c r="I24" s="102"/>
      <c r="J24" s="102"/>
      <c r="K24" s="102"/>
      <c r="L24" s="102"/>
      <c r="M24" s="102"/>
      <c r="N24" s="102"/>
      <c r="O24" s="102"/>
      <c r="P24" s="102"/>
      <c r="Q24" s="102"/>
    </row>
    <row r="25" spans="1:18" ht="9.75" customHeight="1"/>
    <row r="26" spans="1:18" ht="15.75" customHeight="1">
      <c r="A26" s="992" t="s">
        <v>99</v>
      </c>
      <c r="B26" s="992"/>
      <c r="C26" s="992"/>
      <c r="D26" s="992"/>
      <c r="E26" s="993" t="str">
        <f>IF(発注者入力シート!C10="","",発注者入力シート!C10)</f>
        <v>大社漁港海岸 農山漁村地域整備交付金（海岸環境）工事（２工区）その５</v>
      </c>
      <c r="F26" s="993"/>
      <c r="G26" s="993"/>
      <c r="H26" s="993"/>
      <c r="I26" s="993"/>
      <c r="J26" s="993"/>
      <c r="K26" s="993"/>
      <c r="L26" s="993"/>
      <c r="M26" s="993"/>
      <c r="N26" s="993"/>
      <c r="O26" s="993"/>
      <c r="P26" s="993"/>
      <c r="Q26" s="993"/>
    </row>
    <row r="27" spans="1:18" ht="12.75" customHeight="1"/>
    <row r="28" spans="1:18" ht="15.75" customHeight="1">
      <c r="A28" s="994" t="s">
        <v>100</v>
      </c>
      <c r="B28" s="992"/>
      <c r="C28" s="992"/>
      <c r="D28" s="992"/>
      <c r="E28" s="993" t="str">
        <f>IF(発注者入力シート!C6="","",発注者入力シート!C6)</f>
        <v>東部農林水産振興センター</v>
      </c>
      <c r="F28" s="993"/>
      <c r="G28" s="993"/>
      <c r="H28" s="993"/>
      <c r="I28" s="993"/>
      <c r="J28" s="993"/>
      <c r="K28" s="993"/>
      <c r="L28" s="993"/>
      <c r="M28" s="993"/>
      <c r="N28" s="993"/>
      <c r="O28" s="993"/>
      <c r="P28" s="993"/>
      <c r="Q28" s="993"/>
    </row>
    <row r="29" spans="1:18" ht="12.75" customHeight="1">
      <c r="R29" s="2"/>
    </row>
    <row r="30" spans="1:18" ht="15.75" customHeight="1">
      <c r="A30" s="992" t="s">
        <v>101</v>
      </c>
      <c r="B30" s="992"/>
      <c r="C30" s="992"/>
      <c r="D30" s="992"/>
      <c r="E30" s="1202" t="str">
        <f>+発注者入力シート!$C$11</f>
        <v>令和9年7月31日までに入札公告された工事　　</v>
      </c>
      <c r="F30" s="1202"/>
      <c r="G30" s="1202"/>
      <c r="H30" s="1202"/>
      <c r="I30" s="1202"/>
      <c r="J30" s="1202"/>
      <c r="K30" s="1202"/>
      <c r="L30" s="1202"/>
      <c r="M30" s="1202"/>
      <c r="N30" s="1202"/>
      <c r="O30" s="1202"/>
      <c r="P30" s="1202"/>
      <c r="Q30" s="1202"/>
    </row>
    <row r="31" spans="1:18" ht="15" customHeight="1">
      <c r="E31" s="697" t="s">
        <v>1198</v>
      </c>
      <c r="F31" s="615"/>
      <c r="G31" s="615"/>
      <c r="H31" s="615"/>
      <c r="I31" s="615"/>
      <c r="J31" s="615"/>
      <c r="K31" s="615"/>
      <c r="L31" s="615"/>
      <c r="M31" s="615"/>
      <c r="N31" s="615"/>
      <c r="O31" s="615"/>
      <c r="P31" s="615"/>
      <c r="Q31" s="615"/>
      <c r="R31" s="2"/>
    </row>
    <row r="32" spans="1:18" ht="15" customHeight="1">
      <c r="E32" s="617"/>
      <c r="F32" s="617"/>
      <c r="G32" s="617"/>
      <c r="H32" s="617"/>
      <c r="I32" s="617"/>
      <c r="J32" s="617"/>
      <c r="K32" s="617"/>
      <c r="L32" s="617"/>
      <c r="M32" s="617"/>
      <c r="N32" s="617"/>
      <c r="O32" s="617"/>
      <c r="P32" s="617"/>
      <c r="Q32" s="617"/>
      <c r="R32" s="2"/>
    </row>
    <row r="33" spans="1:18" ht="15.75" customHeight="1">
      <c r="A33" s="992" t="s">
        <v>105</v>
      </c>
      <c r="B33" s="992"/>
      <c r="C33" s="992"/>
      <c r="D33" s="992"/>
      <c r="E33" s="1044" t="s">
        <v>106</v>
      </c>
      <c r="F33" s="1044"/>
      <c r="G33" s="1044"/>
      <c r="H33" s="1044"/>
      <c r="I33" s="1044"/>
      <c r="J33" s="1044"/>
      <c r="K33" s="1044"/>
      <c r="L33" s="1044"/>
      <c r="M33" s="1044"/>
      <c r="N33" s="1044"/>
      <c r="O33" s="1044"/>
      <c r="P33" s="1044"/>
      <c r="Q33" s="1044"/>
    </row>
    <row r="34" spans="1:18" ht="12.75" customHeight="1">
      <c r="R34" s="2"/>
    </row>
    <row r="35" spans="1:18" s="126" customFormat="1" ht="13.5" customHeight="1">
      <c r="A35" s="991" t="str">
        <f>CONCATENATE("　今後、",発注者入力シート!C6,"が発注する工事においては、本書の写し（※）をもって「配置予定技術者の資格」の 貴社技術資料とみなし、その他添付資料の提出は不要とする。
※本書の写しとは、収受印欄に収受の押印がある資料をいう。")</f>
        <v>　今後、東部農林水産振興センターが発注する工事においては、本書の写し（※）をもって「配置予定技術者の資格」の 貴社技術資料とみなし、その他添付資料の提出は不要とする。
※本書の写しとは、収受印欄に収受の押印がある資料をいう。</v>
      </c>
      <c r="B35" s="991"/>
      <c r="C35" s="991"/>
      <c r="D35" s="991"/>
      <c r="E35" s="991"/>
      <c r="F35" s="991"/>
      <c r="G35" s="991"/>
      <c r="H35" s="991"/>
      <c r="I35" s="991"/>
      <c r="J35" s="991"/>
      <c r="K35" s="991"/>
      <c r="L35" s="991"/>
      <c r="M35" s="991"/>
      <c r="N35" s="991"/>
      <c r="O35" s="991"/>
      <c r="P35" s="991"/>
      <c r="Q35" s="991"/>
    </row>
    <row r="36" spans="1:18" s="126" customFormat="1" ht="27" customHeight="1">
      <c r="A36" s="991"/>
      <c r="B36" s="991"/>
      <c r="C36" s="991"/>
      <c r="D36" s="991"/>
      <c r="E36" s="991"/>
      <c r="F36" s="991"/>
      <c r="G36" s="991"/>
      <c r="H36" s="991"/>
      <c r="I36" s="991"/>
      <c r="J36" s="991"/>
      <c r="K36" s="991"/>
      <c r="L36" s="991"/>
      <c r="M36" s="991"/>
      <c r="N36" s="991"/>
      <c r="O36" s="991"/>
      <c r="P36" s="991"/>
      <c r="Q36" s="991"/>
      <c r="R36" s="161"/>
    </row>
    <row r="37" spans="1:18" s="126" customFormat="1" ht="13.5" customHeight="1">
      <c r="A37" s="989" t="s">
        <v>515</v>
      </c>
      <c r="B37" s="989"/>
      <c r="C37" s="989"/>
      <c r="D37" s="989"/>
      <c r="E37" s="989"/>
      <c r="F37" s="989"/>
      <c r="G37" s="989"/>
      <c r="H37" s="989"/>
      <c r="I37" s="989"/>
      <c r="J37" s="989"/>
      <c r="K37" s="989"/>
      <c r="L37" s="989"/>
      <c r="M37" s="989"/>
      <c r="N37" s="989"/>
      <c r="O37" s="989"/>
      <c r="P37" s="989"/>
      <c r="Q37" s="989"/>
    </row>
    <row r="38" spans="1:18" s="126" customFormat="1" ht="13.5" customHeight="1">
      <c r="A38" s="989"/>
      <c r="B38" s="989"/>
      <c r="C38" s="989"/>
      <c r="D38" s="989"/>
      <c r="E38" s="989"/>
      <c r="F38" s="989"/>
      <c r="G38" s="989"/>
      <c r="H38" s="989"/>
      <c r="I38" s="989"/>
      <c r="J38" s="989"/>
      <c r="K38" s="989"/>
      <c r="L38" s="989"/>
      <c r="M38" s="989"/>
      <c r="N38" s="989"/>
      <c r="O38" s="989"/>
      <c r="P38" s="989"/>
      <c r="Q38" s="989"/>
      <c r="R38" s="134"/>
    </row>
    <row r="39" spans="1:18" ht="10.5" customHeight="1">
      <c r="R39" s="130"/>
    </row>
    <row r="40" spans="1:18" ht="15.75" customHeight="1">
      <c r="A40" s="1195" t="str">
        <f>"①"&amp;"配置予定技術者："&amp;B12&amp;"　　技術資料の提出方法"</f>
        <v>①配置予定技術者：　　技術資料の提出方法</v>
      </c>
      <c r="B40" s="1195"/>
      <c r="C40" s="1195"/>
      <c r="D40" s="1195"/>
      <c r="E40" s="1195"/>
      <c r="F40" s="1195"/>
      <c r="G40" s="1195"/>
      <c r="H40" s="1195"/>
      <c r="I40" s="1195"/>
      <c r="J40" s="1195"/>
      <c r="K40" s="1195"/>
      <c r="L40" s="1195"/>
      <c r="N40" s="983" t="s">
        <v>753</v>
      </c>
      <c r="O40" s="983"/>
      <c r="R40" s="130"/>
    </row>
    <row r="41" spans="1:18" ht="15.75" customHeight="1">
      <c r="A41" s="1196" t="str">
        <f>IF(B12="",発注者入力シート!$AL$11,IF(INDEX(発注者入力シート!$B$25:$J$28,MATCH(発注者入力シート!M6,発注者入力シート!$C$25:$C$28,0),7)="未記入",発注者入力シート!$AL$8,IF(INDEX(発注者入力シート!$B$25:$J$28,MATCH(発注者入力シート!M6,発注者入力シート!$C$25:$C$28,0),7)="無",発注者入力シート!$AL$9,IF(INDEX(発注者入力シート!$B$25:$J$28,MATCH(発注者入力シート!M6,発注者入力シート!$C$25:$C$28,0),7)="有",発注者入力シート!$AL$10))))</f>
        <v>申請する場合は、「企業入力シート」の「押印済資料での提出」欄で「有」を選択してください。</v>
      </c>
      <c r="B41" s="1197"/>
      <c r="C41" s="1197"/>
      <c r="D41" s="1197"/>
      <c r="E41" s="1197"/>
      <c r="F41" s="1197"/>
      <c r="G41" s="1197"/>
      <c r="H41" s="1197"/>
      <c r="I41" s="1197"/>
      <c r="J41" s="1197"/>
      <c r="K41" s="1198"/>
      <c r="M41" s="107"/>
      <c r="N41" s="114"/>
      <c r="O41" s="114"/>
      <c r="P41" s="212"/>
      <c r="R41" s="130"/>
    </row>
    <row r="42" spans="1:18" ht="15.75" customHeight="1">
      <c r="A42" s="1199"/>
      <c r="B42" s="1200"/>
      <c r="C42" s="1200"/>
      <c r="D42" s="1200"/>
      <c r="E42" s="1200"/>
      <c r="F42" s="1200"/>
      <c r="G42" s="1200"/>
      <c r="H42" s="1200"/>
      <c r="I42" s="1200"/>
      <c r="J42" s="1200"/>
      <c r="K42" s="1201"/>
      <c r="M42" s="109"/>
      <c r="P42" s="399"/>
    </row>
    <row r="43" spans="1:18" ht="15.75" customHeight="1">
      <c r="A43" s="1195" t="str">
        <f>"②"&amp;"配置予定技術者："&amp;B14&amp;"　　技術資料の提出方法"</f>
        <v>②配置予定技術者：　　技術資料の提出方法</v>
      </c>
      <c r="B43" s="1195"/>
      <c r="C43" s="1195"/>
      <c r="D43" s="1195"/>
      <c r="E43" s="1195"/>
      <c r="F43" s="1195"/>
      <c r="G43" s="1195"/>
      <c r="H43" s="1195"/>
      <c r="I43" s="1195"/>
      <c r="J43" s="1195"/>
      <c r="K43" s="1195"/>
      <c r="L43" s="1195"/>
      <c r="M43" s="109"/>
      <c r="P43" s="399"/>
    </row>
    <row r="44" spans="1:18" ht="15.75" customHeight="1">
      <c r="A44" s="1196" t="str">
        <f>IF(B14="",発注者入力シート!$AL$11,IF(INDEX(発注者入力シート!$B$25:$J$28,MATCH(発注者入力シート!M6,発注者入力シート!$C$25:$C$28,0),8)="未記入",発注者入力シート!$AL$8,IF(INDEX(発注者入力シート!$B$25:$J$28,MATCH(発注者入力シート!M6,発注者入力シート!$C$25:$C$28,0),8)="無",発注者入力シート!$AL$9,IF(INDEX(発注者入力シート!$B$25:$J$28,MATCH(発注者入力シート!M6,発注者入力シート!$C$25:$C$28,0),8)="有",発注者入力シート!$AL$10))))</f>
        <v>申請する場合は、「企業入力シート」の「押印済資料での提出」欄で「有」を選択してください。</v>
      </c>
      <c r="B44" s="1197"/>
      <c r="C44" s="1197"/>
      <c r="D44" s="1197"/>
      <c r="E44" s="1197"/>
      <c r="F44" s="1197"/>
      <c r="G44" s="1197"/>
      <c r="H44" s="1197"/>
      <c r="I44" s="1197"/>
      <c r="J44" s="1197"/>
      <c r="K44" s="1198"/>
      <c r="M44" s="109"/>
      <c r="P44" s="399"/>
    </row>
    <row r="45" spans="1:18" ht="15.75" customHeight="1">
      <c r="A45" s="1199"/>
      <c r="B45" s="1200"/>
      <c r="C45" s="1200"/>
      <c r="D45" s="1200"/>
      <c r="E45" s="1200"/>
      <c r="F45" s="1200"/>
      <c r="G45" s="1200"/>
      <c r="H45" s="1200"/>
      <c r="I45" s="1200"/>
      <c r="J45" s="1200"/>
      <c r="K45" s="1201"/>
      <c r="M45" s="109"/>
      <c r="P45" s="399"/>
    </row>
    <row r="46" spans="1:18" ht="15.75" customHeight="1">
      <c r="A46" s="1195" t="str">
        <f>"③"&amp;"配置予定技術者："&amp;B16&amp;"　　技術資料の提出方法"</f>
        <v>③配置予定技術者：　　技術資料の提出方法</v>
      </c>
      <c r="B46" s="1195"/>
      <c r="C46" s="1195"/>
      <c r="D46" s="1195"/>
      <c r="E46" s="1195"/>
      <c r="F46" s="1195"/>
      <c r="G46" s="1195"/>
      <c r="H46" s="1195"/>
      <c r="I46" s="1195"/>
      <c r="J46" s="1195"/>
      <c r="K46" s="1195"/>
      <c r="L46" s="1195"/>
      <c r="M46" s="109"/>
      <c r="P46" s="399"/>
    </row>
    <row r="47" spans="1:18" ht="15.75" customHeight="1">
      <c r="A47" s="1196" t="str">
        <f>IF(B16="",発注者入力シート!$AL$11,IF(INDEX(発注者入力シート!$B$25:$J$28,MATCH(発注者入力シート!M6,発注者入力シート!$C$25:$C$28,0),9)="未記入",発注者入力シート!$AL$8,IF(INDEX(発注者入力シート!$B$25:$J$28,MATCH(発注者入力シート!M6,発注者入力シート!$C$25:$C$28,0),9)="無",発注者入力シート!$AL$9,IF(INDEX(発注者入力シート!$B$25:$J$28,MATCH(発注者入力シート!M6,発注者入力シート!$C$25:$C$28,0),9)="有",発注者入力シート!$AL$10))))</f>
        <v>申請する場合は、「企業入力シート」の「押印済資料での提出」欄で「有」を選択してください。</v>
      </c>
      <c r="B47" s="1197"/>
      <c r="C47" s="1197"/>
      <c r="D47" s="1197"/>
      <c r="E47" s="1197"/>
      <c r="F47" s="1197"/>
      <c r="G47" s="1197"/>
      <c r="H47" s="1197"/>
      <c r="I47" s="1197"/>
      <c r="J47" s="1197"/>
      <c r="K47" s="1198"/>
      <c r="M47" s="109"/>
      <c r="P47" s="399"/>
    </row>
    <row r="48" spans="1:18" ht="15.75" customHeight="1">
      <c r="A48" s="1199"/>
      <c r="B48" s="1200"/>
      <c r="C48" s="1200"/>
      <c r="D48" s="1200"/>
      <c r="E48" s="1200"/>
      <c r="F48" s="1200"/>
      <c r="G48" s="1200"/>
      <c r="H48" s="1200"/>
      <c r="I48" s="1200"/>
      <c r="J48" s="1200"/>
      <c r="K48" s="1201"/>
      <c r="M48" s="110"/>
      <c r="N48" s="111"/>
      <c r="O48" s="111"/>
      <c r="P48" s="108"/>
    </row>
    <row r="49" spans="1:17" ht="15.75" customHeight="1">
      <c r="A49" s="618"/>
      <c r="B49" s="618"/>
      <c r="C49" s="618"/>
      <c r="D49" s="618"/>
      <c r="E49" s="618"/>
      <c r="F49" s="618"/>
      <c r="G49" s="618"/>
      <c r="H49" s="618"/>
      <c r="I49" s="618"/>
      <c r="J49" s="618"/>
      <c r="K49" s="618"/>
    </row>
    <row r="50" spans="1:17" ht="16.5" customHeight="1">
      <c r="A50" s="6" t="s">
        <v>934</v>
      </c>
    </row>
    <row r="51" spans="1:17" ht="15.75" customHeight="1">
      <c r="B51" s="3" t="s">
        <v>935</v>
      </c>
      <c r="Q51" s="130"/>
    </row>
    <row r="52" spans="1:17" ht="15.75" customHeight="1">
      <c r="A52" s="130" t="s">
        <v>938</v>
      </c>
      <c r="B52" s="2" t="s">
        <v>950</v>
      </c>
      <c r="C52" s="130"/>
      <c r="D52" s="130"/>
      <c r="E52" s="130"/>
      <c r="F52" s="130"/>
      <c r="G52" s="130"/>
      <c r="H52" s="130"/>
      <c r="I52" s="130"/>
      <c r="J52" s="130"/>
      <c r="K52" s="130"/>
      <c r="L52" s="130"/>
      <c r="M52" s="130"/>
      <c r="N52" s="130"/>
      <c r="O52" s="130"/>
      <c r="P52" s="130"/>
      <c r="Q52" s="130"/>
    </row>
    <row r="53" spans="1:17" ht="15.75" customHeight="1">
      <c r="B53" s="989" t="str">
        <f>CONCATENATE("・収受印欄に収受印と併せて全県適用 の押印があれば、上記に",発注者入力シート!$C$6,"が発注する工事と記載があっても、本書の写しをもって島根県総務部、防災部、農林水産部及び土木部の事業課、関係地方機関が発注する工事において、その他添付資料の提出は不要とする。")</f>
        <v>・収受印欄に収受印と併せて全県適用 の押印があれば、上記に東部農林水産振興センターが発注する工事と記載があっても、本書の写しをもって島根県総務部、防災部、農林水産部及び土木部の事業課、関係地方機関が発注する工事において、その他添付資料の提出は不要とする。</v>
      </c>
      <c r="C53" s="989"/>
      <c r="D53" s="989"/>
      <c r="E53" s="989"/>
      <c r="F53" s="989"/>
      <c r="G53" s="989"/>
      <c r="H53" s="989"/>
      <c r="I53" s="989"/>
      <c r="J53" s="989"/>
      <c r="K53" s="989"/>
      <c r="L53" s="989"/>
      <c r="M53" s="989"/>
      <c r="N53" s="989"/>
      <c r="O53" s="989"/>
      <c r="P53" s="989"/>
      <c r="Q53" s="989"/>
    </row>
    <row r="54" spans="1:17" ht="15.75" customHeight="1">
      <c r="A54" s="134"/>
      <c r="B54" s="989"/>
      <c r="C54" s="989"/>
      <c r="D54" s="989"/>
      <c r="E54" s="989"/>
      <c r="F54" s="989"/>
      <c r="G54" s="989"/>
      <c r="H54" s="989"/>
      <c r="I54" s="989"/>
      <c r="J54" s="989"/>
      <c r="K54" s="989"/>
      <c r="L54" s="989"/>
      <c r="M54" s="989"/>
      <c r="N54" s="989"/>
      <c r="O54" s="989"/>
      <c r="P54" s="989"/>
      <c r="Q54" s="989"/>
    </row>
    <row r="55" spans="1:17" ht="15.75" customHeight="1">
      <c r="A55" s="134"/>
      <c r="B55" s="989"/>
      <c r="C55" s="989"/>
      <c r="D55" s="989"/>
      <c r="E55" s="989"/>
      <c r="F55" s="989"/>
      <c r="G55" s="989"/>
      <c r="H55" s="989"/>
      <c r="I55" s="989"/>
      <c r="J55" s="989"/>
      <c r="K55" s="989"/>
      <c r="L55" s="989"/>
      <c r="M55" s="989"/>
      <c r="N55" s="989"/>
      <c r="O55" s="989"/>
      <c r="P55" s="989"/>
      <c r="Q55" s="989"/>
    </row>
    <row r="56" spans="1:17" ht="13.5" customHeight="1">
      <c r="A56" s="134"/>
      <c r="B56" s="134"/>
      <c r="C56" s="134"/>
      <c r="D56" s="134"/>
      <c r="E56" s="134"/>
      <c r="F56" s="134"/>
      <c r="G56" s="134"/>
      <c r="H56" s="134"/>
      <c r="I56" s="134"/>
      <c r="J56" s="134"/>
      <c r="K56" s="134"/>
      <c r="L56" s="134"/>
      <c r="M56" s="134"/>
      <c r="N56" s="134"/>
      <c r="O56" s="134"/>
      <c r="P56" s="134"/>
      <c r="Q56" s="134"/>
    </row>
    <row r="57" spans="1:17" ht="15.75" customHeight="1"/>
    <row r="58" spans="1:17" ht="15.75" customHeight="1"/>
    <row r="59" spans="1:17" ht="15.75" customHeight="1"/>
  </sheetData>
  <mergeCells count="41">
    <mergeCell ref="B53:Q55"/>
    <mergeCell ref="A37:Q38"/>
    <mergeCell ref="A26:D26"/>
    <mergeCell ref="A28:D28"/>
    <mergeCell ref="A30:D30"/>
    <mergeCell ref="E26:Q26"/>
    <mergeCell ref="E28:Q28"/>
    <mergeCell ref="E33:Q33"/>
    <mergeCell ref="E30:Q30"/>
    <mergeCell ref="K6:Q6"/>
    <mergeCell ref="A47:K48"/>
    <mergeCell ref="A41:K42"/>
    <mergeCell ref="A40:L40"/>
    <mergeCell ref="A43:L43"/>
    <mergeCell ref="A46:L46"/>
    <mergeCell ref="A44:K45"/>
    <mergeCell ref="B20:Q21"/>
    <mergeCell ref="B19:Q19"/>
    <mergeCell ref="J16:L17"/>
    <mergeCell ref="F12:I13"/>
    <mergeCell ref="F14:I15"/>
    <mergeCell ref="F16:I17"/>
    <mergeCell ref="N40:O40"/>
    <mergeCell ref="A33:D33"/>
    <mergeCell ref="A35:Q36"/>
    <mergeCell ref="A1:F1"/>
    <mergeCell ref="A2:E2"/>
    <mergeCell ref="B14:E15"/>
    <mergeCell ref="B16:E17"/>
    <mergeCell ref="A12:A13"/>
    <mergeCell ref="A14:A15"/>
    <mergeCell ref="A16:A17"/>
    <mergeCell ref="B12:E13"/>
    <mergeCell ref="A4:Q4"/>
    <mergeCell ref="A10:E11"/>
    <mergeCell ref="J10:L11"/>
    <mergeCell ref="H6:J6"/>
    <mergeCell ref="F10:I11"/>
    <mergeCell ref="B9:Q9"/>
    <mergeCell ref="J12:L13"/>
    <mergeCell ref="J14:L15"/>
  </mergeCells>
  <phoneticPr fontId="2"/>
  <printOptions horizontalCentered="1"/>
  <pageMargins left="0.51181102362204722" right="0.51181102362204722" top="0.74803149606299213" bottom="0.74803149606299213" header="0.31496062992125984" footer="0.31496062992125984"/>
  <pageSetup paperSize="9" scale="93" orientation="portrait" blackAndWhite="1"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tabColor theme="9"/>
  </sheetPr>
  <dimension ref="A1:Z241"/>
  <sheetViews>
    <sheetView view="pageBreakPreview" topLeftCell="A134" zoomScaleNormal="100" zoomScaleSheetLayoutView="100" workbookViewId="0">
      <selection activeCell="B217" sqref="B217:E222"/>
    </sheetView>
  </sheetViews>
  <sheetFormatPr defaultColWidth="9" defaultRowHeight="13"/>
  <cols>
    <col min="1" max="5" width="5.08984375" style="3" customWidth="1"/>
    <col min="6" max="20" width="4.453125" style="3" customWidth="1"/>
    <col min="21" max="21" width="11.90625" style="3" customWidth="1"/>
    <col min="22" max="16384" width="9" style="3"/>
  </cols>
  <sheetData>
    <row r="1" spans="1:22">
      <c r="A1" s="979" t="str">
        <f>CONCATENATE("（様式-",INDEX(発注者入力シート!$B$25:$G$28,MATCH(発注者入力シート!M7,発注者入力シート!$C$25:$C$28,0),4),"）")</f>
        <v>（様式-５）</v>
      </c>
      <c r="B1" s="979"/>
      <c r="C1" s="979"/>
      <c r="D1" s="979"/>
      <c r="E1" s="979"/>
      <c r="F1" s="979"/>
      <c r="S1" s="669" t="s">
        <v>1013</v>
      </c>
      <c r="T1" s="6"/>
      <c r="U1" s="3" t="s">
        <v>286</v>
      </c>
    </row>
    <row r="2" spans="1:22">
      <c r="A2" s="979" t="str">
        <f>CONCATENATE("評価項目",INDEX(発注者入力シート!$B$25:$G$28,MATCH(発注者入力シート!M7,発注者入力シート!$C$25:$C$28,0),5),"-",INDEX(発注者入力シート!$B$25:$G$28,MATCH(発注者入力シート!M7,発注者入力シート!$C$25:$C$28,0),6))</f>
        <v>評価項目（２）-②</v>
      </c>
      <c r="B2" s="979"/>
      <c r="C2" s="979"/>
      <c r="D2" s="979"/>
      <c r="E2" s="979"/>
      <c r="Q2" s="1124" t="str">
        <f>IF(INDEX(発注者入力シート!$B$20:$G$40,MATCH(発注者入力シート!M7,発注者入力シート!$C$20:$C$40,0),3)="","",INDEX(発注者入力シート!$B$20:$G$40,MATCH(発注者入力シート!M7,発注者入力シート!$C$20:$C$40,0),3))</f>
        <v/>
      </c>
      <c r="R2" s="1124"/>
      <c r="S2" s="1124"/>
      <c r="T2" s="82"/>
      <c r="U2" s="3" t="s">
        <v>287</v>
      </c>
    </row>
    <row r="3" spans="1:22" ht="14">
      <c r="A3" s="1006" t="s">
        <v>372</v>
      </c>
      <c r="B3" s="1006"/>
      <c r="C3" s="1006"/>
      <c r="D3" s="1006"/>
      <c r="E3" s="1006"/>
      <c r="F3" s="1006"/>
      <c r="G3" s="1006"/>
      <c r="H3" s="1006"/>
      <c r="I3" s="1006"/>
      <c r="J3" s="1006"/>
      <c r="K3" s="1006"/>
      <c r="L3" s="1006"/>
      <c r="M3" s="1006"/>
      <c r="N3" s="1006"/>
      <c r="O3" s="1006"/>
      <c r="P3" s="1006"/>
      <c r="Q3" s="1006"/>
      <c r="R3" s="1006"/>
      <c r="S3" s="1006"/>
      <c r="T3" s="128"/>
      <c r="U3" s="103"/>
      <c r="V3" s="3" t="s">
        <v>294</v>
      </c>
    </row>
    <row r="4" spans="1:22">
      <c r="A4" s="3" t="s">
        <v>93</v>
      </c>
      <c r="H4" s="1059" t="s">
        <v>216</v>
      </c>
      <c r="I4" s="1059"/>
      <c r="J4" s="1059"/>
      <c r="K4" s="1059"/>
      <c r="L4" s="1007" t="str">
        <f>IF(企業入力シート!C7="","",企業入力シート!C7)</f>
        <v>○○建設</v>
      </c>
      <c r="M4" s="1007"/>
      <c r="N4" s="1007"/>
      <c r="O4" s="1007"/>
      <c r="P4" s="1007"/>
      <c r="Q4" s="1007"/>
      <c r="R4" s="1007"/>
      <c r="S4" s="1007"/>
      <c r="T4" s="2"/>
      <c r="U4" s="98"/>
      <c r="V4" s="3" t="s">
        <v>404</v>
      </c>
    </row>
    <row r="6" spans="1:22" ht="13.5" customHeight="1">
      <c r="A6" s="1110" t="s">
        <v>942</v>
      </c>
      <c r="B6" s="1242" t="s">
        <v>944</v>
      </c>
      <c r="C6" s="1242"/>
      <c r="D6" s="1242"/>
      <c r="E6" s="1242"/>
      <c r="F6" s="1113" t="s">
        <v>1197</v>
      </c>
      <c r="G6" s="1113"/>
      <c r="H6" s="1113"/>
      <c r="I6" s="1113"/>
      <c r="J6" s="1113"/>
      <c r="K6" s="1113"/>
      <c r="L6" s="1113"/>
      <c r="M6" s="1113"/>
      <c r="N6" s="1113"/>
      <c r="O6" s="1113"/>
      <c r="P6" s="1113"/>
      <c r="Q6" s="1113"/>
      <c r="R6" s="1113"/>
      <c r="S6" s="1113"/>
      <c r="T6" s="2"/>
      <c r="U6" s="3" t="s">
        <v>290</v>
      </c>
    </row>
    <row r="7" spans="1:22">
      <c r="A7" s="1111"/>
      <c r="B7" s="1242"/>
      <c r="C7" s="1242"/>
      <c r="D7" s="1242"/>
      <c r="E7" s="1242"/>
      <c r="F7" s="1113"/>
      <c r="G7" s="1113"/>
      <c r="H7" s="1113"/>
      <c r="I7" s="1113"/>
      <c r="J7" s="1113"/>
      <c r="K7" s="1113"/>
      <c r="L7" s="1113"/>
      <c r="M7" s="1113"/>
      <c r="N7" s="1113"/>
      <c r="O7" s="1113"/>
      <c r="P7" s="1113"/>
      <c r="Q7" s="1113"/>
      <c r="R7" s="1113"/>
      <c r="S7" s="1113"/>
      <c r="T7" s="2"/>
      <c r="U7" s="99"/>
      <c r="V7" s="3" t="s">
        <v>291</v>
      </c>
    </row>
    <row r="8" spans="1:22" ht="13.5" customHeight="1">
      <c r="A8" s="1111"/>
      <c r="B8" s="1053" t="s">
        <v>943</v>
      </c>
      <c r="C8" s="1053"/>
      <c r="D8" s="1053"/>
      <c r="E8" s="1053"/>
      <c r="F8" s="1113" t="s">
        <v>1221</v>
      </c>
      <c r="G8" s="1113"/>
      <c r="H8" s="1113"/>
      <c r="I8" s="1113"/>
      <c r="J8" s="1113"/>
      <c r="K8" s="1113"/>
      <c r="L8" s="1113"/>
      <c r="M8" s="1113"/>
      <c r="N8" s="1113"/>
      <c r="O8" s="1113"/>
      <c r="P8" s="1113"/>
      <c r="Q8" s="1113"/>
      <c r="R8" s="1113"/>
      <c r="S8" s="1113"/>
      <c r="U8" s="100"/>
      <c r="V8" s="3" t="s">
        <v>289</v>
      </c>
    </row>
    <row r="9" spans="1:22" ht="13.5" customHeight="1">
      <c r="A9" s="1111"/>
      <c r="B9" s="1053"/>
      <c r="C9" s="1053"/>
      <c r="D9" s="1053"/>
      <c r="E9" s="1053"/>
      <c r="F9" s="1113"/>
      <c r="G9" s="1113"/>
      <c r="H9" s="1113"/>
      <c r="I9" s="1113"/>
      <c r="J9" s="1113"/>
      <c r="K9" s="1113"/>
      <c r="L9" s="1113"/>
      <c r="M9" s="1113"/>
      <c r="N9" s="1113"/>
      <c r="O9" s="1113"/>
      <c r="P9" s="1113"/>
      <c r="Q9" s="1113"/>
      <c r="R9" s="1113"/>
      <c r="S9" s="1113"/>
      <c r="U9" s="129"/>
      <c r="V9" s="3" t="s">
        <v>295</v>
      </c>
    </row>
    <row r="10" spans="1:22">
      <c r="A10" s="1111"/>
      <c r="B10" s="1053"/>
      <c r="C10" s="1053"/>
      <c r="D10" s="1053"/>
      <c r="E10" s="1053"/>
      <c r="F10" s="1113"/>
      <c r="G10" s="1113"/>
      <c r="H10" s="1113"/>
      <c r="I10" s="1113"/>
      <c r="J10" s="1113"/>
      <c r="K10" s="1113"/>
      <c r="L10" s="1113"/>
      <c r="M10" s="1113"/>
      <c r="N10" s="1113"/>
      <c r="O10" s="1113"/>
      <c r="P10" s="1113"/>
      <c r="Q10" s="1113"/>
      <c r="R10" s="1113"/>
      <c r="S10" s="1113"/>
      <c r="T10" s="82"/>
    </row>
    <row r="11" spans="1:22" ht="13.5" customHeight="1">
      <c r="A11" s="1111"/>
      <c r="B11" s="1133" t="s">
        <v>89</v>
      </c>
      <c r="C11" s="1133"/>
      <c r="D11" s="1133"/>
      <c r="E11" s="1133"/>
      <c r="F11" s="1243" t="str">
        <f>INDEX(発注者入力シート!$AX$3:$BC$31,MATCH(発注者入力シート!$AY$2,発注者入力シート!$AZ$3:$AZ$31,0),4)</f>
        <v>造園工事</v>
      </c>
      <c r="G11" s="1243"/>
      <c r="H11" s="1243"/>
      <c r="I11" s="1243"/>
      <c r="J11" s="1243"/>
      <c r="K11" s="1243"/>
      <c r="L11" s="1243"/>
      <c r="M11" s="1243"/>
      <c r="N11" s="1243"/>
      <c r="O11" s="1243"/>
      <c r="P11" s="1243"/>
      <c r="Q11" s="1243"/>
      <c r="R11" s="1243"/>
      <c r="S11" s="1243"/>
      <c r="T11" s="82"/>
      <c r="U11" s="105" t="s">
        <v>292</v>
      </c>
    </row>
    <row r="12" spans="1:22" ht="13.5" customHeight="1">
      <c r="A12" s="1112"/>
      <c r="B12" s="1133" t="s">
        <v>156</v>
      </c>
      <c r="C12" s="1133"/>
      <c r="D12" s="1133"/>
      <c r="E12" s="1133"/>
      <c r="F12" s="1243" t="str">
        <f>INDEX(発注者入力シート!$AX$3:$BC$31,MATCH(発注者入力シート!$AY$2,発注者入力シート!$AZ$3:$AZ$31,0),5)</f>
        <v>造園工事</v>
      </c>
      <c r="G12" s="1243"/>
      <c r="H12" s="1243"/>
      <c r="I12" s="1243"/>
      <c r="J12" s="1243"/>
      <c r="K12" s="1243"/>
      <c r="L12" s="1243"/>
      <c r="M12" s="1243"/>
      <c r="N12" s="1243"/>
      <c r="O12" s="1243"/>
      <c r="P12" s="1243"/>
      <c r="Q12" s="1243"/>
      <c r="R12" s="1243"/>
      <c r="S12" s="1243"/>
      <c r="T12" s="82"/>
      <c r="U12" s="105" t="s">
        <v>293</v>
      </c>
    </row>
    <row r="13" spans="1:22" ht="13.5" customHeight="1">
      <c r="A13" s="631"/>
      <c r="B13" s="590"/>
      <c r="C13" s="590"/>
      <c r="D13" s="590"/>
      <c r="E13" s="590"/>
      <c r="F13" s="632"/>
      <c r="G13" s="632"/>
      <c r="H13" s="632"/>
      <c r="I13" s="632"/>
      <c r="J13" s="632"/>
      <c r="K13" s="632"/>
      <c r="L13" s="632"/>
      <c r="M13" s="632"/>
      <c r="N13" s="632"/>
      <c r="O13" s="632"/>
      <c r="P13" s="632"/>
      <c r="Q13" s="632"/>
      <c r="R13" s="632"/>
      <c r="S13" s="632"/>
      <c r="T13" s="82"/>
      <c r="U13" s="105"/>
    </row>
    <row r="14" spans="1:22" ht="13.5" customHeight="1">
      <c r="A14" s="1055" t="s">
        <v>26</v>
      </c>
      <c r="B14" s="1073"/>
      <c r="C14" s="1073"/>
      <c r="D14" s="1073"/>
      <c r="E14" s="1074"/>
      <c r="F14" s="213" t="s">
        <v>107</v>
      </c>
      <c r="G14" s="1264" t="str">
        <f>IF(企業入力シート!C18="","",企業入力シート!C18)</f>
        <v/>
      </c>
      <c r="H14" s="1265"/>
      <c r="I14" s="1265"/>
      <c r="J14" s="1265"/>
      <c r="K14" s="1265"/>
      <c r="L14" s="1266"/>
      <c r="M14" s="109"/>
      <c r="T14" s="82"/>
      <c r="U14" s="105" t="s">
        <v>573</v>
      </c>
    </row>
    <row r="15" spans="1:22">
      <c r="A15" s="1055" t="s">
        <v>611</v>
      </c>
      <c r="B15" s="1056"/>
      <c r="C15" s="1056"/>
      <c r="D15" s="1056"/>
      <c r="E15" s="1054"/>
      <c r="F15" s="1055" t="s">
        <v>609</v>
      </c>
      <c r="G15" s="1056"/>
      <c r="H15" s="1056"/>
      <c r="I15" s="1056"/>
      <c r="J15" s="1056"/>
      <c r="K15" s="1056"/>
      <c r="L15" s="1056"/>
      <c r="M15" s="1053" t="s">
        <v>610</v>
      </c>
      <c r="N15" s="1053"/>
      <c r="O15" s="1053"/>
      <c r="P15" s="1053"/>
      <c r="Q15" s="1053"/>
      <c r="R15" s="1053"/>
      <c r="S15" s="1053"/>
      <c r="T15" s="82"/>
    </row>
    <row r="16" spans="1:22" ht="13.5" customHeight="1">
      <c r="A16" s="1118" t="s">
        <v>17</v>
      </c>
      <c r="B16" s="1069" t="s">
        <v>18</v>
      </c>
      <c r="C16" s="1070"/>
      <c r="D16" s="1070"/>
      <c r="E16" s="1071"/>
      <c r="F16" s="1089"/>
      <c r="G16" s="1090"/>
      <c r="H16" s="1090"/>
      <c r="I16" s="1090"/>
      <c r="J16" s="1090"/>
      <c r="K16" s="1090"/>
      <c r="L16" s="1091"/>
      <c r="M16" s="1089"/>
      <c r="N16" s="1090"/>
      <c r="O16" s="1090"/>
      <c r="P16" s="1090"/>
      <c r="Q16" s="1090"/>
      <c r="R16" s="1090"/>
      <c r="S16" s="1091"/>
      <c r="T16" s="82"/>
    </row>
    <row r="17" spans="1:26">
      <c r="A17" s="1119"/>
      <c r="B17" s="1108"/>
      <c r="C17" s="983"/>
      <c r="D17" s="983"/>
      <c r="E17" s="1109"/>
      <c r="F17" s="1092"/>
      <c r="G17" s="1093"/>
      <c r="H17" s="1093"/>
      <c r="I17" s="1093"/>
      <c r="J17" s="1093"/>
      <c r="K17" s="1093"/>
      <c r="L17" s="1094"/>
      <c r="M17" s="1092"/>
      <c r="N17" s="1093"/>
      <c r="O17" s="1093"/>
      <c r="P17" s="1093"/>
      <c r="Q17" s="1093"/>
      <c r="R17" s="1093"/>
      <c r="S17" s="1094"/>
      <c r="T17" s="157"/>
    </row>
    <row r="18" spans="1:26">
      <c r="A18" s="1119"/>
      <c r="B18" s="1108"/>
      <c r="C18" s="983"/>
      <c r="D18" s="983"/>
      <c r="E18" s="1109"/>
      <c r="F18" s="1092"/>
      <c r="G18" s="1093"/>
      <c r="H18" s="1093"/>
      <c r="I18" s="1093"/>
      <c r="J18" s="1093"/>
      <c r="K18" s="1093"/>
      <c r="L18" s="1094"/>
      <c r="M18" s="1092"/>
      <c r="N18" s="1093"/>
      <c r="O18" s="1093"/>
      <c r="P18" s="1093"/>
      <c r="Q18" s="1093"/>
      <c r="R18" s="1093"/>
      <c r="S18" s="1094"/>
      <c r="T18" s="157"/>
    </row>
    <row r="19" spans="1:26">
      <c r="A19" s="1119"/>
      <c r="B19" s="1072"/>
      <c r="C19" s="1073"/>
      <c r="D19" s="1073"/>
      <c r="E19" s="1074"/>
      <c r="F19" s="1095"/>
      <c r="G19" s="1096"/>
      <c r="H19" s="1096"/>
      <c r="I19" s="1096"/>
      <c r="J19" s="1096"/>
      <c r="K19" s="1096"/>
      <c r="L19" s="1097"/>
      <c r="M19" s="1095"/>
      <c r="N19" s="1096"/>
      <c r="O19" s="1096"/>
      <c r="P19" s="1096"/>
      <c r="Q19" s="1096"/>
      <c r="R19" s="1096"/>
      <c r="S19" s="1097"/>
      <c r="T19" s="157"/>
    </row>
    <row r="20" spans="1:26" ht="20.149999999999999" customHeight="1">
      <c r="A20" s="1119"/>
      <c r="B20" s="1055" t="s">
        <v>882</v>
      </c>
      <c r="C20" s="1056"/>
      <c r="D20" s="1056"/>
      <c r="E20" s="1054"/>
      <c r="F20" s="1215"/>
      <c r="G20" s="1216"/>
      <c r="H20" s="1216"/>
      <c r="I20" s="1216"/>
      <c r="J20" s="1216"/>
      <c r="K20" s="1216"/>
      <c r="L20" s="1258"/>
      <c r="M20" s="1215"/>
      <c r="N20" s="1216"/>
      <c r="O20" s="1216"/>
      <c r="P20" s="1216"/>
      <c r="Q20" s="1216"/>
      <c r="R20" s="1216"/>
      <c r="S20" s="1258"/>
      <c r="T20" s="105"/>
      <c r="U20" s="105"/>
    </row>
    <row r="21" spans="1:26" ht="31.5" customHeight="1">
      <c r="A21" s="1119"/>
      <c r="B21" s="1055" t="s">
        <v>12</v>
      </c>
      <c r="C21" s="1056"/>
      <c r="D21" s="1056"/>
      <c r="E21" s="1054"/>
      <c r="F21" s="1081"/>
      <c r="G21" s="1082"/>
      <c r="H21" s="1082"/>
      <c r="I21" s="1082"/>
      <c r="J21" s="1082"/>
      <c r="K21" s="1082"/>
      <c r="L21" s="1083"/>
      <c r="M21" s="1081"/>
      <c r="N21" s="1082"/>
      <c r="O21" s="1082"/>
      <c r="P21" s="1082"/>
      <c r="Q21" s="1082"/>
      <c r="R21" s="1082"/>
      <c r="S21" s="1083"/>
      <c r="T21" s="3" t="s">
        <v>774</v>
      </c>
      <c r="U21" s="3" t="s">
        <v>773</v>
      </c>
    </row>
    <row r="22" spans="1:26">
      <c r="A22" s="1119"/>
      <c r="B22" s="1069" t="s">
        <v>19</v>
      </c>
      <c r="C22" s="1070"/>
      <c r="D22" s="1070"/>
      <c r="E22" s="1071"/>
      <c r="F22" s="1081"/>
      <c r="G22" s="1082"/>
      <c r="H22" s="1082"/>
      <c r="I22" s="1082"/>
      <c r="J22" s="1082"/>
      <c r="K22" s="1082"/>
      <c r="L22" s="1082"/>
      <c r="M22" s="1081"/>
      <c r="N22" s="1082"/>
      <c r="O22" s="1082"/>
      <c r="P22" s="1082"/>
      <c r="Q22" s="1082"/>
      <c r="R22" s="1082"/>
      <c r="S22" s="1083"/>
      <c r="T22" s="130"/>
    </row>
    <row r="23" spans="1:26">
      <c r="A23" s="1119"/>
      <c r="B23" s="1072"/>
      <c r="C23" s="1073"/>
      <c r="D23" s="1073"/>
      <c r="E23" s="1074"/>
      <c r="F23" s="1084"/>
      <c r="G23" s="1085"/>
      <c r="H23" s="1085"/>
      <c r="I23" s="1085"/>
      <c r="J23" s="1085"/>
      <c r="K23" s="1085"/>
      <c r="L23" s="1085"/>
      <c r="M23" s="1084"/>
      <c r="N23" s="1085"/>
      <c r="O23" s="1085"/>
      <c r="P23" s="1085"/>
      <c r="Q23" s="1085"/>
      <c r="R23" s="1085"/>
      <c r="S23" s="1086"/>
      <c r="T23" s="130"/>
      <c r="U23" s="392" t="s">
        <v>727</v>
      </c>
    </row>
    <row r="24" spans="1:26" ht="20.149999999999999" customHeight="1">
      <c r="A24" s="1119"/>
      <c r="B24" s="1024" t="s">
        <v>624</v>
      </c>
      <c r="C24" s="1025"/>
      <c r="D24" s="1025"/>
      <c r="E24" s="1026"/>
      <c r="F24" s="1087"/>
      <c r="G24" s="1088"/>
      <c r="H24" s="1088"/>
      <c r="I24" s="1088"/>
      <c r="J24" s="1088"/>
      <c r="K24" s="1088"/>
      <c r="L24" s="365" t="s">
        <v>103</v>
      </c>
      <c r="M24" s="1087"/>
      <c r="N24" s="1088"/>
      <c r="O24" s="1088"/>
      <c r="P24" s="1088"/>
      <c r="Q24" s="1088"/>
      <c r="R24" s="1088"/>
      <c r="S24" s="365" t="s">
        <v>103</v>
      </c>
      <c r="T24" s="82"/>
      <c r="U24" s="3" t="s">
        <v>724</v>
      </c>
    </row>
    <row r="25" spans="1:26" ht="20.149999999999999" customHeight="1">
      <c r="A25" s="1119"/>
      <c r="B25" s="1129" t="s">
        <v>731</v>
      </c>
      <c r="C25" s="1130"/>
      <c r="D25" s="1130"/>
      <c r="E25" s="123" t="s">
        <v>203</v>
      </c>
      <c r="F25" s="619"/>
      <c r="G25" s="218"/>
      <c r="H25" s="220" t="s">
        <v>396</v>
      </c>
      <c r="I25" s="218"/>
      <c r="J25" s="220" t="s">
        <v>399</v>
      </c>
      <c r="K25" s="218"/>
      <c r="L25" s="223" t="s">
        <v>397</v>
      </c>
      <c r="M25" s="619"/>
      <c r="N25" s="218"/>
      <c r="O25" s="220" t="s">
        <v>396</v>
      </c>
      <c r="P25" s="218"/>
      <c r="Q25" s="220" t="s">
        <v>399</v>
      </c>
      <c r="R25" s="218"/>
      <c r="S25" s="223" t="s">
        <v>397</v>
      </c>
      <c r="T25" s="158"/>
      <c r="U25" s="389">
        <v>46235</v>
      </c>
      <c r="V25" s="391" t="s">
        <v>726</v>
      </c>
      <c r="Z25" s="3" t="s">
        <v>838</v>
      </c>
    </row>
    <row r="26" spans="1:26" ht="20.149999999999999" customHeight="1">
      <c r="A26" s="1119"/>
      <c r="B26" s="1131"/>
      <c r="C26" s="1132"/>
      <c r="D26" s="1132"/>
      <c r="E26" s="124" t="s">
        <v>204</v>
      </c>
      <c r="F26" s="620"/>
      <c r="G26" s="219"/>
      <c r="H26" s="221" t="s">
        <v>396</v>
      </c>
      <c r="I26" s="219"/>
      <c r="J26" s="221" t="s">
        <v>400</v>
      </c>
      <c r="K26" s="219"/>
      <c r="L26" s="224" t="s">
        <v>397</v>
      </c>
      <c r="M26" s="620"/>
      <c r="N26" s="219"/>
      <c r="O26" s="221" t="s">
        <v>396</v>
      </c>
      <c r="P26" s="219"/>
      <c r="Q26" s="221" t="s">
        <v>400</v>
      </c>
      <c r="R26" s="219"/>
      <c r="S26" s="224" t="s">
        <v>397</v>
      </c>
      <c r="T26" s="158"/>
      <c r="U26" s="3" t="s">
        <v>725</v>
      </c>
      <c r="Z26" s="3" t="s">
        <v>839</v>
      </c>
    </row>
    <row r="27" spans="1:26" ht="20.149999999999999" customHeight="1">
      <c r="A27" s="1119"/>
      <c r="B27" s="1069" t="s">
        <v>27</v>
      </c>
      <c r="C27" s="1070"/>
      <c r="D27" s="1070"/>
      <c r="E27" s="123" t="s">
        <v>203</v>
      </c>
      <c r="F27" s="621"/>
      <c r="G27" s="218"/>
      <c r="H27" s="220" t="s">
        <v>396</v>
      </c>
      <c r="I27" s="218"/>
      <c r="J27" s="220" t="s">
        <v>399</v>
      </c>
      <c r="K27" s="218"/>
      <c r="L27" s="223" t="s">
        <v>397</v>
      </c>
      <c r="M27" s="621"/>
      <c r="N27" s="218"/>
      <c r="O27" s="220" t="s">
        <v>396</v>
      </c>
      <c r="P27" s="218"/>
      <c r="Q27" s="220" t="s">
        <v>399</v>
      </c>
      <c r="R27" s="218"/>
      <c r="S27" s="223" t="s">
        <v>397</v>
      </c>
      <c r="T27" s="158"/>
      <c r="U27" s="390">
        <f>U25</f>
        <v>46235</v>
      </c>
    </row>
    <row r="28" spans="1:26" ht="20.149999999999999" customHeight="1">
      <c r="A28" s="1119"/>
      <c r="B28" s="1072"/>
      <c r="C28" s="1073"/>
      <c r="D28" s="1073"/>
      <c r="E28" s="124" t="s">
        <v>204</v>
      </c>
      <c r="F28" s="633"/>
      <c r="G28" s="219"/>
      <c r="H28" s="221" t="s">
        <v>396</v>
      </c>
      <c r="I28" s="219"/>
      <c r="J28" s="221" t="s">
        <v>400</v>
      </c>
      <c r="K28" s="219"/>
      <c r="L28" s="224" t="s">
        <v>397</v>
      </c>
      <c r="M28" s="633"/>
      <c r="N28" s="219"/>
      <c r="O28" s="221" t="s">
        <v>396</v>
      </c>
      <c r="P28" s="219"/>
      <c r="Q28" s="221" t="s">
        <v>400</v>
      </c>
      <c r="R28" s="219"/>
      <c r="S28" s="224" t="s">
        <v>397</v>
      </c>
      <c r="T28" s="158"/>
    </row>
    <row r="29" spans="1:26" ht="20.149999999999999" customHeight="1">
      <c r="A29" s="1119"/>
      <c r="B29" s="1055" t="s">
        <v>634</v>
      </c>
      <c r="C29" s="1056"/>
      <c r="D29" s="1056"/>
      <c r="E29" s="1054"/>
      <c r="F29" s="1259"/>
      <c r="G29" s="1260"/>
      <c r="H29" s="1260"/>
      <c r="I29" s="1260"/>
      <c r="J29" s="1260"/>
      <c r="K29" s="1260"/>
      <c r="L29" s="1261"/>
      <c r="M29" s="1259"/>
      <c r="N29" s="1260"/>
      <c r="O29" s="1260"/>
      <c r="P29" s="1260"/>
      <c r="Q29" s="1260"/>
      <c r="R29" s="1260"/>
      <c r="S29" s="1261"/>
      <c r="T29" s="159"/>
    </row>
    <row r="30" spans="1:26" ht="20.149999999999999" customHeight="1">
      <c r="A30" s="1119"/>
      <c r="B30" s="1069" t="s">
        <v>20</v>
      </c>
      <c r="C30" s="1070"/>
      <c r="D30" s="1070"/>
      <c r="E30" s="1071"/>
      <c r="F30" s="1244"/>
      <c r="G30" s="1245"/>
      <c r="H30" s="1245"/>
      <c r="I30" s="1245"/>
      <c r="J30" s="1245"/>
      <c r="K30" s="1245"/>
      <c r="L30" s="1246"/>
      <c r="M30" s="1244"/>
      <c r="N30" s="1245"/>
      <c r="O30" s="1245"/>
      <c r="P30" s="1245"/>
      <c r="Q30" s="1245"/>
      <c r="R30" s="1245"/>
      <c r="S30" s="1246"/>
      <c r="T30" s="82"/>
    </row>
    <row r="31" spans="1:26" ht="20.149999999999999" customHeight="1">
      <c r="A31" s="1119"/>
      <c r="B31" s="1137" t="s">
        <v>511</v>
      </c>
      <c r="C31" s="1138"/>
      <c r="D31" s="1138"/>
      <c r="E31" s="1139"/>
      <c r="F31" s="1244"/>
      <c r="G31" s="1245"/>
      <c r="H31" s="1245"/>
      <c r="I31" s="1245"/>
      <c r="J31" s="1245"/>
      <c r="K31" s="1245"/>
      <c r="L31" s="1246"/>
      <c r="M31" s="1244"/>
      <c r="N31" s="1245"/>
      <c r="O31" s="1245"/>
      <c r="P31" s="1245"/>
      <c r="Q31" s="1245"/>
      <c r="R31" s="1245"/>
      <c r="S31" s="1246"/>
      <c r="T31" s="82"/>
    </row>
    <row r="32" spans="1:26" ht="20.149999999999999" customHeight="1">
      <c r="A32" s="1119"/>
      <c r="B32" s="1263" t="s">
        <v>783</v>
      </c>
      <c r="C32" s="1263"/>
      <c r="D32" s="1263"/>
      <c r="E32" s="1263"/>
      <c r="F32" s="1105"/>
      <c r="G32" s="1106"/>
      <c r="H32" s="1106"/>
      <c r="I32" s="1106"/>
      <c r="J32" s="1106"/>
      <c r="K32" s="1106"/>
      <c r="L32" s="1107"/>
      <c r="M32" s="1105"/>
      <c r="N32" s="1106"/>
      <c r="O32" s="1106"/>
      <c r="P32" s="1106"/>
      <c r="Q32" s="1106"/>
      <c r="R32" s="1106"/>
      <c r="S32" s="1107"/>
      <c r="T32" s="82"/>
    </row>
    <row r="33" spans="1:20" ht="20.149999999999999" customHeight="1">
      <c r="A33" s="1262"/>
      <c r="B33" s="1263" t="s">
        <v>784</v>
      </c>
      <c r="C33" s="1263"/>
      <c r="D33" s="1263"/>
      <c r="E33" s="1263"/>
      <c r="F33" s="1105"/>
      <c r="G33" s="1106"/>
      <c r="H33" s="1106"/>
      <c r="I33" s="1106"/>
      <c r="J33" s="1106"/>
      <c r="K33" s="1106"/>
      <c r="L33" s="1107"/>
      <c r="M33" s="1105"/>
      <c r="N33" s="1106"/>
      <c r="O33" s="1106"/>
      <c r="P33" s="1106"/>
      <c r="Q33" s="1106"/>
      <c r="R33" s="1106"/>
      <c r="S33" s="1107"/>
      <c r="T33" s="82"/>
    </row>
    <row r="34" spans="1:20" ht="31.5" customHeight="1">
      <c r="A34" s="1055" t="s">
        <v>15</v>
      </c>
      <c r="B34" s="1056"/>
      <c r="C34" s="1056"/>
      <c r="D34" s="1056"/>
      <c r="E34" s="1054"/>
      <c r="F34" s="1067"/>
      <c r="G34" s="1068"/>
      <c r="H34" s="1068"/>
      <c r="I34" s="1068"/>
      <c r="J34" s="1068"/>
      <c r="K34" s="1068"/>
      <c r="L34" s="115" t="s">
        <v>102</v>
      </c>
      <c r="M34" s="1067"/>
      <c r="N34" s="1068"/>
      <c r="O34" s="1068"/>
      <c r="P34" s="1068"/>
      <c r="Q34" s="1068"/>
      <c r="R34" s="1068"/>
      <c r="S34" s="115" t="s">
        <v>102</v>
      </c>
    </row>
    <row r="35" spans="1:20">
      <c r="A35" s="1294" t="s">
        <v>21</v>
      </c>
      <c r="B35" s="1027"/>
      <c r="C35" s="1028"/>
      <c r="D35" s="1028"/>
      <c r="E35" s="1029"/>
      <c r="F35" s="1255"/>
      <c r="G35" s="1256"/>
      <c r="H35" s="1256"/>
      <c r="I35" s="1256"/>
      <c r="J35" s="1256"/>
      <c r="K35" s="1256"/>
      <c r="L35" s="1257"/>
      <c r="M35" s="1255"/>
      <c r="N35" s="1256"/>
      <c r="O35" s="1256"/>
      <c r="P35" s="1256"/>
      <c r="Q35" s="1256"/>
      <c r="R35" s="1256"/>
      <c r="S35" s="1257"/>
      <c r="T35" s="159"/>
    </row>
    <row r="36" spans="1:20">
      <c r="A36" s="1294"/>
      <c r="B36" s="1072"/>
      <c r="C36" s="1073"/>
      <c r="D36" s="1073"/>
      <c r="E36" s="1074"/>
      <c r="F36" s="1064"/>
      <c r="G36" s="1065"/>
      <c r="H36" s="1065"/>
      <c r="I36" s="1065"/>
      <c r="J36" s="1065"/>
      <c r="K36" s="1065"/>
      <c r="L36" s="1066"/>
      <c r="M36" s="1064"/>
      <c r="N36" s="1065"/>
      <c r="O36" s="1065"/>
      <c r="P36" s="1065"/>
      <c r="Q36" s="1065"/>
      <c r="R36" s="1065"/>
      <c r="S36" s="1066"/>
      <c r="T36" s="159"/>
    </row>
    <row r="37" spans="1:20">
      <c r="A37" s="1294"/>
      <c r="B37" s="1069"/>
      <c r="C37" s="1070"/>
      <c r="D37" s="1070"/>
      <c r="E37" s="1071"/>
      <c r="F37" s="1061"/>
      <c r="G37" s="1062"/>
      <c r="H37" s="1062"/>
      <c r="I37" s="1062"/>
      <c r="J37" s="1062"/>
      <c r="K37" s="1062"/>
      <c r="L37" s="1063"/>
      <c r="M37" s="1061"/>
      <c r="N37" s="1062"/>
      <c r="O37" s="1062"/>
      <c r="P37" s="1062"/>
      <c r="Q37" s="1062"/>
      <c r="R37" s="1062"/>
      <c r="S37" s="1063"/>
      <c r="T37" s="159"/>
    </row>
    <row r="38" spans="1:20">
      <c r="A38" s="1294"/>
      <c r="B38" s="1072"/>
      <c r="C38" s="1073"/>
      <c r="D38" s="1073"/>
      <c r="E38" s="1074"/>
      <c r="F38" s="1064"/>
      <c r="G38" s="1065"/>
      <c r="H38" s="1065"/>
      <c r="I38" s="1065"/>
      <c r="J38" s="1065"/>
      <c r="K38" s="1065"/>
      <c r="L38" s="1066"/>
      <c r="M38" s="1064"/>
      <c r="N38" s="1065"/>
      <c r="O38" s="1065"/>
      <c r="P38" s="1065"/>
      <c r="Q38" s="1065"/>
      <c r="R38" s="1065"/>
      <c r="S38" s="1066"/>
      <c r="T38" s="159"/>
    </row>
    <row r="39" spans="1:20">
      <c r="A39" s="1294"/>
      <c r="B39" s="1069"/>
      <c r="C39" s="1070"/>
      <c r="D39" s="1070"/>
      <c r="E39" s="1071"/>
      <c r="F39" s="1061"/>
      <c r="G39" s="1062"/>
      <c r="H39" s="1062"/>
      <c r="I39" s="1062"/>
      <c r="J39" s="1062"/>
      <c r="K39" s="1062"/>
      <c r="L39" s="1063"/>
      <c r="M39" s="1061"/>
      <c r="N39" s="1062"/>
      <c r="O39" s="1062"/>
      <c r="P39" s="1062"/>
      <c r="Q39" s="1062"/>
      <c r="R39" s="1062"/>
      <c r="S39" s="1063"/>
      <c r="T39" s="159"/>
    </row>
    <row r="40" spans="1:20">
      <c r="A40" s="1294"/>
      <c r="B40" s="1072"/>
      <c r="C40" s="1073"/>
      <c r="D40" s="1073"/>
      <c r="E40" s="1074"/>
      <c r="F40" s="1064"/>
      <c r="G40" s="1065"/>
      <c r="H40" s="1065"/>
      <c r="I40" s="1065"/>
      <c r="J40" s="1065"/>
      <c r="K40" s="1065"/>
      <c r="L40" s="1066"/>
      <c r="M40" s="1064"/>
      <c r="N40" s="1065"/>
      <c r="O40" s="1065"/>
      <c r="P40" s="1065"/>
      <c r="Q40" s="1065"/>
      <c r="R40" s="1065"/>
      <c r="S40" s="1066"/>
      <c r="T40" s="159"/>
    </row>
    <row r="41" spans="1:20">
      <c r="A41" s="1294"/>
      <c r="B41" s="1069"/>
      <c r="C41" s="1070"/>
      <c r="D41" s="1070"/>
      <c r="E41" s="1071"/>
      <c r="F41" s="1061"/>
      <c r="G41" s="1062"/>
      <c r="H41" s="1062"/>
      <c r="I41" s="1062"/>
      <c r="J41" s="1062"/>
      <c r="K41" s="1062"/>
      <c r="L41" s="1063"/>
      <c r="M41" s="1061"/>
      <c r="N41" s="1062"/>
      <c r="O41" s="1062"/>
      <c r="P41" s="1062"/>
      <c r="Q41" s="1062"/>
      <c r="R41" s="1062"/>
      <c r="S41" s="1063"/>
      <c r="T41" s="159"/>
    </row>
    <row r="42" spans="1:20">
      <c r="A42" s="1295"/>
      <c r="B42" s="1072"/>
      <c r="C42" s="1073"/>
      <c r="D42" s="1073"/>
      <c r="E42" s="1074"/>
      <c r="F42" s="1064"/>
      <c r="G42" s="1065"/>
      <c r="H42" s="1065"/>
      <c r="I42" s="1065"/>
      <c r="J42" s="1065"/>
      <c r="K42" s="1065"/>
      <c r="L42" s="1066"/>
      <c r="M42" s="1064"/>
      <c r="N42" s="1065"/>
      <c r="O42" s="1065"/>
      <c r="P42" s="1065"/>
      <c r="Q42" s="1065"/>
      <c r="R42" s="1065"/>
      <c r="S42" s="1066"/>
      <c r="T42" s="159"/>
    </row>
    <row r="43" spans="1:20" ht="13.5" customHeight="1">
      <c r="A43" s="613"/>
      <c r="B43" s="82"/>
      <c r="C43" s="82"/>
      <c r="D43" s="82"/>
      <c r="E43" s="82"/>
      <c r="F43" s="159"/>
      <c r="G43" s="159"/>
      <c r="H43" s="159"/>
      <c r="I43" s="159"/>
      <c r="J43" s="159"/>
      <c r="K43" s="159"/>
      <c r="L43" s="159"/>
      <c r="M43" s="159"/>
      <c r="N43" s="159"/>
      <c r="O43" s="159"/>
      <c r="P43" s="159"/>
      <c r="Q43" s="159"/>
      <c r="R43" s="159"/>
      <c r="S43" s="159"/>
    </row>
    <row r="44" spans="1:20">
      <c r="A44" s="613"/>
      <c r="B44" s="614"/>
      <c r="C44" s="614"/>
      <c r="D44" s="614"/>
      <c r="E44" s="614"/>
      <c r="F44" s="614"/>
      <c r="G44" s="614"/>
      <c r="H44" s="614"/>
      <c r="I44" s="614"/>
      <c r="J44" s="614"/>
      <c r="K44" s="614"/>
      <c r="L44" s="614"/>
      <c r="M44" s="614"/>
      <c r="N44" s="614"/>
      <c r="O44" s="614"/>
      <c r="P44" s="614"/>
      <c r="Q44" s="614"/>
      <c r="R44" s="614"/>
      <c r="S44" s="614"/>
      <c r="T44" s="134"/>
    </row>
    <row r="45" spans="1:20" ht="13.5" customHeight="1">
      <c r="A45" s="574" t="s">
        <v>909</v>
      </c>
      <c r="B45" s="1117" t="s">
        <v>800</v>
      </c>
      <c r="C45" s="1117"/>
      <c r="D45" s="1117"/>
      <c r="E45" s="1117"/>
      <c r="F45" s="1117"/>
      <c r="G45" s="1117"/>
      <c r="H45" s="1117"/>
      <c r="I45" s="1117"/>
      <c r="J45" s="1117"/>
      <c r="K45" s="1117"/>
      <c r="L45" s="1117"/>
      <c r="M45" s="1117"/>
      <c r="N45" s="1117"/>
      <c r="O45" s="1117"/>
      <c r="P45" s="1117"/>
      <c r="Q45" s="1117"/>
      <c r="R45" s="1117"/>
      <c r="S45" s="1117"/>
      <c r="T45" s="134"/>
    </row>
    <row r="46" spans="1:20" ht="13.5" customHeight="1">
      <c r="A46" s="574"/>
      <c r="B46" s="1117"/>
      <c r="C46" s="1117"/>
      <c r="D46" s="1117"/>
      <c r="E46" s="1117"/>
      <c r="F46" s="1117"/>
      <c r="G46" s="1117"/>
      <c r="H46" s="1117"/>
      <c r="I46" s="1117"/>
      <c r="J46" s="1117"/>
      <c r="K46" s="1117"/>
      <c r="L46" s="1117"/>
      <c r="M46" s="1117"/>
      <c r="N46" s="1117"/>
      <c r="O46" s="1117"/>
      <c r="P46" s="1117"/>
      <c r="Q46" s="1117"/>
      <c r="R46" s="1117"/>
      <c r="S46" s="1117"/>
      <c r="T46" s="134"/>
    </row>
    <row r="47" spans="1:20" ht="13.5" customHeight="1">
      <c r="A47" s="575"/>
      <c r="B47" s="576" t="s">
        <v>883</v>
      </c>
      <c r="C47" s="1117" t="s">
        <v>922</v>
      </c>
      <c r="D47" s="1117"/>
      <c r="E47" s="1117"/>
      <c r="F47" s="1117"/>
      <c r="G47" s="1117"/>
      <c r="H47" s="1117"/>
      <c r="I47" s="1117"/>
      <c r="J47" s="1117"/>
      <c r="K47" s="1117"/>
      <c r="L47" s="1117"/>
      <c r="M47" s="1117"/>
      <c r="N47" s="1117"/>
      <c r="O47" s="1117"/>
      <c r="P47" s="1117"/>
      <c r="Q47" s="1117"/>
      <c r="R47" s="1117"/>
      <c r="S47" s="1117"/>
      <c r="T47" s="134"/>
    </row>
    <row r="48" spans="1:20" ht="13.5" customHeight="1">
      <c r="A48" s="582"/>
      <c r="B48" s="576" t="s">
        <v>54</v>
      </c>
      <c r="C48" s="1117" t="s">
        <v>643</v>
      </c>
      <c r="D48" s="1117"/>
      <c r="E48" s="1117"/>
      <c r="F48" s="1117"/>
      <c r="G48" s="1117"/>
      <c r="H48" s="1117"/>
      <c r="I48" s="1117"/>
      <c r="J48" s="1117"/>
      <c r="K48" s="1117"/>
      <c r="L48" s="1117"/>
      <c r="M48" s="1117"/>
      <c r="N48" s="1117"/>
      <c r="O48" s="1117"/>
      <c r="P48" s="1117"/>
      <c r="Q48" s="1117"/>
      <c r="R48" s="1117"/>
      <c r="S48" s="1117"/>
      <c r="T48" s="134"/>
    </row>
    <row r="49" spans="1:22">
      <c r="A49" s="582"/>
      <c r="B49" s="576"/>
      <c r="C49" s="1117"/>
      <c r="D49" s="1117"/>
      <c r="E49" s="1117"/>
      <c r="F49" s="1117"/>
      <c r="G49" s="1117"/>
      <c r="H49" s="1117"/>
      <c r="I49" s="1117"/>
      <c r="J49" s="1117"/>
      <c r="K49" s="1117"/>
      <c r="L49" s="1117"/>
      <c r="M49" s="1117"/>
      <c r="N49" s="1117"/>
      <c r="O49" s="1117"/>
      <c r="P49" s="1117"/>
      <c r="Q49" s="1117"/>
      <c r="R49" s="1117"/>
      <c r="S49" s="1117"/>
      <c r="T49" s="134"/>
    </row>
    <row r="50" spans="1:22" ht="13.5" customHeight="1">
      <c r="A50" s="582"/>
      <c r="B50" s="576"/>
      <c r="C50" s="1117"/>
      <c r="D50" s="1117"/>
      <c r="E50" s="1117"/>
      <c r="F50" s="1117"/>
      <c r="G50" s="1117"/>
      <c r="H50" s="1117"/>
      <c r="I50" s="1117"/>
      <c r="J50" s="1117"/>
      <c r="K50" s="1117"/>
      <c r="L50" s="1117"/>
      <c r="M50" s="1117"/>
      <c r="N50" s="1117"/>
      <c r="O50" s="1117"/>
      <c r="P50" s="1117"/>
      <c r="Q50" s="1117"/>
      <c r="R50" s="1117"/>
      <c r="S50" s="1117"/>
    </row>
    <row r="51" spans="1:22">
      <c r="A51" s="582"/>
      <c r="B51" s="582"/>
      <c r="C51" s="1117"/>
      <c r="D51" s="1117"/>
      <c r="E51" s="1117"/>
      <c r="F51" s="1117"/>
      <c r="G51" s="1117"/>
      <c r="H51" s="1117"/>
      <c r="I51" s="1117"/>
      <c r="J51" s="1117"/>
      <c r="K51" s="1117"/>
      <c r="L51" s="1117"/>
      <c r="M51" s="1117"/>
      <c r="N51" s="1117"/>
      <c r="O51" s="1117"/>
      <c r="P51" s="1117"/>
      <c r="Q51" s="1117"/>
      <c r="R51" s="1117"/>
      <c r="S51" s="1117"/>
    </row>
    <row r="52" spans="1:22" ht="13.5" customHeight="1">
      <c r="A52" s="582"/>
      <c r="B52" s="576" t="s">
        <v>910</v>
      </c>
      <c r="C52" s="1117" t="s">
        <v>631</v>
      </c>
      <c r="D52" s="1117"/>
      <c r="E52" s="1117"/>
      <c r="F52" s="1117"/>
      <c r="G52" s="1117"/>
      <c r="H52" s="1117"/>
      <c r="I52" s="1117"/>
      <c r="J52" s="1117"/>
      <c r="K52" s="1117"/>
      <c r="L52" s="1117"/>
      <c r="M52" s="1117"/>
      <c r="N52" s="1117"/>
      <c r="O52" s="1117"/>
      <c r="P52" s="1117"/>
      <c r="Q52" s="1117"/>
      <c r="R52" s="1117"/>
      <c r="S52" s="1117"/>
    </row>
    <row r="53" spans="1:22">
      <c r="A53" s="582"/>
      <c r="B53" s="576" t="s">
        <v>911</v>
      </c>
      <c r="C53" s="1141" t="s">
        <v>912</v>
      </c>
      <c r="D53" s="1141"/>
      <c r="E53" s="1141"/>
      <c r="F53" s="1141"/>
      <c r="G53" s="1141"/>
      <c r="H53" s="1141"/>
      <c r="I53" s="1141"/>
      <c r="J53" s="1141"/>
      <c r="K53" s="1141"/>
      <c r="L53" s="1141"/>
      <c r="M53" s="1141"/>
      <c r="N53" s="1141"/>
      <c r="O53" s="1141"/>
      <c r="P53" s="1141"/>
      <c r="Q53" s="1141"/>
      <c r="R53" s="1141"/>
      <c r="S53" s="1141"/>
    </row>
    <row r="54" spans="1:22" ht="13.5" customHeight="1">
      <c r="A54" s="582"/>
      <c r="B54" s="576" t="s">
        <v>846</v>
      </c>
      <c r="C54" s="1141" t="s">
        <v>625</v>
      </c>
      <c r="D54" s="1141"/>
      <c r="E54" s="1141"/>
      <c r="F54" s="1141"/>
      <c r="G54" s="1141"/>
      <c r="H54" s="1141"/>
      <c r="I54" s="1141"/>
      <c r="J54" s="1141"/>
      <c r="K54" s="1141"/>
      <c r="L54" s="1141"/>
      <c r="M54" s="1141"/>
      <c r="N54" s="1141"/>
      <c r="O54" s="1141"/>
      <c r="P54" s="1141"/>
      <c r="Q54" s="1141"/>
      <c r="R54" s="1141"/>
      <c r="S54" s="1141"/>
    </row>
    <row r="55" spans="1:22" ht="13.5" customHeight="1">
      <c r="A55" s="582"/>
      <c r="B55" s="576" t="s">
        <v>847</v>
      </c>
      <c r="C55" s="1117" t="s">
        <v>974</v>
      </c>
      <c r="D55" s="1117"/>
      <c r="E55" s="1117"/>
      <c r="F55" s="1117"/>
      <c r="G55" s="1117"/>
      <c r="H55" s="1117"/>
      <c r="I55" s="1117"/>
      <c r="J55" s="1117"/>
      <c r="K55" s="1117"/>
      <c r="L55" s="1117"/>
      <c r="M55" s="1117"/>
      <c r="N55" s="1117"/>
      <c r="O55" s="1117"/>
      <c r="P55" s="1117"/>
      <c r="Q55" s="1117"/>
      <c r="R55" s="1117"/>
      <c r="S55" s="1117"/>
    </row>
    <row r="56" spans="1:22" ht="13.5" customHeight="1">
      <c r="A56" s="582"/>
      <c r="B56" s="576"/>
      <c r="C56" s="1117"/>
      <c r="D56" s="1117"/>
      <c r="E56" s="1117"/>
      <c r="F56" s="1117"/>
      <c r="G56" s="1117"/>
      <c r="H56" s="1117"/>
      <c r="I56" s="1117"/>
      <c r="J56" s="1117"/>
      <c r="K56" s="1117"/>
      <c r="L56" s="1117"/>
      <c r="M56" s="1117"/>
      <c r="N56" s="1117"/>
      <c r="O56" s="1117"/>
      <c r="P56" s="1117"/>
      <c r="Q56" s="1117"/>
      <c r="R56" s="1117"/>
      <c r="S56" s="1117"/>
    </row>
    <row r="57" spans="1:22">
      <c r="A57" s="582"/>
      <c r="B57" s="576"/>
      <c r="C57" s="1117"/>
      <c r="D57" s="1117"/>
      <c r="E57" s="1117"/>
      <c r="F57" s="1117"/>
      <c r="G57" s="1117"/>
      <c r="H57" s="1117"/>
      <c r="I57" s="1117"/>
      <c r="J57" s="1117"/>
      <c r="K57" s="1117"/>
      <c r="L57" s="1117"/>
      <c r="M57" s="1117"/>
      <c r="N57" s="1117"/>
      <c r="O57" s="1117"/>
      <c r="P57" s="1117"/>
      <c r="Q57" s="1117"/>
      <c r="R57" s="1117"/>
      <c r="S57" s="1117"/>
    </row>
    <row r="58" spans="1:22" ht="13.5" customHeight="1">
      <c r="A58" s="582"/>
      <c r="B58" s="576" t="s">
        <v>913</v>
      </c>
      <c r="C58" s="1117" t="s">
        <v>642</v>
      </c>
      <c r="D58" s="1117"/>
      <c r="E58" s="1117"/>
      <c r="F58" s="1117"/>
      <c r="G58" s="1117"/>
      <c r="H58" s="1117"/>
      <c r="I58" s="1117"/>
      <c r="J58" s="1117"/>
      <c r="K58" s="1117"/>
      <c r="L58" s="1117"/>
      <c r="M58" s="1117"/>
      <c r="N58" s="1117"/>
      <c r="O58" s="1117"/>
      <c r="P58" s="1117"/>
      <c r="Q58" s="1117"/>
      <c r="R58" s="1117"/>
      <c r="S58" s="1117"/>
      <c r="T58" s="161"/>
      <c r="U58" s="161"/>
      <c r="V58" s="161"/>
    </row>
    <row r="59" spans="1:22">
      <c r="A59" s="582"/>
      <c r="B59" s="582"/>
      <c r="C59" s="1117"/>
      <c r="D59" s="1117"/>
      <c r="E59" s="1117"/>
      <c r="F59" s="1117"/>
      <c r="G59" s="1117"/>
      <c r="H59" s="1117"/>
      <c r="I59" s="1117"/>
      <c r="J59" s="1117"/>
      <c r="K59" s="1117"/>
      <c r="L59" s="1117"/>
      <c r="M59" s="1117"/>
      <c r="N59" s="1117"/>
      <c r="O59" s="1117"/>
      <c r="P59" s="1117"/>
      <c r="Q59" s="1117"/>
      <c r="R59" s="1117"/>
      <c r="S59" s="1117"/>
    </row>
    <row r="60" spans="1:22">
      <c r="A60" s="582"/>
      <c r="B60" s="582"/>
      <c r="C60" s="1117"/>
      <c r="D60" s="1117"/>
      <c r="E60" s="1117"/>
      <c r="F60" s="1117"/>
      <c r="G60" s="1117"/>
      <c r="H60" s="1117"/>
      <c r="I60" s="1117"/>
      <c r="J60" s="1117"/>
      <c r="K60" s="1117"/>
      <c r="L60" s="1117"/>
      <c r="M60" s="1117"/>
      <c r="N60" s="1117"/>
      <c r="O60" s="1117"/>
      <c r="P60" s="1117"/>
      <c r="Q60" s="1117"/>
      <c r="R60" s="1117"/>
      <c r="S60" s="1117"/>
    </row>
    <row r="61" spans="1:22" ht="13.5" customHeight="1">
      <c r="A61" s="582"/>
      <c r="B61" s="582"/>
      <c r="C61" s="1117"/>
      <c r="D61" s="1117"/>
      <c r="E61" s="1117"/>
      <c r="F61" s="1117"/>
      <c r="G61" s="1117"/>
      <c r="H61" s="1117"/>
      <c r="I61" s="1117"/>
      <c r="J61" s="1117"/>
      <c r="K61" s="1117"/>
      <c r="L61" s="1117"/>
      <c r="M61" s="1117"/>
      <c r="N61" s="1117"/>
      <c r="O61" s="1117"/>
      <c r="P61" s="1117"/>
      <c r="Q61" s="1117"/>
      <c r="R61" s="1117"/>
      <c r="S61" s="1117"/>
    </row>
    <row r="62" spans="1:22" ht="13.5" customHeight="1">
      <c r="A62" s="582"/>
      <c r="B62" s="576" t="s">
        <v>848</v>
      </c>
      <c r="C62" s="1183" t="s">
        <v>924</v>
      </c>
      <c r="D62" s="1183"/>
      <c r="E62" s="1183"/>
      <c r="F62" s="1183"/>
      <c r="G62" s="1183"/>
      <c r="H62" s="1183"/>
      <c r="I62" s="1183"/>
      <c r="J62" s="1183"/>
      <c r="K62" s="1183"/>
      <c r="L62" s="1183"/>
      <c r="M62" s="1183"/>
      <c r="N62" s="1183"/>
      <c r="O62" s="1183"/>
      <c r="P62" s="1183"/>
      <c r="Q62" s="1183"/>
      <c r="R62" s="1183"/>
      <c r="S62" s="1183"/>
    </row>
    <row r="63" spans="1:22">
      <c r="A63" s="582"/>
      <c r="B63" s="582"/>
      <c r="C63" s="1183"/>
      <c r="D63" s="1183"/>
      <c r="E63" s="1183"/>
      <c r="F63" s="1183"/>
      <c r="G63" s="1183"/>
      <c r="H63" s="1183"/>
      <c r="I63" s="1183"/>
      <c r="J63" s="1183"/>
      <c r="K63" s="1183"/>
      <c r="L63" s="1183"/>
      <c r="M63" s="1183"/>
      <c r="N63" s="1183"/>
      <c r="O63" s="1183"/>
      <c r="P63" s="1183"/>
      <c r="Q63" s="1183"/>
      <c r="R63" s="1183"/>
      <c r="S63" s="1183"/>
    </row>
    <row r="64" spans="1:22" ht="13.5" customHeight="1">
      <c r="A64" s="582"/>
      <c r="B64" s="576" t="s">
        <v>849</v>
      </c>
      <c r="C64" s="1183" t="s">
        <v>1187</v>
      </c>
      <c r="D64" s="1183"/>
      <c r="E64" s="1183"/>
      <c r="F64" s="1183"/>
      <c r="G64" s="1183"/>
      <c r="H64" s="1183"/>
      <c r="I64" s="1183"/>
      <c r="J64" s="1183"/>
      <c r="K64" s="1183"/>
      <c r="L64" s="1183"/>
      <c r="M64" s="1183"/>
      <c r="N64" s="1183"/>
      <c r="O64" s="1183"/>
      <c r="P64" s="1183"/>
      <c r="Q64" s="1183"/>
      <c r="R64" s="1183"/>
      <c r="S64" s="1183"/>
    </row>
    <row r="65" spans="1:19">
      <c r="A65" s="582"/>
      <c r="B65" s="582"/>
      <c r="C65" s="1183"/>
      <c r="D65" s="1183"/>
      <c r="E65" s="1183"/>
      <c r="F65" s="1183"/>
      <c r="G65" s="1183"/>
      <c r="H65" s="1183"/>
      <c r="I65" s="1183"/>
      <c r="J65" s="1183"/>
      <c r="K65" s="1183"/>
      <c r="L65" s="1183"/>
      <c r="M65" s="1183"/>
      <c r="N65" s="1183"/>
      <c r="O65" s="1183"/>
      <c r="P65" s="1183"/>
      <c r="Q65" s="1183"/>
      <c r="R65" s="1183"/>
      <c r="S65" s="1183"/>
    </row>
    <row r="66" spans="1:19" ht="13.5" customHeight="1">
      <c r="A66" s="582"/>
      <c r="B66" s="576" t="s">
        <v>886</v>
      </c>
      <c r="C66" s="1117" t="s">
        <v>900</v>
      </c>
      <c r="D66" s="1117"/>
      <c r="E66" s="1117"/>
      <c r="F66" s="1117"/>
      <c r="G66" s="1117"/>
      <c r="H66" s="1117"/>
      <c r="I66" s="1117"/>
      <c r="J66" s="1117"/>
      <c r="K66" s="1117"/>
      <c r="L66" s="1117"/>
      <c r="M66" s="1117"/>
      <c r="N66" s="1117"/>
      <c r="O66" s="1117"/>
      <c r="P66" s="1117"/>
      <c r="Q66" s="1117"/>
      <c r="R66" s="1117"/>
      <c r="S66" s="1117"/>
    </row>
    <row r="67" spans="1:19" ht="13.5" customHeight="1">
      <c r="A67" s="575"/>
      <c r="B67" s="576"/>
      <c r="C67" s="1117"/>
      <c r="D67" s="1117"/>
      <c r="E67" s="1117"/>
      <c r="F67" s="1117"/>
      <c r="G67" s="1117"/>
      <c r="H67" s="1117"/>
      <c r="I67" s="1117"/>
      <c r="J67" s="1117"/>
      <c r="K67" s="1117"/>
      <c r="L67" s="1117"/>
      <c r="M67" s="1117"/>
      <c r="N67" s="1117"/>
      <c r="O67" s="1117"/>
      <c r="P67" s="1117"/>
      <c r="Q67" s="1117"/>
      <c r="R67" s="1117"/>
      <c r="S67" s="1117"/>
    </row>
    <row r="68" spans="1:19" ht="13.5" customHeight="1">
      <c r="A68" s="575"/>
      <c r="B68" s="576" t="s">
        <v>902</v>
      </c>
      <c r="C68" s="1307" t="s">
        <v>788</v>
      </c>
      <c r="D68" s="1307"/>
      <c r="E68" s="1307"/>
      <c r="F68" s="1307"/>
      <c r="G68" s="1307"/>
      <c r="H68" s="1307"/>
      <c r="I68" s="1307"/>
      <c r="J68" s="1307"/>
      <c r="K68" s="1307"/>
      <c r="L68" s="1307"/>
      <c r="M68" s="1307"/>
      <c r="N68" s="1307"/>
      <c r="O68" s="1307"/>
      <c r="P68" s="1307"/>
      <c r="Q68" s="1307"/>
      <c r="R68" s="1307"/>
      <c r="S68" s="1307"/>
    </row>
    <row r="69" spans="1:19">
      <c r="A69" s="575"/>
      <c r="B69" s="576"/>
      <c r="C69" s="1307"/>
      <c r="D69" s="1307"/>
      <c r="E69" s="1307"/>
      <c r="F69" s="1307"/>
      <c r="G69" s="1307"/>
      <c r="H69" s="1307"/>
      <c r="I69" s="1307"/>
      <c r="J69" s="1307"/>
      <c r="K69" s="1307"/>
      <c r="L69" s="1307"/>
      <c r="M69" s="1307"/>
      <c r="N69" s="1307"/>
      <c r="O69" s="1307"/>
      <c r="P69" s="1307"/>
      <c r="Q69" s="1307"/>
      <c r="R69" s="1307"/>
      <c r="S69" s="1307"/>
    </row>
    <row r="70" spans="1:19">
      <c r="A70" s="577" t="s">
        <v>801</v>
      </c>
      <c r="B70" s="577"/>
      <c r="C70" s="577"/>
      <c r="D70" s="577"/>
      <c r="E70" s="577"/>
      <c r="F70" s="577"/>
      <c r="G70" s="577"/>
      <c r="H70" s="577"/>
      <c r="I70" s="577"/>
      <c r="J70" s="577"/>
      <c r="K70" s="577"/>
      <c r="L70" s="577"/>
      <c r="M70" s="577"/>
      <c r="N70" s="577"/>
      <c r="O70" s="577"/>
      <c r="P70" s="577"/>
      <c r="Q70" s="577"/>
      <c r="R70" s="577"/>
      <c r="S70" s="577"/>
    </row>
    <row r="71" spans="1:19">
      <c r="A71" s="1158" t="s">
        <v>192</v>
      </c>
      <c r="B71" s="1159"/>
      <c r="C71" s="1159"/>
      <c r="D71" s="1159"/>
      <c r="E71" s="1160"/>
      <c r="F71" s="1133" t="s">
        <v>632</v>
      </c>
      <c r="G71" s="1133"/>
      <c r="H71" s="1133"/>
      <c r="I71" s="1133"/>
      <c r="J71" s="1133"/>
      <c r="K71" s="1133"/>
      <c r="L71" s="1133"/>
      <c r="M71" s="1133"/>
      <c r="N71" s="1133"/>
      <c r="O71" s="1133"/>
      <c r="P71" s="1133"/>
      <c r="Q71" s="1158" t="s">
        <v>621</v>
      </c>
      <c r="R71" s="1159"/>
      <c r="S71" s="1160"/>
    </row>
    <row r="72" spans="1:19">
      <c r="A72" s="1161"/>
      <c r="B72" s="1162"/>
      <c r="C72" s="1162"/>
      <c r="D72" s="1162"/>
      <c r="E72" s="1163"/>
      <c r="F72" s="598" t="s">
        <v>914</v>
      </c>
      <c r="G72" s="598" t="s">
        <v>915</v>
      </c>
      <c r="H72" s="598" t="s">
        <v>884</v>
      </c>
      <c r="I72" s="598" t="s">
        <v>899</v>
      </c>
      <c r="J72" s="598" t="s">
        <v>916</v>
      </c>
      <c r="K72" s="598" t="s">
        <v>901</v>
      </c>
      <c r="L72" s="598" t="s">
        <v>885</v>
      </c>
      <c r="M72" s="598" t="s">
        <v>848</v>
      </c>
      <c r="N72" s="598" t="s">
        <v>849</v>
      </c>
      <c r="O72" s="598" t="s">
        <v>269</v>
      </c>
      <c r="P72" s="578" t="s">
        <v>902</v>
      </c>
      <c r="Q72" s="1161"/>
      <c r="R72" s="1162"/>
      <c r="S72" s="1163"/>
    </row>
    <row r="73" spans="1:19">
      <c r="A73" s="1164" t="s">
        <v>613</v>
      </c>
      <c r="B73" s="1125" t="s">
        <v>79</v>
      </c>
      <c r="C73" s="1126"/>
      <c r="D73" s="1126"/>
      <c r="E73" s="1127"/>
      <c r="F73" s="578" t="s">
        <v>852</v>
      </c>
      <c r="G73" s="578" t="s">
        <v>852</v>
      </c>
      <c r="H73" s="578" t="s">
        <v>903</v>
      </c>
      <c r="I73" s="578" t="s">
        <v>852</v>
      </c>
      <c r="J73" s="578" t="s">
        <v>852</v>
      </c>
      <c r="K73" s="578" t="s">
        <v>620</v>
      </c>
      <c r="L73" s="578" t="s">
        <v>852</v>
      </c>
      <c r="M73" s="578" t="s">
        <v>852</v>
      </c>
      <c r="N73" s="578" t="s">
        <v>852</v>
      </c>
      <c r="O73" s="578" t="s">
        <v>852</v>
      </c>
      <c r="P73" s="578" t="s">
        <v>852</v>
      </c>
      <c r="Q73" s="1189"/>
      <c r="R73" s="1291"/>
      <c r="S73" s="1190"/>
    </row>
    <row r="74" spans="1:19">
      <c r="A74" s="1164"/>
      <c r="B74" s="1125" t="s">
        <v>855</v>
      </c>
      <c r="C74" s="1126"/>
      <c r="D74" s="1126"/>
      <c r="E74" s="1127"/>
      <c r="F74" s="578" t="s">
        <v>852</v>
      </c>
      <c r="G74" s="578"/>
      <c r="H74" s="578"/>
      <c r="I74" s="578"/>
      <c r="J74" s="578"/>
      <c r="K74" s="578"/>
      <c r="L74" s="578"/>
      <c r="M74" s="578"/>
      <c r="N74" s="578"/>
      <c r="O74" s="578"/>
      <c r="P74" s="579"/>
      <c r="Q74" s="1304" t="s">
        <v>629</v>
      </c>
      <c r="R74" s="1305"/>
      <c r="S74" s="1306"/>
    </row>
    <row r="75" spans="1:19">
      <c r="A75" s="1164"/>
      <c r="B75" s="1125" t="s">
        <v>614</v>
      </c>
      <c r="C75" s="1126"/>
      <c r="D75" s="1126"/>
      <c r="E75" s="1127"/>
      <c r="F75" s="578" t="s">
        <v>852</v>
      </c>
      <c r="G75" s="578" t="s">
        <v>852</v>
      </c>
      <c r="H75" s="578" t="s">
        <v>620</v>
      </c>
      <c r="I75" s="578" t="s">
        <v>852</v>
      </c>
      <c r="J75" s="578" t="s">
        <v>852</v>
      </c>
      <c r="K75" s="578" t="s">
        <v>852</v>
      </c>
      <c r="L75" s="578"/>
      <c r="M75" s="578" t="s">
        <v>852</v>
      </c>
      <c r="N75" s="578" t="s">
        <v>852</v>
      </c>
      <c r="O75" s="578" t="s">
        <v>852</v>
      </c>
      <c r="P75" s="578" t="s">
        <v>852</v>
      </c>
      <c r="Q75" s="1189"/>
      <c r="R75" s="1291"/>
      <c r="S75" s="1190"/>
    </row>
    <row r="76" spans="1:19">
      <c r="A76" s="1164"/>
      <c r="B76" s="1125" t="s">
        <v>91</v>
      </c>
      <c r="C76" s="1126"/>
      <c r="D76" s="1126"/>
      <c r="E76" s="1127"/>
      <c r="F76" s="578" t="s">
        <v>852</v>
      </c>
      <c r="G76" s="578"/>
      <c r="H76" s="578" t="s">
        <v>852</v>
      </c>
      <c r="I76" s="578"/>
      <c r="J76" s="578" t="s">
        <v>852</v>
      </c>
      <c r="K76" s="578"/>
      <c r="L76" s="578"/>
      <c r="M76" s="578" t="s">
        <v>852</v>
      </c>
      <c r="N76" s="578" t="s">
        <v>852</v>
      </c>
      <c r="O76" s="578" t="s">
        <v>852</v>
      </c>
      <c r="P76" s="578" t="s">
        <v>852</v>
      </c>
      <c r="Q76" s="1189"/>
      <c r="R76" s="1291"/>
      <c r="S76" s="1190"/>
    </row>
    <row r="77" spans="1:19">
      <c r="A77" s="1164"/>
      <c r="B77" s="1125" t="s">
        <v>615</v>
      </c>
      <c r="C77" s="1126"/>
      <c r="D77" s="1126"/>
      <c r="E77" s="1127"/>
      <c r="F77" s="578" t="s">
        <v>852</v>
      </c>
      <c r="G77" s="578"/>
      <c r="H77" s="578" t="s">
        <v>852</v>
      </c>
      <c r="I77" s="578" t="s">
        <v>852</v>
      </c>
      <c r="J77" s="578" t="s">
        <v>852</v>
      </c>
      <c r="K77" s="578"/>
      <c r="L77" s="578"/>
      <c r="M77" s="578"/>
      <c r="N77" s="578" t="s">
        <v>852</v>
      </c>
      <c r="O77" s="578" t="s">
        <v>852</v>
      </c>
      <c r="P77" s="579"/>
      <c r="Q77" s="1189"/>
      <c r="R77" s="1291"/>
      <c r="S77" s="1190"/>
    </row>
    <row r="78" spans="1:19">
      <c r="A78" s="1164"/>
      <c r="B78" s="1125" t="s">
        <v>731</v>
      </c>
      <c r="C78" s="1126"/>
      <c r="D78" s="1126"/>
      <c r="E78" s="1127"/>
      <c r="F78" s="578" t="s">
        <v>852</v>
      </c>
      <c r="G78" s="578"/>
      <c r="H78" s="578" t="s">
        <v>852</v>
      </c>
      <c r="I78" s="578" t="s">
        <v>852</v>
      </c>
      <c r="J78" s="578" t="s">
        <v>852</v>
      </c>
      <c r="K78" s="578" t="s">
        <v>852</v>
      </c>
      <c r="L78" s="578"/>
      <c r="M78" s="578" t="s">
        <v>887</v>
      </c>
      <c r="N78" s="578" t="s">
        <v>852</v>
      </c>
      <c r="O78" s="578" t="s">
        <v>852</v>
      </c>
      <c r="P78" s="579"/>
      <c r="Q78" s="1165" t="s">
        <v>668</v>
      </c>
      <c r="R78" s="1166"/>
      <c r="S78" s="1167"/>
    </row>
    <row r="79" spans="1:19">
      <c r="A79" s="1164"/>
      <c r="B79" s="1125" t="s">
        <v>401</v>
      </c>
      <c r="C79" s="1126"/>
      <c r="D79" s="1126"/>
      <c r="E79" s="1127"/>
      <c r="F79" s="578" t="s">
        <v>852</v>
      </c>
      <c r="G79" s="578"/>
      <c r="H79" s="578"/>
      <c r="I79" s="578"/>
      <c r="J79" s="578"/>
      <c r="K79" s="578"/>
      <c r="L79" s="578"/>
      <c r="M79" s="578" t="s">
        <v>887</v>
      </c>
      <c r="N79" s="578" t="s">
        <v>887</v>
      </c>
      <c r="O79" s="578" t="s">
        <v>852</v>
      </c>
      <c r="P79" s="579"/>
      <c r="Q79" s="1247" t="s">
        <v>669</v>
      </c>
      <c r="R79" s="1248"/>
      <c r="S79" s="1249"/>
    </row>
    <row r="80" spans="1:19">
      <c r="A80" s="1164"/>
      <c r="B80" s="1253" t="s">
        <v>617</v>
      </c>
      <c r="C80" s="1254"/>
      <c r="D80" s="1254"/>
      <c r="E80" s="1193"/>
      <c r="F80" s="578" t="s">
        <v>852</v>
      </c>
      <c r="G80" s="597"/>
      <c r="H80" s="597"/>
      <c r="I80" s="578"/>
      <c r="J80" s="597"/>
      <c r="K80" s="597"/>
      <c r="L80" s="597"/>
      <c r="M80" s="578" t="s">
        <v>887</v>
      </c>
      <c r="N80" s="578" t="s">
        <v>657</v>
      </c>
      <c r="O80" s="578" t="s">
        <v>852</v>
      </c>
      <c r="P80" s="579"/>
      <c r="Q80" s="1250"/>
      <c r="R80" s="1251"/>
      <c r="S80" s="1252"/>
    </row>
    <row r="81" spans="1:19">
      <c r="A81" s="1164"/>
      <c r="B81" s="1125" t="s">
        <v>410</v>
      </c>
      <c r="C81" s="1126"/>
      <c r="D81" s="1126"/>
      <c r="E81" s="1127"/>
      <c r="F81" s="578" t="s">
        <v>852</v>
      </c>
      <c r="G81" s="578"/>
      <c r="H81" s="578" t="s">
        <v>852</v>
      </c>
      <c r="I81" s="578" t="s">
        <v>852</v>
      </c>
      <c r="J81" s="578" t="s">
        <v>852</v>
      </c>
      <c r="K81" s="578" t="s">
        <v>852</v>
      </c>
      <c r="L81" s="578"/>
      <c r="M81" s="578" t="s">
        <v>852</v>
      </c>
      <c r="N81" s="578" t="s">
        <v>852</v>
      </c>
      <c r="O81" s="578" t="s">
        <v>852</v>
      </c>
      <c r="P81" s="579"/>
      <c r="Q81" s="1102"/>
      <c r="R81" s="1103"/>
      <c r="S81" s="1104"/>
    </row>
    <row r="82" spans="1:19">
      <c r="A82" s="1164"/>
      <c r="B82" s="1253" t="s">
        <v>616</v>
      </c>
      <c r="C82" s="1254"/>
      <c r="D82" s="1254"/>
      <c r="E82" s="1193"/>
      <c r="F82" s="578" t="s">
        <v>852</v>
      </c>
      <c r="G82" s="578"/>
      <c r="H82" s="578"/>
      <c r="I82" s="578"/>
      <c r="J82" s="578"/>
      <c r="K82" s="578"/>
      <c r="L82" s="578"/>
      <c r="M82" s="578"/>
      <c r="N82" s="578"/>
      <c r="O82" s="578" t="s">
        <v>852</v>
      </c>
      <c r="P82" s="579"/>
      <c r="Q82" s="1165" t="s">
        <v>630</v>
      </c>
      <c r="R82" s="1166"/>
      <c r="S82" s="1167"/>
    </row>
    <row r="83" spans="1:19">
      <c r="A83" s="1164"/>
      <c r="B83" s="1296" t="s">
        <v>89</v>
      </c>
      <c r="C83" s="1296"/>
      <c r="D83" s="1296"/>
      <c r="E83" s="1296"/>
      <c r="F83" s="578" t="s">
        <v>852</v>
      </c>
      <c r="G83" s="597"/>
      <c r="H83" s="597"/>
      <c r="I83" s="597"/>
      <c r="J83" s="597"/>
      <c r="K83" s="597"/>
      <c r="L83" s="597"/>
      <c r="M83" s="578"/>
      <c r="N83" s="578"/>
      <c r="O83" s="578" t="s">
        <v>925</v>
      </c>
      <c r="P83" s="578" t="s">
        <v>852</v>
      </c>
      <c r="Q83" s="583"/>
      <c r="R83" s="584"/>
      <c r="S83" s="585"/>
    </row>
    <row r="84" spans="1:19">
      <c r="A84" s="1164"/>
      <c r="B84" s="1296" t="s">
        <v>156</v>
      </c>
      <c r="C84" s="1296"/>
      <c r="D84" s="1296"/>
      <c r="E84" s="1296"/>
      <c r="F84" s="578" t="s">
        <v>852</v>
      </c>
      <c r="G84" s="597"/>
      <c r="H84" s="597"/>
      <c r="I84" s="597"/>
      <c r="J84" s="597"/>
      <c r="K84" s="597"/>
      <c r="L84" s="597"/>
      <c r="M84" s="578"/>
      <c r="N84" s="578"/>
      <c r="O84" s="578" t="s">
        <v>925</v>
      </c>
      <c r="P84" s="578" t="s">
        <v>852</v>
      </c>
      <c r="Q84" s="583"/>
      <c r="R84" s="584"/>
      <c r="S84" s="585"/>
    </row>
    <row r="85" spans="1:19">
      <c r="A85" s="1297" t="s">
        <v>15</v>
      </c>
      <c r="B85" s="1042"/>
      <c r="C85" s="1042"/>
      <c r="D85" s="1042"/>
      <c r="E85" s="1043"/>
      <c r="F85" s="1053"/>
      <c r="G85" s="1053"/>
      <c r="H85" s="1053"/>
      <c r="I85" s="1053" t="s">
        <v>852</v>
      </c>
      <c r="J85" s="1053"/>
      <c r="K85" s="1053" t="s">
        <v>852</v>
      </c>
      <c r="L85" s="1053"/>
      <c r="M85" s="1053"/>
      <c r="N85" s="1053"/>
      <c r="O85" s="1053" t="s">
        <v>852</v>
      </c>
      <c r="P85" s="1053"/>
      <c r="Q85" s="1282" t="s">
        <v>671</v>
      </c>
      <c r="R85" s="1283"/>
      <c r="S85" s="1284"/>
    </row>
    <row r="86" spans="1:19" ht="13.5" customHeight="1">
      <c r="A86" s="1298"/>
      <c r="B86" s="986"/>
      <c r="C86" s="986"/>
      <c r="D86" s="986"/>
      <c r="E86" s="1299"/>
      <c r="F86" s="1053"/>
      <c r="G86" s="1053"/>
      <c r="H86" s="1053"/>
      <c r="I86" s="1053"/>
      <c r="J86" s="1053"/>
      <c r="K86" s="1053"/>
      <c r="L86" s="1053"/>
      <c r="M86" s="1053"/>
      <c r="N86" s="1053"/>
      <c r="O86" s="1053"/>
      <c r="P86" s="1053"/>
      <c r="Q86" s="1285"/>
      <c r="R86" s="1286"/>
      <c r="S86" s="1287"/>
    </row>
    <row r="87" spans="1:19">
      <c r="A87" s="1298"/>
      <c r="B87" s="986"/>
      <c r="C87" s="986"/>
      <c r="D87" s="986"/>
      <c r="E87" s="1299"/>
      <c r="F87" s="1053"/>
      <c r="G87" s="1053"/>
      <c r="H87" s="1053"/>
      <c r="I87" s="1053"/>
      <c r="J87" s="1053"/>
      <c r="K87" s="1053"/>
      <c r="L87" s="1053"/>
      <c r="M87" s="1053"/>
      <c r="N87" s="1053"/>
      <c r="O87" s="1053"/>
      <c r="P87" s="1053"/>
      <c r="Q87" s="1285"/>
      <c r="R87" s="1286"/>
      <c r="S87" s="1287"/>
    </row>
    <row r="88" spans="1:19">
      <c r="A88" s="1300"/>
      <c r="B88" s="1044"/>
      <c r="C88" s="1044"/>
      <c r="D88" s="1044"/>
      <c r="E88" s="1045"/>
      <c r="F88" s="1053"/>
      <c r="G88" s="1053"/>
      <c r="H88" s="1053"/>
      <c r="I88" s="1053"/>
      <c r="J88" s="1053"/>
      <c r="K88" s="1053"/>
      <c r="L88" s="1053"/>
      <c r="M88" s="1053"/>
      <c r="N88" s="1053"/>
      <c r="O88" s="1053"/>
      <c r="P88" s="1053"/>
      <c r="Q88" s="1288"/>
      <c r="R88" s="1289"/>
      <c r="S88" s="1290"/>
    </row>
    <row r="89" spans="1:19">
      <c r="A89" s="1143" t="s">
        <v>618</v>
      </c>
      <c r="B89" s="1144"/>
      <c r="C89" s="1144"/>
      <c r="D89" s="1144"/>
      <c r="E89" s="1145"/>
      <c r="F89" s="1152" t="s">
        <v>858</v>
      </c>
      <c r="G89" s="1152" t="s">
        <v>858</v>
      </c>
      <c r="H89" s="1155"/>
      <c r="I89" s="1155"/>
      <c r="J89" s="1155"/>
      <c r="K89" s="1155"/>
      <c r="L89" s="1152" t="s">
        <v>858</v>
      </c>
      <c r="M89" s="1133"/>
      <c r="N89" s="1133"/>
      <c r="O89" s="1155" t="s">
        <v>620</v>
      </c>
      <c r="P89" s="1155"/>
      <c r="Q89" s="1170" t="s">
        <v>670</v>
      </c>
      <c r="R89" s="1171"/>
      <c r="S89" s="1172"/>
    </row>
    <row r="90" spans="1:19">
      <c r="A90" s="1146"/>
      <c r="B90" s="1147"/>
      <c r="C90" s="1147"/>
      <c r="D90" s="1147"/>
      <c r="E90" s="1148"/>
      <c r="F90" s="1153"/>
      <c r="G90" s="1153"/>
      <c r="H90" s="1156"/>
      <c r="I90" s="1156"/>
      <c r="J90" s="1156"/>
      <c r="K90" s="1156"/>
      <c r="L90" s="1153"/>
      <c r="M90" s="1133"/>
      <c r="N90" s="1133"/>
      <c r="O90" s="1156"/>
      <c r="P90" s="1156"/>
      <c r="Q90" s="1173"/>
      <c r="R90" s="1174"/>
      <c r="S90" s="1175"/>
    </row>
    <row r="91" spans="1:19">
      <c r="A91" s="1149"/>
      <c r="B91" s="1150"/>
      <c r="C91" s="1150"/>
      <c r="D91" s="1150"/>
      <c r="E91" s="1151"/>
      <c r="F91" s="1154"/>
      <c r="G91" s="1154"/>
      <c r="H91" s="1157"/>
      <c r="I91" s="1157"/>
      <c r="J91" s="1157"/>
      <c r="K91" s="1157"/>
      <c r="L91" s="1154"/>
      <c r="M91" s="1133"/>
      <c r="N91" s="1133"/>
      <c r="O91" s="1157"/>
      <c r="P91" s="1157"/>
      <c r="Q91" s="1176"/>
      <c r="R91" s="1177"/>
      <c r="S91" s="1178"/>
    </row>
    <row r="92" spans="1:19" ht="13.5" customHeight="1">
      <c r="A92" s="3" t="s">
        <v>652</v>
      </c>
    </row>
    <row r="93" spans="1:19">
      <c r="A93" s="3" t="s">
        <v>653</v>
      </c>
    </row>
    <row r="95" spans="1:19">
      <c r="A95" s="3" t="s">
        <v>644</v>
      </c>
    </row>
    <row r="96" spans="1:19">
      <c r="A96" s="1315" t="s">
        <v>645</v>
      </c>
      <c r="B96" s="1315"/>
      <c r="C96" s="1055" t="s">
        <v>646</v>
      </c>
      <c r="D96" s="1054"/>
      <c r="E96" s="1053" t="s">
        <v>647</v>
      </c>
      <c r="F96" s="1053"/>
      <c r="G96" s="1053"/>
      <c r="H96" s="1053"/>
      <c r="I96" s="1053"/>
      <c r="J96" s="1053"/>
      <c r="K96" s="1053" t="s">
        <v>658</v>
      </c>
      <c r="L96" s="1053"/>
      <c r="M96" s="1053"/>
      <c r="N96" s="1053"/>
      <c r="O96" s="1055" t="s">
        <v>648</v>
      </c>
      <c r="P96" s="1056"/>
      <c r="Q96" s="1056"/>
      <c r="R96" s="1056"/>
      <c r="S96" s="1054"/>
    </row>
    <row r="97" spans="1:19" ht="13.5" customHeight="1">
      <c r="A97" s="1053" t="s">
        <v>888</v>
      </c>
      <c r="B97" s="1053"/>
      <c r="C97" s="1134" t="s">
        <v>926</v>
      </c>
      <c r="D97" s="1134"/>
      <c r="E97" s="1308" t="s">
        <v>654</v>
      </c>
      <c r="F97" s="1308"/>
      <c r="G97" s="1308"/>
      <c r="H97" s="1308"/>
      <c r="I97" s="1308"/>
      <c r="J97" s="1308"/>
      <c r="K97" s="1308" t="s">
        <v>665</v>
      </c>
      <c r="L97" s="1308"/>
      <c r="M97" s="1308"/>
      <c r="N97" s="1308"/>
      <c r="O97" s="367" t="s">
        <v>860</v>
      </c>
      <c r="P97" s="368"/>
      <c r="Q97" s="368"/>
      <c r="R97" s="368"/>
      <c r="S97" s="369"/>
    </row>
    <row r="98" spans="1:19" ht="13.5" customHeight="1">
      <c r="A98" s="1053"/>
      <c r="B98" s="1053"/>
      <c r="C98" s="1134"/>
      <c r="D98" s="1134"/>
      <c r="E98" s="1308"/>
      <c r="F98" s="1308"/>
      <c r="G98" s="1308"/>
      <c r="H98" s="1308"/>
      <c r="I98" s="1308"/>
      <c r="J98" s="1308"/>
      <c r="K98" s="1308"/>
      <c r="L98" s="1308"/>
      <c r="M98" s="1308"/>
      <c r="N98" s="1308"/>
      <c r="O98" s="225" t="s">
        <v>861</v>
      </c>
      <c r="P98" s="370"/>
      <c r="Q98" s="370"/>
      <c r="R98" s="370"/>
      <c r="S98" s="371"/>
    </row>
    <row r="99" spans="1:19">
      <c r="A99" s="1053" t="s">
        <v>649</v>
      </c>
      <c r="B99" s="1053"/>
      <c r="C99" s="1134"/>
      <c r="D99" s="1134"/>
      <c r="E99" s="1308" t="s">
        <v>650</v>
      </c>
      <c r="F99" s="1308"/>
      <c r="G99" s="1308"/>
      <c r="H99" s="1308"/>
      <c r="I99" s="1308"/>
      <c r="J99" s="1308"/>
      <c r="K99" s="1308"/>
      <c r="L99" s="1308"/>
      <c r="M99" s="1308"/>
      <c r="N99" s="1308"/>
      <c r="O99" s="367" t="s">
        <v>862</v>
      </c>
      <c r="P99" s="368"/>
      <c r="Q99" s="368"/>
      <c r="R99" s="368"/>
      <c r="S99" s="369"/>
    </row>
    <row r="100" spans="1:19" ht="13.5" customHeight="1">
      <c r="A100" s="1053"/>
      <c r="B100" s="1053"/>
      <c r="C100" s="1134"/>
      <c r="D100" s="1134"/>
      <c r="E100" s="1308"/>
      <c r="F100" s="1308"/>
      <c r="G100" s="1308"/>
      <c r="H100" s="1308"/>
      <c r="I100" s="1308"/>
      <c r="J100" s="1308"/>
      <c r="K100" s="1308"/>
      <c r="L100" s="1308"/>
      <c r="M100" s="1308"/>
      <c r="N100" s="1308"/>
      <c r="O100" s="372" t="s">
        <v>863</v>
      </c>
      <c r="P100" s="373"/>
      <c r="Q100" s="373"/>
      <c r="R100" s="373"/>
      <c r="S100" s="374"/>
    </row>
    <row r="101" spans="1:19" ht="13.5" customHeight="1">
      <c r="A101" s="1053"/>
      <c r="B101" s="1053"/>
      <c r="C101" s="1134"/>
      <c r="D101" s="1134"/>
      <c r="E101" s="1308"/>
      <c r="F101" s="1308"/>
      <c r="G101" s="1308"/>
      <c r="H101" s="1308"/>
      <c r="I101" s="1308"/>
      <c r="J101" s="1308"/>
      <c r="K101" s="1308"/>
      <c r="L101" s="1308"/>
      <c r="M101" s="1308"/>
      <c r="N101" s="1308"/>
      <c r="O101" s="225"/>
      <c r="P101" s="370"/>
      <c r="Q101" s="370"/>
      <c r="R101" s="370"/>
      <c r="S101" s="371"/>
    </row>
    <row r="102" spans="1:19">
      <c r="A102" s="1053" t="s">
        <v>864</v>
      </c>
      <c r="B102" s="1053"/>
      <c r="C102" s="1134"/>
      <c r="D102" s="1134"/>
      <c r="E102" s="1308" t="s">
        <v>651</v>
      </c>
      <c r="F102" s="1308"/>
      <c r="G102" s="1308"/>
      <c r="H102" s="1308"/>
      <c r="I102" s="1308"/>
      <c r="J102" s="1308"/>
      <c r="K102" s="1308"/>
      <c r="L102" s="1308"/>
      <c r="M102" s="1308"/>
      <c r="N102" s="1308"/>
      <c r="O102" s="367" t="s">
        <v>865</v>
      </c>
      <c r="P102" s="368"/>
      <c r="Q102" s="368"/>
      <c r="R102" s="368"/>
      <c r="S102" s="369"/>
    </row>
    <row r="103" spans="1:19" ht="13.5" customHeight="1">
      <c r="A103" s="1053"/>
      <c r="B103" s="1053"/>
      <c r="C103" s="1134"/>
      <c r="D103" s="1134"/>
      <c r="E103" s="1308"/>
      <c r="F103" s="1308"/>
      <c r="G103" s="1308"/>
      <c r="H103" s="1308"/>
      <c r="I103" s="1308"/>
      <c r="J103" s="1308"/>
      <c r="K103" s="1308"/>
      <c r="L103" s="1308"/>
      <c r="M103" s="1308"/>
      <c r="N103" s="1308"/>
      <c r="O103" s="372" t="s">
        <v>866</v>
      </c>
      <c r="P103" s="373"/>
      <c r="Q103" s="373"/>
      <c r="R103" s="373"/>
      <c r="S103" s="374"/>
    </row>
    <row r="104" spans="1:19">
      <c r="A104" s="1053"/>
      <c r="B104" s="1053"/>
      <c r="C104" s="1134"/>
      <c r="D104" s="1134"/>
      <c r="E104" s="1308"/>
      <c r="F104" s="1308"/>
      <c r="G104" s="1308"/>
      <c r="H104" s="1308"/>
      <c r="I104" s="1308"/>
      <c r="J104" s="1308"/>
      <c r="K104" s="1308"/>
      <c r="L104" s="1308"/>
      <c r="M104" s="1308"/>
      <c r="N104" s="1308"/>
      <c r="O104" s="225"/>
      <c r="P104" s="370"/>
      <c r="Q104" s="370"/>
      <c r="R104" s="370"/>
      <c r="S104" s="371"/>
    </row>
    <row r="105" spans="1:19">
      <c r="A105" s="1053" t="s">
        <v>867</v>
      </c>
      <c r="B105" s="1053"/>
      <c r="C105" s="1134"/>
      <c r="D105" s="1134"/>
      <c r="E105" s="1308" t="s">
        <v>659</v>
      </c>
      <c r="F105" s="1308"/>
      <c r="G105" s="1308"/>
      <c r="H105" s="1308"/>
      <c r="I105" s="1308"/>
      <c r="J105" s="1308"/>
      <c r="K105" s="1308" t="s">
        <v>666</v>
      </c>
      <c r="L105" s="1308"/>
      <c r="M105" s="1308"/>
      <c r="N105" s="1308"/>
      <c r="O105" s="107" t="s">
        <v>889</v>
      </c>
      <c r="P105" s="114"/>
      <c r="Q105" s="114"/>
      <c r="R105" s="114"/>
      <c r="S105" s="212"/>
    </row>
    <row r="106" spans="1:19" ht="13.5" customHeight="1">
      <c r="A106" s="1053"/>
      <c r="B106" s="1053"/>
      <c r="C106" s="1134"/>
      <c r="D106" s="1134"/>
      <c r="E106" s="1308"/>
      <c r="F106" s="1308"/>
      <c r="G106" s="1308"/>
      <c r="H106" s="1308"/>
      <c r="I106" s="1308"/>
      <c r="J106" s="1308"/>
      <c r="K106" s="1308"/>
      <c r="L106" s="1308"/>
      <c r="M106" s="1308"/>
      <c r="N106" s="1308"/>
      <c r="O106" s="372" t="s">
        <v>890</v>
      </c>
      <c r="P106" s="373"/>
      <c r="Q106" s="373"/>
      <c r="R106" s="373"/>
      <c r="S106" s="374"/>
    </row>
    <row r="107" spans="1:19">
      <c r="A107" s="1053"/>
      <c r="B107" s="1053"/>
      <c r="C107" s="1134"/>
      <c r="D107" s="1134"/>
      <c r="E107" s="1308"/>
      <c r="F107" s="1308"/>
      <c r="G107" s="1308"/>
      <c r="H107" s="1308"/>
      <c r="I107" s="1308"/>
      <c r="J107" s="1308"/>
      <c r="K107" s="1308"/>
      <c r="L107" s="1308"/>
      <c r="M107" s="1308"/>
      <c r="N107" s="1308"/>
      <c r="O107" s="375" t="s">
        <v>891</v>
      </c>
      <c r="P107" s="376"/>
      <c r="Q107" s="376"/>
      <c r="R107" s="376"/>
      <c r="S107" s="377"/>
    </row>
    <row r="108" spans="1:19" ht="13.5" customHeight="1">
      <c r="A108" s="1053" t="s">
        <v>904</v>
      </c>
      <c r="B108" s="1053"/>
      <c r="C108" s="1134" t="s">
        <v>927</v>
      </c>
      <c r="D108" s="1134"/>
      <c r="E108" s="1308" t="s">
        <v>655</v>
      </c>
      <c r="F108" s="1308"/>
      <c r="G108" s="1308"/>
      <c r="H108" s="1308"/>
      <c r="I108" s="1308"/>
      <c r="J108" s="1308"/>
      <c r="K108" s="1308" t="s">
        <v>667</v>
      </c>
      <c r="L108" s="1308"/>
      <c r="M108" s="1308"/>
      <c r="N108" s="1308"/>
      <c r="O108" s="1309" t="s">
        <v>905</v>
      </c>
      <c r="P108" s="1310"/>
      <c r="Q108" s="1310"/>
      <c r="R108" s="1310"/>
      <c r="S108" s="1311"/>
    </row>
    <row r="109" spans="1:19" ht="13.5" customHeight="1">
      <c r="A109" s="1053"/>
      <c r="B109" s="1053"/>
      <c r="C109" s="1134"/>
      <c r="D109" s="1134"/>
      <c r="E109" s="1308"/>
      <c r="F109" s="1308"/>
      <c r="G109" s="1308"/>
      <c r="H109" s="1308"/>
      <c r="I109" s="1308"/>
      <c r="J109" s="1308"/>
      <c r="K109" s="1308"/>
      <c r="L109" s="1308"/>
      <c r="M109" s="1308"/>
      <c r="N109" s="1308"/>
      <c r="O109" s="1316" t="s">
        <v>906</v>
      </c>
      <c r="P109" s="1317"/>
      <c r="Q109" s="1317"/>
      <c r="R109" s="1317"/>
      <c r="S109" s="1318"/>
    </row>
    <row r="110" spans="1:19" ht="13.5" customHeight="1">
      <c r="A110" s="1069" t="s">
        <v>873</v>
      </c>
      <c r="B110" s="1071"/>
      <c r="C110" s="1134"/>
      <c r="D110" s="1134"/>
      <c r="E110" s="1308" t="s">
        <v>656</v>
      </c>
      <c r="F110" s="1308"/>
      <c r="G110" s="1308"/>
      <c r="H110" s="1308"/>
      <c r="I110" s="1308"/>
      <c r="J110" s="1308"/>
      <c r="K110" s="1308"/>
      <c r="L110" s="1308"/>
      <c r="M110" s="1308"/>
      <c r="N110" s="1308"/>
      <c r="O110" s="1309" t="s">
        <v>917</v>
      </c>
      <c r="P110" s="1310"/>
      <c r="Q110" s="1310"/>
      <c r="R110" s="1310"/>
      <c r="S110" s="1311"/>
    </row>
    <row r="111" spans="1:19" ht="13.5" customHeight="1">
      <c r="A111" s="1108"/>
      <c r="B111" s="1109"/>
      <c r="C111" s="1134"/>
      <c r="D111" s="1134"/>
      <c r="E111" s="1308"/>
      <c r="F111" s="1308"/>
      <c r="G111" s="1308"/>
      <c r="H111" s="1308"/>
      <c r="I111" s="1308"/>
      <c r="J111" s="1308"/>
      <c r="K111" s="1308"/>
      <c r="L111" s="1308"/>
      <c r="M111" s="1308"/>
      <c r="N111" s="1308"/>
      <c r="O111" s="1312" t="s">
        <v>907</v>
      </c>
      <c r="P111" s="1313"/>
      <c r="Q111" s="1313"/>
      <c r="R111" s="1313"/>
      <c r="S111" s="1314"/>
    </row>
    <row r="112" spans="1:19" ht="13.5" customHeight="1">
      <c r="A112" s="1072"/>
      <c r="B112" s="1074"/>
      <c r="C112" s="1134"/>
      <c r="D112" s="1134"/>
      <c r="E112" s="1308"/>
      <c r="F112" s="1308"/>
      <c r="G112" s="1308"/>
      <c r="H112" s="1308"/>
      <c r="I112" s="1308"/>
      <c r="J112" s="1308"/>
      <c r="K112" s="1308"/>
      <c r="L112" s="1308"/>
      <c r="M112" s="1308"/>
      <c r="N112" s="1308"/>
      <c r="O112" s="608"/>
      <c r="P112" s="609"/>
      <c r="Q112" s="609"/>
      <c r="R112" s="609"/>
      <c r="S112" s="610"/>
    </row>
    <row r="113" spans="1:19">
      <c r="A113" s="1053" t="s">
        <v>876</v>
      </c>
      <c r="B113" s="1053"/>
      <c r="C113" s="1134"/>
      <c r="D113" s="1134"/>
      <c r="E113" s="1134" t="s">
        <v>892</v>
      </c>
      <c r="F113" s="1134"/>
      <c r="G113" s="1134"/>
      <c r="H113" s="1134"/>
      <c r="I113" s="1134"/>
      <c r="J113" s="1134"/>
      <c r="K113" s="1319"/>
      <c r="L113" s="1319"/>
      <c r="M113" s="1319"/>
      <c r="N113" s="1319"/>
      <c r="O113" s="605" t="s">
        <v>918</v>
      </c>
      <c r="P113" s="606"/>
      <c r="Q113" s="606"/>
      <c r="R113" s="606"/>
      <c r="S113" s="607"/>
    </row>
    <row r="114" spans="1:19" ht="13.5" customHeight="1">
      <c r="A114" s="1053"/>
      <c r="B114" s="1053"/>
      <c r="C114" s="1134"/>
      <c r="D114" s="1134"/>
      <c r="E114" s="1134"/>
      <c r="F114" s="1134"/>
      <c r="G114" s="1134"/>
      <c r="H114" s="1134"/>
      <c r="I114" s="1134"/>
      <c r="J114" s="1134"/>
      <c r="K114" s="1319"/>
      <c r="L114" s="1319"/>
      <c r="M114" s="1319"/>
      <c r="N114" s="1319"/>
      <c r="O114" s="608" t="s">
        <v>893</v>
      </c>
      <c r="P114" s="609"/>
      <c r="Q114" s="609"/>
      <c r="R114" s="609"/>
      <c r="S114" s="610"/>
    </row>
    <row r="115" spans="1:19" ht="13.5" customHeight="1">
      <c r="A115" s="1069" t="s">
        <v>894</v>
      </c>
      <c r="B115" s="1071"/>
      <c r="C115" s="1134"/>
      <c r="D115" s="1134"/>
      <c r="E115" s="1320"/>
      <c r="F115" s="1320"/>
      <c r="G115" s="1320"/>
      <c r="H115" s="1320"/>
      <c r="I115" s="1320"/>
      <c r="J115" s="1320"/>
      <c r="K115" s="1308" t="s">
        <v>660</v>
      </c>
      <c r="L115" s="1308"/>
      <c r="M115" s="1308"/>
      <c r="N115" s="1308"/>
      <c r="O115" s="605" t="s">
        <v>918</v>
      </c>
      <c r="P115" s="606"/>
      <c r="Q115" s="606"/>
      <c r="R115" s="606"/>
      <c r="S115" s="607"/>
    </row>
    <row r="116" spans="1:19" ht="13.5" customHeight="1">
      <c r="A116" s="1108"/>
      <c r="B116" s="1109"/>
      <c r="C116" s="1134"/>
      <c r="D116" s="1134"/>
      <c r="E116" s="1320"/>
      <c r="F116" s="1320"/>
      <c r="G116" s="1320"/>
      <c r="H116" s="1320"/>
      <c r="I116" s="1320"/>
      <c r="J116" s="1320"/>
      <c r="K116" s="1308"/>
      <c r="L116" s="1308"/>
      <c r="M116" s="1308"/>
      <c r="N116" s="1308"/>
      <c r="O116" s="586" t="s">
        <v>908</v>
      </c>
      <c r="P116" s="587"/>
      <c r="Q116" s="587"/>
      <c r="R116" s="587"/>
      <c r="S116" s="588"/>
    </row>
    <row r="117" spans="1:19">
      <c r="A117" s="1072"/>
      <c r="B117" s="1074"/>
      <c r="C117" s="1134"/>
      <c r="D117" s="1134"/>
      <c r="E117" s="1320"/>
      <c r="F117" s="1320"/>
      <c r="G117" s="1320"/>
      <c r="H117" s="1320"/>
      <c r="I117" s="1320"/>
      <c r="J117" s="1320"/>
      <c r="K117" s="1308"/>
      <c r="L117" s="1308"/>
      <c r="M117" s="1308"/>
      <c r="N117" s="1308"/>
      <c r="O117" s="608"/>
      <c r="P117" s="609"/>
      <c r="Q117" s="609"/>
      <c r="R117" s="609"/>
      <c r="S117" s="610"/>
    </row>
    <row r="118" spans="1:19" ht="13.5" customHeight="1"/>
    <row r="119" spans="1:19">
      <c r="A119" s="125" t="s">
        <v>878</v>
      </c>
      <c r="B119" s="126" t="s">
        <v>895</v>
      </c>
      <c r="C119" s="126"/>
      <c r="D119" s="126"/>
      <c r="E119" s="126"/>
      <c r="F119" s="126"/>
      <c r="G119" s="126"/>
      <c r="H119" s="126"/>
      <c r="I119" s="126"/>
      <c r="J119" s="126"/>
      <c r="K119" s="126"/>
      <c r="L119" s="126"/>
      <c r="M119" s="126"/>
      <c r="N119" s="126"/>
      <c r="O119" s="126"/>
      <c r="P119" s="126"/>
      <c r="Q119" s="126"/>
      <c r="R119" s="126"/>
      <c r="S119" s="126"/>
    </row>
    <row r="120" spans="1:19">
      <c r="A120" s="125" t="s">
        <v>896</v>
      </c>
      <c r="B120" s="989" t="s">
        <v>619</v>
      </c>
      <c r="C120" s="989"/>
      <c r="D120" s="989"/>
      <c r="E120" s="989"/>
      <c r="F120" s="989"/>
      <c r="G120" s="989"/>
      <c r="H120" s="989"/>
      <c r="I120" s="989"/>
      <c r="J120" s="989"/>
      <c r="K120" s="989"/>
      <c r="L120" s="989"/>
      <c r="M120" s="989"/>
      <c r="N120" s="989"/>
      <c r="O120" s="989"/>
      <c r="P120" s="989"/>
      <c r="Q120" s="989"/>
      <c r="R120" s="989"/>
      <c r="S120" s="989"/>
    </row>
    <row r="121" spans="1:19" ht="13.5" customHeight="1">
      <c r="A121" s="126"/>
      <c r="B121" s="989"/>
      <c r="C121" s="989"/>
      <c r="D121" s="989"/>
      <c r="E121" s="989"/>
      <c r="F121" s="989"/>
      <c r="G121" s="989"/>
      <c r="H121" s="989"/>
      <c r="I121" s="989"/>
      <c r="J121" s="989"/>
      <c r="K121" s="989"/>
      <c r="L121" s="989"/>
      <c r="M121" s="989"/>
      <c r="N121" s="989"/>
      <c r="O121" s="989"/>
      <c r="P121" s="989"/>
      <c r="Q121" s="989"/>
      <c r="R121" s="989"/>
      <c r="S121" s="989"/>
    </row>
    <row r="122" spans="1:19">
      <c r="A122" s="125" t="s">
        <v>897</v>
      </c>
      <c r="B122" s="216" t="s">
        <v>898</v>
      </c>
      <c r="C122" s="126"/>
      <c r="D122" s="126"/>
      <c r="E122" s="126"/>
      <c r="F122" s="126"/>
      <c r="G122" s="126"/>
      <c r="H122" s="126"/>
      <c r="I122" s="126"/>
      <c r="J122" s="126"/>
      <c r="K122" s="126"/>
      <c r="L122" s="126"/>
      <c r="M122" s="126"/>
      <c r="N122" s="126"/>
      <c r="O122" s="126"/>
      <c r="P122" s="126"/>
      <c r="Q122" s="126"/>
      <c r="R122" s="126"/>
      <c r="S122" s="126"/>
    </row>
    <row r="123" spans="1:19" ht="13.5" customHeight="1">
      <c r="A123" s="125" t="s">
        <v>881</v>
      </c>
      <c r="B123" s="989" t="s">
        <v>512</v>
      </c>
      <c r="C123" s="989"/>
      <c r="D123" s="989"/>
      <c r="E123" s="989"/>
      <c r="F123" s="989"/>
      <c r="G123" s="989"/>
      <c r="H123" s="989"/>
      <c r="I123" s="989"/>
      <c r="J123" s="989"/>
      <c r="K123" s="989"/>
      <c r="L123" s="989"/>
      <c r="M123" s="989"/>
      <c r="N123" s="989"/>
      <c r="O123" s="989"/>
      <c r="P123" s="989"/>
      <c r="Q123" s="989"/>
      <c r="R123" s="989"/>
      <c r="S123" s="989"/>
    </row>
    <row r="124" spans="1:19" ht="13.5" customHeight="1">
      <c r="A124" s="126"/>
      <c r="B124" s="989"/>
      <c r="C124" s="989"/>
      <c r="D124" s="989"/>
      <c r="E124" s="989"/>
      <c r="F124" s="989"/>
      <c r="G124" s="989"/>
      <c r="H124" s="989"/>
      <c r="I124" s="989"/>
      <c r="J124" s="989"/>
      <c r="K124" s="989"/>
      <c r="L124" s="989"/>
      <c r="M124" s="989"/>
      <c r="N124" s="989"/>
      <c r="O124" s="989"/>
      <c r="P124" s="989"/>
      <c r="Q124" s="989"/>
      <c r="R124" s="989"/>
      <c r="S124" s="989"/>
    </row>
    <row r="125" spans="1:19">
      <c r="A125" s="125" t="s">
        <v>555</v>
      </c>
      <c r="B125" s="1218" t="s">
        <v>639</v>
      </c>
      <c r="C125" s="1218"/>
      <c r="D125" s="1218"/>
      <c r="E125" s="1218"/>
      <c r="F125" s="1218"/>
      <c r="G125" s="1218"/>
      <c r="H125" s="1218"/>
      <c r="I125" s="1218"/>
      <c r="J125" s="1218"/>
      <c r="K125" s="1218"/>
      <c r="L125" s="1218"/>
      <c r="M125" s="1218"/>
      <c r="N125" s="1218"/>
      <c r="O125" s="1218"/>
      <c r="P125" s="1218"/>
      <c r="Q125" s="1218"/>
      <c r="R125" s="1218"/>
      <c r="S125" s="1218"/>
    </row>
    <row r="126" spans="1:19" ht="13.5" customHeight="1">
      <c r="A126" s="125"/>
      <c r="B126" s="1218"/>
      <c r="C126" s="1218"/>
      <c r="D126" s="1218"/>
      <c r="E126" s="1218"/>
      <c r="F126" s="1218"/>
      <c r="G126" s="1218"/>
      <c r="H126" s="1218"/>
      <c r="I126" s="1218"/>
      <c r="J126" s="1218"/>
      <c r="K126" s="1218"/>
      <c r="L126" s="1218"/>
      <c r="M126" s="1218"/>
      <c r="N126" s="1218"/>
      <c r="O126" s="1218"/>
      <c r="P126" s="1218"/>
      <c r="Q126" s="1218"/>
      <c r="R126" s="1218"/>
      <c r="S126" s="1218"/>
    </row>
    <row r="127" spans="1:19" ht="13.5" customHeight="1">
      <c r="A127" s="125" t="s">
        <v>919</v>
      </c>
      <c r="B127" s="126" t="s">
        <v>63</v>
      </c>
      <c r="C127" s="134"/>
      <c r="D127" s="134"/>
      <c r="E127" s="134"/>
      <c r="F127" s="134"/>
      <c r="G127" s="134"/>
      <c r="H127" s="134"/>
      <c r="I127" s="134"/>
      <c r="J127" s="134"/>
      <c r="K127" s="134"/>
      <c r="L127" s="134"/>
      <c r="M127" s="134"/>
      <c r="N127" s="134"/>
      <c r="O127" s="134"/>
      <c r="P127" s="134"/>
      <c r="Q127" s="134"/>
      <c r="R127" s="134"/>
      <c r="S127" s="134"/>
    </row>
    <row r="128" spans="1:19" ht="13.5" customHeight="1">
      <c r="A128" s="126"/>
      <c r="B128" s="134"/>
      <c r="C128" s="134"/>
      <c r="D128" s="134"/>
      <c r="E128" s="134"/>
      <c r="F128" s="134"/>
      <c r="G128" s="134"/>
      <c r="H128" s="134"/>
      <c r="I128" s="134"/>
      <c r="J128" s="134"/>
      <c r="K128" s="134"/>
      <c r="L128" s="134"/>
      <c r="M128" s="134"/>
      <c r="N128" s="134"/>
      <c r="O128" s="134"/>
      <c r="P128" s="134"/>
      <c r="Q128" s="134"/>
      <c r="R128" s="134"/>
      <c r="S128" s="134"/>
    </row>
    <row r="129" spans="1:22">
      <c r="A129" s="125"/>
      <c r="B129" s="126"/>
      <c r="C129" s="126"/>
      <c r="D129" s="126"/>
      <c r="E129" s="126"/>
      <c r="F129" s="126"/>
      <c r="G129" s="126"/>
      <c r="H129" s="126"/>
      <c r="I129" s="126"/>
      <c r="J129" s="126"/>
      <c r="K129" s="126"/>
      <c r="L129" s="126"/>
      <c r="M129" s="126"/>
      <c r="N129" s="126"/>
      <c r="O129" s="126"/>
      <c r="P129" s="126"/>
      <c r="Q129" s="126"/>
      <c r="R129" s="126"/>
      <c r="S129" s="126"/>
    </row>
    <row r="130" spans="1:22">
      <c r="A130" s="125"/>
      <c r="B130" s="126"/>
      <c r="C130" s="126"/>
      <c r="D130" s="126"/>
      <c r="E130" s="126"/>
      <c r="F130" s="126"/>
      <c r="G130" s="126"/>
      <c r="H130" s="126"/>
      <c r="I130" s="126"/>
      <c r="J130" s="126"/>
      <c r="K130" s="126"/>
      <c r="L130" s="126"/>
      <c r="M130" s="126"/>
      <c r="N130" s="126"/>
      <c r="O130" s="126"/>
      <c r="P130" s="126"/>
      <c r="Q130" s="126"/>
      <c r="R130" s="126"/>
      <c r="S130" s="126"/>
    </row>
    <row r="131" spans="1:22">
      <c r="A131" s="979" t="str">
        <f>CONCATENATE("（様式-",INDEX(発注者入力シート!$B$25:$G$28,MATCH(発注者入力シート!M7,発注者入力シート!$C$25:$C$28,0),4),"）")</f>
        <v>（様式-５）</v>
      </c>
      <c r="B131" s="979"/>
      <c r="C131" s="979"/>
      <c r="D131" s="979"/>
      <c r="E131" s="979"/>
      <c r="F131" s="979"/>
      <c r="S131" s="669" t="s">
        <v>1014</v>
      </c>
      <c r="T131" s="6"/>
      <c r="U131" s="3" t="s">
        <v>286</v>
      </c>
    </row>
    <row r="132" spans="1:22" ht="13.5" customHeight="1">
      <c r="A132" s="979" t="str">
        <f>CONCATENATE("評価項目",INDEX(発注者入力シート!$B$25:$G$28,MATCH(発注者入力シート!M7,発注者入力シート!$C$25:$C$28,0),5),"-",INDEX(発注者入力シート!$B$25:$G$28,MATCH(発注者入力シート!M7,発注者入力シート!$C$25:$C$28,0),6))</f>
        <v>評価項目（２）-②</v>
      </c>
      <c r="B132" s="979"/>
      <c r="C132" s="979"/>
      <c r="D132" s="979"/>
      <c r="E132" s="979"/>
      <c r="Q132" s="1124" t="str">
        <f>IF(INDEX(発注者入力シート!$B$20:$G$40,MATCH(発注者入力シート!M7,発注者入力シート!$C$20:$C$40,0),3)="","",INDEX(発注者入力シート!$B$20:$G$40,MATCH(発注者入力シート!M7,発注者入力シート!$C$20:$C$40,0),3))</f>
        <v/>
      </c>
      <c r="R132" s="1124"/>
      <c r="S132" s="1124"/>
      <c r="T132" s="82"/>
      <c r="U132" s="3" t="s">
        <v>287</v>
      </c>
    </row>
    <row r="133" spans="1:22" ht="14">
      <c r="A133" s="1006" t="s">
        <v>25</v>
      </c>
      <c r="B133" s="1006"/>
      <c r="C133" s="1006"/>
      <c r="D133" s="1006"/>
      <c r="E133" s="1006"/>
      <c r="F133" s="1006"/>
      <c r="G133" s="1006"/>
      <c r="H133" s="1006"/>
      <c r="I133" s="1006"/>
      <c r="J133" s="1006"/>
      <c r="K133" s="1006"/>
      <c r="L133" s="1006"/>
      <c r="M133" s="1006"/>
      <c r="N133" s="1006"/>
      <c r="O133" s="1006"/>
      <c r="P133" s="1006"/>
      <c r="Q133" s="1006"/>
      <c r="R133" s="1006"/>
      <c r="S133" s="1006"/>
      <c r="T133" s="128"/>
      <c r="U133" s="103"/>
      <c r="V133" s="3" t="s">
        <v>294</v>
      </c>
    </row>
    <row r="134" spans="1:22">
      <c r="A134" s="3" t="s">
        <v>93</v>
      </c>
      <c r="H134" s="1059" t="s">
        <v>216</v>
      </c>
      <c r="I134" s="1059"/>
      <c r="J134" s="1059"/>
      <c r="K134" s="1059"/>
      <c r="L134" s="1007" t="str">
        <f>IF(企業入力シート!C7="","",企業入力シート!C7)</f>
        <v>○○建設</v>
      </c>
      <c r="M134" s="1007"/>
      <c r="N134" s="1007"/>
      <c r="O134" s="1007"/>
      <c r="P134" s="1007"/>
      <c r="Q134" s="1007"/>
      <c r="R134" s="1007"/>
      <c r="S134" s="1007"/>
      <c r="T134" s="2"/>
      <c r="U134" s="98"/>
      <c r="V134" s="3" t="s">
        <v>404</v>
      </c>
    </row>
    <row r="135" spans="1:22" ht="13.5" customHeight="1"/>
    <row r="136" spans="1:22" ht="13.5" customHeight="1">
      <c r="A136" s="1110" t="s">
        <v>942</v>
      </c>
      <c r="B136" s="1242" t="s">
        <v>944</v>
      </c>
      <c r="C136" s="1242"/>
      <c r="D136" s="1242"/>
      <c r="E136" s="1242"/>
      <c r="F136" s="1274" t="str">
        <f>+$F$6</f>
        <v>平成２８年度から入札公告日前日までに完成及び引き渡しが完了した島根県発注工事</v>
      </c>
      <c r="G136" s="1274"/>
      <c r="H136" s="1274"/>
      <c r="I136" s="1274"/>
      <c r="J136" s="1274"/>
      <c r="K136" s="1274"/>
      <c r="L136" s="1274"/>
      <c r="M136" s="1274"/>
      <c r="N136" s="1274"/>
      <c r="O136" s="1274"/>
      <c r="P136" s="1274"/>
      <c r="Q136" s="1274"/>
      <c r="R136" s="1274"/>
      <c r="S136" s="1274"/>
      <c r="T136" s="2"/>
      <c r="U136" s="3" t="s">
        <v>290</v>
      </c>
    </row>
    <row r="137" spans="1:22">
      <c r="A137" s="1111"/>
      <c r="B137" s="1242"/>
      <c r="C137" s="1242"/>
      <c r="D137" s="1242"/>
      <c r="E137" s="1242"/>
      <c r="F137" s="1274"/>
      <c r="G137" s="1274"/>
      <c r="H137" s="1274"/>
      <c r="I137" s="1274"/>
      <c r="J137" s="1274"/>
      <c r="K137" s="1274"/>
      <c r="L137" s="1274"/>
      <c r="M137" s="1274"/>
      <c r="N137" s="1274"/>
      <c r="O137" s="1274"/>
      <c r="P137" s="1274"/>
      <c r="Q137" s="1274"/>
      <c r="R137" s="1274"/>
      <c r="S137" s="1274"/>
      <c r="T137" s="2"/>
      <c r="U137" s="99"/>
      <c r="V137" s="3" t="s">
        <v>291</v>
      </c>
    </row>
    <row r="138" spans="1:22" ht="13.5" customHeight="1">
      <c r="A138" s="1111"/>
      <c r="B138" s="1053" t="s">
        <v>943</v>
      </c>
      <c r="C138" s="1053"/>
      <c r="D138" s="1053"/>
      <c r="E138" s="1053"/>
      <c r="F138" s="1274" t="str">
        <f>+$F$8</f>
        <v>１契約で１，０００万円（税込）以上で植栽工（維持管理工事を除く）を含む完成及び引き渡しが完了した工事</v>
      </c>
      <c r="G138" s="1274"/>
      <c r="H138" s="1274"/>
      <c r="I138" s="1274"/>
      <c r="J138" s="1274"/>
      <c r="K138" s="1274"/>
      <c r="L138" s="1274"/>
      <c r="M138" s="1274"/>
      <c r="N138" s="1274"/>
      <c r="O138" s="1274"/>
      <c r="P138" s="1274"/>
      <c r="Q138" s="1274"/>
      <c r="R138" s="1274"/>
      <c r="S138" s="1274"/>
      <c r="U138" s="100"/>
      <c r="V138" s="3" t="s">
        <v>289</v>
      </c>
    </row>
    <row r="139" spans="1:22" ht="13.5" customHeight="1">
      <c r="A139" s="1111"/>
      <c r="B139" s="1053"/>
      <c r="C139" s="1053"/>
      <c r="D139" s="1053"/>
      <c r="E139" s="1053"/>
      <c r="F139" s="1274"/>
      <c r="G139" s="1274"/>
      <c r="H139" s="1274"/>
      <c r="I139" s="1274"/>
      <c r="J139" s="1274"/>
      <c r="K139" s="1274"/>
      <c r="L139" s="1274"/>
      <c r="M139" s="1274"/>
      <c r="N139" s="1274"/>
      <c r="O139" s="1274"/>
      <c r="P139" s="1274"/>
      <c r="Q139" s="1274"/>
      <c r="R139" s="1274"/>
      <c r="S139" s="1274"/>
      <c r="U139" s="129"/>
      <c r="V139" s="3" t="s">
        <v>295</v>
      </c>
    </row>
    <row r="140" spans="1:22">
      <c r="A140" s="1111"/>
      <c r="B140" s="1053"/>
      <c r="C140" s="1053"/>
      <c r="D140" s="1053"/>
      <c r="E140" s="1053"/>
      <c r="F140" s="1274"/>
      <c r="G140" s="1274"/>
      <c r="H140" s="1274"/>
      <c r="I140" s="1274"/>
      <c r="J140" s="1274"/>
      <c r="K140" s="1274"/>
      <c r="L140" s="1274"/>
      <c r="M140" s="1274"/>
      <c r="N140" s="1274"/>
      <c r="O140" s="1274"/>
      <c r="P140" s="1274"/>
      <c r="Q140" s="1274"/>
      <c r="R140" s="1274"/>
      <c r="S140" s="1274"/>
      <c r="T140" s="82"/>
    </row>
    <row r="141" spans="1:22" ht="13.5" customHeight="1">
      <c r="A141" s="1111"/>
      <c r="B141" s="1133" t="s">
        <v>89</v>
      </c>
      <c r="C141" s="1133"/>
      <c r="D141" s="1133"/>
      <c r="E141" s="1133"/>
      <c r="F141" s="1275" t="str">
        <f>+$F$11</f>
        <v>造園工事</v>
      </c>
      <c r="G141" s="1275"/>
      <c r="H141" s="1275"/>
      <c r="I141" s="1275"/>
      <c r="J141" s="1275"/>
      <c r="K141" s="1275"/>
      <c r="L141" s="1275"/>
      <c r="M141" s="1275"/>
      <c r="N141" s="1275"/>
      <c r="O141" s="1275"/>
      <c r="P141" s="1275"/>
      <c r="Q141" s="1275"/>
      <c r="R141" s="1275"/>
      <c r="S141" s="1275"/>
      <c r="T141" s="82"/>
    </row>
    <row r="142" spans="1:22" ht="13.5" customHeight="1">
      <c r="A142" s="1112"/>
      <c r="B142" s="1133" t="s">
        <v>156</v>
      </c>
      <c r="C142" s="1133"/>
      <c r="D142" s="1133"/>
      <c r="E142" s="1133"/>
      <c r="F142" s="1275" t="str">
        <f>+$F$12</f>
        <v>造園工事</v>
      </c>
      <c r="G142" s="1275"/>
      <c r="H142" s="1275"/>
      <c r="I142" s="1275"/>
      <c r="J142" s="1275"/>
      <c r="K142" s="1275"/>
      <c r="L142" s="1275"/>
      <c r="M142" s="1275"/>
      <c r="N142" s="1275"/>
      <c r="O142" s="1275"/>
      <c r="P142" s="1275"/>
      <c r="Q142" s="1275"/>
      <c r="R142" s="1275"/>
      <c r="S142" s="1275"/>
      <c r="T142" s="82"/>
    </row>
    <row r="143" spans="1:22" ht="13.5" customHeight="1">
      <c r="A143" s="634"/>
      <c r="B143" s="634"/>
      <c r="C143" s="634"/>
      <c r="D143" s="634"/>
      <c r="E143" s="134"/>
      <c r="F143" s="134"/>
      <c r="G143" s="134"/>
      <c r="H143" s="134"/>
      <c r="I143" s="134"/>
      <c r="J143" s="134"/>
      <c r="K143" s="134"/>
      <c r="L143" s="134"/>
      <c r="M143" s="134"/>
      <c r="N143" s="134"/>
      <c r="O143" s="134"/>
      <c r="P143" s="134"/>
      <c r="Q143" s="134"/>
      <c r="R143" s="134"/>
      <c r="S143" s="134"/>
      <c r="T143" s="82"/>
    </row>
    <row r="144" spans="1:22" ht="13.5" customHeight="1">
      <c r="A144" s="1055" t="s">
        <v>26</v>
      </c>
      <c r="B144" s="1056"/>
      <c r="C144" s="1056"/>
      <c r="D144" s="1056"/>
      <c r="E144" s="1054"/>
      <c r="F144" s="139" t="s">
        <v>145</v>
      </c>
      <c r="G144" s="1264" t="str">
        <f>IF(企業入力シート!C19="","",企業入力シート!C19)</f>
        <v/>
      </c>
      <c r="H144" s="1265"/>
      <c r="I144" s="1265"/>
      <c r="J144" s="1265"/>
      <c r="K144" s="1265"/>
      <c r="L144" s="1266"/>
      <c r="M144" s="109"/>
      <c r="T144" s="82"/>
    </row>
    <row r="145" spans="1:26">
      <c r="A145" s="1055" t="s">
        <v>611</v>
      </c>
      <c r="B145" s="1056"/>
      <c r="C145" s="1056"/>
      <c r="D145" s="1056"/>
      <c r="E145" s="1054"/>
      <c r="F145" s="1055" t="s">
        <v>609</v>
      </c>
      <c r="G145" s="1056"/>
      <c r="H145" s="1056"/>
      <c r="I145" s="1056"/>
      <c r="J145" s="1056"/>
      <c r="K145" s="1056"/>
      <c r="L145" s="1056"/>
      <c r="M145" s="1053" t="s">
        <v>610</v>
      </c>
      <c r="N145" s="1053"/>
      <c r="O145" s="1053"/>
      <c r="P145" s="1053"/>
      <c r="Q145" s="1053"/>
      <c r="R145" s="1053"/>
      <c r="S145" s="1053"/>
      <c r="T145" s="82"/>
    </row>
    <row r="146" spans="1:26" ht="13.5" customHeight="1">
      <c r="A146" s="1281" t="s">
        <v>17</v>
      </c>
      <c r="B146" s="1069" t="s">
        <v>18</v>
      </c>
      <c r="C146" s="1070"/>
      <c r="D146" s="1070"/>
      <c r="E146" s="1071"/>
      <c r="F146" s="1089"/>
      <c r="G146" s="1090"/>
      <c r="H146" s="1090"/>
      <c r="I146" s="1090"/>
      <c r="J146" s="1090"/>
      <c r="K146" s="1090"/>
      <c r="L146" s="1091"/>
      <c r="M146" s="1089"/>
      <c r="N146" s="1090"/>
      <c r="O146" s="1090"/>
      <c r="P146" s="1090"/>
      <c r="Q146" s="1090"/>
      <c r="R146" s="1090"/>
      <c r="S146" s="1091"/>
      <c r="T146" s="82"/>
    </row>
    <row r="147" spans="1:26">
      <c r="A147" s="1281"/>
      <c r="B147" s="1108"/>
      <c r="C147" s="983"/>
      <c r="D147" s="983"/>
      <c r="E147" s="1109"/>
      <c r="F147" s="1092"/>
      <c r="G147" s="1093"/>
      <c r="H147" s="1093"/>
      <c r="I147" s="1093"/>
      <c r="J147" s="1093"/>
      <c r="K147" s="1093"/>
      <c r="L147" s="1094"/>
      <c r="M147" s="1092"/>
      <c r="N147" s="1093"/>
      <c r="O147" s="1093"/>
      <c r="P147" s="1093"/>
      <c r="Q147" s="1093"/>
      <c r="R147" s="1093"/>
      <c r="S147" s="1094"/>
      <c r="T147" s="157"/>
      <c r="U147" s="105" t="s">
        <v>292</v>
      </c>
    </row>
    <row r="148" spans="1:26">
      <c r="A148" s="1281"/>
      <c r="B148" s="1108"/>
      <c r="C148" s="983"/>
      <c r="D148" s="983"/>
      <c r="E148" s="1109"/>
      <c r="F148" s="1092"/>
      <c r="G148" s="1093"/>
      <c r="H148" s="1093"/>
      <c r="I148" s="1093"/>
      <c r="J148" s="1093"/>
      <c r="K148" s="1093"/>
      <c r="L148" s="1094"/>
      <c r="M148" s="1092"/>
      <c r="N148" s="1093"/>
      <c r="O148" s="1093"/>
      <c r="P148" s="1093"/>
      <c r="Q148" s="1093"/>
      <c r="R148" s="1093"/>
      <c r="S148" s="1094"/>
      <c r="T148" s="157"/>
      <c r="U148" s="105" t="s">
        <v>293</v>
      </c>
    </row>
    <row r="149" spans="1:26">
      <c r="A149" s="1281"/>
      <c r="B149" s="1072"/>
      <c r="C149" s="1073"/>
      <c r="D149" s="1073"/>
      <c r="E149" s="1074"/>
      <c r="F149" s="1095"/>
      <c r="G149" s="1096"/>
      <c r="H149" s="1096"/>
      <c r="I149" s="1096"/>
      <c r="J149" s="1096"/>
      <c r="K149" s="1096"/>
      <c r="L149" s="1097"/>
      <c r="M149" s="1095"/>
      <c r="N149" s="1096"/>
      <c r="O149" s="1096"/>
      <c r="P149" s="1096"/>
      <c r="Q149" s="1096"/>
      <c r="R149" s="1096"/>
      <c r="S149" s="1097"/>
      <c r="T149" s="157"/>
      <c r="U149" s="105" t="s">
        <v>573</v>
      </c>
    </row>
    <row r="150" spans="1:26" ht="19.5" customHeight="1">
      <c r="A150" s="1281"/>
      <c r="B150" s="1072" t="s">
        <v>921</v>
      </c>
      <c r="C150" s="1073"/>
      <c r="D150" s="1073"/>
      <c r="E150" s="1074"/>
      <c r="F150" s="1215"/>
      <c r="G150" s="1216"/>
      <c r="H150" s="1216"/>
      <c r="I150" s="1216"/>
      <c r="J150" s="1216"/>
      <c r="K150" s="1216"/>
      <c r="L150" s="1258"/>
      <c r="M150" s="1215"/>
      <c r="N150" s="1216"/>
      <c r="O150" s="1216"/>
      <c r="P150" s="1216"/>
      <c r="Q150" s="1216"/>
      <c r="R150" s="1216"/>
      <c r="S150" s="1258"/>
      <c r="T150" s="105"/>
      <c r="U150" s="105"/>
    </row>
    <row r="151" spans="1:26" ht="31.5" customHeight="1">
      <c r="A151" s="1281"/>
      <c r="B151" s="1055" t="s">
        <v>12</v>
      </c>
      <c r="C151" s="1056"/>
      <c r="D151" s="1056"/>
      <c r="E151" s="1054"/>
      <c r="F151" s="1278"/>
      <c r="G151" s="1279"/>
      <c r="H151" s="1279"/>
      <c r="I151" s="1279"/>
      <c r="J151" s="1279"/>
      <c r="K151" s="1279"/>
      <c r="L151" s="1280"/>
      <c r="M151" s="1278"/>
      <c r="N151" s="1279"/>
      <c r="O151" s="1279"/>
      <c r="P151" s="1279"/>
      <c r="Q151" s="1279"/>
      <c r="R151" s="1279"/>
      <c r="S151" s="1280"/>
      <c r="T151" s="3" t="s">
        <v>774</v>
      </c>
      <c r="U151" s="3" t="s">
        <v>773</v>
      </c>
    </row>
    <row r="152" spans="1:26">
      <c r="A152" s="1281"/>
      <c r="B152" s="1069" t="s">
        <v>19</v>
      </c>
      <c r="C152" s="1070"/>
      <c r="D152" s="1070"/>
      <c r="E152" s="1071"/>
      <c r="F152" s="1267"/>
      <c r="G152" s="1268"/>
      <c r="H152" s="1268"/>
      <c r="I152" s="1268"/>
      <c r="J152" s="1268"/>
      <c r="K152" s="1268"/>
      <c r="L152" s="1268"/>
      <c r="M152" s="1267"/>
      <c r="N152" s="1268"/>
      <c r="O152" s="1268"/>
      <c r="P152" s="1268"/>
      <c r="Q152" s="1268"/>
      <c r="R152" s="1268"/>
      <c r="S152" s="1276"/>
      <c r="T152" s="130"/>
    </row>
    <row r="153" spans="1:26">
      <c r="A153" s="1281"/>
      <c r="B153" s="1072"/>
      <c r="C153" s="1073"/>
      <c r="D153" s="1073"/>
      <c r="E153" s="1074"/>
      <c r="F153" s="1269"/>
      <c r="G153" s="1270"/>
      <c r="H153" s="1270"/>
      <c r="I153" s="1270"/>
      <c r="J153" s="1270"/>
      <c r="K153" s="1270"/>
      <c r="L153" s="1270"/>
      <c r="M153" s="1269"/>
      <c r="N153" s="1270"/>
      <c r="O153" s="1270"/>
      <c r="P153" s="1270"/>
      <c r="Q153" s="1270"/>
      <c r="R153" s="1270"/>
      <c r="S153" s="1277"/>
      <c r="T153" s="130"/>
      <c r="U153" s="392" t="s">
        <v>727</v>
      </c>
    </row>
    <row r="154" spans="1:26" ht="19.5" customHeight="1">
      <c r="A154" s="1281"/>
      <c r="B154" s="1024" t="s">
        <v>624</v>
      </c>
      <c r="C154" s="1025"/>
      <c r="D154" s="1025"/>
      <c r="E154" s="1026"/>
      <c r="F154" s="1087"/>
      <c r="G154" s="1088"/>
      <c r="H154" s="1088"/>
      <c r="I154" s="1088"/>
      <c r="J154" s="1088"/>
      <c r="K154" s="1088"/>
      <c r="L154" s="365" t="s">
        <v>103</v>
      </c>
      <c r="M154" s="1087"/>
      <c r="N154" s="1088"/>
      <c r="O154" s="1088"/>
      <c r="P154" s="1088"/>
      <c r="Q154" s="1088"/>
      <c r="R154" s="1088"/>
      <c r="S154" s="365" t="s">
        <v>103</v>
      </c>
      <c r="T154" s="82"/>
      <c r="U154" s="3" t="s">
        <v>724</v>
      </c>
    </row>
    <row r="155" spans="1:26" ht="19.5" customHeight="1">
      <c r="A155" s="1281"/>
      <c r="B155" s="1129" t="s">
        <v>731</v>
      </c>
      <c r="C155" s="1130"/>
      <c r="D155" s="1130"/>
      <c r="E155" s="123" t="s">
        <v>203</v>
      </c>
      <c r="F155" s="619"/>
      <c r="G155" s="218"/>
      <c r="H155" s="220" t="s">
        <v>396</v>
      </c>
      <c r="I155" s="218"/>
      <c r="J155" s="220" t="s">
        <v>399</v>
      </c>
      <c r="K155" s="218"/>
      <c r="L155" s="223" t="s">
        <v>397</v>
      </c>
      <c r="M155" s="619"/>
      <c r="N155" s="218"/>
      <c r="O155" s="220" t="s">
        <v>396</v>
      </c>
      <c r="P155" s="218"/>
      <c r="Q155" s="220" t="s">
        <v>399</v>
      </c>
      <c r="R155" s="218"/>
      <c r="S155" s="223" t="s">
        <v>397</v>
      </c>
      <c r="T155" s="158"/>
      <c r="U155" s="389">
        <v>46235</v>
      </c>
      <c r="V155" s="391" t="s">
        <v>726</v>
      </c>
      <c r="Z155" s="3" t="s">
        <v>395</v>
      </c>
    </row>
    <row r="156" spans="1:26" ht="19.5" customHeight="1">
      <c r="A156" s="1281"/>
      <c r="B156" s="1131"/>
      <c r="C156" s="1132"/>
      <c r="D156" s="1132"/>
      <c r="E156" s="124" t="s">
        <v>204</v>
      </c>
      <c r="F156" s="620"/>
      <c r="G156" s="219"/>
      <c r="H156" s="221" t="s">
        <v>396</v>
      </c>
      <c r="I156" s="219"/>
      <c r="J156" s="221" t="s">
        <v>400</v>
      </c>
      <c r="K156" s="219"/>
      <c r="L156" s="224" t="s">
        <v>397</v>
      </c>
      <c r="M156" s="620"/>
      <c r="N156" s="219"/>
      <c r="O156" s="221" t="s">
        <v>396</v>
      </c>
      <c r="P156" s="219"/>
      <c r="Q156" s="221" t="s">
        <v>400</v>
      </c>
      <c r="R156" s="219"/>
      <c r="S156" s="224" t="s">
        <v>397</v>
      </c>
      <c r="T156" s="158"/>
      <c r="U156" s="3" t="s">
        <v>725</v>
      </c>
      <c r="Z156" s="3" t="s">
        <v>839</v>
      </c>
    </row>
    <row r="157" spans="1:26" ht="19.5" customHeight="1">
      <c r="A157" s="1281"/>
      <c r="B157" s="1069" t="s">
        <v>27</v>
      </c>
      <c r="C157" s="1070"/>
      <c r="D157" s="1070"/>
      <c r="E157" s="123" t="s">
        <v>203</v>
      </c>
      <c r="F157" s="621"/>
      <c r="G157" s="218"/>
      <c r="H157" s="220" t="s">
        <v>396</v>
      </c>
      <c r="I157" s="218"/>
      <c r="J157" s="220" t="s">
        <v>399</v>
      </c>
      <c r="K157" s="218"/>
      <c r="L157" s="223" t="s">
        <v>397</v>
      </c>
      <c r="M157" s="621"/>
      <c r="N157" s="218"/>
      <c r="O157" s="220" t="s">
        <v>396</v>
      </c>
      <c r="P157" s="218"/>
      <c r="Q157" s="220" t="s">
        <v>399</v>
      </c>
      <c r="R157" s="218"/>
      <c r="S157" s="223" t="s">
        <v>397</v>
      </c>
      <c r="T157" s="158"/>
      <c r="U157" s="390">
        <f>U155</f>
        <v>46235</v>
      </c>
    </row>
    <row r="158" spans="1:26" ht="19.5" customHeight="1">
      <c r="A158" s="1281"/>
      <c r="B158" s="1072"/>
      <c r="C158" s="1073"/>
      <c r="D158" s="1073"/>
      <c r="E158" s="124" t="s">
        <v>204</v>
      </c>
      <c r="F158" s="622"/>
      <c r="G158" s="219"/>
      <c r="H158" s="221" t="s">
        <v>396</v>
      </c>
      <c r="I158" s="219"/>
      <c r="J158" s="221" t="s">
        <v>400</v>
      </c>
      <c r="K158" s="219"/>
      <c r="L158" s="224" t="s">
        <v>397</v>
      </c>
      <c r="M158" s="622"/>
      <c r="N158" s="219"/>
      <c r="O158" s="221" t="s">
        <v>396</v>
      </c>
      <c r="P158" s="219"/>
      <c r="Q158" s="221" t="s">
        <v>400</v>
      </c>
      <c r="R158" s="219"/>
      <c r="S158" s="224" t="s">
        <v>397</v>
      </c>
      <c r="T158" s="158"/>
    </row>
    <row r="159" spans="1:26" ht="19.5" customHeight="1">
      <c r="A159" s="1281"/>
      <c r="B159" s="1055" t="s">
        <v>28</v>
      </c>
      <c r="C159" s="1056"/>
      <c r="D159" s="1056"/>
      <c r="E159" s="1054"/>
      <c r="F159" s="1259"/>
      <c r="G159" s="1260"/>
      <c r="H159" s="1260"/>
      <c r="I159" s="1260"/>
      <c r="J159" s="1260"/>
      <c r="K159" s="1260"/>
      <c r="L159" s="1261"/>
      <c r="M159" s="1259"/>
      <c r="N159" s="1260"/>
      <c r="O159" s="1260"/>
      <c r="P159" s="1260"/>
      <c r="Q159" s="1260"/>
      <c r="R159" s="1260"/>
      <c r="S159" s="1261"/>
      <c r="T159" s="159"/>
    </row>
    <row r="160" spans="1:26" ht="19.5" customHeight="1">
      <c r="A160" s="1281"/>
      <c r="B160" s="1069" t="s">
        <v>20</v>
      </c>
      <c r="C160" s="1070"/>
      <c r="D160" s="1070"/>
      <c r="E160" s="1071"/>
      <c r="F160" s="1244"/>
      <c r="G160" s="1245"/>
      <c r="H160" s="1245"/>
      <c r="I160" s="1245"/>
      <c r="J160" s="1245"/>
      <c r="K160" s="1245"/>
      <c r="L160" s="1246"/>
      <c r="M160" s="1244"/>
      <c r="N160" s="1245"/>
      <c r="O160" s="1245"/>
      <c r="P160" s="1245"/>
      <c r="Q160" s="1245"/>
      <c r="R160" s="1245"/>
      <c r="S160" s="1246"/>
      <c r="T160" s="82"/>
    </row>
    <row r="161" spans="1:24" ht="19.5" customHeight="1">
      <c r="A161" s="1281"/>
      <c r="B161" s="1137" t="s">
        <v>511</v>
      </c>
      <c r="C161" s="1138"/>
      <c r="D161" s="1138"/>
      <c r="E161" s="1139"/>
      <c r="F161" s="1244"/>
      <c r="G161" s="1245"/>
      <c r="H161" s="1245"/>
      <c r="I161" s="1245"/>
      <c r="J161" s="1245"/>
      <c r="K161" s="1245"/>
      <c r="L161" s="1246"/>
      <c r="M161" s="1244"/>
      <c r="N161" s="1245"/>
      <c r="O161" s="1245"/>
      <c r="P161" s="1245"/>
      <c r="Q161" s="1245"/>
      <c r="R161" s="1245"/>
      <c r="S161" s="1246"/>
      <c r="T161" s="82"/>
    </row>
    <row r="162" spans="1:24" ht="19.5" customHeight="1">
      <c r="A162" s="1281"/>
      <c r="B162" s="1263" t="s">
        <v>783</v>
      </c>
      <c r="C162" s="1263"/>
      <c r="D162" s="1263"/>
      <c r="E162" s="1263"/>
      <c r="F162" s="1271"/>
      <c r="G162" s="1272"/>
      <c r="H162" s="1272"/>
      <c r="I162" s="1272"/>
      <c r="J162" s="1272"/>
      <c r="K162" s="1272"/>
      <c r="L162" s="1273"/>
      <c r="M162" s="1271"/>
      <c r="N162" s="1272"/>
      <c r="O162" s="1272"/>
      <c r="P162" s="1272"/>
      <c r="Q162" s="1272"/>
      <c r="R162" s="1272"/>
      <c r="S162" s="1273"/>
      <c r="T162" s="82"/>
    </row>
    <row r="163" spans="1:24" ht="19.5" customHeight="1">
      <c r="A163" s="1281"/>
      <c r="B163" s="1263" t="s">
        <v>784</v>
      </c>
      <c r="C163" s="1263"/>
      <c r="D163" s="1263"/>
      <c r="E163" s="1263"/>
      <c r="F163" s="1271"/>
      <c r="G163" s="1272"/>
      <c r="H163" s="1272"/>
      <c r="I163" s="1272"/>
      <c r="J163" s="1272"/>
      <c r="K163" s="1272"/>
      <c r="L163" s="1273"/>
      <c r="M163" s="1271"/>
      <c r="N163" s="1272"/>
      <c r="O163" s="1272"/>
      <c r="P163" s="1272"/>
      <c r="Q163" s="1272"/>
      <c r="R163" s="1272"/>
      <c r="S163" s="1273"/>
      <c r="T163" s="82"/>
    </row>
    <row r="164" spans="1:24" s="126" customFormat="1" ht="31.5" customHeight="1">
      <c r="A164" s="1055" t="s">
        <v>15</v>
      </c>
      <c r="B164" s="1056"/>
      <c r="C164" s="1056"/>
      <c r="D164" s="1056"/>
      <c r="E164" s="1054"/>
      <c r="F164" s="1067"/>
      <c r="G164" s="1068"/>
      <c r="H164" s="1068"/>
      <c r="I164" s="1068"/>
      <c r="J164" s="1068"/>
      <c r="K164" s="1068"/>
      <c r="L164" s="115" t="s">
        <v>102</v>
      </c>
      <c r="M164" s="1067"/>
      <c r="N164" s="1068"/>
      <c r="O164" s="1068"/>
      <c r="P164" s="1068"/>
      <c r="Q164" s="1068"/>
      <c r="R164" s="1068"/>
      <c r="S164" s="115" t="s">
        <v>102</v>
      </c>
      <c r="T164" s="3"/>
      <c r="U164" s="3"/>
      <c r="V164" s="3"/>
      <c r="W164" s="3"/>
      <c r="X164" s="3"/>
    </row>
    <row r="165" spans="1:24">
      <c r="A165" s="1292" t="s">
        <v>21</v>
      </c>
      <c r="B165" s="1027"/>
      <c r="C165" s="1028"/>
      <c r="D165" s="1028"/>
      <c r="E165" s="1029"/>
      <c r="F165" s="1061"/>
      <c r="G165" s="1062"/>
      <c r="H165" s="1062"/>
      <c r="I165" s="1062"/>
      <c r="J165" s="1062"/>
      <c r="K165" s="1062"/>
      <c r="L165" s="1063"/>
      <c r="M165" s="1061"/>
      <c r="N165" s="1062"/>
      <c r="O165" s="1062"/>
      <c r="P165" s="1062"/>
      <c r="Q165" s="1062"/>
      <c r="R165" s="1062"/>
      <c r="S165" s="1063"/>
      <c r="T165" s="159"/>
    </row>
    <row r="166" spans="1:24">
      <c r="A166" s="1292"/>
      <c r="B166" s="1072"/>
      <c r="C166" s="1073"/>
      <c r="D166" s="1073"/>
      <c r="E166" s="1074"/>
      <c r="F166" s="1064"/>
      <c r="G166" s="1065"/>
      <c r="H166" s="1065"/>
      <c r="I166" s="1065"/>
      <c r="J166" s="1065"/>
      <c r="K166" s="1065"/>
      <c r="L166" s="1066"/>
      <c r="M166" s="1064"/>
      <c r="N166" s="1065"/>
      <c r="O166" s="1065"/>
      <c r="P166" s="1065"/>
      <c r="Q166" s="1065"/>
      <c r="R166" s="1065"/>
      <c r="S166" s="1066"/>
      <c r="T166" s="159"/>
    </row>
    <row r="167" spans="1:24">
      <c r="A167" s="1292"/>
      <c r="B167" s="1069"/>
      <c r="C167" s="1070"/>
      <c r="D167" s="1070"/>
      <c r="E167" s="1071"/>
      <c r="F167" s="1061"/>
      <c r="G167" s="1062"/>
      <c r="H167" s="1062"/>
      <c r="I167" s="1062"/>
      <c r="J167" s="1062"/>
      <c r="K167" s="1062"/>
      <c r="L167" s="1063"/>
      <c r="M167" s="1061"/>
      <c r="N167" s="1062"/>
      <c r="O167" s="1062"/>
      <c r="P167" s="1062"/>
      <c r="Q167" s="1062"/>
      <c r="R167" s="1062"/>
      <c r="S167" s="1063"/>
      <c r="T167" s="159"/>
    </row>
    <row r="168" spans="1:24">
      <c r="A168" s="1292"/>
      <c r="B168" s="1072"/>
      <c r="C168" s="1073"/>
      <c r="D168" s="1073"/>
      <c r="E168" s="1074"/>
      <c r="F168" s="1064"/>
      <c r="G168" s="1065"/>
      <c r="H168" s="1065"/>
      <c r="I168" s="1065"/>
      <c r="J168" s="1065"/>
      <c r="K168" s="1065"/>
      <c r="L168" s="1066"/>
      <c r="M168" s="1064"/>
      <c r="N168" s="1065"/>
      <c r="O168" s="1065"/>
      <c r="P168" s="1065"/>
      <c r="Q168" s="1065"/>
      <c r="R168" s="1065"/>
      <c r="S168" s="1066"/>
      <c r="T168" s="159"/>
    </row>
    <row r="169" spans="1:24">
      <c r="A169" s="1292"/>
      <c r="B169" s="1069"/>
      <c r="C169" s="1070"/>
      <c r="D169" s="1070"/>
      <c r="E169" s="1071"/>
      <c r="F169" s="1061"/>
      <c r="G169" s="1062"/>
      <c r="H169" s="1062"/>
      <c r="I169" s="1062"/>
      <c r="J169" s="1062"/>
      <c r="K169" s="1062"/>
      <c r="L169" s="1063"/>
      <c r="M169" s="1061"/>
      <c r="N169" s="1062"/>
      <c r="O169" s="1062"/>
      <c r="P169" s="1062"/>
      <c r="Q169" s="1062"/>
      <c r="R169" s="1062"/>
      <c r="S169" s="1063"/>
      <c r="T169" s="159"/>
    </row>
    <row r="170" spans="1:24">
      <c r="A170" s="1292"/>
      <c r="B170" s="1072"/>
      <c r="C170" s="1073"/>
      <c r="D170" s="1073"/>
      <c r="E170" s="1074"/>
      <c r="F170" s="1064"/>
      <c r="G170" s="1065"/>
      <c r="H170" s="1065"/>
      <c r="I170" s="1065"/>
      <c r="J170" s="1065"/>
      <c r="K170" s="1065"/>
      <c r="L170" s="1066"/>
      <c r="M170" s="1064"/>
      <c r="N170" s="1065"/>
      <c r="O170" s="1065"/>
      <c r="P170" s="1065"/>
      <c r="Q170" s="1065"/>
      <c r="R170" s="1065"/>
      <c r="S170" s="1066"/>
      <c r="T170" s="159"/>
    </row>
    <row r="171" spans="1:24">
      <c r="A171" s="1292"/>
      <c r="B171" s="1069"/>
      <c r="C171" s="1070"/>
      <c r="D171" s="1070"/>
      <c r="E171" s="1071"/>
      <c r="F171" s="1061"/>
      <c r="G171" s="1062"/>
      <c r="H171" s="1062"/>
      <c r="I171" s="1062"/>
      <c r="J171" s="1062"/>
      <c r="K171" s="1062"/>
      <c r="L171" s="1063"/>
      <c r="M171" s="1061"/>
      <c r="N171" s="1062"/>
      <c r="O171" s="1062"/>
      <c r="P171" s="1062"/>
      <c r="Q171" s="1062"/>
      <c r="R171" s="1062"/>
      <c r="S171" s="1063"/>
      <c r="T171" s="159"/>
    </row>
    <row r="172" spans="1:24">
      <c r="A172" s="1293"/>
      <c r="B172" s="1072"/>
      <c r="C172" s="1073"/>
      <c r="D172" s="1073"/>
      <c r="E172" s="1074"/>
      <c r="F172" s="1064"/>
      <c r="G172" s="1065"/>
      <c r="H172" s="1065"/>
      <c r="I172" s="1065"/>
      <c r="J172" s="1065"/>
      <c r="K172" s="1065"/>
      <c r="L172" s="1066"/>
      <c r="M172" s="1064"/>
      <c r="N172" s="1065"/>
      <c r="O172" s="1065"/>
      <c r="P172" s="1065"/>
      <c r="Q172" s="1065"/>
      <c r="R172" s="1065"/>
      <c r="S172" s="1066"/>
      <c r="T172" s="159"/>
    </row>
    <row r="173" spans="1:24" s="126" customFormat="1" ht="13.5" customHeight="1">
      <c r="A173" s="125" t="s">
        <v>51</v>
      </c>
      <c r="B173" s="126" t="s">
        <v>635</v>
      </c>
    </row>
    <row r="174" spans="1:24" s="126" customFormat="1" ht="13.5" customHeight="1">
      <c r="B174" s="105"/>
      <c r="C174" s="366"/>
      <c r="T174" s="134"/>
    </row>
    <row r="175" spans="1:24" s="126" customFormat="1">
      <c r="B175" s="215"/>
      <c r="C175" s="134"/>
      <c r="D175" s="134"/>
      <c r="E175" s="134"/>
      <c r="F175" s="134"/>
      <c r="G175" s="134"/>
      <c r="H175" s="134"/>
      <c r="I175" s="134"/>
      <c r="J175" s="134"/>
      <c r="K175" s="134"/>
      <c r="L175" s="134"/>
      <c r="M175" s="134"/>
      <c r="N175" s="134"/>
      <c r="O175" s="134"/>
      <c r="P175" s="134"/>
      <c r="Q175" s="134"/>
      <c r="R175" s="134"/>
      <c r="S175" s="134"/>
      <c r="T175" s="134"/>
    </row>
    <row r="176" spans="1:24" s="126" customFormat="1">
      <c r="B176" s="215"/>
      <c r="C176" s="134"/>
      <c r="D176" s="134"/>
      <c r="E176" s="134"/>
      <c r="F176" s="134"/>
      <c r="G176" s="134"/>
      <c r="H176" s="134"/>
      <c r="I176" s="134"/>
      <c r="J176" s="134"/>
      <c r="K176" s="134"/>
      <c r="L176" s="134"/>
      <c r="M176" s="134"/>
      <c r="N176" s="134"/>
      <c r="O176" s="134"/>
      <c r="P176" s="134"/>
      <c r="Q176" s="134"/>
      <c r="R176" s="134"/>
      <c r="S176" s="134"/>
      <c r="T176" s="134"/>
    </row>
    <row r="177" spans="1:24" s="126" customFormat="1" ht="13.5" customHeight="1">
      <c r="B177" s="215"/>
      <c r="C177" s="134"/>
      <c r="D177" s="134"/>
      <c r="E177" s="134"/>
      <c r="F177" s="134"/>
      <c r="G177" s="134"/>
      <c r="H177" s="134"/>
      <c r="I177" s="134"/>
      <c r="J177" s="134"/>
      <c r="K177" s="134"/>
      <c r="L177" s="134"/>
      <c r="M177" s="134"/>
      <c r="N177" s="134"/>
      <c r="O177" s="134"/>
      <c r="P177" s="134"/>
      <c r="Q177" s="134"/>
      <c r="R177" s="134"/>
      <c r="S177" s="134"/>
      <c r="T177" s="134"/>
    </row>
    <row r="178" spans="1:24" s="126" customFormat="1" ht="13.5" customHeight="1">
      <c r="B178" s="215"/>
      <c r="T178" s="134"/>
    </row>
    <row r="179" spans="1:24" s="126" customFormat="1">
      <c r="A179" s="125"/>
      <c r="B179" s="134"/>
      <c r="C179" s="134"/>
      <c r="D179" s="134"/>
      <c r="E179" s="134"/>
      <c r="F179" s="134"/>
      <c r="G179" s="134"/>
      <c r="H179" s="134"/>
      <c r="I179" s="134"/>
      <c r="J179" s="134"/>
      <c r="K179" s="134"/>
      <c r="L179" s="134"/>
      <c r="M179" s="134"/>
      <c r="N179" s="134"/>
      <c r="O179" s="134"/>
      <c r="P179" s="134"/>
      <c r="Q179" s="134"/>
      <c r="R179" s="134"/>
      <c r="S179" s="134"/>
      <c r="T179" s="134"/>
    </row>
    <row r="180" spans="1:24" s="126" customFormat="1" ht="13.5" customHeight="1">
      <c r="B180" s="134"/>
      <c r="C180" s="134"/>
      <c r="D180" s="134"/>
      <c r="E180" s="134"/>
      <c r="F180" s="134"/>
      <c r="G180" s="134"/>
      <c r="H180" s="134"/>
      <c r="I180" s="134"/>
      <c r="J180" s="134"/>
      <c r="K180" s="134"/>
      <c r="L180" s="134"/>
      <c r="M180" s="134"/>
      <c r="N180" s="134"/>
      <c r="O180" s="134"/>
      <c r="P180" s="134"/>
      <c r="Q180" s="134"/>
      <c r="R180" s="134"/>
      <c r="S180" s="134"/>
    </row>
    <row r="181" spans="1:24" s="126" customFormat="1">
      <c r="A181" s="125"/>
      <c r="B181" s="134"/>
      <c r="C181" s="134"/>
      <c r="D181" s="134"/>
      <c r="E181" s="134"/>
      <c r="F181" s="134"/>
      <c r="G181" s="134"/>
      <c r="H181" s="134"/>
      <c r="I181" s="134"/>
      <c r="J181" s="134"/>
      <c r="K181" s="134"/>
      <c r="L181" s="134"/>
      <c r="M181" s="134"/>
      <c r="N181" s="134"/>
      <c r="O181" s="134"/>
      <c r="P181" s="134"/>
      <c r="Q181" s="134"/>
      <c r="R181" s="134"/>
      <c r="S181" s="134"/>
      <c r="T181" s="134"/>
    </row>
    <row r="182" spans="1:24" s="126" customFormat="1">
      <c r="B182" s="134"/>
      <c r="C182" s="134"/>
      <c r="D182" s="134"/>
      <c r="E182" s="134"/>
      <c r="F182" s="134"/>
      <c r="G182" s="134"/>
      <c r="H182" s="134"/>
      <c r="I182" s="134"/>
      <c r="J182" s="134"/>
      <c r="K182" s="134"/>
      <c r="L182" s="134"/>
      <c r="M182" s="134"/>
      <c r="N182" s="134"/>
      <c r="O182" s="134"/>
      <c r="P182" s="134"/>
      <c r="Q182" s="134"/>
      <c r="R182" s="134"/>
      <c r="S182" s="134"/>
    </row>
    <row r="183" spans="1:24">
      <c r="A183" s="1241" t="str">
        <f>CONCATENATE("（様式-",INDEX(発注者入力シート!$B$25:$G$28,MATCH(発注者入力シート!M7,発注者入力シート!$C$25:$C$28,0),4),"）")</f>
        <v>（様式-５）</v>
      </c>
      <c r="B183" s="1241"/>
      <c r="C183" s="1241"/>
      <c r="D183" s="1241"/>
      <c r="E183" s="1241"/>
      <c r="F183" s="1241"/>
      <c r="G183" s="126"/>
      <c r="H183" s="126"/>
      <c r="I183" s="126"/>
      <c r="J183" s="126"/>
      <c r="K183" s="126"/>
      <c r="L183" s="126"/>
      <c r="M183" s="126"/>
      <c r="N183" s="126"/>
      <c r="O183" s="126"/>
      <c r="P183" s="126"/>
      <c r="Q183" s="126"/>
      <c r="R183" s="126"/>
      <c r="S183" s="669" t="s">
        <v>1015</v>
      </c>
      <c r="T183" s="215"/>
      <c r="U183" s="126" t="s">
        <v>286</v>
      </c>
      <c r="V183" s="126"/>
      <c r="W183" s="126"/>
      <c r="X183" s="126"/>
    </row>
    <row r="184" spans="1:24">
      <c r="A184" s="979" t="str">
        <f>CONCATENATE("評価項目",INDEX(発注者入力シート!$B$25:$G$28,MATCH(発注者入力シート!M7,発注者入力シート!$C$25:$C$28,0),5),"-",INDEX(発注者入力シート!$B$25:$G$28,MATCH(発注者入力シート!M7,発注者入力シート!$C$25:$C$28,0),6))</f>
        <v>評価項目（２）-②</v>
      </c>
      <c r="B184" s="979"/>
      <c r="C184" s="979"/>
      <c r="D184" s="979"/>
      <c r="E184" s="979"/>
      <c r="Q184" s="1124" t="str">
        <f>IF(INDEX(発注者入力シート!$B$20:$G$40,MATCH(発注者入力シート!M7,発注者入力シート!$C$20:$C$40,0),3)="","",INDEX(発注者入力シート!$B$20:$G$40,MATCH(発注者入力シート!M7,発注者入力シート!$C$20:$C$40,0),3))</f>
        <v/>
      </c>
      <c r="R184" s="1124"/>
      <c r="S184" s="1124"/>
      <c r="T184" s="82"/>
      <c r="U184" s="3" t="s">
        <v>287</v>
      </c>
    </row>
    <row r="185" spans="1:24" ht="14">
      <c r="A185" s="1006" t="s">
        <v>25</v>
      </c>
      <c r="B185" s="1006"/>
      <c r="C185" s="1006"/>
      <c r="D185" s="1006"/>
      <c r="E185" s="1006"/>
      <c r="F185" s="1006"/>
      <c r="G185" s="1006"/>
      <c r="H185" s="1006"/>
      <c r="I185" s="1006"/>
      <c r="J185" s="1006"/>
      <c r="K185" s="1006"/>
      <c r="L185" s="1006"/>
      <c r="M185" s="1006"/>
      <c r="N185" s="1006"/>
      <c r="O185" s="1006"/>
      <c r="P185" s="1006"/>
      <c r="Q185" s="1006"/>
      <c r="R185" s="1006"/>
      <c r="S185" s="1006"/>
      <c r="T185" s="128"/>
      <c r="U185" s="103"/>
      <c r="V185" s="3" t="s">
        <v>294</v>
      </c>
    </row>
    <row r="186" spans="1:24">
      <c r="A186" s="3" t="s">
        <v>93</v>
      </c>
      <c r="H186" s="1059" t="s">
        <v>216</v>
      </c>
      <c r="I186" s="1059"/>
      <c r="J186" s="1059"/>
      <c r="K186" s="1059"/>
      <c r="L186" s="1007" t="str">
        <f>IF(企業入力シート!C7="","",企業入力シート!C7)</f>
        <v>○○建設</v>
      </c>
      <c r="M186" s="1007"/>
      <c r="N186" s="1007"/>
      <c r="O186" s="1007"/>
      <c r="P186" s="1007"/>
      <c r="Q186" s="1007"/>
      <c r="R186" s="1007"/>
      <c r="S186" s="1007"/>
      <c r="T186" s="2"/>
      <c r="U186" s="98"/>
      <c r="V186" s="3" t="s">
        <v>404</v>
      </c>
    </row>
    <row r="188" spans="1:24" ht="13.5" customHeight="1">
      <c r="A188" s="1110" t="s">
        <v>942</v>
      </c>
      <c r="B188" s="1242" t="s">
        <v>944</v>
      </c>
      <c r="C188" s="1242"/>
      <c r="D188" s="1242"/>
      <c r="E188" s="1242"/>
      <c r="F188" s="1274" t="str">
        <f>+$F$6</f>
        <v>平成２８年度から入札公告日前日までに完成及び引き渡しが完了した島根県発注工事</v>
      </c>
      <c r="G188" s="1274"/>
      <c r="H188" s="1274"/>
      <c r="I188" s="1274"/>
      <c r="J188" s="1274"/>
      <c r="K188" s="1274"/>
      <c r="L188" s="1274"/>
      <c r="M188" s="1274"/>
      <c r="N188" s="1274"/>
      <c r="O188" s="1274"/>
      <c r="P188" s="1274"/>
      <c r="Q188" s="1274"/>
      <c r="R188" s="1274"/>
      <c r="S188" s="1274"/>
      <c r="T188" s="2"/>
      <c r="U188" s="3" t="s">
        <v>290</v>
      </c>
    </row>
    <row r="189" spans="1:24">
      <c r="A189" s="1111"/>
      <c r="B189" s="1242"/>
      <c r="C189" s="1242"/>
      <c r="D189" s="1242"/>
      <c r="E189" s="1242"/>
      <c r="F189" s="1274"/>
      <c r="G189" s="1274"/>
      <c r="H189" s="1274"/>
      <c r="I189" s="1274"/>
      <c r="J189" s="1274"/>
      <c r="K189" s="1274"/>
      <c r="L189" s="1274"/>
      <c r="M189" s="1274"/>
      <c r="N189" s="1274"/>
      <c r="O189" s="1274"/>
      <c r="P189" s="1274"/>
      <c r="Q189" s="1274"/>
      <c r="R189" s="1274"/>
      <c r="S189" s="1274"/>
      <c r="T189" s="2"/>
      <c r="U189" s="99"/>
      <c r="V189" s="3" t="s">
        <v>291</v>
      </c>
    </row>
    <row r="190" spans="1:24" ht="13.5" customHeight="1">
      <c r="A190" s="1111"/>
      <c r="B190" s="1053" t="s">
        <v>943</v>
      </c>
      <c r="C190" s="1053"/>
      <c r="D190" s="1053"/>
      <c r="E190" s="1053"/>
      <c r="F190" s="1274" t="str">
        <f>+$F$8</f>
        <v>１契約で１，０００万円（税込）以上で植栽工（維持管理工事を除く）を含む完成及び引き渡しが完了した工事</v>
      </c>
      <c r="G190" s="1274"/>
      <c r="H190" s="1274"/>
      <c r="I190" s="1274"/>
      <c r="J190" s="1274"/>
      <c r="K190" s="1274"/>
      <c r="L190" s="1274"/>
      <c r="M190" s="1274"/>
      <c r="N190" s="1274"/>
      <c r="O190" s="1274"/>
      <c r="P190" s="1274"/>
      <c r="Q190" s="1274"/>
      <c r="R190" s="1274"/>
      <c r="S190" s="1274"/>
      <c r="U190" s="100"/>
      <c r="V190" s="3" t="s">
        <v>289</v>
      </c>
    </row>
    <row r="191" spans="1:24" ht="13.5" customHeight="1">
      <c r="A191" s="1111"/>
      <c r="B191" s="1053"/>
      <c r="C191" s="1053"/>
      <c r="D191" s="1053"/>
      <c r="E191" s="1053"/>
      <c r="F191" s="1274"/>
      <c r="G191" s="1274"/>
      <c r="H191" s="1274"/>
      <c r="I191" s="1274"/>
      <c r="J191" s="1274"/>
      <c r="K191" s="1274"/>
      <c r="L191" s="1274"/>
      <c r="M191" s="1274"/>
      <c r="N191" s="1274"/>
      <c r="O191" s="1274"/>
      <c r="P191" s="1274"/>
      <c r="Q191" s="1274"/>
      <c r="R191" s="1274"/>
      <c r="S191" s="1274"/>
      <c r="U191" s="129"/>
      <c r="V191" s="3" t="s">
        <v>295</v>
      </c>
    </row>
    <row r="192" spans="1:24">
      <c r="A192" s="1111"/>
      <c r="B192" s="1053"/>
      <c r="C192" s="1053"/>
      <c r="D192" s="1053"/>
      <c r="E192" s="1053"/>
      <c r="F192" s="1274"/>
      <c r="G192" s="1274"/>
      <c r="H192" s="1274"/>
      <c r="I192" s="1274"/>
      <c r="J192" s="1274"/>
      <c r="K192" s="1274"/>
      <c r="L192" s="1274"/>
      <c r="M192" s="1274"/>
      <c r="N192" s="1274"/>
      <c r="O192" s="1274"/>
      <c r="P192" s="1274"/>
      <c r="Q192" s="1274"/>
      <c r="R192" s="1274"/>
      <c r="S192" s="1274"/>
      <c r="T192" s="82"/>
    </row>
    <row r="193" spans="1:26" ht="13.5" customHeight="1">
      <c r="A193" s="1111"/>
      <c r="B193" s="1133" t="s">
        <v>89</v>
      </c>
      <c r="C193" s="1133"/>
      <c r="D193" s="1133"/>
      <c r="E193" s="1133"/>
      <c r="F193" s="1275" t="str">
        <f>+$F$11</f>
        <v>造園工事</v>
      </c>
      <c r="G193" s="1275"/>
      <c r="H193" s="1275"/>
      <c r="I193" s="1275"/>
      <c r="J193" s="1275"/>
      <c r="K193" s="1275"/>
      <c r="L193" s="1275"/>
      <c r="M193" s="1275"/>
      <c r="N193" s="1275"/>
      <c r="O193" s="1275"/>
      <c r="P193" s="1275"/>
      <c r="Q193" s="1275"/>
      <c r="R193" s="1275"/>
      <c r="S193" s="1275"/>
      <c r="T193" s="82"/>
    </row>
    <row r="194" spans="1:26" ht="13.5" customHeight="1">
      <c r="A194" s="1112"/>
      <c r="B194" s="1133" t="s">
        <v>156</v>
      </c>
      <c r="C194" s="1133"/>
      <c r="D194" s="1133"/>
      <c r="E194" s="1133"/>
      <c r="F194" s="1275" t="str">
        <f>+$F$12</f>
        <v>造園工事</v>
      </c>
      <c r="G194" s="1275"/>
      <c r="H194" s="1275"/>
      <c r="I194" s="1275"/>
      <c r="J194" s="1275"/>
      <c r="K194" s="1275"/>
      <c r="L194" s="1275"/>
      <c r="M194" s="1275"/>
      <c r="N194" s="1275"/>
      <c r="O194" s="1275"/>
      <c r="P194" s="1275"/>
      <c r="Q194" s="1275"/>
      <c r="R194" s="1275"/>
      <c r="S194" s="1275"/>
      <c r="T194" s="82"/>
    </row>
    <row r="195" spans="1:26">
      <c r="A195" s="634"/>
      <c r="B195" s="634"/>
      <c r="C195" s="634"/>
      <c r="D195" s="634"/>
      <c r="E195" s="134"/>
      <c r="F195" s="134"/>
      <c r="G195" s="134"/>
      <c r="H195" s="134"/>
      <c r="I195" s="134"/>
      <c r="J195" s="134"/>
      <c r="K195" s="134"/>
      <c r="L195" s="134"/>
      <c r="M195" s="134"/>
      <c r="N195" s="134"/>
      <c r="O195" s="134"/>
      <c r="P195" s="134"/>
      <c r="Q195" s="134"/>
      <c r="R195" s="134"/>
      <c r="S195" s="134"/>
      <c r="T195" s="82"/>
    </row>
    <row r="196" spans="1:26" ht="13.5" customHeight="1">
      <c r="A196" s="1055" t="s">
        <v>26</v>
      </c>
      <c r="B196" s="1056"/>
      <c r="C196" s="1056"/>
      <c r="D196" s="1056"/>
      <c r="E196" s="1054"/>
      <c r="F196" s="139" t="s">
        <v>144</v>
      </c>
      <c r="G196" s="1264" t="str">
        <f>IF(企業入力シート!C20="","",企業入力シート!C20)</f>
        <v/>
      </c>
      <c r="H196" s="1265"/>
      <c r="I196" s="1265"/>
      <c r="J196" s="1265"/>
      <c r="K196" s="1265"/>
      <c r="L196" s="1266"/>
      <c r="M196" s="109"/>
      <c r="T196" s="82"/>
    </row>
    <row r="197" spans="1:26">
      <c r="A197" s="1055" t="s">
        <v>611</v>
      </c>
      <c r="B197" s="1056"/>
      <c r="C197" s="1056"/>
      <c r="D197" s="1056"/>
      <c r="E197" s="1054"/>
      <c r="F197" s="1055" t="s">
        <v>609</v>
      </c>
      <c r="G197" s="1056"/>
      <c r="H197" s="1056"/>
      <c r="I197" s="1056"/>
      <c r="J197" s="1056"/>
      <c r="K197" s="1056"/>
      <c r="L197" s="1056"/>
      <c r="M197" s="1053" t="s">
        <v>610</v>
      </c>
      <c r="N197" s="1053"/>
      <c r="O197" s="1053"/>
      <c r="P197" s="1053"/>
      <c r="Q197" s="1053"/>
      <c r="R197" s="1053"/>
      <c r="S197" s="1053"/>
      <c r="T197" s="82"/>
    </row>
    <row r="198" spans="1:26" ht="13.5" customHeight="1">
      <c r="A198" s="1281" t="s">
        <v>17</v>
      </c>
      <c r="B198" s="1069" t="s">
        <v>18</v>
      </c>
      <c r="C198" s="1070"/>
      <c r="D198" s="1070"/>
      <c r="E198" s="1071"/>
      <c r="F198" s="1089"/>
      <c r="G198" s="1090"/>
      <c r="H198" s="1090"/>
      <c r="I198" s="1090"/>
      <c r="J198" s="1090"/>
      <c r="K198" s="1090"/>
      <c r="L198" s="1091"/>
      <c r="M198" s="1089"/>
      <c r="N198" s="1090"/>
      <c r="O198" s="1090"/>
      <c r="P198" s="1090"/>
      <c r="Q198" s="1090"/>
      <c r="R198" s="1090"/>
      <c r="S198" s="1091"/>
      <c r="T198" s="82"/>
    </row>
    <row r="199" spans="1:26">
      <c r="A199" s="1281"/>
      <c r="B199" s="1108"/>
      <c r="C199" s="983"/>
      <c r="D199" s="983"/>
      <c r="E199" s="1109"/>
      <c r="F199" s="1092"/>
      <c r="G199" s="1093"/>
      <c r="H199" s="1093"/>
      <c r="I199" s="1093"/>
      <c r="J199" s="1093"/>
      <c r="K199" s="1093"/>
      <c r="L199" s="1094"/>
      <c r="M199" s="1092"/>
      <c r="N199" s="1093"/>
      <c r="O199" s="1093"/>
      <c r="P199" s="1093"/>
      <c r="Q199" s="1093"/>
      <c r="R199" s="1093"/>
      <c r="S199" s="1094"/>
      <c r="T199" s="157"/>
      <c r="U199" s="105" t="s">
        <v>292</v>
      </c>
    </row>
    <row r="200" spans="1:26">
      <c r="A200" s="1281"/>
      <c r="B200" s="1108"/>
      <c r="C200" s="983"/>
      <c r="D200" s="983"/>
      <c r="E200" s="1109"/>
      <c r="F200" s="1092"/>
      <c r="G200" s="1093"/>
      <c r="H200" s="1093"/>
      <c r="I200" s="1093"/>
      <c r="J200" s="1093"/>
      <c r="K200" s="1093"/>
      <c r="L200" s="1094"/>
      <c r="M200" s="1092"/>
      <c r="N200" s="1093"/>
      <c r="O200" s="1093"/>
      <c r="P200" s="1093"/>
      <c r="Q200" s="1093"/>
      <c r="R200" s="1093"/>
      <c r="S200" s="1094"/>
      <c r="T200" s="157"/>
      <c r="U200" s="105" t="s">
        <v>293</v>
      </c>
    </row>
    <row r="201" spans="1:26">
      <c r="A201" s="1281"/>
      <c r="B201" s="1072"/>
      <c r="C201" s="1073"/>
      <c r="D201" s="1073"/>
      <c r="E201" s="1074"/>
      <c r="F201" s="1095"/>
      <c r="G201" s="1096"/>
      <c r="H201" s="1096"/>
      <c r="I201" s="1096"/>
      <c r="J201" s="1096"/>
      <c r="K201" s="1096"/>
      <c r="L201" s="1097"/>
      <c r="M201" s="1095"/>
      <c r="N201" s="1096"/>
      <c r="O201" s="1096"/>
      <c r="P201" s="1096"/>
      <c r="Q201" s="1096"/>
      <c r="R201" s="1096"/>
      <c r="S201" s="1097"/>
      <c r="T201" s="157"/>
      <c r="U201" s="105" t="s">
        <v>573</v>
      </c>
    </row>
    <row r="202" spans="1:26" ht="19.5" customHeight="1">
      <c r="A202" s="1281"/>
      <c r="B202" s="1073" t="s">
        <v>920</v>
      </c>
      <c r="C202" s="1073"/>
      <c r="D202" s="1073"/>
      <c r="E202" s="1074"/>
      <c r="F202" s="1215"/>
      <c r="G202" s="1216"/>
      <c r="H202" s="1216"/>
      <c r="I202" s="1216"/>
      <c r="J202" s="1216"/>
      <c r="K202" s="1216"/>
      <c r="L202" s="1258"/>
      <c r="M202" s="1215"/>
      <c r="N202" s="1216"/>
      <c r="O202" s="1216"/>
      <c r="P202" s="1216"/>
      <c r="Q202" s="1216"/>
      <c r="R202" s="1216"/>
      <c r="S202" s="1258"/>
      <c r="T202" s="105"/>
      <c r="U202" s="105"/>
    </row>
    <row r="203" spans="1:26" ht="31.5" customHeight="1">
      <c r="A203" s="1281"/>
      <c r="B203" s="1056" t="s">
        <v>12</v>
      </c>
      <c r="C203" s="1056"/>
      <c r="D203" s="1056"/>
      <c r="E203" s="1054"/>
      <c r="F203" s="1278"/>
      <c r="G203" s="1279"/>
      <c r="H203" s="1279"/>
      <c r="I203" s="1279"/>
      <c r="J203" s="1279"/>
      <c r="K203" s="1279"/>
      <c r="L203" s="1280"/>
      <c r="M203" s="1278"/>
      <c r="N203" s="1279"/>
      <c r="O203" s="1279"/>
      <c r="P203" s="1279"/>
      <c r="Q203" s="1279"/>
      <c r="R203" s="1279"/>
      <c r="S203" s="1280"/>
      <c r="T203" s="3" t="s">
        <v>774</v>
      </c>
      <c r="U203" s="3" t="s">
        <v>773</v>
      </c>
    </row>
    <row r="204" spans="1:26">
      <c r="A204" s="1281"/>
      <c r="B204" s="1070" t="s">
        <v>19</v>
      </c>
      <c r="C204" s="1070"/>
      <c r="D204" s="1070"/>
      <c r="E204" s="1071"/>
      <c r="F204" s="1267"/>
      <c r="G204" s="1268"/>
      <c r="H204" s="1268"/>
      <c r="I204" s="1268"/>
      <c r="J204" s="1268"/>
      <c r="K204" s="1268"/>
      <c r="L204" s="1268"/>
      <c r="M204" s="1267"/>
      <c r="N204" s="1268"/>
      <c r="O204" s="1268"/>
      <c r="P204" s="1268"/>
      <c r="Q204" s="1268"/>
      <c r="R204" s="1268"/>
      <c r="S204" s="1276"/>
      <c r="T204" s="130"/>
    </row>
    <row r="205" spans="1:26">
      <c r="A205" s="1281"/>
      <c r="B205" s="1073"/>
      <c r="C205" s="1073"/>
      <c r="D205" s="1073"/>
      <c r="E205" s="1074"/>
      <c r="F205" s="1269"/>
      <c r="G205" s="1270"/>
      <c r="H205" s="1270"/>
      <c r="I205" s="1270"/>
      <c r="J205" s="1270"/>
      <c r="K205" s="1270"/>
      <c r="L205" s="1270"/>
      <c r="M205" s="1269"/>
      <c r="N205" s="1270"/>
      <c r="O205" s="1270"/>
      <c r="P205" s="1270"/>
      <c r="Q205" s="1270"/>
      <c r="R205" s="1270"/>
      <c r="S205" s="1277"/>
      <c r="T205" s="130"/>
      <c r="U205" s="392" t="s">
        <v>727</v>
      </c>
    </row>
    <row r="206" spans="1:26" ht="19.5" customHeight="1">
      <c r="A206" s="1281"/>
      <c r="B206" s="1025" t="s">
        <v>624</v>
      </c>
      <c r="C206" s="1025"/>
      <c r="D206" s="1025"/>
      <c r="E206" s="1026"/>
      <c r="F206" s="1303"/>
      <c r="G206" s="1088"/>
      <c r="H206" s="1088"/>
      <c r="I206" s="1088"/>
      <c r="J206" s="1088"/>
      <c r="K206" s="1088"/>
      <c r="L206" s="365" t="s">
        <v>103</v>
      </c>
      <c r="M206" s="1087"/>
      <c r="N206" s="1088"/>
      <c r="O206" s="1088"/>
      <c r="P206" s="1088"/>
      <c r="Q206" s="1088"/>
      <c r="R206" s="1088"/>
      <c r="S206" s="365" t="s">
        <v>103</v>
      </c>
      <c r="T206" s="82"/>
      <c r="U206" s="3" t="s">
        <v>724</v>
      </c>
    </row>
    <row r="207" spans="1:26" ht="19.5" customHeight="1">
      <c r="A207" s="1281"/>
      <c r="B207" s="1301" t="s">
        <v>731</v>
      </c>
      <c r="C207" s="1130"/>
      <c r="D207" s="1130"/>
      <c r="E207" s="123" t="s">
        <v>203</v>
      </c>
      <c r="F207" s="623"/>
      <c r="G207" s="218"/>
      <c r="H207" s="220" t="s">
        <v>396</v>
      </c>
      <c r="I207" s="218"/>
      <c r="J207" s="220" t="s">
        <v>399</v>
      </c>
      <c r="K207" s="218"/>
      <c r="L207" s="223" t="s">
        <v>397</v>
      </c>
      <c r="M207" s="623"/>
      <c r="N207" s="218"/>
      <c r="O207" s="220" t="s">
        <v>396</v>
      </c>
      <c r="P207" s="218"/>
      <c r="Q207" s="220" t="s">
        <v>399</v>
      </c>
      <c r="R207" s="218"/>
      <c r="S207" s="223" t="s">
        <v>397</v>
      </c>
      <c r="T207" s="158"/>
      <c r="U207" s="389">
        <v>46235</v>
      </c>
      <c r="V207" s="391" t="s">
        <v>726</v>
      </c>
      <c r="Z207" s="3" t="s">
        <v>395</v>
      </c>
    </row>
    <row r="208" spans="1:26" ht="19.5" customHeight="1">
      <c r="A208" s="1281"/>
      <c r="B208" s="1302"/>
      <c r="C208" s="1132"/>
      <c r="D208" s="1132"/>
      <c r="E208" s="124" t="s">
        <v>204</v>
      </c>
      <c r="F208" s="624"/>
      <c r="G208" s="219"/>
      <c r="H208" s="221" t="s">
        <v>396</v>
      </c>
      <c r="I208" s="219"/>
      <c r="J208" s="221" t="s">
        <v>400</v>
      </c>
      <c r="K208" s="219"/>
      <c r="L208" s="224" t="s">
        <v>397</v>
      </c>
      <c r="M208" s="624"/>
      <c r="N208" s="219"/>
      <c r="O208" s="221" t="s">
        <v>396</v>
      </c>
      <c r="P208" s="219"/>
      <c r="Q208" s="221" t="s">
        <v>400</v>
      </c>
      <c r="R208" s="219"/>
      <c r="S208" s="224" t="s">
        <v>397</v>
      </c>
      <c r="T208" s="158"/>
      <c r="U208" s="3" t="s">
        <v>725</v>
      </c>
      <c r="Z208" s="3" t="s">
        <v>839</v>
      </c>
    </row>
    <row r="209" spans="1:24" ht="19.5" customHeight="1">
      <c r="A209" s="1281"/>
      <c r="B209" s="1070" t="s">
        <v>27</v>
      </c>
      <c r="C209" s="1070"/>
      <c r="D209" s="1070"/>
      <c r="E209" s="123" t="s">
        <v>203</v>
      </c>
      <c r="F209" s="625"/>
      <c r="G209" s="218"/>
      <c r="H209" s="220" t="s">
        <v>396</v>
      </c>
      <c r="I209" s="218"/>
      <c r="J209" s="220" t="s">
        <v>399</v>
      </c>
      <c r="K209" s="218"/>
      <c r="L209" s="223" t="s">
        <v>397</v>
      </c>
      <c r="M209" s="625"/>
      <c r="N209" s="218"/>
      <c r="O209" s="220" t="s">
        <v>396</v>
      </c>
      <c r="P209" s="218"/>
      <c r="Q209" s="220" t="s">
        <v>399</v>
      </c>
      <c r="R209" s="218"/>
      <c r="S209" s="223" t="s">
        <v>397</v>
      </c>
      <c r="T209" s="158"/>
      <c r="U209" s="390">
        <f>U207</f>
        <v>46235</v>
      </c>
    </row>
    <row r="210" spans="1:24" ht="19.5" customHeight="1">
      <c r="A210" s="1281"/>
      <c r="B210" s="1073"/>
      <c r="C210" s="1073"/>
      <c r="D210" s="1073"/>
      <c r="E210" s="124" t="s">
        <v>204</v>
      </c>
      <c r="F210" s="626"/>
      <c r="G210" s="219"/>
      <c r="H210" s="221" t="s">
        <v>396</v>
      </c>
      <c r="I210" s="219"/>
      <c r="J210" s="221" t="s">
        <v>400</v>
      </c>
      <c r="K210" s="219"/>
      <c r="L210" s="224" t="s">
        <v>397</v>
      </c>
      <c r="M210" s="626"/>
      <c r="N210" s="219"/>
      <c r="O210" s="221" t="s">
        <v>396</v>
      </c>
      <c r="P210" s="219"/>
      <c r="Q210" s="221" t="s">
        <v>400</v>
      </c>
      <c r="R210" s="219"/>
      <c r="S210" s="224" t="s">
        <v>397</v>
      </c>
      <c r="T210" s="158"/>
    </row>
    <row r="211" spans="1:24" ht="19.5" customHeight="1">
      <c r="A211" s="1281"/>
      <c r="B211" s="1056" t="s">
        <v>28</v>
      </c>
      <c r="C211" s="1056"/>
      <c r="D211" s="1056"/>
      <c r="E211" s="1054"/>
      <c r="F211" s="1259"/>
      <c r="G211" s="1260"/>
      <c r="H211" s="1260"/>
      <c r="I211" s="1260"/>
      <c r="J211" s="1260"/>
      <c r="K211" s="1260"/>
      <c r="L211" s="1261"/>
      <c r="M211" s="1259"/>
      <c r="N211" s="1260"/>
      <c r="O211" s="1260"/>
      <c r="P211" s="1260"/>
      <c r="Q211" s="1260"/>
      <c r="R211" s="1260"/>
      <c r="S211" s="1261"/>
      <c r="T211" s="159"/>
    </row>
    <row r="212" spans="1:24" ht="19.5" customHeight="1">
      <c r="A212" s="1281"/>
      <c r="B212" s="1070" t="s">
        <v>20</v>
      </c>
      <c r="C212" s="1070"/>
      <c r="D212" s="1070"/>
      <c r="E212" s="1071"/>
      <c r="F212" s="1244"/>
      <c r="G212" s="1245"/>
      <c r="H212" s="1245"/>
      <c r="I212" s="1245"/>
      <c r="J212" s="1245"/>
      <c r="K212" s="1245"/>
      <c r="L212" s="1246"/>
      <c r="M212" s="1244"/>
      <c r="N212" s="1245"/>
      <c r="O212" s="1245"/>
      <c r="P212" s="1245"/>
      <c r="Q212" s="1245"/>
      <c r="R212" s="1245"/>
      <c r="S212" s="1246"/>
      <c r="T212" s="82"/>
    </row>
    <row r="213" spans="1:24" ht="19.5" customHeight="1">
      <c r="A213" s="1281"/>
      <c r="B213" s="1138" t="s">
        <v>511</v>
      </c>
      <c r="C213" s="1138"/>
      <c r="D213" s="1138"/>
      <c r="E213" s="1139"/>
      <c r="F213" s="1244"/>
      <c r="G213" s="1245"/>
      <c r="H213" s="1245"/>
      <c r="I213" s="1245"/>
      <c r="J213" s="1245"/>
      <c r="K213" s="1245"/>
      <c r="L213" s="1246"/>
      <c r="M213" s="1244"/>
      <c r="N213" s="1245"/>
      <c r="O213" s="1245"/>
      <c r="P213" s="1245"/>
      <c r="Q213" s="1245"/>
      <c r="R213" s="1245"/>
      <c r="S213" s="1246"/>
      <c r="T213" s="82"/>
    </row>
    <row r="214" spans="1:24" ht="19.5" customHeight="1">
      <c r="A214" s="1281"/>
      <c r="B214" s="1263" t="s">
        <v>783</v>
      </c>
      <c r="C214" s="1263"/>
      <c r="D214" s="1263"/>
      <c r="E214" s="1263"/>
      <c r="F214" s="1271"/>
      <c r="G214" s="1272"/>
      <c r="H214" s="1272"/>
      <c r="I214" s="1272"/>
      <c r="J214" s="1272"/>
      <c r="K214" s="1272"/>
      <c r="L214" s="1273"/>
      <c r="M214" s="1271"/>
      <c r="N214" s="1272"/>
      <c r="O214" s="1272"/>
      <c r="P214" s="1272"/>
      <c r="Q214" s="1272"/>
      <c r="R214" s="1272"/>
      <c r="S214" s="1273"/>
      <c r="T214" s="82"/>
    </row>
    <row r="215" spans="1:24" ht="19.5" customHeight="1">
      <c r="A215" s="1281"/>
      <c r="B215" s="1263" t="s">
        <v>784</v>
      </c>
      <c r="C215" s="1263"/>
      <c r="D215" s="1263"/>
      <c r="E215" s="1263"/>
      <c r="F215" s="1271"/>
      <c r="G215" s="1272"/>
      <c r="H215" s="1272"/>
      <c r="I215" s="1272"/>
      <c r="J215" s="1272"/>
      <c r="K215" s="1272"/>
      <c r="L215" s="1273"/>
      <c r="M215" s="1271"/>
      <c r="N215" s="1272"/>
      <c r="O215" s="1272"/>
      <c r="P215" s="1272"/>
      <c r="Q215" s="1272"/>
      <c r="R215" s="1272"/>
      <c r="S215" s="1273"/>
      <c r="T215" s="82"/>
    </row>
    <row r="216" spans="1:24" s="126" customFormat="1" ht="31.5" customHeight="1">
      <c r="A216" s="1055" t="s">
        <v>622</v>
      </c>
      <c r="B216" s="1056"/>
      <c r="C216" s="1056"/>
      <c r="D216" s="1056"/>
      <c r="E216" s="1054"/>
      <c r="F216" s="1067"/>
      <c r="G216" s="1068"/>
      <c r="H216" s="1068"/>
      <c r="I216" s="1068"/>
      <c r="J216" s="1068"/>
      <c r="K216" s="1068"/>
      <c r="L216" s="115" t="s">
        <v>102</v>
      </c>
      <c r="M216" s="1067"/>
      <c r="N216" s="1068"/>
      <c r="O216" s="1068"/>
      <c r="P216" s="1068"/>
      <c r="Q216" s="1068"/>
      <c r="R216" s="1068"/>
      <c r="S216" s="115" t="s">
        <v>102</v>
      </c>
      <c r="T216" s="3"/>
      <c r="U216" s="3"/>
      <c r="V216" s="3"/>
      <c r="W216" s="3"/>
      <c r="X216" s="3"/>
    </row>
    <row r="217" spans="1:24">
      <c r="A217" s="1292" t="s">
        <v>21</v>
      </c>
      <c r="B217" s="1027"/>
      <c r="C217" s="1028"/>
      <c r="D217" s="1028"/>
      <c r="E217" s="1029"/>
      <c r="F217" s="1255"/>
      <c r="G217" s="1256"/>
      <c r="H217" s="1256"/>
      <c r="I217" s="1256"/>
      <c r="J217" s="1256"/>
      <c r="K217" s="1256"/>
      <c r="L217" s="1257"/>
      <c r="M217" s="1255"/>
      <c r="N217" s="1256"/>
      <c r="O217" s="1256"/>
      <c r="P217" s="1256"/>
      <c r="Q217" s="1256"/>
      <c r="R217" s="1256"/>
      <c r="S217" s="1257"/>
      <c r="T217" s="159"/>
    </row>
    <row r="218" spans="1:24">
      <c r="A218" s="1292"/>
      <c r="B218" s="1072"/>
      <c r="C218" s="1073"/>
      <c r="D218" s="1073"/>
      <c r="E218" s="1074"/>
      <c r="F218" s="1064"/>
      <c r="G218" s="1065"/>
      <c r="H218" s="1065"/>
      <c r="I218" s="1065"/>
      <c r="J218" s="1065"/>
      <c r="K218" s="1065"/>
      <c r="L218" s="1066"/>
      <c r="M218" s="1064"/>
      <c r="N218" s="1065"/>
      <c r="O218" s="1065"/>
      <c r="P218" s="1065"/>
      <c r="Q218" s="1065"/>
      <c r="R218" s="1065"/>
      <c r="S218" s="1066"/>
      <c r="T218" s="159"/>
    </row>
    <row r="219" spans="1:24">
      <c r="A219" s="1292"/>
      <c r="B219" s="1069"/>
      <c r="C219" s="1070"/>
      <c r="D219" s="1070"/>
      <c r="E219" s="1071"/>
      <c r="F219" s="1061"/>
      <c r="G219" s="1062"/>
      <c r="H219" s="1062"/>
      <c r="I219" s="1062"/>
      <c r="J219" s="1062"/>
      <c r="K219" s="1062"/>
      <c r="L219" s="1063"/>
      <c r="M219" s="1061"/>
      <c r="N219" s="1062"/>
      <c r="O219" s="1062"/>
      <c r="P219" s="1062"/>
      <c r="Q219" s="1062"/>
      <c r="R219" s="1062"/>
      <c r="S219" s="1063"/>
      <c r="T219" s="159"/>
    </row>
    <row r="220" spans="1:24">
      <c r="A220" s="1292"/>
      <c r="B220" s="1072"/>
      <c r="C220" s="1073"/>
      <c r="D220" s="1073"/>
      <c r="E220" s="1074"/>
      <c r="F220" s="1064"/>
      <c r="G220" s="1065"/>
      <c r="H220" s="1065"/>
      <c r="I220" s="1065"/>
      <c r="J220" s="1065"/>
      <c r="K220" s="1065"/>
      <c r="L220" s="1066"/>
      <c r="M220" s="1064"/>
      <c r="N220" s="1065"/>
      <c r="O220" s="1065"/>
      <c r="P220" s="1065"/>
      <c r="Q220" s="1065"/>
      <c r="R220" s="1065"/>
      <c r="S220" s="1066"/>
      <c r="T220" s="159"/>
    </row>
    <row r="221" spans="1:24">
      <c r="A221" s="1292"/>
      <c r="B221" s="1069"/>
      <c r="C221" s="1070"/>
      <c r="D221" s="1070"/>
      <c r="E221" s="1071"/>
      <c r="F221" s="1061"/>
      <c r="G221" s="1062"/>
      <c r="H221" s="1062"/>
      <c r="I221" s="1062"/>
      <c r="J221" s="1062"/>
      <c r="K221" s="1062"/>
      <c r="L221" s="1063"/>
      <c r="M221" s="1061"/>
      <c r="N221" s="1062"/>
      <c r="O221" s="1062"/>
      <c r="P221" s="1062"/>
      <c r="Q221" s="1062"/>
      <c r="R221" s="1062"/>
      <c r="S221" s="1063"/>
      <c r="T221" s="159"/>
    </row>
    <row r="222" spans="1:24">
      <c r="A222" s="1292"/>
      <c r="B222" s="1072"/>
      <c r="C222" s="1073"/>
      <c r="D222" s="1073"/>
      <c r="E222" s="1074"/>
      <c r="F222" s="1064"/>
      <c r="G222" s="1065"/>
      <c r="H222" s="1065"/>
      <c r="I222" s="1065"/>
      <c r="J222" s="1065"/>
      <c r="K222" s="1065"/>
      <c r="L222" s="1066"/>
      <c r="M222" s="1064"/>
      <c r="N222" s="1065"/>
      <c r="O222" s="1065"/>
      <c r="P222" s="1065"/>
      <c r="Q222" s="1065"/>
      <c r="R222" s="1065"/>
      <c r="S222" s="1066"/>
      <c r="T222" s="159"/>
    </row>
    <row r="223" spans="1:24">
      <c r="A223" s="1292"/>
      <c r="B223" s="1069"/>
      <c r="C223" s="1070"/>
      <c r="D223" s="1070"/>
      <c r="E223" s="1071"/>
      <c r="F223" s="1061"/>
      <c r="G223" s="1062"/>
      <c r="H223" s="1062"/>
      <c r="I223" s="1062"/>
      <c r="J223" s="1062"/>
      <c r="K223" s="1062"/>
      <c r="L223" s="1063"/>
      <c r="M223" s="1061"/>
      <c r="N223" s="1062"/>
      <c r="O223" s="1062"/>
      <c r="P223" s="1062"/>
      <c r="Q223" s="1062"/>
      <c r="R223" s="1062"/>
      <c r="S223" s="1063"/>
      <c r="T223" s="159"/>
    </row>
    <row r="224" spans="1:24">
      <c r="A224" s="1293"/>
      <c r="B224" s="1072"/>
      <c r="C224" s="1073"/>
      <c r="D224" s="1073"/>
      <c r="E224" s="1074"/>
      <c r="F224" s="1064"/>
      <c r="G224" s="1065"/>
      <c r="H224" s="1065"/>
      <c r="I224" s="1065"/>
      <c r="J224" s="1065"/>
      <c r="K224" s="1065"/>
      <c r="L224" s="1066"/>
      <c r="M224" s="1064"/>
      <c r="N224" s="1065"/>
      <c r="O224" s="1065"/>
      <c r="P224" s="1065"/>
      <c r="Q224" s="1065"/>
      <c r="R224" s="1065"/>
      <c r="S224" s="1066"/>
      <c r="T224" s="159"/>
    </row>
    <row r="225" spans="1:24" s="126" customFormat="1" ht="13.5" customHeight="1">
      <c r="A225" s="125" t="s">
        <v>51</v>
      </c>
      <c r="B225" s="126" t="s">
        <v>635</v>
      </c>
    </row>
    <row r="226" spans="1:24" s="126" customFormat="1" ht="13.5" customHeight="1">
      <c r="B226" s="105"/>
      <c r="C226" s="366"/>
      <c r="T226" s="134"/>
    </row>
    <row r="227" spans="1:24" s="126" customFormat="1" ht="13.5" customHeight="1">
      <c r="B227" s="215"/>
      <c r="C227" s="134"/>
      <c r="D227" s="134"/>
      <c r="E227" s="134"/>
      <c r="F227" s="134"/>
      <c r="G227" s="134"/>
      <c r="H227" s="134"/>
      <c r="I227" s="134"/>
      <c r="J227" s="134"/>
      <c r="K227" s="134"/>
      <c r="L227" s="134"/>
      <c r="M227" s="134"/>
      <c r="N227" s="134"/>
      <c r="O227" s="134"/>
      <c r="P227" s="134"/>
      <c r="Q227" s="134"/>
      <c r="R227" s="134"/>
      <c r="S227" s="134"/>
      <c r="T227" s="134"/>
    </row>
    <row r="228" spans="1:24" s="126" customFormat="1">
      <c r="B228" s="215"/>
      <c r="C228" s="134"/>
      <c r="D228" s="134"/>
      <c r="E228" s="134"/>
      <c r="F228" s="134"/>
      <c r="G228" s="134"/>
      <c r="H228" s="134"/>
      <c r="I228" s="134"/>
      <c r="J228" s="134"/>
      <c r="K228" s="134"/>
      <c r="L228" s="134"/>
      <c r="M228" s="134"/>
      <c r="N228" s="134"/>
      <c r="O228" s="134"/>
      <c r="P228" s="134"/>
      <c r="Q228" s="134"/>
      <c r="R228" s="134"/>
      <c r="S228" s="134"/>
      <c r="T228" s="134"/>
    </row>
    <row r="229" spans="1:24" s="126" customFormat="1" ht="13.5" customHeight="1">
      <c r="B229" s="215"/>
      <c r="C229" s="134"/>
      <c r="D229" s="134"/>
      <c r="E229" s="134"/>
      <c r="F229" s="134"/>
      <c r="G229" s="134"/>
      <c r="H229" s="134"/>
      <c r="I229" s="134"/>
      <c r="J229" s="134"/>
      <c r="K229" s="134"/>
      <c r="L229" s="134"/>
      <c r="M229" s="134"/>
      <c r="N229" s="134"/>
      <c r="O229" s="134"/>
      <c r="P229" s="134"/>
      <c r="Q229" s="134"/>
      <c r="R229" s="134"/>
      <c r="S229" s="134"/>
      <c r="T229" s="134"/>
    </row>
    <row r="230" spans="1:24" s="126" customFormat="1" ht="13.5" customHeight="1">
      <c r="B230" s="215"/>
      <c r="C230" s="134"/>
      <c r="D230" s="134"/>
      <c r="E230" s="134"/>
      <c r="F230" s="134"/>
      <c r="G230" s="134"/>
      <c r="H230" s="134"/>
      <c r="I230" s="134"/>
      <c r="J230" s="134"/>
      <c r="K230" s="134"/>
      <c r="L230" s="134"/>
      <c r="M230" s="134"/>
      <c r="N230" s="134"/>
      <c r="O230" s="134"/>
      <c r="P230" s="134"/>
      <c r="Q230" s="134"/>
      <c r="R230" s="134"/>
      <c r="S230" s="134"/>
      <c r="T230" s="157"/>
    </row>
    <row r="231" spans="1:24" s="126" customFormat="1" ht="13.5" customHeight="1">
      <c r="B231" s="134"/>
      <c r="C231" s="134"/>
      <c r="D231" s="134"/>
      <c r="E231" s="134"/>
      <c r="F231" s="134"/>
      <c r="G231" s="134"/>
      <c r="H231" s="134"/>
      <c r="I231" s="134"/>
      <c r="J231" s="134"/>
      <c r="K231" s="134"/>
      <c r="L231" s="134"/>
      <c r="M231" s="134"/>
      <c r="N231" s="134"/>
      <c r="O231" s="134"/>
      <c r="P231" s="134"/>
      <c r="Q231" s="134"/>
      <c r="R231" s="134"/>
      <c r="S231" s="134"/>
    </row>
    <row r="232" spans="1:24" s="126" customFormat="1" ht="13.5" customHeight="1">
      <c r="A232" s="125"/>
      <c r="B232" s="216"/>
      <c r="T232" s="134"/>
    </row>
    <row r="233" spans="1:24" s="126" customFormat="1" ht="13.5" customHeight="1">
      <c r="A233" s="125"/>
      <c r="B233" s="134"/>
      <c r="C233" s="134"/>
      <c r="D233" s="134"/>
      <c r="E233" s="134"/>
      <c r="F233" s="134"/>
      <c r="G233" s="134"/>
      <c r="H233" s="134"/>
      <c r="I233" s="134"/>
      <c r="J233" s="134"/>
      <c r="K233" s="134"/>
      <c r="L233" s="134"/>
      <c r="M233" s="134"/>
      <c r="N233" s="134"/>
      <c r="O233" s="134"/>
      <c r="P233" s="134"/>
      <c r="Q233" s="134"/>
      <c r="R233" s="134"/>
      <c r="S233" s="134"/>
      <c r="T233" s="134"/>
    </row>
    <row r="234" spans="1:24">
      <c r="A234" s="126"/>
      <c r="B234" s="134"/>
      <c r="C234" s="134"/>
      <c r="D234" s="134"/>
      <c r="E234" s="134"/>
      <c r="F234" s="134"/>
      <c r="G234" s="134"/>
      <c r="H234" s="134"/>
      <c r="I234" s="134"/>
      <c r="J234" s="134"/>
      <c r="K234" s="134"/>
      <c r="L234" s="134"/>
      <c r="M234" s="134"/>
      <c r="N234" s="134"/>
      <c r="O234" s="134"/>
      <c r="P234" s="134"/>
      <c r="Q234" s="134"/>
      <c r="R234" s="134"/>
      <c r="S234" s="134"/>
      <c r="T234" s="126"/>
      <c r="U234" s="126"/>
      <c r="V234" s="126"/>
      <c r="W234" s="126"/>
      <c r="X234" s="126"/>
    </row>
    <row r="235" spans="1:24" ht="13.5" customHeight="1">
      <c r="A235" s="125"/>
      <c r="B235" s="126"/>
      <c r="C235" s="126"/>
      <c r="D235" s="126"/>
      <c r="E235" s="126"/>
      <c r="F235" s="126"/>
      <c r="G235" s="126"/>
      <c r="H235" s="126"/>
      <c r="I235" s="126"/>
      <c r="J235" s="126"/>
      <c r="K235" s="126"/>
      <c r="L235" s="126"/>
      <c r="M235" s="126"/>
      <c r="N235" s="126"/>
      <c r="O235" s="126"/>
      <c r="P235" s="126"/>
      <c r="Q235" s="126"/>
      <c r="R235" s="126"/>
      <c r="S235" s="126"/>
    </row>
    <row r="236" spans="1:24" ht="13.5" customHeight="1">
      <c r="A236" s="125"/>
      <c r="B236" s="134"/>
      <c r="C236" s="134"/>
      <c r="D236" s="134"/>
      <c r="E236" s="134"/>
      <c r="F236" s="134"/>
      <c r="G236" s="134"/>
      <c r="H236" s="134"/>
      <c r="I236" s="134"/>
      <c r="J236" s="134"/>
      <c r="K236" s="134"/>
      <c r="L236" s="134"/>
      <c r="M236" s="134"/>
      <c r="N236" s="134"/>
      <c r="O236" s="134"/>
      <c r="P236" s="134"/>
      <c r="Q236" s="134"/>
      <c r="R236" s="134"/>
      <c r="S236" s="134"/>
    </row>
    <row r="237" spans="1:24">
      <c r="A237" s="126"/>
      <c r="B237" s="134"/>
      <c r="C237" s="134"/>
      <c r="D237" s="134"/>
      <c r="E237" s="134"/>
      <c r="F237" s="134"/>
      <c r="G237" s="134"/>
      <c r="H237" s="134"/>
      <c r="I237" s="134"/>
      <c r="J237" s="134"/>
      <c r="K237" s="134"/>
      <c r="L237" s="134"/>
      <c r="M237" s="134"/>
      <c r="N237" s="134"/>
      <c r="O237" s="134"/>
      <c r="P237" s="134"/>
      <c r="Q237" s="134"/>
      <c r="R237" s="134"/>
      <c r="S237" s="134"/>
    </row>
    <row r="238" spans="1:24">
      <c r="A238" s="126"/>
      <c r="B238" s="134"/>
      <c r="C238" s="134"/>
      <c r="D238" s="134"/>
      <c r="E238" s="134"/>
      <c r="F238" s="134"/>
      <c r="G238" s="134"/>
      <c r="H238" s="134"/>
      <c r="I238" s="134"/>
      <c r="J238" s="134"/>
      <c r="K238" s="134"/>
      <c r="L238" s="134"/>
      <c r="M238" s="134"/>
      <c r="N238" s="134"/>
      <c r="O238" s="134"/>
      <c r="P238" s="134"/>
      <c r="Q238" s="134"/>
      <c r="R238" s="134"/>
      <c r="S238" s="134"/>
    </row>
    <row r="239" spans="1:24">
      <c r="A239" s="125"/>
      <c r="B239" s="126"/>
      <c r="C239" s="157"/>
      <c r="D239" s="157"/>
      <c r="E239" s="157"/>
      <c r="F239" s="157"/>
      <c r="G239" s="157"/>
      <c r="H239" s="157"/>
      <c r="I239" s="157"/>
      <c r="J239" s="157"/>
      <c r="K239" s="157"/>
      <c r="L239" s="157"/>
      <c r="M239" s="157"/>
      <c r="N239" s="157"/>
      <c r="O239" s="157"/>
      <c r="P239" s="157"/>
      <c r="Q239" s="157"/>
      <c r="R239" s="157"/>
      <c r="S239" s="157"/>
    </row>
    <row r="240" spans="1:24">
      <c r="A240" s="125"/>
      <c r="B240" s="126"/>
      <c r="C240" s="126"/>
      <c r="D240" s="126"/>
      <c r="E240" s="126"/>
      <c r="F240" s="126"/>
      <c r="G240" s="126"/>
      <c r="H240" s="126"/>
      <c r="I240" s="126"/>
      <c r="J240" s="126"/>
      <c r="K240" s="126"/>
      <c r="L240" s="126"/>
      <c r="M240" s="126"/>
      <c r="N240" s="126"/>
      <c r="O240" s="126"/>
      <c r="P240" s="126"/>
      <c r="Q240" s="126"/>
      <c r="R240" s="126"/>
      <c r="S240" s="126"/>
    </row>
    <row r="241" spans="3:19">
      <c r="C241" s="126"/>
      <c r="D241" s="126"/>
      <c r="E241" s="126"/>
      <c r="F241" s="126"/>
      <c r="G241" s="126"/>
      <c r="H241" s="126"/>
      <c r="I241" s="126"/>
      <c r="J241" s="126"/>
      <c r="K241" s="126"/>
      <c r="L241" s="126"/>
      <c r="M241" s="126"/>
      <c r="N241" s="126"/>
      <c r="O241" s="126"/>
      <c r="P241" s="126"/>
      <c r="Q241" s="126"/>
      <c r="R241" s="126"/>
      <c r="S241" s="126"/>
    </row>
  </sheetData>
  <mergeCells count="308">
    <mergeCell ref="A113:B114"/>
    <mergeCell ref="E113:J114"/>
    <mergeCell ref="K113:N114"/>
    <mergeCell ref="A115:B117"/>
    <mergeCell ref="E115:J117"/>
    <mergeCell ref="K115:N117"/>
    <mergeCell ref="B84:E84"/>
    <mergeCell ref="J85:J88"/>
    <mergeCell ref="K85:K88"/>
    <mergeCell ref="L85:L88"/>
    <mergeCell ref="M85:M88"/>
    <mergeCell ref="N85:N88"/>
    <mergeCell ref="A108:B109"/>
    <mergeCell ref="C108:D117"/>
    <mergeCell ref="E108:J109"/>
    <mergeCell ref="A105:B107"/>
    <mergeCell ref="E105:J107"/>
    <mergeCell ref="K105:N107"/>
    <mergeCell ref="K108:N112"/>
    <mergeCell ref="F85:F88"/>
    <mergeCell ref="G85:G88"/>
    <mergeCell ref="H85:H88"/>
    <mergeCell ref="I85:I88"/>
    <mergeCell ref="A110:B112"/>
    <mergeCell ref="Q76:S76"/>
    <mergeCell ref="B77:E77"/>
    <mergeCell ref="E110:J112"/>
    <mergeCell ref="O110:S110"/>
    <mergeCell ref="O111:S111"/>
    <mergeCell ref="A96:B96"/>
    <mergeCell ref="C96:D96"/>
    <mergeCell ref="E96:J96"/>
    <mergeCell ref="K96:N96"/>
    <mergeCell ref="A97:B98"/>
    <mergeCell ref="C97:D107"/>
    <mergeCell ref="E97:J98"/>
    <mergeCell ref="K97:N104"/>
    <mergeCell ref="A99:B101"/>
    <mergeCell ref="E99:J101"/>
    <mergeCell ref="A102:B104"/>
    <mergeCell ref="E102:J104"/>
    <mergeCell ref="O96:S96"/>
    <mergeCell ref="O108:S108"/>
    <mergeCell ref="O109:S109"/>
    <mergeCell ref="B45:S46"/>
    <mergeCell ref="C47:S47"/>
    <mergeCell ref="C48:S51"/>
    <mergeCell ref="C52:S52"/>
    <mergeCell ref="C53:S53"/>
    <mergeCell ref="C54:S54"/>
    <mergeCell ref="C55:S57"/>
    <mergeCell ref="Q74:S74"/>
    <mergeCell ref="C68:S69"/>
    <mergeCell ref="A71:E72"/>
    <mergeCell ref="F71:P71"/>
    <mergeCell ref="M223:S224"/>
    <mergeCell ref="A216:E216"/>
    <mergeCell ref="F216:K216"/>
    <mergeCell ref="M216:R216"/>
    <mergeCell ref="M204:S205"/>
    <mergeCell ref="M203:S203"/>
    <mergeCell ref="B211:E211"/>
    <mergeCell ref="B207:D208"/>
    <mergeCell ref="B209:D210"/>
    <mergeCell ref="A217:A224"/>
    <mergeCell ref="B217:E217"/>
    <mergeCell ref="B223:E224"/>
    <mergeCell ref="F223:L224"/>
    <mergeCell ref="F215:L215"/>
    <mergeCell ref="M214:S214"/>
    <mergeCell ref="M215:S215"/>
    <mergeCell ref="B206:E206"/>
    <mergeCell ref="F206:K206"/>
    <mergeCell ref="F212:L212"/>
    <mergeCell ref="M212:S212"/>
    <mergeCell ref="F213:L213"/>
    <mergeCell ref="M213:S213"/>
    <mergeCell ref="B213:E213"/>
    <mergeCell ref="M206:R206"/>
    <mergeCell ref="M171:S172"/>
    <mergeCell ref="M169:S170"/>
    <mergeCell ref="A164:E164"/>
    <mergeCell ref="F197:L197"/>
    <mergeCell ref="M197:S197"/>
    <mergeCell ref="A196:E196"/>
    <mergeCell ref="G196:L196"/>
    <mergeCell ref="A197:E197"/>
    <mergeCell ref="M165:S166"/>
    <mergeCell ref="A188:A194"/>
    <mergeCell ref="B188:E189"/>
    <mergeCell ref="F188:S189"/>
    <mergeCell ref="B190:E192"/>
    <mergeCell ref="F190:S192"/>
    <mergeCell ref="B193:E193"/>
    <mergeCell ref="F193:S193"/>
    <mergeCell ref="B194:E194"/>
    <mergeCell ref="F194:S194"/>
    <mergeCell ref="Q184:S184"/>
    <mergeCell ref="M198:S201"/>
    <mergeCell ref="M202:S202"/>
    <mergeCell ref="F202:L202"/>
    <mergeCell ref="B212:E212"/>
    <mergeCell ref="B203:E203"/>
    <mergeCell ref="F198:L201"/>
    <mergeCell ref="A198:A215"/>
    <mergeCell ref="M217:S218"/>
    <mergeCell ref="M219:S220"/>
    <mergeCell ref="M221:S222"/>
    <mergeCell ref="F167:L168"/>
    <mergeCell ref="M167:S168"/>
    <mergeCell ref="F221:L222"/>
    <mergeCell ref="B167:E168"/>
    <mergeCell ref="B169:E170"/>
    <mergeCell ref="F169:L170"/>
    <mergeCell ref="B218:E218"/>
    <mergeCell ref="B219:E220"/>
    <mergeCell ref="F217:L218"/>
    <mergeCell ref="F219:L220"/>
    <mergeCell ref="B221:E222"/>
    <mergeCell ref="B214:E214"/>
    <mergeCell ref="B215:E215"/>
    <mergeCell ref="F214:L214"/>
    <mergeCell ref="B171:E172"/>
    <mergeCell ref="F171:L172"/>
    <mergeCell ref="B202:E202"/>
    <mergeCell ref="B204:E205"/>
    <mergeCell ref="F204:L205"/>
    <mergeCell ref="F203:L203"/>
    <mergeCell ref="B198:E201"/>
    <mergeCell ref="F211:L211"/>
    <mergeCell ref="M211:S211"/>
    <mergeCell ref="M34:R34"/>
    <mergeCell ref="A34:E34"/>
    <mergeCell ref="M35:S36"/>
    <mergeCell ref="F37:L38"/>
    <mergeCell ref="F39:L40"/>
    <mergeCell ref="M37:S38"/>
    <mergeCell ref="L134:S134"/>
    <mergeCell ref="H134:K134"/>
    <mergeCell ref="A133:S133"/>
    <mergeCell ref="Q71:S72"/>
    <mergeCell ref="Q73:S73"/>
    <mergeCell ref="C58:S61"/>
    <mergeCell ref="C62:S63"/>
    <mergeCell ref="C64:S65"/>
    <mergeCell ref="B37:E38"/>
    <mergeCell ref="A73:A84"/>
    <mergeCell ref="B73:E73"/>
    <mergeCell ref="B74:E74"/>
    <mergeCell ref="Q78:S78"/>
    <mergeCell ref="B79:E79"/>
    <mergeCell ref="B83:E83"/>
    <mergeCell ref="B120:S121"/>
    <mergeCell ref="B123:S124"/>
    <mergeCell ref="A85:E88"/>
    <mergeCell ref="A1:F1"/>
    <mergeCell ref="A2:E2"/>
    <mergeCell ref="A131:F131"/>
    <mergeCell ref="A132:E132"/>
    <mergeCell ref="B24:E24"/>
    <mergeCell ref="B22:E23"/>
    <mergeCell ref="A35:A42"/>
    <mergeCell ref="M21:S21"/>
    <mergeCell ref="B21:E21"/>
    <mergeCell ref="B25:D26"/>
    <mergeCell ref="F34:K34"/>
    <mergeCell ref="F15:L15"/>
    <mergeCell ref="M15:S15"/>
    <mergeCell ref="Q2:S2"/>
    <mergeCell ref="F24:K24"/>
    <mergeCell ref="M24:R24"/>
    <mergeCell ref="B16:E19"/>
    <mergeCell ref="F16:L19"/>
    <mergeCell ref="F20:L20"/>
    <mergeCell ref="H4:K4"/>
    <mergeCell ref="M39:S40"/>
    <mergeCell ref="B39:E40"/>
    <mergeCell ref="A3:S3"/>
    <mergeCell ref="L4:S4"/>
    <mergeCell ref="B35:E35"/>
    <mergeCell ref="F41:L42"/>
    <mergeCell ref="B165:E165"/>
    <mergeCell ref="L186:S186"/>
    <mergeCell ref="A185:S185"/>
    <mergeCell ref="A184:E184"/>
    <mergeCell ref="A183:F183"/>
    <mergeCell ref="A165:A172"/>
    <mergeCell ref="B166:E166"/>
    <mergeCell ref="A145:E145"/>
    <mergeCell ref="B36:E36"/>
    <mergeCell ref="B160:E160"/>
    <mergeCell ref="B161:E161"/>
    <mergeCell ref="F154:K154"/>
    <mergeCell ref="F164:K164"/>
    <mergeCell ref="F150:L150"/>
    <mergeCell ref="F163:L163"/>
    <mergeCell ref="F162:L162"/>
    <mergeCell ref="B155:D156"/>
    <mergeCell ref="M164:R164"/>
    <mergeCell ref="F165:L166"/>
    <mergeCell ref="H186:K186"/>
    <mergeCell ref="Q77:S77"/>
    <mergeCell ref="B78:E78"/>
    <mergeCell ref="F151:L151"/>
    <mergeCell ref="F145:L145"/>
    <mergeCell ref="M146:S149"/>
    <mergeCell ref="A144:E144"/>
    <mergeCell ref="Q132:S132"/>
    <mergeCell ref="G144:L144"/>
    <mergeCell ref="C66:S67"/>
    <mergeCell ref="B146:E149"/>
    <mergeCell ref="A136:A142"/>
    <mergeCell ref="A146:A163"/>
    <mergeCell ref="B162:E162"/>
    <mergeCell ref="B163:E163"/>
    <mergeCell ref="F160:L160"/>
    <mergeCell ref="O85:O88"/>
    <mergeCell ref="P85:P88"/>
    <mergeCell ref="Q85:S88"/>
    <mergeCell ref="M150:S150"/>
    <mergeCell ref="M151:S151"/>
    <mergeCell ref="M160:S160"/>
    <mergeCell ref="F161:L161"/>
    <mergeCell ref="M161:S161"/>
    <mergeCell ref="B75:E75"/>
    <mergeCell ref="Q75:S75"/>
    <mergeCell ref="B76:E76"/>
    <mergeCell ref="B159:E159"/>
    <mergeCell ref="M154:R154"/>
    <mergeCell ref="B154:E154"/>
    <mergeCell ref="F146:L149"/>
    <mergeCell ref="B152:E153"/>
    <mergeCell ref="F152:L153"/>
    <mergeCell ref="M163:S163"/>
    <mergeCell ref="M162:S162"/>
    <mergeCell ref="B125:S126"/>
    <mergeCell ref="B157:D158"/>
    <mergeCell ref="F159:L159"/>
    <mergeCell ref="M159:S159"/>
    <mergeCell ref="B136:E137"/>
    <mergeCell ref="F136:S137"/>
    <mergeCell ref="B138:E140"/>
    <mergeCell ref="F138:S140"/>
    <mergeCell ref="B141:E141"/>
    <mergeCell ref="F141:S141"/>
    <mergeCell ref="B142:E142"/>
    <mergeCell ref="F142:S142"/>
    <mergeCell ref="B150:E150"/>
    <mergeCell ref="M152:S153"/>
    <mergeCell ref="M145:S145"/>
    <mergeCell ref="B151:E151"/>
    <mergeCell ref="A15:E15"/>
    <mergeCell ref="M22:S23"/>
    <mergeCell ref="B20:E20"/>
    <mergeCell ref="B27:D28"/>
    <mergeCell ref="B29:E29"/>
    <mergeCell ref="A14:E14"/>
    <mergeCell ref="F21:L21"/>
    <mergeCell ref="M16:S19"/>
    <mergeCell ref="M20:S20"/>
    <mergeCell ref="F22:L23"/>
    <mergeCell ref="F29:L29"/>
    <mergeCell ref="M29:S29"/>
    <mergeCell ref="A16:A33"/>
    <mergeCell ref="B32:E32"/>
    <mergeCell ref="B33:E33"/>
    <mergeCell ref="F32:L32"/>
    <mergeCell ref="M32:S32"/>
    <mergeCell ref="F33:L33"/>
    <mergeCell ref="M33:S33"/>
    <mergeCell ref="G14:L14"/>
    <mergeCell ref="B30:E30"/>
    <mergeCell ref="F30:L30"/>
    <mergeCell ref="M30:S30"/>
    <mergeCell ref="F31:L31"/>
    <mergeCell ref="M31:S31"/>
    <mergeCell ref="A89:E91"/>
    <mergeCell ref="F89:F91"/>
    <mergeCell ref="G89:G91"/>
    <mergeCell ref="H89:H91"/>
    <mergeCell ref="I89:I91"/>
    <mergeCell ref="J89:J91"/>
    <mergeCell ref="K89:K91"/>
    <mergeCell ref="L89:L91"/>
    <mergeCell ref="M89:M91"/>
    <mergeCell ref="N89:N91"/>
    <mergeCell ref="O89:O91"/>
    <mergeCell ref="P89:P91"/>
    <mergeCell ref="Q89:S91"/>
    <mergeCell ref="Q79:S80"/>
    <mergeCell ref="B80:E80"/>
    <mergeCell ref="B81:E81"/>
    <mergeCell ref="Q81:S81"/>
    <mergeCell ref="B82:E82"/>
    <mergeCell ref="Q82:S82"/>
    <mergeCell ref="B31:E31"/>
    <mergeCell ref="B41:E42"/>
    <mergeCell ref="F35:L36"/>
    <mergeCell ref="M41:S42"/>
    <mergeCell ref="A6:A12"/>
    <mergeCell ref="B6:E7"/>
    <mergeCell ref="B8:E10"/>
    <mergeCell ref="F6:S7"/>
    <mergeCell ref="F8:S10"/>
    <mergeCell ref="F11:S11"/>
    <mergeCell ref="F12:S12"/>
    <mergeCell ref="B11:E11"/>
    <mergeCell ref="B12:E12"/>
  </mergeCells>
  <phoneticPr fontId="2"/>
  <dataValidations disablePrompts="1" count="4">
    <dataValidation type="list" showInputMessage="1" showErrorMessage="1" sqref="F211 F29 M159 M29 F159 M211" xr:uid="{00000000-0002-0000-1300-000000000000}">
      <formula1>企業回答6</formula1>
    </dataValidation>
    <dataValidation type="list" allowBlank="1" showInputMessage="1" showErrorMessage="1" sqref="F32:S32 F162:S162 F214:S214" xr:uid="{00000000-0002-0000-1300-000001000000}">
      <formula1>工事種別</formula1>
    </dataValidation>
    <dataValidation type="list" allowBlank="1" showInputMessage="1" showErrorMessage="1" sqref="F33:S33 F163:S163 F215:S215" xr:uid="{00000000-0002-0000-1300-000002000000}">
      <formula1>建設工事の種類</formula1>
    </dataValidation>
    <dataValidation type="list" allowBlank="1" showInputMessage="1" showErrorMessage="1" sqref="M155:M158 M207:M210 F207:F210 F155:F158 M25:M28 F25:F28" xr:uid="{00000000-0002-0000-1300-000003000000}">
      <formula1>$Z$25:$Z$27</formula1>
    </dataValidation>
  </dataValidations>
  <printOptions horizontalCentered="1"/>
  <pageMargins left="0.70866141732283472" right="0.59055118110236227" top="0.74803149606299213" bottom="0.59055118110236227" header="0.31496062992125984" footer="0.31496062992125984"/>
  <pageSetup paperSize="9" scale="95" fitToHeight="5" orientation="portrait" blackAndWhite="1" r:id="rId1"/>
  <rowBreaks count="4" manualBreakCount="4">
    <brk id="43" max="18" man="1"/>
    <brk id="94" max="18" man="1"/>
    <brk id="130" max="18" man="1"/>
    <brk id="182" max="18"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1">
    <tabColor theme="8"/>
    <pageSetUpPr fitToPage="1"/>
  </sheetPr>
  <dimension ref="A1:T19"/>
  <sheetViews>
    <sheetView view="pageBreakPreview" zoomScaleNormal="100" zoomScaleSheetLayoutView="100" workbookViewId="0">
      <selection activeCell="B13" sqref="B13:Q13"/>
    </sheetView>
  </sheetViews>
  <sheetFormatPr defaultColWidth="9" defaultRowHeight="13"/>
  <cols>
    <col min="1" max="1" width="6.6328125" style="3" customWidth="1"/>
    <col min="2" max="2" width="6.26953125" style="3" customWidth="1"/>
    <col min="3" max="18" width="5.08984375" style="3" customWidth="1"/>
    <col min="19" max="16384" width="9" style="3"/>
  </cols>
  <sheetData>
    <row r="1" spans="1:20" ht="15.75" customHeight="1">
      <c r="A1" s="979" t="str">
        <f>IF(T15=1,CONCATENATE("（様式-",INDEX(発注者入力シート!$B$29:$G$38,MATCH(発注者入力シート!N6,発注者入力シート!$C$29:$C$38,0),4),"）"),CONCATENATE("（様式-",INDEX(発注者入力シート!$B$29:$G$38,MATCH(発注者入力シート!N7,発注者入力シート!$C$29:$C$38,0),4),"）"))</f>
        <v>（様式-７）</v>
      </c>
      <c r="B1" s="979"/>
      <c r="C1" s="979"/>
      <c r="D1" s="979"/>
      <c r="E1" s="979"/>
      <c r="F1" s="979"/>
      <c r="G1" s="979"/>
      <c r="S1" s="3" t="s">
        <v>286</v>
      </c>
    </row>
    <row r="2" spans="1:20" ht="15.75" customHeight="1">
      <c r="A2" s="979" t="str">
        <f>IF(T15=1,CONCATENATE("評価項目",INDEX(発注者入力シート!$B$29:$G$38,MATCH(発注者入力シート!N6,発注者入力シート!$C$29:$C$38,0),5),"-",INDEX(発注者入力シート!$B$29:$G$38,MATCH(発注者入力シート!N6,発注者入力シート!$C$29:$C$38,0),6)),CONCATENATE("評価項目",INDEX(発注者入力シート!$B$29:$G$38,MATCH(発注者入力シート!N7,発注者入力シート!$C$29:$C$38,0),5),"-",INDEX(発注者入力シート!$B$29:$G$38,MATCH(発注者入力シート!N7,発注者入力シート!$C$29:$C$38,0),6)))</f>
        <v>評価項目（３）-①</v>
      </c>
      <c r="B2" s="979"/>
      <c r="C2" s="979"/>
      <c r="D2" s="979"/>
      <c r="E2" s="979"/>
      <c r="F2" s="979"/>
      <c r="S2" s="3" t="s">
        <v>287</v>
      </c>
    </row>
    <row r="3" spans="1:20" ht="15.75" customHeight="1">
      <c r="S3" s="103"/>
      <c r="T3" s="3" t="s">
        <v>296</v>
      </c>
    </row>
    <row r="4" spans="1:20" ht="15.75" customHeight="1">
      <c r="A4" s="1006" t="str">
        <f>IF(T15=1,"防災",IF(T15=2,"家畜伝染病防疫","防災協定・家畜伝染病防疫"))&amp;"協定の締結実績"</f>
        <v>家畜伝染病防疫協定の締結実績</v>
      </c>
      <c r="B4" s="1006"/>
      <c r="C4" s="1006"/>
      <c r="D4" s="1006"/>
      <c r="E4" s="1006"/>
      <c r="F4" s="1006"/>
      <c r="G4" s="1006"/>
      <c r="H4" s="1006"/>
      <c r="I4" s="1006"/>
      <c r="J4" s="1006"/>
      <c r="K4" s="1006"/>
      <c r="L4" s="1006"/>
      <c r="M4" s="1006"/>
      <c r="N4" s="1006"/>
      <c r="O4" s="1006"/>
      <c r="P4" s="1006"/>
      <c r="Q4" s="1006"/>
      <c r="R4" s="128"/>
      <c r="S4" s="98"/>
      <c r="T4" s="3" t="s">
        <v>404</v>
      </c>
    </row>
    <row r="5" spans="1:20" ht="15.75" customHeight="1">
      <c r="A5" s="128"/>
      <c r="B5" s="128"/>
      <c r="C5" s="128"/>
      <c r="H5" s="128"/>
      <c r="I5" s="128"/>
      <c r="J5" s="128"/>
      <c r="K5" s="128"/>
      <c r="L5" s="128"/>
      <c r="M5" s="128"/>
      <c r="N5" s="128"/>
      <c r="O5" s="128"/>
      <c r="P5" s="128"/>
      <c r="Q5" s="128"/>
      <c r="R5" s="128"/>
    </row>
    <row r="6" spans="1:20" ht="15.75" customHeight="1">
      <c r="G6" s="1059" t="s">
        <v>216</v>
      </c>
      <c r="H6" s="1059"/>
      <c r="I6" s="1059"/>
      <c r="J6" s="1059"/>
      <c r="K6" s="1007" t="str">
        <f>IF(企業入力シート!C7="","",企業入力シート!C7)</f>
        <v>○○建設</v>
      </c>
      <c r="L6" s="1007"/>
      <c r="M6" s="1007"/>
      <c r="N6" s="1007"/>
      <c r="O6" s="1007"/>
      <c r="P6" s="1007"/>
      <c r="Q6" s="1007"/>
      <c r="R6" s="2"/>
      <c r="S6" s="3" t="s">
        <v>290</v>
      </c>
    </row>
    <row r="7" spans="1:20" ht="15.75" customHeight="1">
      <c r="S7" s="99"/>
      <c r="T7" s="3" t="s">
        <v>291</v>
      </c>
    </row>
    <row r="8" spans="1:20" ht="15.75" customHeight="1">
      <c r="A8" s="215" t="s">
        <v>147</v>
      </c>
      <c r="B8" s="1233" t="str">
        <f>"令和"&amp;発注者入力シート!H11&amp;"年度及び令和"&amp;発注者入力シート!G11&amp;"年度における島根県との"&amp;A4</f>
        <v>令和6年度及び令和7年度における島根県との家畜伝染病防疫協定の締結実績</v>
      </c>
      <c r="C8" s="1233"/>
      <c r="D8" s="1233"/>
      <c r="E8" s="1233"/>
      <c r="F8" s="1233"/>
      <c r="G8" s="1233"/>
      <c r="H8" s="1233"/>
      <c r="I8" s="1233"/>
      <c r="J8" s="1233"/>
      <c r="K8" s="1233"/>
      <c r="L8" s="1233"/>
      <c r="M8" s="1233"/>
      <c r="N8" s="1233"/>
      <c r="O8" s="1233"/>
      <c r="P8" s="1233"/>
      <c r="Q8" s="1233"/>
      <c r="R8" s="2"/>
      <c r="S8" s="100"/>
      <c r="T8" s="3" t="s">
        <v>289</v>
      </c>
    </row>
    <row r="9" spans="1:20" ht="15.75" customHeight="1">
      <c r="B9" s="2"/>
      <c r="C9" s="2"/>
      <c r="D9" s="2"/>
      <c r="E9" s="2"/>
      <c r="F9" s="2"/>
      <c r="G9" s="2"/>
      <c r="H9" s="2"/>
      <c r="I9" s="2"/>
      <c r="J9" s="2"/>
      <c r="K9" s="2"/>
      <c r="L9" s="2"/>
      <c r="M9" s="2"/>
      <c r="N9" s="2"/>
      <c r="O9" s="2"/>
      <c r="P9" s="2"/>
      <c r="Q9" s="2"/>
      <c r="R9" s="82"/>
    </row>
    <row r="10" spans="1:20" ht="15.75" customHeight="1">
      <c r="A10" s="1322" t="str">
        <f>"令和"&amp;発注者入力シート!H11&amp;"年度の協定締結実績の有無"</f>
        <v>令和6年度の協定締結実績の有無</v>
      </c>
      <c r="B10" s="1323"/>
      <c r="C10" s="1323"/>
      <c r="D10" s="1323"/>
      <c r="E10" s="1323"/>
      <c r="F10" s="1324"/>
      <c r="G10" s="1067"/>
      <c r="H10" s="1068"/>
      <c r="I10" s="1068"/>
      <c r="J10" s="1068"/>
      <c r="K10" s="1068"/>
      <c r="L10" s="1325"/>
      <c r="M10" s="2"/>
      <c r="N10" s="2"/>
      <c r="O10" s="2"/>
      <c r="P10" s="2"/>
      <c r="Q10" s="2"/>
      <c r="R10" s="82"/>
      <c r="S10" s="105" t="s">
        <v>292</v>
      </c>
    </row>
    <row r="11" spans="1:20" ht="15.75" customHeight="1">
      <c r="A11" s="1322" t="str">
        <f>"令和"&amp;発注者入力シート!G11&amp;"年度の協定締結実績の有無"</f>
        <v>令和7年度の協定締結実績の有無</v>
      </c>
      <c r="B11" s="1323"/>
      <c r="C11" s="1323"/>
      <c r="D11" s="1323"/>
      <c r="E11" s="1323"/>
      <c r="F11" s="1324"/>
      <c r="G11" s="1067"/>
      <c r="H11" s="1068"/>
      <c r="I11" s="1068"/>
      <c r="J11" s="1068"/>
      <c r="K11" s="1068"/>
      <c r="L11" s="1325"/>
      <c r="M11" s="2"/>
      <c r="N11" s="2"/>
      <c r="O11" s="2"/>
      <c r="P11" s="2"/>
      <c r="Q11" s="2"/>
      <c r="R11" s="157"/>
      <c r="S11" s="105" t="s">
        <v>293</v>
      </c>
    </row>
    <row r="12" spans="1:20" ht="15.75" customHeight="1">
      <c r="A12" s="159"/>
      <c r="B12" s="159"/>
      <c r="C12" s="159"/>
      <c r="D12" s="159"/>
      <c r="E12" s="159"/>
      <c r="F12" s="159"/>
      <c r="G12" s="82"/>
      <c r="H12" s="82"/>
      <c r="I12" s="82"/>
      <c r="J12" s="82"/>
      <c r="K12" s="82"/>
      <c r="L12" s="82"/>
      <c r="M12" s="2"/>
      <c r="N12" s="2"/>
      <c r="O12" s="2"/>
      <c r="P12" s="2"/>
      <c r="Q12" s="2"/>
      <c r="R12" s="157"/>
      <c r="S12" s="105" t="s">
        <v>573</v>
      </c>
    </row>
    <row r="13" spans="1:20" s="126" customFormat="1">
      <c r="A13" s="125" t="s">
        <v>51</v>
      </c>
      <c r="B13" s="1191" t="str">
        <f>"対象年度において、島根県との"&amp;A4&amp;"の有無を記載すること。"</f>
        <v>対象年度において、島根県との家畜伝染病防疫協定の締結実績の有無を記載すること。</v>
      </c>
      <c r="C13" s="1191"/>
      <c r="D13" s="1191"/>
      <c r="E13" s="1191"/>
      <c r="F13" s="1191"/>
      <c r="G13" s="1191"/>
      <c r="H13" s="1191"/>
      <c r="I13" s="1191"/>
      <c r="J13" s="1191"/>
      <c r="K13" s="1191"/>
      <c r="L13" s="1191"/>
      <c r="M13" s="1191"/>
      <c r="N13" s="1191"/>
      <c r="O13" s="1191"/>
      <c r="P13" s="1191"/>
      <c r="Q13" s="1191"/>
      <c r="R13" s="134"/>
      <c r="S13" s="3"/>
    </row>
    <row r="14" spans="1:20" s="126" customFormat="1" ht="13.5" customHeight="1" thickBot="1">
      <c r="A14" s="125" t="s">
        <v>52</v>
      </c>
      <c r="B14" s="1218" t="s">
        <v>1007</v>
      </c>
      <c r="C14" s="1321"/>
      <c r="D14" s="1321"/>
      <c r="E14" s="1321"/>
      <c r="F14" s="1321"/>
      <c r="G14" s="1321"/>
      <c r="H14" s="1321"/>
      <c r="I14" s="1321"/>
      <c r="J14" s="1321"/>
      <c r="K14" s="1321"/>
      <c r="L14" s="1321"/>
      <c r="M14" s="1321"/>
      <c r="N14" s="1321"/>
      <c r="O14" s="1321"/>
      <c r="P14" s="1321"/>
      <c r="Q14" s="1321"/>
      <c r="R14" s="134"/>
    </row>
    <row r="15" spans="1:20" s="126" customFormat="1" ht="13.5" customHeight="1" thickBot="1">
      <c r="A15" s="125"/>
      <c r="B15" s="1218"/>
      <c r="C15" s="1321"/>
      <c r="D15" s="1321"/>
      <c r="E15" s="1321"/>
      <c r="F15" s="1321"/>
      <c r="G15" s="1321"/>
      <c r="H15" s="1321"/>
      <c r="I15" s="1321"/>
      <c r="J15" s="1321"/>
      <c r="K15" s="1321"/>
      <c r="L15" s="1321"/>
      <c r="M15" s="1321"/>
      <c r="N15" s="1321"/>
      <c r="O15" s="1321"/>
      <c r="P15" s="1321"/>
      <c r="Q15" s="1321"/>
      <c r="R15" s="134"/>
      <c r="T15" s="698">
        <f>IF(COUNTIF(発注者入力シート!C20:C44,発注者入力シート!N6),1,IF(COUNTIF(発注者入力シート!C20:C44,発注者入力シート!N7),2,0))</f>
        <v>2</v>
      </c>
    </row>
    <row r="16" spans="1:20" s="126" customFormat="1">
      <c r="A16" s="125"/>
      <c r="B16" s="1321"/>
      <c r="C16" s="1321"/>
      <c r="D16" s="1321"/>
      <c r="E16" s="1321"/>
      <c r="F16" s="1321"/>
      <c r="G16" s="1321"/>
      <c r="H16" s="1321"/>
      <c r="I16" s="1321"/>
      <c r="J16" s="1321"/>
      <c r="K16" s="1321"/>
      <c r="L16" s="1321"/>
      <c r="M16" s="1321"/>
      <c r="N16" s="1321"/>
      <c r="O16" s="1321"/>
      <c r="P16" s="1321"/>
      <c r="Q16" s="1321"/>
      <c r="T16" s="3" t="s">
        <v>1112</v>
      </c>
    </row>
    <row r="17" spans="1:17">
      <c r="B17" s="905"/>
      <c r="C17" s="905"/>
      <c r="D17" s="905"/>
      <c r="E17" s="905"/>
      <c r="F17" s="905"/>
      <c r="G17" s="905"/>
      <c r="H17" s="905"/>
      <c r="I17" s="905"/>
      <c r="J17" s="905"/>
      <c r="K17" s="905"/>
      <c r="L17" s="905"/>
      <c r="M17" s="905"/>
      <c r="N17" s="905"/>
      <c r="O17" s="905"/>
      <c r="P17" s="905"/>
      <c r="Q17" s="905"/>
    </row>
    <row r="18" spans="1:17">
      <c r="A18" s="125" t="s">
        <v>973</v>
      </c>
      <c r="B18" s="1218" t="s">
        <v>1006</v>
      </c>
      <c r="C18" s="1321"/>
      <c r="D18" s="1321"/>
      <c r="E18" s="1321"/>
      <c r="F18" s="1321"/>
      <c r="G18" s="1321"/>
      <c r="H18" s="1321"/>
      <c r="I18" s="1321"/>
      <c r="J18" s="1321"/>
      <c r="K18" s="1321"/>
      <c r="L18" s="1321"/>
      <c r="M18" s="1321"/>
      <c r="N18" s="1321"/>
      <c r="O18" s="1321"/>
      <c r="P18" s="1321"/>
      <c r="Q18" s="1321"/>
    </row>
    <row r="19" spans="1:17">
      <c r="B19" s="1321"/>
      <c r="C19" s="1321"/>
      <c r="D19" s="1321"/>
      <c r="E19" s="1321"/>
      <c r="F19" s="1321"/>
      <c r="G19" s="1321"/>
      <c r="H19" s="1321"/>
      <c r="I19" s="1321"/>
      <c r="J19" s="1321"/>
      <c r="K19" s="1321"/>
      <c r="L19" s="1321"/>
      <c r="M19" s="1321"/>
      <c r="N19" s="1321"/>
      <c r="O19" s="1321"/>
      <c r="P19" s="1321"/>
      <c r="Q19" s="1321"/>
    </row>
  </sheetData>
  <mergeCells count="13">
    <mergeCell ref="B18:Q19"/>
    <mergeCell ref="A1:G1"/>
    <mergeCell ref="A2:F2"/>
    <mergeCell ref="A4:Q4"/>
    <mergeCell ref="G6:J6"/>
    <mergeCell ref="B8:Q8"/>
    <mergeCell ref="K6:Q6"/>
    <mergeCell ref="A10:F10"/>
    <mergeCell ref="G10:L10"/>
    <mergeCell ref="A11:F11"/>
    <mergeCell ref="G11:L11"/>
    <mergeCell ref="B13:Q13"/>
    <mergeCell ref="B14:Q17"/>
  </mergeCells>
  <phoneticPr fontId="2"/>
  <dataValidations count="1">
    <dataValidation type="list" showInputMessage="1" showErrorMessage="1" sqref="G10:G11" xr:uid="{00000000-0002-0000-1700-000000000000}">
      <formula1>企業回答1</formula1>
    </dataValidation>
  </dataValidations>
  <printOptions horizontalCentered="1"/>
  <pageMargins left="0.70866141732283472" right="0.70866141732283472" top="0.74803149606299213" bottom="0.74803149606299213" header="0.31496062992125984" footer="0.31496062992125984"/>
  <pageSetup paperSize="9" scale="99" orientation="portrait" blackAndWhite="1"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6">
    <tabColor theme="8"/>
    <pageSetUpPr fitToPage="1"/>
  </sheetPr>
  <dimension ref="A1:X60"/>
  <sheetViews>
    <sheetView view="pageBreakPreview" zoomScaleNormal="100" zoomScaleSheetLayoutView="100" workbookViewId="0">
      <selection activeCell="P23" sqref="P23"/>
    </sheetView>
  </sheetViews>
  <sheetFormatPr defaultColWidth="9" defaultRowHeight="13"/>
  <cols>
    <col min="1" max="1" width="6.6328125" style="3" customWidth="1"/>
    <col min="2" max="4" width="5.08984375" style="3" customWidth="1"/>
    <col min="5" max="5" width="6.08984375" style="3" customWidth="1"/>
    <col min="6" max="10" width="5" style="3" customWidth="1"/>
    <col min="11" max="14" width="5.08984375" style="3" customWidth="1"/>
    <col min="15" max="15" width="5" style="3" customWidth="1"/>
    <col min="16" max="16" width="6" style="3" customWidth="1"/>
    <col min="17" max="20" width="5.08984375" style="3" customWidth="1"/>
    <col min="21" max="16384" width="9" style="3"/>
  </cols>
  <sheetData>
    <row r="1" spans="1:22">
      <c r="A1" s="979" t="str">
        <f>CONCATENATE("（様式-",INDEX(発注者入力シート!$B$29:$G$38,MATCH(発注者入力シート!N8,発注者入力シート!$C$29:$C$38,0),4),"）")</f>
        <v>（様式-９）</v>
      </c>
      <c r="B1" s="979"/>
      <c r="C1" s="979"/>
      <c r="D1" s="979"/>
      <c r="E1" s="979"/>
      <c r="F1" s="979"/>
      <c r="P1" s="1124" t="str">
        <f>IF(INDEX(発注者入力シート!$B$20:$G$40,MATCH(発注者入力シート!N8,発注者入力シート!$C$20:$C$40,0),3)="","",INDEX(発注者入力シート!$B$20:$G$40,MATCH(発注者入力シート!N8,発注者入力シート!$C$20:$C$40,0),3))</f>
        <v/>
      </c>
      <c r="Q1" s="1124"/>
      <c r="R1" s="1124"/>
      <c r="S1" s="82"/>
      <c r="T1" s="82"/>
      <c r="U1" s="3" t="s">
        <v>286</v>
      </c>
    </row>
    <row r="2" spans="1:22">
      <c r="A2" s="979" t="str">
        <f>CONCATENATE("評価項目",INDEX(発注者入力シート!$B$29:$G$38,MATCH(発注者入力シート!N8,発注者入力シート!$C$29:$C$38,0),5),"-",INDEX(発注者入力シート!$B$29:$G$38,MATCH(発注者入力シート!N8,発注者入力シート!$C$29:$C$38,0),6))</f>
        <v>評価項目（３）-③</v>
      </c>
      <c r="B2" s="979"/>
      <c r="C2" s="979"/>
      <c r="D2" s="979"/>
      <c r="E2" s="979"/>
      <c r="U2" s="3" t="s">
        <v>287</v>
      </c>
    </row>
    <row r="3" spans="1:22" ht="14">
      <c r="A3" s="1006" t="s">
        <v>1201</v>
      </c>
      <c r="B3" s="1006"/>
      <c r="C3" s="1006"/>
      <c r="D3" s="1006"/>
      <c r="E3" s="1006"/>
      <c r="F3" s="1006"/>
      <c r="G3" s="1006"/>
      <c r="H3" s="1006"/>
      <c r="I3" s="1006"/>
      <c r="J3" s="1006"/>
      <c r="K3" s="1006"/>
      <c r="L3" s="1006"/>
      <c r="M3" s="1006"/>
      <c r="N3" s="1006"/>
      <c r="O3" s="1006"/>
      <c r="P3" s="1006"/>
      <c r="Q3" s="1006"/>
      <c r="U3" s="103"/>
      <c r="V3" s="3" t="s">
        <v>296</v>
      </c>
    </row>
    <row r="4" spans="1:22" ht="14">
      <c r="G4" s="1059" t="s">
        <v>216</v>
      </c>
      <c r="H4" s="1059"/>
      <c r="I4" s="1059"/>
      <c r="J4" s="1059"/>
      <c r="K4" s="1060" t="str">
        <f>IF(企業入力シート!C7="","",企業入力シート!C7)</f>
        <v>○○建設</v>
      </c>
      <c r="L4" s="1060"/>
      <c r="M4" s="1060"/>
      <c r="N4" s="1060"/>
      <c r="O4" s="1060"/>
      <c r="P4" s="1060"/>
      <c r="Q4" s="1060"/>
      <c r="R4" s="1060"/>
      <c r="S4" s="128"/>
      <c r="T4" s="128"/>
      <c r="U4" s="98"/>
      <c r="V4" s="3" t="s">
        <v>404</v>
      </c>
    </row>
    <row r="5" spans="1:22">
      <c r="R5" s="2"/>
      <c r="S5" s="2"/>
      <c r="T5" s="2"/>
    </row>
    <row r="6" spans="1:22" ht="13.5" customHeight="1">
      <c r="A6" s="215" t="s">
        <v>66</v>
      </c>
      <c r="B6" s="1333" t="str">
        <f>"令和"&amp;発注者入力シート!$F$11-2&amp;"年度及び令和"&amp;発注者入力シート!$F$11-1&amp;"年度のボランティア活動又はハートフルしまねへの参加実績"</f>
        <v>令和6年度及び令和7年度のボランティア活動又はハートフルしまねへの参加実績</v>
      </c>
      <c r="C6" s="1333"/>
      <c r="D6" s="1333"/>
      <c r="E6" s="1333"/>
      <c r="F6" s="1333"/>
      <c r="G6" s="1333"/>
      <c r="H6" s="1333"/>
      <c r="I6" s="1333"/>
      <c r="J6" s="1333"/>
      <c r="K6" s="1333"/>
      <c r="L6" s="1333"/>
      <c r="M6" s="1333"/>
      <c r="N6" s="1333"/>
      <c r="O6" s="1333"/>
      <c r="P6" s="1333"/>
      <c r="Q6" s="1333"/>
      <c r="R6" s="1333"/>
      <c r="U6" s="3" t="s">
        <v>290</v>
      </c>
    </row>
    <row r="7" spans="1:22">
      <c r="A7" s="126"/>
      <c r="B7" s="157"/>
      <c r="C7" s="157"/>
      <c r="D7" s="157"/>
      <c r="E7" s="157"/>
      <c r="F7" s="157"/>
      <c r="G7" s="157"/>
      <c r="H7" s="157"/>
      <c r="I7" s="157"/>
      <c r="J7" s="157"/>
      <c r="K7" s="157"/>
      <c r="L7" s="157"/>
      <c r="M7" s="157"/>
      <c r="N7" s="157"/>
      <c r="O7" s="157"/>
      <c r="P7" s="157"/>
      <c r="Q7" s="157"/>
      <c r="R7" s="157"/>
      <c r="S7" s="130"/>
      <c r="T7" s="130"/>
      <c r="U7" s="99"/>
      <c r="V7" s="3" t="s">
        <v>291</v>
      </c>
    </row>
    <row r="8" spans="1:22">
      <c r="A8" s="1340" t="s">
        <v>507</v>
      </c>
      <c r="B8" s="1340"/>
      <c r="C8" s="1340"/>
      <c r="D8" s="1341" t="s">
        <v>636</v>
      </c>
      <c r="E8" s="1342"/>
      <c r="F8" s="1342"/>
      <c r="G8" s="1342"/>
      <c r="H8" s="1342"/>
      <c r="I8" s="1342"/>
      <c r="J8" s="1342"/>
      <c r="K8" s="1342"/>
      <c r="L8" s="1342"/>
      <c r="M8" s="1343"/>
      <c r="N8" s="157"/>
      <c r="O8" s="157"/>
      <c r="P8" s="157"/>
      <c r="Q8" s="157"/>
      <c r="R8" s="157"/>
      <c r="S8" s="130"/>
      <c r="T8" s="130"/>
      <c r="U8" s="100"/>
      <c r="V8" s="3" t="s">
        <v>289</v>
      </c>
    </row>
    <row r="9" spans="1:22">
      <c r="A9" s="126"/>
      <c r="B9" s="157"/>
      <c r="C9" s="157"/>
      <c r="D9" s="157"/>
      <c r="E9" s="157"/>
      <c r="F9" s="157"/>
      <c r="G9" s="157"/>
      <c r="H9" s="157"/>
      <c r="I9" s="157"/>
      <c r="J9" s="157"/>
      <c r="K9" s="157"/>
      <c r="L9" s="157"/>
      <c r="M9" s="157"/>
      <c r="N9" s="157"/>
      <c r="O9" s="157"/>
      <c r="P9" s="157"/>
      <c r="Q9" s="157"/>
      <c r="R9" s="157"/>
      <c r="S9" s="130"/>
      <c r="T9" s="130"/>
    </row>
    <row r="10" spans="1:22" ht="15.75" customHeight="1">
      <c r="A10" s="111" t="s">
        <v>153</v>
      </c>
      <c r="B10" s="111"/>
      <c r="C10" s="111"/>
      <c r="D10" s="111"/>
      <c r="E10" s="111"/>
      <c r="F10" s="111"/>
      <c r="G10" s="111"/>
      <c r="H10" s="111"/>
      <c r="I10" s="111"/>
      <c r="J10" s="111"/>
      <c r="K10" s="111"/>
      <c r="L10" s="111"/>
      <c r="M10" s="111"/>
      <c r="N10" s="111"/>
      <c r="R10" s="130"/>
      <c r="S10" s="130"/>
      <c r="T10" s="130"/>
      <c r="U10" s="105" t="s">
        <v>292</v>
      </c>
    </row>
    <row r="11" spans="1:22" ht="55" customHeight="1">
      <c r="A11" s="1351" t="s">
        <v>29</v>
      </c>
      <c r="B11" s="1352"/>
      <c r="C11" s="1348" t="s">
        <v>1186</v>
      </c>
      <c r="D11" s="1349"/>
      <c r="E11" s="1350"/>
      <c r="F11" s="1334" t="s">
        <v>30</v>
      </c>
      <c r="G11" s="1335"/>
      <c r="H11" s="1335"/>
      <c r="I11" s="1335"/>
      <c r="J11" s="1336"/>
      <c r="K11" s="1332" t="s">
        <v>409</v>
      </c>
      <c r="L11" s="1332"/>
      <c r="M11" s="1332"/>
      <c r="N11" s="1332"/>
      <c r="O11" s="1331" t="s">
        <v>1199</v>
      </c>
      <c r="P11" s="1332"/>
      <c r="Q11" s="1332" t="s">
        <v>568</v>
      </c>
      <c r="R11" s="1332"/>
      <c r="U11" s="105" t="s">
        <v>293</v>
      </c>
    </row>
    <row r="12" spans="1:22" ht="15.75" customHeight="1">
      <c r="A12" s="1353">
        <f>発注者入力シート!$H$11</f>
        <v>6</v>
      </c>
      <c r="B12" s="1354"/>
      <c r="C12" s="1347"/>
      <c r="D12" s="1347"/>
      <c r="E12" s="1347"/>
      <c r="F12" s="1081"/>
      <c r="G12" s="1082"/>
      <c r="H12" s="1082"/>
      <c r="I12" s="1082"/>
      <c r="J12" s="1083"/>
      <c r="K12" s="1120"/>
      <c r="L12" s="1120"/>
      <c r="M12" s="1120"/>
      <c r="N12" s="1120"/>
      <c r="O12" s="1327"/>
      <c r="P12" s="1327"/>
      <c r="Q12" s="1327"/>
      <c r="R12" s="1327"/>
      <c r="S12" s="82"/>
      <c r="T12" s="82"/>
      <c r="U12" s="105" t="s">
        <v>573</v>
      </c>
    </row>
    <row r="13" spans="1:22" ht="15.75" customHeight="1">
      <c r="A13" s="1355"/>
      <c r="B13" s="1356"/>
      <c r="C13" s="1347"/>
      <c r="D13" s="1347"/>
      <c r="E13" s="1347"/>
      <c r="F13" s="1337"/>
      <c r="G13" s="1338"/>
      <c r="H13" s="1338"/>
      <c r="I13" s="1338"/>
      <c r="J13" s="1339"/>
      <c r="K13" s="1120"/>
      <c r="L13" s="1120"/>
      <c r="M13" s="1120"/>
      <c r="N13" s="1120"/>
      <c r="O13" s="1327"/>
      <c r="P13" s="1327"/>
      <c r="Q13" s="1327"/>
      <c r="R13" s="1327"/>
      <c r="S13" s="82"/>
      <c r="T13" s="82"/>
    </row>
    <row r="14" spans="1:22" ht="15.75" customHeight="1">
      <c r="A14" s="1357"/>
      <c r="B14" s="1358"/>
      <c r="C14" s="1347"/>
      <c r="D14" s="1347"/>
      <c r="E14" s="1347"/>
      <c r="F14" s="1084"/>
      <c r="G14" s="1085"/>
      <c r="H14" s="1085"/>
      <c r="I14" s="1085"/>
      <c r="J14" s="1086"/>
      <c r="K14" s="1120"/>
      <c r="L14" s="1120"/>
      <c r="M14" s="1120"/>
      <c r="N14" s="1120"/>
      <c r="O14" s="1327"/>
      <c r="P14" s="1327"/>
      <c r="Q14" s="1327"/>
      <c r="R14" s="1327"/>
      <c r="S14" s="82"/>
      <c r="T14" s="82"/>
    </row>
    <row r="15" spans="1:22" ht="15.75" customHeight="1">
      <c r="A15" s="1353">
        <f>発注者入力シート!$G$11</f>
        <v>7</v>
      </c>
      <c r="B15" s="1354"/>
      <c r="C15" s="1347"/>
      <c r="D15" s="1347"/>
      <c r="E15" s="1347"/>
      <c r="F15" s="1081"/>
      <c r="G15" s="1082"/>
      <c r="H15" s="1082"/>
      <c r="I15" s="1082"/>
      <c r="J15" s="1083"/>
      <c r="K15" s="1081"/>
      <c r="L15" s="1082"/>
      <c r="M15" s="1082"/>
      <c r="N15" s="1083"/>
      <c r="O15" s="1327"/>
      <c r="P15" s="1327"/>
      <c r="Q15" s="1327"/>
      <c r="R15" s="1327"/>
      <c r="S15" s="82"/>
      <c r="T15" s="82"/>
    </row>
    <row r="16" spans="1:22" ht="15.75" customHeight="1">
      <c r="A16" s="1355"/>
      <c r="B16" s="1356"/>
      <c r="C16" s="1347"/>
      <c r="D16" s="1347"/>
      <c r="E16" s="1347"/>
      <c r="F16" s="1337"/>
      <c r="G16" s="1338"/>
      <c r="H16" s="1338"/>
      <c r="I16" s="1338"/>
      <c r="J16" s="1339"/>
      <c r="K16" s="1337"/>
      <c r="L16" s="1338"/>
      <c r="M16" s="1338"/>
      <c r="N16" s="1339"/>
      <c r="O16" s="1327"/>
      <c r="P16" s="1327"/>
      <c r="Q16" s="1327"/>
      <c r="R16" s="1327"/>
      <c r="S16" s="82"/>
      <c r="T16" s="82"/>
    </row>
    <row r="17" spans="1:24" ht="15.75" customHeight="1">
      <c r="A17" s="1357"/>
      <c r="B17" s="1358"/>
      <c r="C17" s="1347"/>
      <c r="D17" s="1347"/>
      <c r="E17" s="1347"/>
      <c r="F17" s="1084"/>
      <c r="G17" s="1085"/>
      <c r="H17" s="1085"/>
      <c r="I17" s="1085"/>
      <c r="J17" s="1086"/>
      <c r="K17" s="1084"/>
      <c r="L17" s="1085"/>
      <c r="M17" s="1085"/>
      <c r="N17" s="1086"/>
      <c r="O17" s="1327"/>
      <c r="P17" s="1327"/>
      <c r="Q17" s="1327"/>
      <c r="R17" s="1327"/>
      <c r="S17" s="82"/>
      <c r="T17" s="82"/>
    </row>
    <row r="18" spans="1:24" s="126" customFormat="1">
      <c r="A18" s="125" t="s">
        <v>67</v>
      </c>
      <c r="B18" s="1234" t="s">
        <v>754</v>
      </c>
      <c r="C18" s="1234"/>
      <c r="D18" s="1234"/>
      <c r="E18" s="1234"/>
      <c r="F18" s="1234"/>
      <c r="G18" s="1234"/>
      <c r="H18" s="1234"/>
      <c r="I18" s="1234"/>
      <c r="J18" s="1234"/>
      <c r="K18" s="1234"/>
      <c r="L18" s="1234"/>
      <c r="M18" s="1234"/>
      <c r="N18" s="1234"/>
      <c r="O18" s="1234"/>
      <c r="P18" s="1234"/>
      <c r="Q18" s="1234"/>
      <c r="R18" s="1234"/>
      <c r="S18" s="217"/>
      <c r="T18" s="217"/>
    </row>
    <row r="19" spans="1:24" s="126" customFormat="1" ht="26.5" customHeight="1">
      <c r="A19" s="125" t="s">
        <v>68</v>
      </c>
      <c r="B19" s="989" t="s">
        <v>1202</v>
      </c>
      <c r="C19" s="989"/>
      <c r="D19" s="989"/>
      <c r="E19" s="989"/>
      <c r="F19" s="989"/>
      <c r="G19" s="989"/>
      <c r="H19" s="989"/>
      <c r="I19" s="989"/>
      <c r="J19" s="989"/>
      <c r="K19" s="989"/>
      <c r="L19" s="989"/>
      <c r="M19" s="989"/>
      <c r="N19" s="989"/>
      <c r="O19" s="989"/>
      <c r="P19" s="989"/>
      <c r="Q19" s="989"/>
      <c r="R19" s="989"/>
    </row>
    <row r="20" spans="1:24" s="126" customFormat="1">
      <c r="A20" s="125" t="s">
        <v>53</v>
      </c>
      <c r="B20" s="126" t="s">
        <v>69</v>
      </c>
    </row>
    <row r="21" spans="1:24" s="126" customFormat="1">
      <c r="A21" s="125" t="s">
        <v>60</v>
      </c>
      <c r="B21" s="1218" t="s">
        <v>1196</v>
      </c>
      <c r="C21" s="1218"/>
      <c r="D21" s="1218"/>
      <c r="E21" s="1218"/>
      <c r="F21" s="1218"/>
      <c r="G21" s="1218"/>
      <c r="H21" s="1218"/>
      <c r="I21" s="1218"/>
      <c r="J21" s="1218"/>
      <c r="K21" s="1218"/>
      <c r="L21" s="1218"/>
      <c r="M21" s="1218"/>
      <c r="N21" s="1218"/>
      <c r="O21" s="1218"/>
      <c r="P21" s="1218"/>
      <c r="Q21" s="1218"/>
    </row>
    <row r="22" spans="1:24" s="126" customFormat="1">
      <c r="A22" s="125"/>
      <c r="B22" s="1218"/>
      <c r="C22" s="1218"/>
      <c r="D22" s="1218"/>
      <c r="E22" s="1218"/>
      <c r="F22" s="1218"/>
      <c r="G22" s="1218"/>
      <c r="H22" s="1218"/>
      <c r="I22" s="1218"/>
      <c r="J22" s="1218"/>
      <c r="K22" s="1218"/>
      <c r="L22" s="1218"/>
      <c r="M22" s="1218"/>
      <c r="N22" s="1218"/>
      <c r="O22" s="1218"/>
      <c r="P22" s="1218"/>
      <c r="Q22" s="1218"/>
    </row>
    <row r="23" spans="1:24" ht="15.75" customHeight="1">
      <c r="A23" s="668"/>
      <c r="B23" s="105"/>
    </row>
    <row r="24" spans="1:24" ht="15.75" customHeight="1">
      <c r="A24" s="3" t="s">
        <v>741</v>
      </c>
    </row>
    <row r="25" spans="1:24" ht="15.75" customHeight="1">
      <c r="A25" s="1359" t="s">
        <v>29</v>
      </c>
      <c r="B25" s="1360"/>
      <c r="C25" s="1242" t="s">
        <v>577</v>
      </c>
      <c r="D25" s="1242"/>
      <c r="E25" s="1242"/>
      <c r="F25" s="1242"/>
      <c r="G25" s="1242"/>
      <c r="H25" s="1242"/>
      <c r="I25" s="1242"/>
      <c r="J25" s="1328" t="s">
        <v>1098</v>
      </c>
      <c r="K25" s="1329"/>
      <c r="L25" s="1330"/>
      <c r="M25" s="1242" t="s">
        <v>568</v>
      </c>
      <c r="N25" s="1242"/>
      <c r="O25" s="1242"/>
      <c r="P25" s="132"/>
      <c r="U25" s="1326" t="s">
        <v>569</v>
      </c>
      <c r="V25" s="1326"/>
      <c r="W25" s="1326"/>
      <c r="X25" s="1326"/>
    </row>
    <row r="26" spans="1:24" ht="31.5" customHeight="1">
      <c r="A26" s="1345">
        <f>発注者入力シート!$H$11</f>
        <v>6</v>
      </c>
      <c r="B26" s="1346"/>
      <c r="C26" s="1120"/>
      <c r="D26" s="1120"/>
      <c r="E26" s="1120"/>
      <c r="F26" s="1120"/>
      <c r="G26" s="1120"/>
      <c r="H26" s="1120"/>
      <c r="I26" s="1120"/>
      <c r="J26" s="1327"/>
      <c r="K26" s="1327"/>
      <c r="L26" s="1327"/>
      <c r="M26" s="1344"/>
      <c r="N26" s="1344"/>
      <c r="O26" s="1344"/>
      <c r="P26" s="314"/>
      <c r="U26" s="1326"/>
      <c r="V26" s="1326"/>
      <c r="W26" s="1326"/>
      <c r="X26" s="1326"/>
    </row>
    <row r="27" spans="1:24" ht="31.5" customHeight="1">
      <c r="A27" s="1345">
        <f>発注者入力シート!$G$11</f>
        <v>7</v>
      </c>
      <c r="B27" s="1346"/>
      <c r="C27" s="1120"/>
      <c r="D27" s="1120"/>
      <c r="E27" s="1120"/>
      <c r="F27" s="1120"/>
      <c r="G27" s="1120"/>
      <c r="H27" s="1120"/>
      <c r="I27" s="1120"/>
      <c r="J27" s="1327"/>
      <c r="K27" s="1327"/>
      <c r="L27" s="1327"/>
      <c r="M27" s="1344"/>
      <c r="N27" s="1344"/>
      <c r="O27" s="1344"/>
      <c r="P27" s="314"/>
      <c r="Q27" s="82"/>
      <c r="R27" s="82"/>
      <c r="S27" s="82"/>
      <c r="T27" s="82"/>
      <c r="U27" s="1326"/>
      <c r="V27" s="1326"/>
      <c r="W27" s="1326"/>
      <c r="X27" s="1326"/>
    </row>
    <row r="28" spans="1:24" ht="31.5" customHeight="1">
      <c r="A28" s="1334" t="s">
        <v>509</v>
      </c>
      <c r="B28" s="1336"/>
      <c r="C28" s="1361"/>
      <c r="D28" s="1362"/>
      <c r="E28" s="1362"/>
      <c r="F28" s="1362"/>
      <c r="G28" s="1362"/>
      <c r="H28" s="1362"/>
      <c r="I28" s="1362"/>
      <c r="J28" s="1362"/>
      <c r="K28" s="1362"/>
      <c r="L28" s="1362"/>
      <c r="M28" s="1362"/>
      <c r="N28" s="1362"/>
      <c r="O28" s="1050"/>
      <c r="P28" s="109"/>
    </row>
    <row r="29" spans="1:24" ht="15.75" customHeight="1">
      <c r="A29" s="125" t="s">
        <v>51</v>
      </c>
      <c r="B29" s="315" t="s">
        <v>755</v>
      </c>
      <c r="C29" s="315"/>
      <c r="D29" s="315"/>
      <c r="E29" s="315"/>
      <c r="F29" s="315"/>
      <c r="G29" s="315"/>
      <c r="H29" s="315"/>
      <c r="I29" s="315"/>
      <c r="J29" s="315"/>
      <c r="K29" s="315"/>
      <c r="L29" s="315"/>
      <c r="M29" s="315"/>
      <c r="N29" s="315"/>
      <c r="O29" s="315"/>
      <c r="P29" s="316"/>
      <c r="Q29" s="316"/>
      <c r="R29" s="317"/>
      <c r="S29" s="82"/>
      <c r="T29" s="82"/>
    </row>
    <row r="30" spans="1:24" ht="26.15" customHeight="1">
      <c r="A30" s="125" t="s">
        <v>52</v>
      </c>
      <c r="B30" s="989" t="s">
        <v>1202</v>
      </c>
      <c r="C30" s="989"/>
      <c r="D30" s="989"/>
      <c r="E30" s="989"/>
      <c r="F30" s="989"/>
      <c r="G30" s="989"/>
      <c r="H30" s="989"/>
      <c r="I30" s="989"/>
      <c r="J30" s="989"/>
      <c r="K30" s="989"/>
      <c r="L30" s="989"/>
      <c r="M30" s="989"/>
      <c r="N30" s="989"/>
      <c r="O30" s="989"/>
      <c r="P30" s="989"/>
      <c r="Q30" s="989"/>
      <c r="R30" s="989"/>
      <c r="S30" s="82"/>
      <c r="T30" s="82"/>
    </row>
    <row r="31" spans="1:24" ht="15.75" customHeight="1">
      <c r="A31" s="125" t="s">
        <v>53</v>
      </c>
      <c r="B31" s="126" t="s">
        <v>69</v>
      </c>
      <c r="R31" s="82"/>
      <c r="S31" s="82"/>
      <c r="T31" s="82"/>
    </row>
    <row r="32" spans="1:24" ht="15.75" customHeight="1">
      <c r="A32" s="125" t="s">
        <v>60</v>
      </c>
      <c r="B32" s="126" t="s">
        <v>1103</v>
      </c>
      <c r="R32" s="82"/>
      <c r="S32" s="82"/>
      <c r="T32" s="82"/>
    </row>
    <row r="33" spans="1:20" ht="15.75" customHeight="1">
      <c r="R33" s="102"/>
    </row>
    <row r="34" spans="1:20" ht="15.75" customHeight="1">
      <c r="A34" s="101"/>
      <c r="B34" s="101"/>
      <c r="C34" s="101"/>
      <c r="D34" s="101"/>
      <c r="E34" s="101"/>
      <c r="F34" s="101"/>
      <c r="G34" s="101"/>
      <c r="H34" s="101"/>
      <c r="I34" s="101"/>
      <c r="J34" s="101"/>
      <c r="K34" s="101"/>
      <c r="L34" s="101"/>
      <c r="M34" s="101"/>
      <c r="N34" s="101"/>
      <c r="O34" s="101"/>
      <c r="P34" s="101"/>
      <c r="Q34" s="101"/>
    </row>
    <row r="35" spans="1:20" ht="15.75" customHeight="1">
      <c r="A35" s="992" t="s">
        <v>151</v>
      </c>
      <c r="B35" s="992"/>
      <c r="C35" s="992"/>
      <c r="D35" s="992"/>
      <c r="E35" s="993" t="str">
        <f>IF(発注者入力シート!C10="","",発注者入力シート!C10)</f>
        <v>大社漁港海岸 農山漁村地域整備交付金（海岸環境）工事（２工区）その５</v>
      </c>
      <c r="F35" s="993"/>
      <c r="G35" s="993"/>
      <c r="H35" s="993"/>
      <c r="I35" s="993"/>
      <c r="J35" s="993"/>
      <c r="K35" s="993"/>
      <c r="L35" s="993"/>
      <c r="M35" s="993"/>
      <c r="N35" s="993"/>
      <c r="O35" s="993"/>
      <c r="P35" s="993"/>
      <c r="Q35" s="993"/>
      <c r="R35" s="993"/>
    </row>
    <row r="36" spans="1:20" ht="15.75" customHeight="1">
      <c r="R36" s="2"/>
      <c r="S36" s="2"/>
      <c r="T36" s="2"/>
    </row>
    <row r="37" spans="1:20" ht="15.75" customHeight="1">
      <c r="A37" s="992" t="s">
        <v>149</v>
      </c>
      <c r="B37" s="992"/>
      <c r="C37" s="992"/>
      <c r="D37" s="992"/>
      <c r="E37" s="993" t="str">
        <f>IF(発注者入力シート!C6="","",発注者入力シート!C6)</f>
        <v>東部農林水産振興センター</v>
      </c>
      <c r="F37" s="993"/>
      <c r="G37" s="993"/>
      <c r="H37" s="993"/>
      <c r="I37" s="993"/>
      <c r="J37" s="993"/>
      <c r="K37" s="993"/>
      <c r="L37" s="993"/>
      <c r="M37" s="993"/>
      <c r="N37" s="993"/>
      <c r="O37" s="993"/>
      <c r="P37" s="993"/>
      <c r="Q37" s="993"/>
      <c r="R37" s="993"/>
    </row>
    <row r="38" spans="1:20" ht="15.75" customHeight="1">
      <c r="R38" s="2"/>
      <c r="S38" s="2"/>
      <c r="T38" s="2"/>
    </row>
    <row r="39" spans="1:20" ht="15.75" customHeight="1">
      <c r="A39" s="992" t="s">
        <v>150</v>
      </c>
      <c r="B39" s="992"/>
      <c r="C39" s="992"/>
      <c r="D39" s="992"/>
      <c r="E39" s="1202" t="str">
        <f>+発注者入力シート!$C$11</f>
        <v>令和9年7月31日までに入札公告された工事　　</v>
      </c>
      <c r="F39" s="1202"/>
      <c r="G39" s="1202"/>
      <c r="H39" s="1202"/>
      <c r="I39" s="1202"/>
      <c r="J39" s="1202"/>
      <c r="K39" s="1202"/>
      <c r="L39" s="1202"/>
      <c r="M39" s="1202"/>
      <c r="N39" s="1202"/>
      <c r="O39" s="1202"/>
      <c r="P39" s="1202"/>
      <c r="Q39" s="1202"/>
      <c r="R39" s="1202"/>
    </row>
    <row r="40" spans="1:20" ht="15" customHeight="1">
      <c r="E40" s="615"/>
      <c r="F40" s="615"/>
      <c r="G40" s="615"/>
      <c r="H40" s="615"/>
      <c r="I40" s="615"/>
      <c r="J40" s="615"/>
      <c r="K40" s="615"/>
      <c r="L40" s="615"/>
      <c r="M40" s="615"/>
      <c r="N40" s="615"/>
      <c r="O40" s="615"/>
      <c r="P40" s="615"/>
      <c r="Q40" s="615"/>
      <c r="R40" s="615"/>
      <c r="S40" s="2"/>
      <c r="T40" s="2"/>
    </row>
    <row r="41" spans="1:20" s="126" customFormat="1" ht="13.5" customHeight="1">
      <c r="A41" s="1363" t="str">
        <f>CONCATENATE(" 今後、",発注者入力シート!C6,"が発注する工事においては、本書の写し（※）をもって「ボランティア活動等への参加実績」の貴社技術資料とみなし、その他添付資料の提出は不要とする。
※本書の写しとは、収受印欄に収受の押印がある資料をいう。")</f>
        <v xml:space="preserve"> 今後、東部農林水産振興センターが発注する工事においては、本書の写し（※）をもって「ボランティア活動等への参加実績」の貴社技術資料とみなし、その他添付資料の提出は不要とする。
※本書の写しとは、収受印欄に収受の押印がある資料をいう。</v>
      </c>
      <c r="B41" s="1363"/>
      <c r="C41" s="1363"/>
      <c r="D41" s="1363"/>
      <c r="E41" s="1363"/>
      <c r="F41" s="1363"/>
      <c r="G41" s="1363"/>
      <c r="H41" s="1363"/>
      <c r="I41" s="1363"/>
      <c r="J41" s="1363"/>
      <c r="K41" s="1363"/>
      <c r="L41" s="1363"/>
      <c r="M41" s="1363"/>
      <c r="N41" s="1363"/>
      <c r="O41" s="1363"/>
      <c r="P41" s="1363"/>
      <c r="Q41" s="1363"/>
      <c r="R41" s="1363"/>
    </row>
    <row r="42" spans="1:20" s="126" customFormat="1" ht="26.15" customHeight="1">
      <c r="A42" s="1363"/>
      <c r="B42" s="1363"/>
      <c r="C42" s="1363"/>
      <c r="D42" s="1363"/>
      <c r="E42" s="1363"/>
      <c r="F42" s="1363"/>
      <c r="G42" s="1363"/>
      <c r="H42" s="1363"/>
      <c r="I42" s="1363"/>
      <c r="J42" s="1363"/>
      <c r="K42" s="1363"/>
      <c r="L42" s="1363"/>
      <c r="M42" s="1363"/>
      <c r="N42" s="1363"/>
      <c r="O42" s="1363"/>
      <c r="P42" s="1363"/>
      <c r="Q42" s="1363"/>
      <c r="R42" s="1363"/>
      <c r="S42" s="134"/>
      <c r="T42" s="134"/>
    </row>
    <row r="43" spans="1:20" s="126" customFormat="1" ht="13.5" customHeight="1">
      <c r="A43" s="989" t="s">
        <v>510</v>
      </c>
      <c r="B43" s="989"/>
      <c r="C43" s="989"/>
      <c r="D43" s="989"/>
      <c r="E43" s="989"/>
      <c r="F43" s="989"/>
      <c r="G43" s="989"/>
      <c r="H43" s="989"/>
      <c r="I43" s="989"/>
      <c r="J43" s="989"/>
      <c r="K43" s="989"/>
      <c r="L43" s="989"/>
      <c r="M43" s="989"/>
      <c r="N43" s="989"/>
      <c r="O43" s="989"/>
      <c r="P43" s="989"/>
      <c r="Q43" s="989"/>
      <c r="R43" s="989"/>
      <c r="S43" s="134"/>
      <c r="T43" s="134"/>
    </row>
    <row r="44" spans="1:20" s="126" customFormat="1">
      <c r="A44" s="989"/>
      <c r="B44" s="989"/>
      <c r="C44" s="989"/>
      <c r="D44" s="989"/>
      <c r="E44" s="989"/>
      <c r="F44" s="989"/>
      <c r="G44" s="989"/>
      <c r="H44" s="989"/>
      <c r="I44" s="989"/>
      <c r="J44" s="989"/>
      <c r="K44" s="989"/>
      <c r="L44" s="989"/>
      <c r="M44" s="989"/>
      <c r="N44" s="989"/>
      <c r="O44" s="989"/>
      <c r="P44" s="989"/>
      <c r="Q44" s="989"/>
      <c r="R44" s="989"/>
    </row>
    <row r="45" spans="1:20" ht="15.75" customHeight="1">
      <c r="N45" s="983" t="s">
        <v>756</v>
      </c>
      <c r="O45" s="983"/>
    </row>
    <row r="46" spans="1:20" ht="15.75" customHeight="1">
      <c r="B46" s="3" t="s">
        <v>592</v>
      </c>
      <c r="C46" s="157"/>
      <c r="D46" s="157"/>
      <c r="E46" s="157"/>
      <c r="F46" s="157"/>
      <c r="G46" s="157"/>
      <c r="H46" s="157"/>
      <c r="I46" s="157"/>
      <c r="M46" s="107"/>
      <c r="N46" s="114"/>
      <c r="O46" s="114"/>
      <c r="P46" s="212"/>
    </row>
    <row r="47" spans="1:20" ht="15.75" customHeight="1">
      <c r="B47" s="997" t="str">
        <f>IF(COUNTIF(企業入力シート!B33,"○")&gt;0,発注者入力シート!AL10,IF(INDEX(発注者入力シート!$B$29:$J$38,MATCH(発注者入力シート!N8,発注者入力シート!$C$29:$C$38,0),7)="未記入",発注者入力シート!$AL$8,IF(INDEX(発注者入力シート!$B$29:$J$38,MATCH(発注者入力シート!N8,発注者入力シート!$C$29:$C$38,0),7)="無",発注者入力シート!$AL$9,IF(INDEX(発注者入力シート!$B$29:$J$38,MATCH(発注者入力シート!N8,発注者入力シート!$C$29:$C$38,0),7)="有",発注者入力シート!$AL$10))))</f>
        <v>「企業入力シート」の「押印済資料での提出」欄が未記入ですので、リストから「有」、「無」どちらかを選択してください。</v>
      </c>
      <c r="C47" s="998"/>
      <c r="D47" s="998"/>
      <c r="E47" s="998"/>
      <c r="F47" s="998"/>
      <c r="G47" s="998"/>
      <c r="H47" s="998"/>
      <c r="I47" s="999"/>
      <c r="M47" s="109"/>
      <c r="P47" s="399"/>
    </row>
    <row r="48" spans="1:20" ht="15.75" customHeight="1">
      <c r="A48" s="3" t="s">
        <v>10</v>
      </c>
      <c r="B48" s="1000"/>
      <c r="C48" s="1001"/>
      <c r="D48" s="1001"/>
      <c r="E48" s="1001"/>
      <c r="F48" s="1001"/>
      <c r="G48" s="1001"/>
      <c r="H48" s="1001"/>
      <c r="I48" s="1002"/>
      <c r="M48" s="109"/>
      <c r="P48" s="399"/>
    </row>
    <row r="49" spans="1:18" ht="15.75" customHeight="1">
      <c r="B49" s="1000"/>
      <c r="C49" s="1001"/>
      <c r="D49" s="1001"/>
      <c r="E49" s="1001"/>
      <c r="F49" s="1001"/>
      <c r="G49" s="1001"/>
      <c r="H49" s="1001"/>
      <c r="I49" s="1002"/>
      <c r="M49" s="109"/>
      <c r="P49" s="399"/>
    </row>
    <row r="50" spans="1:18" ht="15.75" customHeight="1">
      <c r="B50" s="1000"/>
      <c r="C50" s="1001"/>
      <c r="D50" s="1001"/>
      <c r="E50" s="1001"/>
      <c r="F50" s="1001"/>
      <c r="G50" s="1001"/>
      <c r="H50" s="1001"/>
      <c r="I50" s="1002"/>
      <c r="M50" s="109"/>
      <c r="P50" s="399"/>
    </row>
    <row r="51" spans="1:18" ht="15.75" customHeight="1">
      <c r="B51" s="1003"/>
      <c r="C51" s="1004"/>
      <c r="D51" s="1004"/>
      <c r="E51" s="1004"/>
      <c r="F51" s="1004"/>
      <c r="G51" s="1004"/>
      <c r="H51" s="1004"/>
      <c r="I51" s="1005"/>
      <c r="M51" s="109"/>
      <c r="P51" s="399"/>
    </row>
    <row r="52" spans="1:18" ht="15.75" customHeight="1">
      <c r="A52" s="215"/>
      <c r="B52" s="134"/>
      <c r="C52" s="134"/>
      <c r="D52" s="134"/>
      <c r="E52" s="134"/>
      <c r="F52" s="134"/>
      <c r="G52" s="134"/>
      <c r="H52" s="134"/>
      <c r="I52" s="134"/>
      <c r="M52" s="109"/>
      <c r="P52" s="399"/>
    </row>
    <row r="53" spans="1:18" ht="15.75" customHeight="1">
      <c r="B53" s="134"/>
      <c r="C53" s="134"/>
      <c r="D53" s="134"/>
      <c r="E53" s="134"/>
      <c r="F53" s="134"/>
      <c r="G53" s="134"/>
      <c r="H53" s="134"/>
      <c r="I53" s="134"/>
      <c r="M53" s="110"/>
      <c r="N53" s="111"/>
      <c r="O53" s="111"/>
      <c r="P53" s="108"/>
    </row>
    <row r="54" spans="1:18" ht="13.5" customHeight="1">
      <c r="A54" s="628" t="s">
        <v>934</v>
      </c>
      <c r="B54" s="130"/>
      <c r="C54" s="130"/>
      <c r="D54" s="130"/>
      <c r="E54" s="130"/>
      <c r="F54" s="130"/>
      <c r="G54" s="130"/>
      <c r="H54" s="130"/>
      <c r="I54" s="130"/>
      <c r="J54" s="130"/>
      <c r="K54" s="130"/>
      <c r="L54" s="130"/>
      <c r="M54" s="130"/>
      <c r="N54" s="130"/>
      <c r="O54" s="130"/>
      <c r="P54" s="130"/>
      <c r="Q54" s="130"/>
      <c r="R54" s="130"/>
    </row>
    <row r="55" spans="1:18" ht="16.5" customHeight="1">
      <c r="B55" s="2" t="s">
        <v>946</v>
      </c>
      <c r="C55" s="130"/>
      <c r="D55" s="130"/>
      <c r="E55" s="130"/>
      <c r="F55" s="130"/>
      <c r="G55" s="130"/>
      <c r="H55" s="130"/>
      <c r="I55" s="130"/>
      <c r="J55" s="130"/>
      <c r="K55" s="130"/>
      <c r="L55" s="130"/>
      <c r="M55" s="130"/>
      <c r="N55" s="130"/>
      <c r="O55" s="130"/>
      <c r="P55" s="130"/>
      <c r="Q55" s="130"/>
      <c r="R55" s="130"/>
    </row>
    <row r="56" spans="1:18" ht="16.5" customHeight="1">
      <c r="B56" s="989" t="str">
        <f>CONCATENATE("・収受印欄に収受印と併せて全県適用 の押印があれば、上記に",発注者入力シート!$C$6,"が発注する工事と記載があっても、本書の写しをもって島根県総務部、防災部、農林水産部及び土木部の事業課、関係地方機関が発注する工事において、その他添付資料の提出は不要とする。")</f>
        <v>・収受印欄に収受印と併せて全県適用 の押印があれば、上記に東部農林水産振興センターが発注する工事と記載があっても、本書の写しをもって島根県総務部、防災部、農林水産部及び土木部の事業課、関係地方機関が発注する工事において、その他添付資料の提出は不要とする。</v>
      </c>
      <c r="C56" s="989"/>
      <c r="D56" s="989"/>
      <c r="E56" s="989"/>
      <c r="F56" s="989"/>
      <c r="G56" s="989"/>
      <c r="H56" s="989"/>
      <c r="I56" s="989"/>
      <c r="J56" s="989"/>
      <c r="K56" s="989"/>
      <c r="L56" s="989"/>
      <c r="M56" s="989"/>
      <c r="N56" s="989"/>
      <c r="O56" s="989"/>
      <c r="P56" s="989"/>
      <c r="Q56" s="989"/>
      <c r="R56" s="134"/>
    </row>
    <row r="57" spans="1:18" ht="16.5" customHeight="1">
      <c r="A57" s="134"/>
      <c r="B57" s="989"/>
      <c r="C57" s="989"/>
      <c r="D57" s="989"/>
      <c r="E57" s="989"/>
      <c r="F57" s="989"/>
      <c r="G57" s="989"/>
      <c r="H57" s="989"/>
      <c r="I57" s="989"/>
      <c r="J57" s="989"/>
      <c r="K57" s="989"/>
      <c r="L57" s="989"/>
      <c r="M57" s="989"/>
      <c r="N57" s="989"/>
      <c r="O57" s="989"/>
      <c r="P57" s="989"/>
      <c r="Q57" s="989"/>
      <c r="R57" s="134"/>
    </row>
    <row r="58" spans="1:18" ht="16.5" customHeight="1">
      <c r="A58" s="134"/>
      <c r="B58" s="989"/>
      <c r="C58" s="989"/>
      <c r="D58" s="989"/>
      <c r="E58" s="989"/>
      <c r="F58" s="989"/>
      <c r="G58" s="989"/>
      <c r="H58" s="989"/>
      <c r="I58" s="989"/>
      <c r="J58" s="989"/>
      <c r="K58" s="989"/>
      <c r="L58" s="989"/>
      <c r="M58" s="989"/>
      <c r="N58" s="989"/>
      <c r="O58" s="989"/>
      <c r="P58" s="989"/>
      <c r="Q58" s="989"/>
      <c r="R58" s="134"/>
    </row>
    <row r="59" spans="1:18" ht="13.5" customHeight="1">
      <c r="A59" s="134"/>
      <c r="B59" s="134"/>
      <c r="C59" s="134"/>
      <c r="D59" s="134"/>
      <c r="E59" s="134"/>
      <c r="F59" s="134"/>
      <c r="G59" s="134"/>
      <c r="H59" s="134"/>
      <c r="I59" s="134"/>
      <c r="J59" s="134"/>
      <c r="K59" s="134"/>
      <c r="L59" s="134"/>
      <c r="M59" s="134"/>
      <c r="N59" s="134"/>
      <c r="O59" s="134"/>
      <c r="P59" s="134"/>
      <c r="Q59" s="134"/>
      <c r="R59" s="134"/>
    </row>
    <row r="60" spans="1:18" ht="13.5" customHeight="1">
      <c r="A60" s="130"/>
      <c r="B60" s="130"/>
      <c r="C60" s="130"/>
      <c r="D60" s="130"/>
      <c r="E60" s="130"/>
      <c r="F60" s="130"/>
      <c r="G60" s="130"/>
      <c r="H60" s="130"/>
      <c r="I60" s="130"/>
      <c r="J60" s="130"/>
      <c r="K60" s="130"/>
      <c r="L60" s="130"/>
      <c r="M60" s="130"/>
      <c r="N60" s="130"/>
      <c r="O60" s="130"/>
      <c r="P60" s="130"/>
      <c r="Q60" s="130"/>
      <c r="R60" s="130"/>
    </row>
  </sheetData>
  <mergeCells count="57">
    <mergeCell ref="B30:R30"/>
    <mergeCell ref="B47:I51"/>
    <mergeCell ref="A37:D37"/>
    <mergeCell ref="A39:D39"/>
    <mergeCell ref="N45:O45"/>
    <mergeCell ref="A41:R42"/>
    <mergeCell ref="A43:R44"/>
    <mergeCell ref="E37:R37"/>
    <mergeCell ref="E39:R39"/>
    <mergeCell ref="E35:R35"/>
    <mergeCell ref="A35:D35"/>
    <mergeCell ref="Q11:R11"/>
    <mergeCell ref="A27:B27"/>
    <mergeCell ref="A28:B28"/>
    <mergeCell ref="C15:E17"/>
    <mergeCell ref="C11:E11"/>
    <mergeCell ref="C12:E14"/>
    <mergeCell ref="A11:B11"/>
    <mergeCell ref="A12:B14"/>
    <mergeCell ref="A15:B17"/>
    <mergeCell ref="A25:B25"/>
    <mergeCell ref="A26:B26"/>
    <mergeCell ref="C28:O28"/>
    <mergeCell ref="M27:O27"/>
    <mergeCell ref="B21:Q22"/>
    <mergeCell ref="A8:C8"/>
    <mergeCell ref="C27:I27"/>
    <mergeCell ref="D8:M8"/>
    <mergeCell ref="C25:I25"/>
    <mergeCell ref="B18:R18"/>
    <mergeCell ref="K11:N11"/>
    <mergeCell ref="K12:N14"/>
    <mergeCell ref="Q15:R17"/>
    <mergeCell ref="M25:O25"/>
    <mergeCell ref="J26:L26"/>
    <mergeCell ref="M26:O26"/>
    <mergeCell ref="J27:L27"/>
    <mergeCell ref="F15:J17"/>
    <mergeCell ref="K15:N17"/>
    <mergeCell ref="C26:I26"/>
    <mergeCell ref="B19:R19"/>
    <mergeCell ref="B56:Q58"/>
    <mergeCell ref="U25:X27"/>
    <mergeCell ref="O15:P17"/>
    <mergeCell ref="P1:R1"/>
    <mergeCell ref="K4:R4"/>
    <mergeCell ref="J25:L25"/>
    <mergeCell ref="O11:P11"/>
    <mergeCell ref="B6:R6"/>
    <mergeCell ref="A1:F1"/>
    <mergeCell ref="A3:Q3"/>
    <mergeCell ref="A2:E2"/>
    <mergeCell ref="Q12:R14"/>
    <mergeCell ref="G4:J4"/>
    <mergeCell ref="F11:J11"/>
    <mergeCell ref="F12:J14"/>
    <mergeCell ref="O12:P14"/>
  </mergeCells>
  <phoneticPr fontId="2"/>
  <printOptions horizontalCentered="1"/>
  <pageMargins left="0.70866141732283472" right="0.70866141732283472" top="0.74803149606299213" bottom="0.74803149606299213" header="0.31496062992125984" footer="0.31496062992125984"/>
  <pageSetup paperSize="9" scale="78" orientation="portrait" blackAndWhite="1"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tabColor theme="8"/>
    <pageSetUpPr fitToPage="1"/>
  </sheetPr>
  <dimension ref="A1:U59"/>
  <sheetViews>
    <sheetView view="pageBreakPreview" zoomScaleNormal="100" zoomScaleSheetLayoutView="100" workbookViewId="0">
      <selection activeCell="B28" sqref="B28:Q29"/>
    </sheetView>
  </sheetViews>
  <sheetFormatPr defaultColWidth="9" defaultRowHeight="13"/>
  <cols>
    <col min="1" max="1" width="6.6328125" style="3" customWidth="1"/>
    <col min="2" max="2" width="5.08984375" style="3" customWidth="1"/>
    <col min="3" max="5" width="5" style="3" customWidth="1"/>
    <col min="6" max="8" width="6.36328125" style="3" customWidth="1"/>
    <col min="9" max="13" width="5" style="3" customWidth="1"/>
    <col min="14" max="18" width="4.90625" style="3" customWidth="1"/>
    <col min="19" max="16384" width="9" style="3"/>
  </cols>
  <sheetData>
    <row r="1" spans="1:21" ht="13.5" customHeight="1">
      <c r="A1" s="979" t="str">
        <f>CONCATENATE("（様式-",INDEX(発注者入力シート!$B$29:$G$38,MATCH(発注者入力シート!N9,発注者入力シート!$C$29:$C$38,0),4),"）")</f>
        <v>（様式-８）</v>
      </c>
      <c r="B1" s="979"/>
      <c r="C1" s="979"/>
      <c r="D1" s="979"/>
      <c r="E1" s="979"/>
      <c r="F1" s="979"/>
      <c r="O1" s="1124" t="str">
        <f>IF(INDEX(発注者入力シート!$B$20:$G$40,MATCH(発注者入力シート!N9,発注者入力シート!$C$20:$C$40,0),3)="","",INDEX(発注者入力シート!$B$20:$G$40,MATCH(発注者入力シート!N9,発注者入力シート!$C$20:$C$40,0),3))</f>
        <v/>
      </c>
      <c r="P1" s="1124"/>
      <c r="Q1" s="1124"/>
      <c r="R1" s="82"/>
      <c r="S1" s="3" t="s">
        <v>286</v>
      </c>
    </row>
    <row r="2" spans="1:21" ht="13.5" customHeight="1">
      <c r="A2" s="979" t="str">
        <f>CONCATENATE("評価項目",INDEX(発注者入力シート!$B$29:$G$38,MATCH(発注者入力シート!N9,発注者入力シート!$C$29:$C$38,0),5),"-",INDEX(発注者入力シート!$B$29:$G$38,MATCH(発注者入力シート!N9,発注者入力シート!$C$29:$C$38,0),6))</f>
        <v>評価項目（３）-②</v>
      </c>
      <c r="B2" s="979"/>
      <c r="C2" s="979"/>
      <c r="D2" s="979"/>
      <c r="E2" s="979"/>
      <c r="S2" s="3" t="s">
        <v>287</v>
      </c>
    </row>
    <row r="3" spans="1:21" ht="13.5" customHeight="1">
      <c r="S3" s="103"/>
      <c r="T3" s="3" t="s">
        <v>296</v>
      </c>
    </row>
    <row r="4" spans="1:21" ht="13.5" customHeight="1">
      <c r="A4" s="1006" t="s">
        <v>626</v>
      </c>
      <c r="B4" s="1006"/>
      <c r="C4" s="1006"/>
      <c r="D4" s="1006"/>
      <c r="E4" s="1006"/>
      <c r="F4" s="1006"/>
      <c r="G4" s="1006"/>
      <c r="H4" s="1006"/>
      <c r="I4" s="1006"/>
      <c r="J4" s="1006"/>
      <c r="K4" s="1006"/>
      <c r="L4" s="1006"/>
      <c r="M4" s="1006"/>
      <c r="N4" s="1006"/>
      <c r="O4" s="1006"/>
      <c r="P4" s="1006"/>
      <c r="Q4" s="1006"/>
      <c r="R4" s="128"/>
      <c r="S4" s="98"/>
      <c r="T4" s="3" t="s">
        <v>404</v>
      </c>
    </row>
    <row r="5" spans="1:21" ht="13.5" customHeight="1">
      <c r="H5" s="1059" t="s">
        <v>216</v>
      </c>
      <c r="I5" s="1059"/>
      <c r="J5" s="1059"/>
      <c r="K5" s="1007" t="str">
        <f>IF(企業入力シート!C7="","",企業入力シート!C7)</f>
        <v>○○建設</v>
      </c>
      <c r="L5" s="1007"/>
      <c r="M5" s="1007"/>
      <c r="N5" s="1007"/>
      <c r="O5" s="1007"/>
      <c r="P5" s="1007"/>
      <c r="Q5" s="1007"/>
      <c r="R5" s="128"/>
    </row>
    <row r="6" spans="1:21" ht="13.5" customHeight="1">
      <c r="R6" s="2"/>
      <c r="S6" s="3" t="s">
        <v>290</v>
      </c>
    </row>
    <row r="7" spans="1:21" ht="13.5" customHeight="1">
      <c r="A7" s="637" t="s">
        <v>148</v>
      </c>
      <c r="B7" s="1364" t="str">
        <f>"令和"&amp;発注者入力シート!$F$11-2&amp;"年度及び令和"&amp;発注者入力シート!$F$11-1&amp;"年度の県管理公共土木施設に関する維持管理業務または海岸漂着物の回収業務の契約実績"</f>
        <v>令和6年度及び令和7年度の県管理公共土木施設に関する維持管理業務または海岸漂着物の回収業務の契約実績</v>
      </c>
      <c r="C7" s="1364"/>
      <c r="D7" s="1364"/>
      <c r="E7" s="1364"/>
      <c r="F7" s="1364"/>
      <c r="G7" s="1364"/>
      <c r="H7" s="1364"/>
      <c r="I7" s="1364"/>
      <c r="J7" s="1364"/>
      <c r="K7" s="1364"/>
      <c r="L7" s="1364"/>
      <c r="M7" s="1364"/>
      <c r="N7" s="1364"/>
      <c r="O7" s="1364"/>
      <c r="P7" s="1364"/>
      <c r="Q7" s="1364"/>
      <c r="S7" s="99"/>
      <c r="T7" s="3" t="s">
        <v>291</v>
      </c>
    </row>
    <row r="8" spans="1:21" ht="13.5" customHeight="1">
      <c r="A8" s="156"/>
      <c r="B8" s="1364"/>
      <c r="C8" s="1364"/>
      <c r="D8" s="1364"/>
      <c r="E8" s="1364"/>
      <c r="F8" s="1364"/>
      <c r="G8" s="1364"/>
      <c r="H8" s="1364"/>
      <c r="I8" s="1364"/>
      <c r="J8" s="1364"/>
      <c r="K8" s="1364"/>
      <c r="L8" s="1364"/>
      <c r="M8" s="1364"/>
      <c r="N8" s="1364"/>
      <c r="O8" s="1364"/>
      <c r="P8" s="1364"/>
      <c r="Q8" s="1364"/>
      <c r="R8" s="162"/>
      <c r="S8" s="100"/>
      <c r="T8" s="3" t="s">
        <v>289</v>
      </c>
    </row>
    <row r="9" spans="1:21" ht="13.5" customHeight="1">
      <c r="A9" s="156"/>
      <c r="B9" s="361"/>
      <c r="C9" s="361"/>
      <c r="D9" s="361"/>
      <c r="E9" s="361"/>
      <c r="F9" s="361"/>
      <c r="G9" s="361"/>
      <c r="H9" s="361"/>
      <c r="I9" s="361"/>
      <c r="J9" s="361"/>
      <c r="K9" s="361"/>
      <c r="L9" s="361"/>
      <c r="M9" s="361"/>
      <c r="N9" s="361"/>
      <c r="O9" s="361"/>
      <c r="P9" s="361"/>
      <c r="Q9" s="361"/>
      <c r="R9" s="162"/>
    </row>
    <row r="10" spans="1:21" ht="13.5" customHeight="1">
      <c r="A10" s="1340" t="s">
        <v>507</v>
      </c>
      <c r="B10" s="1340"/>
      <c r="C10" s="1340"/>
      <c r="D10" s="1341" t="s">
        <v>636</v>
      </c>
      <c r="E10" s="1342"/>
      <c r="F10" s="1342"/>
      <c r="G10" s="1342"/>
      <c r="H10" s="1342"/>
      <c r="I10" s="1342"/>
      <c r="J10" s="1342"/>
      <c r="K10" s="1342"/>
      <c r="L10" s="1342"/>
      <c r="M10" s="1343"/>
    </row>
    <row r="11" spans="1:21" ht="13.5" customHeight="1">
      <c r="A11" s="160"/>
      <c r="B11" s="160"/>
      <c r="C11" s="160"/>
      <c r="D11" s="160"/>
      <c r="E11" s="160"/>
      <c r="F11" s="203"/>
      <c r="G11" s="203"/>
      <c r="H11" s="203"/>
      <c r="I11" s="162"/>
      <c r="J11" s="162"/>
      <c r="K11" s="162"/>
      <c r="L11" s="162"/>
      <c r="M11" s="162"/>
      <c r="N11" s="162"/>
      <c r="O11" s="162"/>
      <c r="P11" s="162"/>
      <c r="Q11" s="162"/>
      <c r="S11" s="105" t="s">
        <v>292</v>
      </c>
    </row>
    <row r="12" spans="1:21" ht="13.5" customHeight="1">
      <c r="A12" s="1383">
        <f>発注者入力シート!$H$11</f>
        <v>6</v>
      </c>
      <c r="B12" s="1383"/>
      <c r="C12" s="162"/>
      <c r="D12" s="162"/>
      <c r="E12" s="162"/>
      <c r="F12" s="162"/>
      <c r="G12" s="162"/>
      <c r="H12" s="162"/>
      <c r="I12" s="162"/>
      <c r="J12" s="162"/>
      <c r="K12" s="162"/>
      <c r="L12" s="162"/>
      <c r="M12" s="162"/>
      <c r="N12" s="162"/>
      <c r="O12" s="162"/>
      <c r="P12" s="162"/>
      <c r="Q12" s="162"/>
      <c r="S12" s="105" t="s">
        <v>293</v>
      </c>
    </row>
    <row r="13" spans="1:21" ht="13.5" customHeight="1">
      <c r="A13" s="1069" t="s">
        <v>442</v>
      </c>
      <c r="B13" s="1070"/>
      <c r="C13" s="1071"/>
      <c r="D13" s="1226" t="s">
        <v>1183</v>
      </c>
      <c r="E13" s="1379"/>
      <c r="F13" s="1371" t="s">
        <v>829</v>
      </c>
      <c r="G13" s="1372"/>
      <c r="H13" s="1373"/>
      <c r="I13" s="1069" t="s">
        <v>443</v>
      </c>
      <c r="J13" s="1070"/>
      <c r="K13" s="1070"/>
      <c r="L13" s="1070"/>
      <c r="M13" s="1071"/>
      <c r="N13" s="1070" t="s">
        <v>1102</v>
      </c>
      <c r="O13" s="1070"/>
      <c r="P13" s="1070"/>
      <c r="Q13" s="1071"/>
      <c r="R13" s="157"/>
      <c r="S13" s="105" t="s">
        <v>573</v>
      </c>
    </row>
    <row r="14" spans="1:21" ht="13.5" customHeight="1">
      <c r="A14" s="1072"/>
      <c r="B14" s="1073"/>
      <c r="C14" s="1074"/>
      <c r="D14" s="1380"/>
      <c r="E14" s="1381"/>
      <c r="F14" s="591" t="s">
        <v>830</v>
      </c>
      <c r="G14" s="593"/>
      <c r="I14" s="1072"/>
      <c r="J14" s="1073"/>
      <c r="K14" s="1073"/>
      <c r="L14" s="1073"/>
      <c r="M14" s="1074"/>
      <c r="N14" s="1073"/>
      <c r="O14" s="1073"/>
      <c r="P14" s="1073"/>
      <c r="Q14" s="1074"/>
      <c r="R14" s="157"/>
    </row>
    <row r="15" spans="1:21" ht="21" customHeight="1">
      <c r="A15" s="1081"/>
      <c r="B15" s="1082"/>
      <c r="C15" s="1083"/>
      <c r="D15" s="1374">
        <f>(DATEDIF(F15,F16+1,"m")+ROUNDDOWN(DATEDIF(F15,F16+1,"md")/TEXT(EOMONTH(F16,0),"d"),1))</f>
        <v>0</v>
      </c>
      <c r="E15" s="1375"/>
      <c r="F15" s="1365"/>
      <c r="G15" s="1366"/>
      <c r="H15" s="1367"/>
      <c r="I15" s="1061"/>
      <c r="J15" s="1062"/>
      <c r="K15" s="1062"/>
      <c r="L15" s="1062"/>
      <c r="M15" s="1063"/>
      <c r="N15" s="1061"/>
      <c r="O15" s="1062"/>
      <c r="P15" s="1062"/>
      <c r="Q15" s="1063"/>
      <c r="R15" s="157"/>
      <c r="S15" s="392" t="s">
        <v>728</v>
      </c>
    </row>
    <row r="16" spans="1:21" ht="21" customHeight="1">
      <c r="A16" s="1084"/>
      <c r="B16" s="1085"/>
      <c r="C16" s="1086"/>
      <c r="D16" s="1376"/>
      <c r="E16" s="1377"/>
      <c r="F16" s="1368"/>
      <c r="G16" s="1369"/>
      <c r="H16" s="1370"/>
      <c r="I16" s="1064"/>
      <c r="J16" s="1065"/>
      <c r="K16" s="1065"/>
      <c r="L16" s="1065"/>
      <c r="M16" s="1066"/>
      <c r="N16" s="1064"/>
      <c r="O16" s="1065"/>
      <c r="P16" s="1065"/>
      <c r="Q16" s="1066"/>
      <c r="R16" s="157"/>
      <c r="S16" s="1384" t="s">
        <v>729</v>
      </c>
      <c r="T16" s="1384"/>
      <c r="U16" s="1384"/>
    </row>
    <row r="17" spans="1:21" ht="13.5" customHeight="1">
      <c r="A17" s="1382">
        <f>発注者入力シート!$G$11</f>
        <v>7</v>
      </c>
      <c r="B17" s="1382"/>
      <c r="C17" s="162"/>
      <c r="D17" s="162"/>
      <c r="E17" s="162"/>
      <c r="F17" s="162"/>
      <c r="G17" s="162"/>
      <c r="H17" s="162"/>
      <c r="I17" s="162"/>
      <c r="J17" s="162"/>
      <c r="K17" s="162"/>
      <c r="L17" s="162"/>
      <c r="M17" s="162"/>
      <c r="N17" s="162"/>
      <c r="O17" s="162"/>
      <c r="P17" s="162"/>
      <c r="Q17" s="162"/>
      <c r="R17" s="130"/>
      <c r="S17" s="1384"/>
      <c r="T17" s="1384"/>
      <c r="U17" s="1384"/>
    </row>
    <row r="18" spans="1:21" ht="13.5" customHeight="1">
      <c r="A18" s="1069" t="s">
        <v>442</v>
      </c>
      <c r="B18" s="1070"/>
      <c r="C18" s="1071"/>
      <c r="D18" s="1226" t="s">
        <v>1183</v>
      </c>
      <c r="E18" s="1379"/>
      <c r="F18" s="1371" t="s">
        <v>829</v>
      </c>
      <c r="G18" s="1372"/>
      <c r="H18" s="1373"/>
      <c r="I18" s="1069" t="s">
        <v>443</v>
      </c>
      <c r="J18" s="1070"/>
      <c r="K18" s="1070"/>
      <c r="L18" s="1070"/>
      <c r="M18" s="1071"/>
      <c r="N18" s="1070" t="s">
        <v>1102</v>
      </c>
      <c r="O18" s="1070"/>
      <c r="P18" s="1070"/>
      <c r="Q18" s="1071"/>
      <c r="R18" s="130"/>
      <c r="S18" s="1384"/>
      <c r="T18" s="1384"/>
      <c r="U18" s="1384"/>
    </row>
    <row r="19" spans="1:21" ht="13.5" customHeight="1">
      <c r="A19" s="1072"/>
      <c r="B19" s="1073"/>
      <c r="C19" s="1074"/>
      <c r="D19" s="1380"/>
      <c r="E19" s="1381"/>
      <c r="F19" s="591" t="s">
        <v>830</v>
      </c>
      <c r="G19" s="592"/>
      <c r="H19" s="593"/>
      <c r="I19" s="1072"/>
      <c r="J19" s="1073"/>
      <c r="K19" s="1073"/>
      <c r="L19" s="1073"/>
      <c r="M19" s="1074"/>
      <c r="N19" s="1073"/>
      <c r="O19" s="1073"/>
      <c r="P19" s="1073"/>
      <c r="Q19" s="1074"/>
      <c r="R19" s="157"/>
      <c r="S19" s="1384"/>
      <c r="T19" s="1384"/>
      <c r="U19" s="1384"/>
    </row>
    <row r="20" spans="1:21" ht="21" customHeight="1">
      <c r="A20" s="1081"/>
      <c r="B20" s="1082"/>
      <c r="C20" s="1083"/>
      <c r="D20" s="1374">
        <f>(DATEDIF(F20,F21+1,"m")+ROUNDDOWN(DATEDIF(F20,F21+1,"md")/TEXT(EOMONTH(F21,0),"d"),1))</f>
        <v>0</v>
      </c>
      <c r="E20" s="1375"/>
      <c r="F20" s="1365"/>
      <c r="G20" s="1366"/>
      <c r="H20" s="1367"/>
      <c r="I20" s="1061"/>
      <c r="J20" s="1062"/>
      <c r="K20" s="1062"/>
      <c r="L20" s="1062"/>
      <c r="M20" s="1063"/>
      <c r="N20" s="1061"/>
      <c r="O20" s="1062"/>
      <c r="P20" s="1062"/>
      <c r="Q20" s="1063"/>
      <c r="R20" s="157"/>
    </row>
    <row r="21" spans="1:21" ht="21" customHeight="1">
      <c r="A21" s="1084"/>
      <c r="B21" s="1085"/>
      <c r="C21" s="1086"/>
      <c r="D21" s="1376"/>
      <c r="E21" s="1377"/>
      <c r="F21" s="1368"/>
      <c r="G21" s="1369"/>
      <c r="H21" s="1370"/>
      <c r="I21" s="1064"/>
      <c r="J21" s="1065"/>
      <c r="K21" s="1065"/>
      <c r="L21" s="1065"/>
      <c r="M21" s="1066"/>
      <c r="N21" s="1064"/>
      <c r="O21" s="1065"/>
      <c r="P21" s="1065"/>
      <c r="Q21" s="1066"/>
      <c r="R21" s="157"/>
    </row>
    <row r="22" spans="1:21" ht="13.5" customHeight="1">
      <c r="A22" s="125" t="s">
        <v>51</v>
      </c>
      <c r="B22" s="1378" t="s">
        <v>1222</v>
      </c>
      <c r="C22" s="1378"/>
      <c r="D22" s="1378"/>
      <c r="E22" s="1378"/>
      <c r="F22" s="1378"/>
      <c r="G22" s="1378"/>
      <c r="H22" s="1378"/>
      <c r="I22" s="1378"/>
      <c r="J22" s="1378"/>
      <c r="K22" s="1378"/>
      <c r="L22" s="1378"/>
      <c r="M22" s="1378"/>
      <c r="N22" s="1378"/>
      <c r="O22" s="1378"/>
      <c r="P22" s="1378"/>
      <c r="Q22" s="1378"/>
      <c r="R22" s="130"/>
    </row>
    <row r="23" spans="1:21" ht="13.5" customHeight="1">
      <c r="A23" s="125"/>
      <c r="B23" s="1333"/>
      <c r="C23" s="1333"/>
      <c r="D23" s="1333"/>
      <c r="E23" s="1333"/>
      <c r="F23" s="1333"/>
      <c r="G23" s="1333"/>
      <c r="H23" s="1333"/>
      <c r="I23" s="1333"/>
      <c r="J23" s="1333"/>
      <c r="K23" s="1333"/>
      <c r="L23" s="1333"/>
      <c r="M23" s="1333"/>
      <c r="N23" s="1333"/>
      <c r="O23" s="1333"/>
      <c r="P23" s="1333"/>
      <c r="Q23" s="1333"/>
      <c r="R23" s="130"/>
    </row>
    <row r="24" spans="1:21" ht="13.5" customHeight="1">
      <c r="A24" s="125"/>
      <c r="B24" s="1333"/>
      <c r="C24" s="1333"/>
      <c r="D24" s="1333"/>
      <c r="E24" s="1333"/>
      <c r="F24" s="1333"/>
      <c r="G24" s="1333"/>
      <c r="H24" s="1333"/>
      <c r="I24" s="1333"/>
      <c r="J24" s="1333"/>
      <c r="K24" s="1333"/>
      <c r="L24" s="1333"/>
      <c r="M24" s="1333"/>
      <c r="N24" s="1333"/>
      <c r="O24" s="1333"/>
      <c r="P24" s="1333"/>
      <c r="Q24" s="1333"/>
      <c r="R24" s="130"/>
    </row>
    <row r="25" spans="1:21" ht="13.5" customHeight="1">
      <c r="A25" s="125"/>
      <c r="B25" s="1333"/>
      <c r="C25" s="1333"/>
      <c r="D25" s="1333"/>
      <c r="E25" s="1333"/>
      <c r="F25" s="1333"/>
      <c r="G25" s="1333"/>
      <c r="H25" s="1333"/>
      <c r="I25" s="1333"/>
      <c r="J25" s="1333"/>
      <c r="K25" s="1333"/>
      <c r="L25" s="1333"/>
      <c r="M25" s="1333"/>
      <c r="N25" s="1333"/>
      <c r="O25" s="1333"/>
      <c r="P25" s="1333"/>
      <c r="Q25" s="1333"/>
      <c r="R25" s="122"/>
      <c r="S25" s="126"/>
      <c r="T25" s="126"/>
      <c r="U25" s="126"/>
    </row>
    <row r="26" spans="1:21" s="126" customFormat="1" ht="13.5" customHeight="1">
      <c r="A26" s="125" t="s">
        <v>52</v>
      </c>
      <c r="B26" s="1333" t="s">
        <v>547</v>
      </c>
      <c r="C26" s="1333"/>
      <c r="D26" s="1333"/>
      <c r="E26" s="1333"/>
      <c r="F26" s="1333"/>
      <c r="G26" s="1333"/>
      <c r="H26" s="1333"/>
      <c r="I26" s="1333"/>
      <c r="J26" s="1333"/>
      <c r="K26" s="1333"/>
      <c r="L26" s="1333"/>
      <c r="M26" s="1333"/>
      <c r="N26" s="1333"/>
      <c r="O26" s="1333"/>
      <c r="P26" s="1333"/>
      <c r="Q26" s="1333"/>
      <c r="R26" s="134"/>
    </row>
    <row r="27" spans="1:21" s="126" customFormat="1" ht="13.5" customHeight="1">
      <c r="A27" s="125" t="s">
        <v>53</v>
      </c>
      <c r="B27" s="1333" t="s">
        <v>1223</v>
      </c>
      <c r="C27" s="1333"/>
      <c r="D27" s="1333"/>
      <c r="E27" s="1333"/>
      <c r="F27" s="1333"/>
      <c r="G27" s="1333"/>
      <c r="H27" s="1333"/>
      <c r="I27" s="1333"/>
      <c r="J27" s="1333"/>
      <c r="K27" s="1333"/>
      <c r="L27" s="1333"/>
      <c r="M27" s="1333"/>
      <c r="N27" s="1333"/>
      <c r="O27" s="1333"/>
      <c r="P27" s="1333"/>
      <c r="Q27" s="1333"/>
      <c r="R27" s="134"/>
    </row>
    <row r="28" spans="1:21" s="126" customFormat="1" ht="13.5" customHeight="1">
      <c r="A28" s="125" t="s">
        <v>60</v>
      </c>
      <c r="B28" s="1307" t="s">
        <v>802</v>
      </c>
      <c r="C28" s="1307"/>
      <c r="D28" s="1307"/>
      <c r="E28" s="1307"/>
      <c r="F28" s="1307"/>
      <c r="G28" s="1307"/>
      <c r="H28" s="1307"/>
      <c r="I28" s="1307"/>
      <c r="J28" s="1307"/>
      <c r="K28" s="1307"/>
      <c r="L28" s="1307"/>
      <c r="M28" s="1307"/>
      <c r="N28" s="1307"/>
      <c r="O28" s="1307"/>
      <c r="P28" s="1307"/>
      <c r="Q28" s="1307"/>
      <c r="R28" s="134"/>
    </row>
    <row r="29" spans="1:21" s="126" customFormat="1" ht="13.5" customHeight="1">
      <c r="A29" s="125"/>
      <c r="B29" s="1307"/>
      <c r="C29" s="1307"/>
      <c r="D29" s="1307"/>
      <c r="E29" s="1307"/>
      <c r="F29" s="1307"/>
      <c r="G29" s="1307"/>
      <c r="H29" s="1307"/>
      <c r="I29" s="1307"/>
      <c r="J29" s="1307"/>
      <c r="K29" s="1307"/>
      <c r="L29" s="1307"/>
      <c r="M29" s="1307"/>
      <c r="N29" s="1307"/>
      <c r="O29" s="1307"/>
      <c r="P29" s="1307"/>
      <c r="Q29" s="1307"/>
      <c r="R29" s="134"/>
    </row>
    <row r="30" spans="1:21" s="126" customFormat="1" ht="13.5" customHeight="1">
      <c r="A30" s="125" t="s">
        <v>61</v>
      </c>
      <c r="B30" s="989" t="s">
        <v>601</v>
      </c>
      <c r="C30" s="989"/>
      <c r="D30" s="989"/>
      <c r="E30" s="989"/>
      <c r="F30" s="989"/>
      <c r="G30" s="989"/>
      <c r="H30" s="989"/>
      <c r="I30" s="989"/>
      <c r="J30" s="989"/>
      <c r="K30" s="989"/>
      <c r="L30" s="989"/>
      <c r="M30" s="989"/>
      <c r="N30" s="989"/>
      <c r="O30" s="989"/>
      <c r="P30" s="989"/>
      <c r="Q30" s="989"/>
      <c r="R30" s="134"/>
    </row>
    <row r="31" spans="1:21" s="126" customFormat="1" ht="13.5" customHeight="1">
      <c r="A31" s="125"/>
      <c r="B31" s="989"/>
      <c r="C31" s="989"/>
      <c r="D31" s="989"/>
      <c r="E31" s="989"/>
      <c r="F31" s="989"/>
      <c r="G31" s="989"/>
      <c r="H31" s="989"/>
      <c r="I31" s="989"/>
      <c r="J31" s="989"/>
      <c r="K31" s="989"/>
      <c r="L31" s="989"/>
      <c r="M31" s="989"/>
      <c r="N31" s="989"/>
      <c r="O31" s="989"/>
      <c r="P31" s="989"/>
      <c r="Q31" s="989"/>
      <c r="R31" s="134"/>
    </row>
    <row r="32" spans="1:21" s="126" customFormat="1" ht="13.5" customHeight="1">
      <c r="A32" s="125" t="s">
        <v>62</v>
      </c>
      <c r="B32" s="1057" t="s">
        <v>530</v>
      </c>
      <c r="C32" s="1057"/>
      <c r="D32" s="1057"/>
      <c r="E32" s="1057"/>
      <c r="F32" s="1057"/>
      <c r="G32" s="1057"/>
      <c r="H32" s="1057"/>
      <c r="I32" s="1057"/>
      <c r="J32" s="1057"/>
      <c r="K32" s="1057"/>
      <c r="L32" s="1057"/>
      <c r="M32" s="1057"/>
      <c r="N32" s="1057"/>
      <c r="O32" s="1057"/>
      <c r="P32" s="1057"/>
      <c r="Q32" s="1057"/>
      <c r="R32" s="134"/>
    </row>
    <row r="33" spans="1:21" s="126" customFormat="1" ht="11.25" customHeight="1">
      <c r="A33" s="102"/>
      <c r="B33" s="102"/>
      <c r="C33" s="102"/>
      <c r="D33" s="102"/>
      <c r="E33" s="102"/>
      <c r="F33" s="102"/>
      <c r="G33" s="102"/>
      <c r="H33" s="102"/>
      <c r="I33" s="102"/>
      <c r="J33" s="102"/>
      <c r="K33" s="102"/>
      <c r="L33" s="102"/>
      <c r="M33" s="102"/>
      <c r="N33" s="102"/>
      <c r="O33" s="102"/>
      <c r="P33" s="102"/>
      <c r="Q33" s="102"/>
      <c r="R33" s="134"/>
    </row>
    <row r="34" spans="1:21" s="126" customFormat="1" ht="9.75" customHeight="1">
      <c r="A34" s="3"/>
      <c r="B34" s="3"/>
      <c r="C34" s="3"/>
      <c r="D34" s="3"/>
      <c r="E34" s="3"/>
      <c r="F34" s="3"/>
      <c r="G34" s="3"/>
      <c r="H34" s="3"/>
      <c r="I34" s="3"/>
      <c r="J34" s="3"/>
      <c r="K34" s="3"/>
      <c r="L34" s="3"/>
      <c r="M34" s="3"/>
      <c r="N34" s="3"/>
      <c r="O34" s="3"/>
      <c r="P34" s="3"/>
      <c r="Q34" s="3"/>
      <c r="R34" s="161"/>
    </row>
    <row r="35" spans="1:21" s="126" customFormat="1" ht="13.5" customHeight="1">
      <c r="A35" s="992" t="s">
        <v>151</v>
      </c>
      <c r="B35" s="992"/>
      <c r="C35" s="992"/>
      <c r="D35" s="992"/>
      <c r="E35" s="993" t="str">
        <f>IF(発注者入力シート!C10="","",発注者入力シート!C10)</f>
        <v>大社漁港海岸 農山漁村地域整備交付金（海岸環境）工事（２工区）その５</v>
      </c>
      <c r="F35" s="993"/>
      <c r="G35" s="993"/>
      <c r="H35" s="993"/>
      <c r="I35" s="993"/>
      <c r="J35" s="993"/>
      <c r="K35" s="993"/>
      <c r="L35" s="993"/>
      <c r="M35" s="993"/>
      <c r="N35" s="993"/>
      <c r="O35" s="993"/>
      <c r="P35" s="993"/>
      <c r="Q35" s="993"/>
      <c r="R35" s="161"/>
      <c r="S35" s="3"/>
      <c r="T35" s="3"/>
      <c r="U35" s="3"/>
    </row>
    <row r="36" spans="1:21" ht="13.5" customHeight="1"/>
    <row r="37" spans="1:21" ht="13.5" customHeight="1">
      <c r="A37" s="992" t="s">
        <v>149</v>
      </c>
      <c r="B37" s="992"/>
      <c r="C37" s="992"/>
      <c r="D37" s="992"/>
      <c r="E37" s="993" t="str">
        <f>IF(発注者入力シート!C6="","",発注者入力シート!C6)</f>
        <v>東部農林水産振興センター</v>
      </c>
      <c r="F37" s="993"/>
      <c r="G37" s="993"/>
      <c r="H37" s="993"/>
      <c r="I37" s="993"/>
      <c r="J37" s="993"/>
      <c r="K37" s="993"/>
      <c r="L37" s="993"/>
      <c r="M37" s="993"/>
      <c r="N37" s="993"/>
      <c r="O37" s="993"/>
      <c r="P37" s="993"/>
      <c r="Q37" s="993"/>
      <c r="R37" s="2"/>
    </row>
    <row r="38" spans="1:21" ht="13.5" customHeight="1"/>
    <row r="39" spans="1:21" ht="13.5" customHeight="1">
      <c r="A39" s="992" t="s">
        <v>152</v>
      </c>
      <c r="B39" s="992"/>
      <c r="C39" s="992"/>
      <c r="D39" s="992"/>
      <c r="E39" s="1202" t="str">
        <f>+発注者入力シート!$C$11</f>
        <v>令和9年7月31日までに入札公告された工事　　</v>
      </c>
      <c r="F39" s="1202"/>
      <c r="G39" s="1202"/>
      <c r="H39" s="1202"/>
      <c r="I39" s="1202"/>
      <c r="J39" s="1202"/>
      <c r="K39" s="1202"/>
      <c r="L39" s="1202"/>
      <c r="M39" s="1202"/>
      <c r="N39" s="1202"/>
      <c r="O39" s="1202"/>
      <c r="P39" s="1202"/>
      <c r="Q39" s="1202"/>
    </row>
    <row r="40" spans="1:21" ht="15" customHeight="1">
      <c r="E40" s="615"/>
      <c r="F40" s="615"/>
      <c r="G40" s="615"/>
      <c r="H40" s="615"/>
      <c r="I40" s="615"/>
      <c r="J40" s="615"/>
      <c r="K40" s="615"/>
      <c r="L40" s="615"/>
      <c r="M40" s="615"/>
      <c r="N40" s="615"/>
      <c r="O40" s="615"/>
      <c r="P40" s="615"/>
      <c r="Q40" s="615"/>
      <c r="R40" s="130"/>
    </row>
    <row r="41" spans="1:21" ht="14.25" customHeight="1">
      <c r="A41" s="991" t="str">
        <f>CONCATENATE("　今後、",発注者入力シート!C6,"が発注する工事においては、本書の写し（※）をもって「県管理公共土木施設に関する維持管理業務または海岸漂着物の回収業務の契約実績」の貴社技術資料とみなし、その他添付資料の提出は不要とする。
※本書の写しとは、収受印欄に収受の押印がある資料をいう。")</f>
        <v>　今後、東部農林水産振興センターが発注する工事においては、本書の写し（※）をもって「県管理公共土木施設に関する維持管理業務または海岸漂着物の回収業務の契約実績」の貴社技術資料とみなし、その他添付資料の提出は不要とする。
※本書の写しとは、収受印欄に収受の押印がある資料をいう。</v>
      </c>
      <c r="B41" s="991"/>
      <c r="C41" s="991"/>
      <c r="D41" s="991"/>
      <c r="E41" s="991"/>
      <c r="F41" s="991"/>
      <c r="G41" s="991"/>
      <c r="H41" s="991"/>
      <c r="I41" s="991"/>
      <c r="J41" s="991"/>
      <c r="K41" s="991"/>
      <c r="L41" s="991"/>
      <c r="M41" s="991"/>
      <c r="N41" s="991"/>
      <c r="O41" s="991"/>
      <c r="P41" s="991"/>
      <c r="Q41" s="991"/>
      <c r="R41" s="130"/>
    </row>
    <row r="42" spans="1:21" ht="14.25" customHeight="1">
      <c r="A42" s="991"/>
      <c r="B42" s="991"/>
      <c r="C42" s="991"/>
      <c r="D42" s="991"/>
      <c r="E42" s="991"/>
      <c r="F42" s="991"/>
      <c r="G42" s="991"/>
      <c r="H42" s="991"/>
      <c r="I42" s="991"/>
      <c r="J42" s="991"/>
      <c r="K42" s="991"/>
      <c r="L42" s="991"/>
      <c r="M42" s="991"/>
      <c r="N42" s="991"/>
      <c r="O42" s="991"/>
      <c r="P42" s="991"/>
      <c r="Q42" s="991"/>
      <c r="R42" s="130"/>
    </row>
    <row r="43" spans="1:21" ht="29.15" customHeight="1">
      <c r="A43" s="991"/>
      <c r="B43" s="991"/>
      <c r="C43" s="991"/>
      <c r="D43" s="991"/>
      <c r="E43" s="991"/>
      <c r="F43" s="991"/>
      <c r="G43" s="991"/>
      <c r="H43" s="991"/>
      <c r="I43" s="991"/>
      <c r="J43" s="991"/>
      <c r="K43" s="991"/>
      <c r="L43" s="991"/>
      <c r="M43" s="991"/>
      <c r="N43" s="991"/>
      <c r="O43" s="991"/>
      <c r="P43" s="991"/>
      <c r="Q43" s="991"/>
      <c r="R43" s="157"/>
      <c r="S43" s="126"/>
      <c r="T43" s="126"/>
      <c r="U43" s="126"/>
    </row>
    <row r="44" spans="1:21" s="126" customFormat="1" ht="15" customHeight="1">
      <c r="A44" s="989" t="s">
        <v>508</v>
      </c>
      <c r="B44" s="989"/>
      <c r="C44" s="989"/>
      <c r="D44" s="989"/>
      <c r="E44" s="989"/>
      <c r="F44" s="989"/>
      <c r="G44" s="989"/>
      <c r="H44" s="989"/>
      <c r="I44" s="989"/>
      <c r="J44" s="989"/>
      <c r="K44" s="989"/>
      <c r="L44" s="989"/>
      <c r="M44" s="989"/>
      <c r="N44" s="989"/>
      <c r="O44" s="989"/>
      <c r="P44" s="989"/>
      <c r="Q44" s="989"/>
      <c r="R44" s="134"/>
    </row>
    <row r="45" spans="1:21" s="126" customFormat="1" ht="15" customHeight="1">
      <c r="A45" s="989"/>
      <c r="B45" s="989"/>
      <c r="C45" s="989"/>
      <c r="D45" s="989"/>
      <c r="E45" s="989"/>
      <c r="F45" s="989"/>
      <c r="G45" s="989"/>
      <c r="H45" s="989"/>
      <c r="I45" s="989"/>
      <c r="J45" s="989"/>
      <c r="K45" s="989"/>
      <c r="L45" s="989"/>
      <c r="M45" s="989"/>
      <c r="N45" s="989"/>
      <c r="O45" s="989"/>
      <c r="P45" s="989"/>
      <c r="Q45" s="989"/>
    </row>
    <row r="46" spans="1:21" s="126" customFormat="1" ht="9" customHeight="1">
      <c r="A46" s="134"/>
      <c r="B46" s="134"/>
      <c r="C46" s="134"/>
      <c r="D46" s="134"/>
      <c r="E46" s="134"/>
      <c r="F46" s="134"/>
      <c r="G46" s="134"/>
      <c r="H46" s="134"/>
      <c r="I46" s="134"/>
      <c r="J46" s="134"/>
      <c r="K46" s="134"/>
      <c r="L46" s="134"/>
      <c r="P46" s="134"/>
      <c r="Q46" s="134"/>
    </row>
    <row r="47" spans="1:21" s="126" customFormat="1" ht="13.5" customHeight="1">
      <c r="A47" s="3" t="s">
        <v>65</v>
      </c>
      <c r="B47" s="3" t="s">
        <v>592</v>
      </c>
      <c r="C47" s="157"/>
      <c r="D47" s="157"/>
      <c r="E47" s="157"/>
      <c r="F47" s="157"/>
      <c r="G47" s="157"/>
      <c r="H47" s="157"/>
      <c r="I47" s="157"/>
      <c r="J47" s="3"/>
      <c r="K47" s="3"/>
      <c r="L47" s="3"/>
      <c r="N47" s="983" t="s">
        <v>64</v>
      </c>
      <c r="O47" s="983"/>
      <c r="P47" s="3"/>
      <c r="Q47" s="3"/>
    </row>
    <row r="48" spans="1:21" s="126" customFormat="1" ht="13.5" customHeight="1">
      <c r="A48" s="3"/>
      <c r="B48" s="997" t="str">
        <f>IF(COUNTIF(企業入力シート!B34,"○")&gt;0,発注者入力シート!AL10,IF(INDEX(発注者入力シート!$B$29:$J$38,MATCH(発注者入力シート!N9,発注者入力シート!$C$29:$C$38,0),7)="未記入",発注者入力シート!$AL$8,IF(INDEX(発注者入力シート!$B$29:$J$38,MATCH(発注者入力シート!N9,発注者入力シート!$C$29:$C$38,0),7)="無",発注者入力シート!$AL$9,IF(INDEX(発注者入力シート!$B$29:$J$38,MATCH(発注者入力シート!N9,発注者入力シート!$C$29:$C$38,0),7)="有",発注者入力シート!$AL$10))))</f>
        <v>「企業入力シート」の「押印済資料での提出」欄が未記入ですので、リストから「有」、「無」どちらかを選択してください。</v>
      </c>
      <c r="C48" s="998"/>
      <c r="D48" s="998"/>
      <c r="E48" s="998"/>
      <c r="F48" s="998"/>
      <c r="G48" s="998"/>
      <c r="H48" s="998"/>
      <c r="I48" s="999"/>
      <c r="J48" s="3"/>
      <c r="K48" s="3"/>
      <c r="L48" s="3"/>
      <c r="M48" s="107"/>
      <c r="N48" s="114"/>
      <c r="O48" s="114"/>
      <c r="P48" s="212"/>
      <c r="Q48" s="3"/>
      <c r="S48" s="3"/>
      <c r="T48" s="3"/>
      <c r="U48" s="3"/>
    </row>
    <row r="49" spans="1:17" ht="13.5" customHeight="1">
      <c r="B49" s="1000"/>
      <c r="C49" s="1001"/>
      <c r="D49" s="1001"/>
      <c r="E49" s="1001"/>
      <c r="F49" s="1001"/>
      <c r="G49" s="1001"/>
      <c r="H49" s="1001"/>
      <c r="I49" s="1002"/>
      <c r="M49" s="109"/>
      <c r="P49" s="399"/>
    </row>
    <row r="50" spans="1:17" ht="13.5" customHeight="1">
      <c r="A50" s="3" t="s">
        <v>10</v>
      </c>
      <c r="B50" s="1000"/>
      <c r="C50" s="1001"/>
      <c r="D50" s="1001"/>
      <c r="E50" s="1001"/>
      <c r="F50" s="1001"/>
      <c r="G50" s="1001"/>
      <c r="H50" s="1001"/>
      <c r="I50" s="1002"/>
      <c r="M50" s="109"/>
      <c r="P50" s="399"/>
    </row>
    <row r="51" spans="1:17" ht="13.5" customHeight="1">
      <c r="B51" s="1000"/>
      <c r="C51" s="1001"/>
      <c r="D51" s="1001"/>
      <c r="E51" s="1001"/>
      <c r="F51" s="1001"/>
      <c r="G51" s="1001"/>
      <c r="H51" s="1001"/>
      <c r="I51" s="1002"/>
      <c r="M51" s="109"/>
      <c r="P51" s="399"/>
    </row>
    <row r="52" spans="1:17" ht="13.5" customHeight="1">
      <c r="B52" s="1003"/>
      <c r="C52" s="1004"/>
      <c r="D52" s="1004"/>
      <c r="E52" s="1004"/>
      <c r="F52" s="1004"/>
      <c r="G52" s="1004"/>
      <c r="H52" s="1004"/>
      <c r="I52" s="1005"/>
      <c r="M52" s="109"/>
      <c r="P52" s="399"/>
    </row>
    <row r="53" spans="1:17" ht="13.5" customHeight="1">
      <c r="A53" s="215"/>
      <c r="B53" s="134"/>
      <c r="C53" s="134"/>
      <c r="D53" s="134"/>
      <c r="E53" s="134"/>
      <c r="F53" s="134"/>
      <c r="G53" s="134"/>
      <c r="H53" s="134"/>
      <c r="I53" s="134"/>
      <c r="M53" s="109"/>
      <c r="P53" s="399"/>
    </row>
    <row r="54" spans="1:17" ht="13.5" customHeight="1">
      <c r="A54" s="635" t="s">
        <v>934</v>
      </c>
      <c r="B54" s="581"/>
      <c r="C54" s="581"/>
      <c r="D54" s="581"/>
      <c r="E54" s="581"/>
      <c r="F54" s="581"/>
      <c r="G54" s="581"/>
      <c r="H54" s="581"/>
      <c r="I54" s="581"/>
      <c r="J54" s="581"/>
      <c r="K54" s="581"/>
      <c r="L54" s="627"/>
      <c r="M54" s="110"/>
      <c r="N54" s="111"/>
      <c r="O54" s="111"/>
      <c r="P54" s="108"/>
    </row>
    <row r="55" spans="1:17" ht="18" customHeight="1">
      <c r="B55" s="1183" t="s">
        <v>945</v>
      </c>
      <c r="C55" s="1183"/>
      <c r="D55" s="1183"/>
      <c r="E55" s="1183"/>
      <c r="F55" s="1183"/>
      <c r="G55" s="1183"/>
      <c r="H55" s="1183"/>
      <c r="I55" s="1183"/>
      <c r="J55" s="1183"/>
      <c r="K55" s="1183"/>
      <c r="L55" s="589"/>
      <c r="M55" s="589"/>
      <c r="N55" s="589"/>
      <c r="O55" s="589"/>
      <c r="P55" s="589"/>
      <c r="Q55" s="589"/>
    </row>
    <row r="56" spans="1:17" ht="15" customHeight="1">
      <c r="A56" s="581"/>
      <c r="B56" s="581"/>
      <c r="C56" s="581"/>
      <c r="D56" s="581"/>
      <c r="E56" s="581"/>
      <c r="F56" s="581"/>
      <c r="G56" s="581"/>
      <c r="H56" s="581"/>
      <c r="I56" s="581"/>
      <c r="J56" s="581"/>
      <c r="K56" s="581"/>
      <c r="L56" s="581"/>
      <c r="M56" s="581"/>
      <c r="N56" s="581"/>
      <c r="O56" s="581"/>
      <c r="P56" s="581"/>
      <c r="Q56" s="581"/>
    </row>
    <row r="57" spans="1:17" ht="13.5" customHeight="1"/>
    <row r="58" spans="1:17" ht="15.75" customHeight="1"/>
    <row r="59" spans="1:17" ht="15" customHeight="1"/>
  </sheetData>
  <mergeCells count="51">
    <mergeCell ref="B48:I52"/>
    <mergeCell ref="A20:C21"/>
    <mergeCell ref="S16:U19"/>
    <mergeCell ref="N18:Q19"/>
    <mergeCell ref="B30:Q31"/>
    <mergeCell ref="N47:O47"/>
    <mergeCell ref="A41:Q43"/>
    <mergeCell ref="B32:Q32"/>
    <mergeCell ref="A44:Q45"/>
    <mergeCell ref="A39:D39"/>
    <mergeCell ref="E35:Q35"/>
    <mergeCell ref="A35:D35"/>
    <mergeCell ref="E37:Q37"/>
    <mergeCell ref="A37:D37"/>
    <mergeCell ref="E39:Q39"/>
    <mergeCell ref="B28:Q29"/>
    <mergeCell ref="A10:C10"/>
    <mergeCell ref="I18:M19"/>
    <mergeCell ref="D15:E16"/>
    <mergeCell ref="D18:E19"/>
    <mergeCell ref="A13:C14"/>
    <mergeCell ref="D10:M10"/>
    <mergeCell ref="D13:E14"/>
    <mergeCell ref="A15:C16"/>
    <mergeCell ref="A18:C19"/>
    <mergeCell ref="F18:H18"/>
    <mergeCell ref="A17:B17"/>
    <mergeCell ref="A12:B12"/>
    <mergeCell ref="D20:E21"/>
    <mergeCell ref="B26:Q26"/>
    <mergeCell ref="B27:Q27"/>
    <mergeCell ref="N20:Q21"/>
    <mergeCell ref="F20:H20"/>
    <mergeCell ref="F21:H21"/>
    <mergeCell ref="B22:Q25"/>
    <mergeCell ref="B55:K55"/>
    <mergeCell ref="O1:Q1"/>
    <mergeCell ref="A1:F1"/>
    <mergeCell ref="A2:E2"/>
    <mergeCell ref="A4:Q4"/>
    <mergeCell ref="N15:Q16"/>
    <mergeCell ref="H5:J5"/>
    <mergeCell ref="K5:Q5"/>
    <mergeCell ref="B7:Q8"/>
    <mergeCell ref="N13:Q14"/>
    <mergeCell ref="I13:M14"/>
    <mergeCell ref="I15:M16"/>
    <mergeCell ref="F15:H15"/>
    <mergeCell ref="F16:H16"/>
    <mergeCell ref="F13:H13"/>
    <mergeCell ref="I20:M21"/>
  </mergeCells>
  <phoneticPr fontId="2"/>
  <printOptions horizontalCentered="1"/>
  <pageMargins left="0.70866141732283472" right="0.70866141732283472" top="0.74803149606299213" bottom="0.74803149606299213" header="0.31496062992125984" footer="0.31496062992125984"/>
  <pageSetup paperSize="9" scale="96" orientation="portrait" blackAndWhite="1"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8"/>
    <pageSetUpPr fitToPage="1"/>
  </sheetPr>
  <dimension ref="A1:AE59"/>
  <sheetViews>
    <sheetView view="pageBreakPreview" zoomScaleNormal="100" zoomScaleSheetLayoutView="100" workbookViewId="0">
      <selection activeCell="C25" sqref="C25:H25"/>
    </sheetView>
  </sheetViews>
  <sheetFormatPr defaultColWidth="9" defaultRowHeight="12"/>
  <cols>
    <col min="1" max="9" width="5.08984375" style="671" customWidth="1"/>
    <col min="10" max="21" width="4.6328125" style="671" customWidth="1"/>
    <col min="22" max="22" width="5.08984375" style="671" customWidth="1"/>
    <col min="23" max="24" width="9" style="671"/>
    <col min="25" max="26" width="10" style="671" bestFit="1" customWidth="1"/>
    <col min="27" max="31" width="9" style="671"/>
    <col min="32" max="16384" width="9" style="132"/>
  </cols>
  <sheetData>
    <row r="1" spans="1:24" ht="15.65" customHeight="1">
      <c r="A1" s="1487" t="str">
        <f>CONCATENATE("（様式-",INDEX(発注者入力シート!$B$29:$G$38,MATCH(発注者入力シート!N11,発注者入力シート!$C$29:$C$38,0),4),"）")</f>
        <v>（様式-１０）</v>
      </c>
      <c r="B1" s="1487"/>
      <c r="C1" s="1487"/>
      <c r="D1" s="1487"/>
      <c r="E1" s="1487"/>
      <c r="F1" s="1487"/>
      <c r="G1" s="684"/>
      <c r="H1" s="684"/>
      <c r="I1" s="684"/>
      <c r="J1" s="684"/>
      <c r="K1" s="684"/>
      <c r="L1" s="684"/>
      <c r="M1" s="684"/>
      <c r="N1" s="684"/>
      <c r="O1" s="684"/>
      <c r="P1" s="684"/>
      <c r="Q1" s="684"/>
      <c r="R1" s="684"/>
      <c r="S1" s="684"/>
      <c r="T1" s="684"/>
      <c r="U1" s="684"/>
      <c r="W1" s="672" t="s">
        <v>1027</v>
      </c>
      <c r="X1" s="672"/>
    </row>
    <row r="2" spans="1:24" ht="15.75" customHeight="1">
      <c r="A2" s="1487" t="str">
        <f>CONCATENATE("評価項目",INDEX(発注者入力シート!$B$29:$G$38,MATCH(発注者入力シート!N11,発注者入力シート!$C$29:$C$38,0),5),"-",INDEX(発注者入力シート!$B$29:$G$38,MATCH(発注者入力シート!N11,発注者入力シート!$C$29:$C$38,0),6))</f>
        <v>評価項目（３）-④</v>
      </c>
      <c r="B2" s="1487"/>
      <c r="C2" s="1487"/>
      <c r="D2" s="1487"/>
      <c r="E2" s="1487"/>
      <c r="F2" s="684"/>
      <c r="G2" s="684"/>
      <c r="H2" s="684"/>
      <c r="I2" s="684"/>
      <c r="J2" s="684"/>
      <c r="K2" s="684"/>
      <c r="L2" s="684"/>
      <c r="M2" s="684"/>
      <c r="N2" s="684"/>
      <c r="O2" s="684"/>
      <c r="P2" s="684"/>
      <c r="Q2" s="684"/>
      <c r="R2" s="684"/>
      <c r="S2" s="684"/>
      <c r="T2" s="684"/>
      <c r="U2" s="684"/>
      <c r="W2" s="672" t="s">
        <v>1028</v>
      </c>
      <c r="X2" s="672"/>
    </row>
    <row r="3" spans="1:24" ht="15.75" customHeight="1">
      <c r="A3" s="1488" t="s">
        <v>1029</v>
      </c>
      <c r="B3" s="1488"/>
      <c r="C3" s="1488"/>
      <c r="D3" s="1488"/>
      <c r="E3" s="1488"/>
      <c r="F3" s="1488"/>
      <c r="G3" s="1488"/>
      <c r="H3" s="1488"/>
      <c r="I3" s="1488"/>
      <c r="J3" s="1488"/>
      <c r="K3" s="1488"/>
      <c r="L3" s="1488"/>
      <c r="M3" s="1488"/>
      <c r="N3" s="1488"/>
      <c r="O3" s="1488"/>
      <c r="P3" s="1488"/>
      <c r="Q3" s="1488"/>
      <c r="R3" s="1488"/>
      <c r="S3" s="1488"/>
      <c r="T3" s="1488"/>
      <c r="U3" s="1488"/>
      <c r="V3" s="673"/>
      <c r="W3" s="674"/>
      <c r="X3" s="672" t="s">
        <v>1030</v>
      </c>
    </row>
    <row r="4" spans="1:24" ht="15.75" customHeight="1">
      <c r="A4" s="688"/>
      <c r="B4" s="688"/>
      <c r="C4" s="688"/>
      <c r="D4" s="688"/>
      <c r="E4" s="688"/>
      <c r="F4" s="688"/>
      <c r="G4" s="688"/>
      <c r="H4" s="688"/>
      <c r="I4" s="688"/>
      <c r="J4" s="688"/>
      <c r="K4" s="688"/>
      <c r="L4" s="688"/>
      <c r="M4" s="688"/>
      <c r="N4" s="688"/>
      <c r="O4" s="688"/>
      <c r="P4" s="688"/>
      <c r="Q4" s="688"/>
      <c r="R4" s="688"/>
      <c r="S4" s="688"/>
      <c r="T4" s="688"/>
      <c r="U4" s="688"/>
      <c r="V4" s="673"/>
      <c r="W4" s="675"/>
      <c r="X4" s="672" t="s">
        <v>1031</v>
      </c>
    </row>
    <row r="5" spans="1:24" ht="15.75" customHeight="1">
      <c r="A5" s="684"/>
      <c r="B5" s="684"/>
      <c r="C5" s="684"/>
      <c r="D5" s="684"/>
      <c r="E5" s="684"/>
      <c r="F5" s="684"/>
      <c r="G5" s="684"/>
      <c r="H5" s="1424" t="s">
        <v>1032</v>
      </c>
      <c r="I5" s="1424"/>
      <c r="J5" s="1424"/>
      <c r="K5" s="1489" t="str">
        <f>IF(企業入力シート!C7="","",企業入力シート!C7)</f>
        <v>○○建設</v>
      </c>
      <c r="L5" s="1489"/>
      <c r="M5" s="1489"/>
      <c r="N5" s="1489"/>
      <c r="O5" s="1489"/>
      <c r="P5" s="1489"/>
      <c r="Q5" s="1489"/>
      <c r="R5" s="1489"/>
      <c r="S5" s="1489"/>
      <c r="T5" s="1489"/>
      <c r="U5" s="1489"/>
      <c r="V5" s="676"/>
      <c r="W5" s="672"/>
      <c r="X5" s="672"/>
    </row>
    <row r="6" spans="1:24" ht="15.75" customHeight="1">
      <c r="A6" s="684"/>
      <c r="B6" s="684"/>
      <c r="C6" s="684"/>
      <c r="D6" s="684"/>
      <c r="E6" s="684"/>
      <c r="F6" s="684"/>
      <c r="G6" s="684"/>
      <c r="H6" s="684"/>
      <c r="I6" s="684"/>
      <c r="J6" s="684"/>
      <c r="K6" s="684"/>
      <c r="L6" s="684"/>
      <c r="M6" s="684"/>
      <c r="N6" s="684"/>
      <c r="O6" s="684"/>
      <c r="P6" s="684"/>
      <c r="Q6" s="684"/>
      <c r="R6" s="684"/>
      <c r="S6" s="684"/>
      <c r="T6" s="684"/>
      <c r="U6" s="684"/>
      <c r="W6" s="672" t="s">
        <v>1033</v>
      </c>
      <c r="X6" s="672"/>
    </row>
    <row r="7" spans="1:24" ht="15.75" customHeight="1">
      <c r="A7" s="689" t="s">
        <v>1034</v>
      </c>
      <c r="B7" s="684"/>
      <c r="C7" s="684"/>
      <c r="D7" s="684"/>
      <c r="E7" s="684"/>
      <c r="F7" s="684"/>
      <c r="G7" s="684"/>
      <c r="H7" s="684"/>
      <c r="I7" s="684"/>
      <c r="J7" s="684"/>
      <c r="K7" s="684"/>
      <c r="L7" s="684"/>
      <c r="M7" s="684"/>
      <c r="N7" s="684"/>
      <c r="O7" s="684"/>
      <c r="P7" s="684"/>
      <c r="Q7" s="684"/>
      <c r="R7" s="684"/>
      <c r="S7" s="684"/>
      <c r="T7" s="684"/>
      <c r="U7" s="684"/>
      <c r="W7" s="678"/>
      <c r="X7" s="672" t="s">
        <v>1035</v>
      </c>
    </row>
    <row r="8" spans="1:24" ht="13.5" customHeight="1">
      <c r="A8" s="690" t="s">
        <v>1036</v>
      </c>
      <c r="B8" s="690"/>
      <c r="C8" s="690"/>
      <c r="D8" s="690"/>
      <c r="E8" s="690"/>
      <c r="F8" s="690"/>
      <c r="G8" s="690"/>
      <c r="H8" s="690"/>
      <c r="I8" s="690"/>
      <c r="J8" s="690"/>
      <c r="K8" s="690"/>
      <c r="L8" s="690"/>
      <c r="M8" s="690"/>
      <c r="N8" s="690"/>
      <c r="O8" s="690"/>
      <c r="P8" s="690"/>
      <c r="Q8" s="690"/>
      <c r="R8" s="690"/>
      <c r="S8" s="690"/>
      <c r="T8" s="690"/>
      <c r="U8" s="690"/>
      <c r="V8" s="679"/>
      <c r="W8" s="680"/>
      <c r="X8" s="672" t="s">
        <v>1037</v>
      </c>
    </row>
    <row r="9" spans="1:24" ht="13">
      <c r="A9" s="691" t="s">
        <v>1038</v>
      </c>
      <c r="B9" s="690" t="s">
        <v>1039</v>
      </c>
      <c r="C9" s="690"/>
      <c r="D9" s="690"/>
      <c r="E9" s="690"/>
      <c r="F9" s="690"/>
      <c r="G9" s="690"/>
      <c r="H9" s="690"/>
      <c r="I9" s="690"/>
      <c r="J9" s="690"/>
      <c r="K9" s="690"/>
      <c r="L9" s="690"/>
      <c r="M9" s="690"/>
      <c r="N9" s="690"/>
      <c r="O9" s="690"/>
      <c r="P9" s="690"/>
      <c r="Q9" s="690"/>
      <c r="R9" s="690"/>
      <c r="S9" s="690"/>
      <c r="T9" s="690"/>
      <c r="U9" s="690"/>
      <c r="V9" s="679"/>
      <c r="W9" s="672"/>
      <c r="X9" s="672"/>
    </row>
    <row r="10" spans="1:24" ht="13.5" customHeight="1">
      <c r="A10" s="691" t="s">
        <v>1040</v>
      </c>
      <c r="B10" s="1490" t="str">
        <f>CONCATENATE("「障がい者雇用の促進等に関する法律施行規則」第８条で定められた様式（障害者雇用状況報告書）による提出。なお、提出にあたっては入札公告日前日時点（令和",(YEAR(発注者入力シート!H7)-2018),"年",MONTH(発注者入力シート!H7),"月",DAY(発注者入力シート!H7),"日時点）の状況と相異ないことを代表者名で証明すること。(押印のこと)")</f>
        <v>「障がい者雇用の促進等に関する法律施行規則」第８条で定められた様式（障害者雇用状況報告書）による提出。なお、提出にあたっては入札公告日前日時点（令和8年9月15日時点）の状況と相異ないことを代表者名で証明すること。(押印のこと)</v>
      </c>
      <c r="C10" s="1490"/>
      <c r="D10" s="1490"/>
      <c r="E10" s="1490"/>
      <c r="F10" s="1490"/>
      <c r="G10" s="1490"/>
      <c r="H10" s="1490"/>
      <c r="I10" s="1490"/>
      <c r="J10" s="1490"/>
      <c r="K10" s="1490"/>
      <c r="L10" s="1490"/>
      <c r="M10" s="1490"/>
      <c r="N10" s="1490"/>
      <c r="O10" s="1490"/>
      <c r="P10" s="1490"/>
      <c r="Q10" s="1490"/>
      <c r="R10" s="1490"/>
      <c r="S10" s="1490"/>
      <c r="T10" s="1490"/>
      <c r="U10" s="1490"/>
      <c r="V10" s="679"/>
      <c r="W10" s="672" t="s">
        <v>1041</v>
      </c>
      <c r="X10" s="672"/>
    </row>
    <row r="11" spans="1:24" ht="13">
      <c r="A11" s="690"/>
      <c r="B11" s="1490"/>
      <c r="C11" s="1490"/>
      <c r="D11" s="1490"/>
      <c r="E11" s="1490"/>
      <c r="F11" s="1490"/>
      <c r="G11" s="1490"/>
      <c r="H11" s="1490"/>
      <c r="I11" s="1490"/>
      <c r="J11" s="1490"/>
      <c r="K11" s="1490"/>
      <c r="L11" s="1490"/>
      <c r="M11" s="1490"/>
      <c r="N11" s="1490"/>
      <c r="O11" s="1490"/>
      <c r="P11" s="1490"/>
      <c r="Q11" s="1490"/>
      <c r="R11" s="1490"/>
      <c r="S11" s="1490"/>
      <c r="T11" s="1490"/>
      <c r="U11" s="1490"/>
      <c r="V11" s="679"/>
      <c r="W11" s="672" t="s">
        <v>1042</v>
      </c>
      <c r="X11" s="672"/>
    </row>
    <row r="12" spans="1:24" ht="13">
      <c r="A12" s="692"/>
      <c r="B12" s="1491"/>
      <c r="C12" s="1491"/>
      <c r="D12" s="1491"/>
      <c r="E12" s="1491"/>
      <c r="F12" s="1491"/>
      <c r="G12" s="1491"/>
      <c r="H12" s="1491"/>
      <c r="I12" s="1491"/>
      <c r="J12" s="1491"/>
      <c r="K12" s="1491"/>
      <c r="L12" s="1491"/>
      <c r="M12" s="1491"/>
      <c r="N12" s="1490"/>
      <c r="O12" s="1490"/>
      <c r="P12" s="1490"/>
      <c r="Q12" s="1490"/>
      <c r="R12" s="1491"/>
      <c r="S12" s="1491"/>
      <c r="T12" s="1491"/>
      <c r="U12" s="1491"/>
      <c r="V12" s="679"/>
      <c r="W12" s="672" t="s">
        <v>1043</v>
      </c>
      <c r="X12" s="672"/>
    </row>
    <row r="13" spans="1:24" ht="15.75" customHeight="1">
      <c r="A13" s="1385" t="s">
        <v>1044</v>
      </c>
      <c r="B13" s="1492"/>
      <c r="C13" s="1492"/>
      <c r="D13" s="1492"/>
      <c r="E13" s="1492"/>
      <c r="F13" s="1492"/>
      <c r="G13" s="1492"/>
      <c r="H13" s="1492"/>
      <c r="I13" s="1492"/>
      <c r="J13" s="1498" t="s">
        <v>1088</v>
      </c>
      <c r="K13" s="1499"/>
      <c r="L13" s="1499"/>
      <c r="M13" s="1500"/>
      <c r="N13" s="1504" t="s">
        <v>1045</v>
      </c>
      <c r="O13" s="1505"/>
      <c r="P13" s="1505"/>
      <c r="Q13" s="1506"/>
      <c r="R13" s="1504" t="s">
        <v>1046</v>
      </c>
      <c r="S13" s="1505"/>
      <c r="T13" s="1505"/>
      <c r="U13" s="1506"/>
      <c r="V13" s="681"/>
    </row>
    <row r="14" spans="1:24" ht="15.75" customHeight="1">
      <c r="A14" s="1385"/>
      <c r="B14" s="1492"/>
      <c r="C14" s="1492"/>
      <c r="D14" s="1492"/>
      <c r="E14" s="1492"/>
      <c r="F14" s="1492"/>
      <c r="G14" s="1492"/>
      <c r="H14" s="1492"/>
      <c r="I14" s="1492"/>
      <c r="J14" s="1501"/>
      <c r="K14" s="1502"/>
      <c r="L14" s="1502"/>
      <c r="M14" s="1503"/>
      <c r="N14" s="1507"/>
      <c r="O14" s="1508"/>
      <c r="P14" s="1508"/>
      <c r="Q14" s="1509"/>
      <c r="R14" s="1507"/>
      <c r="S14" s="1508"/>
      <c r="T14" s="1508"/>
      <c r="U14" s="1509"/>
      <c r="V14" s="681"/>
    </row>
    <row r="15" spans="1:24" ht="15.75" customHeight="1">
      <c r="A15" s="1385"/>
      <c r="B15" s="1385"/>
      <c r="C15" s="1385"/>
      <c r="D15" s="1385"/>
      <c r="E15" s="1385"/>
      <c r="F15" s="1385"/>
      <c r="G15" s="1385"/>
      <c r="H15" s="1385"/>
      <c r="I15" s="1385"/>
      <c r="J15" s="1510" t="s">
        <v>1047</v>
      </c>
      <c r="K15" s="1511"/>
      <c r="L15" s="1511"/>
      <c r="M15" s="1512"/>
      <c r="N15" s="1510" t="s">
        <v>1048</v>
      </c>
      <c r="O15" s="1511"/>
      <c r="P15" s="1511"/>
      <c r="Q15" s="1512"/>
      <c r="R15" s="1510" t="s">
        <v>1049</v>
      </c>
      <c r="S15" s="1511"/>
      <c r="T15" s="1511"/>
      <c r="U15" s="1512"/>
      <c r="V15" s="681"/>
    </row>
    <row r="16" spans="1:24" ht="15.75" customHeight="1">
      <c r="A16" s="1385"/>
      <c r="B16" s="1385"/>
      <c r="C16" s="1385"/>
      <c r="D16" s="1385"/>
      <c r="E16" s="1385"/>
      <c r="F16" s="1385"/>
      <c r="G16" s="1385"/>
      <c r="H16" s="1385"/>
      <c r="I16" s="1385"/>
      <c r="J16" s="1513"/>
      <c r="K16" s="1514"/>
      <c r="L16" s="1514"/>
      <c r="M16" s="1515"/>
      <c r="N16" s="1513"/>
      <c r="O16" s="1514"/>
      <c r="P16" s="1514"/>
      <c r="Q16" s="1515"/>
      <c r="R16" s="1513"/>
      <c r="S16" s="1514"/>
      <c r="T16" s="1514"/>
      <c r="U16" s="1515"/>
      <c r="V16" s="681"/>
    </row>
    <row r="17" spans="1:23" ht="15.75" customHeight="1">
      <c r="A17" s="1385"/>
      <c r="B17" s="1385"/>
      <c r="C17" s="1385"/>
      <c r="D17" s="1385"/>
      <c r="E17" s="1385"/>
      <c r="F17" s="1385"/>
      <c r="G17" s="1385"/>
      <c r="H17" s="1385"/>
      <c r="I17" s="1385"/>
      <c r="J17" s="1473">
        <v>0</v>
      </c>
      <c r="K17" s="1473"/>
      <c r="L17" s="1473"/>
      <c r="M17" s="1473"/>
      <c r="N17" s="1473">
        <v>0</v>
      </c>
      <c r="O17" s="1473"/>
      <c r="P17" s="1473"/>
      <c r="Q17" s="1473"/>
      <c r="R17" s="1473">
        <v>0</v>
      </c>
      <c r="S17" s="1473"/>
      <c r="T17" s="1473"/>
      <c r="U17" s="1473"/>
      <c r="V17" s="681"/>
    </row>
    <row r="18" spans="1:23" ht="15.75" customHeight="1">
      <c r="A18" s="693"/>
      <c r="B18" s="670"/>
      <c r="C18" s="670"/>
      <c r="D18" s="670"/>
      <c r="E18" s="670"/>
      <c r="F18" s="684"/>
      <c r="G18" s="684"/>
      <c r="H18" s="684"/>
      <c r="I18" s="684"/>
      <c r="J18" s="670"/>
      <c r="K18" s="670"/>
      <c r="L18" s="670"/>
      <c r="M18" s="670"/>
      <c r="N18" s="670"/>
      <c r="O18" s="670"/>
      <c r="P18" s="670"/>
      <c r="Q18" s="670"/>
      <c r="R18" s="670"/>
      <c r="S18" s="684"/>
      <c r="T18" s="670"/>
      <c r="U18" s="670"/>
      <c r="V18" s="681"/>
    </row>
    <row r="19" spans="1:23" ht="15.75" customHeight="1">
      <c r="A19" s="1385" t="s">
        <v>757</v>
      </c>
      <c r="B19" s="1385"/>
      <c r="C19" s="1385"/>
      <c r="D19" s="1385"/>
      <c r="E19" s="1385"/>
      <c r="F19" s="1385"/>
      <c r="G19" s="1385"/>
      <c r="H19" s="1385"/>
      <c r="I19" s="1385"/>
      <c r="J19" s="1495" t="s">
        <v>1050</v>
      </c>
      <c r="K19" s="1495"/>
      <c r="L19" s="1496"/>
      <c r="M19" s="1496"/>
      <c r="N19" s="1497" t="s">
        <v>1051</v>
      </c>
      <c r="O19" s="1497"/>
      <c r="P19" s="1494"/>
      <c r="Q19" s="1494"/>
      <c r="R19" s="1497" t="s">
        <v>1052</v>
      </c>
      <c r="S19" s="1497"/>
      <c r="T19" s="1494"/>
      <c r="U19" s="1494"/>
      <c r="V19" s="681"/>
    </row>
    <row r="20" spans="1:23" ht="15.75" customHeight="1">
      <c r="A20" s="1385"/>
      <c r="B20" s="1385"/>
      <c r="C20" s="1385"/>
      <c r="D20" s="1385"/>
      <c r="E20" s="1385"/>
      <c r="F20" s="1385"/>
      <c r="G20" s="1385"/>
      <c r="H20" s="1385"/>
      <c r="I20" s="1385"/>
      <c r="J20" s="1493" t="s">
        <v>758</v>
      </c>
      <c r="K20" s="1493"/>
      <c r="L20" s="1494" t="s">
        <v>1053</v>
      </c>
      <c r="M20" s="1494"/>
      <c r="N20" s="1493" t="s">
        <v>758</v>
      </c>
      <c r="O20" s="1493"/>
      <c r="P20" s="1494" t="s">
        <v>1053</v>
      </c>
      <c r="Q20" s="1494"/>
      <c r="R20" s="1493" t="s">
        <v>758</v>
      </c>
      <c r="S20" s="1493"/>
      <c r="T20" s="1494" t="s">
        <v>1053</v>
      </c>
      <c r="U20" s="1494"/>
      <c r="V20" s="681"/>
      <c r="W20" s="683"/>
    </row>
    <row r="21" spans="1:23" ht="15.75" customHeight="1">
      <c r="A21" s="1482" t="s">
        <v>1054</v>
      </c>
      <c r="B21" s="686" t="s">
        <v>1055</v>
      </c>
      <c r="C21" s="1437"/>
      <c r="D21" s="1437"/>
      <c r="E21" s="1437"/>
      <c r="F21" s="1437"/>
      <c r="G21" s="1437"/>
      <c r="H21" s="1437"/>
      <c r="I21" s="686" t="s">
        <v>1056</v>
      </c>
      <c r="J21" s="1473"/>
      <c r="K21" s="1473"/>
      <c r="L21" s="1474">
        <v>2</v>
      </c>
      <c r="M21" s="1474"/>
      <c r="N21" s="1473"/>
      <c r="O21" s="1473"/>
      <c r="P21" s="1474">
        <v>1</v>
      </c>
      <c r="Q21" s="1474"/>
      <c r="R21" s="1473"/>
      <c r="S21" s="1473"/>
      <c r="T21" s="1474">
        <v>0.5</v>
      </c>
      <c r="U21" s="1474"/>
      <c r="V21" s="681"/>
    </row>
    <row r="22" spans="1:23" ht="15.75" customHeight="1">
      <c r="A22" s="1483"/>
      <c r="B22" s="686" t="s">
        <v>1057</v>
      </c>
      <c r="C22" s="1437"/>
      <c r="D22" s="1437"/>
      <c r="E22" s="1437"/>
      <c r="F22" s="1437"/>
      <c r="G22" s="1437"/>
      <c r="H22" s="1437"/>
      <c r="I22" s="686" t="s">
        <v>1056</v>
      </c>
      <c r="J22" s="1473"/>
      <c r="K22" s="1473"/>
      <c r="L22" s="1474">
        <v>2</v>
      </c>
      <c r="M22" s="1474"/>
      <c r="N22" s="1473"/>
      <c r="O22" s="1473"/>
      <c r="P22" s="1474">
        <v>1</v>
      </c>
      <c r="Q22" s="1474"/>
      <c r="R22" s="1473"/>
      <c r="S22" s="1473"/>
      <c r="T22" s="1474">
        <v>0.5</v>
      </c>
      <c r="U22" s="1474"/>
      <c r="V22" s="681"/>
    </row>
    <row r="23" spans="1:23" ht="15.75" customHeight="1">
      <c r="A23" s="1483"/>
      <c r="B23" s="1385" t="s">
        <v>1058</v>
      </c>
      <c r="C23" s="1486" t="s">
        <v>1059</v>
      </c>
      <c r="D23" s="1486"/>
      <c r="E23" s="1486"/>
      <c r="F23" s="1486"/>
      <c r="G23" s="1486"/>
      <c r="H23" s="1486"/>
      <c r="I23" s="686" t="s">
        <v>1056</v>
      </c>
      <c r="J23" s="1473"/>
      <c r="K23" s="1473"/>
      <c r="L23" s="1474">
        <v>2</v>
      </c>
      <c r="M23" s="1474"/>
      <c r="N23" s="1473"/>
      <c r="O23" s="1473"/>
      <c r="P23" s="1474">
        <v>1</v>
      </c>
      <c r="Q23" s="1474"/>
      <c r="R23" s="1473"/>
      <c r="S23" s="1473"/>
      <c r="T23" s="1474">
        <v>0.5</v>
      </c>
      <c r="U23" s="1474"/>
      <c r="V23" s="681"/>
    </row>
    <row r="24" spans="1:23" ht="15.75" customHeight="1">
      <c r="A24" s="1483"/>
      <c r="B24" s="1385"/>
      <c r="C24" s="1486" t="s">
        <v>1060</v>
      </c>
      <c r="D24" s="1486"/>
      <c r="E24" s="1486"/>
      <c r="F24" s="1486"/>
      <c r="G24" s="1486"/>
      <c r="H24" s="1486"/>
      <c r="I24" s="687"/>
      <c r="J24" s="1473"/>
      <c r="K24" s="1473"/>
      <c r="L24" s="1474">
        <v>1</v>
      </c>
      <c r="M24" s="1474"/>
      <c r="N24" s="1473"/>
      <c r="O24" s="1473"/>
      <c r="P24" s="1474">
        <v>0.5</v>
      </c>
      <c r="Q24" s="1474"/>
      <c r="R24" s="1473"/>
      <c r="S24" s="1473"/>
      <c r="T24" s="1474" t="s">
        <v>1061</v>
      </c>
      <c r="U24" s="1474"/>
      <c r="V24" s="681"/>
    </row>
    <row r="25" spans="1:23" ht="15.75" customHeight="1">
      <c r="A25" s="1483"/>
      <c r="B25" s="686" t="s">
        <v>1062</v>
      </c>
      <c r="C25" s="1485"/>
      <c r="D25" s="1485"/>
      <c r="E25" s="1485"/>
      <c r="F25" s="1485"/>
      <c r="G25" s="1485"/>
      <c r="H25" s="1485"/>
      <c r="I25" s="687"/>
      <c r="J25" s="1473"/>
      <c r="K25" s="1473"/>
      <c r="L25" s="1474">
        <v>1</v>
      </c>
      <c r="M25" s="1474"/>
      <c r="N25" s="1473"/>
      <c r="O25" s="1473"/>
      <c r="P25" s="1474">
        <v>0.5</v>
      </c>
      <c r="Q25" s="1474"/>
      <c r="R25" s="1473"/>
      <c r="S25" s="1473"/>
      <c r="T25" s="1474" t="s">
        <v>1061</v>
      </c>
      <c r="U25" s="1474"/>
      <c r="V25" s="681"/>
    </row>
    <row r="26" spans="1:23" ht="15.75" customHeight="1">
      <c r="A26" s="1483"/>
      <c r="B26" s="686" t="s">
        <v>1063</v>
      </c>
      <c r="C26" s="1485"/>
      <c r="D26" s="1485"/>
      <c r="E26" s="1485"/>
      <c r="F26" s="1485"/>
      <c r="G26" s="1485"/>
      <c r="H26" s="1485"/>
      <c r="I26" s="687"/>
      <c r="J26" s="1473"/>
      <c r="K26" s="1473"/>
      <c r="L26" s="1474">
        <v>1</v>
      </c>
      <c r="M26" s="1474"/>
      <c r="N26" s="1473"/>
      <c r="O26" s="1473"/>
      <c r="P26" s="1474">
        <v>0.5</v>
      </c>
      <c r="Q26" s="1474"/>
      <c r="R26" s="1473"/>
      <c r="S26" s="1473"/>
      <c r="T26" s="1474" t="s">
        <v>1061</v>
      </c>
      <c r="U26" s="1474"/>
      <c r="V26" s="681"/>
    </row>
    <row r="27" spans="1:23" ht="15.75" customHeight="1">
      <c r="A27" s="1484"/>
      <c r="B27" s="686" t="s">
        <v>1064</v>
      </c>
      <c r="C27" s="1486" t="s">
        <v>1065</v>
      </c>
      <c r="D27" s="1486"/>
      <c r="E27" s="1486"/>
      <c r="F27" s="1486"/>
      <c r="G27" s="1486"/>
      <c r="H27" s="1486"/>
      <c r="I27" s="687"/>
      <c r="J27" s="1473"/>
      <c r="K27" s="1473"/>
      <c r="L27" s="1474">
        <v>1</v>
      </c>
      <c r="M27" s="1474"/>
      <c r="N27" s="1473"/>
      <c r="O27" s="1473"/>
      <c r="P27" s="1474">
        <v>0.5</v>
      </c>
      <c r="Q27" s="1474"/>
      <c r="R27" s="1473"/>
      <c r="S27" s="1473"/>
      <c r="T27" s="1474" t="s">
        <v>1061</v>
      </c>
      <c r="U27" s="1474"/>
      <c r="V27" s="681"/>
    </row>
    <row r="28" spans="1:23" ht="15.75" customHeight="1">
      <c r="A28" s="1468" t="s">
        <v>759</v>
      </c>
      <c r="B28" s="1475" t="s">
        <v>1066</v>
      </c>
      <c r="C28" s="1476"/>
      <c r="D28" s="1476"/>
      <c r="E28" s="1476"/>
      <c r="F28" s="1476"/>
      <c r="G28" s="1476"/>
      <c r="H28" s="1477"/>
      <c r="I28" s="1385" t="s">
        <v>1056</v>
      </c>
      <c r="J28" s="1452"/>
      <c r="K28" s="1453"/>
      <c r="L28" s="1456">
        <v>2</v>
      </c>
      <c r="M28" s="1457"/>
      <c r="N28" s="1452"/>
      <c r="O28" s="1453"/>
      <c r="P28" s="1456">
        <v>1</v>
      </c>
      <c r="Q28" s="1457"/>
      <c r="R28" s="1452"/>
      <c r="S28" s="1453"/>
      <c r="T28" s="1456">
        <v>0.5</v>
      </c>
      <c r="U28" s="1457"/>
      <c r="V28" s="681"/>
    </row>
    <row r="29" spans="1:23" ht="15.75" customHeight="1">
      <c r="A29" s="1469"/>
      <c r="B29" s="1478"/>
      <c r="C29" s="1479"/>
      <c r="D29" s="1479"/>
      <c r="E29" s="1479"/>
      <c r="F29" s="1479"/>
      <c r="G29" s="1479"/>
      <c r="H29" s="1480"/>
      <c r="I29" s="1385"/>
      <c r="J29" s="1454"/>
      <c r="K29" s="1455"/>
      <c r="L29" s="1458"/>
      <c r="M29" s="1459"/>
      <c r="N29" s="1454"/>
      <c r="O29" s="1455"/>
      <c r="P29" s="1458"/>
      <c r="Q29" s="1459"/>
      <c r="R29" s="1454"/>
      <c r="S29" s="1455"/>
      <c r="T29" s="1458"/>
      <c r="U29" s="1459"/>
      <c r="V29" s="681"/>
    </row>
    <row r="30" spans="1:23" ht="15.75" customHeight="1">
      <c r="A30" s="1469"/>
      <c r="B30" s="1475" t="s">
        <v>1067</v>
      </c>
      <c r="C30" s="1476"/>
      <c r="D30" s="1476"/>
      <c r="E30" s="1476"/>
      <c r="F30" s="1476"/>
      <c r="G30" s="1476"/>
      <c r="H30" s="1477"/>
      <c r="I30" s="1481"/>
      <c r="J30" s="1452"/>
      <c r="K30" s="1453"/>
      <c r="L30" s="1456">
        <v>1</v>
      </c>
      <c r="M30" s="1457"/>
      <c r="N30" s="1452"/>
      <c r="O30" s="1453"/>
      <c r="P30" s="1456">
        <v>0.5</v>
      </c>
      <c r="Q30" s="1457"/>
      <c r="R30" s="1452"/>
      <c r="S30" s="1453"/>
      <c r="T30" s="1456" t="s">
        <v>1061</v>
      </c>
      <c r="U30" s="1457"/>
      <c r="V30" s="681"/>
    </row>
    <row r="31" spans="1:23" ht="15.75" customHeight="1">
      <c r="A31" s="1470"/>
      <c r="B31" s="1478"/>
      <c r="C31" s="1479"/>
      <c r="D31" s="1479"/>
      <c r="E31" s="1479"/>
      <c r="F31" s="1479"/>
      <c r="G31" s="1479"/>
      <c r="H31" s="1480"/>
      <c r="I31" s="1481"/>
      <c r="J31" s="1454"/>
      <c r="K31" s="1455"/>
      <c r="L31" s="1458"/>
      <c r="M31" s="1459"/>
      <c r="N31" s="1454"/>
      <c r="O31" s="1455"/>
      <c r="P31" s="1458"/>
      <c r="Q31" s="1459"/>
      <c r="R31" s="1454"/>
      <c r="S31" s="1455"/>
      <c r="T31" s="1458"/>
      <c r="U31" s="1459"/>
      <c r="V31" s="681"/>
    </row>
    <row r="32" spans="1:23" ht="15.75" customHeight="1">
      <c r="A32" s="1468" t="s">
        <v>760</v>
      </c>
      <c r="B32" s="1471" t="s">
        <v>1068</v>
      </c>
      <c r="C32" s="1394"/>
      <c r="D32" s="1394"/>
      <c r="E32" s="1394"/>
      <c r="F32" s="1394"/>
      <c r="G32" s="1394"/>
      <c r="H32" s="1395"/>
      <c r="I32" s="1466"/>
      <c r="J32" s="1452"/>
      <c r="K32" s="1453"/>
      <c r="L32" s="1456">
        <v>1</v>
      </c>
      <c r="M32" s="1457"/>
      <c r="N32" s="1452"/>
      <c r="O32" s="1453"/>
      <c r="P32" s="1456">
        <v>0.5</v>
      </c>
      <c r="Q32" s="1457"/>
      <c r="R32" s="1452"/>
      <c r="S32" s="1453"/>
      <c r="T32" s="1456">
        <v>0.5</v>
      </c>
      <c r="U32" s="1457"/>
      <c r="V32" s="681"/>
    </row>
    <row r="33" spans="1:27" ht="15.75" customHeight="1">
      <c r="A33" s="1469"/>
      <c r="B33" s="1472"/>
      <c r="C33" s="1396"/>
      <c r="D33" s="1396"/>
      <c r="E33" s="1396"/>
      <c r="F33" s="1396"/>
      <c r="G33" s="1396"/>
      <c r="H33" s="1397"/>
      <c r="I33" s="1466"/>
      <c r="J33" s="1454"/>
      <c r="K33" s="1455"/>
      <c r="L33" s="1458"/>
      <c r="M33" s="1459"/>
      <c r="N33" s="1454"/>
      <c r="O33" s="1455"/>
      <c r="P33" s="1458"/>
      <c r="Q33" s="1459"/>
      <c r="R33" s="1454"/>
      <c r="S33" s="1455"/>
      <c r="T33" s="1458"/>
      <c r="U33" s="1459"/>
      <c r="V33" s="681"/>
    </row>
    <row r="34" spans="1:27" ht="15.75" customHeight="1">
      <c r="A34" s="1469"/>
      <c r="B34" s="1460" t="s">
        <v>1069</v>
      </c>
      <c r="C34" s="1461"/>
      <c r="D34" s="1461"/>
      <c r="E34" s="1461"/>
      <c r="F34" s="1461"/>
      <c r="G34" s="1461"/>
      <c r="H34" s="1462"/>
      <c r="I34" s="1466"/>
      <c r="J34" s="1467" t="s">
        <v>1070</v>
      </c>
      <c r="K34" s="1467"/>
      <c r="L34" s="1467"/>
      <c r="M34" s="1467"/>
      <c r="N34" s="1467"/>
      <c r="O34" s="1467"/>
      <c r="P34" s="1467"/>
      <c r="Q34" s="1467"/>
      <c r="R34" s="1467"/>
      <c r="S34" s="1467"/>
      <c r="T34" s="1467"/>
      <c r="U34" s="1467"/>
      <c r="V34" s="681"/>
    </row>
    <row r="35" spans="1:27" ht="15.75" customHeight="1">
      <c r="A35" s="1470"/>
      <c r="B35" s="1463"/>
      <c r="C35" s="1464"/>
      <c r="D35" s="1464"/>
      <c r="E35" s="1464"/>
      <c r="F35" s="1464"/>
      <c r="G35" s="1464"/>
      <c r="H35" s="1465"/>
      <c r="I35" s="1466"/>
      <c r="J35" s="1467"/>
      <c r="K35" s="1467"/>
      <c r="L35" s="1467"/>
      <c r="M35" s="1467"/>
      <c r="N35" s="1467"/>
      <c r="O35" s="1467"/>
      <c r="P35" s="1467"/>
      <c r="Q35" s="1467"/>
      <c r="R35" s="1467"/>
      <c r="S35" s="1467"/>
      <c r="T35" s="1467"/>
      <c r="U35" s="1467"/>
      <c r="V35" s="681"/>
    </row>
    <row r="36" spans="1:27" ht="15.75" customHeight="1">
      <c r="A36" s="693"/>
      <c r="B36" s="670"/>
      <c r="C36" s="670"/>
      <c r="D36" s="670"/>
      <c r="E36" s="670"/>
      <c r="F36" s="670"/>
      <c r="G36" s="670"/>
      <c r="H36" s="670"/>
      <c r="I36" s="670"/>
      <c r="J36" s="670"/>
      <c r="K36" s="670"/>
      <c r="L36" s="670"/>
      <c r="M36" s="670"/>
      <c r="N36" s="670"/>
      <c r="O36" s="670"/>
      <c r="P36" s="670"/>
      <c r="Q36" s="670"/>
      <c r="R36" s="670"/>
      <c r="S36" s="670"/>
      <c r="T36" s="670"/>
      <c r="U36" s="670"/>
      <c r="V36" s="681"/>
    </row>
    <row r="37" spans="1:27" ht="15.75" customHeight="1">
      <c r="A37" s="1448" t="s">
        <v>31</v>
      </c>
      <c r="B37" s="1449"/>
      <c r="C37" s="1386" t="s">
        <v>1050</v>
      </c>
      <c r="D37" s="1387"/>
      <c r="E37" s="1387"/>
      <c r="F37" s="1387"/>
      <c r="G37" s="1387"/>
      <c r="H37" s="1387"/>
      <c r="I37" s="1387"/>
      <c r="J37" s="1387"/>
      <c r="K37" s="1387"/>
      <c r="L37" s="1387"/>
      <c r="M37" s="1390">
        <f>J17</f>
        <v>0</v>
      </c>
      <c r="N37" s="1391"/>
      <c r="O37" s="1391"/>
      <c r="P37" s="1391"/>
      <c r="Q37" s="1391"/>
      <c r="R37" s="1391"/>
      <c r="S37" s="1391"/>
      <c r="T37" s="1394" t="s">
        <v>1071</v>
      </c>
      <c r="U37" s="1395"/>
      <c r="V37" s="681"/>
    </row>
    <row r="38" spans="1:27" ht="15.75" customHeight="1">
      <c r="A38" s="1450"/>
      <c r="B38" s="1451"/>
      <c r="C38" s="1388"/>
      <c r="D38" s="1389"/>
      <c r="E38" s="1389"/>
      <c r="F38" s="1389"/>
      <c r="G38" s="1389"/>
      <c r="H38" s="1389"/>
      <c r="I38" s="1389"/>
      <c r="J38" s="1389"/>
      <c r="K38" s="1389"/>
      <c r="L38" s="1389"/>
      <c r="M38" s="1392"/>
      <c r="N38" s="1393"/>
      <c r="O38" s="1393"/>
      <c r="P38" s="1393"/>
      <c r="Q38" s="1393"/>
      <c r="R38" s="1393"/>
      <c r="S38" s="1393"/>
      <c r="T38" s="1396"/>
      <c r="U38" s="1397"/>
      <c r="V38" s="681"/>
    </row>
    <row r="39" spans="1:27" ht="15.75" customHeight="1">
      <c r="A39" s="1448" t="s">
        <v>32</v>
      </c>
      <c r="B39" s="1449"/>
      <c r="C39" s="1386" t="s">
        <v>1051</v>
      </c>
      <c r="D39" s="1387"/>
      <c r="E39" s="1387"/>
      <c r="F39" s="1387"/>
      <c r="G39" s="1387"/>
      <c r="H39" s="1387"/>
      <c r="I39" s="1387"/>
      <c r="J39" s="1387"/>
      <c r="K39" s="1387"/>
      <c r="L39" s="1387"/>
      <c r="M39" s="1390">
        <f>N17</f>
        <v>0</v>
      </c>
      <c r="N39" s="1391"/>
      <c r="O39" s="1391"/>
      <c r="P39" s="1391"/>
      <c r="Q39" s="1391"/>
      <c r="R39" s="1391"/>
      <c r="S39" s="1391"/>
      <c r="T39" s="1394" t="s">
        <v>1071</v>
      </c>
      <c r="U39" s="1395"/>
      <c r="V39" s="681"/>
    </row>
    <row r="40" spans="1:27" ht="15.75" customHeight="1">
      <c r="A40" s="1450"/>
      <c r="B40" s="1451"/>
      <c r="C40" s="1388"/>
      <c r="D40" s="1389"/>
      <c r="E40" s="1389"/>
      <c r="F40" s="1389"/>
      <c r="G40" s="1389"/>
      <c r="H40" s="1389"/>
      <c r="I40" s="1389"/>
      <c r="J40" s="1389"/>
      <c r="K40" s="1389"/>
      <c r="L40" s="1389"/>
      <c r="M40" s="1392"/>
      <c r="N40" s="1393"/>
      <c r="O40" s="1393"/>
      <c r="P40" s="1393"/>
      <c r="Q40" s="1393"/>
      <c r="R40" s="1393"/>
      <c r="S40" s="1393"/>
      <c r="T40" s="1396"/>
      <c r="U40" s="1397"/>
      <c r="V40" s="681"/>
    </row>
    <row r="41" spans="1:27" ht="15.75" customHeight="1">
      <c r="A41" s="1385" t="s">
        <v>1072</v>
      </c>
      <c r="B41" s="1385"/>
      <c r="C41" s="1433" t="s">
        <v>1052</v>
      </c>
      <c r="D41" s="1433"/>
      <c r="E41" s="1433"/>
      <c r="F41" s="1433"/>
      <c r="G41" s="1433"/>
      <c r="H41" s="1433"/>
      <c r="I41" s="1433"/>
      <c r="J41" s="1433"/>
      <c r="K41" s="1433"/>
      <c r="L41" s="1433"/>
      <c r="M41" s="1434">
        <f>R17</f>
        <v>0</v>
      </c>
      <c r="N41" s="1434"/>
      <c r="O41" s="1434"/>
      <c r="P41" s="1434"/>
      <c r="Q41" s="1434"/>
      <c r="R41" s="1434"/>
      <c r="S41" s="1435"/>
      <c r="T41" s="1436" t="s">
        <v>1071</v>
      </c>
      <c r="U41" s="1437"/>
      <c r="V41" s="681"/>
    </row>
    <row r="42" spans="1:27" ht="15.75" customHeight="1">
      <c r="A42" s="1385"/>
      <c r="B42" s="1385"/>
      <c r="C42" s="1433"/>
      <c r="D42" s="1433"/>
      <c r="E42" s="1433"/>
      <c r="F42" s="1433"/>
      <c r="G42" s="1433"/>
      <c r="H42" s="1433"/>
      <c r="I42" s="1433"/>
      <c r="J42" s="1433"/>
      <c r="K42" s="1433"/>
      <c r="L42" s="1433"/>
      <c r="M42" s="1434"/>
      <c r="N42" s="1434"/>
      <c r="O42" s="1434"/>
      <c r="P42" s="1434"/>
      <c r="Q42" s="1434"/>
      <c r="R42" s="1434"/>
      <c r="S42" s="1435"/>
      <c r="T42" s="1436"/>
      <c r="U42" s="1437"/>
      <c r="V42" s="681"/>
    </row>
    <row r="43" spans="1:27" ht="15.75" customHeight="1">
      <c r="A43" s="1385" t="s">
        <v>1073</v>
      </c>
      <c r="B43" s="1385"/>
      <c r="C43" s="1442" t="s">
        <v>1074</v>
      </c>
      <c r="D43" s="1443"/>
      <c r="E43" s="1443"/>
      <c r="F43" s="1443"/>
      <c r="G43" s="1443"/>
      <c r="H43" s="1443"/>
      <c r="I43" s="1443"/>
      <c r="J43" s="1443"/>
      <c r="K43" s="1443"/>
      <c r="L43" s="1444"/>
      <c r="M43" s="1434">
        <f>M37+M39*0.5</f>
        <v>0</v>
      </c>
      <c r="N43" s="1434"/>
      <c r="O43" s="1434"/>
      <c r="P43" s="1434"/>
      <c r="Q43" s="1434"/>
      <c r="R43" s="1434"/>
      <c r="S43" s="1435"/>
      <c r="T43" s="1436" t="s">
        <v>1071</v>
      </c>
      <c r="U43" s="1437"/>
      <c r="V43" s="681"/>
    </row>
    <row r="44" spans="1:27" ht="15.75" customHeight="1">
      <c r="A44" s="1385"/>
      <c r="B44" s="1385"/>
      <c r="C44" s="1445" t="s">
        <v>1075</v>
      </c>
      <c r="D44" s="1446"/>
      <c r="E44" s="1446"/>
      <c r="F44" s="1446"/>
      <c r="G44" s="1446"/>
      <c r="H44" s="1446"/>
      <c r="I44" s="1446"/>
      <c r="J44" s="1446"/>
      <c r="K44" s="1446"/>
      <c r="L44" s="1447"/>
      <c r="M44" s="1434"/>
      <c r="N44" s="1434"/>
      <c r="O44" s="1434"/>
      <c r="P44" s="1434"/>
      <c r="Q44" s="1434"/>
      <c r="R44" s="1434"/>
      <c r="S44" s="1435"/>
      <c r="T44" s="1436"/>
      <c r="U44" s="1437"/>
      <c r="V44" s="681"/>
    </row>
    <row r="45" spans="1:27" ht="15.75" customHeight="1">
      <c r="A45" s="1385" t="s">
        <v>1089</v>
      </c>
      <c r="B45" s="1385"/>
      <c r="C45" s="1386" t="s">
        <v>1076</v>
      </c>
      <c r="D45" s="1387"/>
      <c r="E45" s="1387"/>
      <c r="F45" s="1387"/>
      <c r="G45" s="1387"/>
      <c r="H45" s="1387"/>
      <c r="I45" s="1387"/>
      <c r="J45" s="1387"/>
      <c r="K45" s="1387"/>
      <c r="L45" s="1387"/>
      <c r="M45" s="1438">
        <v>10</v>
      </c>
      <c r="N45" s="1439"/>
      <c r="O45" s="1439"/>
      <c r="P45" s="1439"/>
      <c r="Q45" s="1439"/>
      <c r="R45" s="1439"/>
      <c r="S45" s="1439"/>
      <c r="T45" s="1394" t="s">
        <v>761</v>
      </c>
      <c r="U45" s="1395"/>
      <c r="V45" s="670"/>
      <c r="W45" s="684"/>
      <c r="X45" s="684"/>
      <c r="Y45" s="684"/>
      <c r="Z45" s="684"/>
      <c r="AA45" s="684"/>
    </row>
    <row r="46" spans="1:27" ht="15.75" customHeight="1">
      <c r="A46" s="1385"/>
      <c r="B46" s="1385"/>
      <c r="C46" s="1388"/>
      <c r="D46" s="1389"/>
      <c r="E46" s="1389"/>
      <c r="F46" s="1389"/>
      <c r="G46" s="1389"/>
      <c r="H46" s="1389"/>
      <c r="I46" s="1389"/>
      <c r="J46" s="1389"/>
      <c r="K46" s="1389"/>
      <c r="L46" s="1389"/>
      <c r="M46" s="1440"/>
      <c r="N46" s="1441"/>
      <c r="O46" s="1441"/>
      <c r="P46" s="1441"/>
      <c r="Q46" s="1441"/>
      <c r="R46" s="1441"/>
      <c r="S46" s="1441"/>
      <c r="T46" s="1396"/>
      <c r="U46" s="1397"/>
      <c r="V46" s="670"/>
      <c r="W46" s="684" t="s">
        <v>1192</v>
      </c>
      <c r="X46" s="684"/>
      <c r="Y46" s="684"/>
      <c r="Z46" s="684"/>
      <c r="AA46" s="684"/>
    </row>
    <row r="47" spans="1:27" ht="15.75" customHeight="1">
      <c r="A47" s="1385" t="s">
        <v>1090</v>
      </c>
      <c r="B47" s="1385"/>
      <c r="C47" s="1419" t="s">
        <v>1091</v>
      </c>
      <c r="D47" s="1420"/>
      <c r="E47" s="1420"/>
      <c r="F47" s="1420"/>
      <c r="G47" s="1420"/>
      <c r="H47" s="1420"/>
      <c r="I47" s="1420"/>
      <c r="J47" s="1420"/>
      <c r="K47" s="1420"/>
      <c r="L47" s="1420"/>
      <c r="M47" s="1390">
        <f>M43-INT(M43*M45/100)</f>
        <v>0</v>
      </c>
      <c r="N47" s="1391"/>
      <c r="O47" s="1391"/>
      <c r="P47" s="1391"/>
      <c r="Q47" s="1391"/>
      <c r="R47" s="1391"/>
      <c r="S47" s="1391"/>
      <c r="T47" s="1394" t="s">
        <v>1071</v>
      </c>
      <c r="U47" s="1395"/>
      <c r="V47" s="670"/>
      <c r="W47" s="684"/>
      <c r="X47" s="684"/>
      <c r="Y47" s="684"/>
      <c r="Z47" s="684"/>
      <c r="AA47" s="684"/>
    </row>
    <row r="48" spans="1:27" ht="15.75" customHeight="1">
      <c r="A48" s="1385"/>
      <c r="B48" s="1385"/>
      <c r="C48" s="1429" t="s">
        <v>1092</v>
      </c>
      <c r="D48" s="1430"/>
      <c r="E48" s="1430"/>
      <c r="F48" s="1430"/>
      <c r="G48" s="1430"/>
      <c r="H48" s="1430"/>
      <c r="I48" s="1430"/>
      <c r="J48" s="1430"/>
      <c r="K48" s="1430"/>
      <c r="L48" s="1430"/>
      <c r="M48" s="1431"/>
      <c r="N48" s="1432"/>
      <c r="O48" s="1432"/>
      <c r="P48" s="1432"/>
      <c r="Q48" s="1432"/>
      <c r="R48" s="1432"/>
      <c r="S48" s="1432"/>
      <c r="T48" s="1410"/>
      <c r="U48" s="1411"/>
      <c r="V48" s="670"/>
      <c r="W48" s="684"/>
      <c r="X48" s="684"/>
      <c r="Y48" s="684"/>
      <c r="Z48" s="684"/>
      <c r="AA48" s="684"/>
    </row>
    <row r="49" spans="1:27" ht="15.75" customHeight="1">
      <c r="A49" s="1385"/>
      <c r="B49" s="1385"/>
      <c r="C49" s="1412" t="s">
        <v>1077</v>
      </c>
      <c r="D49" s="1413"/>
      <c r="E49" s="1413"/>
      <c r="F49" s="1413"/>
      <c r="G49" s="1413"/>
      <c r="H49" s="1413"/>
      <c r="I49" s="1413"/>
      <c r="J49" s="1413"/>
      <c r="K49" s="1413"/>
      <c r="L49" s="1414"/>
      <c r="M49" s="1392"/>
      <c r="N49" s="1393"/>
      <c r="O49" s="1393"/>
      <c r="P49" s="1393"/>
      <c r="Q49" s="1393"/>
      <c r="R49" s="1393"/>
      <c r="S49" s="1393"/>
      <c r="T49" s="1396"/>
      <c r="U49" s="1397"/>
      <c r="V49" s="670"/>
      <c r="W49" s="684"/>
      <c r="X49" s="684"/>
      <c r="Y49" s="684"/>
      <c r="Z49" s="684"/>
      <c r="AA49" s="684"/>
    </row>
    <row r="50" spans="1:27" ht="15.75" customHeight="1">
      <c r="A50" s="1385" t="s">
        <v>1093</v>
      </c>
      <c r="B50" s="1385"/>
      <c r="C50" s="1386" t="s">
        <v>1193</v>
      </c>
      <c r="D50" s="1387"/>
      <c r="E50" s="1387"/>
      <c r="F50" s="1387"/>
      <c r="G50" s="1387"/>
      <c r="H50" s="1387"/>
      <c r="I50" s="1387"/>
      <c r="J50" s="1387"/>
      <c r="K50" s="1387"/>
      <c r="L50" s="1387"/>
      <c r="M50" s="1415">
        <v>2.7</v>
      </c>
      <c r="N50" s="1416"/>
      <c r="O50" s="1416"/>
      <c r="P50" s="1416"/>
      <c r="Q50" s="1416"/>
      <c r="R50" s="1416"/>
      <c r="S50" s="1416"/>
      <c r="T50" s="1394" t="s">
        <v>761</v>
      </c>
      <c r="U50" s="1395"/>
      <c r="V50" s="670"/>
      <c r="W50" s="684" t="s">
        <v>1078</v>
      </c>
      <c r="X50" s="684"/>
      <c r="Y50" s="684"/>
      <c r="Z50" s="684"/>
      <c r="AA50" s="684"/>
    </row>
    <row r="51" spans="1:27" ht="15.75" customHeight="1">
      <c r="A51" s="1385"/>
      <c r="B51" s="1385"/>
      <c r="C51" s="1388"/>
      <c r="D51" s="1389"/>
      <c r="E51" s="1389"/>
      <c r="F51" s="1389"/>
      <c r="G51" s="1389"/>
      <c r="H51" s="1389"/>
      <c r="I51" s="1389"/>
      <c r="J51" s="1389"/>
      <c r="K51" s="1389"/>
      <c r="L51" s="1389"/>
      <c r="M51" s="1417"/>
      <c r="N51" s="1418"/>
      <c r="O51" s="1418"/>
      <c r="P51" s="1418"/>
      <c r="Q51" s="1418"/>
      <c r="R51" s="1418"/>
      <c r="S51" s="1418"/>
      <c r="T51" s="1396"/>
      <c r="U51" s="1397"/>
      <c r="V51" s="670"/>
      <c r="W51" s="684"/>
      <c r="X51" s="684"/>
      <c r="Y51" s="684" t="s">
        <v>1079</v>
      </c>
      <c r="Z51" s="684" t="s">
        <v>1080</v>
      </c>
      <c r="AA51" s="684"/>
    </row>
    <row r="52" spans="1:27" ht="15.75" customHeight="1">
      <c r="A52" s="1385" t="s">
        <v>1094</v>
      </c>
      <c r="B52" s="1385"/>
      <c r="C52" s="1419" t="s">
        <v>1081</v>
      </c>
      <c r="D52" s="1420"/>
      <c r="E52" s="1420"/>
      <c r="F52" s="1420"/>
      <c r="G52" s="1420"/>
      <c r="H52" s="1420"/>
      <c r="I52" s="1420"/>
      <c r="J52" s="1420"/>
      <c r="K52" s="1420"/>
      <c r="L52" s="1420"/>
      <c r="M52" s="1421" t="str">
        <f>IF(M47&lt;37.5,"法定雇用義務なし",INT(M47*M50/100))</f>
        <v>法定雇用義務なし</v>
      </c>
      <c r="N52" s="1422"/>
      <c r="O52" s="1422"/>
      <c r="P52" s="1422"/>
      <c r="Q52" s="1422"/>
      <c r="R52" s="1422"/>
      <c r="S52" s="1422"/>
      <c r="T52" s="1425" t="str">
        <f>IF(M47&lt;37.5,"37.5人未満("&amp;M47&amp;"人)","人")</f>
        <v>37.5人未満(0人)</v>
      </c>
      <c r="U52" s="1426"/>
      <c r="V52" s="670"/>
      <c r="W52" s="684" t="s">
        <v>1082</v>
      </c>
      <c r="X52" s="684"/>
      <c r="Y52" s="694">
        <v>2.5000000000000001E-2</v>
      </c>
      <c r="Z52" s="694">
        <v>2.7E-2</v>
      </c>
      <c r="AA52" s="684"/>
    </row>
    <row r="53" spans="1:27" ht="15.75" customHeight="1">
      <c r="A53" s="1385"/>
      <c r="B53" s="1385"/>
      <c r="C53" s="1429" t="s">
        <v>1095</v>
      </c>
      <c r="D53" s="1430"/>
      <c r="E53" s="1430"/>
      <c r="F53" s="1430"/>
      <c r="G53" s="1430"/>
      <c r="H53" s="1430"/>
      <c r="I53" s="1430"/>
      <c r="J53" s="1430"/>
      <c r="K53" s="1430"/>
      <c r="L53" s="1430"/>
      <c r="M53" s="1423"/>
      <c r="N53" s="1424"/>
      <c r="O53" s="1424"/>
      <c r="P53" s="1424"/>
      <c r="Q53" s="1424"/>
      <c r="R53" s="1424"/>
      <c r="S53" s="1424"/>
      <c r="T53" s="1427"/>
      <c r="U53" s="1428"/>
      <c r="V53" s="689"/>
      <c r="W53" s="684" t="s">
        <v>1083</v>
      </c>
      <c r="X53" s="684"/>
      <c r="Y53" s="695">
        <v>40</v>
      </c>
      <c r="Z53" s="695">
        <v>37.5</v>
      </c>
      <c r="AA53" s="684"/>
    </row>
    <row r="54" spans="1:27" ht="15.75" customHeight="1">
      <c r="A54" s="1385" t="s">
        <v>1096</v>
      </c>
      <c r="B54" s="1385"/>
      <c r="C54" s="1386" t="s">
        <v>1084</v>
      </c>
      <c r="D54" s="1387"/>
      <c r="E54" s="1387"/>
      <c r="F54" s="1387"/>
      <c r="G54" s="1387"/>
      <c r="H54" s="1387"/>
      <c r="I54" s="1387"/>
      <c r="J54" s="1387"/>
      <c r="K54" s="1387"/>
      <c r="L54" s="1387"/>
      <c r="M54" s="1390">
        <f>(J21+J22+J23+J28)*2+(J24+J25+J26+J27+J30+J32+N21+N22+N23+N28)*1+(N24+N25+N26+N27+N30+N32+R21+R22+R23+R28+R32)*0.5</f>
        <v>0</v>
      </c>
      <c r="N54" s="1391"/>
      <c r="O54" s="1391"/>
      <c r="P54" s="1391"/>
      <c r="Q54" s="1391"/>
      <c r="R54" s="1391"/>
      <c r="S54" s="1391"/>
      <c r="T54" s="1394" t="s">
        <v>1071</v>
      </c>
      <c r="U54" s="1395"/>
      <c r="V54" s="689"/>
      <c r="W54" s="684"/>
      <c r="X54" s="684"/>
      <c r="Y54" s="684"/>
      <c r="Z54" s="684"/>
      <c r="AA54" s="684"/>
    </row>
    <row r="55" spans="1:27" ht="15.75" customHeight="1">
      <c r="A55" s="1385"/>
      <c r="B55" s="1385"/>
      <c r="C55" s="1388"/>
      <c r="D55" s="1389"/>
      <c r="E55" s="1389"/>
      <c r="F55" s="1389"/>
      <c r="G55" s="1389"/>
      <c r="H55" s="1389"/>
      <c r="I55" s="1389"/>
      <c r="J55" s="1389"/>
      <c r="K55" s="1389"/>
      <c r="L55" s="1389"/>
      <c r="M55" s="1392"/>
      <c r="N55" s="1393"/>
      <c r="O55" s="1393"/>
      <c r="P55" s="1393"/>
      <c r="Q55" s="1393"/>
      <c r="R55" s="1393"/>
      <c r="S55" s="1393"/>
      <c r="T55" s="1396"/>
      <c r="U55" s="1397"/>
      <c r="V55" s="677"/>
    </row>
    <row r="56" spans="1:27" ht="12" customHeight="1">
      <c r="A56" s="1398" t="s">
        <v>1097</v>
      </c>
      <c r="B56" s="1399"/>
      <c r="C56" s="1399"/>
      <c r="D56" s="1399"/>
      <c r="E56" s="1399"/>
      <c r="F56" s="1399"/>
      <c r="G56" s="1399"/>
      <c r="H56" s="1399"/>
      <c r="I56" s="1399"/>
      <c r="J56" s="1399"/>
      <c r="K56" s="1399"/>
      <c r="L56" s="1399"/>
      <c r="M56" s="1401" t="str">
        <f>IF(M43=0,"error",IF(M47&lt;37.5,IF(M54&gt;0,"○","×"),IF(M52&lt;M54,"○","×")))</f>
        <v>error</v>
      </c>
      <c r="N56" s="1402"/>
      <c r="O56" s="1405" t="str">
        <f>IF(M56="error","必要事項が未入力です",IF(M47&lt;37.5,IF(M54&gt;0,"法定雇用義務数を超えている","法定雇用義務数を超えていない"),IF(M52&lt;M54,"法定雇用義務数を超えている","法定雇用義務数を超えていない")))</f>
        <v>必要事項が未入力です</v>
      </c>
      <c r="P56" s="1405"/>
      <c r="Q56" s="1405"/>
      <c r="R56" s="1405"/>
      <c r="S56" s="1405"/>
      <c r="T56" s="1405"/>
      <c r="U56" s="1406"/>
      <c r="V56" s="677"/>
    </row>
    <row r="57" spans="1:27" ht="12" customHeight="1">
      <c r="A57" s="1400"/>
      <c r="B57" s="1399"/>
      <c r="C57" s="1399"/>
      <c r="D57" s="1399"/>
      <c r="E57" s="1399"/>
      <c r="F57" s="1399"/>
      <c r="G57" s="1399"/>
      <c r="H57" s="1399"/>
      <c r="I57" s="1399"/>
      <c r="J57" s="1399"/>
      <c r="K57" s="1399"/>
      <c r="L57" s="1399"/>
      <c r="M57" s="1403"/>
      <c r="N57" s="1404"/>
      <c r="O57" s="1407"/>
      <c r="P57" s="1407"/>
      <c r="Q57" s="1407"/>
      <c r="R57" s="1407"/>
      <c r="S57" s="1407"/>
      <c r="T57" s="1407"/>
      <c r="U57" s="1408"/>
      <c r="V57" s="677"/>
    </row>
    <row r="58" spans="1:27">
      <c r="A58" s="682" t="s">
        <v>1085</v>
      </c>
      <c r="B58" s="1409" t="str">
        <f>CONCATENATE("入札公告日前日時点（令和",(YEAR(発注者入力シート!H7)-2018),"年",MONTH(発注者入力シート!H7),"月",DAY(発注者入力シート!H7),"日時点）での状況について記載すること。")</f>
        <v>入札公告日前日時点（令和8年9月15日時点）での状況について記載すること。</v>
      </c>
      <c r="C58" s="1409"/>
      <c r="D58" s="1409"/>
      <c r="E58" s="1409"/>
      <c r="F58" s="1409"/>
      <c r="G58" s="1409"/>
      <c r="H58" s="1409"/>
      <c r="I58" s="1409"/>
      <c r="J58" s="1409"/>
      <c r="K58" s="1409"/>
      <c r="L58" s="1409"/>
      <c r="M58" s="1409"/>
      <c r="N58" s="1409"/>
      <c r="O58" s="1409"/>
      <c r="P58" s="1409"/>
      <c r="Q58" s="1409"/>
      <c r="R58" s="1409"/>
      <c r="S58" s="1409"/>
      <c r="T58" s="1409"/>
      <c r="U58" s="1409"/>
      <c r="V58" s="677"/>
    </row>
    <row r="59" spans="1:27">
      <c r="A59" s="682" t="s">
        <v>762</v>
      </c>
      <c r="B59" s="684" t="s">
        <v>1086</v>
      </c>
      <c r="V59" s="677"/>
    </row>
  </sheetData>
  <mergeCells count="150">
    <mergeCell ref="A1:F1"/>
    <mergeCell ref="A2:E2"/>
    <mergeCell ref="H5:J5"/>
    <mergeCell ref="A3:U3"/>
    <mergeCell ref="K5:U5"/>
    <mergeCell ref="B10:U12"/>
    <mergeCell ref="A13:I17"/>
    <mergeCell ref="J20:K20"/>
    <mergeCell ref="L20:M20"/>
    <mergeCell ref="N20:O20"/>
    <mergeCell ref="P20:Q20"/>
    <mergeCell ref="A19:I20"/>
    <mergeCell ref="J19:M19"/>
    <mergeCell ref="N19:Q19"/>
    <mergeCell ref="R19:U19"/>
    <mergeCell ref="R20:S20"/>
    <mergeCell ref="T20:U20"/>
    <mergeCell ref="J13:M14"/>
    <mergeCell ref="N13:Q14"/>
    <mergeCell ref="R13:U14"/>
    <mergeCell ref="J15:M16"/>
    <mergeCell ref="N15:Q16"/>
    <mergeCell ref="R15:U16"/>
    <mergeCell ref="J17:M17"/>
    <mergeCell ref="C27:H27"/>
    <mergeCell ref="J27:K27"/>
    <mergeCell ref="L27:M27"/>
    <mergeCell ref="N27:O27"/>
    <mergeCell ref="P21:Q21"/>
    <mergeCell ref="C22:H22"/>
    <mergeCell ref="J22:K22"/>
    <mergeCell ref="L22:M22"/>
    <mergeCell ref="N22:O22"/>
    <mergeCell ref="P22:Q22"/>
    <mergeCell ref="C23:H23"/>
    <mergeCell ref="J23:K23"/>
    <mergeCell ref="L23:M23"/>
    <mergeCell ref="L26:M26"/>
    <mergeCell ref="N26:O26"/>
    <mergeCell ref="P26:Q26"/>
    <mergeCell ref="C21:H21"/>
    <mergeCell ref="J21:K21"/>
    <mergeCell ref="L21:M21"/>
    <mergeCell ref="N21:O21"/>
    <mergeCell ref="L25:M25"/>
    <mergeCell ref="N25:O25"/>
    <mergeCell ref="R26:S26"/>
    <mergeCell ref="T26:U26"/>
    <mergeCell ref="N17:Q17"/>
    <mergeCell ref="R17:U17"/>
    <mergeCell ref="T22:U22"/>
    <mergeCell ref="B23:B24"/>
    <mergeCell ref="R23:S23"/>
    <mergeCell ref="T23:U23"/>
    <mergeCell ref="R24:S24"/>
    <mergeCell ref="T24:U24"/>
    <mergeCell ref="R25:S25"/>
    <mergeCell ref="T25:U25"/>
    <mergeCell ref="C24:H24"/>
    <mergeCell ref="J24:K24"/>
    <mergeCell ref="L24:M24"/>
    <mergeCell ref="N24:O24"/>
    <mergeCell ref="P24:Q24"/>
    <mergeCell ref="N23:O23"/>
    <mergeCell ref="P23:Q23"/>
    <mergeCell ref="R21:S21"/>
    <mergeCell ref="T21:U21"/>
    <mergeCell ref="R22:S22"/>
    <mergeCell ref="C25:H25"/>
    <mergeCell ref="J25:K25"/>
    <mergeCell ref="R27:S27"/>
    <mergeCell ref="T27:U27"/>
    <mergeCell ref="A28:A31"/>
    <mergeCell ref="B28:H29"/>
    <mergeCell ref="I28:I29"/>
    <mergeCell ref="J28:K29"/>
    <mergeCell ref="L28:M29"/>
    <mergeCell ref="N28:O29"/>
    <mergeCell ref="P28:Q29"/>
    <mergeCell ref="R28:S29"/>
    <mergeCell ref="T28:U29"/>
    <mergeCell ref="B30:H31"/>
    <mergeCell ref="I30:I31"/>
    <mergeCell ref="J30:K31"/>
    <mergeCell ref="L30:M31"/>
    <mergeCell ref="N30:O31"/>
    <mergeCell ref="P30:Q31"/>
    <mergeCell ref="R30:S31"/>
    <mergeCell ref="T30:U31"/>
    <mergeCell ref="P27:Q27"/>
    <mergeCell ref="A21:A27"/>
    <mergeCell ref="P25:Q25"/>
    <mergeCell ref="C26:H26"/>
    <mergeCell ref="J26:K26"/>
    <mergeCell ref="R32:S33"/>
    <mergeCell ref="T32:U33"/>
    <mergeCell ref="B34:H35"/>
    <mergeCell ref="I34:I35"/>
    <mergeCell ref="J34:U35"/>
    <mergeCell ref="A37:B38"/>
    <mergeCell ref="C37:L38"/>
    <mergeCell ref="M37:S38"/>
    <mergeCell ref="T37:U38"/>
    <mergeCell ref="A32:A35"/>
    <mergeCell ref="B32:H33"/>
    <mergeCell ref="I32:I33"/>
    <mergeCell ref="J32:K33"/>
    <mergeCell ref="L32:M33"/>
    <mergeCell ref="N32:O33"/>
    <mergeCell ref="P32:Q33"/>
    <mergeCell ref="T39:U40"/>
    <mergeCell ref="A41:B42"/>
    <mergeCell ref="C41:L42"/>
    <mergeCell ref="M41:S42"/>
    <mergeCell ref="T41:U42"/>
    <mergeCell ref="A43:B44"/>
    <mergeCell ref="M43:S44"/>
    <mergeCell ref="T43:U44"/>
    <mergeCell ref="M45:S46"/>
    <mergeCell ref="T45:U46"/>
    <mergeCell ref="A45:B46"/>
    <mergeCell ref="C45:L46"/>
    <mergeCell ref="C43:L43"/>
    <mergeCell ref="C44:L44"/>
    <mergeCell ref="A39:B40"/>
    <mergeCell ref="C39:L40"/>
    <mergeCell ref="M39:S40"/>
    <mergeCell ref="A54:B55"/>
    <mergeCell ref="C54:L55"/>
    <mergeCell ref="M54:S55"/>
    <mergeCell ref="T54:U55"/>
    <mergeCell ref="A56:L57"/>
    <mergeCell ref="M56:N57"/>
    <mergeCell ref="O56:U57"/>
    <mergeCell ref="B58:U58"/>
    <mergeCell ref="T47:U49"/>
    <mergeCell ref="C49:L49"/>
    <mergeCell ref="A50:B51"/>
    <mergeCell ref="C50:L51"/>
    <mergeCell ref="M50:S51"/>
    <mergeCell ref="T50:U51"/>
    <mergeCell ref="A52:B53"/>
    <mergeCell ref="C52:L52"/>
    <mergeCell ref="M52:S53"/>
    <mergeCell ref="T52:U53"/>
    <mergeCell ref="C53:L53"/>
    <mergeCell ref="C47:L47"/>
    <mergeCell ref="C48:L48"/>
    <mergeCell ref="A47:B49"/>
    <mergeCell ref="M47:S49"/>
  </mergeCells>
  <phoneticPr fontId="2"/>
  <conditionalFormatting sqref="M56:N57">
    <cfRule type="containsText" dxfId="1" priority="2" operator="containsText" text="err">
      <formula>NOT(ISERROR(SEARCH("err",M56)))</formula>
    </cfRule>
  </conditionalFormatting>
  <conditionalFormatting sqref="O56:U57">
    <cfRule type="expression" dxfId="0" priority="1">
      <formula>$M$56="error"</formula>
    </cfRule>
  </conditionalFormatting>
  <printOptions horizontalCentered="1" verticalCentered="1"/>
  <pageMargins left="0.70866141732283472" right="0.70866141732283472" top="0.74803149606299213" bottom="0.55118110236220474" header="0.31496062992125984" footer="0.31496062992125984"/>
  <pageSetup paperSize="9" scale="88" orientation="portrait" blackAndWhite="1" r:id="rId1"/>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9">
    <tabColor theme="8"/>
    <pageSetUpPr fitToPage="1"/>
  </sheetPr>
  <dimension ref="A1:T59"/>
  <sheetViews>
    <sheetView view="pageBreakPreview" zoomScaleNormal="100" zoomScaleSheetLayoutView="100" workbookViewId="0">
      <selection activeCell="L7" sqref="L7"/>
    </sheetView>
  </sheetViews>
  <sheetFormatPr defaultColWidth="9" defaultRowHeight="13"/>
  <cols>
    <col min="1" max="17" width="5.08984375" style="3" customWidth="1"/>
    <col min="18" max="18" width="4.6328125" style="3" customWidth="1"/>
    <col min="19" max="16384" width="9" style="3"/>
  </cols>
  <sheetData>
    <row r="1" spans="1:20" ht="15.75" customHeight="1">
      <c r="A1" s="979" t="str">
        <f>CONCATENATE("（様式-",INDEX(発注者入力シート!$B$29:$G$38,MATCH(発注者入力シート!N12,発注者入力シート!$C$29:$C$38,0),4),"）")</f>
        <v>（様式-１１）</v>
      </c>
      <c r="B1" s="979"/>
      <c r="C1" s="979"/>
      <c r="D1" s="979"/>
      <c r="E1" s="979"/>
      <c r="F1" s="979"/>
      <c r="S1" s="3" t="s">
        <v>286</v>
      </c>
    </row>
    <row r="2" spans="1:20" ht="15.75" customHeight="1">
      <c r="A2" s="979" t="str">
        <f>CONCATENATE("評価項目",INDEX(発注者入力シート!$B$29:$G$38,MATCH(発注者入力シート!N12,発注者入力シート!$C$29:$C$38,0),5),"-",INDEX(発注者入力シート!$B$29:$G$38,MATCH(発注者入力シート!N12,発注者入力シート!$C$29:$C$38,0),6))</f>
        <v>評価項目（３）-⑤</v>
      </c>
      <c r="B2" s="979"/>
      <c r="C2" s="979"/>
      <c r="D2" s="979"/>
      <c r="E2" s="979"/>
      <c r="S2" s="3" t="s">
        <v>287</v>
      </c>
    </row>
    <row r="3" spans="1:20" ht="15.75" customHeight="1">
      <c r="S3" s="103"/>
      <c r="T3" s="3" t="s">
        <v>296</v>
      </c>
    </row>
    <row r="4" spans="1:20" ht="15.75" customHeight="1">
      <c r="A4" s="1006" t="s">
        <v>767</v>
      </c>
      <c r="B4" s="1006"/>
      <c r="C4" s="1006"/>
      <c r="D4" s="1006"/>
      <c r="E4" s="1006"/>
      <c r="F4" s="1006"/>
      <c r="G4" s="1006"/>
      <c r="H4" s="1006"/>
      <c r="I4" s="1006"/>
      <c r="J4" s="1006"/>
      <c r="K4" s="1006"/>
      <c r="L4" s="1006"/>
      <c r="M4" s="1006"/>
      <c r="N4" s="1006"/>
      <c r="O4" s="1006"/>
      <c r="P4" s="1006"/>
      <c r="Q4" s="1006"/>
      <c r="R4" s="128"/>
      <c r="S4" s="98"/>
      <c r="T4" s="3" t="s">
        <v>404</v>
      </c>
    </row>
    <row r="5" spans="1:20" ht="13.5" customHeight="1">
      <c r="A5" s="128"/>
      <c r="B5" s="128"/>
      <c r="C5" s="128"/>
      <c r="D5" s="128"/>
      <c r="E5" s="128"/>
      <c r="F5" s="128"/>
      <c r="G5" s="128"/>
      <c r="H5" s="128"/>
      <c r="I5" s="128"/>
      <c r="J5" s="128"/>
      <c r="K5" s="128"/>
      <c r="L5" s="128"/>
      <c r="M5" s="128"/>
      <c r="N5" s="128"/>
      <c r="O5" s="128"/>
      <c r="P5" s="128"/>
      <c r="Q5" s="128"/>
      <c r="R5" s="128"/>
    </row>
    <row r="6" spans="1:20" ht="15.75" customHeight="1">
      <c r="H6" s="1059" t="s">
        <v>216</v>
      </c>
      <c r="I6" s="1059"/>
      <c r="J6" s="1059"/>
      <c r="K6" s="1007" t="str">
        <f>IF(企業入力シート!C7="","",企業入力シート!C7)</f>
        <v>○○建設</v>
      </c>
      <c r="L6" s="1007"/>
      <c r="M6" s="1007"/>
      <c r="N6" s="1007"/>
      <c r="O6" s="1007"/>
      <c r="P6" s="1007"/>
      <c r="Q6" s="1007"/>
      <c r="R6" s="2"/>
      <c r="S6" s="3" t="s">
        <v>290</v>
      </c>
    </row>
    <row r="7" spans="1:20" ht="13.5" customHeight="1">
      <c r="S7" s="99"/>
      <c r="T7" s="3" t="s">
        <v>291</v>
      </c>
    </row>
    <row r="8" spans="1:20" ht="15.75" customHeight="1">
      <c r="A8" s="3" t="s">
        <v>768</v>
      </c>
      <c r="S8" s="100"/>
      <c r="T8" s="3" t="s">
        <v>289</v>
      </c>
    </row>
    <row r="9" spans="1:20" ht="15.75" customHeight="1">
      <c r="A9" s="1055" t="s">
        <v>751</v>
      </c>
      <c r="B9" s="1056"/>
      <c r="C9" s="1056"/>
      <c r="D9" s="1056"/>
      <c r="E9" s="1056"/>
      <c r="F9" s="1056"/>
      <c r="G9" s="1056"/>
      <c r="H9" s="1056"/>
      <c r="I9" s="1056"/>
      <c r="J9" s="1056"/>
      <c r="K9" s="1053" t="s">
        <v>444</v>
      </c>
      <c r="L9" s="1053"/>
      <c r="M9" s="1053"/>
      <c r="N9" s="1055" t="s">
        <v>445</v>
      </c>
      <c r="O9" s="1056"/>
      <c r="P9" s="1056"/>
      <c r="Q9" s="1054"/>
      <c r="R9" s="82"/>
    </row>
    <row r="10" spans="1:20" ht="15.75" customHeight="1">
      <c r="A10" s="1516" t="s">
        <v>766</v>
      </c>
      <c r="B10" s="1517"/>
      <c r="C10" s="1517"/>
      <c r="D10" s="1517"/>
      <c r="E10" s="1517"/>
      <c r="F10" s="1517"/>
      <c r="G10" s="1517"/>
      <c r="H10" s="1517"/>
      <c r="I10" s="1517"/>
      <c r="J10" s="1517"/>
      <c r="K10" s="1520"/>
      <c r="L10" s="1520"/>
      <c r="M10" s="1520"/>
      <c r="N10" s="1526"/>
      <c r="O10" s="1527"/>
      <c r="P10" s="1528"/>
      <c r="Q10" s="1524" t="s">
        <v>154</v>
      </c>
      <c r="R10" s="82"/>
      <c r="S10" s="132"/>
    </row>
    <row r="11" spans="1:20" ht="15.75" customHeight="1">
      <c r="A11" s="1518"/>
      <c r="B11" s="1519"/>
      <c r="C11" s="1519"/>
      <c r="D11" s="1519"/>
      <c r="E11" s="1519"/>
      <c r="F11" s="1519"/>
      <c r="G11" s="1519"/>
      <c r="H11" s="1519"/>
      <c r="I11" s="1519"/>
      <c r="J11" s="1519"/>
      <c r="K11" s="1520"/>
      <c r="L11" s="1520"/>
      <c r="M11" s="1520"/>
      <c r="N11" s="1529"/>
      <c r="O11" s="1530"/>
      <c r="P11" s="1531"/>
      <c r="Q11" s="1525"/>
      <c r="R11" s="82"/>
      <c r="S11" s="132"/>
    </row>
    <row r="12" spans="1:20" ht="15.75" customHeight="1">
      <c r="A12" s="1516" t="s">
        <v>1203</v>
      </c>
      <c r="B12" s="1517"/>
      <c r="C12" s="1517"/>
      <c r="D12" s="1517"/>
      <c r="E12" s="1517"/>
      <c r="F12" s="1517"/>
      <c r="G12" s="1517"/>
      <c r="H12" s="1517"/>
      <c r="I12" s="1517"/>
      <c r="J12" s="1517"/>
      <c r="K12" s="1520"/>
      <c r="L12" s="1520"/>
      <c r="M12" s="1520"/>
      <c r="N12" s="1475" t="s">
        <v>764</v>
      </c>
      <c r="O12" s="1476"/>
      <c r="P12" s="1476"/>
      <c r="Q12" s="1477"/>
      <c r="R12" s="82"/>
      <c r="S12" s="105" t="s">
        <v>292</v>
      </c>
    </row>
    <row r="13" spans="1:20" ht="31" customHeight="1">
      <c r="A13" s="1532"/>
      <c r="B13" s="1533"/>
      <c r="C13" s="1533"/>
      <c r="D13" s="1533"/>
      <c r="E13" s="1533"/>
      <c r="F13" s="1533"/>
      <c r="G13" s="1533"/>
      <c r="H13" s="1533"/>
      <c r="I13" s="1533"/>
      <c r="J13" s="1533"/>
      <c r="K13" s="1520"/>
      <c r="L13" s="1520"/>
      <c r="M13" s="1520"/>
      <c r="N13" s="1521"/>
      <c r="O13" s="1522"/>
      <c r="P13" s="1522"/>
      <c r="Q13" s="1523"/>
      <c r="R13" s="82"/>
      <c r="S13" s="105" t="s">
        <v>293</v>
      </c>
    </row>
    <row r="14" spans="1:20" ht="15.75" customHeight="1">
      <c r="A14" s="1518"/>
      <c r="B14" s="1519"/>
      <c r="C14" s="1519"/>
      <c r="D14" s="1519"/>
      <c r="E14" s="1519"/>
      <c r="F14" s="1519"/>
      <c r="G14" s="1519"/>
      <c r="H14" s="1519"/>
      <c r="I14" s="1519"/>
      <c r="J14" s="1519"/>
      <c r="K14" s="1520"/>
      <c r="L14" s="1520"/>
      <c r="M14" s="1520"/>
      <c r="N14" s="1478"/>
      <c r="O14" s="1479"/>
      <c r="P14" s="1479"/>
      <c r="Q14" s="1480"/>
      <c r="R14" s="82"/>
      <c r="S14" s="105" t="s">
        <v>573</v>
      </c>
    </row>
    <row r="15" spans="1:20" s="126" customFormat="1">
      <c r="A15" s="216" t="s">
        <v>765</v>
      </c>
      <c r="S15" s="133"/>
    </row>
    <row r="16" spans="1:20" s="126" customFormat="1">
      <c r="A16" s="125" t="s">
        <v>814</v>
      </c>
      <c r="B16" s="126" t="s">
        <v>815</v>
      </c>
      <c r="S16" s="133"/>
    </row>
    <row r="17" spans="1:19" s="126" customFormat="1">
      <c r="A17" s="125"/>
      <c r="S17" s="133"/>
    </row>
    <row r="18" spans="1:19" s="126" customFormat="1">
      <c r="A18" s="216" t="s">
        <v>1104</v>
      </c>
      <c r="S18" s="133"/>
    </row>
    <row r="19" spans="1:19" s="126" customFormat="1" ht="13" customHeight="1">
      <c r="A19" s="125" t="s">
        <v>51</v>
      </c>
      <c r="B19" s="1218" t="s">
        <v>1105</v>
      </c>
      <c r="C19" s="1218"/>
      <c r="D19" s="1218"/>
      <c r="E19" s="1218"/>
      <c r="F19" s="1218"/>
      <c r="G19" s="1218"/>
      <c r="H19" s="1218"/>
      <c r="I19" s="1218"/>
      <c r="J19" s="1218"/>
      <c r="K19" s="1218"/>
      <c r="L19" s="1218"/>
      <c r="M19" s="1218"/>
      <c r="N19" s="1218"/>
      <c r="O19" s="1218"/>
      <c r="P19" s="1218"/>
      <c r="Q19" s="1218"/>
      <c r="R19" s="134"/>
      <c r="S19" s="133"/>
    </row>
    <row r="20" spans="1:19" s="126" customFormat="1">
      <c r="B20" s="1218"/>
      <c r="C20" s="1218"/>
      <c r="D20" s="1218"/>
      <c r="E20" s="1218"/>
      <c r="F20" s="1218"/>
      <c r="G20" s="1218"/>
      <c r="H20" s="1218"/>
      <c r="I20" s="1218"/>
      <c r="J20" s="1218"/>
      <c r="K20" s="1218"/>
      <c r="L20" s="1218"/>
      <c r="M20" s="1218"/>
      <c r="N20" s="1218"/>
      <c r="O20" s="1218"/>
      <c r="P20" s="1218"/>
      <c r="Q20" s="1218"/>
      <c r="R20" s="134"/>
      <c r="S20" s="133"/>
    </row>
    <row r="21" spans="1:19" s="126" customFormat="1">
      <c r="B21" s="1218"/>
      <c r="C21" s="1218"/>
      <c r="D21" s="1218"/>
      <c r="E21" s="1218"/>
      <c r="F21" s="1218"/>
      <c r="G21" s="1218"/>
      <c r="H21" s="1218"/>
      <c r="I21" s="1218"/>
      <c r="J21" s="1218"/>
      <c r="K21" s="1218"/>
      <c r="L21" s="1218"/>
      <c r="M21" s="1218"/>
      <c r="N21" s="1218"/>
      <c r="O21" s="1218"/>
      <c r="P21" s="1218"/>
      <c r="Q21" s="1218"/>
      <c r="R21" s="134"/>
      <c r="S21" s="133"/>
    </row>
    <row r="22" spans="1:19" s="126" customFormat="1">
      <c r="B22" s="1218"/>
      <c r="C22" s="1218"/>
      <c r="D22" s="1218"/>
      <c r="E22" s="1218"/>
      <c r="F22" s="1218"/>
      <c r="G22" s="1218"/>
      <c r="H22" s="1218"/>
      <c r="I22" s="1218"/>
      <c r="J22" s="1218"/>
      <c r="K22" s="1218"/>
      <c r="L22" s="1218"/>
      <c r="M22" s="1218"/>
      <c r="N22" s="1218"/>
      <c r="O22" s="1218"/>
      <c r="P22" s="1218"/>
      <c r="Q22" s="1218"/>
      <c r="R22" s="134"/>
      <c r="S22" s="133"/>
    </row>
    <row r="23" spans="1:19" s="126" customFormat="1" ht="13" customHeight="1">
      <c r="A23" s="125" t="s">
        <v>52</v>
      </c>
      <c r="B23" s="1218" t="s">
        <v>1106</v>
      </c>
      <c r="C23" s="1218"/>
      <c r="D23" s="1218"/>
      <c r="E23" s="1218"/>
      <c r="F23" s="1218"/>
      <c r="G23" s="1218"/>
      <c r="H23" s="1218"/>
      <c r="I23" s="1218"/>
      <c r="J23" s="1218"/>
      <c r="K23" s="1218"/>
      <c r="L23" s="1218"/>
      <c r="M23" s="1218"/>
      <c r="N23" s="1218"/>
      <c r="O23" s="1218"/>
      <c r="P23" s="1218"/>
      <c r="Q23" s="1218"/>
      <c r="R23" s="134"/>
      <c r="S23" s="133"/>
    </row>
    <row r="24" spans="1:19" s="126" customFormat="1">
      <c r="A24" s="125"/>
      <c r="B24" s="1218"/>
      <c r="C24" s="1218"/>
      <c r="D24" s="1218"/>
      <c r="E24" s="1218"/>
      <c r="F24" s="1218"/>
      <c r="G24" s="1218"/>
      <c r="H24" s="1218"/>
      <c r="I24" s="1218"/>
      <c r="J24" s="1218"/>
      <c r="K24" s="1218"/>
      <c r="L24" s="1218"/>
      <c r="M24" s="1218"/>
      <c r="N24" s="1218"/>
      <c r="O24" s="1218"/>
      <c r="P24" s="1218"/>
      <c r="Q24" s="1218"/>
      <c r="R24" s="134"/>
      <c r="S24" s="133"/>
    </row>
    <row r="25" spans="1:19" s="126" customFormat="1">
      <c r="A25" s="125" t="s">
        <v>57</v>
      </c>
      <c r="B25" s="126" t="s">
        <v>1185</v>
      </c>
      <c r="S25" s="133"/>
    </row>
    <row r="26" spans="1:19" s="126" customFormat="1">
      <c r="A26" s="401"/>
      <c r="B26" s="402"/>
      <c r="S26" s="133"/>
    </row>
    <row r="27" spans="1:19" s="126" customFormat="1">
      <c r="A27" s="126" t="s">
        <v>488</v>
      </c>
      <c r="S27" s="133"/>
    </row>
    <row r="28" spans="1:19" s="126" customFormat="1">
      <c r="A28" s="125" t="s">
        <v>51</v>
      </c>
      <c r="B28" s="1241" t="str">
        <f>CONCATENATE("入札公告日前日時点（令和",(YEAR(発注者入力シート!H7)-2018),"年",MONTH(発注者入力シート!H7),"月",DAY(発注者入力シート!H7),"日時点）での状況について記載すること。")</f>
        <v>入札公告日前日時点（令和8年9月15日時点）での状況について記載すること。</v>
      </c>
      <c r="C28" s="1241"/>
      <c r="D28" s="1241"/>
      <c r="E28" s="1241"/>
      <c r="F28" s="1241"/>
      <c r="G28" s="1241"/>
      <c r="H28" s="1241"/>
      <c r="I28" s="1241"/>
      <c r="J28" s="1241"/>
      <c r="K28" s="1241"/>
      <c r="L28" s="1241"/>
      <c r="M28" s="1241"/>
      <c r="N28" s="1241"/>
      <c r="O28" s="1241"/>
      <c r="P28" s="1241"/>
      <c r="Q28" s="1241"/>
    </row>
    <row r="29" spans="1:19" ht="12" customHeight="1">
      <c r="A29" s="102"/>
      <c r="B29" s="102"/>
      <c r="C29" s="102"/>
      <c r="D29" s="102"/>
      <c r="E29" s="102"/>
      <c r="F29" s="102"/>
      <c r="G29" s="102"/>
      <c r="H29" s="102"/>
      <c r="I29" s="102"/>
      <c r="J29" s="102"/>
      <c r="K29" s="102"/>
      <c r="L29" s="102"/>
      <c r="M29" s="102"/>
      <c r="N29" s="102"/>
      <c r="O29" s="102"/>
      <c r="P29" s="102"/>
      <c r="Q29" s="102"/>
      <c r="S29" s="132"/>
    </row>
    <row r="30" spans="1:19" ht="12" customHeight="1">
      <c r="S30" s="132"/>
    </row>
    <row r="31" spans="1:19" ht="15" customHeight="1">
      <c r="A31" s="992" t="s">
        <v>146</v>
      </c>
      <c r="B31" s="992"/>
      <c r="C31" s="992"/>
      <c r="D31" s="992"/>
      <c r="E31" s="993" t="str">
        <f>IF(発注者入力シート!C10="","",発注者入力シート!C10)</f>
        <v>大社漁港海岸 農山漁村地域整備交付金（海岸環境）工事（２工区）その５</v>
      </c>
      <c r="F31" s="993"/>
      <c r="G31" s="993"/>
      <c r="H31" s="993"/>
      <c r="I31" s="993"/>
      <c r="J31" s="993"/>
      <c r="K31" s="993"/>
      <c r="L31" s="993"/>
      <c r="M31" s="993"/>
      <c r="N31" s="993"/>
      <c r="O31" s="993"/>
      <c r="P31" s="993"/>
      <c r="Q31" s="993"/>
      <c r="R31" s="2"/>
    </row>
    <row r="32" spans="1:19" ht="12.75" customHeight="1"/>
    <row r="33" spans="1:19" ht="15.75" customHeight="1">
      <c r="A33" s="992" t="s">
        <v>155</v>
      </c>
      <c r="B33" s="992"/>
      <c r="C33" s="992"/>
      <c r="D33" s="992"/>
      <c r="E33" s="993" t="str">
        <f>IF(発注者入力シート!C6="","",発注者入力シート!C6)</f>
        <v>東部農林水産振興センター</v>
      </c>
      <c r="F33" s="993"/>
      <c r="G33" s="993"/>
      <c r="H33" s="993"/>
      <c r="I33" s="993"/>
      <c r="J33" s="993"/>
      <c r="K33" s="993"/>
      <c r="L33" s="993"/>
      <c r="M33" s="993"/>
      <c r="N33" s="993"/>
      <c r="O33" s="993"/>
      <c r="P33" s="993"/>
      <c r="Q33" s="993"/>
      <c r="R33" s="2"/>
    </row>
    <row r="34" spans="1:19" ht="12.75" customHeight="1"/>
    <row r="35" spans="1:19" ht="15.75" customHeight="1">
      <c r="A35" s="992" t="s">
        <v>150</v>
      </c>
      <c r="B35" s="992"/>
      <c r="C35" s="992"/>
      <c r="D35" s="992"/>
      <c r="E35" s="1202" t="str">
        <f>+発注者入力シート!$C$11</f>
        <v>令和9年7月31日までに入札公告された工事　　</v>
      </c>
      <c r="F35" s="1202"/>
      <c r="G35" s="1202"/>
      <c r="H35" s="1202"/>
      <c r="I35" s="1202"/>
      <c r="J35" s="1202"/>
      <c r="K35" s="1202"/>
      <c r="L35" s="1202"/>
      <c r="M35" s="1202"/>
      <c r="N35" s="1202"/>
      <c r="O35" s="1202"/>
      <c r="P35" s="1202"/>
      <c r="Q35" s="1202"/>
      <c r="R35" s="2"/>
    </row>
    <row r="36" spans="1:19" s="126" customFormat="1" ht="13.5" customHeight="1">
      <c r="E36" s="1174" t="str">
        <f>"（ただし、こっころカンパニーに認定されている場合、認定期間が令和"&amp;発注者入力シート!$F$11+1&amp;"年3月31日以前までのものは、その期日までとする）"</f>
        <v>（ただし、こっころカンパニーに認定されている場合、認定期間が令和9年3月31日以前までのものは、その期日までとする）</v>
      </c>
      <c r="F36" s="1174"/>
      <c r="G36" s="1174"/>
      <c r="H36" s="1174"/>
      <c r="I36" s="1174"/>
      <c r="J36" s="1174"/>
      <c r="K36" s="1174"/>
      <c r="L36" s="1174"/>
      <c r="M36" s="1174"/>
      <c r="N36" s="1174"/>
      <c r="O36" s="1174"/>
      <c r="P36" s="1174"/>
      <c r="Q36" s="1174"/>
      <c r="R36" s="157"/>
    </row>
    <row r="37" spans="1:19" s="126" customFormat="1" ht="13.5" customHeight="1">
      <c r="E37" s="1174"/>
      <c r="F37" s="1174"/>
      <c r="G37" s="1174"/>
      <c r="H37" s="1174"/>
      <c r="I37" s="1174"/>
      <c r="J37" s="1174"/>
      <c r="K37" s="1174"/>
      <c r="L37" s="1174"/>
      <c r="M37" s="1174"/>
      <c r="N37" s="1174"/>
      <c r="O37" s="1174"/>
      <c r="P37" s="1174"/>
      <c r="Q37" s="1174"/>
      <c r="R37" s="157"/>
    </row>
    <row r="38" spans="1:19" ht="13.5" customHeight="1">
      <c r="E38" s="581"/>
      <c r="F38" s="581"/>
      <c r="G38" s="581"/>
      <c r="H38" s="581"/>
      <c r="I38" s="581"/>
      <c r="J38" s="581"/>
      <c r="K38" s="581"/>
      <c r="L38" s="581"/>
      <c r="M38" s="581"/>
      <c r="N38" s="581"/>
      <c r="O38" s="581"/>
      <c r="P38" s="581"/>
      <c r="Q38" s="581"/>
      <c r="S38" s="132"/>
    </row>
    <row r="39" spans="1:19" s="126" customFormat="1">
      <c r="A39" s="991" t="str">
        <f>CONCATENATE("　今後、",発注者入力シート!C6,"が発注する工事においては、本書の写し（※）をもって「労働福祉関連の状況(b 育児・介護休業に関する制度)」の貴社技術資料とみなし、その他添付資料の提出は不要とする。
※本書の写しとは、収受印欄に収受の押印がある資料をいう。")</f>
        <v>　今後、東部農林水産振興センターが発注する工事においては、本書の写し（※）をもって「労働福祉関連の状況(b 育児・介護休業に関する制度)」の貴社技術資料とみなし、その他添付資料の提出は不要とする。
※本書の写しとは、収受印欄に収受の押印がある資料をいう。</v>
      </c>
      <c r="B39" s="991"/>
      <c r="C39" s="991"/>
      <c r="D39" s="991"/>
      <c r="E39" s="991"/>
      <c r="F39" s="991"/>
      <c r="G39" s="991"/>
      <c r="H39" s="991"/>
      <c r="I39" s="991"/>
      <c r="J39" s="991"/>
      <c r="K39" s="991"/>
      <c r="L39" s="991"/>
      <c r="M39" s="991"/>
      <c r="N39" s="991"/>
      <c r="O39" s="991"/>
      <c r="P39" s="991"/>
      <c r="Q39" s="991"/>
      <c r="R39" s="134"/>
    </row>
    <row r="40" spans="1:19" s="126" customFormat="1" ht="26.15" customHeight="1">
      <c r="A40" s="991"/>
      <c r="B40" s="991"/>
      <c r="C40" s="991"/>
      <c r="D40" s="991"/>
      <c r="E40" s="991"/>
      <c r="F40" s="991"/>
      <c r="G40" s="991"/>
      <c r="H40" s="991"/>
      <c r="I40" s="991"/>
      <c r="J40" s="991"/>
      <c r="K40" s="991"/>
      <c r="L40" s="991"/>
      <c r="M40" s="991"/>
      <c r="N40" s="991"/>
      <c r="O40" s="991"/>
      <c r="P40" s="991"/>
      <c r="Q40" s="991"/>
      <c r="R40" s="134"/>
      <c r="S40" s="133"/>
    </row>
    <row r="41" spans="1:19" s="126" customFormat="1" ht="13" customHeight="1">
      <c r="A41" s="1218"/>
      <c r="B41" s="1218"/>
      <c r="C41" s="1218"/>
      <c r="D41" s="1218"/>
      <c r="E41" s="1218"/>
      <c r="F41" s="1218"/>
      <c r="G41" s="1218"/>
      <c r="H41" s="1218"/>
      <c r="I41" s="1218"/>
      <c r="J41" s="1218"/>
      <c r="K41" s="1218"/>
      <c r="L41" s="1218"/>
      <c r="M41" s="1218"/>
      <c r="N41" s="1218"/>
      <c r="O41" s="1218"/>
      <c r="P41" s="1218"/>
      <c r="Q41" s="1218"/>
      <c r="R41" s="134"/>
      <c r="S41" s="133"/>
    </row>
    <row r="42" spans="1:19" s="126" customFormat="1">
      <c r="A42" s="1218"/>
      <c r="B42" s="1218"/>
      <c r="C42" s="1218"/>
      <c r="D42" s="1218"/>
      <c r="E42" s="1218"/>
      <c r="F42" s="1218"/>
      <c r="G42" s="1218"/>
      <c r="H42" s="1218"/>
      <c r="I42" s="1218"/>
      <c r="J42" s="1218"/>
      <c r="K42" s="1218"/>
      <c r="L42" s="1218"/>
      <c r="M42" s="1218"/>
      <c r="N42" s="1218"/>
      <c r="O42" s="1218"/>
      <c r="P42" s="1218"/>
      <c r="Q42" s="1218"/>
      <c r="R42" s="134"/>
      <c r="S42" s="133"/>
    </row>
    <row r="43" spans="1:19" ht="11.25" customHeight="1">
      <c r="A43" s="130"/>
      <c r="B43" s="130"/>
      <c r="C43" s="130"/>
      <c r="D43" s="130"/>
      <c r="E43" s="130"/>
      <c r="F43" s="130"/>
      <c r="G43" s="130"/>
      <c r="H43" s="130"/>
      <c r="I43" s="130"/>
      <c r="J43" s="130"/>
      <c r="K43" s="130"/>
      <c r="L43" s="130"/>
      <c r="M43" s="130"/>
      <c r="N43" s="130"/>
      <c r="O43" s="130"/>
      <c r="P43" s="130"/>
      <c r="Q43" s="130"/>
      <c r="R43" s="130"/>
      <c r="S43" s="132"/>
    </row>
    <row r="44" spans="1:19" ht="15.75" customHeight="1">
      <c r="N44" s="983" t="s">
        <v>763</v>
      </c>
      <c r="O44" s="983"/>
      <c r="S44" s="132"/>
    </row>
    <row r="45" spans="1:19" ht="15.75" customHeight="1">
      <c r="B45" s="3" t="s">
        <v>592</v>
      </c>
      <c r="C45" s="157"/>
      <c r="D45" s="157"/>
      <c r="E45" s="157"/>
      <c r="F45" s="157"/>
      <c r="G45" s="157"/>
      <c r="H45" s="157"/>
      <c r="I45" s="157"/>
      <c r="M45" s="107"/>
      <c r="N45" s="114"/>
      <c r="O45" s="114"/>
      <c r="P45" s="212"/>
      <c r="S45" s="132"/>
    </row>
    <row r="46" spans="1:19" ht="15.75" customHeight="1">
      <c r="B46" s="997" t="str">
        <f>IF(COUNTIF(企業入力シート!B36,"○")&gt;0,発注者入力シート!AL10,IF(INDEX(発注者入力シート!$B$29:$J$38,MATCH(発注者入力シート!N12,発注者入力シート!$C$29:$C$38,0),7)="未記入",発注者入力シート!$AL$8,IF(INDEX(発注者入力シート!$B$29:$J$38,MATCH(発注者入力シート!N12,発注者入力シート!$C$29:$C$38,0),7)="無",発注者入力シート!$AL$9,IF(INDEX(発注者入力シート!$B$29:$J$38,MATCH(発注者入力シート!N12,発注者入力シート!$C$29:$C$38,0),7)="有",発注者入力シート!$AL$10))))</f>
        <v>「企業入力シート」の「押印済資料での提出」欄が未記入ですので、リストから「有」、「無」どちらかを選択してください。</v>
      </c>
      <c r="C46" s="998"/>
      <c r="D46" s="998"/>
      <c r="E46" s="998"/>
      <c r="F46" s="998"/>
      <c r="G46" s="998"/>
      <c r="H46" s="998"/>
      <c r="I46" s="999"/>
      <c r="M46" s="109"/>
      <c r="P46" s="399"/>
      <c r="S46" s="132"/>
    </row>
    <row r="47" spans="1:19" ht="15.75" customHeight="1">
      <c r="A47" s="3" t="s">
        <v>10</v>
      </c>
      <c r="B47" s="1000"/>
      <c r="C47" s="1001"/>
      <c r="D47" s="1001"/>
      <c r="E47" s="1001"/>
      <c r="F47" s="1001"/>
      <c r="G47" s="1001"/>
      <c r="H47" s="1001"/>
      <c r="I47" s="1002"/>
      <c r="M47" s="109"/>
      <c r="P47" s="399"/>
      <c r="S47" s="132"/>
    </row>
    <row r="48" spans="1:19" ht="15.75" customHeight="1">
      <c r="B48" s="1000"/>
      <c r="C48" s="1001"/>
      <c r="D48" s="1001"/>
      <c r="E48" s="1001"/>
      <c r="F48" s="1001"/>
      <c r="G48" s="1001"/>
      <c r="H48" s="1001"/>
      <c r="I48" s="1002"/>
      <c r="M48" s="109"/>
      <c r="P48" s="399"/>
      <c r="S48" s="132"/>
    </row>
    <row r="49" spans="1:19" ht="15.75" customHeight="1">
      <c r="B49" s="1000"/>
      <c r="C49" s="1001"/>
      <c r="D49" s="1001"/>
      <c r="E49" s="1001"/>
      <c r="F49" s="1001"/>
      <c r="G49" s="1001"/>
      <c r="H49" s="1001"/>
      <c r="I49" s="1002"/>
      <c r="M49" s="109"/>
      <c r="P49" s="399"/>
      <c r="S49" s="132"/>
    </row>
    <row r="50" spans="1:19" ht="15.75" customHeight="1">
      <c r="B50" s="1003"/>
      <c r="C50" s="1004"/>
      <c r="D50" s="1004"/>
      <c r="E50" s="1004"/>
      <c r="F50" s="1004"/>
      <c r="G50" s="1004"/>
      <c r="H50" s="1004"/>
      <c r="I50" s="1005"/>
      <c r="M50" s="109"/>
      <c r="P50" s="399"/>
      <c r="S50" s="132"/>
    </row>
    <row r="51" spans="1:19" ht="15.75" customHeight="1">
      <c r="A51" s="215"/>
      <c r="B51" s="134"/>
      <c r="C51" s="134"/>
      <c r="D51" s="134"/>
      <c r="E51" s="134"/>
      <c r="F51" s="134"/>
      <c r="G51" s="134"/>
      <c r="H51" s="134"/>
      <c r="I51" s="134"/>
      <c r="M51" s="109"/>
      <c r="P51" s="399"/>
    </row>
    <row r="52" spans="1:19" ht="15.75" customHeight="1">
      <c r="B52" s="134"/>
      <c r="C52" s="134"/>
      <c r="D52" s="134"/>
      <c r="E52" s="134"/>
      <c r="F52" s="134"/>
      <c r="G52" s="134"/>
      <c r="H52" s="134"/>
      <c r="I52" s="134"/>
      <c r="M52" s="110"/>
      <c r="N52" s="111"/>
      <c r="O52" s="111"/>
      <c r="P52" s="108"/>
    </row>
    <row r="53" spans="1:19" ht="13.5" customHeight="1">
      <c r="A53" s="6" t="s">
        <v>934</v>
      </c>
    </row>
    <row r="54" spans="1:19" ht="16.5" customHeight="1">
      <c r="B54" s="1533" t="s">
        <v>947</v>
      </c>
      <c r="C54" s="1533"/>
      <c r="D54" s="1533"/>
      <c r="E54" s="1533"/>
      <c r="F54" s="1533"/>
      <c r="G54" s="1533"/>
      <c r="H54" s="1533"/>
      <c r="I54" s="1533"/>
      <c r="J54" s="1533"/>
      <c r="K54" s="1533"/>
      <c r="L54" s="1533"/>
      <c r="M54" s="1533"/>
      <c r="N54" s="1533"/>
      <c r="O54" s="1533"/>
      <c r="P54" s="1533"/>
      <c r="Q54" s="1533"/>
    </row>
    <row r="55" spans="1:19" ht="16.5" customHeight="1">
      <c r="B55" s="989" t="str">
        <f>CONCATENATE("・収受印欄に収受印と併せて全県適用 の押印があれば、上記に",発注者入力シート!$C$6,"が発注する工事と記載があっても、本書の写しをもって島根県総務部、防災部、農林水産部及び土木部の事業課、関係地方機関が発注する工事において、その他添付資料の提出は不要とする。")</f>
        <v>・収受印欄に収受印と併せて全県適用 の押印があれば、上記に東部農林水産振興センターが発注する工事と記載があっても、本書の写しをもって島根県総務部、防災部、農林水産部及び土木部の事業課、関係地方機関が発注する工事において、その他添付資料の提出は不要とする。</v>
      </c>
      <c r="C55" s="989"/>
      <c r="D55" s="989"/>
      <c r="E55" s="989"/>
      <c r="F55" s="989"/>
      <c r="G55" s="989"/>
      <c r="H55" s="989"/>
      <c r="I55" s="989"/>
      <c r="J55" s="989"/>
      <c r="K55" s="989"/>
      <c r="L55" s="989"/>
      <c r="M55" s="989"/>
      <c r="N55" s="989"/>
      <c r="O55" s="989"/>
      <c r="P55" s="989"/>
      <c r="Q55" s="989"/>
    </row>
    <row r="56" spans="1:19" ht="16.5" customHeight="1">
      <c r="A56" s="134"/>
      <c r="B56" s="989"/>
      <c r="C56" s="989"/>
      <c r="D56" s="989"/>
      <c r="E56" s="989"/>
      <c r="F56" s="989"/>
      <c r="G56" s="989"/>
      <c r="H56" s="989"/>
      <c r="I56" s="989"/>
      <c r="J56" s="989"/>
      <c r="K56" s="989"/>
      <c r="L56" s="989"/>
      <c r="M56" s="989"/>
      <c r="N56" s="989"/>
      <c r="O56" s="989"/>
      <c r="P56" s="989"/>
      <c r="Q56" s="989"/>
    </row>
    <row r="57" spans="1:19" ht="16.5" customHeight="1">
      <c r="A57" s="134"/>
      <c r="B57" s="989"/>
      <c r="C57" s="989"/>
      <c r="D57" s="989"/>
      <c r="E57" s="989"/>
      <c r="F57" s="989"/>
      <c r="G57" s="989"/>
      <c r="H57" s="989"/>
      <c r="I57" s="989"/>
      <c r="J57" s="989"/>
      <c r="K57" s="989"/>
      <c r="L57" s="989"/>
      <c r="M57" s="989"/>
      <c r="N57" s="989"/>
      <c r="O57" s="989"/>
      <c r="P57" s="989"/>
      <c r="Q57" s="989"/>
    </row>
    <row r="58" spans="1:19" ht="16.5" customHeight="1">
      <c r="A58" s="134"/>
      <c r="B58" s="134"/>
      <c r="C58" s="134"/>
      <c r="D58" s="134"/>
      <c r="E58" s="134"/>
      <c r="F58" s="134"/>
      <c r="G58" s="134"/>
      <c r="H58" s="134"/>
      <c r="I58" s="134"/>
      <c r="J58" s="134"/>
      <c r="K58" s="134"/>
      <c r="L58" s="134"/>
      <c r="M58" s="134"/>
      <c r="N58" s="134"/>
      <c r="O58" s="134"/>
      <c r="P58" s="134"/>
      <c r="Q58" s="134"/>
    </row>
    <row r="59" spans="1:19" ht="15" customHeight="1">
      <c r="A59" s="134"/>
      <c r="B59" s="134"/>
      <c r="C59" s="134"/>
      <c r="D59" s="134"/>
      <c r="E59" s="134"/>
      <c r="F59" s="134"/>
      <c r="G59" s="134"/>
      <c r="H59" s="134"/>
      <c r="I59" s="134"/>
      <c r="J59" s="134"/>
      <c r="K59" s="134"/>
      <c r="L59" s="134"/>
      <c r="M59" s="134"/>
      <c r="N59" s="134"/>
      <c r="O59" s="134"/>
      <c r="P59" s="134"/>
      <c r="Q59" s="134"/>
    </row>
  </sheetData>
  <mergeCells count="31">
    <mergeCell ref="B55:Q57"/>
    <mergeCell ref="E36:Q37"/>
    <mergeCell ref="B46:I50"/>
    <mergeCell ref="A1:F1"/>
    <mergeCell ref="A2:E2"/>
    <mergeCell ref="N44:O44"/>
    <mergeCell ref="A31:D31"/>
    <mergeCell ref="A33:D33"/>
    <mergeCell ref="A35:D35"/>
    <mergeCell ref="A39:Q40"/>
    <mergeCell ref="A41:Q42"/>
    <mergeCell ref="E31:Q31"/>
    <mergeCell ref="E33:Q33"/>
    <mergeCell ref="B23:Q24"/>
    <mergeCell ref="B28:Q28"/>
    <mergeCell ref="B54:Q54"/>
    <mergeCell ref="E35:Q35"/>
    <mergeCell ref="A10:J11"/>
    <mergeCell ref="A4:Q4"/>
    <mergeCell ref="B19:Q22"/>
    <mergeCell ref="K6:Q6"/>
    <mergeCell ref="A9:J9"/>
    <mergeCell ref="K9:M9"/>
    <mergeCell ref="N9:Q9"/>
    <mergeCell ref="H6:J6"/>
    <mergeCell ref="K12:M14"/>
    <mergeCell ref="K10:M11"/>
    <mergeCell ref="N12:Q14"/>
    <mergeCell ref="Q10:Q11"/>
    <mergeCell ref="N10:P11"/>
    <mergeCell ref="A12:J14"/>
  </mergeCells>
  <phoneticPr fontId="2"/>
  <dataValidations disablePrompts="1" count="1">
    <dataValidation type="list" showInputMessage="1" showErrorMessage="1" sqref="K10:M14" xr:uid="{00000000-0002-0000-1D00-000000000000}">
      <formula1>企業回答1</formula1>
    </dataValidation>
  </dataValidations>
  <printOptions horizontalCentered="1"/>
  <pageMargins left="0.70866141732283472" right="0.70866141732283472" top="0.74803149606299213" bottom="0.19685039370078741" header="0.31496062992125984" footer="0.31496062992125984"/>
  <pageSetup paperSize="9" scale="97" orientation="portrait" blackAndWhite="1"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0">
    <tabColor theme="8"/>
  </sheetPr>
  <dimension ref="B1:M109"/>
  <sheetViews>
    <sheetView view="pageBreakPreview" zoomScaleNormal="100" zoomScaleSheetLayoutView="100" workbookViewId="0">
      <selection activeCell="B5" sqref="B5:I6"/>
    </sheetView>
  </sheetViews>
  <sheetFormatPr defaultColWidth="9" defaultRowHeight="13"/>
  <cols>
    <col min="1" max="1" width="5.6328125" customWidth="1"/>
    <col min="2" max="2" width="5.26953125" customWidth="1"/>
    <col min="3" max="3" width="2.6328125" customWidth="1"/>
    <col min="4" max="4" width="2.453125" customWidth="1"/>
    <col min="5" max="5" width="44.6328125" customWidth="1"/>
    <col min="6" max="6" width="2.453125" customWidth="1"/>
    <col min="7" max="7" width="44.6328125" customWidth="1"/>
    <col min="8" max="8" width="1.26953125" customWidth="1"/>
    <col min="9" max="9" width="3.90625" customWidth="1"/>
  </cols>
  <sheetData>
    <row r="1" spans="2:13" ht="15" customHeight="1">
      <c r="B1" s="252" t="str">
        <f>CONCATENATE("（様式-",INDEX(発注者入力シート!$B$29:$G$38,MATCH(発注者入力シート!N13,発注者入力シート!$C$29:$C$38,0),4),"）")</f>
        <v>（様式-１２）</v>
      </c>
      <c r="C1" s="253"/>
      <c r="D1" s="253"/>
      <c r="E1" s="253"/>
      <c r="F1" s="254"/>
      <c r="G1" s="397"/>
      <c r="H1" s="398"/>
      <c r="I1" s="398"/>
      <c r="J1" s="255"/>
      <c r="K1" s="32"/>
      <c r="L1" s="32"/>
      <c r="M1" s="32"/>
    </row>
    <row r="2" spans="2:13" ht="15" customHeight="1">
      <c r="B2" s="252" t="str">
        <f>CONCATENATE("評価項目",INDEX(発注者入力シート!$B$29:$G$38,MATCH(発注者入力シート!N13,発注者入力シート!$C$29:$C$38,0),5),"-",INDEX(発注者入力シート!$B$29:$G$38,MATCH(発注者入力シート!N13,発注者入力シート!$C$29:$C$38,0),6))</f>
        <v>評価項目（３）-⑥</v>
      </c>
      <c r="C2" s="253"/>
      <c r="D2" s="253"/>
      <c r="E2" s="253"/>
      <c r="F2" s="254"/>
      <c r="G2" s="398"/>
      <c r="H2" s="398"/>
      <c r="I2" s="398"/>
      <c r="J2" s="255"/>
      <c r="K2" s="32"/>
      <c r="L2" s="32"/>
      <c r="M2" s="32"/>
    </row>
    <row r="3" spans="2:13" ht="40.5" customHeight="1">
      <c r="B3" s="1586" t="s">
        <v>1195</v>
      </c>
      <c r="C3" s="1587"/>
      <c r="D3" s="1587"/>
      <c r="E3" s="1587"/>
      <c r="F3" s="1587"/>
      <c r="G3" s="1587"/>
      <c r="H3" s="1587"/>
      <c r="I3" s="1587"/>
      <c r="J3" s="255"/>
      <c r="K3" s="255"/>
      <c r="L3" s="32"/>
      <c r="M3" s="32"/>
    </row>
    <row r="4" spans="2:13" ht="18.75" customHeight="1">
      <c r="B4" s="256"/>
      <c r="C4" s="254"/>
      <c r="D4" s="254"/>
      <c r="E4" s="287" t="s">
        <v>371</v>
      </c>
      <c r="F4" s="1546" t="str">
        <f>IF(企業入力シート!C7="","",企業入力シート!C7)</f>
        <v>○○建設</v>
      </c>
      <c r="G4" s="1546"/>
      <c r="H4" s="1546"/>
      <c r="I4" s="1546"/>
      <c r="J4" s="255"/>
      <c r="K4" s="255"/>
      <c r="L4" s="32"/>
      <c r="M4" s="32"/>
    </row>
    <row r="5" spans="2:13" ht="30" customHeight="1">
      <c r="B5" s="1541" t="s">
        <v>352</v>
      </c>
      <c r="C5" s="1542"/>
      <c r="D5" s="1542"/>
      <c r="E5" s="1542"/>
      <c r="F5" s="1542"/>
      <c r="G5" s="1542"/>
      <c r="H5" s="1542"/>
      <c r="I5" s="1542"/>
      <c r="J5" s="257"/>
      <c r="K5" s="32"/>
      <c r="L5" s="32"/>
      <c r="M5" s="32"/>
    </row>
    <row r="6" spans="2:13" ht="10" customHeight="1">
      <c r="B6" s="1543"/>
      <c r="C6" s="1543"/>
      <c r="D6" s="1543"/>
      <c r="E6" s="1543"/>
      <c r="F6" s="1543"/>
      <c r="G6" s="1543"/>
      <c r="H6" s="1543"/>
      <c r="I6" s="1543"/>
      <c r="J6" s="258"/>
      <c r="K6" s="32"/>
      <c r="L6" s="32"/>
      <c r="M6" s="32"/>
    </row>
    <row r="7" spans="2:13" ht="54" customHeight="1">
      <c r="B7" s="259"/>
      <c r="C7" s="1583" t="s">
        <v>1119</v>
      </c>
      <c r="D7" s="1584"/>
      <c r="E7" s="1584"/>
      <c r="F7" s="1584"/>
      <c r="G7" s="1585"/>
      <c r="H7" s="709"/>
      <c r="I7" s="709"/>
      <c r="J7" s="260"/>
      <c r="K7" s="32"/>
      <c r="L7" s="32"/>
      <c r="M7" s="32"/>
    </row>
    <row r="8" spans="2:13" ht="10" customHeight="1">
      <c r="B8" s="261"/>
      <c r="C8" s="709"/>
      <c r="D8" s="709"/>
      <c r="E8" s="709"/>
      <c r="F8" s="709"/>
      <c r="G8" s="709"/>
      <c r="H8" s="709"/>
      <c r="I8" s="709"/>
      <c r="J8" s="258"/>
      <c r="K8" s="32"/>
      <c r="L8" s="32"/>
      <c r="M8" s="32"/>
    </row>
    <row r="9" spans="2:13">
      <c r="B9" s="710" t="s">
        <v>804</v>
      </c>
      <c r="C9" s="1577" t="s">
        <v>353</v>
      </c>
      <c r="D9" s="1577"/>
      <c r="E9" s="1577"/>
      <c r="F9" s="1577"/>
      <c r="G9" s="1577"/>
      <c r="H9" s="707"/>
      <c r="I9" s="709"/>
      <c r="J9" s="258"/>
      <c r="K9" s="32"/>
      <c r="L9" s="32"/>
      <c r="M9" s="32"/>
    </row>
    <row r="10" spans="2:13" ht="13.5" customHeight="1">
      <c r="B10" s="711"/>
      <c r="C10" s="709"/>
      <c r="D10" s="1535" t="s">
        <v>350</v>
      </c>
      <c r="E10" s="262" t="s">
        <v>541</v>
      </c>
      <c r="F10" s="1535" t="s">
        <v>350</v>
      </c>
      <c r="G10" s="1580" t="s">
        <v>542</v>
      </c>
      <c r="H10" s="263"/>
      <c r="I10" s="709"/>
      <c r="J10" s="258"/>
      <c r="K10" s="32"/>
      <c r="L10" s="32"/>
      <c r="M10" s="32"/>
    </row>
    <row r="11" spans="2:13" ht="13.5" customHeight="1">
      <c r="B11" s="265"/>
      <c r="C11" s="709"/>
      <c r="D11" s="1578"/>
      <c r="E11" s="271" t="s">
        <v>356</v>
      </c>
      <c r="F11" s="1578"/>
      <c r="G11" s="1581"/>
      <c r="H11" s="706"/>
      <c r="I11" s="709"/>
      <c r="J11" s="258"/>
      <c r="K11" s="32"/>
      <c r="L11" s="32"/>
      <c r="M11" s="32"/>
    </row>
    <row r="12" spans="2:13" ht="13.5" customHeight="1">
      <c r="B12" s="265"/>
      <c r="C12" s="709"/>
      <c r="D12" s="1579"/>
      <c r="E12" s="264" t="s">
        <v>351</v>
      </c>
      <c r="F12" s="1579"/>
      <c r="G12" s="1582"/>
      <c r="H12" s="706"/>
      <c r="I12" s="709"/>
      <c r="J12" s="258"/>
      <c r="K12" s="32"/>
      <c r="L12" s="32"/>
      <c r="M12" s="32"/>
    </row>
    <row r="13" spans="2:13" ht="3.75" customHeight="1">
      <c r="B13" s="265"/>
      <c r="C13" s="709"/>
      <c r="D13" s="709"/>
      <c r="E13" s="258"/>
      <c r="F13" s="266"/>
      <c r="G13" s="266"/>
      <c r="H13" s="266"/>
      <c r="I13" s="709"/>
      <c r="J13" s="258"/>
      <c r="K13" s="32"/>
      <c r="L13" s="32"/>
      <c r="M13" s="32"/>
    </row>
    <row r="14" spans="2:13" ht="60" customHeight="1">
      <c r="B14" s="712"/>
      <c r="C14" s="258"/>
      <c r="D14" s="1562" t="s">
        <v>1107</v>
      </c>
      <c r="E14" s="1563"/>
      <c r="F14" s="1563"/>
      <c r="G14" s="1564"/>
      <c r="H14" s="266"/>
      <c r="I14" s="709"/>
      <c r="K14" s="32"/>
      <c r="L14" s="32"/>
      <c r="M14" s="32"/>
    </row>
    <row r="15" spans="2:13" ht="10" customHeight="1">
      <c r="B15" s="713"/>
      <c r="C15" s="714"/>
      <c r="D15" s="714"/>
      <c r="E15" s="714"/>
      <c r="F15" s="714"/>
      <c r="G15" s="714"/>
      <c r="H15" s="714"/>
      <c r="I15" s="709"/>
      <c r="J15" s="258"/>
      <c r="K15" s="32"/>
      <c r="L15" s="32"/>
      <c r="M15" s="32"/>
    </row>
    <row r="16" spans="2:13" ht="27" customHeight="1">
      <c r="B16" s="710" t="s">
        <v>805</v>
      </c>
      <c r="C16" s="1566" t="s">
        <v>1120</v>
      </c>
      <c r="D16" s="1534"/>
      <c r="E16" s="1534"/>
      <c r="F16" s="1534"/>
      <c r="G16" s="1534"/>
      <c r="H16" s="707"/>
      <c r="I16" s="709"/>
      <c r="K16" s="32"/>
      <c r="L16" s="32"/>
      <c r="M16" s="32"/>
    </row>
    <row r="17" spans="2:13" ht="37.5" customHeight="1">
      <c r="B17" s="712"/>
      <c r="C17" s="709"/>
      <c r="D17" s="1535" t="s">
        <v>350</v>
      </c>
      <c r="E17" s="715" t="s">
        <v>357</v>
      </c>
      <c r="F17" s="1535" t="s">
        <v>350</v>
      </c>
      <c r="G17" s="716" t="s">
        <v>1121</v>
      </c>
      <c r="H17" s="258"/>
      <c r="I17" s="709"/>
      <c r="K17" s="32"/>
      <c r="L17" s="32"/>
      <c r="M17" s="32"/>
    </row>
    <row r="18" spans="2:13" ht="13.5" customHeight="1">
      <c r="B18" s="712"/>
      <c r="C18" s="709"/>
      <c r="D18" s="1547"/>
      <c r="E18" s="264" t="s">
        <v>351</v>
      </c>
      <c r="F18" s="1547"/>
      <c r="G18" s="264" t="s">
        <v>351</v>
      </c>
      <c r="H18" s="258"/>
      <c r="I18" s="709"/>
      <c r="K18" s="32"/>
      <c r="L18" s="32"/>
      <c r="M18" s="32"/>
    </row>
    <row r="19" spans="2:13" ht="37.5" customHeight="1">
      <c r="B19" s="712"/>
      <c r="C19" s="709"/>
      <c r="D19" s="1535" t="s">
        <v>350</v>
      </c>
      <c r="E19" s="716" t="s">
        <v>358</v>
      </c>
      <c r="F19" s="1535" t="s">
        <v>350</v>
      </c>
      <c r="G19" s="716" t="s">
        <v>359</v>
      </c>
      <c r="H19" s="258"/>
      <c r="I19" s="709"/>
      <c r="K19" s="32"/>
      <c r="L19" s="32"/>
      <c r="M19" s="32"/>
    </row>
    <row r="20" spans="2:13" ht="13.5" customHeight="1">
      <c r="B20" s="712"/>
      <c r="C20" s="709"/>
      <c r="D20" s="1547"/>
      <c r="E20" s="264" t="s">
        <v>351</v>
      </c>
      <c r="F20" s="1547"/>
      <c r="G20" s="264" t="s">
        <v>351</v>
      </c>
      <c r="H20" s="258"/>
      <c r="I20" s="709"/>
      <c r="K20" s="32"/>
      <c r="L20" s="32"/>
      <c r="M20" s="32"/>
    </row>
    <row r="21" spans="2:13" ht="37.5" customHeight="1">
      <c r="B21" s="712"/>
      <c r="C21" s="709"/>
      <c r="D21" s="1535" t="s">
        <v>350</v>
      </c>
      <c r="E21" s="715" t="s">
        <v>1122</v>
      </c>
      <c r="F21" s="1535" t="s">
        <v>350</v>
      </c>
      <c r="G21" s="715" t="s">
        <v>360</v>
      </c>
      <c r="H21" s="258"/>
      <c r="I21" s="709"/>
      <c r="K21" s="32"/>
      <c r="L21" s="32"/>
      <c r="M21" s="32"/>
    </row>
    <row r="22" spans="2:13" ht="13.5" customHeight="1">
      <c r="B22" s="712"/>
      <c r="C22" s="709"/>
      <c r="D22" s="1547"/>
      <c r="E22" s="264" t="s">
        <v>351</v>
      </c>
      <c r="F22" s="1547"/>
      <c r="G22" s="264" t="s">
        <v>351</v>
      </c>
      <c r="H22" s="258"/>
      <c r="I22" s="709"/>
      <c r="K22" s="32"/>
      <c r="L22" s="32"/>
      <c r="M22" s="32"/>
    </row>
    <row r="23" spans="2:13" ht="3.75" customHeight="1">
      <c r="B23" s="265"/>
      <c r="C23" s="709"/>
      <c r="D23" s="709"/>
      <c r="E23" s="258"/>
      <c r="F23" s="266"/>
      <c r="G23" s="266"/>
      <c r="H23" s="266"/>
      <c r="I23" s="709"/>
      <c r="J23" s="258"/>
      <c r="K23" s="32"/>
      <c r="L23" s="32"/>
      <c r="M23" s="32"/>
    </row>
    <row r="24" spans="2:13" ht="37.5" customHeight="1">
      <c r="B24" s="712"/>
      <c r="C24" s="709"/>
      <c r="D24" s="1562" t="s">
        <v>1123</v>
      </c>
      <c r="E24" s="1563"/>
      <c r="F24" s="1563"/>
      <c r="G24" s="1564"/>
      <c r="H24" s="266"/>
      <c r="I24" s="709"/>
      <c r="K24" s="32"/>
      <c r="M24" s="32"/>
    </row>
    <row r="25" spans="2:13" ht="10" customHeight="1">
      <c r="B25" s="712"/>
      <c r="C25" s="709"/>
      <c r="D25" s="267"/>
      <c r="E25" s="269"/>
      <c r="F25" s="269"/>
      <c r="G25" s="269"/>
      <c r="H25" s="266"/>
      <c r="I25" s="709"/>
      <c r="K25" s="32"/>
      <c r="M25" s="32"/>
    </row>
    <row r="26" spans="2:13" ht="13.5" customHeight="1">
      <c r="B26" s="395" t="s">
        <v>806</v>
      </c>
      <c r="C26" s="1577" t="s">
        <v>1124</v>
      </c>
      <c r="D26" s="1577"/>
      <c r="E26" s="1577"/>
      <c r="F26" s="1577"/>
      <c r="G26" s="1577"/>
      <c r="H26" s="707"/>
      <c r="I26" s="709"/>
      <c r="K26" s="32"/>
    </row>
    <row r="27" spans="2:13" ht="13.5" customHeight="1">
      <c r="B27" s="711"/>
      <c r="C27" s="709"/>
      <c r="D27" s="1535" t="s">
        <v>350</v>
      </c>
      <c r="E27" s="262" t="s">
        <v>354</v>
      </c>
      <c r="F27" s="1535" t="s">
        <v>350</v>
      </c>
      <c r="G27" s="1580" t="s">
        <v>355</v>
      </c>
      <c r="H27" s="263"/>
      <c r="I27" s="709"/>
      <c r="K27" s="32"/>
      <c r="L27" s="32"/>
      <c r="M27" s="32"/>
    </row>
    <row r="28" spans="2:13" ht="13.5" customHeight="1">
      <c r="B28" s="268"/>
      <c r="C28" s="709"/>
      <c r="D28" s="1578"/>
      <c r="E28" s="272" t="s">
        <v>361</v>
      </c>
      <c r="F28" s="1578"/>
      <c r="G28" s="1581"/>
      <c r="H28" s="707"/>
      <c r="I28" s="709"/>
      <c r="K28" s="32"/>
      <c r="L28" s="32"/>
      <c r="M28" s="32"/>
    </row>
    <row r="29" spans="2:13" ht="13.5" customHeight="1">
      <c r="B29" s="265"/>
      <c r="C29" s="709"/>
      <c r="D29" s="1579"/>
      <c r="E29" s="264" t="s">
        <v>351</v>
      </c>
      <c r="F29" s="1579"/>
      <c r="G29" s="1582"/>
      <c r="H29" s="706"/>
      <c r="I29" s="709"/>
      <c r="J29" s="258"/>
      <c r="K29" s="32"/>
      <c r="L29" s="32"/>
      <c r="M29" s="32"/>
    </row>
    <row r="30" spans="2:13" ht="3.75" customHeight="1">
      <c r="B30" s="265"/>
      <c r="C30" s="709"/>
      <c r="D30" s="709"/>
      <c r="E30" s="258"/>
      <c r="F30" s="266"/>
      <c r="G30" s="266"/>
      <c r="H30" s="266"/>
      <c r="I30" s="709"/>
      <c r="J30" s="258"/>
      <c r="K30" s="32"/>
      <c r="L30" s="32"/>
      <c r="M30" s="32"/>
    </row>
    <row r="31" spans="2:13" ht="39" customHeight="1">
      <c r="B31" s="711"/>
      <c r="C31" s="709"/>
      <c r="D31" s="1562" t="s">
        <v>1125</v>
      </c>
      <c r="E31" s="1563"/>
      <c r="F31" s="1563"/>
      <c r="G31" s="1564"/>
      <c r="H31" s="266"/>
      <c r="I31" s="709"/>
      <c r="K31" s="32"/>
      <c r="L31" s="32"/>
      <c r="M31" s="32"/>
    </row>
    <row r="32" spans="2:13" ht="10" customHeight="1">
      <c r="B32" s="717"/>
      <c r="C32" s="709"/>
      <c r="D32" s="709"/>
      <c r="E32" s="709"/>
      <c r="F32" s="709"/>
      <c r="G32" s="274"/>
      <c r="H32" s="274"/>
      <c r="I32" s="709"/>
      <c r="K32" s="32"/>
      <c r="L32" s="32"/>
      <c r="M32" s="32"/>
    </row>
    <row r="33" spans="2:13" ht="33" customHeight="1">
      <c r="B33" s="395" t="s">
        <v>807</v>
      </c>
      <c r="C33" s="1534" t="s">
        <v>1126</v>
      </c>
      <c r="D33" s="1534"/>
      <c r="E33" s="1534"/>
      <c r="F33" s="1534"/>
      <c r="G33" s="1534"/>
      <c r="H33" s="707"/>
      <c r="I33" s="709"/>
      <c r="K33" s="32"/>
      <c r="L33" s="32"/>
      <c r="M33" s="32"/>
    </row>
    <row r="34" spans="2:13" ht="27" customHeight="1">
      <c r="B34" s="717"/>
      <c r="C34" s="709"/>
      <c r="D34" s="1535" t="s">
        <v>350</v>
      </c>
      <c r="E34" s="718" t="s">
        <v>747</v>
      </c>
      <c r="F34" s="1535" t="s">
        <v>350</v>
      </c>
      <c r="G34" s="718" t="s">
        <v>1127</v>
      </c>
      <c r="H34" s="258"/>
      <c r="I34" s="709"/>
      <c r="K34" s="32"/>
      <c r="L34" s="32"/>
      <c r="M34" s="32"/>
    </row>
    <row r="35" spans="2:13" ht="13.5" customHeight="1">
      <c r="B35" s="712"/>
      <c r="C35" s="709"/>
      <c r="D35" s="1547"/>
      <c r="E35" s="264" t="s">
        <v>351</v>
      </c>
      <c r="F35" s="1547"/>
      <c r="G35" s="264" t="s">
        <v>351</v>
      </c>
      <c r="H35" s="258"/>
      <c r="I35" s="709"/>
      <c r="K35" s="32"/>
      <c r="L35" s="32"/>
      <c r="M35" s="32"/>
    </row>
    <row r="36" spans="2:13" ht="27" customHeight="1">
      <c r="B36" s="717"/>
      <c r="C36" s="709"/>
      <c r="D36" s="1565" t="s">
        <v>350</v>
      </c>
      <c r="E36" s="718" t="s">
        <v>1128</v>
      </c>
      <c r="F36" s="709"/>
      <c r="G36" s="709"/>
      <c r="H36" s="258"/>
      <c r="I36" s="709"/>
      <c r="K36" s="32"/>
      <c r="L36" s="32"/>
      <c r="M36" s="32"/>
    </row>
    <row r="37" spans="2:13" ht="13.5" customHeight="1">
      <c r="B37" s="712"/>
      <c r="C37" s="709"/>
      <c r="D37" s="1547"/>
      <c r="E37" s="264" t="s">
        <v>351</v>
      </c>
      <c r="F37" s="709"/>
      <c r="G37" s="709"/>
      <c r="H37" s="258"/>
      <c r="I37" s="709"/>
      <c r="K37" s="32"/>
      <c r="L37" s="32"/>
      <c r="M37" s="32"/>
    </row>
    <row r="38" spans="2:13" ht="22.5" customHeight="1">
      <c r="B38" s="712"/>
      <c r="C38" s="709"/>
      <c r="D38" s="1565" t="s">
        <v>350</v>
      </c>
      <c r="E38" s="1568" t="s">
        <v>1129</v>
      </c>
      <c r="F38" s="1569"/>
      <c r="G38" s="1570"/>
      <c r="H38" s="258"/>
      <c r="I38" s="709"/>
      <c r="K38" s="32"/>
      <c r="L38" s="32"/>
      <c r="M38" s="32"/>
    </row>
    <row r="39" spans="2:13" ht="13.5" customHeight="1">
      <c r="B39" s="712"/>
      <c r="C39" s="709"/>
      <c r="D39" s="1547"/>
      <c r="E39" s="275" t="s">
        <v>351</v>
      </c>
      <c r="F39" s="276"/>
      <c r="G39" s="264"/>
      <c r="H39" s="258"/>
      <c r="I39" s="709"/>
      <c r="K39" s="32"/>
      <c r="L39" s="32"/>
      <c r="M39" s="32"/>
    </row>
    <row r="40" spans="2:13" ht="10" customHeight="1">
      <c r="B40" s="713"/>
      <c r="C40" s="709"/>
      <c r="D40" s="709"/>
      <c r="E40" s="709"/>
      <c r="F40" s="709"/>
      <c r="G40" s="709"/>
      <c r="H40" s="709"/>
      <c r="I40" s="709"/>
      <c r="K40" s="32"/>
      <c r="L40" s="32"/>
      <c r="M40" s="32"/>
    </row>
    <row r="41" spans="2:13" ht="27" customHeight="1">
      <c r="B41" s="395" t="s">
        <v>808</v>
      </c>
      <c r="C41" s="1534" t="s">
        <v>812</v>
      </c>
      <c r="D41" s="1534"/>
      <c r="E41" s="1534"/>
      <c r="F41" s="1534"/>
      <c r="G41" s="1534"/>
      <c r="H41" s="708"/>
      <c r="I41" s="709"/>
      <c r="K41" s="32"/>
      <c r="L41" s="32"/>
      <c r="M41" s="32"/>
    </row>
    <row r="42" spans="2:13" ht="27" customHeight="1">
      <c r="B42" s="719"/>
      <c r="C42" s="720"/>
      <c r="D42" s="1571" t="s">
        <v>350</v>
      </c>
      <c r="E42" s="1573" t="s">
        <v>742</v>
      </c>
      <c r="F42" s="1573"/>
      <c r="G42" s="1574"/>
      <c r="H42" s="258"/>
      <c r="I42" s="709"/>
      <c r="K42" s="32"/>
      <c r="L42" s="32"/>
      <c r="M42" s="32"/>
    </row>
    <row r="43" spans="2:13" ht="13.5" customHeight="1">
      <c r="B43" s="721"/>
      <c r="C43" s="720"/>
      <c r="D43" s="1572"/>
      <c r="E43" s="1575" t="s">
        <v>351</v>
      </c>
      <c r="F43" s="1575"/>
      <c r="G43" s="1576"/>
      <c r="H43" s="258"/>
      <c r="I43" s="709"/>
      <c r="K43" s="32"/>
      <c r="L43" s="32"/>
      <c r="M43" s="32"/>
    </row>
    <row r="44" spans="2:13" ht="31.5" customHeight="1">
      <c r="B44" s="719"/>
      <c r="C44" s="720"/>
      <c r="D44" s="1571" t="s">
        <v>350</v>
      </c>
      <c r="E44" s="1573" t="s">
        <v>743</v>
      </c>
      <c r="F44" s="1573"/>
      <c r="G44" s="1574"/>
      <c r="H44" s="258"/>
      <c r="I44" s="709"/>
      <c r="K44" s="32"/>
      <c r="L44" s="32"/>
      <c r="M44" s="32"/>
    </row>
    <row r="45" spans="2:13" ht="13.5" customHeight="1">
      <c r="B45" s="721"/>
      <c r="C45" s="720"/>
      <c r="D45" s="1572"/>
      <c r="E45" s="1575" t="s">
        <v>351</v>
      </c>
      <c r="F45" s="1575"/>
      <c r="G45" s="1576"/>
      <c r="H45" s="258"/>
      <c r="I45" s="709"/>
      <c r="K45" s="32"/>
      <c r="L45" s="32"/>
      <c r="M45" s="32"/>
    </row>
    <row r="46" spans="2:13" ht="31.5" customHeight="1">
      <c r="B46" s="719"/>
      <c r="C46" s="720"/>
      <c r="D46" s="1571" t="s">
        <v>350</v>
      </c>
      <c r="E46" s="1573" t="s">
        <v>744</v>
      </c>
      <c r="F46" s="1573"/>
      <c r="G46" s="1574"/>
      <c r="H46" s="258"/>
      <c r="I46" s="709"/>
      <c r="K46" s="32"/>
      <c r="L46" s="32"/>
      <c r="M46" s="32"/>
    </row>
    <row r="47" spans="2:13" ht="13.5" customHeight="1">
      <c r="B47" s="721"/>
      <c r="C47" s="720"/>
      <c r="D47" s="1572"/>
      <c r="E47" s="1575" t="s">
        <v>351</v>
      </c>
      <c r="F47" s="1575"/>
      <c r="G47" s="1576"/>
      <c r="H47" s="258"/>
      <c r="I47" s="709"/>
      <c r="K47" s="32"/>
      <c r="L47" s="32"/>
      <c r="M47" s="32"/>
    </row>
    <row r="48" spans="2:13" ht="31.5" customHeight="1">
      <c r="B48" s="721"/>
      <c r="C48" s="720"/>
      <c r="D48" s="1571" t="s">
        <v>350</v>
      </c>
      <c r="E48" s="1573" t="s">
        <v>745</v>
      </c>
      <c r="F48" s="1573"/>
      <c r="G48" s="1574"/>
      <c r="H48" s="258"/>
      <c r="I48" s="709"/>
      <c r="K48" s="32"/>
      <c r="L48" s="32"/>
      <c r="M48" s="32"/>
    </row>
    <row r="49" spans="2:13" ht="13.5" customHeight="1">
      <c r="B49" s="721"/>
      <c r="C49" s="720"/>
      <c r="D49" s="1572"/>
      <c r="E49" s="1575" t="s">
        <v>351</v>
      </c>
      <c r="F49" s="1575"/>
      <c r="G49" s="1576"/>
      <c r="H49" s="258"/>
      <c r="I49" s="709"/>
      <c r="K49" s="32"/>
      <c r="L49" s="32"/>
      <c r="M49" s="32"/>
    </row>
    <row r="50" spans="2:13" ht="10" customHeight="1">
      <c r="B50" s="713"/>
      <c r="C50" s="709"/>
      <c r="D50" s="709"/>
      <c r="E50" s="709"/>
      <c r="F50" s="709"/>
      <c r="G50" s="709"/>
      <c r="H50" s="709"/>
      <c r="I50" s="709"/>
      <c r="K50" s="32"/>
      <c r="L50" s="32"/>
      <c r="M50" s="32"/>
    </row>
    <row r="51" spans="2:13" ht="19">
      <c r="B51" s="1544" t="str">
        <f>$B$1&amp;" "&amp;$B$2</f>
        <v>（様式-１２） 評価項目（３）-⑥</v>
      </c>
      <c r="C51" s="1545"/>
      <c r="D51" s="1545"/>
      <c r="E51" s="1545"/>
      <c r="F51" s="1546" t="str">
        <f>IF(企業入力シート!C7="","",企業入力シート!C7)</f>
        <v>○○建設</v>
      </c>
      <c r="G51" s="1546"/>
      <c r="H51" s="1546"/>
      <c r="I51" s="1546"/>
      <c r="J51" s="255"/>
      <c r="K51" s="32"/>
      <c r="L51" s="32"/>
      <c r="M51" s="32"/>
    </row>
    <row r="52" spans="2:13" ht="30" customHeight="1">
      <c r="B52" s="1541" t="s">
        <v>362</v>
      </c>
      <c r="C52" s="1542"/>
      <c r="D52" s="1542"/>
      <c r="E52" s="1542"/>
      <c r="F52" s="1542"/>
      <c r="G52" s="1542"/>
      <c r="H52" s="1542"/>
      <c r="I52" s="1542"/>
      <c r="J52" s="257"/>
      <c r="K52" s="32"/>
      <c r="L52" s="32"/>
      <c r="M52" s="32"/>
    </row>
    <row r="53" spans="2:13" ht="10" customHeight="1">
      <c r="B53" s="1543"/>
      <c r="C53" s="1543"/>
      <c r="D53" s="1543"/>
      <c r="E53" s="1543"/>
      <c r="F53" s="1543"/>
      <c r="G53" s="1543"/>
      <c r="H53" s="1543"/>
      <c r="I53" s="1543"/>
      <c r="K53" s="32"/>
      <c r="L53" s="32"/>
      <c r="M53" s="32"/>
    </row>
    <row r="54" spans="2:13" ht="27.65" customHeight="1">
      <c r="B54" s="395" t="s">
        <v>809</v>
      </c>
      <c r="C54" s="1566" t="s">
        <v>1146</v>
      </c>
      <c r="D54" s="1567"/>
      <c r="E54" s="1567"/>
      <c r="F54" s="1567"/>
      <c r="G54" s="1567"/>
      <c r="H54" s="708"/>
      <c r="I54" s="709"/>
      <c r="K54" s="32"/>
      <c r="L54" s="32"/>
      <c r="M54" s="32"/>
    </row>
    <row r="55" spans="2:13" ht="27" customHeight="1">
      <c r="B55" s="717"/>
      <c r="C55" s="709"/>
      <c r="D55" s="1565" t="s">
        <v>350</v>
      </c>
      <c r="E55" s="716" t="s">
        <v>543</v>
      </c>
      <c r="F55" s="1535" t="s">
        <v>350</v>
      </c>
      <c r="G55" s="722" t="s">
        <v>1130</v>
      </c>
      <c r="H55" s="258"/>
      <c r="I55" s="709"/>
      <c r="K55" s="32"/>
      <c r="L55" s="32"/>
      <c r="M55" s="32"/>
    </row>
    <row r="56" spans="2:13" ht="13.5" customHeight="1">
      <c r="B56" s="712"/>
      <c r="C56" s="709"/>
      <c r="D56" s="1547"/>
      <c r="E56" s="264" t="s">
        <v>351</v>
      </c>
      <c r="F56" s="1547"/>
      <c r="G56" s="264" t="s">
        <v>351</v>
      </c>
      <c r="H56" s="258"/>
      <c r="I56" s="709"/>
      <c r="K56" s="32"/>
      <c r="L56" s="32"/>
      <c r="M56" s="32"/>
    </row>
    <row r="57" spans="2:13" ht="31.5" customHeight="1">
      <c r="B57" s="717"/>
      <c r="C57" s="709"/>
      <c r="D57" s="1565" t="s">
        <v>350</v>
      </c>
      <c r="E57" s="716" t="s">
        <v>358</v>
      </c>
      <c r="F57" s="1535" t="s">
        <v>350</v>
      </c>
      <c r="G57" s="716" t="s">
        <v>359</v>
      </c>
      <c r="H57" s="258"/>
      <c r="I57" s="709"/>
      <c r="K57" s="32"/>
      <c r="L57" s="32"/>
      <c r="M57" s="32"/>
    </row>
    <row r="58" spans="2:13" ht="13.5" customHeight="1">
      <c r="B58" s="712"/>
      <c r="C58" s="709"/>
      <c r="D58" s="1547"/>
      <c r="E58" s="264" t="s">
        <v>351</v>
      </c>
      <c r="F58" s="1547"/>
      <c r="G58" s="264" t="s">
        <v>351</v>
      </c>
      <c r="H58" s="258"/>
      <c r="I58" s="709"/>
      <c r="K58" s="32"/>
      <c r="L58" s="32"/>
      <c r="M58" s="32"/>
    </row>
    <row r="59" spans="2:13" ht="31.5" customHeight="1">
      <c r="B59" s="717"/>
      <c r="C59" s="709"/>
      <c r="D59" s="1565" t="s">
        <v>350</v>
      </c>
      <c r="E59" s="716" t="s">
        <v>544</v>
      </c>
      <c r="F59" s="1535" t="s">
        <v>350</v>
      </c>
      <c r="G59" s="715" t="s">
        <v>1131</v>
      </c>
      <c r="H59" s="258"/>
      <c r="I59" s="709"/>
      <c r="K59" s="32"/>
      <c r="L59" s="32"/>
      <c r="M59" s="32"/>
    </row>
    <row r="60" spans="2:13" ht="13.5" customHeight="1">
      <c r="B60" s="712"/>
      <c r="C60" s="709"/>
      <c r="D60" s="1547"/>
      <c r="E60" s="264" t="s">
        <v>351</v>
      </c>
      <c r="F60" s="1547"/>
      <c r="G60" s="264" t="s">
        <v>351</v>
      </c>
      <c r="H60" s="258"/>
      <c r="I60" s="709"/>
      <c r="K60" s="32"/>
      <c r="L60" s="32"/>
      <c r="M60" s="32"/>
    </row>
    <row r="61" spans="2:13" ht="31.5" customHeight="1">
      <c r="B61" s="712"/>
      <c r="C61" s="709"/>
      <c r="D61" s="1565" t="s">
        <v>350</v>
      </c>
      <c r="E61" s="779" t="s">
        <v>1194</v>
      </c>
      <c r="F61" s="714"/>
      <c r="G61" s="714"/>
      <c r="H61" s="258"/>
      <c r="I61" s="709"/>
      <c r="K61" s="32"/>
      <c r="L61" s="32"/>
      <c r="M61" s="32"/>
    </row>
    <row r="62" spans="2:13" ht="13.5" customHeight="1">
      <c r="B62" s="712"/>
      <c r="C62" s="709"/>
      <c r="D62" s="1547"/>
      <c r="E62" s="264" t="s">
        <v>351</v>
      </c>
      <c r="F62" s="278"/>
      <c r="G62" s="279"/>
      <c r="H62" s="258"/>
      <c r="I62" s="709"/>
      <c r="K62" s="32"/>
      <c r="L62" s="32"/>
      <c r="M62" s="32"/>
    </row>
    <row r="63" spans="2:13" ht="13.5" customHeight="1">
      <c r="B63" s="712"/>
      <c r="C63" s="709"/>
      <c r="D63" s="723"/>
      <c r="E63" s="723"/>
      <c r="F63" s="278"/>
      <c r="G63" s="279"/>
      <c r="H63" s="258"/>
      <c r="I63" s="709"/>
      <c r="K63" s="32"/>
      <c r="L63" s="32"/>
      <c r="M63" s="32"/>
    </row>
    <row r="64" spans="2:13" ht="13.5" customHeight="1">
      <c r="B64" s="395" t="s">
        <v>810</v>
      </c>
      <c r="C64" s="1534" t="s">
        <v>1132</v>
      </c>
      <c r="D64" s="1534"/>
      <c r="E64" s="1534"/>
      <c r="F64" s="1534"/>
      <c r="G64" s="1534"/>
      <c r="H64" s="707"/>
      <c r="I64" s="709"/>
      <c r="K64" s="32"/>
      <c r="L64" s="32"/>
      <c r="M64" s="32"/>
    </row>
    <row r="65" spans="2:13" ht="27" customHeight="1">
      <c r="B65" s="717"/>
      <c r="C65" s="709"/>
      <c r="D65" s="1535" t="s">
        <v>350</v>
      </c>
      <c r="E65" s="716" t="s">
        <v>1133</v>
      </c>
      <c r="F65" s="1535" t="s">
        <v>350</v>
      </c>
      <c r="G65" s="716" t="s">
        <v>1134</v>
      </c>
      <c r="H65" s="258"/>
      <c r="I65" s="709"/>
      <c r="K65" s="32"/>
      <c r="L65" s="32"/>
      <c r="M65" s="32"/>
    </row>
    <row r="66" spans="2:13" ht="13.5" customHeight="1">
      <c r="B66" s="712"/>
      <c r="C66" s="709"/>
      <c r="D66" s="1547"/>
      <c r="E66" s="264" t="s">
        <v>351</v>
      </c>
      <c r="F66" s="1547"/>
      <c r="G66" s="264" t="s">
        <v>351</v>
      </c>
      <c r="H66" s="258"/>
      <c r="I66" s="709"/>
      <c r="K66" s="32"/>
      <c r="L66" s="32"/>
      <c r="M66" s="32"/>
    </row>
    <row r="67" spans="2:13" ht="10" customHeight="1">
      <c r="B67" s="712"/>
      <c r="C67" s="258"/>
      <c r="D67" s="709"/>
      <c r="E67" s="709"/>
      <c r="F67" s="709"/>
      <c r="G67" s="709"/>
      <c r="H67" s="709"/>
      <c r="I67" s="709"/>
      <c r="K67" s="32"/>
      <c r="L67" s="32"/>
      <c r="M67" s="32"/>
    </row>
    <row r="68" spans="2:13" ht="13.5" customHeight="1">
      <c r="B68" s="395" t="s">
        <v>811</v>
      </c>
      <c r="C68" s="1534" t="s">
        <v>1135</v>
      </c>
      <c r="D68" s="1534"/>
      <c r="E68" s="1534"/>
      <c r="F68" s="1534"/>
      <c r="G68" s="1534"/>
      <c r="H68" s="707"/>
      <c r="I68" s="709"/>
      <c r="K68" s="32"/>
      <c r="L68" s="32"/>
      <c r="M68" s="32"/>
    </row>
    <row r="69" spans="2:13" ht="27" customHeight="1">
      <c r="B69" s="711"/>
      <c r="C69" s="709"/>
      <c r="D69" s="1535" t="s">
        <v>350</v>
      </c>
      <c r="E69" s="696" t="s">
        <v>363</v>
      </c>
      <c r="F69" s="1535" t="s">
        <v>350</v>
      </c>
      <c r="G69" s="696" t="s">
        <v>1099</v>
      </c>
      <c r="H69" s="263"/>
      <c r="I69" s="709"/>
      <c r="K69" s="32"/>
      <c r="L69" s="32"/>
      <c r="M69" s="32"/>
    </row>
    <row r="70" spans="2:13" ht="13.5" customHeight="1">
      <c r="B70" s="712"/>
      <c r="C70" s="709"/>
      <c r="D70" s="1547"/>
      <c r="E70" s="264" t="s">
        <v>351</v>
      </c>
      <c r="F70" s="1547"/>
      <c r="G70" s="264" t="s">
        <v>351</v>
      </c>
      <c r="H70" s="258"/>
      <c r="I70" s="709"/>
      <c r="K70" s="32"/>
      <c r="L70" s="32"/>
      <c r="M70" s="32"/>
    </row>
    <row r="71" spans="2:13" ht="10" customHeight="1">
      <c r="B71" s="712"/>
      <c r="C71" s="258"/>
      <c r="D71" s="709"/>
      <c r="E71" s="709"/>
      <c r="F71" s="709"/>
      <c r="G71" s="709"/>
      <c r="H71" s="709"/>
      <c r="I71" s="709"/>
      <c r="K71" s="32"/>
      <c r="L71" s="32"/>
      <c r="M71" s="32"/>
    </row>
    <row r="72" spans="2:13">
      <c r="B72" s="396" t="s">
        <v>1136</v>
      </c>
      <c r="C72" s="1534" t="s">
        <v>748</v>
      </c>
      <c r="D72" s="1534"/>
      <c r="E72" s="1534"/>
      <c r="F72" s="1534"/>
      <c r="G72" s="1534"/>
      <c r="H72" s="707"/>
      <c r="I72" s="709"/>
      <c r="K72" s="32"/>
      <c r="L72" s="32"/>
      <c r="M72" s="32"/>
    </row>
    <row r="73" spans="2:13" ht="20.149999999999999" customHeight="1">
      <c r="B73" s="724"/>
      <c r="C73" s="725"/>
      <c r="D73" s="1535" t="s">
        <v>350</v>
      </c>
      <c r="E73" s="726" t="s">
        <v>732</v>
      </c>
      <c r="F73" s="727" t="s">
        <v>350</v>
      </c>
      <c r="G73" s="728" t="s">
        <v>733</v>
      </c>
      <c r="H73" s="263"/>
      <c r="I73" s="709"/>
      <c r="K73" s="32"/>
      <c r="L73" s="32"/>
      <c r="M73" s="32"/>
    </row>
    <row r="74" spans="2:13" ht="13.5" customHeight="1">
      <c r="B74" s="724"/>
      <c r="C74" s="725"/>
      <c r="D74" s="1536"/>
      <c r="E74" s="729" t="s">
        <v>734</v>
      </c>
      <c r="F74" s="729"/>
      <c r="G74" s="730"/>
      <c r="H74" s="274"/>
      <c r="I74" s="709"/>
      <c r="K74" s="32"/>
      <c r="L74" s="32"/>
      <c r="M74" s="32"/>
    </row>
    <row r="75" spans="2:13" ht="13.5" customHeight="1">
      <c r="B75" s="731"/>
      <c r="C75" s="725"/>
      <c r="D75" s="1537"/>
      <c r="E75" s="1538" t="s">
        <v>351</v>
      </c>
      <c r="F75" s="1539"/>
      <c r="G75" s="1540"/>
      <c r="H75" s="258"/>
      <c r="I75" s="709"/>
      <c r="K75" s="32"/>
      <c r="L75" s="32"/>
      <c r="M75" s="32"/>
    </row>
    <row r="76" spans="2:13" ht="10" customHeight="1">
      <c r="B76" s="724"/>
      <c r="C76" s="732"/>
      <c r="D76" s="732"/>
      <c r="E76" s="732"/>
      <c r="F76" s="732"/>
      <c r="G76" s="732"/>
      <c r="H76" s="714"/>
      <c r="I76" s="709"/>
      <c r="K76" s="32"/>
      <c r="L76" s="32"/>
      <c r="M76" s="32"/>
    </row>
    <row r="77" spans="2:13" ht="13.5" customHeight="1">
      <c r="B77" s="396" t="s">
        <v>1137</v>
      </c>
      <c r="C77" s="1534" t="s">
        <v>749</v>
      </c>
      <c r="D77" s="1534"/>
      <c r="E77" s="1534"/>
      <c r="F77" s="1534"/>
      <c r="G77" s="1534"/>
      <c r="H77" s="707"/>
      <c r="I77" s="393"/>
      <c r="J77" s="394"/>
      <c r="K77" s="32"/>
      <c r="L77" s="32"/>
      <c r="M77" s="32"/>
    </row>
    <row r="78" spans="2:13" ht="20.149999999999999" customHeight="1">
      <c r="B78" s="733"/>
      <c r="C78" s="725"/>
      <c r="D78" s="1535" t="s">
        <v>350</v>
      </c>
      <c r="E78" s="726" t="s">
        <v>735</v>
      </c>
      <c r="F78" s="727" t="s">
        <v>350</v>
      </c>
      <c r="G78" s="728" t="s">
        <v>736</v>
      </c>
      <c r="H78" s="263"/>
      <c r="I78" s="709"/>
      <c r="K78" s="32"/>
      <c r="L78" s="32"/>
      <c r="M78" s="32"/>
    </row>
    <row r="79" spans="2:13" ht="13.5" customHeight="1">
      <c r="B79" s="733"/>
      <c r="C79" s="725"/>
      <c r="D79" s="1536"/>
      <c r="E79" s="729" t="s">
        <v>734</v>
      </c>
      <c r="F79" s="729"/>
      <c r="G79" s="730"/>
      <c r="H79" s="274"/>
      <c r="I79" s="393"/>
      <c r="J79" s="394"/>
      <c r="K79" s="32"/>
      <c r="L79" s="32"/>
      <c r="M79" s="32"/>
    </row>
    <row r="80" spans="2:13" ht="13.5" customHeight="1">
      <c r="B80" s="731"/>
      <c r="C80" s="725"/>
      <c r="D80" s="1537"/>
      <c r="E80" s="1538" t="s">
        <v>351</v>
      </c>
      <c r="F80" s="1539"/>
      <c r="G80" s="1540"/>
      <c r="H80" s="258"/>
      <c r="I80" s="709"/>
      <c r="K80" s="32"/>
      <c r="L80" s="32"/>
      <c r="M80" s="32"/>
    </row>
    <row r="81" spans="2:13" ht="10" customHeight="1">
      <c r="B81" s="724"/>
      <c r="C81" s="732"/>
      <c r="D81" s="732"/>
      <c r="E81" s="732"/>
      <c r="F81" s="732"/>
      <c r="G81" s="732"/>
      <c r="H81" s="714"/>
      <c r="I81" s="709"/>
      <c r="K81" s="32"/>
      <c r="L81" s="32"/>
      <c r="M81" s="32"/>
    </row>
    <row r="82" spans="2:13" ht="13.5" customHeight="1">
      <c r="B82" s="396" t="s">
        <v>1138</v>
      </c>
      <c r="C82" s="1534" t="s">
        <v>746</v>
      </c>
      <c r="D82" s="1534"/>
      <c r="E82" s="1534"/>
      <c r="F82" s="1534"/>
      <c r="G82" s="1534"/>
      <c r="H82" s="707"/>
      <c r="I82" s="393"/>
      <c r="J82" s="394"/>
      <c r="K82" s="32"/>
      <c r="L82" s="32"/>
      <c r="M82" s="32"/>
    </row>
    <row r="83" spans="2:13" ht="20.149999999999999" customHeight="1">
      <c r="B83" s="733"/>
      <c r="C83" s="725"/>
      <c r="D83" s="1535" t="s">
        <v>350</v>
      </c>
      <c r="E83" s="726" t="s">
        <v>354</v>
      </c>
      <c r="F83" s="727" t="s">
        <v>350</v>
      </c>
      <c r="G83" s="728" t="s">
        <v>355</v>
      </c>
      <c r="H83" s="263"/>
      <c r="I83" s="709"/>
      <c r="K83" s="32"/>
      <c r="L83" s="32"/>
      <c r="M83" s="32"/>
    </row>
    <row r="84" spans="2:13" ht="13.5" customHeight="1">
      <c r="B84" s="733"/>
      <c r="C84" s="725"/>
      <c r="D84" s="1536"/>
      <c r="E84" s="729" t="s">
        <v>734</v>
      </c>
      <c r="F84" s="729"/>
      <c r="G84" s="730"/>
      <c r="H84" s="274"/>
      <c r="I84" s="393"/>
      <c r="J84" s="394"/>
      <c r="K84" s="32"/>
      <c r="L84" s="32"/>
      <c r="M84" s="32"/>
    </row>
    <row r="85" spans="2:13" ht="13.5" customHeight="1">
      <c r="B85" s="731"/>
      <c r="C85" s="725"/>
      <c r="D85" s="1537"/>
      <c r="E85" s="1538" t="s">
        <v>351</v>
      </c>
      <c r="F85" s="1539"/>
      <c r="G85" s="1540"/>
      <c r="H85" s="258"/>
      <c r="I85" s="709"/>
      <c r="K85" s="32"/>
      <c r="L85" s="32"/>
      <c r="M85" s="32"/>
    </row>
    <row r="86" spans="2:13" ht="10" customHeight="1">
      <c r="B86" s="724"/>
      <c r="C86" s="725"/>
      <c r="D86" s="732"/>
      <c r="E86" s="734"/>
      <c r="F86" s="735"/>
      <c r="G86" s="280"/>
      <c r="H86" s="280"/>
      <c r="I86" s="709"/>
      <c r="K86" s="32"/>
      <c r="L86" s="32"/>
      <c r="M86" s="32"/>
    </row>
    <row r="87" spans="2:13" ht="13.5" customHeight="1">
      <c r="B87" s="396" t="s">
        <v>1139</v>
      </c>
      <c r="C87" s="1534" t="s">
        <v>1140</v>
      </c>
      <c r="D87" s="1534"/>
      <c r="E87" s="1534"/>
      <c r="F87" s="1534"/>
      <c r="G87" s="1534"/>
      <c r="H87" s="707"/>
      <c r="I87" s="709"/>
      <c r="K87" s="32"/>
      <c r="L87" s="32"/>
      <c r="M87" s="32"/>
    </row>
    <row r="88" spans="2:13" ht="20.149999999999999" customHeight="1">
      <c r="B88" s="736"/>
      <c r="C88" s="725"/>
      <c r="D88" s="1535" t="s">
        <v>350</v>
      </c>
      <c r="E88" s="737" t="s">
        <v>364</v>
      </c>
      <c r="F88" s="1535" t="s">
        <v>350</v>
      </c>
      <c r="G88" s="737" t="s">
        <v>365</v>
      </c>
      <c r="H88" s="258"/>
      <c r="I88" s="709"/>
      <c r="K88" s="32"/>
      <c r="L88" s="32"/>
      <c r="M88" s="32"/>
    </row>
    <row r="89" spans="2:13" ht="13.5" customHeight="1">
      <c r="B89" s="731"/>
      <c r="C89" s="725"/>
      <c r="D89" s="1547"/>
      <c r="E89" s="264" t="s">
        <v>351</v>
      </c>
      <c r="F89" s="1547"/>
      <c r="G89" s="264" t="s">
        <v>351</v>
      </c>
      <c r="H89" s="258"/>
      <c r="I89" s="709"/>
      <c r="K89" s="32"/>
      <c r="L89" s="32"/>
      <c r="M89" s="32"/>
    </row>
    <row r="90" spans="2:13" ht="20.149999999999999" customHeight="1">
      <c r="B90" s="736"/>
      <c r="C90" s="725"/>
      <c r="D90" s="1535" t="s">
        <v>350</v>
      </c>
      <c r="E90" s="737" t="s">
        <v>366</v>
      </c>
      <c r="F90" s="1535" t="s">
        <v>350</v>
      </c>
      <c r="G90" s="737" t="s">
        <v>367</v>
      </c>
      <c r="H90" s="258"/>
      <c r="I90" s="709"/>
      <c r="K90" s="32"/>
      <c r="L90" s="32"/>
      <c r="M90" s="32"/>
    </row>
    <row r="91" spans="2:13" ht="13.5" customHeight="1">
      <c r="B91" s="731"/>
      <c r="C91" s="725"/>
      <c r="D91" s="1547"/>
      <c r="E91" s="264" t="s">
        <v>351</v>
      </c>
      <c r="F91" s="1547"/>
      <c r="G91" s="264" t="s">
        <v>351</v>
      </c>
      <c r="H91" s="258"/>
      <c r="I91" s="709"/>
      <c r="K91" s="32"/>
      <c r="L91" s="32"/>
      <c r="M91" s="32"/>
    </row>
    <row r="92" spans="2:13" ht="20.149999999999999" customHeight="1">
      <c r="B92" s="736"/>
      <c r="C92" s="725"/>
      <c r="D92" s="1535" t="s">
        <v>350</v>
      </c>
      <c r="E92" s="737" t="s">
        <v>368</v>
      </c>
      <c r="F92" s="1535" t="s">
        <v>350</v>
      </c>
      <c r="G92" s="737" t="s">
        <v>369</v>
      </c>
      <c r="H92" s="258"/>
      <c r="I92" s="709"/>
      <c r="K92" s="32"/>
      <c r="L92" s="32"/>
      <c r="M92" s="32"/>
    </row>
    <row r="93" spans="2:13" ht="13.5" customHeight="1">
      <c r="B93" s="731"/>
      <c r="C93" s="725"/>
      <c r="D93" s="1547"/>
      <c r="E93" s="264" t="s">
        <v>351</v>
      </c>
      <c r="F93" s="1547"/>
      <c r="G93" s="264" t="s">
        <v>351</v>
      </c>
      <c r="H93" s="258"/>
      <c r="I93" s="709"/>
      <c r="K93" s="32"/>
      <c r="L93" s="32"/>
      <c r="M93" s="32"/>
    </row>
    <row r="94" spans="2:13" ht="27" customHeight="1">
      <c r="B94" s="731"/>
      <c r="C94" s="725"/>
      <c r="D94" s="1535" t="s">
        <v>350</v>
      </c>
      <c r="E94" s="737" t="s">
        <v>750</v>
      </c>
      <c r="F94" s="738"/>
      <c r="G94" s="266"/>
      <c r="H94" s="258"/>
      <c r="I94" s="709"/>
      <c r="K94" s="32"/>
      <c r="L94" s="32"/>
      <c r="M94" s="32"/>
    </row>
    <row r="95" spans="2:13" ht="13.5" customHeight="1">
      <c r="B95" s="265"/>
      <c r="C95" s="725"/>
      <c r="D95" s="1547"/>
      <c r="E95" s="264" t="s">
        <v>351</v>
      </c>
      <c r="F95" s="266"/>
      <c r="G95" s="266"/>
      <c r="H95" s="266"/>
      <c r="I95" s="709"/>
      <c r="J95" s="258"/>
      <c r="K95" s="32"/>
      <c r="L95" s="32"/>
      <c r="M95" s="32"/>
    </row>
    <row r="96" spans="2:13" ht="39" customHeight="1">
      <c r="B96" s="739"/>
      <c r="C96" s="725"/>
      <c r="D96" s="1562" t="s">
        <v>545</v>
      </c>
      <c r="E96" s="1563"/>
      <c r="F96" s="1563"/>
      <c r="G96" s="1564"/>
      <c r="H96" s="266"/>
      <c r="I96" s="709"/>
      <c r="K96" s="32"/>
      <c r="L96" s="32"/>
      <c r="M96" s="32"/>
    </row>
    <row r="97" spans="2:13" ht="10.5" customHeight="1">
      <c r="B97" s="724"/>
      <c r="C97" s="725"/>
      <c r="D97" s="732"/>
      <c r="E97" s="734"/>
      <c r="F97" s="735"/>
      <c r="G97" s="280"/>
      <c r="H97" s="280"/>
      <c r="I97" s="709"/>
      <c r="K97" s="32"/>
      <c r="L97" s="32"/>
      <c r="M97" s="32"/>
    </row>
    <row r="98" spans="2:13" ht="19">
      <c r="B98" s="1544" t="str">
        <f>$B$1&amp;" "&amp;$B$2</f>
        <v>（様式-１２） 評価項目（３）-⑥</v>
      </c>
      <c r="C98" s="1545"/>
      <c r="D98" s="1545"/>
      <c r="E98" s="1545"/>
      <c r="F98" s="1546" t="str">
        <f>IF(企業入力シート!C7="","",企業入力シート!C7)</f>
        <v>○○建設</v>
      </c>
      <c r="G98" s="1546"/>
      <c r="H98" s="1546"/>
      <c r="I98" s="1546"/>
      <c r="J98" s="255"/>
      <c r="K98" s="32"/>
      <c r="L98" s="32"/>
      <c r="M98" s="32"/>
    </row>
    <row r="99" spans="2:13" ht="30" customHeight="1">
      <c r="B99" s="1541" t="s">
        <v>1141</v>
      </c>
      <c r="C99" s="1542"/>
      <c r="D99" s="1542"/>
      <c r="E99" s="1542"/>
      <c r="F99" s="1542"/>
      <c r="G99" s="1542"/>
      <c r="H99" s="1542"/>
      <c r="I99" s="1542"/>
      <c r="J99" s="257"/>
      <c r="K99" s="32"/>
      <c r="L99" s="32"/>
      <c r="M99" s="32"/>
    </row>
    <row r="100" spans="2:13" ht="10" customHeight="1">
      <c r="B100" s="1543"/>
      <c r="C100" s="1543"/>
      <c r="D100" s="1543"/>
      <c r="E100" s="1543"/>
      <c r="F100" s="1543"/>
      <c r="G100" s="1543"/>
      <c r="H100" s="1543"/>
      <c r="I100" s="1543"/>
      <c r="K100" s="32"/>
      <c r="L100" s="32"/>
      <c r="M100" s="32"/>
    </row>
    <row r="101" spans="2:13" ht="27" customHeight="1">
      <c r="B101" s="396" t="s">
        <v>1142</v>
      </c>
      <c r="C101" s="1534" t="s">
        <v>1143</v>
      </c>
      <c r="D101" s="1534"/>
      <c r="E101" s="1534"/>
      <c r="F101" s="1534"/>
      <c r="G101" s="1534"/>
      <c r="H101" s="707"/>
      <c r="I101" s="709"/>
      <c r="K101" s="32"/>
      <c r="L101" s="32"/>
      <c r="M101" s="32"/>
    </row>
    <row r="102" spans="2:13" ht="66" customHeight="1">
      <c r="B102" s="270"/>
      <c r="C102" s="281"/>
      <c r="D102" s="1551" t="s">
        <v>350</v>
      </c>
      <c r="E102" s="1552" t="s">
        <v>1108</v>
      </c>
      <c r="F102" s="1553"/>
      <c r="G102" s="1554"/>
      <c r="H102" s="263"/>
      <c r="K102" s="32"/>
      <c r="L102" s="32"/>
      <c r="M102" s="32"/>
    </row>
    <row r="103" spans="2:13" ht="67.5" customHeight="1">
      <c r="B103" s="270"/>
      <c r="C103" s="281"/>
      <c r="D103" s="791"/>
      <c r="E103" s="1555" t="s">
        <v>370</v>
      </c>
      <c r="F103" s="1556"/>
      <c r="G103" s="1557"/>
      <c r="H103" s="263"/>
      <c r="K103" s="32"/>
      <c r="L103" s="32"/>
      <c r="M103" s="32"/>
    </row>
    <row r="104" spans="2:13" ht="4.5" customHeight="1">
      <c r="B104" s="273"/>
      <c r="G104" s="274"/>
      <c r="H104" s="274"/>
      <c r="K104" s="32"/>
      <c r="L104" s="32"/>
      <c r="M104" s="32"/>
    </row>
    <row r="105" spans="2:13" ht="16.5" hidden="1">
      <c r="B105" s="277"/>
      <c r="D105" s="205"/>
      <c r="E105" s="282" t="s">
        <v>813</v>
      </c>
      <c r="F105" s="1558" t="s">
        <v>803</v>
      </c>
      <c r="G105" s="1559"/>
      <c r="H105" s="283"/>
      <c r="K105" s="284"/>
      <c r="L105" s="284"/>
      <c r="M105" s="284"/>
    </row>
    <row r="106" spans="2:13" ht="10" customHeight="1" thickBot="1">
      <c r="B106" s="270"/>
      <c r="G106" s="274"/>
      <c r="H106" s="274"/>
      <c r="K106" s="32"/>
      <c r="L106" s="32"/>
      <c r="M106" s="32"/>
    </row>
    <row r="107" spans="2:13" ht="36" customHeight="1" thickBot="1">
      <c r="B107" s="270"/>
      <c r="D107" s="285" t="s">
        <v>546</v>
      </c>
      <c r="E107" s="740" t="s">
        <v>1144</v>
      </c>
      <c r="F107" s="1560" t="str">
        <f>IF(F105="ＯＫ！",IF((COUNTIF(D10,"■")+COUNTIF(D17:F21,"■")+COUNTIF(D27,"■")+COUNTIF(D34:F48,"■")+COUNTIF(D55:F69,"■")+COUNTIF(D72:D83,"■")+COUNTIF(D88:F94,"■")+COUNTIF(D102,"■"))&gt;=1,"ＯＫ！","ＮＯ！"),"ＮＯ！")</f>
        <v>ＮＯ！</v>
      </c>
      <c r="G107" s="1561"/>
      <c r="H107" s="286"/>
      <c r="K107" s="32"/>
      <c r="L107" s="32"/>
      <c r="M107" s="32"/>
    </row>
    <row r="108" spans="2:13" ht="10" customHeight="1">
      <c r="B108" s="277"/>
      <c r="E108" s="1548" t="s">
        <v>1145</v>
      </c>
      <c r="F108" s="1549"/>
      <c r="G108" s="1549"/>
      <c r="J108" s="260"/>
      <c r="K108" s="32"/>
      <c r="L108" s="32"/>
      <c r="M108" s="32"/>
    </row>
    <row r="109" spans="2:13" ht="40.5" customHeight="1">
      <c r="B109" s="270"/>
      <c r="E109" s="1550"/>
      <c r="F109" s="1550"/>
      <c r="G109" s="1550"/>
      <c r="J109" s="260"/>
      <c r="K109" s="32"/>
      <c r="L109" s="32"/>
      <c r="M109" s="32"/>
    </row>
  </sheetData>
  <mergeCells count="86">
    <mergeCell ref="B3:I3"/>
    <mergeCell ref="F4:I4"/>
    <mergeCell ref="D14:G14"/>
    <mergeCell ref="C16:G16"/>
    <mergeCell ref="D17:D18"/>
    <mergeCell ref="F17:F18"/>
    <mergeCell ref="D19:D20"/>
    <mergeCell ref="F19:F20"/>
    <mergeCell ref="B5:I6"/>
    <mergeCell ref="C7:G7"/>
    <mergeCell ref="C9:G9"/>
    <mergeCell ref="D10:D12"/>
    <mergeCell ref="F10:F12"/>
    <mergeCell ref="G10:G12"/>
    <mergeCell ref="D31:G31"/>
    <mergeCell ref="C33:G33"/>
    <mergeCell ref="D34:D35"/>
    <mergeCell ref="F34:F35"/>
    <mergeCell ref="D36:D37"/>
    <mergeCell ref="D21:D22"/>
    <mergeCell ref="F21:F22"/>
    <mergeCell ref="D24:G24"/>
    <mergeCell ref="C26:G26"/>
    <mergeCell ref="D27:D29"/>
    <mergeCell ref="F27:F29"/>
    <mergeCell ref="G27:G29"/>
    <mergeCell ref="D46:D47"/>
    <mergeCell ref="D48:D49"/>
    <mergeCell ref="E42:G42"/>
    <mergeCell ref="E43:G43"/>
    <mergeCell ref="E44:G44"/>
    <mergeCell ref="E45:G45"/>
    <mergeCell ref="E46:G46"/>
    <mergeCell ref="E47:G47"/>
    <mergeCell ref="E48:G48"/>
    <mergeCell ref="E49:G49"/>
    <mergeCell ref="D38:D39"/>
    <mergeCell ref="E38:G38"/>
    <mergeCell ref="C41:G41"/>
    <mergeCell ref="D42:D43"/>
    <mergeCell ref="D44:D45"/>
    <mergeCell ref="B51:E51"/>
    <mergeCell ref="F51:I51"/>
    <mergeCell ref="B52:I53"/>
    <mergeCell ref="C64:G64"/>
    <mergeCell ref="D65:D66"/>
    <mergeCell ref="F65:F66"/>
    <mergeCell ref="D59:D60"/>
    <mergeCell ref="F59:F60"/>
    <mergeCell ref="D61:D62"/>
    <mergeCell ref="C54:G54"/>
    <mergeCell ref="D55:D56"/>
    <mergeCell ref="F55:F56"/>
    <mergeCell ref="D57:D58"/>
    <mergeCell ref="F57:F58"/>
    <mergeCell ref="C68:G68"/>
    <mergeCell ref="D69:D70"/>
    <mergeCell ref="F69:F70"/>
    <mergeCell ref="E108:G109"/>
    <mergeCell ref="C101:G101"/>
    <mergeCell ref="D102:D103"/>
    <mergeCell ref="E102:G102"/>
    <mergeCell ref="E103:G103"/>
    <mergeCell ref="F105:G105"/>
    <mergeCell ref="F107:G107"/>
    <mergeCell ref="D90:D91"/>
    <mergeCell ref="F90:F91"/>
    <mergeCell ref="D92:D93"/>
    <mergeCell ref="F92:F93"/>
    <mergeCell ref="D94:D95"/>
    <mergeCell ref="D96:G96"/>
    <mergeCell ref="B99:I100"/>
    <mergeCell ref="C82:G82"/>
    <mergeCell ref="D83:D85"/>
    <mergeCell ref="E85:G85"/>
    <mergeCell ref="B98:E98"/>
    <mergeCell ref="F98:I98"/>
    <mergeCell ref="C87:G87"/>
    <mergeCell ref="D88:D89"/>
    <mergeCell ref="F88:F89"/>
    <mergeCell ref="C72:G72"/>
    <mergeCell ref="D73:D75"/>
    <mergeCell ref="E75:G75"/>
    <mergeCell ref="C77:G77"/>
    <mergeCell ref="D78:D80"/>
    <mergeCell ref="E80:G80"/>
  </mergeCells>
  <phoneticPr fontId="2"/>
  <dataValidations xWindow="217" yWindow="410" count="6">
    <dataValidation imeMode="on" allowBlank="1" showInputMessage="1" showErrorMessage="1" sqref="G90 JC90 SY90 ACU90 AMQ90 AWM90 BGI90 BQE90 CAA90 CJW90 CTS90 DDO90 DNK90 DXG90 EHC90 EQY90 FAU90 FKQ90 FUM90 GEI90 GOE90 GYA90 HHW90 HRS90 IBO90 ILK90 IVG90 JFC90 JOY90 JYU90 KIQ90 KSM90 LCI90 LME90 LWA90 MFW90 MPS90 MZO90 NJK90 NTG90 ODC90 OMY90 OWU90 PGQ90 PQM90 QAI90 QKE90 QUA90 RDW90 RNS90 RXO90 SHK90 SRG90 TBC90 TKY90 TUU90 UEQ90 UOM90 UYI90 VIE90 VSA90 WBW90 WLS90 WVO90 E92 JA92 SW92 ACS92 AMO92 AWK92 BGG92 BQC92 BZY92 CJU92 CTQ92 DDM92 DNI92 DXE92 EHA92 EQW92 FAS92 FKO92 FUK92 GEG92 GOC92 GXY92 HHU92 HRQ92 IBM92 ILI92 IVE92 JFA92 JOW92 JYS92 KIO92 KSK92 LCG92 LMC92 LVY92 MFU92 MPQ92 MZM92 NJI92 NTE92 ODA92 OMW92 OWS92 PGO92 PQK92 QAG92 QKC92 QTY92 RDU92 RNQ92 RXM92 SHI92 SRE92 TBA92 TKW92 TUS92 UEO92 UOK92 UYG92 VIC92 VRY92 WBU92 WLQ92 WVM92 E38:G38 JA38:JC38 SW38:SY38 ACS38:ACU38 AMO38:AMQ38 AWK38:AWM38 BGG38:BGI38 BQC38:BQE38 BZY38:CAA38 CJU38:CJW38 CTQ38:CTS38 DDM38:DDO38 DNI38:DNK38 DXE38:DXG38 EHA38:EHC38 EQW38:EQY38 FAS38:FAU38 FKO38:FKQ38 FUK38:FUM38 GEG38:GEI38 GOC38:GOE38 GXY38:GYA38 HHU38:HHW38 HRQ38:HRS38 IBM38:IBO38 ILI38:ILK38 IVE38:IVG38 JFA38:JFC38 JOW38:JOY38 JYS38:JYU38 KIO38:KIQ38 KSK38:KSM38 LCG38:LCI38 LMC38:LME38 LVY38:LWA38 MFU38:MFW38 MPQ38:MPS38 MZM38:MZO38 NJI38:NJK38 NTE38:NTG38 ODA38:ODC38 OMW38:OMY38 OWS38:OWU38 PGO38:PGQ38 PQK38:PQM38 QAG38:QAI38 QKC38:QKE38 QTY38:QUA38 RDU38:RDW38 RNQ38:RNS38 RXM38:RXO38 SHI38:SHK38 SRE38:SRG38 TBA38:TBC38 TKW38:TKY38 TUS38:TUU38 UEO38:UEQ38 UOK38:UOM38 UYG38:UYI38 VIC38:VIE38 VRY38:VSA38 WBU38:WBW38 WLQ38:WLS38 WVM38:WVO38 WVM84:WVO84 JA102:JA103 SW102:SW103 ACS102:ACS103 AMO102:AMO103 AWK102:AWK103 BGG102:BGG103 BQC102:BQC103 BZY102:BZY103 CJU102:CJU103 CTQ102:CTQ103 DDM102:DDM103 DNI102:DNI103 DXE102:DXE103 EHA102:EHA103 EQW102:EQW103 FAS102:FAS103 FKO102:FKO103 FUK102:FUK103 GEG102:GEG103 GOC102:GOC103 GXY102:GXY103 HHU102:HHU103 HRQ102:HRQ103 IBM102:IBM103 ILI102:ILI103 IVE102:IVE103 JFA102:JFA103 JOW102:JOW103 JYS102:JYS103 KIO102:KIO103 KSK102:KSK103 LCG102:LCG103 LMC102:LMC103 LVY102:LVY103 MFU102:MFU103 MPQ102:MPQ103 MZM102:MZM103 NJI102:NJI103 NTE102:NTE103 ODA102:ODA103 OMW102:OMW103 OWS102:OWS103 PGO102:PGO103 PQK102:PQK103 QAG102:QAG103 QKC102:QKC103 QTY102:QTY103 RDU102:RDU103 RNQ102:RNQ103 RXM102:RXM103 SHI102:SHI103 SRE102:SRE103 TBA102:TBA103 TKW102:TKW103 TUS102:TUS103 UEO102:UEO103 UOK102:UOK103 UYG102:UYG103 VIC102:VIC103 VRY102:VRY103 WBU102:WBU103 WLQ102:WLQ103 WVM102:WVM103 E88 JA88 SW88 ACS88 AMO88 AWK88 BGG88 BQC88 BZY88 CJU88 CTQ88 DDM88 DNI88 DXE88 EHA88 EQW88 FAS88 FKO88 FUK88 GEG88 GOC88 GXY88 HHU88 HRQ88 IBM88 ILI88 IVE88 JFA88 JOW88 JYS88 KIO88 KSK88 LCG88 LMC88 LVY88 MFU88 MPQ88 MZM88 NJI88 NTE88 ODA88 OMW88 OWS88 PGO88 PQK88 QAG88 QKC88 QTY88 RDU88 RNQ88 RXM88 SHI88 SRE88 TBA88 TKW88 TUS88 UEO88 UOK88 UYG88 VIC88 VRY88 WBU88 WLQ88 WVM88 G88 JC88 SY88 ACU88 AMQ88 AWM88 BGI88 BQE88 CAA88 CJW88 CTS88 DDO88 DNK88 DXG88 EHC88 EQY88 FAU88 FKQ88 FUM88 GEI88 GOE88 GYA88 HHW88 HRS88 IBO88 ILK88 IVG88 JFC88 JOY88 JYU88 KIQ88 KSM88 LCI88 LME88 LWA88 MFW88 MPS88 MZO88 NJK88 NTG88 ODC88 OMY88 OWU88 PGQ88 PQM88 QAI88 QKE88 QUA88 RDW88 RNS88 RXO88 SHK88 SRG88 TBC88 TKY88 TUU88 UEQ88 UOM88 UYI88 VIE88 VSA88 WBW88 WLS88 WVO88 E90 JA90 SW90 ACS90 AMO90 AWK90 BGG90 BQC90 BZY90 CJU90 CTQ90 DDM90 DNI90 DXE90 EHA90 EQW90 FAS90 FKO90 FUK90 GEG90 GOC90 GXY90 HHU90 HRQ90 IBM90 ILI90 IVE90 JFA90 JOW90 JYS90 KIO90 KSK90 LCG90 LMC90 LVY90 MFU90 MPQ90 MZM90 NJI90 NTE90 ODA90 OMW90 OWS90 PGO90 PQK90 QAG90 QKC90 QTY90 RDU90 RNQ90 RXM90 SHI90 SRE90 TBA90 TKW90 TUS90 UEO90 UOK90 UYG90 VIC90 VRY90 WBU90 WLQ90 WVM90 G92 JC92 SY92 ACU92 AMQ92 AWM92 BGI92 BQE92 CAA92 CJW92 CTS92 DDO92 DNK92 DXG92 EHC92 EQY92 FAU92 FKQ92 FUM92 GEI92 GOE92 GYA92 HHW92 HRS92 IBO92 ILK92 IVG92 JFC92 JOY92 JYU92 KIQ92 KSM92 LCI92 LME92 LWA92 MFW92 MPS92 MZO92 NJK92 NTG92 ODC92 OMY92 OWU92 PGQ92 PQM92 QAI92 QKE92 QUA92 RDW92 RNS92 RXO92 SHK92 SRG92 TBC92 TKY92 TUU92 UEQ92 UOM92 UYI92 VIE92 VSA92 WBW92 WLS92 WVO92 E94 JA94 SW94 ACS94 AMO94 AWK94 BGG94 BQC94 BZY94 CJU94 CTQ94 DDM94 DNI94 DXE94 EHA94 EQW94 FAS94 FKO94 FUK94 GEG94 GOC94 GXY94 HHU94 HRQ94 IBM94 ILI94 IVE94 JFA94 JOW94 JYS94 KIO94 KSK94 LCG94 LMC94 LVY94 MFU94 MPQ94 MZM94 NJI94 NTE94 ODA94 OMW94 OWS94 PGO94 PQK94 QAG94 QKC94 QTY94 RDU94 RNQ94 RXM94 SHI94 SRE94 TBA94 TKW94 TUS94 UEO94 UOK94 UYG94 VIC94 VRY94 WBU94 WLQ94 WVM94 E74:G74 JA74:JC74 SW74:SY74 ACS74:ACU74 AMO74:AMQ74 AWK74:AWM74 BGG74:BGI74 BQC74:BQE74 BZY74:CAA74 CJU74:CJW74 CTQ74:CTS74 DDM74:DDO74 DNI74:DNK74 DXE74:DXG74 EHA74:EHC74 EQW74:EQY74 FAS74:FAU74 FKO74:FKQ74 FUK74:FUM74 GEG74:GEI74 GOC74:GOE74 GXY74:GYA74 HHU74:HHW74 HRQ74:HRS74 IBM74:IBO74 ILI74:ILK74 IVE74:IVG74 JFA74:JFC74 JOW74:JOY74 JYS74:JYU74 KIO74:KIQ74 KSK74:KSM74 LCG74:LCI74 LMC74:LME74 LVY74:LWA74 MFU74:MFW74 MPQ74:MPS74 MZM74:MZO74 NJI74:NJK74 NTE74:NTG74 ODA74:ODC74 OMW74:OMY74 OWS74:OWU74 PGO74:PGQ74 PQK74:PQM74 QAG74:QAI74 QKC74:QKE74 QTY74:QUA74 RDU74:RDW74 RNQ74:RNS74 RXM74:RXO74 SHI74:SHK74 SRE74:SRG74 TBA74:TBC74 TKW74:TKY74 TUS74:TUU74 UEO74:UEQ74 UOK74:UOM74 UYG74:UYI74 VIC74:VIE74 VRY74:VSA74 WBU74:WBW74 WLQ74:WLS74 WVM74:WVO74 E79:G79 JA79:JC79 SW79:SY79 ACS79:ACU79 AMO79:AMQ79 AWK79:AWM79 BGG79:BGI79 BQC79:BQE79 BZY79:CAA79 CJU79:CJW79 CTQ79:CTS79 DDM79:DDO79 DNI79:DNK79 DXE79:DXG79 EHA79:EHC79 EQW79:EQY79 FAS79:FAU79 FKO79:FKQ79 FUK79:FUM79 GEG79:GEI79 GOC79:GOE79 GXY79:GYA79 HHU79:HHW79 HRQ79:HRS79 IBM79:IBO79 ILI79:ILK79 IVE79:IVG79 JFA79:JFC79 JOW79:JOY79 JYS79:JYU79 KIO79:KIQ79 KSK79:KSM79 LCG79:LCI79 LMC79:LME79 LVY79:LWA79 MFU79:MFW79 MPQ79:MPS79 MZM79:MZO79 NJI79:NJK79 NTE79:NTG79 ODA79:ODC79 OMW79:OMY79 OWS79:OWU79 PGO79:PGQ79 PQK79:PQM79 QAG79:QAI79 QKC79:QKE79 QTY79:QUA79 RDU79:RDW79 RNQ79:RNS79 RXM79:RXO79 SHI79:SHK79 SRE79:SRG79 TBA79:TBC79 TKW79:TKY79 TUS79:TUU79 UEO79:UEQ79 UOK79:UOM79 UYG79:UYI79 VIC79:VIE79 VRY79:VSA79 WBU79:WBW79 WLQ79:WLS79 WVM79:WVO79 E84:G84 JA84:JC84 SW84:SY84 ACS84:ACU84 AMO84:AMQ84 AWK84:AWM84 BGG84:BGI84 BQC84:BQE84 BZY84:CAA84 CJU84:CJW84 CTQ84:CTS84 DDM84:DDO84 DNI84:DNK84 DXE84:DXG84 EHA84:EHC84 EQW84:EQY84 FAS84:FAU84 FKO84:FKQ84 FUK84:FUM84 GEG84:GEI84 GOC84:GOE84 GXY84:GYA84 HHU84:HHW84 HRQ84:HRS84 IBM84:IBO84 ILI84:ILK84 IVE84:IVG84 JFA84:JFC84 JOW84:JOY84 JYS84:JYU84 KIO84:KIQ84 KSK84:KSM84 LCG84:LCI84 LMC84:LME84 LVY84:LWA84 MFU84:MFW84 MPQ84:MPS84 MZM84:MZO84 NJI84:NJK84 NTE84:NTG84 ODA84:ODC84 OMW84:OMY84 OWS84:OWU84 PGO84:PGQ84 PQK84:PQM84 QAG84:QAI84 QKC84:QKE84 QTY84:QUA84 RDU84:RDW84 RNQ84:RNS84 RXM84:RXO84 SHI84:SHK84 SRE84:SRG84 TBA84:TBC84 TKW84:TKY84 TUS84:TUU84 UEO84:UEQ84 UOK84:UOM84 UYG84:UYI84 VIC84:VIE84 VRY84:VSA84 WBU84:WBW84 WLQ84:WLS84 E102:E103" xr:uid="{00000000-0002-0000-1E00-000000000000}"/>
    <dataValidation imeMode="off" allowBlank="1" showInputMessage="1" showErrorMessage="1" sqref="E28 JA28 SW28 ACS28 AMO28 AWK28 BGG28 BQC28 BZY28 CJU28 CTQ28 DDM28 DNI28 DXE28 EHA28 EQW28 FAS28 FKO28 FUK28 GEG28 GOC28 GXY28 HHU28 HRQ28 IBM28 ILI28 IVE28 JFA28 JOW28 JYS28 KIO28 KSK28 LCG28 LMC28 LVY28 MFU28 MPQ28 MZM28 NJI28 NTE28 ODA28 OMW28 OWS28 PGO28 PQK28 QAG28 QKC28 QTY28 RDU28 RNQ28 RXM28 SHI28 SRE28 TBA28 TKW28 TUS28 UEO28 UOK28 UYG28 VIC28 VRY28 WBU28 WLQ28 WVM28 E1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xr:uid="{00000000-0002-0000-1E00-000001000000}"/>
    <dataValidation type="list" allowBlank="1" showInputMessage="1" showErrorMessage="1" error="□：該当しない_x000a_■：該当する　　のどちらかを選択して下さい。" prompt="該当する場合は■を、該当しない場合は□を選択して下さい。" sqref="JB36 SX36 ACT36 AMP36 AWL36 BGH36 BQD36 BZZ36 CJV36 CTR36 DDN36 DNJ36 DXF36 EHB36 EQX36 FAT36 FKP36 FUL36 GEH36 GOD36 GXZ36 HHV36 HRR36 IBN36 ILJ36 IVF36 JFB36 JOX36 JYT36 KIP36 KSL36 LCH36 LMD36 LVZ36 MFV36 MPR36 MZN36 NJJ36 NTF36 ODB36 OMX36 OWT36 PGP36 PQL36 QAH36 QKD36 QTZ36 RDV36 RNR36 RXN36 SHJ36 SRF36 TBB36 TKX36 TUT36 UEP36 UOL36 UYH36 VID36 VRZ36 WBV36 WLR36 WVN36 JB27 SX27 ACT27 AMP27 AWL27 BGH27 BQD27 BZZ27 CJV27 CTR27 DDN27 DNJ27 DXF27 EHB27 EQX27 FAT27 FKP27 FUL27 GEH27 GOD27 GXZ27 HHV27 HRR27 IBN27 ILJ27 IVF27 JFB27 JOX27 JYT27 KIP27 KSL27 LCH27 LMD27 LVZ27 MFV27 MPR27 MZN27 NJJ27 NTF27 ODB27 OMX27 OWT27 PGP27 PQL27 QAH27 QKD27 QTZ27 RDV27 RNR27 RXN27 SHJ27 SRF27 TBB27 TKX27 TUT27 UEP27 UOL27 UYH27 VID27 VRZ27 WBV27 WLR27 WVN27 IZ27 SV27 ACR27 AMN27 AWJ27 BGF27 BQB27 BZX27 CJT27 CTP27 DDL27 DNH27 DXD27 EGZ27 EQV27 FAR27 FKN27 FUJ27 GEF27 GOB27 GXX27 HHT27 HRP27 IBL27 ILH27 IVD27 JEZ27 JOV27 JYR27 KIN27 KSJ27 LCF27 LMB27 LVX27 MFT27 MPP27 MZL27 NJH27 NTD27 OCZ27 OMV27 OWR27 PGN27 PQJ27 QAF27 QKB27 QTX27 RDT27 RNP27 RXL27 SHH27 SRD27 TAZ27 TKV27 TUR27 UEN27 UOJ27 UYF27 VIB27 VRX27 WBT27 WLP27 WVL27 JB21 SX21 ACT21 AMP21 AWL21 BGH21 BQD21 BZZ21 CJV21 CTR21 DDN21 DNJ21 DXF21 EHB21 EQX21 FAT21 FKP21 FUL21 GEH21 GOD21 GXZ21 HHV21 HRR21 IBN21 ILJ21 IVF21 JFB21 JOX21 JYT21 KIP21 KSL21 LCH21 LMD21 LVZ21 MFV21 MPR21 MZN21 NJJ21 NTF21 ODB21 OMX21 OWT21 PGP21 PQL21 QAH21 QKD21 QTZ21 RDV21 RNR21 RXN21 SHJ21 SRF21 TBB21 TKX21 TUT21 UEP21 UOL21 UYH21 VID21 VRZ21 WBV21 WLR21 WVN21 IZ38 SV38 ACR38 AMN38 AWJ38 BGF38 BQB38 BZX38 CJT38 CTP38 DDL38 DNH38 DXD38 EGZ38 EQV38 FAR38 FKN38 FUJ38 GEF38 GOB38 GXX38 HHT38 HRP38 IBL38 ILH38 IVD38 JEZ38 JOV38 JYR38 KIN38 KSJ38 LCF38 LMB38 LVX38 MFT38 MPP38 MZL38 NJH38 NTD38 OCZ38 OMV38 OWR38 PGN38 PQJ38 QAF38 QKB38 QTX38 RDT38 RNP38 RXL38 SHH38 SRD38 TAZ38 TKV38 TUR38 UEN38 UOJ38 UYF38 VIB38 VRX38 WBT38 WLP38 WVL38 JB10 SX10 ACT10 AMP10 AWL10 BGH10 BQD10 BZZ10 CJV10 CTR10 DDN10 DNJ10 DXF10 EHB10 EQX10 FAT10 FKP10 FUL10 GEH10 GOD10 GXZ10 HHV10 HRR10 IBN10 ILJ10 IVF10 JFB10 JOX10 JYT10 KIP10 KSL10 LCH10 LMD10 LVZ10 MFV10 MPR10 MZN10 NJJ10 NTF10 ODB10 OMX10 OWT10 PGP10 PQL10 QAH10 QKD10 QTZ10 RDV10 RNR10 RXN10 SHJ10 SRF10 TBB10 TKX10 TUT10 UEP10 UOL10 UYH10 VID10 VRZ10 WBV10 WLR10 WVN10 IZ10 SV10 ACR10 AMN10 AWJ10 BGF10 BQB10 BZX10 CJT10 CTP10 DDL10 DNH10 DXD10 EGZ10 EQV10 FAR10 FKN10 FUJ10 GEF10 GOB10 GXX10 HHT10 HRP10 IBL10 ILH10 IVD10 JEZ10 JOV10 JYR10 KIN10 KSJ10 LCF10 LMB10 LVX10 MFT10 MPP10 MZL10 NJH10 NTD10 OCZ10 OMV10 OWR10 PGN10 PQJ10 QAF10 QKB10 QTX10 RDT10 RNP10 RXL10 SHH10 SRD10 TAZ10 TKV10 TUR10 UEN10 UOJ10 UYF10 VIB10 VRX10 WBT10 WLP10 WVL10 JB17 SX17 ACT17 AMP17 AWL17 BGH17 BQD17 BZZ17 CJV17 CTR17 DDN17 DNJ17 DXF17 EHB17 EQX17 FAT17 FKP17 FUL17 GEH17 GOD17 GXZ17 HHV17 HRR17 IBN17 ILJ17 IVF17 JFB17 JOX17 JYT17 KIP17 KSL17 LCH17 LMD17 LVZ17 MFV17 MPR17 MZN17 NJJ17 NTF17 ODB17 OMX17 OWT17 PGP17 PQL17 QAH17 QKD17 QTZ17 RDV17 RNR17 RXN17 SHJ17 SRF17 TBB17 TKX17 TUT17 UEP17 UOL17 UYH17 VID17 VRZ17 WBV17 WLR17 WVN17 IZ17 SV17 ACR17 AMN17 AWJ17 BGF17 BQB17 BZX17 CJT17 CTP17 DDL17 DNH17 DXD17 EGZ17 EQV17 FAR17 FKN17 FUJ17 GEF17 GOB17 GXX17 HHT17 HRP17 IBL17 ILH17 IVD17 JEZ17 JOV17 JYR17 KIN17 KSJ17 LCF17 LMB17 LVX17 MFT17 MPP17 MZL17 NJH17 NTD17 OCZ17 OMV17 OWR17 PGN17 PQJ17 QAF17 QKB17 QTX17 RDT17 RNP17 RXL17 SHH17 SRD17 TAZ17 TKV17 TUR17 UEN17 UOJ17 UYF17 VIB17 VRX17 WBT17 WLP17 WVL17 IZ19 SV19 ACR19 AMN19 AWJ19 BGF19 BQB19 BZX19 CJT19 CTP19 DDL19 DNH19 DXD19 EGZ19 EQV19 FAR19 FKN19 FUJ19 GEF19 GOB19 GXX19 HHT19 HRP19 IBL19 ILH19 IVD19 JEZ19 JOV19 JYR19 KIN19 KSJ19 LCF19 LMB19 LVX19 MFT19 MPP19 MZL19 NJH19 NTD19 OCZ19 OMV19 OWR19 PGN19 PQJ19 QAF19 QKB19 QTX19 RDT19 RNP19 RXL19 SHH19 SRD19 TAZ19 TKV19 TUR19 UEN19 UOJ19 UYF19 VIB19 VRX19 WBT19 WLP19 WVL19 IZ21 SV21 ACR21 AMN21 AWJ21 BGF21 BQB21 BZX21 CJT21 CTP21 DDL21 DNH21 DXD21 EGZ21 EQV21 FAR21 FKN21 FUJ21 GEF21 GOB21 GXX21 HHT21 HRP21 IBL21 ILH21 IVD21 JEZ21 JOV21 JYR21 KIN21 KSJ21 LCF21 LMB21 LVX21 MFT21 MPP21 MZL21 NJH21 NTD21 OCZ21 OMV21 OWR21 PGN21 PQJ21 QAF21 QKB21 QTX21 RDT21 RNP21 RXL21 SHH21 SRD21 TAZ21 TKV21 TUR21 UEN21 UOJ21 UYF21 VIB21 VRX21 WBT21 WLP21 WVL21 JB19 SX19 ACT19 AMP19 AWL19 BGH19 BQD19 BZZ19 CJV19 CTR19 DDN19 DNJ19 DXF19 EHB19 EQX19 FAT19 FKP19 FUL19 GEH19 GOD19 GXZ19 HHV19 HRR19 IBN19 ILJ19 IVF19 JFB19 JOX19 JYT19 KIP19 KSL19 LCH19 LMD19 LVZ19 MFV19 MPR19 MZN19 NJJ19 NTF19 ODB19 OMX19 OWT19 PGP19 PQL19 QAH19 QKD19 QTZ19 RDV19 RNR19 RXN19 SHJ19 SRF19 TBB19 TKX19 TUT19 UEP19 UOL19 UYH19 VID19 VRZ19 WBV19 WLR19 WVN19 JB34 SX34 ACT34 AMP34 AWL34 BGH34 BQD34 BZZ34 CJV34 CTR34 DDN34 DNJ34 DXF34 EHB34 EQX34 FAT34 FKP34 FUL34 GEH34 GOD34 GXZ34 HHV34 HRR34 IBN34 ILJ34 IVF34 JFB34 JOX34 JYT34 KIP34 KSL34 LCH34 LMD34 LVZ34 MFV34 MPR34 MZN34 NJJ34 NTF34 ODB34 OMX34 OWT34 PGP34 PQL34 QAH34 QKD34 QTZ34 RDV34 RNR34 RXN34 SHJ34 SRF34 TBB34 TKX34 TUT34 UEP34 UOL34 UYH34 VID34 VRZ34 WBV34 WLR34 WVN34 IZ36 SV36 ACR36 AMN36 AWJ36 BGF36 BQB36 BZX36 CJT36 CTP36 DDL36 DNH36 DXD36 EGZ36 EQV36 FAR36 FKN36 FUJ36 GEF36 GOB36 GXX36 HHT36 HRP36 IBL36 ILH36 IVD36 JEZ36 JOV36 JYR36 KIN36 KSJ36 LCF36 LMB36 LVX36 MFT36 MPP36 MZL36 NJH36 NTD36 OCZ36 OMV36 OWR36 PGN36 PQJ36 QAF36 QKB36 QTX36 RDT36 RNP36 RXL36 SHH36 SRD36 TAZ36 TKV36 TUR36 UEN36 UOJ36 UYF36 VIB36 VRX36 WBT36 WLP36 WVL36 D73 IZ73 SV73 ACR73 AMN73 AWJ73 BGF73 BQB73 BZX73 CJT73 CTP73 DDL73 DNH73 DXD73 EGZ73 EQV73 FAR73 FKN73 FUJ73 GEF73 GOB73 GXX73 HHT73 HRP73 IBL73 ILH73 IVD73 JEZ73 JOV73 JYR73 KIN73 KSJ73 LCF73 LMB73 LVX73 MFT73 MPP73 MZL73 NJH73 NTD73 OCZ73 OMV73 OWR73 PGN73 PQJ73 QAF73 QKB73 QTX73 RDT73 RNP73 RXL73 SHH73 SRD73 TAZ73 TKV73 TUR73 UEN73 UOJ73 UYF73 VIB73 VRX73 WBT73 WLP73 WVL73 F73 JB73 SX73 ACT73 AMP73 AWL73 BGH73 BQD73 BZZ73 CJV73 CTR73 DDN73 DNJ73 DXF73 EHB73 EQX73 FAT73 FKP73 FUL73 GEH73 GOD73 GXZ73 HHV73 HRR73 IBN73 ILJ73 IVF73 JFB73 JOX73 JYT73 KIP73 KSL73 LCH73 LMD73 LVZ73 MFV73 MPR73 MZN73 NJJ73 NTF73 ODB73 OMX73 OWT73 PGP73 PQL73 QAH73 QKD73 QTZ73 RDV73 RNR73 RXN73 SHJ73 SRF73 TBB73 TKX73 TUT73 UEP73 UOL73 UYH73 VID73 VRZ73 WBV73 WLR73 WVN73 D78 IZ78 SV78 ACR78 AMN78 AWJ78 BGF78 BQB78 BZX78 CJT78 CTP78 DDL78 DNH78 DXD78 EGZ78 EQV78 FAR78 FKN78 FUJ78 GEF78 GOB78 GXX78 HHT78 HRP78 IBL78 ILH78 IVD78 JEZ78 JOV78 JYR78 KIN78 KSJ78 LCF78 LMB78 LVX78 MFT78 MPP78 MZL78 NJH78 NTD78 OCZ78 OMV78 OWR78 PGN78 PQJ78 QAF78 QKB78 QTX78 RDT78 RNP78 RXL78 SHH78 SRD78 TAZ78 TKV78 TUR78 UEN78 UOJ78 UYF78 VIB78 VRX78 WBT78 WLP78 WVL78 F78 JB78 SX78 ACT78 AMP78 AWL78 BGH78 BQD78 BZZ78 CJV78 CTR78 DDN78 DNJ78 DXF78 EHB78 EQX78 FAT78 FKP78 FUL78 GEH78 GOD78 GXZ78 HHV78 HRR78 IBN78 ILJ78 IVF78 JFB78 JOX78 JYT78 KIP78 KSL78 LCH78 LMD78 LVZ78 MFV78 MPR78 MZN78 NJJ78 NTF78 ODB78 OMX78 OWT78 PGP78 PQL78 QAH78 QKD78 QTZ78 RDV78 RNR78 RXN78 SHJ78 SRF78 TBB78 TKX78 TUT78 UEP78 UOL78 UYH78 VID78 VRZ78 WBV78 WLR78 WVN78 D83 IZ83 SV83 ACR83 AMN83 AWJ83 BGF83 BQB83 BZX83 CJT83 CTP83 DDL83 DNH83 DXD83 EGZ83 EQV83 FAR83 FKN83 FUJ83 GEF83 GOB83 GXX83 HHT83 HRP83 IBL83 ILH83 IVD83 JEZ83 JOV83 JYR83 KIN83 KSJ83 LCF83 LMB83 LVX83 MFT83 MPP83 MZL83 NJH83 NTD83 OCZ83 OMV83 OWR83 PGN83 PQJ83 QAF83 QKB83 QTX83 RDT83 RNP83 RXL83 SHH83 SRD83 TAZ83 TKV83 TUR83 UEN83 UOJ83 UYF83 VIB83 VRX83 WBT83 WLP83 WVL83 F83 JB83 SX83 ACT83 AMP83 AWL83 BGH83 BQD83 BZZ83 CJV83 CTR83 DDN83 DNJ83 DXF83 EHB83 EQX83 FAT83 FKP83 FUL83 GEH83 GOD83 GXZ83 HHV83 HRR83 IBN83 ILJ83 IVF83 JFB83 JOX83 JYT83 KIP83 KSL83 LCH83 LMD83 LVZ83 MFV83 MPR83 MZN83 NJJ83 NTF83 ODB83 OMX83 OWT83 PGP83 PQL83 QAH83 QKD83 QTZ83 RDV83 RNR83 RXN83 SHJ83 SRF83 TBB83 TKX83 TUT83 UEP83 UOL83 UYH83 VID83 VRZ83 WBV83 WLR83 WVN83 WVL34 WLP34 WBT34 VRX34 VIB34 UYF34 UOJ34 UEN34 TUR34 TKV34 TAZ34 SRD34 SHH34 RXL34 RNP34 RDT34 QTX34 QKB34 QAF34 PQJ34 PGN34 OWR34 OMV34 OCZ34 NTD34 NJH34 MZL34 MPP34 MFT34 LVX34 LMB34 LCF34 KSJ34 KIN34 JYR34 JOV34 JEZ34 IVD34 ILH34 IBL34 HRP34 HHT34 GXX34 GOB34 GEF34 FUJ34 FKN34 FAR34 EQV34 EGZ34 DXD34 DNH34 DDL34 CTP34 CJT34 BZX34 BQB34 BGF34 AWJ34 AMN34 ACR34 SV34 IZ34" xr:uid="{00000000-0002-0000-1E00-000002000000}">
      <formula1>"□,■"</formula1>
    </dataValidation>
    <dataValidation type="list" allowBlank="1" showInputMessage="1" showErrorMessage="1" error="□：制度がない_x000a_■：制度がある　　のどちらかを選択して下さい。" prompt="制度がある場合は■を、制度がない場合は□を選択して下さい。" sqref="WBT94 IZ57 SV57 ACR57 AMN57 AWJ57 BGF57 BQB57 BZX57 CJT57 CTP57 DDL57 DNH57 DXD57 EGZ57 EQV57 FAR57 FKN57 FUJ57 GEF57 GOB57 GXX57 HHT57 HRP57 IBL57 ILH57 IVD57 JEZ57 JOV57 JYR57 KIN57 KSJ57 LCF57 LMB57 LVX57 MFT57 MPP57 MZL57 NJH57 NTD57 OCZ57 OMV57 OWR57 PGN57 PQJ57 QAF57 QKB57 QTX57 RDT57 RNP57 RXL57 SHH57 SRD57 TAZ57 TKV57 TUR57 UEN57 UOJ57 UYF57 VIB57 VRX57 WBT57 WLP57 WVL57 RDT94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WVL94 TAZ94 JB65 SX65 ACT65 AMP65 AWL65 BGH65 BQD65 BZZ65 CJV65 CTR65 DDN65 DNJ65 DXF65 EHB65 EQX65 FAT65 FKP65 FUL65 GEH65 GOD65 GXZ65 HHV65 HRR65 IBN65 ILJ65 IVF65 JFB65 JOX65 JYT65 KIP65 KSL65 LCH65 LMD65 LVZ65 MFV65 MPR65 MZN65 NJJ65 NTF65 ODB65 OMX65 OWT65 PGP65 PQL65 QAH65 QKD65 QTZ65 RDV65 RNR65 RXN65 SHJ65 SRF65 TBB65 TKX65 TUT65 UEP65 UOL65 UYH65 VID65 VRZ65 WBV65 WLR65 WVN65 SHH94 JB69 SX69 ACT69 AMP69 AWL69 BGH69 BQD69 BZZ69 CJV69 CTR69 DDN69 DNJ69 DXF69 EHB69 EQX69 FAT69 FKP69 FUL69 GEH69 GOD69 GXZ69 HHV69 HRR69 IBN69 ILJ69 IVF69 JFB69 JOX69 JYT69 KIP69 KSL69 LCH69 LMD69 LVZ69 MFV69 MPR69 MZN69 NJJ69 NTF69 ODB69 OMX69 OWT69 PGP69 PQL69 QAH69 QKD69 QTZ69 RDV69 RNR69 RXN69 SHJ69 SRF69 TBB69 TKX69 TUT69 UEP69 UOL69 UYH69 VID69 VRZ69 WBV69 WLR69 WVN69 PGN94 IZ102 SV102 ACR102 AMN102 AWJ102 BGF102 BQB102 BZX102 CJT102 CTP102 DDL102 DNH102 DXD102 EGZ102 EQV102 FAR102 FKN102 FUJ102 GEF102 GOB102 GXX102 HHT102 HRP102 IBL102 ILH102 IVD102 JEZ102 JOV102 JYR102 KIN102 KSJ102 LCF102 LMB102 LVX102 MFT102 MPP102 MZL102 NJH102 NTD102 OCZ102 OMV102 OWR102 PGN102 PQJ102 QAF102 QKB102 QTX102 RDT102 RNP102 RXL102 SHH102 SRD102 TAZ102 TKV102 TUR102 UEN102 UOJ102 UYF102 VIB102 VRX102 WBT102 WLP102 WVL102 VIB94 IZ61 SV61 ACR61 AMN61 AWJ61 BGF61 BQB61 BZX61 CJT61 CTP61 DDL61 DNH61 DXD61 EGZ61 EQV61 FAR61 FKN61 FUJ61 GEF61 GOB61 GXX61 HHT61 HRP61 IBL61 ILH61 IVD61 JEZ61 JOV61 JYR61 KIN61 KSJ61 LCF61 LMB61 LVX61 MFT61 MPP61 MZL61 NJH61 NTD61 OCZ61 OMV61 OWR61 PGN61 PQJ61 QAF61 QKB61 QTX61 RDT61 RNP61 RXL61 SHH61 SRD61 TAZ61 TKV61 TUR61 UEN61 UOJ61 UYF61 VIB61 VRX61 WBT61 WLP61 WVL61 VRX94 IZ59 SV59 ACR59 AMN59 AWJ59 BGF59 BQB59 BZX59 CJT59 CTP59 DDL59 DNH59 DXD59 EGZ59 EQV59 FAR59 FKN59 FUJ59 GEF59 GOB59 GXX59 HHT59 HRP59 IBL59 ILH59 IVD59 JEZ59 JOV59 JYR59 KIN59 KSJ59 LCF59 LMB59 LVX59 MFT59 MPP59 MZL59 NJH59 NTD59 OCZ59 OMV59 OWR59 PGN59 PQJ59 QAF59 QKB59 QTX59 RDT59 RNP59 RXL59 SHH59 SRD59 TAZ59 TKV59 TUR59 UEN59 UOJ59 UYF59 VIB59 VRX59 WBT59 WLP59 WVL59 WLP94 IZ55 SV55 ACR55 AMN55 AWJ55 BGF55 BQB55 BZX55 CJT55 CTP55 DDL55 DNH55 DXD55 EGZ55 EQV55 FAR55 FKN55 FUJ55 GEF55 GOB55 GXX55 HHT55 HRP55 IBL55 ILH55 IVD55 JEZ55 JOV55 JYR55 KIN55 KSJ55 LCF55 LMB55 LVX55 MFT55 MPP55 MZL55 NJH55 NTD55 OCZ55 OMV55 OWR55 PGN55 PQJ55 QAF55 QKB55 QTX55 RDT55 RNP55 RXL55 SHH55 SRD55 TAZ55 TKV55 TUR55 UEN55 UOJ55 UYF55 VIB55 VRX55 WBT55 WLP55 WVL55 UOJ94 JB57 SX57 ACT57 AMP57 AWL57 BGH57 BQD57 BZZ57 CJV57 CTR57 DDN57 DNJ57 DXF57 EHB57 EQX57 FAT57 FKP57 FUL57 GEH57 GOD57 GXZ57 HHV57 HRR57 IBN57 ILJ57 IVF57 JFB57 JOX57 JYT57 KIP57 KSL57 LCH57 LMD57 LVZ57 MFV57 MPR57 MZN57 NJJ57 NTF57 ODB57 OMX57 OWT57 PGP57 PQL57 QAH57 QKD57 QTZ57 RDV57 RNR57 RXN57 SHJ57 SRF57 TBB57 TKX57 TUT57 UEP57 UOL57 UYH57 VID57 VRZ57 WBV57 WLR57 WVN57 UYF94 JB55 SX55 ACT55 AMP55 AWL55 BGH55 BQD55 BZZ55 CJV55 CTR55 DDN55 DNJ55 DXF55 EHB55 EQX55 FAT55 FKP55 FUL55 GEH55 GOD55 GXZ55 HHV55 HRR55 IBN55 ILJ55 IVF55 JFB55 JOX55 JYT55 KIP55 KSL55 LCH55 LMD55 LVZ55 MFV55 MPR55 MZN55 NJJ55 NTF55 ODB55 OMX55 OWT55 PGP55 PQL55 QAH55 QKD55 QTZ55 RDV55 RNR55 RXN55 SHJ55 SRF55 TBB55 TKX55 TUT55 UEP55 UOL55 UYH55 VID55 VRZ55 WBV55 WLR55 WVN55 UEN94 JB59 SX59 ACT59 AMP59 AWL59 BGH59 BQD59 BZZ59 CJV59 CTR59 DDN59 DNJ59 DXF59 EHB59 EQX59 FAT59 FKP59 FUL59 GEH59 GOD59 GXZ59 HHV59 HRR59 IBN59 ILJ59 IVF59 JFB59 JOX59 JYT59 KIP59 KSL59 LCH59 LMD59 LVZ59 MFV59 MPR59 MZN59 NJJ59 NTF59 ODB59 OMX59 OWT59 PGP59 PQL59 QAH59 QKD59 QTZ59 RDV59 RNR59 RXN59 SHJ59 SRF59 TBB59 TKX59 TUT59 UEP59 UOL59 UYH59 VID59 VRZ59 WBV59 WLR59 WVN59 TUR94 IZ65 SV65 ACR65 AMN65 AWJ65 BGF65 BQB65 BZX65 CJT65 CTP65 DDL65 DNH65 DXD65 EGZ65 EQV65 FAR65 FKN65 FUJ65 GEF65 GOB65 GXX65 HHT65 HRP65 IBL65 ILH65 IVD65 JEZ65 JOV65 JYR65 KIN65 KSJ65 LCF65 LMB65 LVX65 MFT65 MPP65 MZL65 NJH65 NTD65 OCZ65 OMV65 OWR65 PGN65 PQJ65 QAF65 QKB65 QTX65 RDT65 RNP65 RXL65 SHH65 SRD65 TAZ65 TKV65 TUR65 UEN65 UOJ65 UYF65 VIB65 VRX65 WBT65 WLP65 WVL65 TKV94 SRD94 IZ69 SV69 ACR69 AMN69 AWJ69 BGF69 BQB69 BZX69 CJT69 CTP69 DDL69 DNH69 DXD69 EGZ69 EQV69 FAR69 FKN69 FUJ69 GEF69 GOB69 GXX69 HHT69 HRP69 IBL69 ILH69 IVD69 JEZ69 JOV69 JYR69 KIN69 KSJ69 LCF69 LMB69 LVX69 MFT69 MPP69 MZL69 NJH69 NTD69 OCZ69 OMV69 OWR69 PGN69 PQJ69 QAF69 QKB69 QTX69 RDT69 RNP69 RXL69 SHH69 SRD69 TAZ69 TKV69 TUR69 UEN69 UOJ69 UYF69 VIB69 VRX69 WBT69 WLP69 WVL69 RNP94 JB88 SX88 ACT88 AMP88 AWL88 BGH88 BQD88 BZZ88 CJV88 CTR88 DDN88 DNJ88 DXF88 EHB88 EQX88 FAT88 FKP88 FUL88 GEH88 GOD88 GXZ88 HHV88 HRR88 IBN88 ILJ88 IVF88 JFB88 JOX88 JYT88 KIP88 KSL88 LCH88 LMD88 LVZ88 MFV88 MPR88 MZN88 NJJ88 NTF88 ODB88 OMX88 OWT88 PGP88 PQL88 QAH88 QKD88 QTZ88 RDV88 RNR88 RXN88 SHJ88 SRF88 TBB88 TKX88 TUT88 UEP88 UOL88 UYH88 VID88 VRZ88 WBV88 WLR88 WVN88 RXL94 IZ88 SV88 ACR88 AMN88 AWJ88 BGF88 BQB88 BZX88 CJT88 CTP88 DDL88 DNH88 DXD88 EGZ88 EQV88 FAR88 FKN88 FUJ88 GEF88 GOB88 GXX88 HHT88 HRP88 IBL88 ILH88 IVD88 JEZ88 JOV88 JYR88 KIN88 KSJ88 LCF88 LMB88 LVX88 MFT88 MPP88 MZL88 NJH88 NTD88 OCZ88 OMV88 OWR88 PGN88 PQJ88 QAF88 QKB88 QTX88 RDT88 RNP88 RXL88 SHH88 SRD88 TAZ88 TKV88 TUR88 UEN88 UOJ88 UYF88 VIB88 VRX88 WBT88 WLP88 WVL88 QAF94 JB90 SX90 ACT90 AMP90 AWL90 BGH90 BQD90 BZZ90 CJV90 CTR90 DDN90 DNJ90 DXF90 EHB90 EQX90 FAT90 FKP90 FUL90 GEH90 GOD90 GXZ90 HHV90 HRR90 IBN90 ILJ90 IVF90 JFB90 JOX90 JYT90 KIP90 KSL90 LCH90 LMD90 LVZ90 MFV90 MPR90 MZN90 NJJ90 NTF90 ODB90 OMX90 OWT90 PGP90 PQL90 QAH90 QKD90 QTZ90 RDV90 RNR90 RXN90 SHJ90 SRF90 TBB90 TKX90 TUT90 UEP90 UOL90 UYH90 VID90 VRZ90 WBV90 WLR90 WVN90 QTX94 IZ92 SV92 ACR92 AMN92 AWJ92 BGF92 BQB92 BZX92 CJT92 CTP92 DDL92 DNH92 DXD92 EGZ92 EQV92 FAR92 FKN92 FUJ92 GEF92 GOB92 GXX92 HHT92 HRP92 IBL92 ILH92 IVD92 JEZ92 JOV92 JYR92 KIN92 KSJ92 LCF92 LMB92 LVX92 MFT92 MPP92 MZL92 NJH92 NTD92 OCZ92 OMV92 OWR92 PGN92 PQJ92 QAF92 QKB92 QTX92 RDT92 RNP92 RXL92 SHH92 SRD92 TAZ92 TKV92 TUR92 UEN92 UOJ92 UYF92 VIB92 VRX92 WBT92 WLP92 WVL92 PQJ94 JB92 SX92 ACT92 AMP92 AWL92 BGH92 BQD92 BZZ92 CJV92 CTR92 DDN92 DNJ92 DXF92 EHB92 EQX92 FAT92 FKP92 FUL92 GEH92 GOD92 GXZ92 HHV92 HRR92 IBN92 ILJ92 IVF92 JFB92 JOX92 JYT92 KIP92 KSL92 LCH92 LMD92 LVZ92 MFV92 MPR92 MZN92 NJJ92 NTF92 ODB92 OMX92 OWT92 PGP92 PQL92 QAH92 QKD92 QTZ92 RDV92 RNR92 RXN92 SHJ92 SRF92 TBB92 TKX92 TUT92 UEP92 UOL92 UYH92 VID92 VRZ92 WBV92 WLR92 WVN92 QKB94 IZ94 SV94 ACR94 AMN94 AWJ94 BGF94 BQB94 BZX94 CJT94 CTP94 DDL94 DNH94 DXD94 EGZ94 EQV94 FAR94 FKN94 FUJ94 GEF94 GOB94 GXX94 HHT94 HRP94 IBL94 ILH94 IVD94 JEZ94 JOV94 JYR94 KIN94 KSJ94 LCF94 LMB94 LVX94 MFT94 MPP94 MZL94 NJH94 NTD94 OCZ94 OMV94 OWR94 IZ44 SV44 ACR44 AMN44 AWJ44 BGF44 BQB44 BZX44 CJT44 CTP44 DDL44 DNH44 DXD44 EGZ44 EQV44 FAR44 FKN44 FUJ44 GEF44 GOB44 GXX44 HHT44 HRP44 IBL44 ILH44 IVD44 JEZ44 JOV44 JYR44 KIN44 KSJ44 LCF44 LMB44 LVX44 MFT44 MPP44 MZL44 NJH44 NTD44 OCZ44 OMV44 OWR44 PGN44 PQJ44 QAF44 QKB44 QTX44 RDT44 RNP44 RXL44 SHH44 SRD44 TAZ44 TKV44 TUR44 UEN44 UOJ44 UYF44 VIB44 VRX44 WBT44 WLP44 WVL44 IZ48 SV48 ACR48 AMN48 AWJ48 BGF48 BQB48 BZX48 CJT48 CTP48 DDL48 DNH48 DXD48 EGZ48 EQV48 FAR48 FKN48 FUJ48 GEF48 GOB48 GXX48 HHT48 HRP48 IBL48 ILH48 IVD48 JEZ48 JOV48 JYR48 KIN48 KSJ48 LCF48 LMB48 LVX48 MFT48 MPP48 MZL48 NJH48 NTD48 OCZ48 OMV48 OWR48 PGN48 PQJ48 QAF48 QKB48 QTX48 RDT48 RNP48 RXL48 SHH48 SRD48 TAZ48 TKV48 TUR48 UEN48 UOJ48 UYF48 VIB48 VRX48 WBT48 WLP48 WVL48 IZ46 SV46 ACR46 AMN46 AWJ46 BGF46 BQB46 BZX46 CJT46 CTP46 DDL46 DNH46 DXD46 EGZ46 EQV46 FAR46 FKN46 FUJ46 GEF46 GOB46 GXX46 HHT46 HRP46 IBL46 ILH46 IVD46 JEZ46 JOV46 JYR46 KIN46 KSJ46 LCF46 LMB46 LVX46 MFT46 MPP46 MZL46 NJH46 NTD46 OCZ46 OMV46 OWR46 PGN46 PQJ46 QAF46 QKB46 QTX46 RDT46 RNP46 RXL46 SHH46 SRD46 TAZ46 TKV46 TUR46 UEN46 UOJ46 UYF46 VIB46 VRX46 WBT46 WLP46 WVL46 IZ42 SV42 ACR42 AMN42 AWJ42 BGF42 BQB42 BZX42 CJT42 CTP42 DDL42 DNH42 DXD42 EGZ42 EQV42 FAR42 FKN42 FUJ42 GEF42 GOB42 GXX42 HHT42 HRP42 IBL42 ILH42 IVD42 JEZ42 JOV42 JYR42 KIN42 KSJ42 LCF42 LMB42 LVX42 MFT42 MPP42 MZL42 NJH42 NTD42 OCZ42 OMV42 OWR42 PGN42 PQJ42 QAF42 QKB42 QTX42 RDT42 RNP42 RXL42 SHH42 SRD42 TAZ42 TKV42 TUR42 UEN42 UOJ42 UYF42 VIB42 VRX42 WBT42 WLP42 WVL42 JB44 SX44 ACT44 AMP44 AWL44 BGH44 BQD44 BZZ44 CJV44 CTR44 DDN44 DNJ44 DXF44 EHB44 EQX44 FAT44 FKP44 FUL44 GEH44 GOD44 GXZ44 HHV44 HRR44 IBN44 ILJ44 IVF44 JFB44 JOX44 JYT44 KIP44 KSL44 LCH44 LMD44 LVZ44 MFV44 MPR44 MZN44 NJJ44 NTF44 ODB44 OMX44 OWT44 PGP44 PQL44 QAH44 QKD44 QTZ44 RDV44 RNR44 RXN44 SHJ44 SRF44 TBB44 TKX44 TUT44 UEP44 UOL44 UYH44 VID44 VRZ44 WBV44 WLR44 WVN44 JB42 SX42 ACT42 AMP42 AWL42 BGH42 BQD42 BZZ42 CJV42 CTR42 DDN42 DNJ42 DXF42 EHB42 EQX42 FAT42 FKP42 FUL42 GEH42 GOD42 GXZ42 HHV42 HRR42 IBN42 ILJ42 IVF42 JFB42 JOX42 JYT42 KIP42 KSL42 LCH42 LMD42 LVZ42 MFV42 MPR42 MZN42 NJJ42 NTF42 ODB42 OMX42 OWT42 PGP42 PQL42 QAH42 QKD42 QTZ42 RDV42 RNR42 RXN42 SHJ42 SRF42 TBB42 TKX42 TUT42 UEP42 UOL42 UYH42 VID42 VRZ42 WBV42 WLR42 WVN42 JB46 SX46 ACT46 AMP46 AWL46 BGH46 BQD46 BZZ46 CJV46 CTR46 DDN46 DNJ46 DXF46 EHB46 EQX46 FAT46 FKP46 FUL46 GEH46 GOD46 GXZ46 HHV46 HRR46 IBN46 ILJ46 IVF46 JFB46 JOX46 JYT46 KIP46 KSL46 LCH46 LMD46 LVZ46 MFV46 MPR46 MZN46 NJJ46 NTF46 ODB46 OMX46 OWT46 PGP46 PQL46 QAH46 QKD46 QTZ46 RDV46 RNR46 RXN46 SHJ46 SRF46 TBB46 TKX46 TUT46 UEP46 UOL46 UYH46 VID46 VRZ46 WBV46 WLR46 WVN46" xr:uid="{00000000-0002-0000-1E00-000003000000}">
      <formula1>"□,■"</formula1>
    </dataValidation>
    <dataValidation type="list" allowBlank="1" showInputMessage="1" showErrorMessage="1" error="□：該当しない_x000a_■：該当する　　のどちらかを選択して下さい。" prompt="該当する場合は■を、該当しない場合は□を選択して下さい。" sqref="D10:D12 F10:F12 D17:D22 F17:F22 D27:D29 F27:F29 D34:D39 F34:F35" xr:uid="{00000000-0002-0000-1E00-000004000000}">
      <formula1>企業回答11</formula1>
    </dataValidation>
    <dataValidation type="list" allowBlank="1" showInputMessage="1" showErrorMessage="1" error="□：制度がない_x000a_■：制度がある　　のどちらかを選択して下さい。" prompt="制度がある場合は■を、制度がない場合は□を選択して下さい。" sqref="D102:D103 F55:F60 F65:F66 F69:F70 F88:F93 D55:D62 D65:D66 D69:D70 D88:D95 D42:D49" xr:uid="{00000000-0002-0000-1E00-000005000000}">
      <formula1>企業回答11</formula1>
    </dataValidation>
  </dataValidations>
  <printOptions horizontalCentered="1"/>
  <pageMargins left="0.70866141732283472" right="0.70866141732283472" top="0.74803149606299213" bottom="0.55118110236220474" header="0.31496062992125984" footer="0.31496062992125984"/>
  <pageSetup paperSize="9" scale="77" orientation="portrait" blackAndWhite="1" r:id="rId1"/>
  <rowBreaks count="2" manualBreakCount="2">
    <brk id="50" min="1" max="8" man="1"/>
    <brk id="97" min="1" max="8" man="1"/>
  </rowBreaks>
  <colBreaks count="1" manualBreakCount="1">
    <brk id="9" max="146" man="1"/>
  </colBreaks>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8"/>
    <pageSetUpPr fitToPage="1"/>
  </sheetPr>
  <dimension ref="A1:V57"/>
  <sheetViews>
    <sheetView view="pageBreakPreview" zoomScaleNormal="100" zoomScaleSheetLayoutView="100" workbookViewId="0">
      <selection activeCell="M28" sqref="M28:Q32"/>
    </sheetView>
  </sheetViews>
  <sheetFormatPr defaultColWidth="9" defaultRowHeight="13"/>
  <cols>
    <col min="1" max="18" width="5.08984375" style="3" customWidth="1"/>
    <col min="19" max="16384" width="9" style="3"/>
  </cols>
  <sheetData>
    <row r="1" spans="1:22" ht="15.75" customHeight="1">
      <c r="A1" s="979" t="str">
        <f>CONCATENATE("（様式-",INDEX(発注者入力シート!$B$29:$G$38,MATCH(発注者入力シート!N17,発注者入力シート!$C$29:$C$38,0),4),"）")</f>
        <v>（様式-１３）</v>
      </c>
      <c r="B1" s="979"/>
      <c r="C1" s="979"/>
      <c r="D1" s="979"/>
      <c r="E1" s="979"/>
      <c r="F1" s="979"/>
      <c r="S1" s="3" t="s">
        <v>286</v>
      </c>
    </row>
    <row r="2" spans="1:22" ht="15.75" customHeight="1">
      <c r="A2" s="979" t="str">
        <f>CONCATENATE("評価項目",INDEX(発注者入力シート!$B$29:$G$38,MATCH(発注者入力シート!N17,発注者入力シート!$C$29:$C$38,0),5),"-",INDEX(発注者入力シート!$B$29:$G$38,MATCH(発注者入力シート!N17,発注者入力シート!$C$29:$C$38,0),6))</f>
        <v>評価項目（３）-⑦</v>
      </c>
      <c r="B2" s="979"/>
      <c r="C2" s="979"/>
      <c r="D2" s="979"/>
      <c r="E2" s="979"/>
      <c r="S2" s="3" t="s">
        <v>287</v>
      </c>
    </row>
    <row r="3" spans="1:22" ht="15.75" customHeight="1">
      <c r="S3" s="103"/>
      <c r="T3" s="3" t="s">
        <v>296</v>
      </c>
    </row>
    <row r="4" spans="1:22" ht="15.75" customHeight="1">
      <c r="A4" s="1006" t="s">
        <v>956</v>
      </c>
      <c r="B4" s="1006"/>
      <c r="C4" s="1006"/>
      <c r="D4" s="1006"/>
      <c r="E4" s="1006"/>
      <c r="F4" s="1006"/>
      <c r="G4" s="1006"/>
      <c r="H4" s="1006"/>
      <c r="I4" s="1006"/>
      <c r="J4" s="1006"/>
      <c r="K4" s="1006"/>
      <c r="L4" s="1006"/>
      <c r="M4" s="1006"/>
      <c r="N4" s="1006"/>
      <c r="O4" s="1006"/>
      <c r="P4" s="1006"/>
      <c r="Q4" s="1006"/>
      <c r="R4" s="128"/>
      <c r="S4" s="98"/>
      <c r="T4" s="3" t="s">
        <v>404</v>
      </c>
    </row>
    <row r="5" spans="1:22" ht="15.75" customHeight="1"/>
    <row r="6" spans="1:22" ht="15.75" customHeight="1">
      <c r="H6" s="1059" t="s">
        <v>216</v>
      </c>
      <c r="I6" s="1059"/>
      <c r="J6" s="1059"/>
      <c r="K6" s="1007" t="str">
        <f>IF(企業入力シート!C7="","",企業入力シート!C7)</f>
        <v>○○建設</v>
      </c>
      <c r="L6" s="1007"/>
      <c r="M6" s="1007"/>
      <c r="N6" s="1007"/>
      <c r="O6" s="1007"/>
      <c r="P6" s="1007"/>
      <c r="Q6" s="1007"/>
      <c r="R6" s="2"/>
      <c r="S6" s="3" t="s">
        <v>290</v>
      </c>
    </row>
    <row r="7" spans="1:22" ht="15.75" customHeight="1">
      <c r="S7" s="99"/>
      <c r="T7" s="3" t="s">
        <v>291</v>
      </c>
    </row>
    <row r="8" spans="1:22" ht="15.75" customHeight="1">
      <c r="A8" s="126" t="s">
        <v>215</v>
      </c>
      <c r="B8" s="1333" t="str">
        <f>"令和"&amp;発注者入力シート!$H$11&amp;"年4月1日以降に、若手技術者・若手従業員（３０歳未満の者）の１人以上の新規雇用があること。"</f>
        <v>令和6年4月1日以降に、若手技術者・若手従業員（３０歳未満の者）の１人以上の新規雇用があること。</v>
      </c>
      <c r="C8" s="1333"/>
      <c r="D8" s="1333"/>
      <c r="E8" s="1333"/>
      <c r="F8" s="1333"/>
      <c r="G8" s="1333"/>
      <c r="H8" s="1333"/>
      <c r="I8" s="1333"/>
      <c r="J8" s="1333"/>
      <c r="K8" s="1333"/>
      <c r="L8" s="1333"/>
      <c r="M8" s="1333"/>
      <c r="N8" s="1333"/>
      <c r="O8" s="1333"/>
      <c r="P8" s="1333"/>
      <c r="Q8" s="1333"/>
      <c r="S8" s="100"/>
      <c r="T8" s="3" t="s">
        <v>289</v>
      </c>
    </row>
    <row r="9" spans="1:22" ht="15.75" customHeight="1">
      <c r="A9" s="134"/>
      <c r="B9" s="1333"/>
      <c r="C9" s="1333"/>
      <c r="D9" s="1333"/>
      <c r="E9" s="1333"/>
      <c r="F9" s="1333"/>
      <c r="G9" s="1333"/>
      <c r="H9" s="1333"/>
      <c r="I9" s="1333"/>
      <c r="J9" s="1333"/>
      <c r="K9" s="1333"/>
      <c r="L9" s="1333"/>
      <c r="M9" s="1333"/>
      <c r="N9" s="1333"/>
      <c r="O9" s="1333"/>
      <c r="P9" s="1333"/>
      <c r="Q9" s="1333"/>
    </row>
    <row r="10" spans="1:22" ht="15.75" customHeight="1">
      <c r="B10" s="316" t="s">
        <v>957</v>
      </c>
      <c r="C10" s="316"/>
      <c r="D10" s="316"/>
      <c r="E10" s="316"/>
      <c r="F10" s="316"/>
      <c r="G10" s="316"/>
      <c r="H10" s="316"/>
      <c r="I10" s="316"/>
      <c r="J10" s="316"/>
      <c r="K10" s="316"/>
      <c r="L10" s="316"/>
      <c r="M10" s="316"/>
      <c r="N10" s="316"/>
      <c r="O10" s="316"/>
      <c r="P10" s="316"/>
      <c r="Q10" s="316"/>
    </row>
    <row r="11" spans="1:22" ht="15.75" customHeight="1">
      <c r="A11" s="2"/>
      <c r="B11" s="104"/>
      <c r="C11" s="104"/>
      <c r="D11" s="104"/>
      <c r="E11" s="104"/>
      <c r="F11" s="104"/>
      <c r="G11" s="104"/>
      <c r="H11" s="104"/>
      <c r="I11" s="104"/>
      <c r="J11" s="104"/>
      <c r="K11" s="104"/>
      <c r="L11" s="104"/>
      <c r="M11" s="104"/>
      <c r="N11" s="104"/>
      <c r="O11" s="104"/>
      <c r="P11" s="104"/>
      <c r="Q11" s="104"/>
    </row>
    <row r="12" spans="1:22" ht="15.75" customHeight="1">
      <c r="A12" s="3" t="s">
        <v>958</v>
      </c>
      <c r="B12" s="111"/>
      <c r="C12" s="111"/>
      <c r="D12" s="111"/>
      <c r="E12" s="111"/>
      <c r="F12" s="111"/>
      <c r="G12" s="111"/>
      <c r="H12" s="111"/>
      <c r="I12" s="111"/>
      <c r="J12" s="111"/>
      <c r="K12" s="111"/>
      <c r="L12" s="111"/>
      <c r="M12" s="111"/>
      <c r="N12" s="111"/>
      <c r="O12" s="111"/>
      <c r="P12" s="111"/>
      <c r="Q12" s="111"/>
    </row>
    <row r="13" spans="1:22" ht="15.75" customHeight="1">
      <c r="A13" s="1588" t="s">
        <v>959</v>
      </c>
      <c r="B13" s="1588"/>
      <c r="C13" s="1588"/>
      <c r="D13" s="1588"/>
      <c r="E13" s="1588"/>
      <c r="F13" s="1588"/>
      <c r="G13" s="1588"/>
      <c r="H13" s="1053" t="s">
        <v>960</v>
      </c>
      <c r="I13" s="1053"/>
      <c r="J13" s="1053"/>
      <c r="K13" s="1053"/>
      <c r="L13" s="1053"/>
      <c r="M13" s="1053" t="s">
        <v>961</v>
      </c>
      <c r="N13" s="1053"/>
      <c r="O13" s="1053"/>
      <c r="P13" s="1053"/>
      <c r="Q13" s="1053"/>
      <c r="S13" s="105"/>
      <c r="T13" s="105"/>
      <c r="U13" s="105"/>
      <c r="V13" s="105"/>
    </row>
    <row r="14" spans="1:22" ht="15.75" customHeight="1">
      <c r="A14" s="1588" t="s">
        <v>962</v>
      </c>
      <c r="B14" s="1588"/>
      <c r="C14" s="1588"/>
      <c r="D14" s="1588"/>
      <c r="E14" s="1588"/>
      <c r="F14" s="1588"/>
      <c r="G14" s="1588"/>
      <c r="H14" s="1589"/>
      <c r="I14" s="1589"/>
      <c r="J14" s="1589"/>
      <c r="K14" s="1589"/>
      <c r="L14" s="1589"/>
      <c r="M14" s="1589"/>
      <c r="N14" s="1589"/>
      <c r="O14" s="1589"/>
      <c r="P14" s="1589"/>
      <c r="Q14" s="1589"/>
      <c r="S14" s="105"/>
      <c r="T14" s="105"/>
      <c r="U14" s="105"/>
      <c r="V14" s="105"/>
    </row>
    <row r="15" spans="1:22" ht="15.75" customHeight="1">
      <c r="A15" s="1588" t="s">
        <v>413</v>
      </c>
      <c r="B15" s="1588"/>
      <c r="C15" s="1588"/>
      <c r="D15" s="1588"/>
      <c r="E15" s="1588"/>
      <c r="F15" s="1588"/>
      <c r="G15" s="1588"/>
      <c r="H15" s="1590"/>
      <c r="I15" s="1590"/>
      <c r="J15" s="1590"/>
      <c r="K15" s="1590"/>
      <c r="L15" s="1590"/>
      <c r="M15" s="1590"/>
      <c r="N15" s="1590"/>
      <c r="O15" s="1590"/>
      <c r="P15" s="1590"/>
      <c r="Q15" s="1590"/>
      <c r="S15" s="105"/>
      <c r="T15" s="105"/>
      <c r="U15" s="105"/>
      <c r="V15" s="105"/>
    </row>
    <row r="16" spans="1:22" ht="15.65" customHeight="1">
      <c r="A16" s="1588" t="s">
        <v>963</v>
      </c>
      <c r="B16" s="1588"/>
      <c r="C16" s="1588"/>
      <c r="D16" s="1588"/>
      <c r="E16" s="1588"/>
      <c r="F16" s="1588"/>
      <c r="G16" s="1588"/>
      <c r="H16" s="1347"/>
      <c r="I16" s="1347"/>
      <c r="J16" s="1347"/>
      <c r="K16" s="1347"/>
      <c r="L16" s="1347"/>
      <c r="M16" s="1347"/>
      <c r="N16" s="1347"/>
      <c r="O16" s="1347"/>
      <c r="P16" s="1347"/>
      <c r="Q16" s="1347"/>
    </row>
    <row r="17" spans="1:17" ht="15.65" customHeight="1">
      <c r="A17" s="1591" t="s">
        <v>1182</v>
      </c>
      <c r="B17" s="1591"/>
      <c r="C17" s="1591"/>
      <c r="D17" s="1591"/>
      <c r="E17" s="1591"/>
      <c r="F17" s="1591"/>
      <c r="G17" s="1591"/>
      <c r="H17" s="1592" t="str">
        <f>IF(OR(H15="",H16=""),"-",DATEDIF(H15,H16,"Y"))</f>
        <v>-</v>
      </c>
      <c r="I17" s="1592"/>
      <c r="J17" s="1592"/>
      <c r="K17" s="1592"/>
      <c r="L17" s="1592"/>
      <c r="M17" s="1592" t="str">
        <f>IF(OR(M15="",M16=""),"-",DATEDIF(M15,M16,"Y"))</f>
        <v>-</v>
      </c>
      <c r="N17" s="1592"/>
      <c r="O17" s="1592"/>
      <c r="P17" s="1592"/>
      <c r="Q17" s="1592"/>
    </row>
    <row r="18" spans="1:17" ht="15.75" customHeight="1">
      <c r="A18" s="1594" t="s">
        <v>1118</v>
      </c>
      <c r="B18" s="1595"/>
      <c r="C18" s="1595"/>
      <c r="D18" s="1595"/>
      <c r="E18" s="1595"/>
      <c r="F18" s="1595"/>
      <c r="G18" s="1596"/>
      <c r="H18" s="1520"/>
      <c r="I18" s="1520"/>
      <c r="J18" s="1520"/>
      <c r="K18" s="1520"/>
      <c r="L18" s="1520"/>
      <c r="M18" s="1520"/>
      <c r="N18" s="1520"/>
      <c r="O18" s="1520"/>
      <c r="P18" s="1520"/>
      <c r="Q18" s="1520"/>
    </row>
    <row r="19" spans="1:17" ht="15.75" customHeight="1">
      <c r="A19" s="1597"/>
      <c r="B19" s="1598"/>
      <c r="C19" s="1598"/>
      <c r="D19" s="1598"/>
      <c r="E19" s="1598"/>
      <c r="F19" s="1598"/>
      <c r="G19" s="1599"/>
      <c r="H19" s="1520"/>
      <c r="I19" s="1520"/>
      <c r="J19" s="1520"/>
      <c r="K19" s="1520"/>
      <c r="L19" s="1520"/>
      <c r="M19" s="1520"/>
      <c r="N19" s="1520"/>
      <c r="O19" s="1520"/>
      <c r="P19" s="1520"/>
      <c r="Q19" s="1520"/>
    </row>
    <row r="20" spans="1:17" ht="15.75" customHeight="1">
      <c r="A20" s="1597"/>
      <c r="B20" s="1598"/>
      <c r="C20" s="1598"/>
      <c r="D20" s="1598"/>
      <c r="E20" s="1598"/>
      <c r="F20" s="1598"/>
      <c r="G20" s="1599"/>
      <c r="H20" s="1520"/>
      <c r="I20" s="1520"/>
      <c r="J20" s="1520"/>
      <c r="K20" s="1520"/>
      <c r="L20" s="1520"/>
      <c r="M20" s="1520"/>
      <c r="N20" s="1520"/>
      <c r="O20" s="1520"/>
      <c r="P20" s="1520"/>
      <c r="Q20" s="1520"/>
    </row>
    <row r="21" spans="1:17" ht="15.75" customHeight="1">
      <c r="A21" s="1597"/>
      <c r="B21" s="1598"/>
      <c r="C21" s="1598"/>
      <c r="D21" s="1598"/>
      <c r="E21" s="1598"/>
      <c r="F21" s="1598"/>
      <c r="G21" s="1599"/>
      <c r="H21" s="1520"/>
      <c r="I21" s="1520"/>
      <c r="J21" s="1520"/>
      <c r="K21" s="1520"/>
      <c r="L21" s="1520"/>
      <c r="M21" s="1520"/>
      <c r="N21" s="1520"/>
      <c r="O21" s="1520"/>
      <c r="P21" s="1520"/>
      <c r="Q21" s="1520"/>
    </row>
    <row r="22" spans="1:17" ht="15.75" customHeight="1">
      <c r="A22" s="1597"/>
      <c r="B22" s="1598"/>
      <c r="C22" s="1598"/>
      <c r="D22" s="1598"/>
      <c r="E22" s="1598"/>
      <c r="F22" s="1598"/>
      <c r="G22" s="1599"/>
      <c r="H22" s="1520"/>
      <c r="I22" s="1520"/>
      <c r="J22" s="1520"/>
      <c r="K22" s="1520"/>
      <c r="L22" s="1520"/>
      <c r="M22" s="1520"/>
      <c r="N22" s="1520"/>
      <c r="O22" s="1520"/>
      <c r="P22" s="1520"/>
      <c r="Q22" s="1520"/>
    </row>
    <row r="23" spans="1:17" ht="15.75" customHeight="1">
      <c r="A23" s="1597"/>
      <c r="B23" s="1598"/>
      <c r="C23" s="1598"/>
      <c r="D23" s="1598"/>
      <c r="E23" s="1598"/>
      <c r="F23" s="1598"/>
      <c r="G23" s="1599"/>
      <c r="H23" s="1520"/>
      <c r="I23" s="1520"/>
      <c r="J23" s="1520"/>
      <c r="K23" s="1520"/>
      <c r="L23" s="1520"/>
      <c r="M23" s="1520"/>
      <c r="N23" s="1520"/>
      <c r="O23" s="1520"/>
      <c r="P23" s="1520"/>
      <c r="Q23" s="1520"/>
    </row>
    <row r="24" spans="1:17" ht="15.75" customHeight="1">
      <c r="A24" s="1597"/>
      <c r="B24" s="1598"/>
      <c r="C24" s="1598"/>
      <c r="D24" s="1598"/>
      <c r="E24" s="1598"/>
      <c r="F24" s="1598"/>
      <c r="G24" s="1599"/>
      <c r="H24" s="1520"/>
      <c r="I24" s="1520"/>
      <c r="J24" s="1520"/>
      <c r="K24" s="1520"/>
      <c r="L24" s="1520"/>
      <c r="M24" s="1520"/>
      <c r="N24" s="1520"/>
      <c r="O24" s="1520"/>
      <c r="P24" s="1520"/>
      <c r="Q24" s="1520"/>
    </row>
    <row r="25" spans="1:17" ht="15.75" customHeight="1">
      <c r="A25" s="1597"/>
      <c r="B25" s="1598"/>
      <c r="C25" s="1598"/>
      <c r="D25" s="1598"/>
      <c r="E25" s="1598"/>
      <c r="F25" s="1598"/>
      <c r="G25" s="1599"/>
      <c r="H25" s="1520"/>
      <c r="I25" s="1520"/>
      <c r="J25" s="1520"/>
      <c r="K25" s="1520"/>
      <c r="L25" s="1520"/>
      <c r="M25" s="1520"/>
      <c r="N25" s="1520"/>
      <c r="O25" s="1520"/>
      <c r="P25" s="1520"/>
      <c r="Q25" s="1520"/>
    </row>
    <row r="26" spans="1:17" ht="15.75" customHeight="1">
      <c r="A26" s="1597"/>
      <c r="B26" s="1598"/>
      <c r="C26" s="1598"/>
      <c r="D26" s="1598"/>
      <c r="E26" s="1598"/>
      <c r="F26" s="1598"/>
      <c r="G26" s="1599"/>
      <c r="H26" s="1520"/>
      <c r="I26" s="1520"/>
      <c r="J26" s="1520"/>
      <c r="K26" s="1520"/>
      <c r="L26" s="1520"/>
      <c r="M26" s="1520"/>
      <c r="N26" s="1520"/>
      <c r="O26" s="1520"/>
      <c r="P26" s="1520"/>
      <c r="Q26" s="1520"/>
    </row>
    <row r="27" spans="1:17" ht="15.75" customHeight="1">
      <c r="A27" s="1600"/>
      <c r="B27" s="1601"/>
      <c r="C27" s="1601"/>
      <c r="D27" s="1601"/>
      <c r="E27" s="1601"/>
      <c r="F27" s="1601"/>
      <c r="G27" s="1602"/>
      <c r="H27" s="1520"/>
      <c r="I27" s="1520"/>
      <c r="J27" s="1520"/>
      <c r="K27" s="1520"/>
      <c r="L27" s="1520"/>
      <c r="M27" s="1520"/>
      <c r="N27" s="1520"/>
      <c r="O27" s="1520"/>
      <c r="P27" s="1520"/>
      <c r="Q27" s="1520"/>
    </row>
    <row r="28" spans="1:17" ht="15.75" customHeight="1">
      <c r="A28" s="1603" t="s">
        <v>1011</v>
      </c>
      <c r="B28" s="1604"/>
      <c r="C28" s="1604"/>
      <c r="D28" s="1604"/>
      <c r="E28" s="1604"/>
      <c r="F28" s="1604"/>
      <c r="G28" s="1605"/>
      <c r="H28" s="1520"/>
      <c r="I28" s="1520"/>
      <c r="J28" s="1520"/>
      <c r="K28" s="1520"/>
      <c r="L28" s="1520"/>
      <c r="M28" s="1520"/>
      <c r="N28" s="1520"/>
      <c r="O28" s="1520"/>
      <c r="P28" s="1520"/>
      <c r="Q28" s="1520"/>
    </row>
    <row r="29" spans="1:17" ht="15.75" customHeight="1">
      <c r="A29" s="1606"/>
      <c r="B29" s="1607"/>
      <c r="C29" s="1607"/>
      <c r="D29" s="1607"/>
      <c r="E29" s="1607"/>
      <c r="F29" s="1607"/>
      <c r="G29" s="1608"/>
      <c r="H29" s="1520"/>
      <c r="I29" s="1520"/>
      <c r="J29" s="1520"/>
      <c r="K29" s="1520"/>
      <c r="L29" s="1520"/>
      <c r="M29" s="1520"/>
      <c r="N29" s="1520"/>
      <c r="O29" s="1520"/>
      <c r="P29" s="1520"/>
      <c r="Q29" s="1520"/>
    </row>
    <row r="30" spans="1:17" ht="15.75" customHeight="1">
      <c r="A30" s="1606"/>
      <c r="B30" s="1607"/>
      <c r="C30" s="1607"/>
      <c r="D30" s="1607"/>
      <c r="E30" s="1607"/>
      <c r="F30" s="1607"/>
      <c r="G30" s="1608"/>
      <c r="H30" s="1520"/>
      <c r="I30" s="1520"/>
      <c r="J30" s="1520"/>
      <c r="K30" s="1520"/>
      <c r="L30" s="1520"/>
      <c r="M30" s="1520"/>
      <c r="N30" s="1520"/>
      <c r="O30" s="1520"/>
      <c r="P30" s="1520"/>
      <c r="Q30" s="1520"/>
    </row>
    <row r="31" spans="1:17" ht="15.75" customHeight="1">
      <c r="A31" s="1606"/>
      <c r="B31" s="1607"/>
      <c r="C31" s="1607"/>
      <c r="D31" s="1607"/>
      <c r="E31" s="1607"/>
      <c r="F31" s="1607"/>
      <c r="G31" s="1608"/>
      <c r="H31" s="1520"/>
      <c r="I31" s="1520"/>
      <c r="J31" s="1520"/>
      <c r="K31" s="1520"/>
      <c r="L31" s="1520"/>
      <c r="M31" s="1520"/>
      <c r="N31" s="1520"/>
      <c r="O31" s="1520"/>
      <c r="P31" s="1520"/>
      <c r="Q31" s="1520"/>
    </row>
    <row r="32" spans="1:17" ht="15.75" customHeight="1">
      <c r="A32" s="1609"/>
      <c r="B32" s="1610"/>
      <c r="C32" s="1610"/>
      <c r="D32" s="1610"/>
      <c r="E32" s="1610"/>
      <c r="F32" s="1610"/>
      <c r="G32" s="1611"/>
      <c r="H32" s="1520"/>
      <c r="I32" s="1520"/>
      <c r="J32" s="1520"/>
      <c r="K32" s="1520"/>
      <c r="L32" s="1520"/>
      <c r="M32" s="1520"/>
      <c r="N32" s="1520"/>
      <c r="O32" s="1520"/>
      <c r="P32" s="1520"/>
      <c r="Q32" s="1520"/>
    </row>
    <row r="33" spans="1:18" ht="15.75" customHeight="1">
      <c r="A33" s="1612" t="s">
        <v>964</v>
      </c>
      <c r="B33" s="1612"/>
      <c r="C33" s="1612"/>
      <c r="D33" s="1612"/>
      <c r="E33" s="1612"/>
      <c r="F33" s="1612"/>
      <c r="G33" s="1612"/>
      <c r="H33" s="1520"/>
      <c r="I33" s="1520"/>
      <c r="J33" s="1520"/>
      <c r="K33" s="1520"/>
      <c r="L33" s="1520"/>
      <c r="M33" s="1520"/>
      <c r="N33" s="1520"/>
      <c r="O33" s="1520"/>
      <c r="P33" s="1520"/>
      <c r="Q33" s="1520"/>
    </row>
    <row r="34" spans="1:18" ht="15.75" customHeight="1">
      <c r="A34" s="1612"/>
      <c r="B34" s="1612"/>
      <c r="C34" s="1612"/>
      <c r="D34" s="1612"/>
      <c r="E34" s="1612"/>
      <c r="F34" s="1612"/>
      <c r="G34" s="1612"/>
      <c r="H34" s="1520"/>
      <c r="I34" s="1520"/>
      <c r="J34" s="1520"/>
      <c r="K34" s="1520"/>
      <c r="L34" s="1520"/>
      <c r="M34" s="1520"/>
      <c r="N34" s="1520"/>
      <c r="O34" s="1520"/>
      <c r="P34" s="1520"/>
      <c r="Q34" s="1520"/>
    </row>
    <row r="35" spans="1:18" ht="15.75" customHeight="1">
      <c r="A35" s="1612"/>
      <c r="B35" s="1612"/>
      <c r="C35" s="1612"/>
      <c r="D35" s="1612"/>
      <c r="E35" s="1612"/>
      <c r="F35" s="1612"/>
      <c r="G35" s="1612"/>
      <c r="H35" s="1520"/>
      <c r="I35" s="1520"/>
      <c r="J35" s="1520"/>
      <c r="K35" s="1520"/>
      <c r="L35" s="1520"/>
      <c r="M35" s="1520"/>
      <c r="N35" s="1520"/>
      <c r="O35" s="1520"/>
      <c r="P35" s="1520"/>
      <c r="Q35" s="1520"/>
    </row>
    <row r="36" spans="1:18" ht="15.75" customHeight="1">
      <c r="A36" s="1612"/>
      <c r="B36" s="1612"/>
      <c r="C36" s="1612"/>
      <c r="D36" s="1612"/>
      <c r="E36" s="1612"/>
      <c r="F36" s="1612"/>
      <c r="G36" s="1612"/>
      <c r="H36" s="1520"/>
      <c r="I36" s="1520"/>
      <c r="J36" s="1520"/>
      <c r="K36" s="1520"/>
      <c r="L36" s="1520"/>
      <c r="M36" s="1520"/>
      <c r="N36" s="1520"/>
      <c r="O36" s="1520"/>
      <c r="P36" s="1520"/>
      <c r="Q36" s="1520"/>
    </row>
    <row r="37" spans="1:18" ht="15.75" customHeight="1">
      <c r="A37" s="1612"/>
      <c r="B37" s="1612"/>
      <c r="C37" s="1612"/>
      <c r="D37" s="1612"/>
      <c r="E37" s="1612"/>
      <c r="F37" s="1612"/>
      <c r="G37" s="1612"/>
      <c r="H37" s="1520"/>
      <c r="I37" s="1520"/>
      <c r="J37" s="1520"/>
      <c r="K37" s="1520"/>
      <c r="L37" s="1520"/>
      <c r="M37" s="1520"/>
      <c r="N37" s="1520"/>
      <c r="O37" s="1520"/>
      <c r="P37" s="1520"/>
      <c r="Q37" s="1520"/>
    </row>
    <row r="38" spans="1:18" ht="15.75" customHeight="1">
      <c r="A38" s="125" t="s">
        <v>51</v>
      </c>
      <c r="B38" s="126" t="s">
        <v>1109</v>
      </c>
      <c r="C38" s="126"/>
      <c r="D38" s="126"/>
      <c r="E38" s="126"/>
      <c r="F38" s="126"/>
      <c r="G38" s="126"/>
      <c r="H38" s="126"/>
      <c r="I38" s="126"/>
      <c r="J38" s="126"/>
      <c r="K38" s="126"/>
      <c r="L38" s="126"/>
      <c r="M38" s="126"/>
      <c r="N38" s="126"/>
      <c r="O38" s="126"/>
      <c r="P38" s="126"/>
      <c r="Q38" s="126"/>
    </row>
    <row r="39" spans="1:18" s="126" customFormat="1">
      <c r="A39" s="125" t="s">
        <v>52</v>
      </c>
      <c r="B39" s="1218" t="s">
        <v>1110</v>
      </c>
      <c r="C39" s="1218"/>
      <c r="D39" s="1218"/>
      <c r="E39" s="1218"/>
      <c r="F39" s="1218"/>
      <c r="G39" s="1218"/>
      <c r="H39" s="1218"/>
      <c r="I39" s="1218"/>
      <c r="J39" s="1218"/>
      <c r="K39" s="1218"/>
      <c r="L39" s="1218"/>
      <c r="M39" s="1218"/>
      <c r="N39" s="1218"/>
      <c r="O39" s="1218"/>
      <c r="P39" s="1218"/>
      <c r="Q39" s="1218"/>
    </row>
    <row r="40" spans="1:18" s="126" customFormat="1">
      <c r="A40" s="125" t="s">
        <v>53</v>
      </c>
      <c r="B40" s="1613" t="s">
        <v>1009</v>
      </c>
      <c r="C40" s="1613"/>
      <c r="D40" s="1613"/>
      <c r="E40" s="1613"/>
      <c r="F40" s="1613"/>
      <c r="G40" s="1613"/>
      <c r="H40" s="1613"/>
      <c r="I40" s="1613"/>
      <c r="J40" s="1613"/>
      <c r="K40" s="1613"/>
      <c r="L40" s="1613"/>
      <c r="M40" s="1613"/>
      <c r="N40" s="1613"/>
      <c r="O40" s="1613"/>
      <c r="P40" s="1613"/>
      <c r="Q40" s="1613"/>
      <c r="R40" s="134"/>
    </row>
    <row r="41" spans="1:18" s="126" customFormat="1">
      <c r="A41" s="125"/>
      <c r="B41" s="575" t="s">
        <v>1010</v>
      </c>
      <c r="C41" s="596"/>
      <c r="D41" s="596"/>
      <c r="E41" s="596"/>
      <c r="F41" s="596"/>
      <c r="G41" s="596"/>
      <c r="H41" s="596"/>
      <c r="I41" s="596"/>
      <c r="J41" s="596"/>
      <c r="K41" s="596"/>
      <c r="L41" s="596"/>
      <c r="M41" s="596"/>
      <c r="N41" s="596"/>
      <c r="O41" s="596"/>
      <c r="P41" s="596"/>
      <c r="Q41" s="596"/>
      <c r="R41" s="134"/>
    </row>
    <row r="42" spans="1:18" s="126" customFormat="1">
      <c r="A42" s="125" t="s">
        <v>60</v>
      </c>
      <c r="B42" s="126" t="s">
        <v>965</v>
      </c>
      <c r="R42" s="156"/>
    </row>
    <row r="43" spans="1:18" s="126" customFormat="1">
      <c r="A43" s="125" t="s">
        <v>966</v>
      </c>
      <c r="B43" s="1241" t="str">
        <f>CONCATENATE("入札公告日前日時点（令和",(YEAR(発注者入力シート!H7)-2018),"年",MONTH(発注者入力シート!H7),"月",DAY(発注者入力シート!H7),"日時点）での状況について記載すること。")</f>
        <v>入札公告日前日時点（令和8年9月15日時点）での状況について記載すること。</v>
      </c>
      <c r="C43" s="1241"/>
      <c r="D43" s="1241"/>
      <c r="E43" s="1241"/>
      <c r="F43" s="1241"/>
      <c r="G43" s="1241"/>
      <c r="H43" s="1241"/>
      <c r="I43" s="1241"/>
      <c r="J43" s="1241"/>
      <c r="K43" s="1241"/>
      <c r="L43" s="1241"/>
      <c r="M43" s="1241"/>
      <c r="N43" s="1241"/>
      <c r="O43" s="1241"/>
      <c r="P43" s="1241"/>
      <c r="Q43" s="1241"/>
    </row>
    <row r="44" spans="1:18" s="126" customFormat="1">
      <c r="A44" s="3"/>
      <c r="B44" s="3"/>
      <c r="C44" s="3"/>
      <c r="D44" s="3"/>
      <c r="E44" s="3"/>
      <c r="F44" s="3"/>
      <c r="G44" s="3"/>
      <c r="H44" s="3"/>
      <c r="I44" s="3"/>
      <c r="J44" s="3"/>
      <c r="K44" s="3"/>
      <c r="L44" s="3"/>
      <c r="M44" s="3"/>
      <c r="N44" s="3"/>
      <c r="O44" s="3"/>
      <c r="P44" s="3"/>
      <c r="Q44" s="3"/>
    </row>
    <row r="45" spans="1:18" ht="15.75" customHeight="1">
      <c r="A45" s="772" t="s">
        <v>1111</v>
      </c>
      <c r="B45" s="773" t="s">
        <v>1174</v>
      </c>
      <c r="C45" s="582"/>
      <c r="D45" s="582"/>
      <c r="E45" s="582"/>
      <c r="F45" s="582"/>
      <c r="G45" s="582"/>
      <c r="H45" s="582"/>
      <c r="I45" s="582"/>
      <c r="J45" s="582"/>
      <c r="K45" s="582"/>
      <c r="L45" s="582"/>
      <c r="M45" s="582"/>
      <c r="N45" s="582"/>
      <c r="O45" s="582"/>
      <c r="P45" s="582"/>
      <c r="Q45" s="582"/>
    </row>
    <row r="46" spans="1:18" ht="15.75" customHeight="1">
      <c r="A46" s="582"/>
      <c r="B46" s="582" t="s">
        <v>1181</v>
      </c>
      <c r="C46" s="582"/>
      <c r="D46" s="582"/>
      <c r="E46" s="582"/>
      <c r="F46" s="582"/>
      <c r="G46" s="582"/>
      <c r="H46" s="582"/>
      <c r="I46" s="582"/>
      <c r="J46" s="582"/>
      <c r="K46" s="582"/>
      <c r="L46" s="582"/>
      <c r="M46" s="582"/>
      <c r="N46" s="582"/>
      <c r="O46" s="582"/>
      <c r="P46" s="582"/>
      <c r="Q46" s="582"/>
    </row>
    <row r="47" spans="1:18" ht="15.75" customHeight="1">
      <c r="A47" s="582"/>
      <c r="B47" s="582" t="s">
        <v>1175</v>
      </c>
      <c r="C47" s="582"/>
      <c r="D47" s="582"/>
      <c r="E47" s="582"/>
      <c r="F47" s="582"/>
      <c r="G47" s="582"/>
      <c r="H47" s="582"/>
      <c r="I47" s="582"/>
      <c r="J47" s="582"/>
      <c r="K47" s="582"/>
      <c r="L47" s="582"/>
      <c r="M47" s="582"/>
      <c r="N47" s="582"/>
      <c r="O47" s="582"/>
      <c r="P47" s="582"/>
      <c r="Q47" s="582"/>
    </row>
    <row r="48" spans="1:18" ht="15.75" customHeight="1">
      <c r="A48" s="582"/>
      <c r="B48" s="582" t="s">
        <v>1176</v>
      </c>
      <c r="C48" s="582"/>
      <c r="D48" s="582"/>
      <c r="E48" s="582"/>
      <c r="F48" s="582"/>
      <c r="G48" s="582"/>
      <c r="H48" s="582"/>
      <c r="I48" s="582"/>
      <c r="J48" s="582"/>
      <c r="K48" s="582"/>
      <c r="L48" s="582"/>
      <c r="M48" s="582"/>
      <c r="N48" s="582"/>
      <c r="O48" s="582"/>
      <c r="P48" s="582"/>
      <c r="Q48" s="582"/>
    </row>
    <row r="49" spans="1:17" ht="15.75" customHeight="1">
      <c r="A49" s="582"/>
      <c r="B49" s="582" t="s">
        <v>1177</v>
      </c>
      <c r="C49" s="582"/>
      <c r="D49" s="582"/>
      <c r="E49" s="582"/>
      <c r="F49" s="582"/>
      <c r="G49" s="582"/>
      <c r="H49" s="582"/>
      <c r="I49" s="582"/>
      <c r="J49" s="582"/>
      <c r="K49" s="582"/>
      <c r="L49" s="582"/>
      <c r="M49" s="582"/>
      <c r="N49" s="582"/>
      <c r="O49" s="582"/>
      <c r="P49" s="582"/>
      <c r="Q49" s="582"/>
    </row>
    <row r="50" spans="1:17" ht="13.5" customHeight="1">
      <c r="A50" s="582"/>
      <c r="B50" s="582" t="s">
        <v>1178</v>
      </c>
      <c r="C50" s="582"/>
      <c r="D50" s="582"/>
      <c r="E50" s="582"/>
      <c r="F50" s="582"/>
      <c r="G50" s="582"/>
      <c r="H50" s="582"/>
      <c r="I50" s="582"/>
      <c r="J50" s="582"/>
      <c r="K50" s="582"/>
      <c r="L50" s="582"/>
      <c r="M50" s="582"/>
      <c r="N50" s="582"/>
      <c r="O50" s="582"/>
      <c r="P50" s="582"/>
      <c r="Q50" s="582"/>
    </row>
    <row r="51" spans="1:17" ht="15.75" customHeight="1">
      <c r="A51" s="582"/>
      <c r="B51" s="669" t="s">
        <v>1179</v>
      </c>
      <c r="C51" s="1593" t="s">
        <v>1180</v>
      </c>
      <c r="D51" s="1593"/>
      <c r="E51" s="1593"/>
      <c r="F51" s="1593"/>
      <c r="G51" s="1593"/>
      <c r="H51" s="1593"/>
      <c r="I51" s="1593"/>
      <c r="J51" s="1593"/>
      <c r="K51" s="1593"/>
      <c r="L51" s="1593"/>
      <c r="M51" s="1593"/>
      <c r="N51" s="1593"/>
      <c r="O51" s="1593"/>
      <c r="P51" s="1593"/>
      <c r="Q51" s="1593"/>
    </row>
    <row r="52" spans="1:17" ht="15.75" customHeight="1">
      <c r="A52" s="582"/>
      <c r="B52" s="582"/>
      <c r="C52" s="1593"/>
      <c r="D52" s="1593"/>
      <c r="E52" s="1593"/>
      <c r="F52" s="1593"/>
      <c r="G52" s="1593"/>
      <c r="H52" s="1593"/>
      <c r="I52" s="1593"/>
      <c r="J52" s="1593"/>
      <c r="K52" s="1593"/>
      <c r="L52" s="1593"/>
      <c r="M52" s="1593"/>
      <c r="N52" s="1593"/>
      <c r="O52" s="1593"/>
      <c r="P52" s="1593"/>
      <c r="Q52" s="1593"/>
    </row>
    <row r="53" spans="1:17" ht="13.5" customHeight="1"/>
    <row r="54" spans="1:17" ht="13.5" customHeight="1"/>
    <row r="55" spans="1:17" ht="13.5" customHeight="1"/>
    <row r="56" spans="1:17" ht="13.5" customHeight="1"/>
    <row r="57" spans="1:17" ht="13.5" customHeight="1"/>
  </sheetData>
  <mergeCells count="34">
    <mergeCell ref="A17:G17"/>
    <mergeCell ref="H17:L17"/>
    <mergeCell ref="M17:Q17"/>
    <mergeCell ref="C51:Q52"/>
    <mergeCell ref="B43:Q43"/>
    <mergeCell ref="A18:G27"/>
    <mergeCell ref="H18:L27"/>
    <mergeCell ref="M18:Q27"/>
    <mergeCell ref="A28:G32"/>
    <mergeCell ref="H28:L32"/>
    <mergeCell ref="M28:Q32"/>
    <mergeCell ref="A33:G37"/>
    <mergeCell ref="H33:L37"/>
    <mergeCell ref="M33:Q37"/>
    <mergeCell ref="B39:Q39"/>
    <mergeCell ref="B40:Q40"/>
    <mergeCell ref="A15:G15"/>
    <mergeCell ref="H15:L15"/>
    <mergeCell ref="M15:Q15"/>
    <mergeCell ref="A16:G16"/>
    <mergeCell ref="H16:L16"/>
    <mergeCell ref="M16:Q16"/>
    <mergeCell ref="A13:G13"/>
    <mergeCell ref="H13:L13"/>
    <mergeCell ref="M13:Q13"/>
    <mergeCell ref="A14:G14"/>
    <mergeCell ref="H14:L14"/>
    <mergeCell ref="M14:Q14"/>
    <mergeCell ref="B8:Q9"/>
    <mergeCell ref="A1:F1"/>
    <mergeCell ref="A2:E2"/>
    <mergeCell ref="A4:Q4"/>
    <mergeCell ref="H6:J6"/>
    <mergeCell ref="K6:Q6"/>
  </mergeCells>
  <phoneticPr fontId="2"/>
  <dataValidations count="1">
    <dataValidation type="list" showInputMessage="1" showErrorMessage="1" sqref="H18:H23 H28 M18:M23 M28 H33 M33" xr:uid="{00000000-0002-0000-1F00-000000000000}">
      <formula1>企業回答1</formula1>
    </dataValidation>
  </dataValidations>
  <hyperlinks>
    <hyperlink ref="C51" r:id="rId1" xr:uid="{A3384B70-57F3-4F1D-A5CA-8A912039CFF3}"/>
  </hyperlinks>
  <printOptions horizontalCentered="1"/>
  <pageMargins left="0.70866141732283472" right="0.70866141732283472" top="0.74803149606299213" bottom="0.55118110236220474" header="0.31496062992125984" footer="0.31496062992125984"/>
  <pageSetup paperSize="9" scale="99" orientation="portrait" blackAndWhite="1"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8"/>
  </sheetPr>
  <dimension ref="A1:V53"/>
  <sheetViews>
    <sheetView view="pageBreakPreview" zoomScaleNormal="100" zoomScaleSheetLayoutView="100" workbookViewId="0">
      <selection activeCell="O11" sqref="O11"/>
    </sheetView>
  </sheetViews>
  <sheetFormatPr defaultColWidth="9" defaultRowHeight="13"/>
  <cols>
    <col min="1" max="18" width="5.08984375" style="3" customWidth="1"/>
    <col min="19" max="16384" width="9" style="3"/>
  </cols>
  <sheetData>
    <row r="1" spans="1:20" ht="15.75" customHeight="1">
      <c r="A1" s="979" t="str">
        <f>CONCATENATE("（様式-",INDEX(発注者入力シート!$B$29:$G$38,MATCH(発注者入力シート!N21,発注者入力シート!$C$29:$C$38,0),4),"）")</f>
        <v>（様式-１４）</v>
      </c>
      <c r="B1" s="979"/>
      <c r="C1" s="979"/>
      <c r="D1" s="979"/>
      <c r="E1" s="979"/>
      <c r="F1" s="979"/>
      <c r="G1" s="2"/>
      <c r="S1" s="3" t="s">
        <v>816</v>
      </c>
    </row>
    <row r="2" spans="1:20" ht="15.75" customHeight="1">
      <c r="A2" s="979" t="str">
        <f>CONCATENATE("評価項目",INDEX(発注者入力シート!$B$29:$G$38,MATCH(発注者入力シート!N21,発注者入力シート!$C$29:$C$38,0),5),"-",INDEX(発注者入力シート!$B$29:$G$38,MATCH(発注者入力シート!N21,発注者入力シート!$C$29:$C$38,0),6))</f>
        <v>評価項目（３）-⑧</v>
      </c>
      <c r="B2" s="979"/>
      <c r="C2" s="979"/>
      <c r="D2" s="979"/>
      <c r="E2" s="979"/>
      <c r="S2" s="3" t="s">
        <v>817</v>
      </c>
    </row>
    <row r="3" spans="1:20" ht="15.75" customHeight="1">
      <c r="S3" s="103"/>
      <c r="T3" s="3" t="s">
        <v>818</v>
      </c>
    </row>
    <row r="4" spans="1:20" ht="15.75" customHeight="1">
      <c r="A4" s="1006" t="s">
        <v>981</v>
      </c>
      <c r="B4" s="1006"/>
      <c r="C4" s="1006"/>
      <c r="D4" s="1006"/>
      <c r="E4" s="1006"/>
      <c r="F4" s="1006"/>
      <c r="G4" s="1006"/>
      <c r="H4" s="1006"/>
      <c r="I4" s="1006"/>
      <c r="J4" s="1006"/>
      <c r="K4" s="1006"/>
      <c r="L4" s="1006"/>
      <c r="M4" s="1006"/>
      <c r="N4" s="1006"/>
      <c r="O4" s="1006"/>
      <c r="P4" s="1006"/>
      <c r="Q4" s="1006"/>
      <c r="R4" s="128"/>
      <c r="S4" s="98"/>
      <c r="T4" s="3" t="s">
        <v>819</v>
      </c>
    </row>
    <row r="5" spans="1:20" ht="15.75" customHeight="1"/>
    <row r="6" spans="1:20" ht="15.75" customHeight="1">
      <c r="H6" s="1059" t="s">
        <v>820</v>
      </c>
      <c r="I6" s="1059"/>
      <c r="J6" s="1059"/>
      <c r="K6" s="1007" t="str">
        <f>IF(企業入力シート!C7="","",企業入力シート!C7)</f>
        <v>○○建設</v>
      </c>
      <c r="L6" s="1007"/>
      <c r="M6" s="1007"/>
      <c r="N6" s="1007"/>
      <c r="O6" s="1007"/>
      <c r="P6" s="1007"/>
      <c r="Q6" s="1007"/>
      <c r="R6" s="2"/>
      <c r="S6" s="3" t="s">
        <v>33</v>
      </c>
    </row>
    <row r="7" spans="1:20" ht="15.75" customHeight="1">
      <c r="J7" s="6"/>
      <c r="K7" s="2"/>
      <c r="L7" s="2"/>
      <c r="M7" s="2"/>
      <c r="N7" s="2"/>
      <c r="O7" s="2"/>
      <c r="P7" s="2"/>
      <c r="Q7" s="2"/>
      <c r="R7" s="2"/>
      <c r="S7" s="99"/>
      <c r="T7" s="3" t="s">
        <v>821</v>
      </c>
    </row>
    <row r="8" spans="1:20" ht="15.75" customHeight="1">
      <c r="A8" s="3" t="s">
        <v>822</v>
      </c>
      <c r="B8" s="3" t="s">
        <v>982</v>
      </c>
      <c r="J8" s="6"/>
      <c r="K8" s="2"/>
      <c r="L8" s="2"/>
      <c r="M8" s="2"/>
      <c r="N8" s="2"/>
      <c r="O8" s="2"/>
      <c r="P8" s="2"/>
      <c r="Q8" s="2"/>
      <c r="R8" s="2"/>
      <c r="S8" s="100"/>
      <c r="T8" s="3" t="s">
        <v>823</v>
      </c>
    </row>
    <row r="9" spans="1:20" ht="15.75" customHeight="1">
      <c r="B9" s="132" t="s">
        <v>1019</v>
      </c>
      <c r="J9" s="6"/>
      <c r="K9" s="2"/>
      <c r="L9" s="2"/>
      <c r="M9" s="2"/>
      <c r="N9" s="2"/>
      <c r="O9" s="2"/>
      <c r="P9" s="2"/>
      <c r="Q9" s="2"/>
      <c r="R9" s="2"/>
      <c r="S9" s="100"/>
    </row>
    <row r="10" spans="1:20" ht="15.75" customHeight="1">
      <c r="A10" s="126"/>
      <c r="B10" s="126"/>
      <c r="C10" s="1622"/>
      <c r="D10" s="1622"/>
      <c r="E10" s="1622"/>
      <c r="F10" s="1622"/>
      <c r="G10" s="1622"/>
      <c r="H10" s="1622"/>
      <c r="I10" s="1622"/>
      <c r="J10" s="1622"/>
      <c r="K10" s="1622"/>
      <c r="L10" s="1622"/>
      <c r="M10" s="1622"/>
      <c r="N10" s="1622"/>
      <c r="O10" s="1622"/>
      <c r="P10" s="1622"/>
      <c r="Q10" s="1622"/>
    </row>
    <row r="11" spans="1:20" ht="41.25" customHeight="1">
      <c r="A11" s="1053" t="s">
        <v>983</v>
      </c>
      <c r="B11" s="1053"/>
      <c r="C11" s="1053"/>
      <c r="D11" s="1053"/>
      <c r="E11" s="1520"/>
      <c r="F11" s="1520"/>
      <c r="G11" s="1520"/>
      <c r="H11" s="1520"/>
      <c r="I11" s="1520"/>
      <c r="S11" s="105"/>
    </row>
    <row r="12" spans="1:20" ht="13" customHeight="1">
      <c r="A12" s="215"/>
      <c r="B12" s="1623" t="s">
        <v>984</v>
      </c>
      <c r="C12" s="1623"/>
      <c r="D12" s="1623"/>
      <c r="E12" s="1623"/>
      <c r="F12" s="1623"/>
      <c r="G12" s="1623"/>
      <c r="H12" s="1623"/>
      <c r="I12" s="1623"/>
      <c r="J12" s="670"/>
      <c r="K12" s="670"/>
      <c r="L12" s="670"/>
      <c r="M12" s="670"/>
      <c r="N12" s="670"/>
      <c r="O12" s="670"/>
      <c r="P12" s="670"/>
      <c r="Q12" s="670"/>
      <c r="R12" s="82"/>
      <c r="S12" s="105"/>
    </row>
    <row r="13" spans="1:20" ht="13" customHeight="1">
      <c r="A13" s="215"/>
      <c r="B13" s="1490" t="s">
        <v>1184</v>
      </c>
      <c r="C13" s="1490"/>
      <c r="D13" s="1490"/>
      <c r="E13" s="1490"/>
      <c r="F13" s="1490"/>
      <c r="G13" s="1490"/>
      <c r="H13" s="1490"/>
      <c r="I13" s="1490"/>
      <c r="J13" s="1490"/>
      <c r="K13" s="1490"/>
      <c r="L13" s="1490"/>
      <c r="M13" s="1490"/>
      <c r="N13" s="1490"/>
      <c r="O13" s="1490"/>
      <c r="P13" s="1490"/>
      <c r="Q13" s="1490"/>
      <c r="R13" s="82"/>
      <c r="S13" s="105" t="s">
        <v>824</v>
      </c>
    </row>
    <row r="14" spans="1:20" ht="15.75" customHeight="1" thickBot="1">
      <c r="A14" s="125"/>
      <c r="B14" s="766"/>
      <c r="C14" s="766"/>
      <c r="D14" s="766"/>
      <c r="E14" s="766"/>
      <c r="F14" s="766"/>
      <c r="G14" s="766"/>
      <c r="H14" s="766"/>
      <c r="I14" s="766"/>
      <c r="J14" s="766"/>
      <c r="K14" s="766"/>
      <c r="L14" s="766"/>
      <c r="M14" s="766"/>
      <c r="N14" s="766"/>
      <c r="O14" s="766"/>
      <c r="P14" s="766"/>
      <c r="Q14" s="126"/>
      <c r="R14" s="161"/>
      <c r="S14" s="3" t="s">
        <v>825</v>
      </c>
    </row>
    <row r="15" spans="1:20" ht="15.75" customHeight="1">
      <c r="A15" s="215"/>
      <c r="C15" s="134"/>
      <c r="D15" s="134"/>
      <c r="E15" s="134"/>
      <c r="F15" s="134"/>
      <c r="G15" s="134"/>
      <c r="H15" s="134"/>
      <c r="I15" s="134"/>
      <c r="J15" s="134"/>
      <c r="K15" s="134"/>
      <c r="L15" s="134"/>
      <c r="M15" s="134"/>
      <c r="N15" s="134"/>
      <c r="O15" s="134"/>
      <c r="P15" s="134"/>
      <c r="Q15" s="134"/>
      <c r="R15" s="126"/>
      <c r="S15" s="3" t="s">
        <v>826</v>
      </c>
    </row>
    <row r="16" spans="1:20" ht="15.75" customHeight="1">
      <c r="A16" s="651" t="s">
        <v>985</v>
      </c>
      <c r="B16" s="652"/>
      <c r="C16" s="652"/>
      <c r="D16" s="652"/>
      <c r="E16" s="652"/>
      <c r="F16" s="652"/>
      <c r="G16" s="652"/>
      <c r="H16" s="652"/>
      <c r="I16" s="652"/>
      <c r="J16" s="652"/>
      <c r="K16" s="652"/>
      <c r="L16" s="652"/>
      <c r="M16" s="652"/>
      <c r="N16" s="652"/>
      <c r="O16" s="652"/>
      <c r="P16" s="652"/>
      <c r="Q16" s="652"/>
    </row>
    <row r="17" spans="2:17" ht="15.75" customHeight="1"/>
    <row r="18" spans="2:17" ht="15.75" customHeight="1">
      <c r="M18" s="204"/>
      <c r="N18" s="653"/>
      <c r="O18" s="653"/>
      <c r="P18" s="653"/>
    </row>
    <row r="19" spans="2:17" ht="15.75" customHeight="1">
      <c r="J19" s="82"/>
      <c r="K19" s="82"/>
      <c r="L19" s="82"/>
      <c r="M19" s="1620" t="str">
        <f>IF(E11="有",企業入力シート!C4,"")</f>
        <v/>
      </c>
      <c r="N19" s="1621"/>
      <c r="O19" s="1621"/>
      <c r="P19" s="1621"/>
    </row>
    <row r="20" spans="2:17" ht="15.75" customHeight="1"/>
    <row r="21" spans="2:17" ht="15.75" customHeight="1">
      <c r="B21" s="1618" t="str">
        <f>IF(E11="有",CONCATENATE(発注者入力シート!C6,IF(COUNTIF(発注者入力シート!C6,"*センター*"),"所長","長"),"　様"),"")</f>
        <v/>
      </c>
      <c r="C21" s="1619"/>
      <c r="D21" s="1619"/>
      <c r="E21" s="1619"/>
      <c r="F21" s="1619"/>
      <c r="G21" s="1619"/>
    </row>
    <row r="22" spans="2:17" ht="15.75" customHeight="1"/>
    <row r="23" spans="2:17" ht="15.75" customHeight="1"/>
    <row r="24" spans="2:17" ht="15.75" customHeight="1"/>
    <row r="25" spans="2:17" ht="15.75" customHeight="1">
      <c r="H25" s="983" t="s">
        <v>986</v>
      </c>
      <c r="I25" s="1614"/>
      <c r="J25" s="1614"/>
      <c r="K25" s="654" t="str">
        <f>IF(E11="有",企業入力シート!C6,"")</f>
        <v/>
      </c>
      <c r="L25" s="654"/>
      <c r="M25" s="655"/>
      <c r="N25" s="655"/>
      <c r="O25" s="655"/>
      <c r="P25" s="655"/>
      <c r="Q25" s="655"/>
    </row>
    <row r="26" spans="2:17" ht="15.75" customHeight="1">
      <c r="H26" s="983" t="s">
        <v>486</v>
      </c>
      <c r="I26" s="1614"/>
      <c r="J26" s="1614"/>
      <c r="K26" s="654" t="str">
        <f>IF(E11="有",企業入力シート!C7,"")</f>
        <v/>
      </c>
      <c r="L26" s="654"/>
      <c r="M26" s="655"/>
      <c r="N26" s="655"/>
      <c r="O26" s="655"/>
      <c r="P26" s="655"/>
      <c r="Q26" s="655"/>
    </row>
    <row r="27" spans="2:17" ht="15.75" customHeight="1">
      <c r="H27" s="983" t="s">
        <v>987</v>
      </c>
      <c r="I27" s="1614"/>
      <c r="J27" s="1614"/>
      <c r="K27" s="654" t="str">
        <f>IF(E11="有",企業入力シート!C8,"")</f>
        <v/>
      </c>
      <c r="L27" s="654"/>
      <c r="M27" s="655"/>
      <c r="N27" s="655"/>
      <c r="O27" s="655"/>
      <c r="P27" s="655"/>
      <c r="Q27" s="655"/>
    </row>
    <row r="28" spans="2:17" ht="15.75" customHeight="1"/>
    <row r="29" spans="2:17" ht="15.75" customHeight="1"/>
    <row r="30" spans="2:17" ht="15.75" customHeight="1">
      <c r="B30" s="313" t="s">
        <v>1020</v>
      </c>
    </row>
    <row r="31" spans="2:17" ht="15.75" customHeight="1"/>
    <row r="32" spans="2:17" ht="15.75" customHeight="1">
      <c r="H32" s="82" t="s">
        <v>988</v>
      </c>
    </row>
    <row r="33" spans="2:15" ht="15.75" customHeight="1"/>
    <row r="34" spans="2:15" ht="15.75" customHeight="1">
      <c r="B34" s="313" t="s">
        <v>989</v>
      </c>
      <c r="E34" s="991" t="str">
        <f>IF(E11="有",発注者入力シート!C10,"")</f>
        <v/>
      </c>
      <c r="F34" s="1615"/>
      <c r="G34" s="1615"/>
      <c r="H34" s="1615"/>
      <c r="I34" s="1615"/>
      <c r="J34" s="1615"/>
      <c r="K34" s="1615"/>
      <c r="L34" s="1615"/>
      <c r="M34" s="1615"/>
      <c r="N34" s="1615"/>
      <c r="O34" s="1615"/>
    </row>
    <row r="35" spans="2:15" ht="15.75" customHeight="1">
      <c r="E35" s="1615"/>
      <c r="F35" s="1615"/>
      <c r="G35" s="1615"/>
      <c r="H35" s="1615"/>
      <c r="I35" s="1615"/>
      <c r="J35" s="1615"/>
      <c r="K35" s="1615"/>
      <c r="L35" s="1615"/>
      <c r="M35" s="1615"/>
      <c r="N35" s="1615"/>
      <c r="O35" s="1615"/>
    </row>
    <row r="36" spans="2:15" ht="15.75" customHeight="1"/>
    <row r="37" spans="2:15" ht="15.75" customHeight="1">
      <c r="B37" s="313" t="s">
        <v>990</v>
      </c>
    </row>
    <row r="38" spans="2:15" ht="15.75" customHeight="1">
      <c r="B38" s="132"/>
      <c r="C38" s="1533" t="s">
        <v>1022</v>
      </c>
      <c r="D38" s="1533"/>
      <c r="E38" s="1533"/>
      <c r="F38" s="1533"/>
      <c r="G38" s="1533"/>
      <c r="H38" s="1533"/>
      <c r="I38" s="1533"/>
      <c r="J38" s="1533"/>
      <c r="K38" s="1533"/>
      <c r="L38" s="1533"/>
      <c r="M38" s="1533"/>
      <c r="N38" s="1533"/>
      <c r="O38" s="1533"/>
    </row>
    <row r="39" spans="2:15" ht="15.75" customHeight="1">
      <c r="B39" s="132"/>
      <c r="C39" s="1533"/>
      <c r="D39" s="1533"/>
      <c r="E39" s="1533"/>
      <c r="F39" s="1533"/>
      <c r="G39" s="1533"/>
      <c r="H39" s="1533"/>
      <c r="I39" s="1533"/>
      <c r="J39" s="1533"/>
      <c r="K39" s="1533"/>
      <c r="L39" s="1533"/>
      <c r="M39" s="1533"/>
      <c r="N39" s="1533"/>
      <c r="O39" s="1533"/>
    </row>
    <row r="40" spans="2:15" ht="15.75" customHeight="1">
      <c r="B40" s="132"/>
      <c r="C40" s="104"/>
      <c r="D40" s="104"/>
      <c r="E40" s="104"/>
      <c r="F40" s="104"/>
      <c r="G40" s="104"/>
      <c r="H40" s="104"/>
      <c r="I40" s="104"/>
      <c r="J40" s="104"/>
      <c r="K40" s="104"/>
      <c r="L40" s="104"/>
      <c r="M40" s="104"/>
      <c r="N40" s="104"/>
      <c r="O40" s="104"/>
    </row>
    <row r="41" spans="2:15" ht="15.75" customHeight="1">
      <c r="B41" s="313" t="s">
        <v>1021</v>
      </c>
    </row>
    <row r="42" spans="2:15" ht="15.75" customHeight="1">
      <c r="C42" s="989" t="s">
        <v>1023</v>
      </c>
      <c r="D42" s="989"/>
      <c r="E42" s="989"/>
      <c r="F42" s="989"/>
      <c r="G42" s="989"/>
      <c r="H42" s="989"/>
      <c r="I42" s="989"/>
      <c r="J42" s="989"/>
      <c r="K42" s="989"/>
      <c r="L42" s="989"/>
      <c r="M42" s="989"/>
      <c r="N42" s="989"/>
      <c r="O42" s="989"/>
    </row>
    <row r="43" spans="2:15" ht="15.75" customHeight="1">
      <c r="C43" s="989"/>
      <c r="D43" s="989"/>
      <c r="E43" s="989"/>
      <c r="F43" s="989"/>
      <c r="G43" s="989"/>
      <c r="H43" s="989"/>
      <c r="I43" s="989"/>
      <c r="J43" s="989"/>
      <c r="K43" s="989"/>
      <c r="L43" s="989"/>
      <c r="M43" s="989"/>
      <c r="N43" s="989"/>
      <c r="O43" s="989"/>
    </row>
    <row r="44" spans="2:15" ht="15.75" customHeight="1">
      <c r="C44" s="1616" t="s">
        <v>1024</v>
      </c>
      <c r="D44" s="1617"/>
      <c r="E44" s="1617"/>
      <c r="F44" s="1617"/>
      <c r="G44" s="1617"/>
      <c r="H44" s="1617"/>
      <c r="I44" s="1617"/>
      <c r="J44" s="1617"/>
      <c r="K44" s="1617"/>
      <c r="L44" s="1617"/>
      <c r="M44" s="1617"/>
      <c r="N44" s="1617"/>
      <c r="O44" s="1617"/>
    </row>
    <row r="45" spans="2:15" ht="15.75" customHeight="1">
      <c r="C45" s="1617"/>
      <c r="D45" s="1617"/>
      <c r="E45" s="1617"/>
      <c r="F45" s="1617"/>
      <c r="G45" s="1617"/>
      <c r="H45" s="1617"/>
      <c r="I45" s="1617"/>
      <c r="J45" s="1617"/>
      <c r="K45" s="1617"/>
      <c r="L45" s="1617"/>
      <c r="M45" s="1617"/>
      <c r="N45" s="1617"/>
      <c r="O45" s="1617"/>
    </row>
    <row r="46" spans="2:15" ht="15.75" customHeight="1">
      <c r="C46" s="1533"/>
      <c r="D46" s="1533"/>
      <c r="E46" s="1533"/>
      <c r="F46" s="1533"/>
      <c r="G46" s="1533"/>
      <c r="H46" s="1533"/>
      <c r="I46" s="1533"/>
      <c r="J46" s="1533"/>
      <c r="K46" s="1533"/>
      <c r="L46" s="1533"/>
      <c r="M46" s="1533"/>
      <c r="N46" s="1533"/>
      <c r="O46" s="1533"/>
    </row>
    <row r="47" spans="2:15" ht="15.75" customHeight="1">
      <c r="C47" s="1533"/>
      <c r="D47" s="1533"/>
      <c r="E47" s="1533"/>
      <c r="F47" s="1533"/>
      <c r="G47" s="1533"/>
      <c r="H47" s="1533"/>
      <c r="I47" s="1533"/>
      <c r="J47" s="1533"/>
      <c r="K47" s="1533"/>
      <c r="L47" s="1533"/>
      <c r="M47" s="1533"/>
      <c r="N47" s="1533"/>
      <c r="O47" s="1533"/>
    </row>
    <row r="48" spans="2:15" ht="15.75" customHeight="1"/>
    <row r="49" spans="22:22" ht="15.75" customHeight="1"/>
    <row r="50" spans="22:22" ht="15.75" customHeight="1"/>
    <row r="51" spans="22:22" ht="15.75" customHeight="1">
      <c r="V51" s="3" t="s">
        <v>1025</v>
      </c>
    </row>
    <row r="52" spans="22:22" ht="15.75" customHeight="1"/>
    <row r="53" spans="22:22" ht="15.75" customHeight="1"/>
  </sheetData>
  <mergeCells count="20">
    <mergeCell ref="B21:G21"/>
    <mergeCell ref="M19:P19"/>
    <mergeCell ref="A1:F1"/>
    <mergeCell ref="A2:E2"/>
    <mergeCell ref="A4:Q4"/>
    <mergeCell ref="H6:J6"/>
    <mergeCell ref="K6:Q6"/>
    <mergeCell ref="C10:Q10"/>
    <mergeCell ref="A11:D11"/>
    <mergeCell ref="E11:I11"/>
    <mergeCell ref="B12:I12"/>
    <mergeCell ref="B13:Q13"/>
    <mergeCell ref="H25:J25"/>
    <mergeCell ref="H26:J26"/>
    <mergeCell ref="H27:J27"/>
    <mergeCell ref="E34:O35"/>
    <mergeCell ref="C46:O47"/>
    <mergeCell ref="C38:O39"/>
    <mergeCell ref="C42:O43"/>
    <mergeCell ref="C44:O45"/>
  </mergeCells>
  <phoneticPr fontId="2"/>
  <dataValidations count="1">
    <dataValidation type="list" showInputMessage="1" showErrorMessage="1" sqref="E11:I11" xr:uid="{00000000-0002-0000-2600-000000000000}">
      <formula1>企業回答1</formula1>
    </dataValidation>
  </dataValidations>
  <printOptions horizontalCentered="1"/>
  <pageMargins left="0.70866141732283472" right="0.70866141732283472" top="0.74803149606299213" bottom="0.74803149606299213" header="0.31496062992125984" footer="0.31496062992125984"/>
  <pageSetup paperSize="9" scale="98" fitToHeight="2" orientation="portrait" blackAndWhite="1" r:id="rId1"/>
  <rowBreaks count="1" manualBreakCount="1">
    <brk id="45" max="16" man="1"/>
  </rowBreaks>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1">
    <tabColor theme="3"/>
    <pageSetUpPr fitToPage="1"/>
  </sheetPr>
  <dimension ref="A1:T34"/>
  <sheetViews>
    <sheetView view="pageBreakPreview" zoomScaleNormal="100" zoomScaleSheetLayoutView="100" workbookViewId="0">
      <selection activeCell="I23" sqref="I23"/>
    </sheetView>
  </sheetViews>
  <sheetFormatPr defaultColWidth="9" defaultRowHeight="13"/>
  <cols>
    <col min="1" max="18" width="5.08984375" style="3" customWidth="1"/>
    <col min="19" max="16384" width="9" style="3"/>
  </cols>
  <sheetData>
    <row r="1" spans="1:20" ht="15.75" customHeight="1">
      <c r="A1" s="979" t="str">
        <f>CONCATENATE("（様式－",発注者入力シート!E41,"）")</f>
        <v>（様式－１５）</v>
      </c>
      <c r="B1" s="979"/>
      <c r="C1" s="979"/>
      <c r="D1" s="979"/>
      <c r="S1" s="3" t="s">
        <v>286</v>
      </c>
    </row>
    <row r="2" spans="1:20" ht="15.75" customHeight="1">
      <c r="A2" s="1636" t="s">
        <v>833</v>
      </c>
      <c r="B2" s="1636"/>
      <c r="C2" s="1636"/>
      <c r="D2" s="1636"/>
      <c r="E2" s="1636"/>
      <c r="F2" s="1636"/>
      <c r="G2" s="1636"/>
      <c r="H2" s="1636"/>
      <c r="I2" s="1636"/>
      <c r="J2" s="1636"/>
      <c r="K2" s="1636"/>
      <c r="L2" s="1636"/>
      <c r="M2" s="1636"/>
      <c r="N2" s="1636"/>
      <c r="O2" s="1636"/>
      <c r="P2" s="1636"/>
      <c r="Q2" s="1636"/>
      <c r="R2" s="6"/>
      <c r="S2" s="3" t="s">
        <v>287</v>
      </c>
    </row>
    <row r="3" spans="1:20" ht="15.75" customHeight="1">
      <c r="A3" s="6"/>
      <c r="B3" s="6"/>
      <c r="C3" s="6"/>
      <c r="D3" s="6"/>
      <c r="E3" s="6"/>
      <c r="F3" s="6"/>
      <c r="G3" s="6"/>
      <c r="H3" s="6"/>
      <c r="I3" s="6"/>
      <c r="J3" s="6"/>
      <c r="K3" s="6"/>
      <c r="L3" s="6"/>
      <c r="M3" s="6"/>
      <c r="N3" s="6"/>
      <c r="O3" s="6"/>
      <c r="P3" s="6"/>
      <c r="Q3" s="6"/>
      <c r="R3" s="6"/>
      <c r="S3" s="103"/>
      <c r="T3" s="3" t="s">
        <v>296</v>
      </c>
    </row>
    <row r="4" spans="1:20" ht="15.75" customHeight="1">
      <c r="A4" s="1006" t="s">
        <v>418</v>
      </c>
      <c r="B4" s="1006"/>
      <c r="C4" s="1006"/>
      <c r="D4" s="1006"/>
      <c r="E4" s="1006"/>
      <c r="F4" s="1006"/>
      <c r="G4" s="1006"/>
      <c r="H4" s="1006"/>
      <c r="I4" s="1006"/>
      <c r="J4" s="1006"/>
      <c r="K4" s="1006"/>
      <c r="L4" s="1006"/>
      <c r="M4" s="1006"/>
      <c r="N4" s="1006"/>
      <c r="O4" s="1006"/>
      <c r="P4" s="1006"/>
      <c r="Q4" s="1006"/>
      <c r="R4" s="128"/>
      <c r="S4" s="98"/>
      <c r="T4" s="3" t="s">
        <v>289</v>
      </c>
    </row>
    <row r="5" spans="1:20" ht="15.75" customHeight="1"/>
    <row r="6" spans="1:20" ht="15.75" customHeight="1">
      <c r="S6" s="3" t="s">
        <v>290</v>
      </c>
    </row>
    <row r="7" spans="1:20" ht="15.75" customHeight="1">
      <c r="A7" s="3" t="s">
        <v>40</v>
      </c>
      <c r="S7" s="99"/>
      <c r="T7" s="3" t="s">
        <v>291</v>
      </c>
    </row>
    <row r="8" spans="1:20" ht="15.75" customHeight="1">
      <c r="A8" s="1637" t="s">
        <v>834</v>
      </c>
      <c r="B8" s="1637"/>
      <c r="C8" s="1637"/>
      <c r="D8" s="1637"/>
      <c r="E8" s="1637"/>
      <c r="F8" s="1637"/>
      <c r="G8" s="1637"/>
      <c r="H8" s="1637"/>
      <c r="I8" s="1637"/>
      <c r="J8" s="1637"/>
      <c r="K8" s="1637"/>
      <c r="L8" s="1637"/>
      <c r="M8" s="1637"/>
      <c r="N8" s="1637"/>
      <c r="O8" s="1637"/>
      <c r="P8" s="1637"/>
      <c r="Q8" s="1637"/>
      <c r="R8" s="2"/>
      <c r="S8" s="100"/>
      <c r="T8" s="3" t="s">
        <v>289</v>
      </c>
    </row>
    <row r="9" spans="1:20" ht="15.75" customHeight="1">
      <c r="A9" s="983" t="s">
        <v>34</v>
      </c>
      <c r="B9" s="983"/>
      <c r="C9" s="983"/>
      <c r="D9" s="983"/>
      <c r="E9" s="983"/>
      <c r="F9" s="983"/>
      <c r="G9" s="983"/>
      <c r="H9" s="983"/>
      <c r="I9" s="983"/>
      <c r="J9" s="983"/>
      <c r="K9" s="983"/>
      <c r="L9" s="983"/>
      <c r="M9" s="983"/>
      <c r="N9" s="983"/>
      <c r="O9" s="983"/>
      <c r="P9" s="983"/>
      <c r="Q9" s="983"/>
      <c r="R9" s="82"/>
    </row>
    <row r="10" spans="1:20" ht="15.75" customHeight="1">
      <c r="A10" s="1069" t="s">
        <v>35</v>
      </c>
      <c r="B10" s="1070"/>
      <c r="C10" s="1070"/>
      <c r="D10" s="1070"/>
      <c r="E10" s="1633">
        <f>IF(発注者入力シート!C7="","",発注者入力シート!C7)</f>
        <v>46281</v>
      </c>
      <c r="F10" s="1634"/>
      <c r="G10" s="1634"/>
      <c r="H10" s="1634"/>
      <c r="I10" s="1634"/>
      <c r="J10" s="1634"/>
      <c r="K10" s="1634"/>
      <c r="L10" s="1634"/>
      <c r="M10" s="1634"/>
      <c r="N10" s="1634"/>
      <c r="O10" s="1634"/>
      <c r="P10" s="1634"/>
      <c r="Q10" s="1635"/>
      <c r="S10" s="105" t="s">
        <v>292</v>
      </c>
    </row>
    <row r="11" spans="1:20" ht="15.75" customHeight="1">
      <c r="A11" s="1069" t="s">
        <v>14</v>
      </c>
      <c r="B11" s="1070"/>
      <c r="C11" s="1070"/>
      <c r="D11" s="1070"/>
      <c r="E11" s="1638" t="str">
        <f>IF(発注者入力シート!C10="","",発注者入力シート!C10)</f>
        <v>大社漁港海岸 農山漁村地域整備交付金（海岸環境）工事（２工区）その５</v>
      </c>
      <c r="F11" s="1639"/>
      <c r="G11" s="1639"/>
      <c r="H11" s="1639"/>
      <c r="I11" s="1639"/>
      <c r="J11" s="1639"/>
      <c r="K11" s="1639"/>
      <c r="L11" s="1639"/>
      <c r="M11" s="1639"/>
      <c r="N11" s="1639"/>
      <c r="O11" s="1639"/>
      <c r="P11" s="1639"/>
      <c r="Q11" s="1640"/>
      <c r="R11" s="2"/>
      <c r="S11" s="105" t="s">
        <v>293</v>
      </c>
    </row>
    <row r="12" spans="1:20" ht="15.75" customHeight="1">
      <c r="A12" s="1072"/>
      <c r="B12" s="1073"/>
      <c r="C12" s="1073"/>
      <c r="D12" s="1073"/>
      <c r="E12" s="1641"/>
      <c r="F12" s="993"/>
      <c r="G12" s="993"/>
      <c r="H12" s="993"/>
      <c r="I12" s="993"/>
      <c r="J12" s="993"/>
      <c r="K12" s="993"/>
      <c r="L12" s="993"/>
      <c r="M12" s="993"/>
      <c r="N12" s="993"/>
      <c r="O12" s="993"/>
      <c r="P12" s="993"/>
      <c r="Q12" s="1642"/>
      <c r="R12" s="2"/>
    </row>
    <row r="13" spans="1:20" ht="15.75" customHeight="1">
      <c r="A13" s="1055" t="s">
        <v>41</v>
      </c>
      <c r="B13" s="1056"/>
      <c r="C13" s="1056"/>
      <c r="D13" s="1056"/>
      <c r="E13" s="1055" t="s">
        <v>42</v>
      </c>
      <c r="F13" s="1056"/>
      <c r="G13" s="1056"/>
      <c r="H13" s="1056"/>
      <c r="I13" s="1056"/>
      <c r="J13" s="1056"/>
      <c r="K13" s="1056"/>
      <c r="L13" s="1056"/>
      <c r="M13" s="1056"/>
      <c r="N13" s="1056"/>
      <c r="O13" s="1056"/>
      <c r="P13" s="1056"/>
      <c r="Q13" s="1054"/>
      <c r="R13" s="82"/>
    </row>
    <row r="14" spans="1:20" ht="15.75" customHeight="1">
      <c r="A14" s="1624"/>
      <c r="B14" s="1625"/>
      <c r="C14" s="1625"/>
      <c r="D14" s="1626"/>
      <c r="E14" s="1624"/>
      <c r="F14" s="1625"/>
      <c r="G14" s="1625"/>
      <c r="H14" s="1625"/>
      <c r="I14" s="1625"/>
      <c r="J14" s="1625"/>
      <c r="K14" s="1625"/>
      <c r="L14" s="1625"/>
      <c r="M14" s="1625"/>
      <c r="N14" s="1625"/>
      <c r="O14" s="1625"/>
      <c r="P14" s="1625"/>
      <c r="Q14" s="1626"/>
      <c r="R14" s="161"/>
    </row>
    <row r="15" spans="1:20" ht="15.75" customHeight="1">
      <c r="A15" s="1627"/>
      <c r="B15" s="1628"/>
      <c r="C15" s="1628"/>
      <c r="D15" s="1629"/>
      <c r="E15" s="1627"/>
      <c r="F15" s="1628"/>
      <c r="G15" s="1628"/>
      <c r="H15" s="1628"/>
      <c r="I15" s="1628"/>
      <c r="J15" s="1628"/>
      <c r="K15" s="1628"/>
      <c r="L15" s="1628"/>
      <c r="M15" s="1628"/>
      <c r="N15" s="1628"/>
      <c r="O15" s="1628"/>
      <c r="P15" s="1628"/>
      <c r="Q15" s="1629"/>
      <c r="R15" s="161"/>
    </row>
    <row r="16" spans="1:20" ht="15.75" customHeight="1">
      <c r="A16" s="1627"/>
      <c r="B16" s="1628"/>
      <c r="C16" s="1628"/>
      <c r="D16" s="1629"/>
      <c r="E16" s="1627"/>
      <c r="F16" s="1628"/>
      <c r="G16" s="1628"/>
      <c r="H16" s="1628"/>
      <c r="I16" s="1628"/>
      <c r="J16" s="1628"/>
      <c r="K16" s="1628"/>
      <c r="L16" s="1628"/>
      <c r="M16" s="1628"/>
      <c r="N16" s="1628"/>
      <c r="O16" s="1628"/>
      <c r="P16" s="1628"/>
      <c r="Q16" s="1629"/>
      <c r="R16" s="161"/>
    </row>
    <row r="17" spans="1:18" ht="15.75" customHeight="1">
      <c r="A17" s="1627"/>
      <c r="B17" s="1628"/>
      <c r="C17" s="1628"/>
      <c r="D17" s="1629"/>
      <c r="E17" s="1627"/>
      <c r="F17" s="1628"/>
      <c r="G17" s="1628"/>
      <c r="H17" s="1628"/>
      <c r="I17" s="1628"/>
      <c r="J17" s="1628"/>
      <c r="K17" s="1628"/>
      <c r="L17" s="1628"/>
      <c r="M17" s="1628"/>
      <c r="N17" s="1628"/>
      <c r="O17" s="1628"/>
      <c r="P17" s="1628"/>
      <c r="Q17" s="1629"/>
      <c r="R17" s="161"/>
    </row>
    <row r="18" spans="1:18" ht="15.75" customHeight="1">
      <c r="A18" s="1627"/>
      <c r="B18" s="1628"/>
      <c r="C18" s="1628"/>
      <c r="D18" s="1629"/>
      <c r="E18" s="1627"/>
      <c r="F18" s="1628"/>
      <c r="G18" s="1628"/>
      <c r="H18" s="1628"/>
      <c r="I18" s="1628"/>
      <c r="J18" s="1628"/>
      <c r="K18" s="1628"/>
      <c r="L18" s="1628"/>
      <c r="M18" s="1628"/>
      <c r="N18" s="1628"/>
      <c r="O18" s="1628"/>
      <c r="P18" s="1628"/>
      <c r="Q18" s="1629"/>
      <c r="R18" s="161"/>
    </row>
    <row r="19" spans="1:18" ht="15.75" customHeight="1">
      <c r="A19" s="1627"/>
      <c r="B19" s="1628"/>
      <c r="C19" s="1628"/>
      <c r="D19" s="1629"/>
      <c r="E19" s="1627"/>
      <c r="F19" s="1628"/>
      <c r="G19" s="1628"/>
      <c r="H19" s="1628"/>
      <c r="I19" s="1628"/>
      <c r="J19" s="1628"/>
      <c r="K19" s="1628"/>
      <c r="L19" s="1628"/>
      <c r="M19" s="1628"/>
      <c r="N19" s="1628"/>
      <c r="O19" s="1628"/>
      <c r="P19" s="1628"/>
      <c r="Q19" s="1629"/>
      <c r="R19" s="161"/>
    </row>
    <row r="20" spans="1:18" ht="15.75" customHeight="1">
      <c r="A20" s="1627"/>
      <c r="B20" s="1628"/>
      <c r="C20" s="1628"/>
      <c r="D20" s="1629"/>
      <c r="E20" s="1627"/>
      <c r="F20" s="1628"/>
      <c r="G20" s="1628"/>
      <c r="H20" s="1628"/>
      <c r="I20" s="1628"/>
      <c r="J20" s="1628"/>
      <c r="K20" s="1628"/>
      <c r="L20" s="1628"/>
      <c r="M20" s="1628"/>
      <c r="N20" s="1628"/>
      <c r="O20" s="1628"/>
      <c r="P20" s="1628"/>
      <c r="Q20" s="1629"/>
      <c r="R20" s="161"/>
    </row>
    <row r="21" spans="1:18" ht="15.75" customHeight="1">
      <c r="A21" s="1630"/>
      <c r="B21" s="1631"/>
      <c r="C21" s="1631"/>
      <c r="D21" s="1632"/>
      <c r="E21" s="1630"/>
      <c r="F21" s="1631"/>
      <c r="G21" s="1631"/>
      <c r="H21" s="1631"/>
      <c r="I21" s="1631"/>
      <c r="J21" s="1631"/>
      <c r="K21" s="1631"/>
      <c r="L21" s="1631"/>
      <c r="M21" s="1631"/>
      <c r="N21" s="1631"/>
      <c r="O21" s="1631"/>
      <c r="P21" s="1631"/>
      <c r="Q21" s="1632"/>
      <c r="R21" s="161"/>
    </row>
    <row r="22" spans="1:18" ht="15.75" customHeight="1"/>
    <row r="23" spans="1:18" ht="15.75" customHeight="1"/>
    <row r="24" spans="1:18" ht="15.75" customHeight="1"/>
    <row r="25" spans="1:18" ht="15.75" customHeight="1"/>
    <row r="26" spans="1:18" ht="13.5" customHeight="1"/>
    <row r="27" spans="1:18" ht="13.5" customHeight="1"/>
    <row r="28" spans="1:18" ht="13.5" customHeight="1"/>
    <row r="29" spans="1:18" ht="13.5" customHeight="1"/>
    <row r="30" spans="1:18" ht="13.5" customHeight="1"/>
    <row r="31" spans="1:18" ht="13.5" customHeight="1"/>
    <row r="32" spans="1:18" ht="13.5" customHeight="1"/>
    <row r="33" ht="13.5" customHeight="1"/>
    <row r="34" ht="13.5" customHeight="1"/>
  </sheetData>
  <mergeCells count="13">
    <mergeCell ref="A1:D1"/>
    <mergeCell ref="A14:D21"/>
    <mergeCell ref="E14:Q21"/>
    <mergeCell ref="A13:D13"/>
    <mergeCell ref="E10:Q10"/>
    <mergeCell ref="E13:Q13"/>
    <mergeCell ref="A2:Q2"/>
    <mergeCell ref="A4:Q4"/>
    <mergeCell ref="A9:Q9"/>
    <mergeCell ref="A10:D10"/>
    <mergeCell ref="A11:D12"/>
    <mergeCell ref="A8:Q8"/>
    <mergeCell ref="E11:Q12"/>
  </mergeCells>
  <phoneticPr fontId="2"/>
  <printOptions horizontalCentered="1"/>
  <pageMargins left="0.70866141732283472" right="0.70866141732283472" top="0.74803149606299213" bottom="0.74803149606299213" header="0.31496062992125984" footer="0.31496062992125984"/>
  <pageSetup paperSize="9" scale="98" orientation="portrait" blackAndWhite="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3">
    <tabColor rgb="FFFF0000"/>
    <pageSetUpPr fitToPage="1"/>
  </sheetPr>
  <dimension ref="A1:T39"/>
  <sheetViews>
    <sheetView view="pageBreakPreview" zoomScaleNormal="100" zoomScaleSheetLayoutView="100" workbookViewId="0">
      <selection activeCell="E14" sqref="E14:Q21"/>
    </sheetView>
  </sheetViews>
  <sheetFormatPr defaultColWidth="9" defaultRowHeight="13"/>
  <cols>
    <col min="1" max="18" width="5.08984375" style="3" customWidth="1"/>
    <col min="19" max="16384" width="9" style="3"/>
  </cols>
  <sheetData>
    <row r="1" spans="1:20" ht="15.75" customHeight="1">
      <c r="A1" s="979" t="str">
        <f>CONCATENATE("（様式－",発注者入力シート!E42,"）")</f>
        <v>（様式－１６）</v>
      </c>
      <c r="B1" s="979"/>
      <c r="C1" s="979"/>
      <c r="D1" s="979"/>
      <c r="S1" s="3" t="s">
        <v>286</v>
      </c>
    </row>
    <row r="2" spans="1:20" ht="15.75" customHeight="1">
      <c r="A2" s="1650" t="s">
        <v>833</v>
      </c>
      <c r="B2" s="1650"/>
      <c r="C2" s="1650"/>
      <c r="D2" s="1650"/>
      <c r="E2" s="1650"/>
      <c r="F2" s="1650"/>
      <c r="G2" s="1650"/>
      <c r="H2" s="1650"/>
      <c r="I2" s="1650"/>
      <c r="J2" s="1650"/>
      <c r="K2" s="1650"/>
      <c r="L2" s="1650"/>
      <c r="M2" s="1650"/>
      <c r="N2" s="1650"/>
      <c r="O2" s="1650"/>
      <c r="P2" s="1650"/>
      <c r="Q2" s="1650"/>
      <c r="R2" s="6"/>
      <c r="S2" s="3" t="s">
        <v>290</v>
      </c>
    </row>
    <row r="3" spans="1:20" ht="15.75" customHeight="1">
      <c r="A3" s="6"/>
      <c r="B3" s="6"/>
      <c r="C3" s="6"/>
      <c r="D3" s="6"/>
      <c r="E3" s="6"/>
      <c r="F3" s="6"/>
      <c r="G3" s="6"/>
      <c r="H3" s="6"/>
      <c r="I3" s="6"/>
      <c r="J3" s="6"/>
      <c r="K3" s="6"/>
      <c r="L3" s="6"/>
      <c r="M3" s="6"/>
      <c r="N3" s="6"/>
      <c r="O3" s="6"/>
      <c r="P3" s="6"/>
      <c r="Q3" s="6"/>
      <c r="R3" s="6"/>
      <c r="S3" s="99"/>
      <c r="T3" s="3" t="s">
        <v>291</v>
      </c>
    </row>
    <row r="4" spans="1:20" ht="15.75" customHeight="1">
      <c r="A4" s="1006" t="s">
        <v>43</v>
      </c>
      <c r="B4" s="1006"/>
      <c r="C4" s="1006"/>
      <c r="D4" s="1006"/>
      <c r="E4" s="1006"/>
      <c r="F4" s="1006"/>
      <c r="G4" s="1006"/>
      <c r="H4" s="1006"/>
      <c r="I4" s="1006"/>
      <c r="J4" s="1006"/>
      <c r="K4" s="1006"/>
      <c r="L4" s="1006"/>
      <c r="M4" s="1006"/>
      <c r="N4" s="1006"/>
      <c r="O4" s="1006"/>
      <c r="P4" s="1006"/>
      <c r="Q4" s="1006"/>
      <c r="R4" s="128"/>
      <c r="S4" s="100"/>
      <c r="T4" s="3" t="s">
        <v>289</v>
      </c>
    </row>
    <row r="5" spans="1:20" ht="15.75" customHeight="1">
      <c r="A5" s="3" t="s">
        <v>44</v>
      </c>
    </row>
    <row r="6" spans="1:20" ht="15.75" customHeight="1"/>
    <row r="7" spans="1:20" ht="15.75" customHeight="1">
      <c r="A7" s="3" t="s">
        <v>40</v>
      </c>
    </row>
    <row r="8" spans="1:20" ht="15.75" customHeight="1">
      <c r="A8" s="1651" t="s">
        <v>835</v>
      </c>
      <c r="B8" s="1651"/>
      <c r="C8" s="1651"/>
      <c r="D8" s="1651"/>
      <c r="E8" s="1651"/>
      <c r="F8" s="1651"/>
      <c r="G8" s="1651"/>
      <c r="H8" s="1651"/>
      <c r="I8" s="1651"/>
      <c r="J8" s="1651"/>
      <c r="K8" s="1651"/>
      <c r="L8" s="1651"/>
      <c r="M8" s="1651"/>
      <c r="N8" s="1651"/>
      <c r="O8" s="1651"/>
      <c r="P8" s="1651"/>
      <c r="Q8" s="1651"/>
      <c r="R8" s="2"/>
    </row>
    <row r="9" spans="1:20" ht="15.75" customHeight="1">
      <c r="A9" s="983" t="s">
        <v>34</v>
      </c>
      <c r="B9" s="983"/>
      <c r="C9" s="983"/>
      <c r="D9" s="983"/>
      <c r="E9" s="983"/>
      <c r="F9" s="983"/>
      <c r="G9" s="983"/>
      <c r="H9" s="983"/>
      <c r="I9" s="983"/>
      <c r="J9" s="983"/>
      <c r="K9" s="983"/>
      <c r="L9" s="983"/>
      <c r="M9" s="983"/>
      <c r="N9" s="983"/>
      <c r="O9" s="983"/>
      <c r="P9" s="983"/>
      <c r="Q9" s="983"/>
      <c r="R9" s="82"/>
    </row>
    <row r="10" spans="1:20" ht="15.75" customHeight="1">
      <c r="A10" s="1069" t="s">
        <v>35</v>
      </c>
      <c r="B10" s="1070"/>
      <c r="C10" s="1070"/>
      <c r="D10" s="1070"/>
      <c r="E10" s="1633">
        <f>IF(発注者入力シート!C7="","",発注者入力シート!C7)</f>
        <v>46281</v>
      </c>
      <c r="F10" s="1634"/>
      <c r="G10" s="1634"/>
      <c r="H10" s="1634"/>
      <c r="I10" s="1634"/>
      <c r="J10" s="1634"/>
      <c r="K10" s="1634"/>
      <c r="L10" s="1634"/>
      <c r="M10" s="1634"/>
      <c r="N10" s="1634"/>
      <c r="O10" s="1634"/>
      <c r="P10" s="1634"/>
      <c r="Q10" s="1635"/>
      <c r="S10" s="105" t="s">
        <v>292</v>
      </c>
    </row>
    <row r="11" spans="1:20" ht="15.75" customHeight="1">
      <c r="A11" s="1069" t="s">
        <v>14</v>
      </c>
      <c r="B11" s="1070"/>
      <c r="C11" s="1070"/>
      <c r="D11" s="1070"/>
      <c r="E11" s="1638" t="str">
        <f>IF(発注者入力シート!C10="","",発注者入力シート!C10)</f>
        <v>大社漁港海岸 農山漁村地域整備交付金（海岸環境）工事（２工区）その５</v>
      </c>
      <c r="F11" s="1639"/>
      <c r="G11" s="1639"/>
      <c r="H11" s="1639"/>
      <c r="I11" s="1639"/>
      <c r="J11" s="1639"/>
      <c r="K11" s="1639"/>
      <c r="L11" s="1639"/>
      <c r="M11" s="1639"/>
      <c r="N11" s="1639"/>
      <c r="O11" s="1639"/>
      <c r="P11" s="1639"/>
      <c r="Q11" s="1640"/>
      <c r="R11" s="2"/>
      <c r="S11" s="105" t="s">
        <v>293</v>
      </c>
    </row>
    <row r="12" spans="1:20" ht="15.75" customHeight="1">
      <c r="A12" s="1072"/>
      <c r="B12" s="1073"/>
      <c r="C12" s="1073"/>
      <c r="D12" s="1073"/>
      <c r="E12" s="1641"/>
      <c r="F12" s="993"/>
      <c r="G12" s="993"/>
      <c r="H12" s="993"/>
      <c r="I12" s="993"/>
      <c r="J12" s="993"/>
      <c r="K12" s="993"/>
      <c r="L12" s="993"/>
      <c r="M12" s="993"/>
      <c r="N12" s="993"/>
      <c r="O12" s="993"/>
      <c r="P12" s="993"/>
      <c r="Q12" s="1642"/>
      <c r="R12" s="2"/>
    </row>
    <row r="13" spans="1:20" ht="15.75" customHeight="1">
      <c r="A13" s="1055" t="s">
        <v>41</v>
      </c>
      <c r="B13" s="1056"/>
      <c r="C13" s="1056"/>
      <c r="D13" s="1056"/>
      <c r="E13" s="1055" t="s">
        <v>38</v>
      </c>
      <c r="F13" s="1056"/>
      <c r="G13" s="1056"/>
      <c r="H13" s="1056"/>
      <c r="I13" s="1056"/>
      <c r="J13" s="1056"/>
      <c r="K13" s="1056"/>
      <c r="L13" s="1056"/>
      <c r="M13" s="1056"/>
      <c r="N13" s="1056"/>
      <c r="O13" s="1056"/>
      <c r="P13" s="1056"/>
      <c r="Q13" s="1054"/>
      <c r="R13" s="82"/>
    </row>
    <row r="14" spans="1:20" ht="15.75" customHeight="1">
      <c r="A14" s="1643"/>
      <c r="B14" s="1644"/>
      <c r="C14" s="1644"/>
      <c r="D14" s="1645"/>
      <c r="E14" s="1643"/>
      <c r="F14" s="1644"/>
      <c r="G14" s="1644"/>
      <c r="H14" s="1644"/>
      <c r="I14" s="1644"/>
      <c r="J14" s="1644"/>
      <c r="K14" s="1644"/>
      <c r="L14" s="1644"/>
      <c r="M14" s="1644"/>
      <c r="N14" s="1644"/>
      <c r="O14" s="1644"/>
      <c r="P14" s="1644"/>
      <c r="Q14" s="1645"/>
      <c r="R14" s="161"/>
    </row>
    <row r="15" spans="1:20" ht="15.75" customHeight="1">
      <c r="A15" s="1646"/>
      <c r="B15" s="1234"/>
      <c r="C15" s="1234"/>
      <c r="D15" s="1647"/>
      <c r="E15" s="1646"/>
      <c r="F15" s="1234"/>
      <c r="G15" s="1234"/>
      <c r="H15" s="1234"/>
      <c r="I15" s="1234"/>
      <c r="J15" s="1234"/>
      <c r="K15" s="1234"/>
      <c r="L15" s="1234"/>
      <c r="M15" s="1234"/>
      <c r="N15" s="1234"/>
      <c r="O15" s="1234"/>
      <c r="P15" s="1234"/>
      <c r="Q15" s="1647"/>
      <c r="R15" s="161"/>
    </row>
    <row r="16" spans="1:20" ht="15.75" customHeight="1">
      <c r="A16" s="1646"/>
      <c r="B16" s="1234"/>
      <c r="C16" s="1234"/>
      <c r="D16" s="1647"/>
      <c r="E16" s="1646"/>
      <c r="F16" s="1234"/>
      <c r="G16" s="1234"/>
      <c r="H16" s="1234"/>
      <c r="I16" s="1234"/>
      <c r="J16" s="1234"/>
      <c r="K16" s="1234"/>
      <c r="L16" s="1234"/>
      <c r="M16" s="1234"/>
      <c r="N16" s="1234"/>
      <c r="O16" s="1234"/>
      <c r="P16" s="1234"/>
      <c r="Q16" s="1647"/>
      <c r="R16" s="161"/>
    </row>
    <row r="17" spans="1:18" ht="15.75" customHeight="1">
      <c r="A17" s="1646"/>
      <c r="B17" s="1234"/>
      <c r="C17" s="1234"/>
      <c r="D17" s="1647"/>
      <c r="E17" s="1646"/>
      <c r="F17" s="1234"/>
      <c r="G17" s="1234"/>
      <c r="H17" s="1234"/>
      <c r="I17" s="1234"/>
      <c r="J17" s="1234"/>
      <c r="K17" s="1234"/>
      <c r="L17" s="1234"/>
      <c r="M17" s="1234"/>
      <c r="N17" s="1234"/>
      <c r="O17" s="1234"/>
      <c r="P17" s="1234"/>
      <c r="Q17" s="1647"/>
      <c r="R17" s="161"/>
    </row>
    <row r="18" spans="1:18" ht="15.75" customHeight="1">
      <c r="A18" s="1646"/>
      <c r="B18" s="1234"/>
      <c r="C18" s="1234"/>
      <c r="D18" s="1647"/>
      <c r="E18" s="1646"/>
      <c r="F18" s="1234"/>
      <c r="G18" s="1234"/>
      <c r="H18" s="1234"/>
      <c r="I18" s="1234"/>
      <c r="J18" s="1234"/>
      <c r="K18" s="1234"/>
      <c r="L18" s="1234"/>
      <c r="M18" s="1234"/>
      <c r="N18" s="1234"/>
      <c r="O18" s="1234"/>
      <c r="P18" s="1234"/>
      <c r="Q18" s="1647"/>
      <c r="R18" s="161"/>
    </row>
    <row r="19" spans="1:18" ht="15.75" customHeight="1">
      <c r="A19" s="1646"/>
      <c r="B19" s="1234"/>
      <c r="C19" s="1234"/>
      <c r="D19" s="1647"/>
      <c r="E19" s="1646"/>
      <c r="F19" s="1234"/>
      <c r="G19" s="1234"/>
      <c r="H19" s="1234"/>
      <c r="I19" s="1234"/>
      <c r="J19" s="1234"/>
      <c r="K19" s="1234"/>
      <c r="L19" s="1234"/>
      <c r="M19" s="1234"/>
      <c r="N19" s="1234"/>
      <c r="O19" s="1234"/>
      <c r="P19" s="1234"/>
      <c r="Q19" s="1647"/>
      <c r="R19" s="161"/>
    </row>
    <row r="20" spans="1:18" ht="15.75" customHeight="1">
      <c r="A20" s="1646"/>
      <c r="B20" s="1234"/>
      <c r="C20" s="1234"/>
      <c r="D20" s="1647"/>
      <c r="E20" s="1646"/>
      <c r="F20" s="1234"/>
      <c r="G20" s="1234"/>
      <c r="H20" s="1234"/>
      <c r="I20" s="1234"/>
      <c r="J20" s="1234"/>
      <c r="K20" s="1234"/>
      <c r="L20" s="1234"/>
      <c r="M20" s="1234"/>
      <c r="N20" s="1234"/>
      <c r="O20" s="1234"/>
      <c r="P20" s="1234"/>
      <c r="Q20" s="1647"/>
      <c r="R20" s="161"/>
    </row>
    <row r="21" spans="1:18" ht="15.75" customHeight="1">
      <c r="A21" s="1648"/>
      <c r="B21" s="1233"/>
      <c r="C21" s="1233"/>
      <c r="D21" s="1649"/>
      <c r="E21" s="1648"/>
      <c r="F21" s="1233"/>
      <c r="G21" s="1233"/>
      <c r="H21" s="1233"/>
      <c r="I21" s="1233"/>
      <c r="J21" s="1233"/>
      <c r="K21" s="1233"/>
      <c r="L21" s="1233"/>
      <c r="M21" s="1233"/>
      <c r="N21" s="1233"/>
      <c r="O21" s="1233"/>
      <c r="P21" s="1233"/>
      <c r="Q21" s="1649"/>
      <c r="R21" s="161"/>
    </row>
    <row r="22" spans="1:18" ht="15.75" customHeight="1"/>
    <row r="23" spans="1:18" ht="15.75" customHeight="1"/>
    <row r="24" spans="1:18" ht="15.75" customHeight="1"/>
    <row r="25" spans="1:18" ht="15.75" customHeight="1"/>
    <row r="26" spans="1:18" ht="15.75" customHeight="1"/>
    <row r="27" spans="1:18" ht="15.75" customHeight="1"/>
    <row r="28" spans="1:18" ht="13.5" customHeight="1"/>
    <row r="29" spans="1:18" ht="13.5" customHeight="1"/>
    <row r="30" spans="1:18" ht="13.5" customHeight="1"/>
    <row r="31" spans="1:18" ht="13.5" customHeight="1"/>
    <row r="32" spans="1:18" ht="13.5" customHeight="1"/>
    <row r="33" ht="13.5" customHeight="1"/>
    <row r="34" ht="13.5" customHeight="1"/>
    <row r="35" ht="13.5" customHeight="1"/>
    <row r="36" ht="13.5" customHeight="1"/>
    <row r="37" ht="13.5" customHeight="1"/>
    <row r="38" ht="13.5" customHeight="1"/>
    <row r="39" ht="13.5" customHeight="1"/>
  </sheetData>
  <mergeCells count="13">
    <mergeCell ref="A1:D1"/>
    <mergeCell ref="A14:D21"/>
    <mergeCell ref="E14:Q21"/>
    <mergeCell ref="A2:Q2"/>
    <mergeCell ref="A4:Q4"/>
    <mergeCell ref="A9:Q9"/>
    <mergeCell ref="A10:D10"/>
    <mergeCell ref="E10:Q10"/>
    <mergeCell ref="A11:D12"/>
    <mergeCell ref="A13:D13"/>
    <mergeCell ref="E13:Q13"/>
    <mergeCell ref="A8:Q8"/>
    <mergeCell ref="E11:Q12"/>
  </mergeCells>
  <phoneticPr fontId="2"/>
  <printOptions horizontalCentered="1"/>
  <pageMargins left="0.70866141732283472" right="0.70866141732283472" top="0.74803149606299213" bottom="0.74803149606299213" header="0.31496062992125984" footer="0.31496062992125984"/>
  <pageSetup paperSize="9" scale="97" orientation="portrait" blackAndWhite="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2">
    <tabColor theme="3"/>
    <pageSetUpPr fitToPage="1"/>
  </sheetPr>
  <dimension ref="A1:T52"/>
  <sheetViews>
    <sheetView view="pageBreakPreview" zoomScaleNormal="100" zoomScaleSheetLayoutView="100" workbookViewId="0">
      <selection activeCell="Z46" sqref="Z46"/>
    </sheetView>
  </sheetViews>
  <sheetFormatPr defaultColWidth="9" defaultRowHeight="13"/>
  <cols>
    <col min="1" max="18" width="5.08984375" style="3" customWidth="1"/>
    <col min="19" max="16384" width="9" style="3"/>
  </cols>
  <sheetData>
    <row r="1" spans="1:20" ht="15.75" customHeight="1">
      <c r="A1" s="979" t="str">
        <f>CONCATENATE("（様式－",発注者入力シート!E43,"）")</f>
        <v>（様式－１７）</v>
      </c>
      <c r="B1" s="979"/>
      <c r="C1" s="979"/>
      <c r="D1" s="979"/>
      <c r="E1" s="979"/>
      <c r="F1" s="979"/>
      <c r="S1" s="3" t="s">
        <v>286</v>
      </c>
    </row>
    <row r="2" spans="1:20" ht="15.75" customHeight="1">
      <c r="A2" s="1636" t="s">
        <v>833</v>
      </c>
      <c r="B2" s="1636"/>
      <c r="C2" s="1636"/>
      <c r="D2" s="1636"/>
      <c r="E2" s="1636"/>
      <c r="F2" s="1636"/>
      <c r="G2" s="1636"/>
      <c r="H2" s="1636"/>
      <c r="I2" s="1636"/>
      <c r="J2" s="1636"/>
      <c r="K2" s="1636"/>
      <c r="L2" s="1636"/>
      <c r="M2" s="1636"/>
      <c r="N2" s="1636"/>
      <c r="O2" s="1636"/>
      <c r="P2" s="1636"/>
      <c r="Q2" s="1636"/>
      <c r="R2" s="6"/>
      <c r="S2" s="3" t="s">
        <v>287</v>
      </c>
    </row>
    <row r="3" spans="1:20" ht="15.75" customHeight="1">
      <c r="A3" s="1006" t="s">
        <v>421</v>
      </c>
      <c r="B3" s="1006"/>
      <c r="C3" s="1006"/>
      <c r="D3" s="1006"/>
      <c r="E3" s="1006"/>
      <c r="F3" s="1006"/>
      <c r="G3" s="1006"/>
      <c r="H3" s="1006"/>
      <c r="I3" s="1006"/>
      <c r="J3" s="1006"/>
      <c r="K3" s="1006"/>
      <c r="L3" s="1006"/>
      <c r="M3" s="1006"/>
      <c r="N3" s="1006"/>
      <c r="O3" s="1006"/>
      <c r="P3" s="1006"/>
      <c r="Q3" s="1006"/>
      <c r="R3" s="128"/>
      <c r="S3" s="103"/>
      <c r="T3" s="3" t="s">
        <v>296</v>
      </c>
    </row>
    <row r="4" spans="1:20" ht="15.75" customHeight="1">
      <c r="A4" s="128"/>
      <c r="B4" s="128"/>
      <c r="C4" s="128"/>
      <c r="D4" s="128"/>
      <c r="E4" s="128"/>
      <c r="F4" s="128"/>
      <c r="G4" s="128"/>
      <c r="H4" s="128"/>
      <c r="I4" s="128"/>
      <c r="J4" s="128"/>
      <c r="K4" s="128"/>
      <c r="L4" s="128"/>
      <c r="M4" s="128"/>
      <c r="N4" s="128"/>
      <c r="O4" s="128"/>
      <c r="P4" s="128"/>
      <c r="Q4" s="128"/>
      <c r="R4" s="128"/>
      <c r="S4" s="98"/>
      <c r="T4" s="3" t="s">
        <v>289</v>
      </c>
    </row>
    <row r="5" spans="1:20" ht="15.75" customHeight="1">
      <c r="A5" s="3" t="s">
        <v>33</v>
      </c>
    </row>
    <row r="6" spans="1:20" ht="15.75" customHeight="1">
      <c r="A6" s="1637"/>
      <c r="B6" s="1637"/>
      <c r="C6" s="1637"/>
      <c r="D6" s="1637"/>
      <c r="E6" s="1637"/>
      <c r="F6" s="3" t="s">
        <v>74</v>
      </c>
      <c r="S6" s="3" t="s">
        <v>290</v>
      </c>
    </row>
    <row r="7" spans="1:20" ht="15.75" customHeight="1">
      <c r="S7" s="99"/>
      <c r="T7" s="3" t="s">
        <v>291</v>
      </c>
    </row>
    <row r="8" spans="1:20" ht="15.75" customHeight="1">
      <c r="K8" s="3" t="s">
        <v>36</v>
      </c>
      <c r="S8" s="100"/>
      <c r="T8" s="3" t="s">
        <v>289</v>
      </c>
    </row>
    <row r="9" spans="1:20" ht="15.75" customHeight="1">
      <c r="K9" s="1637"/>
      <c r="L9" s="1637"/>
      <c r="M9" s="1637"/>
      <c r="N9" s="1637"/>
      <c r="O9" s="1637"/>
      <c r="P9" s="1637"/>
    </row>
    <row r="10" spans="1:20" ht="15.75" customHeight="1">
      <c r="K10" s="1637"/>
      <c r="L10" s="1637"/>
      <c r="M10" s="1637"/>
      <c r="N10" s="1637"/>
      <c r="O10" s="1637"/>
      <c r="P10" s="1637"/>
      <c r="S10" s="105" t="s">
        <v>292</v>
      </c>
    </row>
    <row r="11" spans="1:20" ht="15.75" customHeight="1">
      <c r="S11" s="105" t="s">
        <v>293</v>
      </c>
    </row>
    <row r="12" spans="1:20" ht="15.75" customHeight="1">
      <c r="A12" s="1658" t="s">
        <v>836</v>
      </c>
      <c r="B12" s="1658"/>
      <c r="C12" s="1658"/>
      <c r="D12" s="1658"/>
      <c r="E12" s="1658"/>
      <c r="F12" s="1658"/>
      <c r="G12" s="1658"/>
      <c r="H12" s="1658"/>
      <c r="I12" s="1658"/>
      <c r="J12" s="1658"/>
      <c r="K12" s="1658"/>
      <c r="L12" s="1658"/>
      <c r="M12" s="1658"/>
      <c r="N12" s="1658"/>
      <c r="O12" s="1658"/>
      <c r="P12" s="1658"/>
      <c r="Q12" s="1658"/>
      <c r="R12" s="130"/>
    </row>
    <row r="13" spans="1:20" ht="15.75" customHeight="1">
      <c r="A13" s="1658"/>
      <c r="B13" s="1658"/>
      <c r="C13" s="1658"/>
      <c r="D13" s="1658"/>
      <c r="E13" s="1658"/>
      <c r="F13" s="1658"/>
      <c r="G13" s="1658"/>
      <c r="H13" s="1658"/>
      <c r="I13" s="1658"/>
      <c r="J13" s="1658"/>
      <c r="K13" s="1658"/>
      <c r="L13" s="1658"/>
      <c r="M13" s="1658"/>
      <c r="N13" s="1658"/>
      <c r="O13" s="1658"/>
      <c r="P13" s="1658"/>
      <c r="Q13" s="1658"/>
      <c r="R13" s="130"/>
    </row>
    <row r="14" spans="1:20" ht="15.75" customHeight="1"/>
    <row r="15" spans="1:20" ht="15.75" customHeight="1">
      <c r="A15" s="983" t="s">
        <v>34</v>
      </c>
      <c r="B15" s="983"/>
      <c r="C15" s="983"/>
      <c r="D15" s="983"/>
      <c r="E15" s="983"/>
      <c r="F15" s="983"/>
      <c r="G15" s="983"/>
      <c r="H15" s="983"/>
      <c r="I15" s="983"/>
      <c r="J15" s="983"/>
      <c r="K15" s="983"/>
      <c r="L15" s="983"/>
      <c r="M15" s="983"/>
      <c r="N15" s="983"/>
      <c r="O15" s="983"/>
      <c r="P15" s="983"/>
      <c r="Q15" s="983"/>
      <c r="R15" s="82"/>
    </row>
    <row r="16" spans="1:20" ht="15.75" customHeight="1"/>
    <row r="17" spans="1:18" ht="15.75" customHeight="1">
      <c r="A17" s="1053" t="s">
        <v>35</v>
      </c>
      <c r="B17" s="1053"/>
      <c r="C17" s="1053"/>
      <c r="D17" s="1053"/>
      <c r="E17" s="1633">
        <f>発注者入力シート!C7</f>
        <v>46281</v>
      </c>
      <c r="F17" s="1634"/>
      <c r="G17" s="1634"/>
      <c r="H17" s="1634"/>
      <c r="I17" s="1634"/>
      <c r="J17" s="1634"/>
      <c r="K17" s="1634"/>
      <c r="L17" s="1634"/>
      <c r="M17" s="1634"/>
      <c r="N17" s="1634"/>
      <c r="O17" s="1634"/>
      <c r="P17" s="1634"/>
      <c r="Q17" s="1635"/>
    </row>
    <row r="18" spans="1:18" ht="15.75" customHeight="1">
      <c r="A18" s="1069" t="s">
        <v>14</v>
      </c>
      <c r="B18" s="1070"/>
      <c r="C18" s="1070"/>
      <c r="D18" s="1070"/>
      <c r="E18" s="1638" t="str">
        <f>発注者入力シート!C10</f>
        <v>大社漁港海岸 農山漁村地域整備交付金（海岸環境）工事（２工区）その５</v>
      </c>
      <c r="F18" s="1639"/>
      <c r="G18" s="1639"/>
      <c r="H18" s="1639"/>
      <c r="I18" s="1639"/>
      <c r="J18" s="1639"/>
      <c r="K18" s="1639"/>
      <c r="L18" s="1639"/>
      <c r="M18" s="1639"/>
      <c r="N18" s="1639"/>
      <c r="O18" s="1639"/>
      <c r="P18" s="1639"/>
      <c r="Q18" s="1640"/>
      <c r="R18" s="2"/>
    </row>
    <row r="19" spans="1:18" ht="15.75" customHeight="1">
      <c r="A19" s="1072"/>
      <c r="B19" s="1073"/>
      <c r="C19" s="1073"/>
      <c r="D19" s="1073"/>
      <c r="E19" s="1641"/>
      <c r="F19" s="993"/>
      <c r="G19" s="993"/>
      <c r="H19" s="993"/>
      <c r="I19" s="993"/>
      <c r="J19" s="993"/>
      <c r="K19" s="993"/>
      <c r="L19" s="993"/>
      <c r="M19" s="993"/>
      <c r="N19" s="993"/>
      <c r="O19" s="993"/>
      <c r="P19" s="993"/>
      <c r="Q19" s="1642"/>
      <c r="R19" s="2"/>
    </row>
    <row r="20" spans="1:18" ht="15.75" customHeight="1">
      <c r="A20" s="1108" t="s">
        <v>422</v>
      </c>
      <c r="B20" s="983"/>
      <c r="C20" s="983"/>
      <c r="D20" s="983"/>
      <c r="E20" s="983"/>
      <c r="F20" s="983"/>
      <c r="G20" s="983"/>
      <c r="H20" s="983"/>
      <c r="I20" s="983"/>
      <c r="J20" s="983"/>
      <c r="K20" s="983"/>
      <c r="L20" s="983"/>
      <c r="M20" s="983"/>
      <c r="N20" s="983"/>
      <c r="O20" s="983"/>
      <c r="P20" s="983"/>
      <c r="Q20" s="1109"/>
      <c r="R20" s="82"/>
    </row>
    <row r="21" spans="1:18" ht="15.75" customHeight="1">
      <c r="A21" s="1055" t="s">
        <v>423</v>
      </c>
      <c r="B21" s="1056"/>
      <c r="C21" s="1056"/>
      <c r="D21" s="1054"/>
      <c r="E21" s="1055" t="s">
        <v>37</v>
      </c>
      <c r="F21" s="1056"/>
      <c r="G21" s="1056"/>
      <c r="H21" s="1056"/>
      <c r="I21" s="1056"/>
      <c r="J21" s="1056"/>
      <c r="K21" s="1056"/>
      <c r="L21" s="1056"/>
      <c r="M21" s="1056"/>
      <c r="N21" s="1056"/>
      <c r="O21" s="1056"/>
      <c r="P21" s="1056"/>
      <c r="Q21" s="1054"/>
      <c r="R21" s="82"/>
    </row>
    <row r="22" spans="1:18" ht="15.75" customHeight="1">
      <c r="A22" s="121" t="s">
        <v>71</v>
      </c>
      <c r="B22" s="1090"/>
      <c r="C22" s="1090"/>
      <c r="D22" s="1091"/>
      <c r="E22" s="1089"/>
      <c r="F22" s="1090"/>
      <c r="G22" s="1090"/>
      <c r="H22" s="1090"/>
      <c r="I22" s="1090"/>
      <c r="J22" s="1090"/>
      <c r="K22" s="1090"/>
      <c r="L22" s="1090"/>
      <c r="M22" s="1090"/>
      <c r="N22" s="1090"/>
      <c r="O22" s="1090"/>
      <c r="P22" s="1090"/>
      <c r="Q22" s="1091"/>
      <c r="R22" s="157"/>
    </row>
    <row r="23" spans="1:18" ht="15.75" customHeight="1">
      <c r="A23" s="121"/>
      <c r="B23" s="1093"/>
      <c r="C23" s="1093"/>
      <c r="D23" s="1094"/>
      <c r="E23" s="1092"/>
      <c r="F23" s="1093"/>
      <c r="G23" s="1093"/>
      <c r="H23" s="1093"/>
      <c r="I23" s="1093"/>
      <c r="J23" s="1093"/>
      <c r="K23" s="1093"/>
      <c r="L23" s="1093"/>
      <c r="M23" s="1093"/>
      <c r="N23" s="1093"/>
      <c r="O23" s="1093"/>
      <c r="P23" s="1093"/>
      <c r="Q23" s="1094"/>
      <c r="R23" s="157"/>
    </row>
    <row r="24" spans="1:18" ht="15.75" customHeight="1">
      <c r="A24" s="121"/>
      <c r="B24" s="1093"/>
      <c r="C24" s="1093"/>
      <c r="D24" s="1094"/>
      <c r="E24" s="1092"/>
      <c r="F24" s="1093"/>
      <c r="G24" s="1093"/>
      <c r="H24" s="1093"/>
      <c r="I24" s="1093"/>
      <c r="J24" s="1093"/>
      <c r="K24" s="1093"/>
      <c r="L24" s="1093"/>
      <c r="M24" s="1093"/>
      <c r="N24" s="1093"/>
      <c r="O24" s="1093"/>
      <c r="P24" s="1093"/>
      <c r="Q24" s="1094"/>
      <c r="R24" s="157"/>
    </row>
    <row r="25" spans="1:18" ht="15.75" customHeight="1">
      <c r="A25" s="121"/>
      <c r="B25" s="1093"/>
      <c r="C25" s="1093"/>
      <c r="D25" s="1094"/>
      <c r="E25" s="1092"/>
      <c r="F25" s="1093"/>
      <c r="G25" s="1093"/>
      <c r="H25" s="1093"/>
      <c r="I25" s="1093"/>
      <c r="J25" s="1093"/>
      <c r="K25" s="1093"/>
      <c r="L25" s="1093"/>
      <c r="M25" s="1093"/>
      <c r="N25" s="1093"/>
      <c r="O25" s="1093"/>
      <c r="P25" s="1093"/>
      <c r="Q25" s="1094"/>
      <c r="R25" s="157"/>
    </row>
    <row r="26" spans="1:18" ht="15.75" customHeight="1">
      <c r="A26" s="121"/>
      <c r="B26" s="1093"/>
      <c r="C26" s="1093"/>
      <c r="D26" s="1094"/>
      <c r="E26" s="1092"/>
      <c r="F26" s="1093"/>
      <c r="G26" s="1093"/>
      <c r="H26" s="1093"/>
      <c r="I26" s="1093"/>
      <c r="J26" s="1093"/>
      <c r="K26" s="1093"/>
      <c r="L26" s="1093"/>
      <c r="M26" s="1093"/>
      <c r="N26" s="1093"/>
      <c r="O26" s="1093"/>
      <c r="P26" s="1093"/>
      <c r="Q26" s="1094"/>
      <c r="R26" s="157"/>
    </row>
    <row r="27" spans="1:18" ht="15.75" customHeight="1">
      <c r="A27" s="121"/>
      <c r="B27" s="1093"/>
      <c r="C27" s="1093"/>
      <c r="D27" s="1094"/>
      <c r="E27" s="1092"/>
      <c r="F27" s="1093"/>
      <c r="G27" s="1093"/>
      <c r="H27" s="1093"/>
      <c r="I27" s="1093"/>
      <c r="J27" s="1093"/>
      <c r="K27" s="1093"/>
      <c r="L27" s="1093"/>
      <c r="M27" s="1093"/>
      <c r="N27" s="1093"/>
      <c r="O27" s="1093"/>
      <c r="P27" s="1093"/>
      <c r="Q27" s="1094"/>
      <c r="R27" s="157"/>
    </row>
    <row r="28" spans="1:18" ht="15.75" customHeight="1">
      <c r="A28" s="121"/>
      <c r="B28" s="1093"/>
      <c r="C28" s="1093"/>
      <c r="D28" s="1094"/>
      <c r="E28" s="1092"/>
      <c r="F28" s="1093"/>
      <c r="G28" s="1093"/>
      <c r="H28" s="1093"/>
      <c r="I28" s="1093"/>
      <c r="J28" s="1093"/>
      <c r="K28" s="1093"/>
      <c r="L28" s="1093"/>
      <c r="M28" s="1093"/>
      <c r="N28" s="1093"/>
      <c r="O28" s="1093"/>
      <c r="P28" s="1093"/>
      <c r="Q28" s="1094"/>
      <c r="R28" s="157"/>
    </row>
    <row r="29" spans="1:18" ht="15.75" customHeight="1">
      <c r="A29" s="121"/>
      <c r="B29" s="1652"/>
      <c r="C29" s="1652"/>
      <c r="D29" s="1653"/>
      <c r="E29" s="1654"/>
      <c r="F29" s="1652"/>
      <c r="G29" s="1652"/>
      <c r="H29" s="1652"/>
      <c r="I29" s="1652"/>
      <c r="J29" s="1652"/>
      <c r="K29" s="1652"/>
      <c r="L29" s="1652"/>
      <c r="M29" s="1652"/>
      <c r="N29" s="1652"/>
      <c r="O29" s="1652"/>
      <c r="P29" s="1652"/>
      <c r="Q29" s="1653"/>
      <c r="R29" s="157"/>
    </row>
    <row r="30" spans="1:18" ht="15.75" customHeight="1">
      <c r="A30" s="135" t="s">
        <v>72</v>
      </c>
      <c r="B30" s="1655"/>
      <c r="C30" s="1655"/>
      <c r="D30" s="1656"/>
      <c r="E30" s="1657"/>
      <c r="F30" s="1655"/>
      <c r="G30" s="1655"/>
      <c r="H30" s="1655"/>
      <c r="I30" s="1655"/>
      <c r="J30" s="1655"/>
      <c r="K30" s="1655"/>
      <c r="L30" s="1655"/>
      <c r="M30" s="1655"/>
      <c r="N30" s="1655"/>
      <c r="O30" s="1655"/>
      <c r="P30" s="1655"/>
      <c r="Q30" s="1656"/>
      <c r="R30" s="157"/>
    </row>
    <row r="31" spans="1:18" ht="15.75" customHeight="1">
      <c r="A31" s="121"/>
      <c r="B31" s="1093"/>
      <c r="C31" s="1093"/>
      <c r="D31" s="1094"/>
      <c r="E31" s="1092"/>
      <c r="F31" s="1093"/>
      <c r="G31" s="1093"/>
      <c r="H31" s="1093"/>
      <c r="I31" s="1093"/>
      <c r="J31" s="1093"/>
      <c r="K31" s="1093"/>
      <c r="L31" s="1093"/>
      <c r="M31" s="1093"/>
      <c r="N31" s="1093"/>
      <c r="O31" s="1093"/>
      <c r="P31" s="1093"/>
      <c r="Q31" s="1094"/>
      <c r="R31" s="157"/>
    </row>
    <row r="32" spans="1:18" ht="15.75" customHeight="1">
      <c r="A32" s="121"/>
      <c r="B32" s="1093"/>
      <c r="C32" s="1093"/>
      <c r="D32" s="1094"/>
      <c r="E32" s="1092"/>
      <c r="F32" s="1093"/>
      <c r="G32" s="1093"/>
      <c r="H32" s="1093"/>
      <c r="I32" s="1093"/>
      <c r="J32" s="1093"/>
      <c r="K32" s="1093"/>
      <c r="L32" s="1093"/>
      <c r="M32" s="1093"/>
      <c r="N32" s="1093"/>
      <c r="O32" s="1093"/>
      <c r="P32" s="1093"/>
      <c r="Q32" s="1094"/>
      <c r="R32" s="157"/>
    </row>
    <row r="33" spans="1:18" ht="15.75" customHeight="1">
      <c r="A33" s="121"/>
      <c r="B33" s="1093"/>
      <c r="C33" s="1093"/>
      <c r="D33" s="1094"/>
      <c r="E33" s="1092"/>
      <c r="F33" s="1093"/>
      <c r="G33" s="1093"/>
      <c r="H33" s="1093"/>
      <c r="I33" s="1093"/>
      <c r="J33" s="1093"/>
      <c r="K33" s="1093"/>
      <c r="L33" s="1093"/>
      <c r="M33" s="1093"/>
      <c r="N33" s="1093"/>
      <c r="O33" s="1093"/>
      <c r="P33" s="1093"/>
      <c r="Q33" s="1094"/>
      <c r="R33" s="157"/>
    </row>
    <row r="34" spans="1:18" ht="15.75" customHeight="1">
      <c r="A34" s="121"/>
      <c r="B34" s="1093"/>
      <c r="C34" s="1093"/>
      <c r="D34" s="1094"/>
      <c r="E34" s="1092"/>
      <c r="F34" s="1093"/>
      <c r="G34" s="1093"/>
      <c r="H34" s="1093"/>
      <c r="I34" s="1093"/>
      <c r="J34" s="1093"/>
      <c r="K34" s="1093"/>
      <c r="L34" s="1093"/>
      <c r="M34" s="1093"/>
      <c r="N34" s="1093"/>
      <c r="O34" s="1093"/>
      <c r="P34" s="1093"/>
      <c r="Q34" s="1094"/>
      <c r="R34" s="157"/>
    </row>
    <row r="35" spans="1:18" ht="15.75" customHeight="1">
      <c r="A35" s="121"/>
      <c r="B35" s="1093"/>
      <c r="C35" s="1093"/>
      <c r="D35" s="1094"/>
      <c r="E35" s="1092"/>
      <c r="F35" s="1093"/>
      <c r="G35" s="1093"/>
      <c r="H35" s="1093"/>
      <c r="I35" s="1093"/>
      <c r="J35" s="1093"/>
      <c r="K35" s="1093"/>
      <c r="L35" s="1093"/>
      <c r="M35" s="1093"/>
      <c r="N35" s="1093"/>
      <c r="O35" s="1093"/>
      <c r="P35" s="1093"/>
      <c r="Q35" s="1094"/>
      <c r="R35" s="157"/>
    </row>
    <row r="36" spans="1:18" ht="15.75" customHeight="1">
      <c r="A36" s="121"/>
      <c r="B36" s="1093"/>
      <c r="C36" s="1093"/>
      <c r="D36" s="1094"/>
      <c r="E36" s="1092"/>
      <c r="F36" s="1093"/>
      <c r="G36" s="1093"/>
      <c r="H36" s="1093"/>
      <c r="I36" s="1093"/>
      <c r="J36" s="1093"/>
      <c r="K36" s="1093"/>
      <c r="L36" s="1093"/>
      <c r="M36" s="1093"/>
      <c r="N36" s="1093"/>
      <c r="O36" s="1093"/>
      <c r="P36" s="1093"/>
      <c r="Q36" s="1094"/>
      <c r="R36" s="157"/>
    </row>
    <row r="37" spans="1:18" ht="15.75" customHeight="1">
      <c r="A37" s="136"/>
      <c r="B37" s="1652"/>
      <c r="C37" s="1652"/>
      <c r="D37" s="1653"/>
      <c r="E37" s="1654"/>
      <c r="F37" s="1652"/>
      <c r="G37" s="1652"/>
      <c r="H37" s="1652"/>
      <c r="I37" s="1652"/>
      <c r="J37" s="1652"/>
      <c r="K37" s="1652"/>
      <c r="L37" s="1652"/>
      <c r="M37" s="1652"/>
      <c r="N37" s="1652"/>
      <c r="O37" s="1652"/>
      <c r="P37" s="1652"/>
      <c r="Q37" s="1653"/>
      <c r="R37" s="157"/>
    </row>
    <row r="38" spans="1:18" ht="15.75" customHeight="1">
      <c r="A38" s="121" t="s">
        <v>73</v>
      </c>
      <c r="B38" s="1655"/>
      <c r="C38" s="1655"/>
      <c r="D38" s="1656"/>
      <c r="E38" s="1657"/>
      <c r="F38" s="1655"/>
      <c r="G38" s="1655"/>
      <c r="H38" s="1655"/>
      <c r="I38" s="1655"/>
      <c r="J38" s="1655"/>
      <c r="K38" s="1655"/>
      <c r="L38" s="1655"/>
      <c r="M38" s="1655"/>
      <c r="N38" s="1655"/>
      <c r="O38" s="1655"/>
      <c r="P38" s="1655"/>
      <c r="Q38" s="1656"/>
      <c r="R38" s="157"/>
    </row>
    <row r="39" spans="1:18" ht="15.75" customHeight="1">
      <c r="A39" s="121"/>
      <c r="B39" s="1093"/>
      <c r="C39" s="1093"/>
      <c r="D39" s="1094"/>
      <c r="E39" s="1092"/>
      <c r="F39" s="1093"/>
      <c r="G39" s="1093"/>
      <c r="H39" s="1093"/>
      <c r="I39" s="1093"/>
      <c r="J39" s="1093"/>
      <c r="K39" s="1093"/>
      <c r="L39" s="1093"/>
      <c r="M39" s="1093"/>
      <c r="N39" s="1093"/>
      <c r="O39" s="1093"/>
      <c r="P39" s="1093"/>
      <c r="Q39" s="1094"/>
      <c r="R39" s="157"/>
    </row>
    <row r="40" spans="1:18" ht="15.75" customHeight="1">
      <c r="A40" s="109"/>
      <c r="B40" s="1093"/>
      <c r="C40" s="1093"/>
      <c r="D40" s="1094"/>
      <c r="E40" s="1092"/>
      <c r="F40" s="1093"/>
      <c r="G40" s="1093"/>
      <c r="H40" s="1093"/>
      <c r="I40" s="1093"/>
      <c r="J40" s="1093"/>
      <c r="K40" s="1093"/>
      <c r="L40" s="1093"/>
      <c r="M40" s="1093"/>
      <c r="N40" s="1093"/>
      <c r="O40" s="1093"/>
      <c r="P40" s="1093"/>
      <c r="Q40" s="1094"/>
      <c r="R40" s="157"/>
    </row>
    <row r="41" spans="1:18" ht="15.75" customHeight="1">
      <c r="A41" s="109"/>
      <c r="B41" s="1093"/>
      <c r="C41" s="1093"/>
      <c r="D41" s="1094"/>
      <c r="E41" s="1092"/>
      <c r="F41" s="1093"/>
      <c r="G41" s="1093"/>
      <c r="H41" s="1093"/>
      <c r="I41" s="1093"/>
      <c r="J41" s="1093"/>
      <c r="K41" s="1093"/>
      <c r="L41" s="1093"/>
      <c r="M41" s="1093"/>
      <c r="N41" s="1093"/>
      <c r="O41" s="1093"/>
      <c r="P41" s="1093"/>
      <c r="Q41" s="1094"/>
      <c r="R41" s="157"/>
    </row>
    <row r="42" spans="1:18" ht="15.75" customHeight="1">
      <c r="A42" s="109"/>
      <c r="B42" s="1093"/>
      <c r="C42" s="1093"/>
      <c r="D42" s="1094"/>
      <c r="E42" s="1092"/>
      <c r="F42" s="1093"/>
      <c r="G42" s="1093"/>
      <c r="H42" s="1093"/>
      <c r="I42" s="1093"/>
      <c r="J42" s="1093"/>
      <c r="K42" s="1093"/>
      <c r="L42" s="1093"/>
      <c r="M42" s="1093"/>
      <c r="N42" s="1093"/>
      <c r="O42" s="1093"/>
      <c r="P42" s="1093"/>
      <c r="Q42" s="1094"/>
      <c r="R42" s="157"/>
    </row>
    <row r="43" spans="1:18" ht="15.75" customHeight="1">
      <c r="A43" s="109"/>
      <c r="B43" s="1093"/>
      <c r="C43" s="1093"/>
      <c r="D43" s="1094"/>
      <c r="E43" s="1092"/>
      <c r="F43" s="1093"/>
      <c r="G43" s="1093"/>
      <c r="H43" s="1093"/>
      <c r="I43" s="1093"/>
      <c r="J43" s="1093"/>
      <c r="K43" s="1093"/>
      <c r="L43" s="1093"/>
      <c r="M43" s="1093"/>
      <c r="N43" s="1093"/>
      <c r="O43" s="1093"/>
      <c r="P43" s="1093"/>
      <c r="Q43" s="1094"/>
      <c r="R43" s="157"/>
    </row>
    <row r="44" spans="1:18" ht="15.75" customHeight="1">
      <c r="A44" s="109"/>
      <c r="B44" s="1093"/>
      <c r="C44" s="1093"/>
      <c r="D44" s="1094"/>
      <c r="E44" s="1092"/>
      <c r="F44" s="1093"/>
      <c r="G44" s="1093"/>
      <c r="H44" s="1093"/>
      <c r="I44" s="1093"/>
      <c r="J44" s="1093"/>
      <c r="K44" s="1093"/>
      <c r="L44" s="1093"/>
      <c r="M44" s="1093"/>
      <c r="N44" s="1093"/>
      <c r="O44" s="1093"/>
      <c r="P44" s="1093"/>
      <c r="Q44" s="1094"/>
      <c r="R44" s="157"/>
    </row>
    <row r="45" spans="1:18" ht="15.75" customHeight="1">
      <c r="A45" s="109"/>
      <c r="B45" s="1093"/>
      <c r="C45" s="1093"/>
      <c r="D45" s="1094"/>
      <c r="E45" s="1092"/>
      <c r="F45" s="1093"/>
      <c r="G45" s="1093"/>
      <c r="H45" s="1093"/>
      <c r="I45" s="1093"/>
      <c r="J45" s="1093"/>
      <c r="K45" s="1093"/>
      <c r="L45" s="1093"/>
      <c r="M45" s="1093"/>
      <c r="N45" s="1093"/>
      <c r="O45" s="1093"/>
      <c r="P45" s="1093"/>
      <c r="Q45" s="1094"/>
      <c r="R45" s="157"/>
    </row>
    <row r="46" spans="1:18" ht="15.75" customHeight="1">
      <c r="A46" s="109"/>
      <c r="B46" s="1093"/>
      <c r="C46" s="1093"/>
      <c r="D46" s="1094"/>
      <c r="E46" s="1092"/>
      <c r="F46" s="1093"/>
      <c r="G46" s="1093"/>
      <c r="H46" s="1093"/>
      <c r="I46" s="1093"/>
      <c r="J46" s="1093"/>
      <c r="K46" s="1093"/>
      <c r="L46" s="1093"/>
      <c r="M46" s="1093"/>
      <c r="N46" s="1093"/>
      <c r="O46" s="1093"/>
      <c r="P46" s="1093"/>
      <c r="Q46" s="1094"/>
      <c r="R46" s="157"/>
    </row>
    <row r="47" spans="1:18" ht="15.75" customHeight="1">
      <c r="A47" s="109"/>
      <c r="B47" s="1093"/>
      <c r="C47" s="1093"/>
      <c r="D47" s="1094"/>
      <c r="E47" s="1092"/>
      <c r="F47" s="1093"/>
      <c r="G47" s="1093"/>
      <c r="H47" s="1093"/>
      <c r="I47" s="1093"/>
      <c r="J47" s="1093"/>
      <c r="K47" s="1093"/>
      <c r="L47" s="1093"/>
      <c r="M47" s="1093"/>
      <c r="N47" s="1093"/>
      <c r="O47" s="1093"/>
      <c r="P47" s="1093"/>
      <c r="Q47" s="1094"/>
      <c r="R47" s="157"/>
    </row>
    <row r="48" spans="1:18" ht="15.75" customHeight="1">
      <c r="A48" s="110"/>
      <c r="B48" s="1096"/>
      <c r="C48" s="1096"/>
      <c r="D48" s="1097"/>
      <c r="E48" s="1095"/>
      <c r="F48" s="1096"/>
      <c r="G48" s="1096"/>
      <c r="H48" s="1096"/>
      <c r="I48" s="1096"/>
      <c r="J48" s="1096"/>
      <c r="K48" s="1096"/>
      <c r="L48" s="1096"/>
      <c r="M48" s="1096"/>
      <c r="N48" s="1096"/>
      <c r="O48" s="1096"/>
      <c r="P48" s="1096"/>
      <c r="Q48" s="1097"/>
      <c r="R48" s="157"/>
    </row>
    <row r="49" ht="13.5" customHeight="1"/>
    <row r="50" ht="13.5" customHeight="1"/>
    <row r="51" ht="13.5" customHeight="1"/>
    <row r="52" ht="13.5" customHeight="1"/>
  </sheetData>
  <mergeCells count="20">
    <mergeCell ref="B38:D48"/>
    <mergeCell ref="E38:Q48"/>
    <mergeCell ref="A18:D19"/>
    <mergeCell ref="E17:Q17"/>
    <mergeCell ref="E21:Q21"/>
    <mergeCell ref="A20:Q20"/>
    <mergeCell ref="A17:D17"/>
    <mergeCell ref="E18:Q19"/>
    <mergeCell ref="A21:D21"/>
    <mergeCell ref="A1:F1"/>
    <mergeCell ref="B22:D29"/>
    <mergeCell ref="E22:Q29"/>
    <mergeCell ref="B30:D37"/>
    <mergeCell ref="E30:Q37"/>
    <mergeCell ref="A2:Q2"/>
    <mergeCell ref="A3:Q3"/>
    <mergeCell ref="A15:Q15"/>
    <mergeCell ref="A12:Q13"/>
    <mergeCell ref="A6:E6"/>
    <mergeCell ref="K9:P10"/>
  </mergeCells>
  <phoneticPr fontId="2"/>
  <printOptions horizontalCentered="1"/>
  <pageMargins left="0.70866141732283472" right="0.70866141732283472" top="0.74803149606299213" bottom="0.74803149606299213" header="0.31496062992125984" footer="0.31496062992125984"/>
  <pageSetup paperSize="9" scale="97" orientation="portrait" blackAndWhite="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4">
    <tabColor rgb="FFFF0000"/>
    <pageSetUpPr fitToPage="1"/>
  </sheetPr>
  <dimension ref="A1:T48"/>
  <sheetViews>
    <sheetView tabSelected="1" view="pageBreakPreview" zoomScaleNormal="100" zoomScaleSheetLayoutView="100" workbookViewId="0">
      <selection activeCell="J10" sqref="J10"/>
    </sheetView>
  </sheetViews>
  <sheetFormatPr defaultColWidth="9" defaultRowHeight="13"/>
  <cols>
    <col min="1" max="18" width="5.08984375" style="3" customWidth="1"/>
    <col min="19" max="16384" width="9" style="3"/>
  </cols>
  <sheetData>
    <row r="1" spans="1:20" ht="15.75" customHeight="1">
      <c r="A1" s="979" t="str">
        <f>CONCATENATE("（様式－",発注者入力シート!E44,"）")</f>
        <v>（様式－１８）</v>
      </c>
      <c r="B1" s="979"/>
      <c r="C1" s="979"/>
      <c r="D1" s="979"/>
      <c r="E1" s="979"/>
      <c r="F1" s="979"/>
      <c r="S1" s="3" t="s">
        <v>286</v>
      </c>
    </row>
    <row r="2" spans="1:20" ht="15.75" customHeight="1">
      <c r="A2" s="1650" t="s">
        <v>833</v>
      </c>
      <c r="B2" s="1650"/>
      <c r="C2" s="1650"/>
      <c r="D2" s="1650"/>
      <c r="E2" s="1650"/>
      <c r="F2" s="1650"/>
      <c r="G2" s="1650"/>
      <c r="H2" s="1650"/>
      <c r="I2" s="1650"/>
      <c r="J2" s="1650"/>
      <c r="K2" s="1650"/>
      <c r="L2" s="1650"/>
      <c r="M2" s="1650"/>
      <c r="N2" s="1650"/>
      <c r="O2" s="1650"/>
      <c r="P2" s="1650"/>
      <c r="Q2" s="1650"/>
      <c r="R2" s="6"/>
      <c r="S2" s="3" t="s">
        <v>287</v>
      </c>
    </row>
    <row r="3" spans="1:20" ht="15.75" customHeight="1">
      <c r="A3" s="1006" t="s">
        <v>424</v>
      </c>
      <c r="B3" s="1006"/>
      <c r="C3" s="1006"/>
      <c r="D3" s="1006"/>
      <c r="E3" s="1006"/>
      <c r="F3" s="1006"/>
      <c r="G3" s="1006"/>
      <c r="H3" s="1006"/>
      <c r="I3" s="1006"/>
      <c r="J3" s="1006"/>
      <c r="K3" s="1006"/>
      <c r="L3" s="1006"/>
      <c r="M3" s="1006"/>
      <c r="N3" s="1006"/>
      <c r="O3" s="1006"/>
      <c r="P3" s="1006"/>
      <c r="Q3" s="1006"/>
      <c r="R3" s="128"/>
      <c r="S3" s="103"/>
      <c r="T3" s="3" t="s">
        <v>296</v>
      </c>
    </row>
    <row r="4" spans="1:20" ht="15.75" customHeight="1">
      <c r="A4" s="128"/>
      <c r="B4" s="128"/>
      <c r="C4" s="128"/>
      <c r="D4" s="128"/>
      <c r="E4" s="128"/>
      <c r="F4" s="128"/>
      <c r="G4" s="128"/>
      <c r="H4" s="128"/>
      <c r="I4" s="128"/>
      <c r="J4" s="128"/>
      <c r="K4" s="128"/>
      <c r="L4" s="128"/>
      <c r="M4" s="128"/>
      <c r="N4" s="128"/>
      <c r="O4" s="128"/>
      <c r="P4" s="128"/>
      <c r="Q4" s="128"/>
      <c r="R4" s="128"/>
      <c r="S4" s="98"/>
      <c r="T4" s="3" t="s">
        <v>289</v>
      </c>
    </row>
    <row r="5" spans="1:20" ht="15.75" customHeight="1">
      <c r="A5" s="3" t="s">
        <v>36</v>
      </c>
    </row>
    <row r="6" spans="1:20" ht="15.75" customHeight="1">
      <c r="A6" s="1651"/>
      <c r="B6" s="1651"/>
      <c r="C6" s="1651"/>
      <c r="D6" s="1651"/>
      <c r="E6" s="1651"/>
      <c r="F6" s="3" t="s">
        <v>70</v>
      </c>
      <c r="S6" s="3" t="s">
        <v>290</v>
      </c>
    </row>
    <row r="7" spans="1:20" ht="15.75" customHeight="1">
      <c r="A7" s="1651"/>
      <c r="B7" s="1651"/>
      <c r="C7" s="1651"/>
      <c r="D7" s="1651"/>
      <c r="E7" s="1651"/>
      <c r="S7" s="99"/>
      <c r="T7" s="3" t="s">
        <v>291</v>
      </c>
    </row>
    <row r="8" spans="1:20" ht="15.75" customHeight="1">
      <c r="K8" s="3" t="s">
        <v>33</v>
      </c>
      <c r="S8" s="100"/>
      <c r="T8" s="3" t="s">
        <v>289</v>
      </c>
    </row>
    <row r="9" spans="1:20" ht="15.75" customHeight="1">
      <c r="K9" s="1651"/>
      <c r="L9" s="1651"/>
      <c r="M9" s="1651"/>
      <c r="N9" s="1651"/>
      <c r="O9" s="1651"/>
      <c r="P9" s="1651"/>
    </row>
    <row r="10" spans="1:20" ht="15.75" customHeight="1">
      <c r="S10" s="105" t="s">
        <v>292</v>
      </c>
    </row>
    <row r="11" spans="1:20" ht="15.75" customHeight="1">
      <c r="S11" s="105" t="s">
        <v>293</v>
      </c>
    </row>
    <row r="12" spans="1:20" ht="15.75" customHeight="1">
      <c r="A12" s="1671" t="s">
        <v>837</v>
      </c>
      <c r="B12" s="1671"/>
      <c r="C12" s="1671"/>
      <c r="D12" s="1671"/>
      <c r="E12" s="1671"/>
      <c r="F12" s="1671"/>
      <c r="G12" s="1671"/>
      <c r="H12" s="1671"/>
      <c r="I12" s="1671"/>
      <c r="J12" s="1671"/>
      <c r="K12" s="1671"/>
      <c r="L12" s="1671"/>
      <c r="M12" s="1671"/>
      <c r="N12" s="1671"/>
      <c r="O12" s="1671"/>
      <c r="P12" s="1671"/>
      <c r="Q12" s="1671"/>
      <c r="R12" s="130"/>
    </row>
    <row r="13" spans="1:20" ht="15.75" customHeight="1">
      <c r="A13" s="1671"/>
      <c r="B13" s="1671"/>
      <c r="C13" s="1671"/>
      <c r="D13" s="1671"/>
      <c r="E13" s="1671"/>
      <c r="F13" s="1671"/>
      <c r="G13" s="1671"/>
      <c r="H13" s="1671"/>
      <c r="I13" s="1671"/>
      <c r="J13" s="1671"/>
      <c r="K13" s="1671"/>
      <c r="L13" s="1671"/>
      <c r="M13" s="1671"/>
      <c r="N13" s="1671"/>
      <c r="O13" s="1671"/>
      <c r="P13" s="1671"/>
      <c r="Q13" s="1671"/>
      <c r="R13" s="130"/>
    </row>
    <row r="14" spans="1:20" ht="15.75" customHeight="1"/>
    <row r="15" spans="1:20" ht="15.75" customHeight="1">
      <c r="A15" s="983" t="s">
        <v>34</v>
      </c>
      <c r="B15" s="983"/>
      <c r="C15" s="983"/>
      <c r="D15" s="983"/>
      <c r="E15" s="983"/>
      <c r="F15" s="983"/>
      <c r="G15" s="983"/>
      <c r="H15" s="983"/>
      <c r="I15" s="983"/>
      <c r="J15" s="983"/>
      <c r="K15" s="983"/>
      <c r="L15" s="983"/>
      <c r="M15" s="983"/>
      <c r="N15" s="983"/>
      <c r="O15" s="983"/>
      <c r="P15" s="983"/>
      <c r="Q15" s="983"/>
      <c r="R15" s="82"/>
    </row>
    <row r="16" spans="1:20" ht="15.75" customHeight="1"/>
    <row r="17" spans="1:18" ht="15.75" customHeight="1">
      <c r="A17" s="1069" t="s">
        <v>35</v>
      </c>
      <c r="B17" s="1070"/>
      <c r="C17" s="1070"/>
      <c r="D17" s="1070"/>
      <c r="E17" s="1633">
        <f>発注者入力シート!C7</f>
        <v>46281</v>
      </c>
      <c r="F17" s="1634"/>
      <c r="G17" s="1634"/>
      <c r="H17" s="1634"/>
      <c r="I17" s="1634"/>
      <c r="J17" s="1634"/>
      <c r="K17" s="1634"/>
      <c r="L17" s="1634"/>
      <c r="M17" s="1634"/>
      <c r="N17" s="1634"/>
      <c r="O17" s="1634"/>
      <c r="P17" s="1634"/>
      <c r="Q17" s="1635"/>
    </row>
    <row r="18" spans="1:18" ht="15.75" customHeight="1">
      <c r="A18" s="1069" t="s">
        <v>14</v>
      </c>
      <c r="B18" s="1070"/>
      <c r="C18" s="1070"/>
      <c r="D18" s="1070"/>
      <c r="E18" s="1638" t="str">
        <f>発注者入力シート!C10</f>
        <v>大社漁港海岸 農山漁村地域整備交付金（海岸環境）工事（２工区）その５</v>
      </c>
      <c r="F18" s="1639"/>
      <c r="G18" s="1639"/>
      <c r="H18" s="1639"/>
      <c r="I18" s="1639"/>
      <c r="J18" s="1639"/>
      <c r="K18" s="1639"/>
      <c r="L18" s="1639"/>
      <c r="M18" s="1639"/>
      <c r="N18" s="1639"/>
      <c r="O18" s="1639"/>
      <c r="P18" s="1639"/>
      <c r="Q18" s="1640"/>
      <c r="R18" s="2"/>
    </row>
    <row r="19" spans="1:18" ht="15.75" customHeight="1">
      <c r="A19" s="1072"/>
      <c r="B19" s="1073"/>
      <c r="C19" s="1073"/>
      <c r="D19" s="1073"/>
      <c r="E19" s="1641"/>
      <c r="F19" s="993"/>
      <c r="G19" s="993"/>
      <c r="H19" s="993"/>
      <c r="I19" s="993"/>
      <c r="J19" s="993"/>
      <c r="K19" s="993"/>
      <c r="L19" s="993"/>
      <c r="M19" s="993"/>
      <c r="N19" s="993"/>
      <c r="O19" s="993"/>
      <c r="P19" s="993"/>
      <c r="Q19" s="1642"/>
      <c r="R19" s="2"/>
    </row>
    <row r="20" spans="1:18" ht="15.75" customHeight="1">
      <c r="A20" s="1108" t="s">
        <v>39</v>
      </c>
      <c r="B20" s="983"/>
      <c r="C20" s="983"/>
      <c r="D20" s="983"/>
      <c r="E20" s="983"/>
      <c r="F20" s="983"/>
      <c r="G20" s="983"/>
      <c r="H20" s="983"/>
      <c r="I20" s="983"/>
      <c r="J20" s="983"/>
      <c r="K20" s="983"/>
      <c r="L20" s="983"/>
      <c r="M20" s="983"/>
      <c r="N20" s="983"/>
      <c r="O20" s="983"/>
      <c r="P20" s="983"/>
      <c r="Q20" s="1109"/>
      <c r="R20" s="82"/>
    </row>
    <row r="21" spans="1:18" ht="15.75" customHeight="1">
      <c r="A21" s="1055" t="s">
        <v>423</v>
      </c>
      <c r="B21" s="1056"/>
      <c r="C21" s="1056"/>
      <c r="D21" s="1056"/>
      <c r="E21" s="1055" t="s">
        <v>38</v>
      </c>
      <c r="F21" s="1056"/>
      <c r="G21" s="1056"/>
      <c r="H21" s="1056"/>
      <c r="I21" s="1056"/>
      <c r="J21" s="1056"/>
      <c r="K21" s="1056"/>
      <c r="L21" s="1056"/>
      <c r="M21" s="1056"/>
      <c r="N21" s="1056"/>
      <c r="O21" s="1056"/>
      <c r="P21" s="1056"/>
      <c r="Q21" s="1054"/>
      <c r="R21" s="82"/>
    </row>
    <row r="22" spans="1:18" ht="15.75" customHeight="1">
      <c r="A22" s="121" t="s">
        <v>71</v>
      </c>
      <c r="B22" s="1378"/>
      <c r="C22" s="1378"/>
      <c r="D22" s="1659"/>
      <c r="E22" s="1663"/>
      <c r="F22" s="1378"/>
      <c r="G22" s="1378"/>
      <c r="H22" s="1378"/>
      <c r="I22" s="1378"/>
      <c r="J22" s="1378"/>
      <c r="K22" s="1378"/>
      <c r="L22" s="1378"/>
      <c r="M22" s="1378"/>
      <c r="N22" s="1378"/>
      <c r="O22" s="1378"/>
      <c r="P22" s="1378"/>
      <c r="Q22" s="1659"/>
      <c r="R22" s="157"/>
    </row>
    <row r="23" spans="1:18" ht="15.75" customHeight="1">
      <c r="A23" s="113"/>
      <c r="B23" s="1333"/>
      <c r="C23" s="1333"/>
      <c r="D23" s="1660"/>
      <c r="E23" s="1664"/>
      <c r="F23" s="1333"/>
      <c r="G23" s="1333"/>
      <c r="H23" s="1333"/>
      <c r="I23" s="1333"/>
      <c r="J23" s="1333"/>
      <c r="K23" s="1333"/>
      <c r="L23" s="1333"/>
      <c r="M23" s="1333"/>
      <c r="N23" s="1333"/>
      <c r="O23" s="1333"/>
      <c r="P23" s="1333"/>
      <c r="Q23" s="1660"/>
      <c r="R23" s="157"/>
    </row>
    <row r="24" spans="1:18" ht="15.75" customHeight="1">
      <c r="A24" s="113"/>
      <c r="B24" s="1333"/>
      <c r="C24" s="1333"/>
      <c r="D24" s="1660"/>
      <c r="E24" s="1664"/>
      <c r="F24" s="1333"/>
      <c r="G24" s="1333"/>
      <c r="H24" s="1333"/>
      <c r="I24" s="1333"/>
      <c r="J24" s="1333"/>
      <c r="K24" s="1333"/>
      <c r="L24" s="1333"/>
      <c r="M24" s="1333"/>
      <c r="N24" s="1333"/>
      <c r="O24" s="1333"/>
      <c r="P24" s="1333"/>
      <c r="Q24" s="1660"/>
      <c r="R24" s="157"/>
    </row>
    <row r="25" spans="1:18" ht="15.75" customHeight="1">
      <c r="A25" s="113"/>
      <c r="B25" s="1333"/>
      <c r="C25" s="1333"/>
      <c r="D25" s="1660"/>
      <c r="E25" s="1664"/>
      <c r="F25" s="1333"/>
      <c r="G25" s="1333"/>
      <c r="H25" s="1333"/>
      <c r="I25" s="1333"/>
      <c r="J25" s="1333"/>
      <c r="K25" s="1333"/>
      <c r="L25" s="1333"/>
      <c r="M25" s="1333"/>
      <c r="N25" s="1333"/>
      <c r="O25" s="1333"/>
      <c r="P25" s="1333"/>
      <c r="Q25" s="1660"/>
      <c r="R25" s="157"/>
    </row>
    <row r="26" spans="1:18" ht="15.75" customHeight="1">
      <c r="A26" s="113"/>
      <c r="B26" s="1333"/>
      <c r="C26" s="1333"/>
      <c r="D26" s="1660"/>
      <c r="E26" s="1664"/>
      <c r="F26" s="1333"/>
      <c r="G26" s="1333"/>
      <c r="H26" s="1333"/>
      <c r="I26" s="1333"/>
      <c r="J26" s="1333"/>
      <c r="K26" s="1333"/>
      <c r="L26" s="1333"/>
      <c r="M26" s="1333"/>
      <c r="N26" s="1333"/>
      <c r="O26" s="1333"/>
      <c r="P26" s="1333"/>
      <c r="Q26" s="1660"/>
      <c r="R26" s="157"/>
    </row>
    <row r="27" spans="1:18" ht="15.75" customHeight="1">
      <c r="A27" s="113"/>
      <c r="B27" s="1333"/>
      <c r="C27" s="1333"/>
      <c r="D27" s="1660"/>
      <c r="E27" s="1664"/>
      <c r="F27" s="1333"/>
      <c r="G27" s="1333"/>
      <c r="H27" s="1333"/>
      <c r="I27" s="1333"/>
      <c r="J27" s="1333"/>
      <c r="K27" s="1333"/>
      <c r="L27" s="1333"/>
      <c r="M27" s="1333"/>
      <c r="N27" s="1333"/>
      <c r="O27" s="1333"/>
      <c r="P27" s="1333"/>
      <c r="Q27" s="1660"/>
      <c r="R27" s="157"/>
    </row>
    <row r="28" spans="1:18" ht="15.75" customHeight="1">
      <c r="A28" s="113"/>
      <c r="B28" s="1333"/>
      <c r="C28" s="1333"/>
      <c r="D28" s="1660"/>
      <c r="E28" s="1664"/>
      <c r="F28" s="1333"/>
      <c r="G28" s="1333"/>
      <c r="H28" s="1333"/>
      <c r="I28" s="1333"/>
      <c r="J28" s="1333"/>
      <c r="K28" s="1333"/>
      <c r="L28" s="1333"/>
      <c r="M28" s="1333"/>
      <c r="N28" s="1333"/>
      <c r="O28" s="1333"/>
      <c r="P28" s="1333"/>
      <c r="Q28" s="1660"/>
      <c r="R28" s="157"/>
    </row>
    <row r="29" spans="1:18" ht="15.75" customHeight="1">
      <c r="A29" s="113"/>
      <c r="B29" s="1661"/>
      <c r="C29" s="1661"/>
      <c r="D29" s="1662"/>
      <c r="E29" s="1665"/>
      <c r="F29" s="1661"/>
      <c r="G29" s="1661"/>
      <c r="H29" s="1661"/>
      <c r="I29" s="1661"/>
      <c r="J29" s="1661"/>
      <c r="K29" s="1661"/>
      <c r="L29" s="1661"/>
      <c r="M29" s="1661"/>
      <c r="N29" s="1661"/>
      <c r="O29" s="1661"/>
      <c r="P29" s="1661"/>
      <c r="Q29" s="1662"/>
      <c r="R29" s="157"/>
    </row>
    <row r="30" spans="1:18" ht="15.75" customHeight="1">
      <c r="A30" s="135" t="s">
        <v>72</v>
      </c>
      <c r="B30" s="1666"/>
      <c r="C30" s="1666"/>
      <c r="D30" s="1667"/>
      <c r="E30" s="1668"/>
      <c r="F30" s="1666"/>
      <c r="G30" s="1666"/>
      <c r="H30" s="1666"/>
      <c r="I30" s="1666"/>
      <c r="J30" s="1666"/>
      <c r="K30" s="1666"/>
      <c r="L30" s="1666"/>
      <c r="M30" s="1666"/>
      <c r="N30" s="1666"/>
      <c r="O30" s="1666"/>
      <c r="P30" s="1666"/>
      <c r="Q30" s="1667"/>
      <c r="R30" s="157"/>
    </row>
    <row r="31" spans="1:18" ht="15.75" customHeight="1">
      <c r="A31" s="113"/>
      <c r="B31" s="1333"/>
      <c r="C31" s="1333"/>
      <c r="D31" s="1660"/>
      <c r="E31" s="1664"/>
      <c r="F31" s="1333"/>
      <c r="G31" s="1333"/>
      <c r="H31" s="1333"/>
      <c r="I31" s="1333"/>
      <c r="J31" s="1333"/>
      <c r="K31" s="1333"/>
      <c r="L31" s="1333"/>
      <c r="M31" s="1333"/>
      <c r="N31" s="1333"/>
      <c r="O31" s="1333"/>
      <c r="P31" s="1333"/>
      <c r="Q31" s="1660"/>
      <c r="R31" s="157"/>
    </row>
    <row r="32" spans="1:18" ht="15.75" customHeight="1">
      <c r="A32" s="113"/>
      <c r="B32" s="1333"/>
      <c r="C32" s="1333"/>
      <c r="D32" s="1660"/>
      <c r="E32" s="1664"/>
      <c r="F32" s="1333"/>
      <c r="G32" s="1333"/>
      <c r="H32" s="1333"/>
      <c r="I32" s="1333"/>
      <c r="J32" s="1333"/>
      <c r="K32" s="1333"/>
      <c r="L32" s="1333"/>
      <c r="M32" s="1333"/>
      <c r="N32" s="1333"/>
      <c r="O32" s="1333"/>
      <c r="P32" s="1333"/>
      <c r="Q32" s="1660"/>
      <c r="R32" s="157"/>
    </row>
    <row r="33" spans="1:18" ht="15.75" customHeight="1">
      <c r="A33" s="113"/>
      <c r="B33" s="1333"/>
      <c r="C33" s="1333"/>
      <c r="D33" s="1660"/>
      <c r="E33" s="1664"/>
      <c r="F33" s="1333"/>
      <c r="G33" s="1333"/>
      <c r="H33" s="1333"/>
      <c r="I33" s="1333"/>
      <c r="J33" s="1333"/>
      <c r="K33" s="1333"/>
      <c r="L33" s="1333"/>
      <c r="M33" s="1333"/>
      <c r="N33" s="1333"/>
      <c r="O33" s="1333"/>
      <c r="P33" s="1333"/>
      <c r="Q33" s="1660"/>
      <c r="R33" s="157"/>
    </row>
    <row r="34" spans="1:18" ht="15.75" customHeight="1">
      <c r="A34" s="113"/>
      <c r="B34" s="1333"/>
      <c r="C34" s="1333"/>
      <c r="D34" s="1660"/>
      <c r="E34" s="1664"/>
      <c r="F34" s="1333"/>
      <c r="G34" s="1333"/>
      <c r="H34" s="1333"/>
      <c r="I34" s="1333"/>
      <c r="J34" s="1333"/>
      <c r="K34" s="1333"/>
      <c r="L34" s="1333"/>
      <c r="M34" s="1333"/>
      <c r="N34" s="1333"/>
      <c r="O34" s="1333"/>
      <c r="P34" s="1333"/>
      <c r="Q34" s="1660"/>
      <c r="R34" s="157"/>
    </row>
    <row r="35" spans="1:18" ht="15.75" customHeight="1">
      <c r="A35" s="113"/>
      <c r="B35" s="1333"/>
      <c r="C35" s="1333"/>
      <c r="D35" s="1660"/>
      <c r="E35" s="1664"/>
      <c r="F35" s="1333"/>
      <c r="G35" s="1333"/>
      <c r="H35" s="1333"/>
      <c r="I35" s="1333"/>
      <c r="J35" s="1333"/>
      <c r="K35" s="1333"/>
      <c r="L35" s="1333"/>
      <c r="M35" s="1333"/>
      <c r="N35" s="1333"/>
      <c r="O35" s="1333"/>
      <c r="P35" s="1333"/>
      <c r="Q35" s="1660"/>
      <c r="R35" s="157"/>
    </row>
    <row r="36" spans="1:18" ht="15.75" customHeight="1">
      <c r="A36" s="113"/>
      <c r="B36" s="1333"/>
      <c r="C36" s="1333"/>
      <c r="D36" s="1660"/>
      <c r="E36" s="1664"/>
      <c r="F36" s="1333"/>
      <c r="G36" s="1333"/>
      <c r="H36" s="1333"/>
      <c r="I36" s="1333"/>
      <c r="J36" s="1333"/>
      <c r="K36" s="1333"/>
      <c r="L36" s="1333"/>
      <c r="M36" s="1333"/>
      <c r="N36" s="1333"/>
      <c r="O36" s="1333"/>
      <c r="P36" s="1333"/>
      <c r="Q36" s="1660"/>
      <c r="R36" s="157"/>
    </row>
    <row r="37" spans="1:18" ht="15.75" customHeight="1">
      <c r="A37" s="136"/>
      <c r="B37" s="1661"/>
      <c r="C37" s="1661"/>
      <c r="D37" s="1662"/>
      <c r="E37" s="1665"/>
      <c r="F37" s="1661"/>
      <c r="G37" s="1661"/>
      <c r="H37" s="1661"/>
      <c r="I37" s="1661"/>
      <c r="J37" s="1661"/>
      <c r="K37" s="1661"/>
      <c r="L37" s="1661"/>
      <c r="M37" s="1661"/>
      <c r="N37" s="1661"/>
      <c r="O37" s="1661"/>
      <c r="P37" s="1661"/>
      <c r="Q37" s="1662"/>
      <c r="R37" s="157"/>
    </row>
    <row r="38" spans="1:18" ht="15.75" customHeight="1">
      <c r="A38" s="121" t="s">
        <v>73</v>
      </c>
      <c r="B38" s="1666"/>
      <c r="C38" s="1666"/>
      <c r="D38" s="1667"/>
      <c r="E38" s="1668"/>
      <c r="F38" s="1666"/>
      <c r="G38" s="1666"/>
      <c r="H38" s="1666"/>
      <c r="I38" s="1666"/>
      <c r="J38" s="1666"/>
      <c r="K38" s="1666"/>
      <c r="L38" s="1666"/>
      <c r="M38" s="1666"/>
      <c r="N38" s="1666"/>
      <c r="O38" s="1666"/>
      <c r="P38" s="1666"/>
      <c r="Q38" s="1667"/>
      <c r="R38" s="157"/>
    </row>
    <row r="39" spans="1:18" ht="15.75" customHeight="1">
      <c r="A39" s="109"/>
      <c r="B39" s="1333"/>
      <c r="C39" s="1333"/>
      <c r="D39" s="1660"/>
      <c r="E39" s="1664"/>
      <c r="F39" s="1333"/>
      <c r="G39" s="1333"/>
      <c r="H39" s="1333"/>
      <c r="I39" s="1333"/>
      <c r="J39" s="1333"/>
      <c r="K39" s="1333"/>
      <c r="L39" s="1333"/>
      <c r="M39" s="1333"/>
      <c r="N39" s="1333"/>
      <c r="O39" s="1333"/>
      <c r="P39" s="1333"/>
      <c r="Q39" s="1660"/>
      <c r="R39" s="157"/>
    </row>
    <row r="40" spans="1:18" ht="15.75" customHeight="1">
      <c r="A40" s="109"/>
      <c r="B40" s="1333"/>
      <c r="C40" s="1333"/>
      <c r="D40" s="1660"/>
      <c r="E40" s="1664"/>
      <c r="F40" s="1333"/>
      <c r="G40" s="1333"/>
      <c r="H40" s="1333"/>
      <c r="I40" s="1333"/>
      <c r="J40" s="1333"/>
      <c r="K40" s="1333"/>
      <c r="L40" s="1333"/>
      <c r="M40" s="1333"/>
      <c r="N40" s="1333"/>
      <c r="O40" s="1333"/>
      <c r="P40" s="1333"/>
      <c r="Q40" s="1660"/>
      <c r="R40" s="157"/>
    </row>
    <row r="41" spans="1:18" ht="15.75" customHeight="1">
      <c r="A41" s="109"/>
      <c r="B41" s="1333"/>
      <c r="C41" s="1333"/>
      <c r="D41" s="1660"/>
      <c r="E41" s="1664"/>
      <c r="F41" s="1333"/>
      <c r="G41" s="1333"/>
      <c r="H41" s="1333"/>
      <c r="I41" s="1333"/>
      <c r="J41" s="1333"/>
      <c r="K41" s="1333"/>
      <c r="L41" s="1333"/>
      <c r="M41" s="1333"/>
      <c r="N41" s="1333"/>
      <c r="O41" s="1333"/>
      <c r="P41" s="1333"/>
      <c r="Q41" s="1660"/>
      <c r="R41" s="157"/>
    </row>
    <row r="42" spans="1:18" ht="15.75" customHeight="1">
      <c r="A42" s="109"/>
      <c r="B42" s="1333"/>
      <c r="C42" s="1333"/>
      <c r="D42" s="1660"/>
      <c r="E42" s="1664"/>
      <c r="F42" s="1333"/>
      <c r="G42" s="1333"/>
      <c r="H42" s="1333"/>
      <c r="I42" s="1333"/>
      <c r="J42" s="1333"/>
      <c r="K42" s="1333"/>
      <c r="L42" s="1333"/>
      <c r="M42" s="1333"/>
      <c r="N42" s="1333"/>
      <c r="O42" s="1333"/>
      <c r="P42" s="1333"/>
      <c r="Q42" s="1660"/>
      <c r="R42" s="157"/>
    </row>
    <row r="43" spans="1:18" ht="15.75" customHeight="1">
      <c r="A43" s="109"/>
      <c r="B43" s="1333"/>
      <c r="C43" s="1333"/>
      <c r="D43" s="1660"/>
      <c r="E43" s="1664"/>
      <c r="F43" s="1333"/>
      <c r="G43" s="1333"/>
      <c r="H43" s="1333"/>
      <c r="I43" s="1333"/>
      <c r="J43" s="1333"/>
      <c r="K43" s="1333"/>
      <c r="L43" s="1333"/>
      <c r="M43" s="1333"/>
      <c r="N43" s="1333"/>
      <c r="O43" s="1333"/>
      <c r="P43" s="1333"/>
      <c r="Q43" s="1660"/>
      <c r="R43" s="157"/>
    </row>
    <row r="44" spans="1:18" ht="15.75" customHeight="1">
      <c r="A44" s="109"/>
      <c r="B44" s="1333"/>
      <c r="C44" s="1333"/>
      <c r="D44" s="1660"/>
      <c r="E44" s="1664"/>
      <c r="F44" s="1333"/>
      <c r="G44" s="1333"/>
      <c r="H44" s="1333"/>
      <c r="I44" s="1333"/>
      <c r="J44" s="1333"/>
      <c r="K44" s="1333"/>
      <c r="L44" s="1333"/>
      <c r="M44" s="1333"/>
      <c r="N44" s="1333"/>
      <c r="O44" s="1333"/>
      <c r="P44" s="1333"/>
      <c r="Q44" s="1660"/>
      <c r="R44" s="157"/>
    </row>
    <row r="45" spans="1:18" ht="15.75" customHeight="1">
      <c r="A45" s="109"/>
      <c r="B45" s="1333"/>
      <c r="C45" s="1333"/>
      <c r="D45" s="1660"/>
      <c r="E45" s="1664"/>
      <c r="F45" s="1333"/>
      <c r="G45" s="1333"/>
      <c r="H45" s="1333"/>
      <c r="I45" s="1333"/>
      <c r="J45" s="1333"/>
      <c r="K45" s="1333"/>
      <c r="L45" s="1333"/>
      <c r="M45" s="1333"/>
      <c r="N45" s="1333"/>
      <c r="O45" s="1333"/>
      <c r="P45" s="1333"/>
      <c r="Q45" s="1660"/>
      <c r="R45" s="157"/>
    </row>
    <row r="46" spans="1:18" ht="15.75" customHeight="1">
      <c r="A46" s="109"/>
      <c r="B46" s="1333"/>
      <c r="C46" s="1333"/>
      <c r="D46" s="1660"/>
      <c r="E46" s="1664"/>
      <c r="F46" s="1333"/>
      <c r="G46" s="1333"/>
      <c r="H46" s="1333"/>
      <c r="I46" s="1333"/>
      <c r="J46" s="1333"/>
      <c r="K46" s="1333"/>
      <c r="L46" s="1333"/>
      <c r="M46" s="1333"/>
      <c r="N46" s="1333"/>
      <c r="O46" s="1333"/>
      <c r="P46" s="1333"/>
      <c r="Q46" s="1660"/>
      <c r="R46" s="157"/>
    </row>
    <row r="47" spans="1:18" ht="15.75" customHeight="1">
      <c r="A47" s="109"/>
      <c r="B47" s="1333"/>
      <c r="C47" s="1333"/>
      <c r="D47" s="1660"/>
      <c r="E47" s="1664"/>
      <c r="F47" s="1333"/>
      <c r="G47" s="1333"/>
      <c r="H47" s="1333"/>
      <c r="I47" s="1333"/>
      <c r="J47" s="1333"/>
      <c r="K47" s="1333"/>
      <c r="L47" s="1333"/>
      <c r="M47" s="1333"/>
      <c r="N47" s="1333"/>
      <c r="O47" s="1333"/>
      <c r="P47" s="1333"/>
      <c r="Q47" s="1660"/>
      <c r="R47" s="157"/>
    </row>
    <row r="48" spans="1:18" ht="15.75" customHeight="1">
      <c r="A48" s="110"/>
      <c r="B48" s="1232"/>
      <c r="C48" s="1232"/>
      <c r="D48" s="1669"/>
      <c r="E48" s="1670"/>
      <c r="F48" s="1232"/>
      <c r="G48" s="1232"/>
      <c r="H48" s="1232"/>
      <c r="I48" s="1232"/>
      <c r="J48" s="1232"/>
      <c r="K48" s="1232"/>
      <c r="L48" s="1232"/>
      <c r="M48" s="1232"/>
      <c r="N48" s="1232"/>
      <c r="O48" s="1232"/>
      <c r="P48" s="1232"/>
      <c r="Q48" s="1669"/>
      <c r="R48" s="157"/>
    </row>
  </sheetData>
  <mergeCells count="20">
    <mergeCell ref="B38:D48"/>
    <mergeCell ref="E38:Q48"/>
    <mergeCell ref="A21:D21"/>
    <mergeCell ref="E21:Q21"/>
    <mergeCell ref="A2:Q2"/>
    <mergeCell ref="A3:Q3"/>
    <mergeCell ref="A15:Q15"/>
    <mergeCell ref="A20:Q20"/>
    <mergeCell ref="A18:D19"/>
    <mergeCell ref="A17:D17"/>
    <mergeCell ref="E17:Q17"/>
    <mergeCell ref="A12:Q13"/>
    <mergeCell ref="A6:E7"/>
    <mergeCell ref="K9:P9"/>
    <mergeCell ref="E18:Q19"/>
    <mergeCell ref="A1:F1"/>
    <mergeCell ref="B22:D29"/>
    <mergeCell ref="E22:Q29"/>
    <mergeCell ref="B30:D37"/>
    <mergeCell ref="E30:Q37"/>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49</vt:i4>
      </vt:variant>
    </vt:vector>
  </HeadingPairs>
  <TitlesOfParts>
    <vt:vector size="73" baseType="lpstr">
      <vt:lpstr>発注者入力シート</vt:lpstr>
      <vt:lpstr>企業入力シート</vt:lpstr>
      <vt:lpstr>ファイル使用上の注意事項</vt:lpstr>
      <vt:lpstr>発注者設定内容確認シート</vt:lpstr>
      <vt:lpstr>発注者審査作業用シート（提案以外）</vt:lpstr>
      <vt:lpstr>表紙</vt:lpstr>
      <vt:lpstr>企業成績評定点 (5年用)</vt:lpstr>
      <vt:lpstr>評定点一覧(5年用) </vt:lpstr>
      <vt:lpstr>同種工事施工実績</vt:lpstr>
      <vt:lpstr>技術者継続学習</vt:lpstr>
      <vt:lpstr>技術者資格</vt:lpstr>
      <vt:lpstr>同種工事施工経験</vt:lpstr>
      <vt:lpstr>防災協定・家畜伝染病防疫協定</vt:lpstr>
      <vt:lpstr>ボランティア</vt:lpstr>
      <vt:lpstr>維持管理業務</vt:lpstr>
      <vt:lpstr>障がい者雇用</vt:lpstr>
      <vt:lpstr>育児・介護休業</vt:lpstr>
      <vt:lpstr>育児介護チェック表</vt:lpstr>
      <vt:lpstr>若手技術者・従業員新規雇用</vt:lpstr>
      <vt:lpstr>建設キャリアアップシステム(CCUS)</vt:lpstr>
      <vt:lpstr>質問書</vt:lpstr>
      <vt:lpstr>回答書</vt:lpstr>
      <vt:lpstr>評価内容説明要求</vt:lpstr>
      <vt:lpstr>評価内容回答</vt:lpstr>
      <vt:lpstr>【企業】評価項目</vt:lpstr>
      <vt:lpstr>【技術者】評価項目</vt:lpstr>
      <vt:lpstr>【地域貢献】評価項目</vt:lpstr>
      <vt:lpstr>【地理的条件】評価項目</vt:lpstr>
      <vt:lpstr>ボランティア!Print_Area</vt:lpstr>
      <vt:lpstr>維持管理業務!Print_Area</vt:lpstr>
      <vt:lpstr>育児・介護休業!Print_Area</vt:lpstr>
      <vt:lpstr>育児介護チェック表!Print_Area</vt:lpstr>
      <vt:lpstr>回答書!Print_Area</vt:lpstr>
      <vt:lpstr>'企業成績評定点 (5年用)'!Print_Area</vt:lpstr>
      <vt:lpstr>企業入力シート!Print_Area</vt:lpstr>
      <vt:lpstr>技術者継続学習!Print_Area</vt:lpstr>
      <vt:lpstr>技術者資格!Print_Area</vt:lpstr>
      <vt:lpstr>'建設キャリアアップシステム(CCUS)'!Print_Area</vt:lpstr>
      <vt:lpstr>質問書!Print_Area</vt:lpstr>
      <vt:lpstr>若手技術者・従業員新規雇用!Print_Area</vt:lpstr>
      <vt:lpstr>障がい者雇用!Print_Area</vt:lpstr>
      <vt:lpstr>同種工事施工経験!Print_Area</vt:lpstr>
      <vt:lpstr>同種工事施工実績!Print_Area</vt:lpstr>
      <vt:lpstr>'発注者審査作業用シート（提案以外）'!Print_Area</vt:lpstr>
      <vt:lpstr>発注者設定内容確認シート!Print_Area</vt:lpstr>
      <vt:lpstr>発注者入力シート!Print_Area</vt:lpstr>
      <vt:lpstr>表紙!Print_Area</vt:lpstr>
      <vt:lpstr>評価内容回答!Print_Area</vt:lpstr>
      <vt:lpstr>評価内容説明要求!Print_Area</vt:lpstr>
      <vt:lpstr>'評定点一覧(5年用) '!Print_Area</vt:lpstr>
      <vt:lpstr>防災協定・家畜伝染病防疫協定!Print_Area</vt:lpstr>
      <vt:lpstr>発注者設定内容確認シート!Print_Titles</vt:lpstr>
      <vt:lpstr>企業回答</vt:lpstr>
      <vt:lpstr>企業回答1</vt:lpstr>
      <vt:lpstr>企業回答10</vt:lpstr>
      <vt:lpstr>企業回答11</vt:lpstr>
      <vt:lpstr>企業回答12</vt:lpstr>
      <vt:lpstr>企業回答13</vt:lpstr>
      <vt:lpstr>企業回答14</vt:lpstr>
      <vt:lpstr>企業回答2</vt:lpstr>
      <vt:lpstr>企業回答3</vt:lpstr>
      <vt:lpstr>企業回答4</vt:lpstr>
      <vt:lpstr>企業回答5</vt:lpstr>
      <vt:lpstr>企業回答6</vt:lpstr>
      <vt:lpstr>企業回答7</vt:lpstr>
      <vt:lpstr>企業回答8</vt:lpstr>
      <vt:lpstr>企業回答9</vt:lpstr>
      <vt:lpstr>建設工事の種類</vt:lpstr>
      <vt:lpstr>工事種別</vt:lpstr>
      <vt:lpstr>地域密着型</vt:lpstr>
      <vt:lpstr>評価項目番号</vt:lpstr>
      <vt:lpstr>評価項目番号_枝番</vt:lpstr>
      <vt:lpstr>様式番号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970387</dc:creator>
  <cp:lastModifiedBy>島根県田中　亮一</cp:lastModifiedBy>
  <cp:lastPrinted>2026-09-01T04:04:24Z</cp:lastPrinted>
  <dcterms:created xsi:type="dcterms:W3CDTF">2018-05-21T09:31:56Z</dcterms:created>
  <dcterms:modified xsi:type="dcterms:W3CDTF">2026-09-01T04:05:51Z</dcterms:modified>
</cp:coreProperties>
</file>