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3 高潮防南  第8504-0-001号  東播磨港  高砂地区  護岸補強工事（その９）（制限・工事・施工能力評価型・フレックス・港湾）\"/>
    </mc:Choice>
  </mc:AlternateContent>
  <xr:revisionPtr revIDLastSave="0" documentId="13_ncr:1_{5C80D44B-E431-4361-B914-BD820351BCCC}" xr6:coauthVersionLast="47" xr6:coauthVersionMax="47" xr10:uidLastSave="{00000000-0000-0000-0000-000000000000}"/>
  <bookViews>
    <workbookView xWindow="-28920" yWindow="2595" windowWidth="29040" windowHeight="15720" firstSheet="1" activeTab="1" xr2:uid="{AE77F403-CE99-455C-AC68-E7DA9A268C53}"/>
  </bookViews>
  <sheets>
    <sheet name="チェック用" sheetId="50" state="hidden" r:id="rId1"/>
    <sheet name="様式１（表紙）" sheetId="82" r:id="rId2"/>
    <sheet name="様式2（case④）" sheetId="104" r:id="rId3"/>
    <sheet name="様式３" sheetId="74" r:id="rId4"/>
    <sheet name="様式４" sheetId="101" r:id="rId5"/>
    <sheet name="様式5" sheetId="118" r:id="rId6"/>
    <sheet name="様式６" sheetId="65" r:id="rId7"/>
    <sheet name="様式７" sheetId="83" r:id="rId8"/>
    <sheet name="【参考】誓約書（引渡し完了日）" sheetId="68" r:id="rId9"/>
    <sheet name="【参考】誓約書（CCUS）" sheetId="119" r:id="rId10"/>
    <sheet name="≪記載例≫" sheetId="89" r:id="rId11"/>
    <sheet name="例＿様式１" sheetId="98" r:id="rId12"/>
    <sheet name="例＿様式2" sheetId="113" r:id="rId13"/>
    <sheet name="例＿様式３ " sheetId="114" r:id="rId14"/>
    <sheet name="例＿様式４" sheetId="122" r:id="rId15"/>
    <sheet name="例＿様式5" sheetId="124" r:id="rId16"/>
    <sheet name="例＿様式６" sheetId="91" r:id="rId17"/>
    <sheet name="例＿様式７" sheetId="92" r:id="rId18"/>
  </sheets>
  <definedNames>
    <definedName name="_xlnm._FilterDatabase" localSheetId="5" hidden="1">様式5!$G$9:$O$14</definedName>
    <definedName name="_xlnm._FilterDatabase" localSheetId="15" hidden="1">例＿様式5!$G$9:$O$14</definedName>
    <definedName name="PC橋梁_上部_工事" localSheetId="5">様式5!$BA$57:$BA$68</definedName>
    <definedName name="PC橋梁_上部_工事" localSheetId="14">例＿様式４!$BA$57:$BA$68</definedName>
    <definedName name="PC橋梁_上部_工事" localSheetId="15">例＿様式5!$BA$57:$BA$68</definedName>
    <definedName name="PC橋梁_上部_工事">様式４!$BA$57:$BA$68</definedName>
    <definedName name="_xlnm.Print_Area" localSheetId="9">'【参考】誓約書（CCUS）'!$A$1:$J$55</definedName>
    <definedName name="_xlnm.Print_Area" localSheetId="8">'【参考】誓約書（引渡し完了日）'!$A$1:$J$55</definedName>
    <definedName name="_xlnm.Print_Area" localSheetId="1">'様式１（表紙）'!$A$1:$Q$62</definedName>
    <definedName name="_xlnm.Print_Area" localSheetId="2">'様式2（case④）'!$A$1:$M$67</definedName>
    <definedName name="_xlnm.Print_Area" localSheetId="3">様式３!$A$1:$AE$52</definedName>
    <definedName name="_xlnm.Print_Area" localSheetId="4">様式４!$A$1:$AT$66</definedName>
    <definedName name="_xlnm.Print_Area" localSheetId="5">様式5!$A$1:$AT$44</definedName>
    <definedName name="_xlnm.Print_Area" localSheetId="6">様式６!$A$1:$J$33</definedName>
    <definedName name="_xlnm.Print_Area" localSheetId="7">様式７!$A$1:$L$56</definedName>
    <definedName name="_xlnm.Print_Area" localSheetId="11">例＿様式１!$A$1:$Q$62</definedName>
    <definedName name="_xlnm.Print_Area" localSheetId="12">例＿様式2!$A$1:$N$69</definedName>
    <definedName name="_xlnm.Print_Area" localSheetId="13">'例＿様式３ '!$A$1:$AE$52</definedName>
    <definedName name="_xlnm.Print_Area" localSheetId="14">例＿様式４!$A$1:$AT$66</definedName>
    <definedName name="_xlnm.Print_Area" localSheetId="15">例＿様式5!$A$1:$AT$44</definedName>
    <definedName name="_xlnm.Print_Area" localSheetId="16">例＿様式６!$A$1:$J$31</definedName>
    <definedName name="_xlnm.Print_Area" localSheetId="17">例＿様式７!$A$1:$L$50</definedName>
    <definedName name="衛生工学" localSheetId="15">例＿様式5!$BP$54:$BP$55</definedName>
    <definedName name="衛生工学">様式5!$BP$54:$BP$55</definedName>
    <definedName name="機械" localSheetId="15">例＿様式5!$BL$54:$BL$56</definedName>
    <definedName name="機械">様式5!$BL$54:$BL$56</definedName>
    <definedName name="技術士" localSheetId="15">例＿様式5!$BM$33:$BM$43</definedName>
    <definedName name="技術士">様式5!$BM$33:$BM$43</definedName>
    <definedName name="技術士部門">#REF!</definedName>
    <definedName name="技術士部門名前" localSheetId="15">例＿様式5!$BN$33:$BN$43</definedName>
    <definedName name="技術士部門名前">様式5!$BN$33:$BN$43</definedName>
    <definedName name="建設" localSheetId="15">例＿様式5!$BI$54:$BI$55</definedName>
    <definedName name="建設">様式5!$BI$54:$BI$55</definedName>
    <definedName name="建築士" localSheetId="15">例＿様式5!$BK$33:$BK$44</definedName>
    <definedName name="建築士">様式5!$BK$33:$BK$44</definedName>
    <definedName name="建築士名前" localSheetId="15">例＿様式5!$BL$33:$BL$44</definedName>
    <definedName name="建築士名前">様式5!$BL$33:$BL$44</definedName>
    <definedName name="工種" localSheetId="5">様式5!$C$93:$C$97</definedName>
    <definedName name="工種" localSheetId="14">例＿様式４!$C$92:$C$96</definedName>
    <definedName name="工種" localSheetId="15">例＿様式5!$C$92:$C$96</definedName>
    <definedName name="工種">様式４!$C$92:$C$96</definedName>
    <definedName name="工種1" localSheetId="5">様式5!$AY$57:$AY$68</definedName>
    <definedName name="工種1" localSheetId="14">例＿様式４!$AZ$91:$AZ$102</definedName>
    <definedName name="工種1" localSheetId="15">例＿様式5!$AY$57:$AY$68</definedName>
    <definedName name="工種1">様式４!$AZ$91:$AZ$102</definedName>
    <definedName name="工種2" localSheetId="5">様式5!$AZ$57:$AZ$68</definedName>
    <definedName name="工種2" localSheetId="14">例＿様式４!$BA$91:$BA$102</definedName>
    <definedName name="工種2" localSheetId="15">例＿様式5!$AZ$57:$AZ$68</definedName>
    <definedName name="工種2">様式４!$BA$91:$BA$102</definedName>
    <definedName name="工種3" localSheetId="5">様式5!$BA$57:$BA$68</definedName>
    <definedName name="工種3" localSheetId="14">例＿様式４!$BB$91:$BB$102</definedName>
    <definedName name="工種3" localSheetId="15">例＿様式5!$BA$57:$BA$68</definedName>
    <definedName name="工種3">様式４!$BB$91:$BB$102</definedName>
    <definedName name="工種4" localSheetId="5">様式5!$BB$57:$BB$68</definedName>
    <definedName name="工種4" localSheetId="14">例＿様式４!$BC$91:$BC$102</definedName>
    <definedName name="工種4" localSheetId="15">例＿様式5!$BB$57:$BB$68</definedName>
    <definedName name="工種4">様式４!$BC$91:$BC$102</definedName>
    <definedName name="工種5" localSheetId="5">様式5!$BC$57:$BC$68</definedName>
    <definedName name="工種5" localSheetId="14">例＿様式４!$BD$91:$BD$102</definedName>
    <definedName name="工種5" localSheetId="15">例＿様式5!$BC$57:$BC$68</definedName>
    <definedName name="工種5">様式４!$BD$91:$BD$102</definedName>
    <definedName name="施工管理技士" localSheetId="15">例＿様式5!$BI$33:$BI$44</definedName>
    <definedName name="施工管理技士">様式5!$BI$33:$BI$44</definedName>
    <definedName name="施工管理技士名前" localSheetId="15">例＿様式5!$BJ$33:$BJ$44</definedName>
    <definedName name="施工管理技士名前">様式5!$BJ$33:$BJ$44</definedName>
    <definedName name="資格区分">#REF!</definedName>
    <definedName name="上下水道" localSheetId="15">例＿様式5!$BM$54:$BM$56</definedName>
    <definedName name="上下水道">様式5!$BM$54:$BM$56</definedName>
    <definedName name="森林" localSheetId="15">例＿様式5!$BO$54:$BO$56</definedName>
    <definedName name="森林">様式5!$BO$54:$BO$56</definedName>
    <definedName name="水産" localSheetId="15">例＿様式5!$BN$54:$BN$55</definedName>
    <definedName name="水産">様式5!$BN$54:$BN$55</definedName>
    <definedName name="電気電子" localSheetId="15">例＿様式5!$BK$54:$BK$55</definedName>
    <definedName name="電気電子">様式5!$BK$54:$BK$55</definedName>
    <definedName name="農業" localSheetId="15">例＿様式5!$BJ$54:$BJ$56</definedName>
    <definedName name="農業">様式5!$BJ$54:$BJ$56</definedName>
    <definedName name="不要" localSheetId="15">例＿様式5!$BQ$54</definedName>
    <definedName name="不要">様式5!$BQ$54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 i="101" l="1"/>
  <c r="A37" i="101"/>
  <c r="A57" i="101" l="1"/>
  <c r="AX40" i="101" l="1"/>
  <c r="AX44" i="101"/>
  <c r="AX42" i="101"/>
  <c r="C93" i="118"/>
  <c r="C92" i="118"/>
  <c r="C91" i="118"/>
  <c r="C90" i="118"/>
  <c r="C89" i="118" s="1"/>
  <c r="A17" i="101"/>
  <c r="C71" i="101" l="1"/>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2" i="50"/>
  <c r="E30" i="50"/>
  <c r="E26" i="50"/>
  <c r="E19" i="50"/>
  <c r="E18" i="50"/>
  <c r="E17" i="50"/>
  <c r="D32" i="50"/>
  <c r="D31" i="50"/>
  <c r="D30" i="50"/>
  <c r="D26" i="50"/>
  <c r="D19" i="50"/>
  <c r="D18" i="50"/>
  <c r="D17" i="50"/>
  <c r="C32" i="50"/>
  <c r="C31" i="50"/>
  <c r="C30" i="50"/>
  <c r="C26" i="50"/>
  <c r="C19" i="50"/>
  <c r="C18" i="50"/>
  <c r="C17" i="50"/>
  <c r="B32" i="50"/>
  <c r="B31" i="50"/>
  <c r="B30" i="50"/>
  <c r="B26" i="50"/>
  <c r="B19" i="50"/>
  <c r="B18" i="50"/>
  <c r="B5" i="50"/>
  <c r="J48" i="104"/>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B10" i="50"/>
  <c r="I9" i="50"/>
  <c r="H9" i="50"/>
  <c r="G9" i="50"/>
  <c r="F9" i="50"/>
  <c r="E9" i="50"/>
  <c r="D9" i="50"/>
  <c r="C9" i="50"/>
  <c r="I5" i="50"/>
  <c r="H5" i="50"/>
  <c r="G5" i="50"/>
  <c r="F5" i="50"/>
  <c r="E5" i="50"/>
  <c r="D5" i="50"/>
  <c r="C5" i="50"/>
  <c r="G5" i="74" l="1"/>
  <c r="H17" i="122" s="1"/>
  <c r="H17" i="118"/>
  <c r="H17" i="101" l="1"/>
  <c r="U25" i="118"/>
  <c r="U23" i="118"/>
  <c r="A4" i="65" l="1"/>
  <c r="G12" i="74"/>
  <c r="H29" i="122" s="1"/>
  <c r="I45" i="74"/>
  <c r="AD22" i="74"/>
  <c r="M45" i="74" l="1"/>
  <c r="E56" i="101" l="1"/>
  <c r="E54" i="101" s="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I6" i="50"/>
  <c r="H11" i="50"/>
  <c r="H6" i="50"/>
  <c r="G11" i="50"/>
  <c r="G6" i="50"/>
  <c r="F11" i="50"/>
  <c r="F6" i="50"/>
  <c r="B17" i="50"/>
  <c r="B11" i="50"/>
  <c r="B6" i="50"/>
  <c r="C11" i="50"/>
  <c r="C8" i="50"/>
  <c r="C6" i="50"/>
  <c r="H57" i="104"/>
  <c r="J60" i="104"/>
  <c r="D8" i="50"/>
  <c r="D11" i="50"/>
  <c r="D6" i="50"/>
  <c r="H60" i="104"/>
  <c r="H58" i="104"/>
  <c r="H59" i="104"/>
  <c r="AW12" i="101" l="1"/>
  <c r="E14" i="118"/>
  <c r="E25" i="118" s="1"/>
  <c r="AW10" i="101"/>
  <c r="E12" i="118"/>
  <c r="AW8" i="101"/>
  <c r="E10" i="118"/>
  <c r="B8" i="50"/>
  <c r="BF45" i="118"/>
  <c r="BE42" i="118"/>
  <c r="AD16" i="114"/>
  <c r="H61" i="104"/>
  <c r="A51" i="74"/>
  <c r="I12" i="104"/>
  <c r="J12" i="104" s="1"/>
  <c r="E8" i="50" s="1"/>
  <c r="I53" i="104"/>
  <c r="J53" i="104" s="1"/>
  <c r="J46" i="104"/>
  <c r="E31" i="50" s="1"/>
  <c r="J44" i="104"/>
  <c r="J38" i="104"/>
  <c r="J36" i="104"/>
  <c r="J34" i="104"/>
  <c r="J19" i="104"/>
  <c r="I19" i="104"/>
  <c r="J6" i="104"/>
  <c r="J5" i="104"/>
  <c r="E6" i="50" s="1"/>
  <c r="C5" i="104"/>
  <c r="C4" i="104"/>
  <c r="A41" i="101"/>
  <c r="A61" i="101" s="1"/>
  <c r="L38" i="101"/>
  <c r="A59" i="101"/>
  <c r="L36" i="101"/>
  <c r="L34" i="101"/>
  <c r="AY8" i="101" l="1"/>
  <c r="AX25" i="118"/>
  <c r="AZ25" i="118" s="1"/>
  <c r="AX23" i="118"/>
  <c r="E23" i="118"/>
  <c r="E21" i="118"/>
  <c r="AX21" i="118"/>
  <c r="AV43" i="118"/>
  <c r="AV41" i="118"/>
  <c r="AV39" i="118"/>
  <c r="AD18" i="114"/>
  <c r="C26" i="101" l="1"/>
  <c r="BF44" i="101" s="1"/>
  <c r="C24" i="101"/>
  <c r="BF42" i="101" s="1"/>
  <c r="C22" i="101"/>
  <c r="C23" i="101"/>
  <c r="C25" i="101"/>
  <c r="C27"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AW42" i="101" l="1"/>
  <c r="AW44" i="101"/>
  <c r="AW40" i="101"/>
  <c r="C34" i="101"/>
  <c r="AZ27" i="118"/>
  <c r="AZ40" i="101"/>
  <c r="I14" i="104"/>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A23" i="118" l="1"/>
  <c r="A25" i="118" s="1"/>
  <c r="AN25" i="118" s="1"/>
  <c r="I42" i="104" s="1"/>
  <c r="H54" i="101"/>
  <c r="K54" i="101" s="1"/>
  <c r="N54" i="101" s="1"/>
  <c r="P54" i="101" s="1"/>
  <c r="C42" i="101"/>
  <c r="C61" i="101" s="1"/>
  <c r="C57" i="101"/>
  <c r="K56" i="101"/>
  <c r="H56" i="101"/>
  <c r="T59" i="101"/>
  <c r="N56" i="101"/>
  <c r="P56" i="101"/>
  <c r="I19" i="65"/>
  <c r="I20" i="65"/>
  <c r="I21" i="65"/>
  <c r="I22" i="65"/>
  <c r="F23" i="74"/>
  <c r="F21" i="74"/>
  <c r="F19" i="74"/>
  <c r="M35" i="74"/>
  <c r="BE42" i="101" l="1"/>
  <c r="AJ25" i="118"/>
  <c r="I21" i="50" l="1"/>
  <c r="B21" i="50"/>
  <c r="D21" i="50"/>
  <c r="H21" i="50"/>
  <c r="J61" i="113"/>
  <c r="I40" i="104"/>
  <c r="J40" i="104" s="1"/>
  <c r="E21" i="50" s="1"/>
  <c r="F21" i="50"/>
  <c r="G21" i="50"/>
  <c r="C38" i="101"/>
  <c r="C59" i="101" s="1"/>
  <c r="C21" i="50" l="1"/>
  <c r="J59" i="104"/>
  <c r="I4" i="83" l="1"/>
  <c r="AD16" i="74" l="1"/>
  <c r="I15" i="104" l="1"/>
  <c r="AD18" i="74"/>
  <c r="I16" i="113" l="1"/>
  <c r="I16" i="104"/>
  <c r="AD20" i="74"/>
  <c r="I17" i="104" l="1"/>
  <c r="J14" i="113" l="1"/>
  <c r="J59" i="113" s="1"/>
  <c r="I18" i="104"/>
  <c r="J14" i="104" s="1"/>
  <c r="J57" i="104" s="1"/>
  <c r="B9" i="50" l="1"/>
  <c r="Y4" i="74"/>
  <c r="AL4" i="118" l="1"/>
  <c r="F5" i="91"/>
  <c r="AL4" i="101"/>
  <c r="F5" i="65"/>
  <c r="B36" i="68" l="1"/>
  <c r="G43" i="68" l="1"/>
  <c r="G42" i="68"/>
  <c r="G41" i="68"/>
  <c r="B32" i="68"/>
  <c r="B12" i="68"/>
  <c r="B11" i="68"/>
  <c r="Y3" i="74" l="1"/>
  <c r="AL3" i="118" l="1"/>
  <c r="F4" i="91"/>
  <c r="AL3" i="101"/>
  <c r="I3" i="83"/>
  <c r="F4" i="65"/>
  <c r="D44" i="74" l="1"/>
  <c r="N23" i="74" l="1"/>
  <c r="R23" i="74" s="1"/>
  <c r="N21" i="74"/>
  <c r="R21" i="74" s="1"/>
  <c r="N19" i="74"/>
  <c r="R19" i="74" s="1"/>
  <c r="N17" i="74"/>
  <c r="R17" i="74" s="1"/>
  <c r="N10" i="74"/>
  <c r="R10" i="74" s="1"/>
  <c r="I24" i="104" l="1"/>
  <c r="E24" i="50" s="1"/>
  <c r="G24" i="50"/>
  <c r="B24" i="50"/>
  <c r="C24" i="50"/>
  <c r="H24" i="50"/>
  <c r="I24" i="50"/>
  <c r="AI51" i="101"/>
  <c r="I25" i="104"/>
  <c r="J25" i="104" s="1"/>
  <c r="D13" i="50"/>
  <c r="J27" i="113"/>
  <c r="J34" i="113"/>
  <c r="B13" i="50"/>
  <c r="T57" i="101" l="1"/>
  <c r="E13" i="50"/>
  <c r="C13" i="50"/>
  <c r="D24" i="50"/>
  <c r="AI48" i="101"/>
  <c r="AI49" i="101"/>
  <c r="I30" i="104"/>
  <c r="F24" i="50"/>
  <c r="I32" i="113"/>
  <c r="AI46" i="101"/>
  <c r="BE40" i="101" l="1"/>
  <c r="BF40" i="101" s="1"/>
  <c r="BF45" i="101" s="1"/>
  <c r="AV41" i="101" s="1"/>
  <c r="B15" i="50"/>
  <c r="C15" i="50"/>
  <c r="I32" i="104"/>
  <c r="J32" i="104" s="1"/>
  <c r="E15" i="50" s="1"/>
  <c r="H15" i="50"/>
  <c r="D15" i="50"/>
  <c r="F15" i="50"/>
  <c r="G15" i="50"/>
  <c r="I15" i="50"/>
  <c r="I29" i="104"/>
  <c r="I28" i="104"/>
  <c r="AI53" i="101"/>
  <c r="I27" i="104"/>
  <c r="AV43" i="101" l="1"/>
  <c r="AV39" i="101"/>
  <c r="J29" i="113"/>
  <c r="J60" i="113" s="1"/>
  <c r="J63" i="113" s="1"/>
  <c r="I31" i="104"/>
  <c r="J27" i="104" s="1"/>
  <c r="E14" i="50" l="1"/>
  <c r="J58" i="104"/>
  <c r="J61" i="104" s="1"/>
  <c r="D14" i="50"/>
  <c r="F14" i="50"/>
  <c r="C14" i="50"/>
  <c r="I14" i="50"/>
  <c r="G14" i="50"/>
  <c r="H14" i="50"/>
  <c r="B14"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960F55D6-5D9F-4D05-BBBA-655174D44EA1}">
      <text>
        <r>
          <rPr>
            <b/>
            <sz val="12"/>
            <color indexed="81"/>
            <rFont val="ＭＳ Ｐゴシック"/>
            <family val="3"/>
            <charset val="128"/>
          </rPr>
          <t>建設業を許可した者を選択してください。
（国土交通大臣又は各都道府県知事）</t>
        </r>
      </text>
    </comment>
    <comment ref="L4" authorId="0" shapeId="0" xr:uid="{BFD29CE7-5E7D-4C6F-95CC-51F683B9CBD7}">
      <text>
        <r>
          <rPr>
            <b/>
            <sz val="12"/>
            <color indexed="81"/>
            <rFont val="ＭＳ Ｐゴシック"/>
            <family val="3"/>
            <charset val="128"/>
          </rPr>
          <t>建設業許可番号の数値（最大６桁）を記入してください。
（00-######）</t>
        </r>
      </text>
    </comment>
    <comment ref="J57" authorId="0" shapeId="0" xr:uid="{F592245C-E082-49CA-8D59-34A539949842}">
      <text>
        <r>
          <rPr>
            <sz val="12"/>
            <color indexed="81"/>
            <rFont val="ＭＳ Ｐゴシック"/>
            <family val="3"/>
            <charset val="128"/>
          </rPr>
          <t>「×」と表示される場合は、企業の施工能力の「評価内容」に不備があります。</t>
        </r>
      </text>
    </comment>
    <comment ref="J58" authorId="0" shapeId="0" xr:uid="{D7042809-10D1-4C42-BE9B-839664C5F6FE}">
      <text>
        <r>
          <rPr>
            <sz val="12"/>
            <color indexed="81"/>
            <rFont val="ＭＳ Ｐゴシック"/>
            <family val="3"/>
            <charset val="128"/>
          </rPr>
          <t>「×」と表示される場合は、配置予定技術者の技術力の「評価内容」に不備があります。</t>
        </r>
      </text>
    </comment>
    <comment ref="J59" authorId="0" shapeId="0" xr:uid="{2FB4A7C3-447D-4038-92E9-00B6346ADED2}">
      <text>
        <r>
          <rPr>
            <sz val="12"/>
            <color indexed="81"/>
            <rFont val="ＭＳ Ｐゴシック"/>
            <family val="3"/>
            <charset val="128"/>
          </rPr>
          <t>「×」と表示される場合は、地域建設業者の育成の「評価内容」に不備があります。</t>
        </r>
      </text>
    </comment>
    <comment ref="J60" authorId="0" shapeId="0" xr:uid="{AB19CE40-4760-47F6-9E1A-95AA78E76C6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1" authorId="0" shapeId="0" xr:uid="{7280E465-1AB7-40B7-AF25-B69EDEAACC57}">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<sst xmlns="http://schemas.openxmlformats.org/spreadsheetml/2006/main" count="2764" uniqueCount="907">
  <si>
    <t>企業の施工能力</t>
    <rPh sb="0" eb="2">
      <t>キギョウ</t>
    </rPh>
    <rPh sb="3" eb="5">
      <t>セコウ</t>
    </rPh>
    <rPh sb="5" eb="7">
      <t>ノウリョク</t>
    </rPh>
    <phoneticPr fontId="2"/>
  </si>
  <si>
    <t>備　考</t>
    <rPh sb="0" eb="1">
      <t>ソナエ</t>
    </rPh>
    <rPh sb="2" eb="3">
      <t>コウ</t>
    </rPh>
    <phoneticPr fontId="2"/>
  </si>
  <si>
    <t>　</t>
    <phoneticPr fontId="2"/>
  </si>
  <si>
    <t>工事成績</t>
    <phoneticPr fontId="2"/>
  </si>
  <si>
    <t>発注形態</t>
    <rPh sb="0" eb="2">
      <t>ハッチュウ</t>
    </rPh>
    <rPh sb="2" eb="4">
      <t>ケイタイ</t>
    </rPh>
    <phoneticPr fontId="2"/>
  </si>
  <si>
    <t>従事役職</t>
    <rPh sb="0" eb="2">
      <t>ジュウジ</t>
    </rPh>
    <rPh sb="2" eb="4">
      <t>ヤクショク</t>
    </rPh>
    <phoneticPr fontId="2"/>
  </si>
  <si>
    <t>単体</t>
    <rPh sb="0" eb="2">
      <t>タンタイ</t>
    </rPh>
    <phoneticPr fontId="2"/>
  </si>
  <si>
    <t>該当なし</t>
    <rPh sb="0" eb="2">
      <t>ガイトウ</t>
    </rPh>
    <phoneticPr fontId="2"/>
  </si>
  <si>
    <t>検査年月日</t>
    <rPh sb="0" eb="2">
      <t>ケンサ</t>
    </rPh>
    <rPh sb="2" eb="5">
      <t>ネンガッピ</t>
    </rPh>
    <phoneticPr fontId="2"/>
  </si>
  <si>
    <t>電話番号</t>
    <rPh sb="0" eb="2">
      <t>デンワ</t>
    </rPh>
    <rPh sb="2" eb="4">
      <t>バンゴウ</t>
    </rPh>
    <phoneticPr fontId="2"/>
  </si>
  <si>
    <t>施工能力評価型様式２号</t>
    <rPh sb="0" eb="2">
      <t>セコウ</t>
    </rPh>
    <rPh sb="2" eb="4">
      <t>ノウリョク</t>
    </rPh>
    <rPh sb="4" eb="6">
      <t>ヒョウカ</t>
    </rPh>
    <rPh sb="6" eb="7">
      <t>ガタ</t>
    </rPh>
    <rPh sb="7" eb="9">
      <t>ヨウシキ</t>
    </rPh>
    <rPh sb="10" eb="11">
      <t>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</si>
  <si>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</si>
  <si>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</si>
  <si>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</si>
  <si>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</si>
  <si>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</si>
  <si>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</si>
  <si>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</si>
  <si>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</si>
  <si>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</si>
  <si>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</si>
  <si>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</si>
  <si>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2点</t>
    <rPh sb="1" eb="2">
      <t>テン</t>
    </rPh>
    <phoneticPr fontId="2"/>
  </si>
  <si>
    <t>あり</t>
  </si>
  <si>
    <t>あり</t>
    <phoneticPr fontId="2"/>
  </si>
  <si>
    <t>なし</t>
  </si>
  <si>
    <t>4点</t>
    <rPh sb="1" eb="2">
      <t>テン</t>
    </rPh>
    <phoneticPr fontId="2"/>
  </si>
  <si>
    <t>85点以上</t>
    <rPh sb="2" eb="3">
      <t>テン</t>
    </rPh>
    <rPh sb="3" eb="5">
      <t>イジョウ</t>
    </rPh>
    <phoneticPr fontId="2"/>
  </si>
  <si>
    <t>社会貢献点数</t>
    <rPh sb="0" eb="2">
      <t>シャカイ</t>
    </rPh>
    <rPh sb="2" eb="4">
      <t>コウケン</t>
    </rPh>
    <rPh sb="4" eb="5">
      <t>テン</t>
    </rPh>
    <rPh sb="5" eb="6">
      <t>スウ</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</si>
  <si>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</si>
  <si>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</si>
  <si>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</si>
  <si>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</si>
  <si>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</si>
  <si>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</si>
  <si>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なし</t>
    <phoneticPr fontId="2"/>
  </si>
  <si>
    <t>3点</t>
    <rPh sb="1" eb="2">
      <t>テン</t>
    </rPh>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</si>
  <si>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</si>
  <si>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</si>
  <si>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</si>
  <si>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</si>
  <si>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</si>
  <si>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</si>
  <si>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</si>
  <si>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</si>
  <si>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《※「同種工事の施工実績」評価あり、「地域固有の社会貢献活動」なし》</t>
    <phoneticPr fontId="2"/>
  </si>
  <si>
    <t>加算点</t>
    <rPh sb="0" eb="2">
      <t>カサン</t>
    </rPh>
    <rPh sb="2" eb="3">
      <t>テン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</si>
  <si>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</si>
  <si>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</si>
  <si>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</si>
  <si>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80点以上85点未満</t>
    <rPh sb="2" eb="3">
      <t>テン</t>
    </rPh>
    <rPh sb="3" eb="5">
      <t>イジョウ</t>
    </rPh>
    <rPh sb="7" eb="8">
      <t>テン</t>
    </rPh>
    <rPh sb="8" eb="10">
      <t>ミマン</t>
    </rPh>
    <phoneticPr fontId="2"/>
  </si>
  <si>
    <t>75点以上80点未満</t>
    <rPh sb="2" eb="3">
      <t>テン</t>
    </rPh>
    <rPh sb="3" eb="5">
      <t>イジョウ</t>
    </rPh>
    <rPh sb="7" eb="8">
      <t>テン</t>
    </rPh>
    <rPh sb="8" eb="10">
      <t>ミマン</t>
    </rPh>
    <phoneticPr fontId="2"/>
  </si>
  <si>
    <t>評価
対象</t>
    <rPh sb="0" eb="2">
      <t>ヒョウカ</t>
    </rPh>
    <rPh sb="3" eb="5">
      <t>タイショウ</t>
    </rPh>
    <phoneticPr fontId="2"/>
  </si>
  <si>
    <t>工事
番号</t>
    <rPh sb="0" eb="2">
      <t>コウジ</t>
    </rPh>
    <rPh sb="3" eb="5">
      <t>バンゴウ</t>
    </rPh>
    <phoneticPr fontId="2"/>
  </si>
  <si>
    <t>工種</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</si>
  <si>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</si>
  <si>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</si>
  <si>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同種工事
の施工実績</t>
    <rPh sb="0" eb="2">
      <t>ドウシュ</t>
    </rPh>
    <rPh sb="2" eb="4">
      <t>コウジ</t>
    </rPh>
    <rPh sb="6" eb="8">
      <t>セコウ</t>
    </rPh>
    <rPh sb="8" eb="10">
      <t>ジッセキ</t>
    </rPh>
    <phoneticPr fontId="2"/>
  </si>
  <si>
    <t>○</t>
  </si>
  <si>
    <t>地域固有の
社会貢献活動</t>
    <phoneticPr fontId="2"/>
  </si>
  <si>
    <t>１　提出書類</t>
    <rPh sb="2" eb="4">
      <t>テイシュツ</t>
    </rPh>
    <rPh sb="4" eb="6">
      <t>ショルイ</t>
    </rPh>
    <phoneticPr fontId="2"/>
  </si>
  <si>
    <t>－</t>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</si>
  <si>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</si>
  <si>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</si>
  <si>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</si>
  <si>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</si>
  <si>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</si>
  <si>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</si>
  <si>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</si>
  <si>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</si>
  <si>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</si>
  <si>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</si>
  <si>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</si>
  <si>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</si>
  <si>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有り</t>
    <rPh sb="0" eb="1">
      <t>ア</t>
    </rPh>
    <phoneticPr fontId="2"/>
  </si>
  <si>
    <t>有り（１点）</t>
    <rPh sb="0" eb="1">
      <t>ア</t>
    </rPh>
    <rPh sb="4" eb="5">
      <t>テン</t>
    </rPh>
    <phoneticPr fontId="2"/>
  </si>
  <si>
    <t>無し</t>
    <rPh sb="0" eb="1">
      <t>ナ</t>
    </rPh>
    <phoneticPr fontId="2"/>
  </si>
  <si>
    <t>有り（２点）</t>
    <rPh sb="0" eb="1">
      <t>ア</t>
    </rPh>
    <rPh sb="4" eb="5">
      <t>テン</t>
    </rPh>
    <phoneticPr fontId="2"/>
  </si>
  <si>
    <t>有り（２項目）</t>
    <rPh sb="0" eb="1">
      <t>ア</t>
    </rPh>
    <rPh sb="4" eb="6">
      <t>コウモク</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</si>
  <si>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</si>
  <si>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</si>
  <si>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</si>
  <si>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</si>
  <si>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</si>
  <si>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</si>
  <si>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</si>
  <si>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</si>
  <si>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</si>
  <si>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</si>
  <si>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</si>
  <si>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</si>
  <si>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</si>
  <si>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</si>
  <si>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</si>
  <si>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</si>
  <si>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</si>
  <si>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</si>
  <si>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</si>
  <si>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</si>
  <si>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</si>
  <si>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</si>
  <si>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</si>
  <si>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</si>
  <si>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</si>
  <si>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</si>
  <si>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</si>
  <si>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</si>
  <si>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</si>
  <si>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</si>
  <si>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</si>
  <si>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</si>
  <si>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</si>
  <si>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</si>
  <si>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</si>
  <si>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</si>
  <si>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</si>
  <si>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</si>
  <si>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</si>
  <si>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</si>
  <si>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</si>
  <si>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</si>
  <si>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</si>
  <si>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</si>
  <si>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</si>
  <si>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</si>
  <si>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</si>
  <si>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</si>
  <si>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</si>
  <si>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</si>
  <si>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</si>
  <si>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</si>
  <si>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</si>
  <si>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</si>
  <si>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</si>
  <si>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</si>
  <si>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</si>
  <si>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</si>
  <si>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</si>
  <si>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</si>
  <si>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</si>
  <si>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</si>
  <si>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</si>
  <si>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</si>
  <si>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</si>
  <si>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</si>
  <si>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</si>
  <si>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</si>
  <si>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</si>
  <si>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</si>
  <si>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</si>
  <si>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</si>
  <si>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</si>
  <si>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</si>
  <si>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</si>
  <si>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</si>
  <si>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</si>
  <si>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</si>
  <si>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</si>
  <si>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</si>
  <si>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</si>
  <si>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</si>
  <si>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</si>
  <si>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</si>
  <si>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</si>
  <si>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</si>
  <si>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</si>
  <si>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</si>
  <si>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</si>
  <si>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</si>
  <si>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</si>
  <si>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</si>
  <si>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</si>
  <si>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</si>
  <si>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</si>
  <si>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</si>
  <si>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</si>
  <si>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</si>
  <si>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</si>
  <si>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</si>
  <si>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</si>
  <si>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</si>
  <si>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</si>
  <si>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</si>
  <si>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</si>
  <si>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</si>
  <si>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</si>
  <si>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注１</t>
    <rPh sb="0" eb="1">
      <t>チュウ</t>
    </rPh>
    <phoneticPr fontId="2"/>
  </si>
  <si>
    <t>同種工事の施工実績がある。</t>
    <phoneticPr fontId="2"/>
  </si>
  <si>
    <t>同種工事の施工実績がない。</t>
    <phoneticPr fontId="2"/>
  </si>
  <si>
    <t>（別表）建設業を許可した者</t>
    <phoneticPr fontId="2"/>
  </si>
  <si>
    <t>地域固有の社会貢献活動の実績がない。</t>
    <phoneticPr fontId="2"/>
  </si>
  <si>
    <t>地域固有の社会貢献活動の実績がある。</t>
    <phoneticPr fontId="2"/>
  </si>
  <si>
    <t>■北海道東北</t>
    <rPh sb="4" eb="6">
      <t>トウホク</t>
    </rPh>
    <phoneticPr fontId="2"/>
  </si>
  <si>
    <t>専任補助者</t>
  </si>
  <si>
    <t>専任補助者の配置</t>
    <rPh sb="0" eb="2">
      <t>センニン</t>
    </rPh>
    <rPh sb="2" eb="5">
      <t>ホジョシャ</t>
    </rPh>
    <rPh sb="6" eb="8">
      <t>ハイチ</t>
    </rPh>
    <phoneticPr fontId="2"/>
  </si>
  <si>
    <t>2点</t>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</si>
  <si>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</si>
  <si>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</si>
  <si>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</si>
  <si>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</si>
  <si>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</si>
  <si>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</si>
  <si>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</si>
  <si>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</si>
  <si>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</si>
  <si>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</si>
  <si>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女性技術者</t>
    <rPh sb="0" eb="2">
      <t>ジョセイ</t>
    </rPh>
    <rPh sb="2" eb="5">
      <t>ギジュツシャ</t>
    </rPh>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</si>
  <si>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</si>
  <si>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</si>
  <si>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</si>
  <si>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</si>
  <si>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</si>
  <si>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</si>
  <si>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</si>
  <si>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</si>
  <si>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</si>
  <si>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減点</t>
    <rPh sb="0" eb="2">
      <t>ゲンテン</t>
    </rPh>
    <phoneticPr fontId="2"/>
  </si>
  <si>
    <t>-6点</t>
    <rPh sb="2" eb="3">
      <t>テン</t>
    </rPh>
    <phoneticPr fontId="2"/>
  </si>
  <si>
    <t>該当する
不履行
項目数
を記載</t>
    <rPh sb="5" eb="8">
      <t>フリコウ</t>
    </rPh>
    <rPh sb="9" eb="12">
      <t>コウモクスウ</t>
    </rPh>
    <phoneticPr fontId="2"/>
  </si>
  <si>
    <t>技術資料の
記載内容の
不履行項目数
（１年間通算）</t>
    <phoneticPr fontId="2"/>
  </si>
  <si>
    <t>減点（Ｄ）</t>
    <rPh sb="0" eb="2">
      <t>ゲンテン</t>
    </rPh>
    <phoneticPr fontId="2"/>
  </si>
  <si>
    <t>70点未満、該当工事なし</t>
    <rPh sb="2" eb="3">
      <t>テン</t>
    </rPh>
    <rPh sb="3" eb="5">
      <t>ミマン</t>
    </rPh>
    <rPh sb="6" eb="8">
      <t>ガイトウ</t>
    </rPh>
    <rPh sb="8" eb="10">
      <t>コウジ</t>
    </rPh>
    <phoneticPr fontId="2"/>
  </si>
  <si>
    <t>減点個運目項目</t>
    <rPh sb="0" eb="2">
      <t>ゲンテン</t>
    </rPh>
    <rPh sb="2" eb="3">
      <t>コ</t>
    </rPh>
    <rPh sb="3" eb="4">
      <t>ウン</t>
    </rPh>
    <rPh sb="4" eb="5">
      <t>モク</t>
    </rPh>
    <rPh sb="5" eb="7">
      <t>コウモク</t>
    </rPh>
    <phoneticPr fontId="2"/>
  </si>
  <si>
    <t>追加資料の提出意思</t>
    <rPh sb="0" eb="2">
      <t>ツイカ</t>
    </rPh>
    <rPh sb="2" eb="4">
      <t>シリョウ</t>
    </rPh>
    <rPh sb="5" eb="7">
      <t>テイシュツ</t>
    </rPh>
    <rPh sb="7" eb="9">
      <t>イシ</t>
    </rPh>
    <phoneticPr fontId="2"/>
  </si>
  <si>
    <t>該当する
工事件数
を記載
（4件）</t>
    <rPh sb="0" eb="2">
      <t>ガイトウ</t>
    </rPh>
    <rPh sb="5" eb="7">
      <t>コウジ</t>
    </rPh>
    <rPh sb="7" eb="9">
      <t>ケンスウ</t>
    </rPh>
    <rPh sb="11" eb="13">
      <t>キサイ</t>
    </rPh>
    <rPh sb="16" eb="17">
      <t>ケン</t>
    </rPh>
    <phoneticPr fontId="2"/>
  </si>
  <si>
    <t>（（Ａ）＋（Ｂ）＋（Ｃ）＋（Ｄ））×（１／３）</t>
    <phoneticPr fontId="2"/>
  </si>
  <si>
    <t>ＩＣＴの活用</t>
    <phoneticPr fontId="2"/>
  </si>
  <si>
    <t>環境基準未達成（0.0）</t>
    <rPh sb="4" eb="5">
      <t>ミ</t>
    </rPh>
    <phoneticPr fontId="2"/>
  </si>
  <si>
    <t>環境基準達成（1.0)</t>
    <phoneticPr fontId="2"/>
  </si>
  <si>
    <t>保有達成</t>
    <rPh sb="0" eb="2">
      <t>ホユウ</t>
    </rPh>
    <rPh sb="2" eb="4">
      <t>タッセイ</t>
    </rPh>
    <phoneticPr fontId="2"/>
  </si>
  <si>
    <t>保有未達成</t>
    <rPh sb="0" eb="2">
      <t>ホユウ</t>
    </rPh>
    <rPh sb="2" eb="5">
      <t>ミタッセイ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</si>
  <si>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</si>
  <si>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</si>
  <si>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</si>
  <si>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当該工事で使用する作業船</t>
    <phoneticPr fontId="2"/>
  </si>
  <si>
    <t>地域建設業者の育成２</t>
    <rPh sb="0" eb="2">
      <t>チイキ</t>
    </rPh>
    <rPh sb="2" eb="4">
      <t>ケンセツ</t>
    </rPh>
    <rPh sb="4" eb="6">
      <t>ギョウシャ</t>
    </rPh>
    <rPh sb="7" eb="9">
      <t>イクセイ</t>
    </rPh>
    <phoneticPr fontId="2"/>
  </si>
  <si>
    <t>①</t>
    <phoneticPr fontId="2"/>
  </si>
  <si>
    <t>２．上記作業船の保有形態</t>
    <rPh sb="2" eb="4">
      <t>ジョウキ</t>
    </rPh>
    <rPh sb="4" eb="7">
      <t>サギョウセン</t>
    </rPh>
    <rPh sb="8" eb="10">
      <t>ホユウ</t>
    </rPh>
    <rPh sb="10" eb="12">
      <t>ケイタイ</t>
    </rPh>
    <phoneticPr fontId="2"/>
  </si>
  <si>
    <t>船名</t>
    <rPh sb="0" eb="2">
      <t>センメイ</t>
    </rPh>
    <phoneticPr fontId="2"/>
  </si>
  <si>
    <t>推進形態</t>
    <rPh sb="0" eb="2">
      <t>スイシン</t>
    </rPh>
    <rPh sb="2" eb="4">
      <t>ケイタイ</t>
    </rPh>
    <phoneticPr fontId="2"/>
  </si>
  <si>
    <t>規格・能力等</t>
    <rPh sb="0" eb="2">
      <t>キカク</t>
    </rPh>
    <rPh sb="3" eb="5">
      <t>ノウリョク</t>
    </rPh>
    <rPh sb="5" eb="6">
      <t>トウ</t>
    </rPh>
    <phoneticPr fontId="2"/>
  </si>
  <si>
    <t>４．本工事における作業内容</t>
    <rPh sb="2" eb="5">
      <t>ホンコウジ</t>
    </rPh>
    <rPh sb="9" eb="11">
      <t>サギョウ</t>
    </rPh>
    <rPh sb="11" eb="13">
      <t>ナイヨウ</t>
    </rPh>
    <phoneticPr fontId="2"/>
  </si>
  <si>
    <t>駆動部</t>
    <rPh sb="0" eb="3">
      <t>クドウブ</t>
    </rPh>
    <phoneticPr fontId="2"/>
  </si>
  <si>
    <t>型式番号</t>
    <rPh sb="0" eb="2">
      <t>カタシキ</t>
    </rPh>
    <rPh sb="2" eb="4">
      <t>バンゴウ</t>
    </rPh>
    <phoneticPr fontId="2"/>
  </si>
  <si>
    <t>基数</t>
    <rPh sb="0" eb="2">
      <t>キスウ</t>
    </rPh>
    <phoneticPr fontId="2"/>
  </si>
  <si>
    <t>備考</t>
    <rPh sb="0" eb="2">
      <t>ビコウ</t>
    </rPh>
    <phoneticPr fontId="2"/>
  </si>
  <si>
    <t>原動機の種類、能力及び用途</t>
    <rPh sb="11" eb="13">
      <t>ヨウト</t>
    </rPh>
    <phoneticPr fontId="2"/>
  </si>
  <si>
    <t>【参考】</t>
    <rPh sb="1" eb="3">
      <t>サンコウ</t>
    </rPh>
    <phoneticPr fontId="2"/>
  </si>
  <si>
    <t>評価対象の作業船を使用しない。</t>
    <phoneticPr fontId="2"/>
  </si>
  <si>
    <t>使用しない</t>
    <rPh sb="0" eb="2">
      <t>シヨウ</t>
    </rPh>
    <phoneticPr fontId="2"/>
  </si>
  <si>
    <t>自社保有船
（1.0）</t>
    <rPh sb="4" eb="5">
      <t>フネ</t>
    </rPh>
    <phoneticPr fontId="2"/>
  </si>
  <si>
    <t>自社保有船
以外
（0.0）</t>
    <rPh sb="4" eb="5">
      <t>フネ</t>
    </rPh>
    <rPh sb="6" eb="8">
      <t>イガイ</t>
    </rPh>
    <phoneticPr fontId="2"/>
  </si>
  <si>
    <t>①海洋汚染等及び海上災害の防止に関する法律</t>
    <phoneticPr fontId="2"/>
  </si>
  <si>
    <t>（窒素酸化物の放出量に係る放出基準）
第十九条の三　船舶に設置される原動機（窒素酸化物の放出量を低減させるための装置が備え付けられている場合にあっては、当該装置を含む。以下同じ。）から発生する窒素酸化物の放出量に係る放出基準は、放出海域並びに原動機の種類、能力及び用途に応じて、政令で定める。</t>
    <phoneticPr fontId="2"/>
  </si>
  <si>
    <t>②海洋汚染等及び海上災害の防止に関する法律施行令</t>
    <phoneticPr fontId="2"/>
  </si>
  <si>
    <t>（窒素酸化物の放出量に係る放出基準）
第十一条の七　法第十九条の三の政令で定める窒素酸化物の放出量に係る放出基準</t>
    <phoneticPr fontId="2"/>
  </si>
  <si>
    <t>窒素酸化物の放出量に係る放出基準</t>
    <phoneticPr fontId="2"/>
  </si>
  <si>
    <t>一　ディーゼル機関であって、定格出力が130kWを超え、かつ、定格回転数が毎分130回転未満のもの（法第十九条の四第一項第二号又は第三号に掲げる原動機（以下この表において「特定用途原動機」という。）に該当するものを除く。）</t>
    <phoneticPr fontId="2"/>
  </si>
  <si>
    <t>1kW時当たりの窒素酸化物の放出量（単位は、グラムとする。以下同じ。）の値が14.4以下であること。</t>
    <phoneticPr fontId="2"/>
  </si>
  <si>
    <t>二　ディーゼル機関であって、定格出力が130kWを超え、かつ、定格回転数が毎分130回転以上2,000回転未満のもの（特定用途原動機に該当するものを除く。）</t>
    <phoneticPr fontId="2"/>
  </si>
  <si>
    <t>1kW時当たりの窒素酸化物の放出量の値が44を当該原動機の毎分の定格回転数の値を0.23乗して得た値で除して得た値以下であること。</t>
    <phoneticPr fontId="2"/>
  </si>
  <si>
    <t>三　ディーゼル機関であって、定格出力が130kWを超え、かつ、定格回転数が毎分2,000回転以上のもの（特定用途原動機に該当するものを除く。）</t>
    <phoneticPr fontId="2"/>
  </si>
  <si>
    <t>1kW時当たりの窒素酸化物の放出量の値が7.7以下であること。</t>
    <phoneticPr fontId="2"/>
  </si>
  <si>
    <t>四　前三号に掲げるもの以外の原動</t>
    <phoneticPr fontId="2"/>
  </si>
  <si>
    <t>窒素酸化物の放出量は、限定しない。</t>
    <phoneticPr fontId="2"/>
  </si>
  <si>
    <t>備考　1kW時当たりの窒素酸化物の放出量の算出方法は、国土交通省令で定める。</t>
    <phoneticPr fontId="2"/>
  </si>
  <si>
    <t>←「ICTの活用」を評価項目にしない場合、</t>
    <phoneticPr fontId="2"/>
  </si>
  <si>
    <t>←「当該工事で使用する作業船」を評価項目にしない場合、</t>
    <rPh sb="2" eb="4">
      <t>トウガイ</t>
    </rPh>
    <rPh sb="4" eb="6">
      <t>コウジ</t>
    </rPh>
    <rPh sb="7" eb="9">
      <t>シヨウ</t>
    </rPh>
    <rPh sb="11" eb="14">
      <t>サギョウセン</t>
    </rPh>
    <phoneticPr fontId="2"/>
  </si>
  <si>
    <t>CCUSの活用</t>
    <rPh sb="5" eb="7">
      <t>カツヨウ</t>
    </rPh>
    <phoneticPr fontId="2"/>
  </si>
  <si>
    <t>ＣＣＵＳに事業者登録済</t>
    <rPh sb="5" eb="8">
      <t>ジギョウシャ</t>
    </rPh>
    <rPh sb="8" eb="10">
      <t>トウロク</t>
    </rPh>
    <rPh sb="10" eb="11">
      <t>スミ</t>
    </rPh>
    <phoneticPr fontId="2"/>
  </si>
  <si>
    <t>CCUSの活用</t>
    <phoneticPr fontId="2"/>
  </si>
  <si>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</si>
  <si>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</si>
  <si>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</si>
  <si>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</si>
  <si>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</si>
  <si>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</si>
  <si>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</si>
  <si>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</si>
  <si>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</si>
  <si>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</si>
  <si>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</si>
  <si>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</si>
  <si>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</si>
  <si>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</si>
  <si>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発注機関名</t>
    <rPh sb="0" eb="2">
      <t>ハッチュウ</t>
    </rPh>
    <rPh sb="2" eb="5">
      <t>キカンメイ</t>
    </rPh>
    <phoneticPr fontId="2"/>
  </si>
  <si>
    <t>工種</t>
    <rPh sb="0" eb="2">
      <t>コウシュ</t>
    </rPh>
    <phoneticPr fontId="2"/>
  </si>
  <si>
    <t>～</t>
    <phoneticPr fontId="2"/>
  </si>
  <si>
    <t>)</t>
    <phoneticPr fontId="2"/>
  </si>
  <si>
    <t>特別共同企業体</t>
    <rPh sb="0" eb="2">
      <t>トクベツ</t>
    </rPh>
    <rPh sb="2" eb="4">
      <t>キョウドウ</t>
    </rPh>
    <rPh sb="4" eb="7">
      <t>キギョウタイ</t>
    </rPh>
    <phoneticPr fontId="2"/>
  </si>
  <si>
    <t>ｱｽﾌｧﾙﾄ舗装工事</t>
    <rPh sb="6" eb="8">
      <t>ホソウ</t>
    </rPh>
    <rPh sb="8" eb="10">
      <t>コウジ</t>
    </rPh>
    <phoneticPr fontId="2"/>
  </si>
  <si>
    <t>造園工事</t>
    <rPh sb="0" eb="2">
      <t>ゾウエン</t>
    </rPh>
    <rPh sb="2" eb="4">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</si>
  <si>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</si>
  <si>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</si>
  <si>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検査年月日</t>
    <phoneticPr fontId="2"/>
  </si>
  <si>
    <t>施工能力評価型様式３号</t>
    <phoneticPr fontId="2"/>
  </si>
  <si>
    <t>(</t>
    <phoneticPr fontId="2"/>
  </si>
  <si>
    <t>神戸市</t>
    <rPh sb="0" eb="3">
      <t>コウベシ</t>
    </rPh>
    <phoneticPr fontId="2"/>
  </si>
  <si>
    <t>：</t>
    <phoneticPr fontId="2"/>
  </si>
  <si>
    <t>　（※一般土木工事、アスファルト舗装工事、造園工事）</t>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</si>
  <si>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</si>
  <si>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社会貢献点数（①－②）</t>
    <rPh sb="0" eb="2">
      <t>シャカイ</t>
    </rPh>
    <rPh sb="2" eb="4">
      <t>コウケン</t>
    </rPh>
    <rPh sb="4" eb="6">
      <t>テンスウ</t>
    </rPh>
    <phoneticPr fontId="2"/>
  </si>
  <si>
    <t>対象発注機関</t>
    <rPh sb="0" eb="2">
      <t>タイショウ</t>
    </rPh>
    <rPh sb="2" eb="4">
      <t>ハッチュウ</t>
    </rPh>
    <rPh sb="4" eb="6">
      <t>キカン</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</si>
  <si>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</si>
  <si>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</si>
  <si>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</si>
  <si>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</si>
  <si>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</si>
  <si>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</si>
  <si>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</si>
  <si>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</si>
  <si>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</si>
  <si>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</si>
  <si>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配置予定技術者の技術力</t>
    <rPh sb="0" eb="2">
      <t>ハイチ</t>
    </rPh>
    <rPh sb="2" eb="4">
      <t>ヨテイ</t>
    </rPh>
    <rPh sb="4" eb="7">
      <t>ギジュツシャ</t>
    </rPh>
    <rPh sb="8" eb="10">
      <t>ギジュツ</t>
    </rPh>
    <rPh sb="10" eb="11">
      <t>リョク</t>
    </rPh>
    <phoneticPr fontId="2"/>
  </si>
  <si>
    <t>専任補助者</t>
    <rPh sb="0" eb="2">
      <t>センニン</t>
    </rPh>
    <rPh sb="2" eb="5">
      <t>ホジョシャ</t>
    </rPh>
    <phoneticPr fontId="2"/>
  </si>
  <si>
    <t>○○県民局</t>
    <phoneticPr fontId="2"/>
  </si>
  <si>
    <t>（空白）</t>
    <rPh sb="1" eb="3">
      <t>クウハク</t>
    </rPh>
    <phoneticPr fontId="2"/>
  </si>
  <si>
    <t>商号又は名称</t>
    <phoneticPr fontId="2"/>
  </si>
  <si>
    <t>工事名</t>
    <phoneticPr fontId="2"/>
  </si>
  <si>
    <t>工事
成績</t>
    <rPh sb="0" eb="2">
      <t>コウジ</t>
    </rPh>
    <rPh sb="3" eb="5">
      <t>セイセキ</t>
    </rPh>
    <phoneticPr fontId="2"/>
  </si>
  <si>
    <t>技術者氏名</t>
    <phoneticPr fontId="2"/>
  </si>
  <si>
    <t>生年月日</t>
    <rPh sb="0" eb="2">
      <t>セイネン</t>
    </rPh>
    <rPh sb="2" eb="4">
      <t>ガッピ</t>
    </rPh>
    <phoneticPr fontId="2"/>
  </si>
  <si>
    <t>○</t>
    <phoneticPr fontId="2"/>
  </si>
  <si>
    <t>評価対象</t>
    <rPh sb="0" eb="2">
      <t>ヒョウカ</t>
    </rPh>
    <rPh sb="2" eb="4">
      <t>タイショウ</t>
    </rPh>
    <phoneticPr fontId="2"/>
  </si>
  <si>
    <t>推奨単位の
取得状況</t>
    <rPh sb="0" eb="2">
      <t>スイショウ</t>
    </rPh>
    <rPh sb="2" eb="4">
      <t>タンイ</t>
    </rPh>
    <rPh sb="6" eb="8">
      <t>シュトク</t>
    </rPh>
    <rPh sb="8" eb="10">
      <t>ジョウキョウ</t>
    </rPh>
    <phoneticPr fontId="2"/>
  </si>
  <si>
    <t>１年間</t>
    <rPh sb="1" eb="3">
      <t>ネンカン</t>
    </rPh>
    <phoneticPr fontId="2"/>
  </si>
  <si>
    <t>２年間</t>
    <rPh sb="1" eb="3">
      <t>ネンカン</t>
    </rPh>
    <phoneticPr fontId="2"/>
  </si>
  <si>
    <t>４年間</t>
    <rPh sb="1" eb="3">
      <t>ネンカン</t>
    </rPh>
    <phoneticPr fontId="2"/>
  </si>
  <si>
    <t>５年間</t>
    <rPh sb="1" eb="3">
      <t>ネンカン</t>
    </rPh>
    <phoneticPr fontId="2"/>
  </si>
  <si>
    <t>70点以上75点未満</t>
    <rPh sb="2" eb="3">
      <t>テン</t>
    </rPh>
    <rPh sb="3" eb="5">
      <t>イジョウ</t>
    </rPh>
    <rPh sb="7" eb="8">
      <t>テン</t>
    </rPh>
    <rPh sb="8" eb="10">
      <t>ミマン</t>
    </rPh>
    <phoneticPr fontId="2"/>
  </si>
  <si>
    <t>リスト</t>
    <phoneticPr fontId="2"/>
  </si>
  <si>
    <t>CPD</t>
    <phoneticPr fontId="2"/>
  </si>
  <si>
    <t>氏名</t>
    <rPh sb="0" eb="2">
      <t>シメイ</t>
    </rPh>
    <phoneticPr fontId="2"/>
  </si>
  <si>
    <t>同種工事</t>
    <rPh sb="0" eb="2">
      <t>ドウシュ</t>
    </rPh>
    <rPh sb="2" eb="4">
      <t>コウジ</t>
    </rPh>
    <phoneticPr fontId="2"/>
  </si>
  <si>
    <t>(</t>
  </si>
  <si>
    <t>)</t>
  </si>
  <si>
    <t>工事名</t>
    <phoneticPr fontId="2"/>
  </si>
  <si>
    <t>技術者氏名</t>
    <rPh sb="0" eb="3">
      <t>ギジュツシャ</t>
    </rPh>
    <rPh sb="3" eb="5">
      <t>シメイ</t>
    </rPh>
    <phoneticPr fontId="2"/>
  </si>
  <si>
    <t>以上</t>
    <rPh sb="0" eb="2">
      <t>イジョウ</t>
    </rPh>
    <phoneticPr fontId="2"/>
  </si>
  <si>
    <t>未満</t>
    <rPh sb="0" eb="2">
      <t>ミマン</t>
    </rPh>
    <phoneticPr fontId="2"/>
  </si>
  <si>
    <t>点/件</t>
    <rPh sb="0" eb="1">
      <t>テン</t>
    </rPh>
    <rPh sb="2" eb="3">
      <t>ケン</t>
    </rPh>
    <phoneticPr fontId="2"/>
  </si>
  <si>
    <t>件数</t>
    <rPh sb="0" eb="2">
      <t>ケンスウ</t>
    </rPh>
    <phoneticPr fontId="2"/>
  </si>
  <si>
    <t>点数</t>
    <rPh sb="0" eb="1">
      <t>テン</t>
    </rPh>
    <rPh sb="1" eb="2">
      <t>スウ</t>
    </rPh>
    <phoneticPr fontId="2"/>
  </si>
  <si>
    <t>合計</t>
    <rPh sb="0" eb="2">
      <t>ゴウケイ</t>
    </rPh>
    <phoneticPr fontId="2"/>
  </si>
  <si>
    <t>工事成績（最大4点）</t>
    <phoneticPr fontId="2"/>
  </si>
  <si>
    <t>最大9点</t>
    <rPh sb="0" eb="2">
      <t>サイダイ</t>
    </rPh>
    <rPh sb="3" eb="4">
      <t>テン</t>
    </rPh>
    <phoneticPr fontId="2"/>
  </si>
  <si>
    <t>取得３点</t>
    <rPh sb="0" eb="2">
      <t>シュトク</t>
    </rPh>
    <rPh sb="3" eb="4">
      <t>テン</t>
    </rPh>
    <phoneticPr fontId="2"/>
  </si>
  <si>
    <t>～</t>
    <phoneticPr fontId="2"/>
  </si>
  <si>
    <t>）</t>
    <phoneticPr fontId="2"/>
  </si>
  <si>
    <t>点数</t>
    <phoneticPr fontId="2"/>
  </si>
  <si>
    <t>※１件のみ記載できる</t>
    <phoneticPr fontId="2"/>
  </si>
  <si>
    <t>■同種工事の施工実績</t>
    <rPh sb="1" eb="3">
      <t>ドウシュ</t>
    </rPh>
    <rPh sb="3" eb="5">
      <t>コウジ</t>
    </rPh>
    <rPh sb="6" eb="8">
      <t>セコウ</t>
    </rPh>
    <rPh sb="8" eb="10">
      <t>ジッセキ</t>
    </rPh>
    <phoneticPr fontId="2"/>
  </si>
  <si>
    <t>■工事成績</t>
    <rPh sb="1" eb="3">
      <t>コウジ</t>
    </rPh>
    <rPh sb="3" eb="5">
      <t>セイセキ</t>
    </rPh>
    <phoneticPr fontId="2"/>
  </si>
  <si>
    <t>■継続学習（CPD）の取組状況</t>
    <rPh sb="1" eb="3">
      <t>ケイゾク</t>
    </rPh>
    <rPh sb="3" eb="5">
      <t>ガクシュウ</t>
    </rPh>
    <rPh sb="11" eb="13">
      <t>トリクミ</t>
    </rPh>
    <rPh sb="13" eb="15">
      <t>ジョウキョウ</t>
    </rPh>
    <phoneticPr fontId="2"/>
  </si>
  <si>
    <t>注３</t>
    <rPh sb="0" eb="1">
      <t>チュウ</t>
    </rPh>
    <phoneticPr fontId="2"/>
  </si>
  <si>
    <t>注２</t>
    <rPh sb="0" eb="1">
      <t>チュウ</t>
    </rPh>
    <phoneticPr fontId="2"/>
  </si>
  <si>
    <t>注１</t>
    <phoneticPr fontId="2"/>
  </si>
  <si>
    <t>注意事項</t>
    <rPh sb="0" eb="2">
      <t>チュウイ</t>
    </rPh>
    <rPh sb="2" eb="4">
      <t>ジコウ</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</si>
  <si>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</si>
  <si>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</si>
  <si>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～翌年３月31日までの１年間）とする。</t>
    <rPh sb="4" eb="6">
      <t>ヨクネン</t>
    </rPh>
    <rPh sb="7" eb="8">
      <t>ガツ</t>
    </rPh>
    <rPh sb="10" eb="11">
      <t>ニチ</t>
    </rPh>
    <rPh sb="15" eb="17">
      <t>ネンカン</t>
    </rPh>
    <phoneticPr fontId="2"/>
  </si>
  <si>
    <t>②技術評価数値のうち、工事成績によって加点された点数（該当工種※の点数）</t>
    <rPh sb="13" eb="15">
      <t>セイセキ</t>
    </rPh>
    <phoneticPr fontId="2"/>
  </si>
  <si>
    <t>①技術・社会貢献評価数値の合計の点数</t>
    <rPh sb="8" eb="10">
      <t>ヒョウカ</t>
    </rPh>
    <rPh sb="10" eb="12">
      <t>スウチ</t>
    </rPh>
    <phoneticPr fontId="2"/>
  </si>
  <si>
    <t>対象業務</t>
    <rPh sb="0" eb="2">
      <t>タイショウ</t>
    </rPh>
    <rPh sb="2" eb="4">
      <t>ギョウム</t>
    </rPh>
    <phoneticPr fontId="2"/>
  </si>
  <si>
    <t>対象工事</t>
    <rPh sb="0" eb="2">
      <t>タイショウ</t>
    </rPh>
    <rPh sb="2" eb="4">
      <t>コウジ</t>
    </rPh>
    <phoneticPr fontId="2"/>
  </si>
  <si>
    <t>工事番号</t>
    <rPh sb="0" eb="2">
      <t>コウジ</t>
    </rPh>
    <rPh sb="2" eb="4">
      <t>バンゴウ</t>
    </rPh>
    <phoneticPr fontId="2"/>
  </si>
  <si>
    <t>①</t>
  </si>
  <si>
    <t>②</t>
    <phoneticPr fontId="2"/>
  </si>
  <si>
    <t>③</t>
    <phoneticPr fontId="2"/>
  </si>
  <si>
    <t>④</t>
    <phoneticPr fontId="2"/>
  </si>
  <si>
    <t>該当
なし</t>
    <rPh sb="0" eb="2">
      <t>ガイトウ</t>
    </rPh>
    <phoneticPr fontId="2"/>
  </si>
  <si>
    <t>同種工事の実績の有無</t>
    <rPh sb="0" eb="2">
      <t>ドウシュ</t>
    </rPh>
    <rPh sb="2" eb="4">
      <t>コウジ</t>
    </rPh>
    <rPh sb="5" eb="7">
      <t>ジッセキ</t>
    </rPh>
    <rPh sb="8" eb="10">
      <t>ウム</t>
    </rPh>
    <phoneticPr fontId="2"/>
  </si>
  <si>
    <t>工場製作</t>
    <rPh sb="0" eb="2">
      <t>コウジョウ</t>
    </rPh>
    <rPh sb="2" eb="4">
      <t>セイサク</t>
    </rPh>
    <phoneticPr fontId="2"/>
  </si>
  <si>
    <t>発注機関名</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</si>
  <si>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</si>
  <si>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最小値</t>
    <rPh sb="0" eb="3">
      <t>サイショウチ</t>
    </rPh>
    <phoneticPr fontId="2"/>
  </si>
  <si>
    <t>：　配置予定技術者は３名まで記載できる。評価対象者は「同種工事の実績」、「工事成績」、</t>
    <rPh sb="8" eb="9">
      <t>シャ</t>
    </rPh>
    <rPh sb="37" eb="39">
      <t>コウジ</t>
    </rPh>
    <rPh sb="39" eb="41">
      <t>セイセキ</t>
    </rPh>
    <phoneticPr fontId="2"/>
  </si>
  <si>
    <t>施工能力評価型様式４号</t>
    <phoneticPr fontId="2"/>
  </si>
  <si>
    <t>施工能力評価型様式５号</t>
    <phoneticPr fontId="2"/>
  </si>
  <si>
    <t>発注機関名</t>
    <rPh sb="0" eb="2">
      <t>ハッチュウ</t>
    </rPh>
    <rPh sb="2" eb="5">
      <t>キカンメイ</t>
    </rPh>
    <phoneticPr fontId="2"/>
  </si>
  <si>
    <t>■地域固有の社会貢献活動</t>
  </si>
  <si>
    <t>■地域固有の社会貢献活動</t>
    <phoneticPr fontId="2"/>
  </si>
  <si>
    <t>３年間</t>
    <rPh sb="1" eb="3">
      <t>ネンカン</t>
    </rPh>
    <phoneticPr fontId="2"/>
  </si>
  <si>
    <t>対象期間：令和○○年度　　　　　　　　　　</t>
    <rPh sb="0" eb="2">
      <t>タイショウ</t>
    </rPh>
    <rPh sb="2" eb="4">
      <t>キカン</t>
    </rPh>
    <rPh sb="5" eb="7">
      <t>レイワ</t>
    </rPh>
    <rPh sb="9" eb="11">
      <t>ネンド</t>
    </rPh>
    <phoneticPr fontId="2"/>
  </si>
  <si>
    <t>施工能力評価型様式６号</t>
    <phoneticPr fontId="2"/>
  </si>
  <si>
    <t>有</t>
    <rPh sb="0" eb="1">
      <t>ア</t>
    </rPh>
    <phoneticPr fontId="2"/>
  </si>
  <si>
    <t>無</t>
    <rPh sb="0" eb="1">
      <t>ナ</t>
    </rPh>
    <phoneticPr fontId="2"/>
  </si>
  <si>
    <t>施工実績</t>
    <rPh sb="0" eb="2">
      <t>セコウ</t>
    </rPh>
    <rPh sb="2" eb="4">
      <t>ジッセキ</t>
    </rPh>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</si>
  <si>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</si>
  <si>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　「継続学習（ＣＰＤ）の取組状況」の各評価項目の合計得点の低いものとし、「評価対象」欄</t>
    <phoneticPr fontId="2"/>
  </si>
  <si>
    <t>該当
あり</t>
    <rPh sb="0" eb="2">
      <t>ガイトウ</t>
    </rPh>
    <phoneticPr fontId="2"/>
  </si>
  <si>
    <t>業務名</t>
    <rPh sb="0" eb="3">
      <t>ギョウムメイ</t>
    </rPh>
    <phoneticPr fontId="2"/>
  </si>
  <si>
    <t>業務内容</t>
    <rPh sb="0" eb="2">
      <t>ギョウム</t>
    </rPh>
    <rPh sb="2" eb="4">
      <t>ナイヨウ</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</si>
  <si>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</si>
  <si>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</si>
  <si>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</si>
  <si>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</si>
  <si>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様</t>
    <rPh sb="0" eb="1">
      <t>サマ</t>
    </rPh>
    <phoneticPr fontId="2"/>
  </si>
  <si>
    <t>付けで入札公告のありました</t>
    <phoneticPr fontId="2"/>
  </si>
  <si>
    <t>について、以下の通り技術資料を提出します。</t>
    <rPh sb="5" eb="7">
      <t>イカ</t>
    </rPh>
    <rPh sb="8" eb="9">
      <t>トオ</t>
    </rPh>
    <rPh sb="10" eb="12">
      <t>ギジュツ</t>
    </rPh>
    <rPh sb="12" eb="14">
      <t>シリョウ</t>
    </rPh>
    <rPh sb="15" eb="17">
      <t>テイシュツ</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</si>
  <si>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</si>
  <si>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</si>
  <si>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</si>
  <si>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t>
  </si>
  <si>
    <t>※現場代理人として従事した
工事成績を申告する場合</t>
    <rPh sb="19" eb="21">
      <t>シンコク</t>
    </rPh>
    <rPh sb="23" eb="25">
      <t>バアイ</t>
    </rPh>
    <phoneticPr fontId="2"/>
  </si>
  <si>
    <t>学習履歴証明書</t>
    <rPh sb="0" eb="2">
      <t>ガクシュウ</t>
    </rPh>
    <rPh sb="2" eb="4">
      <t>リレキ</t>
    </rPh>
    <rPh sb="4" eb="7">
      <t>ショウメイショ</t>
    </rPh>
    <phoneticPr fontId="2"/>
  </si>
  <si>
    <t>２　提出方法　</t>
    <rPh sb="2" eb="4">
      <t>テイシュツ</t>
    </rPh>
    <rPh sb="4" eb="6">
      <t>ホウホウ</t>
    </rPh>
    <phoneticPr fontId="2"/>
  </si>
  <si>
    <t>３　問い合わせ</t>
    <rPh sb="2" eb="3">
      <t>ト</t>
    </rPh>
    <rPh sb="4" eb="5">
      <t>ア</t>
    </rPh>
    <phoneticPr fontId="2"/>
  </si>
  <si>
    <t>1　提出書類</t>
    <rPh sb="2" eb="4">
      <t>テイシュツ</t>
    </rPh>
    <rPh sb="4" eb="6">
      <t>ショルイ</t>
    </rPh>
    <phoneticPr fontId="2"/>
  </si>
  <si>
    <t>✓</t>
    <phoneticPr fontId="2"/>
  </si>
  <si>
    <t>２　提出方法</t>
    <rPh sb="2" eb="4">
      <t>テイシュツ</t>
    </rPh>
    <rPh sb="4" eb="6">
      <t>ホウホウ</t>
    </rPh>
    <phoneticPr fontId="2"/>
  </si>
  <si>
    <t>施工能力評価型様式１号</t>
    <rPh sb="0" eb="2">
      <t>セコウ</t>
    </rPh>
    <rPh sb="2" eb="4">
      <t>ノウリョク</t>
    </rPh>
    <rPh sb="4" eb="6">
      <t>ヒョウカ</t>
    </rPh>
    <rPh sb="6" eb="7">
      <t>ガタ</t>
    </rPh>
    <rPh sb="7" eb="9">
      <t>ヨウシキ</t>
    </rPh>
    <rPh sb="10" eb="11">
      <t>ゴウ</t>
    </rPh>
    <phoneticPr fontId="2"/>
  </si>
  <si>
    <t>同種工事の施工実績</t>
    <rPh sb="0" eb="2">
      <t>ドウシュ</t>
    </rPh>
    <rPh sb="2" eb="4">
      <t>コウジ</t>
    </rPh>
    <rPh sb="5" eb="7">
      <t>セコウ</t>
    </rPh>
    <rPh sb="7" eb="9">
      <t>ジッセキ</t>
    </rPh>
    <phoneticPr fontId="2"/>
  </si>
  <si>
    <t>当該工事で使用する作業船</t>
    <rPh sb="0" eb="2">
      <t>トウガイ</t>
    </rPh>
    <rPh sb="2" eb="4">
      <t>コウジ</t>
    </rPh>
    <rPh sb="5" eb="7">
      <t>シヨウ</t>
    </rPh>
    <rPh sb="9" eb="12">
      <t>サギョウセン</t>
    </rPh>
    <phoneticPr fontId="2"/>
  </si>
  <si>
    <t>※専任補助者を
配置する場合</t>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</si>
  <si>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</si>
  <si>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様式３号（企業の施工能力）</t>
    <rPh sb="5" eb="7">
      <t>キギョウ</t>
    </rPh>
    <rPh sb="8" eb="10">
      <t>セコウ</t>
    </rPh>
    <rPh sb="10" eb="12">
      <t>ノウリョク</t>
    </rPh>
    <phoneticPr fontId="2"/>
  </si>
  <si>
    <t>様式４号（配置予定技術者の技術力）</t>
    <rPh sb="5" eb="7">
      <t>ハイチ</t>
    </rPh>
    <rPh sb="7" eb="9">
      <t>ヨテイ</t>
    </rPh>
    <rPh sb="9" eb="12">
      <t>ギジュツシャ</t>
    </rPh>
    <rPh sb="13" eb="16">
      <t>ギジュツリョク</t>
    </rPh>
    <phoneticPr fontId="2"/>
  </si>
  <si>
    <t>様式６号（不履行項目数）</t>
    <rPh sb="0" eb="2">
      <t>ヨウシキ</t>
    </rPh>
    <rPh sb="3" eb="4">
      <t>ゴウ</t>
    </rPh>
    <rPh sb="5" eb="8">
      <t>フリコウ</t>
    </rPh>
    <rPh sb="8" eb="11">
      <t>コウモクスウ</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</si>
  <si>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</si>
  <si>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ＩＣＴの活用</t>
    <rPh sb="4" eb="6">
      <t>カツヨウ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</si>
  <si>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</si>
  <si>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配置予定技術者の技術力【様式４号】</t>
    <rPh sb="0" eb="2">
      <t>ハイチ</t>
    </rPh>
    <rPh sb="2" eb="4">
      <t>ヨテイ</t>
    </rPh>
    <rPh sb="4" eb="7">
      <t>ギジュツシャ</t>
    </rPh>
    <rPh sb="8" eb="11">
      <t>ギジュツリョク</t>
    </rPh>
    <rPh sb="12" eb="14">
      <t>ヨウシキ</t>
    </rPh>
    <rPh sb="15" eb="16">
      <t>ゴウ</t>
    </rPh>
    <phoneticPr fontId="2"/>
  </si>
  <si>
    <t>当該工事で使用
する作業船
【様式７号】</t>
    <rPh sb="15" eb="17">
      <t>ヨウシキ</t>
    </rPh>
    <rPh sb="18" eb="19">
      <t>ゴウ</t>
    </rPh>
    <phoneticPr fontId="2"/>
  </si>
  <si>
    <t>企業の施工能力【様式３号】</t>
    <rPh sb="0" eb="2">
      <t>キギョウ</t>
    </rPh>
    <rPh sb="3" eb="5">
      <t>セコウ</t>
    </rPh>
    <rPh sb="5" eb="7">
      <t>ノウリョク</t>
    </rPh>
    <rPh sb="8" eb="10">
      <t>ヨウシキ</t>
    </rPh>
    <rPh sb="11" eb="12">
      <t>ゴウ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</si>
  <si>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</si>
  <si>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減点項目
【様式６号】</t>
    <rPh sb="0" eb="2">
      <t>ゲンテン</t>
    </rPh>
    <rPh sb="2" eb="4">
      <t>コウモク</t>
    </rPh>
    <rPh sb="6" eb="8">
      <t>ヨウシキ</t>
    </rPh>
    <rPh sb="9" eb="10">
      <t>ゴウ</t>
    </rPh>
    <phoneticPr fontId="2"/>
  </si>
  <si>
    <t>注２：</t>
    <rPh sb="0" eb="1">
      <t>チュウ</t>
    </rPh>
    <phoneticPr fontId="2"/>
  </si>
  <si>
    <t>　　令和○年○月○日</t>
    <rPh sb="2" eb="4">
      <t>レイワ</t>
    </rPh>
    <rPh sb="5" eb="6">
      <t>ネン</t>
    </rPh>
    <rPh sb="7" eb="8">
      <t>ガツ</t>
    </rPh>
    <rPh sb="9" eb="10">
      <t>ニチ</t>
    </rPh>
    <phoneticPr fontId="2"/>
  </si>
  <si>
    <t>注１：</t>
    <rPh sb="0" eb="1">
      <t>チュウ</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</si>
  <si>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</si>
  <si>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</si>
  <si>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</si>
  <si>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</si>
  <si>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</si>
  <si>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注２</t>
    <rPh sb="0" eb="1">
      <t>チュウ</t>
    </rPh>
    <phoneticPr fontId="2"/>
  </si>
  <si>
    <t>注５：</t>
    <rPh sb="0" eb="1">
      <t>チュウ</t>
    </rPh>
    <phoneticPr fontId="2"/>
  </si>
  <si>
    <t>注意事項</t>
    <rPh sb="0" eb="1">
      <t>チュウイ</t>
    </rPh>
    <rPh sb="1" eb="3">
      <t>ジコウ</t>
    </rPh>
    <phoneticPr fontId="2"/>
  </si>
  <si>
    <t>注７：</t>
    <rPh sb="0" eb="1">
      <t>チュウ</t>
    </rPh>
    <phoneticPr fontId="2"/>
  </si>
  <si>
    <t>　次の資料を添付すること。（コピー可。また、記載事項に該当する箇所をアンダーライン・赤囲み等により明示すること。）</t>
    <rPh sb="17" eb="18">
      <t>カ</t>
    </rPh>
    <phoneticPr fontId="2"/>
  </si>
  <si>
    <t>　作業船の所有者が確認できる資料として「登記簿」「納税証明書」「海上保険証券」等の写しを添付すること。</t>
    <phoneticPr fontId="2"/>
  </si>
  <si>
    <t>　作業船の共有及び持ち分（出資）比率が確認出来る書類として、「共同保有契約書」や「海上保険証券」等の写しを添付すること。</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</si>
  <si>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</si>
  <si>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リスト</t>
    <phoneticPr fontId="2"/>
  </si>
  <si>
    <t>①</t>
    <phoneticPr fontId="2"/>
  </si>
  <si>
    <t>該当なし</t>
    <rPh sb="0" eb="2">
      <t>ガイトウ</t>
    </rPh>
    <phoneticPr fontId="2"/>
  </si>
  <si>
    <t>②</t>
    <phoneticPr fontId="2"/>
  </si>
  <si>
    <t>③</t>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</si>
  <si>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</si>
  <si>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技術資料全般の注意事項</t>
    <rPh sb="0" eb="2">
      <t>ギジュツ</t>
    </rPh>
    <rPh sb="2" eb="4">
      <t>シリョウ</t>
    </rPh>
    <rPh sb="4" eb="6">
      <t>ゼンパン</t>
    </rPh>
    <rPh sb="7" eb="9">
      <t>チュウイ</t>
    </rPh>
    <rPh sb="9" eb="11">
      <t>ジコウ</t>
    </rPh>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</si>
  <si>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</si>
  <si>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</si>
  <si>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</si>
  <si>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ＩＣＴ活用工事【受注者希望型】を実施しない。</t>
    <rPh sb="3" eb="5">
      <t>カツヨウ</t>
    </rPh>
    <rPh sb="5" eb="7">
      <t>コウジ</t>
    </rPh>
    <rPh sb="8" eb="11">
      <t>ジュチュウシャ</t>
    </rPh>
    <rPh sb="11" eb="14">
      <t>キボウガタ</t>
    </rPh>
    <rPh sb="16" eb="18">
      <t>ジッシ</t>
    </rPh>
    <phoneticPr fontId="2"/>
  </si>
  <si>
    <t>下請負人の全てを県内企業とする、
又は元請負人が県内企業であり自社施工する。</t>
  </si>
  <si>
    <t>ＣＣＵＳに事業者未登録</t>
  </si>
  <si>
    <t>Ｈ＝○.○ｍ</t>
    <phoneticPr fontId="2"/>
  </si>
  <si>
    <t>○○○○m2</t>
    <phoneticPr fontId="2"/>
  </si>
  <si>
    <t>～</t>
    <phoneticPr fontId="2"/>
  </si>
  <si>
    <t>○○工事</t>
    <rPh sb="2" eb="4">
      <t>コウジ</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</si>
  <si>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</si>
  <si>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　その他の事項については、様式２の「注１」～「注３」確認し本様式を記載すること。</t>
  </si>
  <si>
    <t>は全て記載（選択・記載）すること。</t>
    <rPh sb="1" eb="2">
      <t>スベ</t>
    </rPh>
    <rPh sb="3" eb="5">
      <t>キサイ</t>
    </rPh>
    <rPh sb="6" eb="8">
      <t>センタク</t>
    </rPh>
    <phoneticPr fontId="2"/>
  </si>
  <si>
    <t>《　あてはまるものいずれかに○を記載すること　》</t>
  </si>
  <si>
    <t>（発注者記載欄）</t>
    <rPh sb="1" eb="4">
      <t>ハッチュウシャ</t>
    </rPh>
    <phoneticPr fontId="2"/>
  </si>
  <si>
    <t>様式２号（自己評価申告書）</t>
    <phoneticPr fontId="2"/>
  </si>
  <si>
    <t>自己評価申告書</t>
    <phoneticPr fontId="2"/>
  </si>
  <si>
    <r>
      <t>■社会貢献点数</t>
    </r>
    <r>
      <rPr>
        <sz val="10"/>
        <rFont val="ＭＳ ゴシック"/>
        <family val="3"/>
        <charset val="128"/>
      </rPr>
      <t>　</t>
    </r>
    <rPh sb="1" eb="3">
      <t>シャカイ</t>
    </rPh>
    <rPh sb="3" eb="5">
      <t>コウケン</t>
    </rPh>
    <rPh sb="5" eb="7">
      <t>テンスウ</t>
    </rPh>
    <phoneticPr fontId="2"/>
  </si>
  <si>
    <t>注６：</t>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</si>
  <si>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</si>
  <si>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t>⑤</t>
    <phoneticPr fontId="2"/>
  </si>
  <si>
    <t>⑥</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</si>
  <si>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</si>
  <si>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</si>
  <si>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</si>
  <si>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</si>
  <si>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</si>
  <si>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</si>
  <si>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</si>
  <si>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t>
    <phoneticPr fontId="2"/>
  </si>
  <si>
    <t>入札参加申込期限日</t>
    <phoneticPr fontId="2"/>
  </si>
  <si>
    <t>機関の書類</t>
    <rPh sb="0" eb="2">
      <t>キカン</t>
    </rPh>
    <rPh sb="3" eb="5">
      <t>ショルイ</t>
    </rPh>
    <phoneticPr fontId="2"/>
  </si>
  <si>
    <t>施工能力標型様式７号</t>
    <rPh sb="0" eb="2">
      <t>セコウ</t>
    </rPh>
    <rPh sb="2" eb="4">
      <t>ノウリョク</t>
    </rPh>
    <rPh sb="4" eb="5">
      <t>ヒョウ</t>
    </rPh>
    <rPh sb="5" eb="6">
      <t>ガタ</t>
    </rPh>
    <rPh sb="6" eb="8">
      <t>ヨウシキ</t>
    </rPh>
    <rPh sb="9" eb="10">
      <t>ゴウ</t>
    </rPh>
    <phoneticPr fontId="2"/>
  </si>
  <si>
    <t>　使用の有無</t>
    <rPh sb="1" eb="3">
      <t>シヨウ</t>
    </rPh>
    <rPh sb="4" eb="6">
      <t>ウム</t>
    </rPh>
    <phoneticPr fontId="2"/>
  </si>
  <si>
    <t>　保有形態</t>
    <rPh sb="1" eb="3">
      <t>ホユウ</t>
    </rPh>
    <rPh sb="3" eb="5">
      <t>ケイタイ</t>
    </rPh>
    <phoneticPr fontId="2"/>
  </si>
  <si>
    <t>自社保有船</t>
    <rPh sb="0" eb="2">
      <t>ジシャ</t>
    </rPh>
    <rPh sb="2" eb="4">
      <t>ホユウ</t>
    </rPh>
    <rPh sb="4" eb="5">
      <t>フネ</t>
    </rPh>
    <phoneticPr fontId="2"/>
  </si>
  <si>
    <t>自社保有船以外（傭船契約等）</t>
    <phoneticPr fontId="2"/>
  </si>
  <si>
    <t>　船種</t>
    <rPh sb="1" eb="3">
      <t>センシュ</t>
    </rPh>
    <phoneticPr fontId="2"/>
  </si>
  <si>
    <t>①ポンプ浚渫船</t>
    <rPh sb="4" eb="6">
      <t>シュンセツ</t>
    </rPh>
    <rPh sb="6" eb="7">
      <t>セン</t>
    </rPh>
    <phoneticPr fontId="2"/>
  </si>
  <si>
    <t>②グラブ浚渫船</t>
    <rPh sb="4" eb="7">
      <t>シュンセツセン</t>
    </rPh>
    <phoneticPr fontId="2"/>
  </si>
  <si>
    <t>③バックホウ浚渫船</t>
    <rPh sb="6" eb="9">
      <t>シュンセツセン</t>
    </rPh>
    <phoneticPr fontId="2"/>
  </si>
  <si>
    <t>④リクレーマ船</t>
    <rPh sb="6" eb="7">
      <t>セン</t>
    </rPh>
    <phoneticPr fontId="2"/>
  </si>
  <si>
    <t>⑤バージアンローダ船</t>
    <rPh sb="9" eb="10">
      <t>セン</t>
    </rPh>
    <phoneticPr fontId="2"/>
  </si>
  <si>
    <t>⑥空気圧送船</t>
    <rPh sb="1" eb="3">
      <t>クウキ</t>
    </rPh>
    <rPh sb="3" eb="5">
      <t>アッソウ</t>
    </rPh>
    <rPh sb="5" eb="6">
      <t>セン</t>
    </rPh>
    <phoneticPr fontId="2"/>
  </si>
  <si>
    <t>⑦旋回起重機船</t>
    <rPh sb="1" eb="3">
      <t>センカイ</t>
    </rPh>
    <rPh sb="3" eb="6">
      <t>キジュウキ</t>
    </rPh>
    <rPh sb="6" eb="7">
      <t>フネ</t>
    </rPh>
    <phoneticPr fontId="2"/>
  </si>
  <si>
    <t>⑧固定起重機船</t>
    <rPh sb="1" eb="3">
      <t>コテイ</t>
    </rPh>
    <rPh sb="3" eb="6">
      <t>キジュウキ</t>
    </rPh>
    <rPh sb="6" eb="7">
      <t>セン</t>
    </rPh>
    <phoneticPr fontId="2"/>
  </si>
  <si>
    <t>⑨クレーン付き台船</t>
    <rPh sb="5" eb="6">
      <t>ツ</t>
    </rPh>
    <rPh sb="7" eb="9">
      <t>ダイセン</t>
    </rPh>
    <phoneticPr fontId="2"/>
  </si>
  <si>
    <t>⑩杭打船</t>
    <rPh sb="1" eb="3">
      <t>クイウ</t>
    </rPh>
    <rPh sb="3" eb="4">
      <t>セン</t>
    </rPh>
    <phoneticPr fontId="2"/>
  </si>
  <si>
    <t>⑪コンクリートミキサー船</t>
    <rPh sb="11" eb="12">
      <t>フネ</t>
    </rPh>
    <phoneticPr fontId="2"/>
  </si>
  <si>
    <t>⑫ケーソン製作用台船</t>
    <rPh sb="5" eb="8">
      <t>セイサクヨウ</t>
    </rPh>
    <rPh sb="8" eb="10">
      <t>ダイセン</t>
    </rPh>
    <phoneticPr fontId="2"/>
  </si>
  <si>
    <t>⑬深層混合処理船</t>
    <rPh sb="1" eb="3">
      <t>シンソウ</t>
    </rPh>
    <rPh sb="3" eb="5">
      <t>コンゴウ</t>
    </rPh>
    <rPh sb="5" eb="7">
      <t>ショリ</t>
    </rPh>
    <rPh sb="7" eb="8">
      <t>セン</t>
    </rPh>
    <phoneticPr fontId="2"/>
  </si>
  <si>
    <t>⑭サンドドレーン船</t>
    <rPh sb="8" eb="9">
      <t>セン</t>
    </rPh>
    <phoneticPr fontId="2"/>
  </si>
  <si>
    <t>⑮サンドコンパクション船</t>
    <rPh sb="11" eb="12">
      <t>セン</t>
    </rPh>
    <phoneticPr fontId="2"/>
  </si>
  <si>
    <t>「株主名簿記載事項証明書」等の写しを添付すること。</t>
    <phoneticPr fontId="2"/>
  </si>
  <si>
    <t>　環境基準</t>
    <rPh sb="1" eb="3">
      <t>カンキョウ</t>
    </rPh>
    <rPh sb="3" eb="5">
      <t>キジュン</t>
    </rPh>
    <phoneticPr fontId="2"/>
  </si>
  <si>
    <t>達成</t>
    <rPh sb="0" eb="2">
      <t>タッセイ</t>
    </rPh>
    <phoneticPr fontId="2"/>
  </si>
  <si>
    <t>未達成</t>
    <rPh sb="0" eb="3">
      <t>ミタッセイ</t>
    </rPh>
    <phoneticPr fontId="2"/>
  </si>
  <si>
    <t>３．作業船の諸元</t>
    <phoneticPr fontId="2"/>
  </si>
  <si>
    <t>１．工程上必要な全期間に使用する作業船の船種</t>
    <rPh sb="2" eb="4">
      <t>コウテイ</t>
    </rPh>
    <rPh sb="4" eb="5">
      <t>ジョウ</t>
    </rPh>
    <rPh sb="5" eb="7">
      <t>ヒツヨウ</t>
    </rPh>
    <rPh sb="8" eb="11">
      <t>ゼンキカン</t>
    </rPh>
    <rPh sb="12" eb="14">
      <t>シヨウ</t>
    </rPh>
    <rPh sb="16" eb="18">
      <t>サギョウ</t>
    </rPh>
    <rPh sb="18" eb="19">
      <t>セン</t>
    </rPh>
    <rPh sb="20" eb="22">
      <t>センシュ</t>
    </rPh>
    <phoneticPr fontId="2"/>
  </si>
  <si>
    <t>←達成の場合は、下記６を記載。</t>
    <rPh sb="8" eb="10">
      <t>カキ</t>
    </rPh>
    <phoneticPr fontId="2"/>
  </si>
  <si>
    <t>　作業船を子会社が保有又は子会社と共有している場合は、親会社が子会社の株式を保有していることを確認できる資料として</t>
    <phoneticPr fontId="2"/>
  </si>
  <si>
    <t>注意事項</t>
    <rPh sb="0" eb="2">
      <t>チュウイ</t>
    </rPh>
    <rPh sb="2" eb="4">
      <t>ジコウ</t>
    </rPh>
    <phoneticPr fontId="2"/>
  </si>
  <si>
    <t>６.当該工事に使用する作業船に設置された全ての原動機一覧</t>
    <rPh sb="2" eb="4">
      <t>トウガイ</t>
    </rPh>
    <rPh sb="4" eb="6">
      <t>コウジ</t>
    </rPh>
    <rPh sb="7" eb="9">
      <t>シヨウ</t>
    </rPh>
    <rPh sb="11" eb="14">
      <t>サギョウセン</t>
    </rPh>
    <rPh sb="15" eb="17">
      <t>セッチ</t>
    </rPh>
    <rPh sb="20" eb="21">
      <t>スベ</t>
    </rPh>
    <rPh sb="23" eb="26">
      <t>ゲンドウキ</t>
    </rPh>
    <rPh sb="26" eb="28">
      <t>イチラン</t>
    </rPh>
    <phoneticPr fontId="2"/>
  </si>
  <si>
    <t>注５：</t>
    <rPh sb="0" eb="1">
      <t>チュウ</t>
    </rPh>
    <phoneticPr fontId="2"/>
  </si>
  <si>
    <t>注１：</t>
    <rPh sb="0" eb="1">
      <t>チュウ</t>
    </rPh>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</si>
  <si>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</si>
  <si>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t>　その他の事項については、様式２の「注１」～「注３」確認し本様式を記載すること。</t>
    <phoneticPr fontId="2"/>
  </si>
  <si>
    <t>記載した原動機各々に対する「国際大気汚染防止原動機証書」の写しとそれに伴う作業船の写真（船名がわかる）や原動機</t>
    <phoneticPr fontId="2"/>
  </si>
  <si>
    <t>　環境基準の達成は、作業船に設置された原動機に対して発行される「国際大気汚染防止原動機証書」にて判断するため、原動機一覧に</t>
    <phoneticPr fontId="2"/>
  </si>
  <si>
    <t>の写真（形式番号がわかる）を添付すること。なお、作業船の原動機として、「国際大気汚染防止原動機証書」が発行されていない</t>
    <phoneticPr fontId="2"/>
  </si>
  <si>
    <t>原動機は評価の対象としない。</t>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</si>
  <si>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</si>
  <si>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５．上記作業船に設置された全ての原動機が環境基準を達成・未達成</t>
    <rPh sb="2" eb="4">
      <t>ジョウキ</t>
    </rPh>
    <rPh sb="4" eb="7">
      <t>サギョウセン</t>
    </rPh>
    <rPh sb="8" eb="10">
      <t>セッチ</t>
    </rPh>
    <rPh sb="13" eb="14">
      <t>スベ</t>
    </rPh>
    <rPh sb="16" eb="19">
      <t>ゲンドウキ</t>
    </rPh>
    <rPh sb="20" eb="22">
      <t>カンキョウ</t>
    </rPh>
    <rPh sb="22" eb="24">
      <t>キジュン</t>
    </rPh>
    <rPh sb="25" eb="27">
      <t>タッセイ</t>
    </rPh>
    <rPh sb="28" eb="31">
      <t>ミタッセイ</t>
    </rPh>
    <phoneticPr fontId="2"/>
  </si>
  <si>
    <t>注６：</t>
    <rPh sb="0" eb="1">
      <t>チュウ</t>
    </rPh>
    <phoneticPr fontId="2"/>
  </si>
  <si>
    <t>　原動機一覧には、入札参加申込期限日において設置された原動機すべてを記載し、いずれかの原動機において、環境基準を達成して</t>
    <rPh sb="9" eb="11">
      <t>ニュウサツ</t>
    </rPh>
    <rPh sb="11" eb="13">
      <t>サンカ</t>
    </rPh>
    <rPh sb="13" eb="15">
      <t>モウシコミ</t>
    </rPh>
    <rPh sb="15" eb="18">
      <t>キゲンビ</t>
    </rPh>
    <phoneticPr fontId="2"/>
  </si>
  <si>
    <t>いない場合は、加点の対象としない。なお、定格出力が130kW以下の原動機については、備考欄に「対象外」と記載すること。対象外の</t>
    <phoneticPr fontId="2"/>
  </si>
  <si>
    <t>原動機については、環境基準達成の有無が確認できないため評価の対象外とする。</t>
    <phoneticPr fontId="2"/>
  </si>
  <si>
    <t>　評価対象となる作業船を１隻のみ記載すること。なお、評価対象となる作業船でない場合は「１．工程上必要な全期間に使用する</t>
    <rPh sb="1" eb="3">
      <t>ヒョウカ</t>
    </rPh>
    <rPh sb="3" eb="5">
      <t>タイショウ</t>
    </rPh>
    <rPh sb="8" eb="11">
      <t>サギョウセン</t>
    </rPh>
    <rPh sb="13" eb="14">
      <t>セキ</t>
    </rPh>
    <rPh sb="16" eb="18">
      <t>キサイ</t>
    </rPh>
    <rPh sb="26" eb="28">
      <t>ヒョウカ</t>
    </rPh>
    <rPh sb="28" eb="30">
      <t>タイショウ</t>
    </rPh>
    <rPh sb="33" eb="36">
      <t>サギョウセン</t>
    </rPh>
    <rPh sb="39" eb="41">
      <t>バアイ</t>
    </rPh>
    <rPh sb="45" eb="48">
      <t>コウテイジョウ</t>
    </rPh>
    <rPh sb="48" eb="50">
      <t>ヒツヨウ</t>
    </rPh>
    <rPh sb="51" eb="54">
      <t>ゼンキカン</t>
    </rPh>
    <rPh sb="55" eb="57">
      <t>シヨウ</t>
    </rPh>
    <phoneticPr fontId="2"/>
  </si>
  <si>
    <t>※専任補助者として従事した
工事成績を申告する場合</t>
    <rPh sb="1" eb="3">
      <t>センニン</t>
    </rPh>
    <rPh sb="3" eb="6">
      <t>ホジョシャ</t>
    </rPh>
    <rPh sb="19" eb="21">
      <t>シンコク</t>
    </rPh>
    <rPh sb="23" eb="25">
      <t>バアイ</t>
    </rPh>
    <phoneticPr fontId="2"/>
  </si>
  <si>
    <t>電話番号</t>
    <rPh sb="0" eb="2">
      <t>デンワ</t>
    </rPh>
    <rPh sb="2" eb="4">
      <t>バンゴウ</t>
    </rPh>
    <phoneticPr fontId="2"/>
  </si>
  <si>
    <t>メール</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</si>
  <si>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</si>
  <si>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規模・寸法</t>
    <phoneticPr fontId="2"/>
  </si>
  <si>
    <t>構造型式</t>
    <phoneticPr fontId="2"/>
  </si>
  <si>
    <t>使用機材・数量</t>
    <phoneticPr fontId="2"/>
  </si>
  <si>
    <t>ｺﾝｸﾘｰﾄﾌﾞﾛｯｸ積</t>
    <rPh sb="11" eb="12">
      <t>ヅ</t>
    </rPh>
    <phoneticPr fontId="2"/>
  </si>
  <si>
    <t>（８年間）</t>
    <phoneticPr fontId="2"/>
  </si>
  <si>
    <t>同種工事：</t>
    <rPh sb="0" eb="2">
      <t>ドウシュ</t>
    </rPh>
    <rPh sb="2" eb="4">
      <t>コウジ</t>
    </rPh>
    <phoneticPr fontId="2"/>
  </si>
  <si>
    <t>発注機関</t>
    <rPh sb="0" eb="2">
      <t>ハッチュウ</t>
    </rPh>
    <rPh sb="2" eb="4">
      <t>キカン</t>
    </rPh>
    <phoneticPr fontId="2"/>
  </si>
  <si>
    <t>兵庫県</t>
    <rPh sb="0" eb="3">
      <t>ヒョウゴケン</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</si>
  <si>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</si>
  <si>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</si>
  <si>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の記載（選択・記載 ）した。また、</t>
    <rPh sb="1" eb="3">
      <t>キサイ</t>
    </rPh>
    <rPh sb="4" eb="6">
      <t>センタク</t>
    </rPh>
    <rPh sb="10" eb="11">
      <t>ニュウリョク</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</si>
  <si>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</si>
  <si>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t>担当者</t>
    <rPh sb="0" eb="3">
      <t>タントウシャ</t>
    </rPh>
    <phoneticPr fontId="2"/>
  </si>
  <si>
    <t>建設ｷｬﾘｱｱｯﾌﾟｼｽﾃﾑ（CCUS）
の活用</t>
    <rPh sb="0" eb="2">
      <t>ケンセツ</t>
    </rPh>
    <rPh sb="22" eb="24">
      <t>カツヨウ</t>
    </rPh>
    <phoneticPr fontId="2"/>
  </si>
  <si>
    <t>継続学習（CPD)の取組状況</t>
    <rPh sb="0" eb="2">
      <t>ケイゾク</t>
    </rPh>
    <rPh sb="2" eb="4">
      <t>ガクシュウ</t>
    </rPh>
    <rPh sb="10" eb="12">
      <t>トリクミ</t>
    </rPh>
    <rPh sb="12" eb="14">
      <t>ジョウキョウ</t>
    </rPh>
    <phoneticPr fontId="2"/>
  </si>
  <si>
    <t>地域建設
業者の
育成</t>
    <phoneticPr fontId="2"/>
  </si>
  <si>
    <t>地域建設業者の育成</t>
    <phoneticPr fontId="2"/>
  </si>
  <si>
    <t>企業の
施工能力</t>
    <phoneticPr fontId="2"/>
  </si>
  <si>
    <t>配置予定技術者の
技術力</t>
    <phoneticPr fontId="2"/>
  </si>
  <si>
    <t>減点</t>
    <rPh sb="0" eb="2">
      <t>ゲンテン</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</si>
  <si>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</si>
  <si>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70点未満、
該当なし</t>
    <rPh sb="2" eb="3">
      <t>テン</t>
    </rPh>
    <rPh sb="3" eb="5">
      <t>ミマン</t>
    </rPh>
    <rPh sb="7" eb="9">
      <t>ガイトウ</t>
    </rPh>
    <phoneticPr fontId="2"/>
  </si>
  <si>
    <t>有:２点</t>
    <rPh sb="0" eb="1">
      <t>ア</t>
    </rPh>
    <rPh sb="3" eb="4">
      <t>テン</t>
    </rPh>
    <phoneticPr fontId="2"/>
  </si>
  <si>
    <t>評価対象の作業船を使用しない</t>
    <rPh sb="0" eb="2">
      <t>ヒョウカ</t>
    </rPh>
    <rPh sb="2" eb="4">
      <t>タイショウ</t>
    </rPh>
    <rPh sb="5" eb="8">
      <t>サギョウセン</t>
    </rPh>
    <rPh sb="9" eb="11">
      <t>シヨウ</t>
    </rPh>
    <phoneticPr fontId="2"/>
  </si>
  <si>
    <t>作業船の船種」の欄で、「評価対象の作業船を使用しない」を選択すること。</t>
    <rPh sb="2" eb="3">
      <t>フネ</t>
    </rPh>
    <rPh sb="4" eb="6">
      <t>センシュ</t>
    </rPh>
    <rPh sb="8" eb="9">
      <t>ラン</t>
    </rPh>
    <rPh sb="12" eb="14">
      <t>ヒョウカ</t>
    </rPh>
    <rPh sb="14" eb="16">
      <t>タイショウ</t>
    </rPh>
    <rPh sb="17" eb="20">
      <t>サギョウセン</t>
    </rPh>
    <rPh sb="21" eb="23">
      <t>シヨウ</t>
    </rPh>
    <rPh sb="28" eb="30">
      <t>センタク</t>
    </rPh>
    <phoneticPr fontId="2"/>
  </si>
  <si>
    <t>年齢</t>
    <rPh sb="0" eb="2">
      <t>ネンレイ</t>
    </rPh>
    <phoneticPr fontId="2"/>
  </si>
  <si>
    <t>継続学習（CPD）
の取組状況</t>
    <rPh sb="0" eb="2">
      <t>ケイゾク</t>
    </rPh>
    <rPh sb="2" eb="4">
      <t>ガクシュウ</t>
    </rPh>
    <rPh sb="11" eb="13">
      <t>トリクミ</t>
    </rPh>
    <rPh sb="13" eb="15">
      <t>ジョウキョウ</t>
    </rPh>
    <phoneticPr fontId="2"/>
  </si>
  <si>
    <t>河川工事において同一工事で高さ○m以上のコンクリートブロック積で●m2以上の施工実績</t>
    <rPh sb="13" eb="14">
      <t>タカ</t>
    </rPh>
    <rPh sb="17" eb="19">
      <t>イジョウ</t>
    </rPh>
    <rPh sb="30" eb="31">
      <t>ヅ</t>
    </rPh>
    <rPh sb="35" eb="37">
      <t>イジョウ</t>
    </rPh>
    <phoneticPr fontId="2"/>
  </si>
  <si>
    <t>○○○○○建設</t>
  </si>
  <si>
    <t>県道○○線　○○○○○○○○○工事</t>
  </si>
  <si>
    <t>（出資比率</t>
  </si>
  <si>
    <t>％）</t>
  </si>
  <si>
    <t>自社保有船以外（傭船契約等）</t>
  </si>
  <si>
    <t>○○号</t>
    <rPh sb="2" eb="3">
      <t>ゴウ</t>
    </rPh>
    <phoneticPr fontId="2"/>
  </si>
  <si>
    <t>非自航式</t>
    <rPh sb="0" eb="1">
      <t>ヒ</t>
    </rPh>
    <rPh sb="1" eb="2">
      <t>ジ</t>
    </rPh>
    <rPh sb="3" eb="4">
      <t>シキ</t>
    </rPh>
    <phoneticPr fontId="2"/>
  </si>
  <si>
    <t>○○ｔ吊り</t>
    <rPh sb="3" eb="4">
      <t>ツ</t>
    </rPh>
    <phoneticPr fontId="2"/>
  </si>
  <si>
    <t>○○○○</t>
    <phoneticPr fontId="2"/>
  </si>
  <si>
    <t>推進部</t>
    <rPh sb="0" eb="3">
      <t>スイシンブ</t>
    </rPh>
    <phoneticPr fontId="2"/>
  </si>
  <si>
    <t>スパット部</t>
    <rPh sb="4" eb="5">
      <t>ブ</t>
    </rPh>
    <phoneticPr fontId="2"/>
  </si>
  <si>
    <t>吊り下げ部</t>
    <rPh sb="0" eb="1">
      <t>ツ</t>
    </rPh>
    <rPh sb="2" eb="3">
      <t>サ</t>
    </rPh>
    <rPh sb="4" eb="5">
      <t>ブ</t>
    </rPh>
    <phoneticPr fontId="2"/>
  </si>
  <si>
    <t>6EY26LW</t>
    <phoneticPr fontId="2"/>
  </si>
  <si>
    <t>00HS00FU</t>
    <phoneticPr fontId="2"/>
  </si>
  <si>
    <t>12GX34KW</t>
    <phoneticPr fontId="2"/>
  </si>
  <si>
    <t>ディーゼル機関　720kw/2250rpm</t>
    <rPh sb="5" eb="7">
      <t>キカン</t>
    </rPh>
    <phoneticPr fontId="2"/>
  </si>
  <si>
    <t>○○機関　○○kw/○○rpm</t>
    <rPh sb="2" eb="4">
      <t>キカン</t>
    </rPh>
    <phoneticPr fontId="2"/>
  </si>
  <si>
    <t>未保有達成</t>
  </si>
  <si>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</si>
  <si>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</si>
  <si>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</si>
  <si>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</si>
  <si>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工事成績評定結果の通知</t>
    <rPh sb="0" eb="2">
      <t>コウジ</t>
    </rPh>
    <rPh sb="2" eb="4">
      <t>セイセキ</t>
    </rPh>
    <rPh sb="4" eb="6">
      <t>ヒョウテイ</t>
    </rPh>
    <rPh sb="6" eb="8">
      <t>ケッカ</t>
    </rPh>
    <rPh sb="9" eb="11">
      <t>ツウチ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</si>
  <si>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</si>
  <si>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</si>
  <si>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</si>
  <si>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登録内容確認書（ｺﾘﾝｽﾞ）</t>
    <rPh sb="0" eb="2">
      <t>トウロク</t>
    </rPh>
    <rPh sb="2" eb="4">
      <t>ナイヨウ</t>
    </rPh>
    <rPh sb="4" eb="7">
      <t>カクニンショ</t>
    </rPh>
    <phoneticPr fontId="2"/>
  </si>
  <si>
    <t>※竣工時又は竣工後訂正したもの</t>
    <phoneticPr fontId="2"/>
  </si>
  <si>
    <t>付けで入札公告のありました、</t>
    <phoneticPr fontId="2"/>
  </si>
  <si>
    <t>工事番号</t>
    <rPh sb="0" eb="2">
      <t>コウジ</t>
    </rPh>
    <rPh sb="2" eb="4">
      <t>バンゴウ</t>
    </rPh>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</si>
  <si>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</si>
  <si>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■同種工事の施工実績</t>
    <rPh sb="1" eb="3">
      <t>ドウシュ</t>
    </rPh>
    <rPh sb="3" eb="5">
      <t>コウジ</t>
    </rPh>
    <rPh sb="6" eb="8">
      <t>セコウ</t>
    </rPh>
    <rPh sb="8" eb="10">
      <t>ジッセキ</t>
    </rPh>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</si>
  <si>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</si>
  <si>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</si>
  <si>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</si>
  <si>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（15年間＋参加申込期限日迄）</t>
    <rPh sb="4" eb="5">
      <t>カン</t>
    </rPh>
    <rPh sb="6" eb="8">
      <t>サンカ</t>
    </rPh>
    <rPh sb="8" eb="10">
      <t>モウシコミ</t>
    </rPh>
    <rPh sb="10" eb="13">
      <t>キゲンビ</t>
    </rPh>
    <rPh sb="13" eb="14">
      <t>マデ</t>
    </rPh>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</si>
  <si>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</si>
  <si>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</si>
  <si>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</si>
  <si>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無：経験年数（１０年以上）</t>
    <rPh sb="0" eb="1">
      <t>ナ</t>
    </rPh>
    <rPh sb="2" eb="4">
      <t>ケイケン</t>
    </rPh>
    <rPh sb="4" eb="6">
      <t>ネンスウ</t>
    </rPh>
    <rPh sb="9" eb="10">
      <t>ネン</t>
    </rPh>
    <rPh sb="10" eb="12">
      <t>イジョウ</t>
    </rPh>
    <phoneticPr fontId="2"/>
  </si>
  <si>
    <t>有：その他の国家資格</t>
    <rPh sb="0" eb="1">
      <t>アリ</t>
    </rPh>
    <rPh sb="4" eb="5">
      <t>タ</t>
    </rPh>
    <rPh sb="6" eb="8">
      <t>コッカ</t>
    </rPh>
    <rPh sb="8" eb="10">
      <t>シカク</t>
    </rPh>
    <phoneticPr fontId="2"/>
  </si>
  <si>
    <t>兵庫県</t>
    <rPh sb="0" eb="3">
      <t>ヒョウゴケン</t>
    </rPh>
    <phoneticPr fontId="2"/>
  </si>
  <si>
    <t>神戸市</t>
    <rPh sb="0" eb="3">
      <t>コウベシ</t>
    </rPh>
    <phoneticPr fontId="2"/>
  </si>
  <si>
    <t>その他の機関</t>
    <rPh sb="2" eb="3">
      <t>タ</t>
    </rPh>
    <rPh sb="4" eb="6">
      <t>キカン</t>
    </rPh>
    <phoneticPr fontId="2"/>
  </si>
  <si>
    <t>※記載不要</t>
    <rPh sb="1" eb="3">
      <t>キサイ</t>
    </rPh>
    <rPh sb="3" eb="5">
      <t>フヨウ</t>
    </rPh>
    <phoneticPr fontId="2"/>
  </si>
  <si>
    <t>対象年度</t>
    <rPh sb="0" eb="2">
      <t>タイショウ</t>
    </rPh>
    <rPh sb="2" eb="4">
      <t>ネンド</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</si>
  <si>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</si>
  <si>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</si>
  <si>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</si>
  <si>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契約年度</t>
    <rPh sb="0" eb="2">
      <t>ケイヤク</t>
    </rPh>
    <rPh sb="2" eb="4">
      <t>ネンド</t>
    </rPh>
    <phoneticPr fontId="2"/>
  </si>
  <si>
    <t>業務箇所</t>
    <rPh sb="0" eb="2">
      <t>ギョウム</t>
    </rPh>
    <rPh sb="2" eb="4">
      <t>カショ</t>
    </rPh>
    <phoneticPr fontId="2"/>
  </si>
  <si>
    <t>主任（監理）技術者</t>
    <rPh sb="0" eb="2">
      <t>シュニン</t>
    </rPh>
    <rPh sb="3" eb="5">
      <t>カンリ</t>
    </rPh>
    <rPh sb="6" eb="9">
      <t>ギジュツシャ</t>
    </rPh>
    <phoneticPr fontId="2"/>
  </si>
  <si>
    <t>←</t>
    <phoneticPr fontId="2"/>
  </si>
  <si>
    <t>選択して提出すること。</t>
    <rPh sb="0" eb="2">
      <t>センタク</t>
    </rPh>
    <rPh sb="4" eb="6">
      <t>テイシュツ</t>
    </rPh>
    <phoneticPr fontId="2"/>
  </si>
  <si>
    <t>ただし、一方で確認できない場合は両方提出すること。</t>
    <phoneticPr fontId="2"/>
  </si>
  <si>
    <t>※竣工時又は竣工後訂正したもの</t>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</si>
  <si>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</si>
  <si>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</si>
  <si>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</si>
  <si>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</si>
  <si>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</si>
  <si>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</si>
  <si>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</si>
  <si>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</si>
  <si>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</si>
  <si>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</si>
  <si>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　その他の事項については、様式２の「注１」～「注３」を</t>
    <phoneticPr fontId="2"/>
  </si>
  <si>
    <t>注６</t>
    <phoneticPr fontId="2"/>
  </si>
  <si>
    <t>　資格者名簿（個票）に登載された点数を記載すること。</t>
    <phoneticPr fontId="2"/>
  </si>
  <si>
    <t>：　入札参加申込期限日において有効な兵庫県の建設工事入札参加</t>
    <phoneticPr fontId="2"/>
  </si>
  <si>
    <t>注５</t>
    <phoneticPr fontId="2"/>
  </si>
  <si>
    <t>注４</t>
    <phoneticPr fontId="2"/>
  </si>
  <si>
    <t>　場合は、「検査年月日」欄に「－」を記載すること。</t>
    <phoneticPr fontId="2"/>
  </si>
  <si>
    <t>注３</t>
    <phoneticPr fontId="2"/>
  </si>
  <si>
    <t>：　工事成績評定通知書等に検査年月日の記載がなく、確認がとれない</t>
    <phoneticPr fontId="2"/>
  </si>
  <si>
    <t>　記載すること。</t>
    <rPh sb="1" eb="3">
      <t>キサイ</t>
    </rPh>
    <phoneticPr fontId="2"/>
  </si>
  <si>
    <t>その他の機関</t>
    <rPh sb="2" eb="3">
      <t>タ</t>
    </rPh>
    <rPh sb="4" eb="6">
      <t>キカン</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</si>
  <si>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</si>
  <si>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その他の機関</t>
    <phoneticPr fontId="2"/>
  </si>
  <si>
    <t>登録内容確認書又は技術者実績確認書（ｺﾘﾝｽﾞ）</t>
    <phoneticPr fontId="2"/>
  </si>
  <si>
    <t>施工場所</t>
    <rPh sb="0" eb="2">
      <t>セコウ</t>
    </rPh>
    <rPh sb="2" eb="4">
      <t>バショ</t>
    </rPh>
    <phoneticPr fontId="2"/>
  </si>
  <si>
    <t>1項目</t>
    <rPh sb="1" eb="3">
      <t>コウモク</t>
    </rPh>
    <phoneticPr fontId="2"/>
  </si>
  <si>
    <t>2項目</t>
    <rPh sb="1" eb="3">
      <t>コウモク</t>
    </rPh>
    <phoneticPr fontId="2"/>
  </si>
  <si>
    <t>3項目以上</t>
    <rPh sb="1" eb="3">
      <t>コウモク</t>
    </rPh>
    <rPh sb="3" eb="5">
      <t>イジョウ</t>
    </rPh>
    <phoneticPr fontId="2"/>
  </si>
  <si>
    <t>3項目以上</t>
    <rPh sb="1" eb="3">
      <t>コウモク</t>
    </rPh>
    <phoneticPr fontId="2"/>
  </si>
  <si>
    <t>その他の機関</t>
  </si>
  <si>
    <t>契約書等（契約図書含む）</t>
    <rPh sb="3" eb="4">
      <t>トウ</t>
    </rPh>
    <rPh sb="5" eb="7">
      <t>ケイヤク</t>
    </rPh>
    <rPh sb="7" eb="9">
      <t>トショ</t>
    </rPh>
    <rPh sb="9" eb="10">
      <t>フク</t>
    </rPh>
    <phoneticPr fontId="2"/>
  </si>
  <si>
    <t>〇〇市</t>
    <rPh sb="2" eb="3">
      <t>シ</t>
    </rPh>
    <phoneticPr fontId="2"/>
  </si>
  <si>
    <t>近畿地方整備局</t>
    <rPh sb="0" eb="2">
      <t>キンキ</t>
    </rPh>
    <rPh sb="2" eb="4">
      <t>チホウ</t>
    </rPh>
    <rPh sb="4" eb="7">
      <t>セイビキョク</t>
    </rPh>
    <phoneticPr fontId="2"/>
  </si>
  <si>
    <t>〇〇工事</t>
    <rPh sb="2" eb="4">
      <t>コウジ</t>
    </rPh>
    <phoneticPr fontId="2"/>
  </si>
  <si>
    <t>兵庫県〇〇市</t>
    <rPh sb="0" eb="3">
      <t>ヒョウゴケン</t>
    </rPh>
    <rPh sb="5" eb="6">
      <t>シ</t>
    </rPh>
    <phoneticPr fontId="2"/>
  </si>
  <si>
    <t>平成〇年〇月〇日</t>
    <rPh sb="0" eb="2">
      <t>ヘイセイ</t>
    </rPh>
    <rPh sb="3" eb="4">
      <t>ネン</t>
    </rPh>
    <rPh sb="5" eb="6">
      <t>ガツ</t>
    </rPh>
    <rPh sb="7" eb="8">
      <t>ニチ</t>
    </rPh>
    <phoneticPr fontId="2"/>
  </si>
  <si>
    <t>〇〇県民局</t>
    <rPh sb="2" eb="5">
      <t>ケンミンキョク</t>
    </rPh>
    <phoneticPr fontId="2"/>
  </si>
  <si>
    <t>令和</t>
    <rPh sb="0" eb="2">
      <t>レイワ</t>
    </rPh>
    <phoneticPr fontId="2"/>
  </si>
  <si>
    <t>年度</t>
    <rPh sb="0" eb="2">
      <t>ネンド</t>
    </rPh>
    <phoneticPr fontId="2"/>
  </si>
  <si>
    <t>工期</t>
    <rPh sb="0" eb="1">
      <t>コウ</t>
    </rPh>
    <rPh sb="1" eb="2">
      <t>キ</t>
    </rPh>
    <phoneticPr fontId="2"/>
  </si>
  <si>
    <t>発注機関名</t>
    <rPh sb="0" eb="2">
      <t>ハッチュウ</t>
    </rPh>
    <rPh sb="2" eb="4">
      <t>キカン</t>
    </rPh>
    <rPh sb="4" eb="5">
      <t>メイ</t>
    </rPh>
    <phoneticPr fontId="2"/>
  </si>
  <si>
    <t>○○○○○建設</t>
    <phoneticPr fontId="2"/>
  </si>
  <si>
    <t>〇〇　〇〇</t>
    <phoneticPr fontId="2"/>
  </si>
  <si>
    <t>〇〇市〇〇町　〇－〇</t>
    <rPh sb="2" eb="3">
      <t>シ</t>
    </rPh>
    <rPh sb="5" eb="6">
      <t>チョウ</t>
    </rPh>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</si>
  <si>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</si>
  <si>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</si>
  <si>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兵庫県〇〇県民局（センター）長</t>
    <rPh sb="0" eb="3">
      <t>ヒョウゴケン</t>
    </rPh>
    <rPh sb="5" eb="7">
      <t>ケンミン</t>
    </rPh>
    <rPh sb="7" eb="8">
      <t>キョク</t>
    </rPh>
    <rPh sb="14" eb="15">
      <t>チョウ</t>
    </rPh>
    <phoneticPr fontId="2"/>
  </si>
  <si>
    <t>✓</t>
  </si>
  <si>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</si>
  <si>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</si>
  <si>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</si>
  <si>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建設業法の規定による技術者（技術者証の有無）</t>
    <phoneticPr fontId="2"/>
  </si>
  <si>
    <t>入札公告に示す配置技術者の入札参加資格要件の確認</t>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</si>
  <si>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</si>
  <si>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</si>
  <si>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○○線他　
道路除雪業務</t>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</si>
  <si>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</si>
  <si>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</si>
  <si>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</si>
  <si>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工期
※末日のみ記載</t>
    <phoneticPr fontId="2"/>
  </si>
  <si>
    <t>●●第0000-0-0号</t>
    <rPh sb="11" eb="12">
      <t>ゴウ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</si>
  <si>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</si>
  <si>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性別</t>
    <rPh sb="0" eb="2">
      <t>セイベツ</t>
    </rPh>
    <phoneticPr fontId="2"/>
  </si>
  <si>
    <t>配置予定</t>
    <rPh sb="0" eb="2">
      <t>ハイチ</t>
    </rPh>
    <rPh sb="2" eb="4">
      <t>ヨテイ</t>
    </rPh>
    <phoneticPr fontId="2"/>
  </si>
  <si>
    <t>する</t>
    <phoneticPr fontId="2"/>
  </si>
  <si>
    <t>専任補助者氏名</t>
    <rPh sb="0" eb="5">
      <t>センニンホジョシャ</t>
    </rPh>
    <rPh sb="5" eb="7">
      <t>シメイ</t>
    </rPh>
    <phoneticPr fontId="2"/>
  </si>
  <si>
    <t>■配置予定技術者</t>
    <rPh sb="1" eb="3">
      <t>ハイチ</t>
    </rPh>
    <rPh sb="3" eb="5">
      <t>ヨテイ</t>
    </rPh>
    <rPh sb="5" eb="8">
      <t>ギジュツシャ</t>
    </rPh>
    <phoneticPr fontId="2"/>
  </si>
  <si>
    <t>しない</t>
    <phoneticPr fontId="2"/>
  </si>
  <si>
    <t>男性</t>
    <rPh sb="0" eb="2">
      <t>ダンセイ</t>
    </rPh>
    <phoneticPr fontId="2"/>
  </si>
  <si>
    <t>女性</t>
    <rPh sb="0" eb="2">
      <t>ジョセイ</t>
    </rPh>
    <phoneticPr fontId="2"/>
  </si>
  <si>
    <t>専任補助者対象</t>
    <rPh sb="0" eb="2">
      <t>センニン</t>
    </rPh>
    <rPh sb="2" eb="5">
      <t>ホジョシャ</t>
    </rPh>
    <rPh sb="5" eb="7">
      <t>タイショウ</t>
    </rPh>
    <phoneticPr fontId="2"/>
  </si>
  <si>
    <t>【参考】 入札公告に示す配置技術者の入札参加資格要件の確認</t>
    <phoneticPr fontId="2"/>
  </si>
  <si>
    <t>工期</t>
    <phoneticPr fontId="2"/>
  </si>
  <si>
    <t>生年月日</t>
  </si>
  <si>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</si>
  <si>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対象期間内に取得した国家資格</t>
    <rPh sb="0" eb="2">
      <t>タイショウ</t>
    </rPh>
    <rPh sb="2" eb="4">
      <t>キカン</t>
    </rPh>
    <rPh sb="4" eb="5">
      <t>ナイ</t>
    </rPh>
    <rPh sb="6" eb="8">
      <t>シュトク</t>
    </rPh>
    <rPh sb="10" eb="14">
      <t>コッカシカク</t>
    </rPh>
    <phoneticPr fontId="2"/>
  </si>
  <si>
    <t>配置予定技術者（専任補助者）</t>
    <rPh sb="0" eb="2">
      <t>ハイチ</t>
    </rPh>
    <rPh sb="2" eb="4">
      <t>ヨテイ</t>
    </rPh>
    <rPh sb="4" eb="7">
      <t>ギジュツシャ</t>
    </rPh>
    <rPh sb="8" eb="10">
      <t>センニン</t>
    </rPh>
    <rPh sb="10" eb="13">
      <t>ホジョシャ</t>
    </rPh>
    <phoneticPr fontId="2"/>
  </si>
  <si>
    <t>対象</t>
    <rPh sb="0" eb="2">
      <t>タイショウ</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</si>
  <si>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</si>
  <si>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国家資格</t>
    <rPh sb="0" eb="2">
      <t>コッカ</t>
    </rPh>
    <rPh sb="2" eb="4">
      <t>シカク</t>
    </rPh>
    <phoneticPr fontId="2"/>
  </si>
  <si>
    <t>70点未満、該当なし</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</si>
  <si>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</si>
  <si>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70点未満、該当工事なし</t>
    <phoneticPr fontId="2"/>
  </si>
  <si>
    <t>該当する
工事件数
を記載
（2件）</t>
    <rPh sb="0" eb="2">
      <t>ガイトウ</t>
    </rPh>
    <rPh sb="5" eb="7">
      <t>コウジ</t>
    </rPh>
    <rPh sb="7" eb="9">
      <t>ケンスウ</t>
    </rPh>
    <rPh sb="11" eb="13">
      <t>キサイ</t>
    </rPh>
    <rPh sb="16" eb="17">
      <t>ケン</t>
    </rPh>
    <phoneticPr fontId="2"/>
  </si>
  <si>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</si>
  <si>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</si>
  <si>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若手
女性</t>
    <rPh sb="0" eb="2">
      <t>ワカテ</t>
    </rPh>
    <rPh sb="3" eb="5">
      <t>ジョセイ</t>
    </rPh>
    <phoneticPr fontId="2"/>
  </si>
  <si>
    <t>国家資格</t>
    <rPh sb="0" eb="4">
      <t>コッカシカク</t>
    </rPh>
    <phoneticPr fontId="2"/>
  </si>
  <si>
    <t>国家
資格</t>
    <rPh sb="0" eb="2">
      <t>コッカ</t>
    </rPh>
    <rPh sb="3" eb="5">
      <t>シカク</t>
    </rPh>
    <phoneticPr fontId="2"/>
  </si>
  <si>
    <t>点数</t>
    <rPh sb="0" eb="2">
      <t>テンスウ</t>
    </rPh>
    <phoneticPr fontId="2"/>
  </si>
  <si>
    <t>最小点数</t>
    <rPh sb="0" eb="2">
      <t>サイショウ</t>
    </rPh>
    <rPh sb="2" eb="4">
      <t>テンスウ</t>
    </rPh>
    <phoneticPr fontId="2"/>
  </si>
  <si>
    <t>現場代理人（国家資格）</t>
  </si>
  <si>
    <t>１級土木施工管理技士</t>
    <rPh sb="1" eb="2">
      <t>キュウ</t>
    </rPh>
    <rPh sb="2" eb="4">
      <t>ドボク</t>
    </rPh>
    <rPh sb="4" eb="6">
      <t>セコウ</t>
    </rPh>
    <rPh sb="6" eb="8">
      <t>カンリ</t>
    </rPh>
    <rPh sb="8" eb="10">
      <t>ギシ</t>
    </rPh>
    <phoneticPr fontId="86"/>
  </si>
  <si>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6"/>
  </si>
  <si>
    <t>１級建設機械施工管理技士</t>
    <rPh sb="1" eb="2">
      <t>キュウ</t>
    </rPh>
    <rPh sb="2" eb="4">
      <t>ケンセツ</t>
    </rPh>
    <rPh sb="4" eb="6">
      <t>キカイ</t>
    </rPh>
    <rPh sb="6" eb="8">
      <t>セコウ</t>
    </rPh>
    <rPh sb="8" eb="12">
      <t>カンリギシ</t>
    </rPh>
    <phoneticPr fontId="86"/>
  </si>
  <si>
    <t>２級建設機械施工管理技士</t>
    <rPh sb="1" eb="2">
      <t>キュウ</t>
    </rPh>
    <rPh sb="2" eb="4">
      <t>ケンセツ</t>
    </rPh>
    <rPh sb="4" eb="6">
      <t>キカイ</t>
    </rPh>
    <rPh sb="6" eb="8">
      <t>セコウ</t>
    </rPh>
    <rPh sb="8" eb="12">
      <t>カンリギシ</t>
    </rPh>
    <phoneticPr fontId="86"/>
  </si>
  <si>
    <t>技術士（建設部門）</t>
    <rPh sb="0" eb="2">
      <t>ギジュツ</t>
    </rPh>
    <rPh sb="2" eb="3">
      <t>シ</t>
    </rPh>
    <rPh sb="4" eb="6">
      <t>ケンセツ</t>
    </rPh>
    <rPh sb="6" eb="8">
      <t>ブモン</t>
    </rPh>
    <phoneticPr fontId="86"/>
  </si>
  <si>
    <t>技術士（農業部門「農業農村工学」）</t>
    <rPh sb="0" eb="3">
      <t>ギジュツシ</t>
    </rPh>
    <rPh sb="4" eb="6">
      <t>ノウギョウ</t>
    </rPh>
    <rPh sb="6" eb="8">
      <t>ブモン</t>
    </rPh>
    <rPh sb="9" eb="11">
      <t>ノウギョウ</t>
    </rPh>
    <rPh sb="11" eb="13">
      <t>ノウソン</t>
    </rPh>
    <rPh sb="13" eb="15">
      <t>コウガク</t>
    </rPh>
    <phoneticPr fontId="86"/>
  </si>
  <si>
    <t>技術士（水産部門「水産土木」）</t>
    <rPh sb="0" eb="3">
      <t>ギジュツシ</t>
    </rPh>
    <rPh sb="4" eb="6">
      <t>スイサン</t>
    </rPh>
    <rPh sb="6" eb="8">
      <t>ブモン</t>
    </rPh>
    <rPh sb="9" eb="11">
      <t>スイサン</t>
    </rPh>
    <rPh sb="11" eb="13">
      <t>ドボク</t>
    </rPh>
    <phoneticPr fontId="86"/>
  </si>
  <si>
    <t>技術士（総合技術監理部門（建設））</t>
    <rPh sb="0" eb="3">
      <t>ギジュツシ</t>
    </rPh>
    <rPh sb="4" eb="6">
      <t>ソウゴウ</t>
    </rPh>
    <rPh sb="6" eb="8">
      <t>ギジュツ</t>
    </rPh>
    <rPh sb="8" eb="10">
      <t>カンリ</t>
    </rPh>
    <rPh sb="10" eb="12">
      <t>ブモン</t>
    </rPh>
    <rPh sb="13" eb="15">
      <t>ケンセツ</t>
    </rPh>
    <phoneticPr fontId="86"/>
  </si>
  <si>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6"/>
  </si>
  <si>
    <t>技術士（総合技術監理部門（水産「水産工学」））</t>
    <rPh sb="0" eb="3">
      <t>ギジュツシ</t>
    </rPh>
    <rPh sb="4" eb="6">
      <t>ソウゴウ</t>
    </rPh>
    <rPh sb="10" eb="12">
      <t>ブモン</t>
    </rPh>
    <rPh sb="13" eb="15">
      <t>スイサン</t>
    </rPh>
    <rPh sb="16" eb="18">
      <t>スイサン</t>
    </rPh>
    <rPh sb="18" eb="20">
      <t>コウガク</t>
    </rPh>
    <phoneticPr fontId="86"/>
  </si>
  <si>
    <t>１級建築士</t>
    <rPh sb="1" eb="2">
      <t>キュウ</t>
    </rPh>
    <rPh sb="2" eb="5">
      <t>ケンチクシ</t>
    </rPh>
    <phoneticPr fontId="86"/>
  </si>
  <si>
    <t>技術士（建設部門「鋼構造及びコンクリート」））</t>
    <rPh sb="0" eb="3">
      <t>ギジュツシ</t>
    </rPh>
    <rPh sb="4" eb="6">
      <t>ケンセツ</t>
    </rPh>
    <rPh sb="6" eb="8">
      <t>ブモン</t>
    </rPh>
    <rPh sb="9" eb="12">
      <t>コウコウゾウ</t>
    </rPh>
    <rPh sb="12" eb="13">
      <t>オヨ</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</si>
  <si>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</si>
  <si>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１級造園施工管理技士</t>
    <rPh sb="1" eb="2">
      <t>キュウ</t>
    </rPh>
    <rPh sb="2" eb="4">
      <t>ゾウエン</t>
    </rPh>
    <rPh sb="4" eb="6">
      <t>セコウ</t>
    </rPh>
    <rPh sb="6" eb="8">
      <t>カンリ</t>
    </rPh>
    <rPh sb="8" eb="10">
      <t>ギシ</t>
    </rPh>
    <phoneticPr fontId="2"/>
  </si>
  <si>
    <t>２級造園施工管理技士</t>
    <rPh sb="1" eb="2">
      <t>キュウ</t>
    </rPh>
    <rPh sb="2" eb="4">
      <t>ゾウエン</t>
    </rPh>
    <rPh sb="4" eb="6">
      <t>セコウ</t>
    </rPh>
    <rPh sb="6" eb="10">
      <t>カンリギシ</t>
    </rPh>
    <phoneticPr fontId="2"/>
  </si>
  <si>
    <t>１級建築施工管理技士</t>
    <rPh sb="1" eb="2">
      <t>キュウ</t>
    </rPh>
    <rPh sb="2" eb="4">
      <t>ケンチク</t>
    </rPh>
    <rPh sb="4" eb="6">
      <t>セコウ</t>
    </rPh>
    <rPh sb="6" eb="8">
      <t>カンリ</t>
    </rPh>
    <rPh sb="8" eb="10">
      <t>ギシ</t>
    </rPh>
    <phoneticPr fontId="86"/>
  </si>
  <si>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6"/>
  </si>
  <si>
    <t>技術士（建設部門）</t>
    <rPh sb="0" eb="2">
      <t>ギジュツ</t>
    </rPh>
    <rPh sb="2" eb="3">
      <t>シ</t>
    </rPh>
    <rPh sb="4" eb="6">
      <t>ケンセツ</t>
    </rPh>
    <rPh sb="6" eb="8">
      <t>ブモン</t>
    </rPh>
    <phoneticPr fontId="2"/>
  </si>
  <si>
    <t>技術士（森林部門「林業・林産」）</t>
    <rPh sb="0" eb="3">
      <t>ギジュツシ</t>
    </rPh>
    <rPh sb="4" eb="6">
      <t>シンリン</t>
    </rPh>
    <rPh sb="6" eb="8">
      <t>ブモン</t>
    </rPh>
    <rPh sb="9" eb="11">
      <t>リンギョウ</t>
    </rPh>
    <rPh sb="12" eb="14">
      <t>リンサン</t>
    </rPh>
    <phoneticPr fontId="2"/>
  </si>
  <si>
    <t>技術士（森林部門「森林土木」）</t>
    <rPh sb="0" eb="2">
      <t>ギジュツ</t>
    </rPh>
    <rPh sb="2" eb="3">
      <t>シ</t>
    </rPh>
    <rPh sb="4" eb="6">
      <t>シンリン</t>
    </rPh>
    <rPh sb="6" eb="8">
      <t>ブモン</t>
    </rPh>
    <rPh sb="9" eb="11">
      <t>シンリン</t>
    </rPh>
    <rPh sb="11" eb="13">
      <t>ドボク</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</si>
  <si>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</si>
  <si>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</si>
  <si>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工種1</t>
    <rPh sb="0" eb="2">
      <t>コウシュ</t>
    </rPh>
    <phoneticPr fontId="2"/>
  </si>
  <si>
    <t>１級土木施工管理技士</t>
    <phoneticPr fontId="86"/>
  </si>
  <si>
    <t>工種2</t>
    <rPh sb="0" eb="2">
      <t>コウシュ</t>
    </rPh>
    <phoneticPr fontId="2"/>
  </si>
  <si>
    <t>工種3</t>
    <rPh sb="0" eb="2">
      <t>コウシュ</t>
    </rPh>
    <phoneticPr fontId="2"/>
  </si>
  <si>
    <t>工種4</t>
    <rPh sb="0" eb="2">
      <t>コウシュ</t>
    </rPh>
    <phoneticPr fontId="2"/>
  </si>
  <si>
    <t>工種5</t>
    <rPh sb="0" eb="2">
      <t>コウシュ</t>
    </rPh>
    <phoneticPr fontId="2"/>
  </si>
  <si>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6"/>
  </si>
  <si>
    <t>技術士（森林部門「森林土木」）</t>
    <rPh sb="0" eb="3">
      <t>ギジュツシ</t>
    </rPh>
    <rPh sb="4" eb="6">
      <t>シンリン</t>
    </rPh>
    <rPh sb="6" eb="8">
      <t>ブモン</t>
    </rPh>
    <rPh sb="9" eb="11">
      <t>シンリン</t>
    </rPh>
    <rPh sb="11" eb="13">
      <t>ドボク</t>
    </rPh>
    <phoneticPr fontId="86"/>
  </si>
  <si>
    <t>保有していた国家資格</t>
    <rPh sb="0" eb="2">
      <t>ホユウ</t>
    </rPh>
    <rPh sb="6" eb="8">
      <t>コッカ</t>
    </rPh>
    <rPh sb="8" eb="10">
      <t>シカク</t>
    </rPh>
    <phoneticPr fontId="2"/>
  </si>
  <si>
    <t>若手・女性
技術者</t>
    <rPh sb="0" eb="2">
      <t>ワカテ</t>
    </rPh>
    <rPh sb="3" eb="5">
      <t>ジョセイ</t>
    </rPh>
    <rPh sb="6" eb="9">
      <t>ギジュツシャ</t>
    </rPh>
    <phoneticPr fontId="2"/>
  </si>
  <si>
    <t>技術士</t>
    <rPh sb="0" eb="2">
      <t>ギジュツ</t>
    </rPh>
    <rPh sb="2" eb="3">
      <t>シ</t>
    </rPh>
    <phoneticPr fontId="2"/>
  </si>
  <si>
    <t>建築士</t>
    <rPh sb="0" eb="3">
      <t>ケンチクシ</t>
    </rPh>
    <phoneticPr fontId="2"/>
  </si>
  <si>
    <t>１級土木施工管理技士</t>
    <rPh sb="1" eb="2">
      <t>キュウ</t>
    </rPh>
    <rPh sb="2" eb="4">
      <t>ドボク</t>
    </rPh>
    <rPh sb="4" eb="6">
      <t>セコウ</t>
    </rPh>
    <rPh sb="6" eb="10">
      <t>カンリギシ</t>
    </rPh>
    <phoneticPr fontId="86"/>
  </si>
  <si>
    <t>１級電気工事施工管理技士</t>
    <rPh sb="1" eb="2">
      <t>キュウ</t>
    </rPh>
    <rPh sb="2" eb="4">
      <t>デンキ</t>
    </rPh>
    <rPh sb="4" eb="6">
      <t>コウジ</t>
    </rPh>
    <rPh sb="6" eb="8">
      <t>セコウ</t>
    </rPh>
    <rPh sb="8" eb="12">
      <t>カンリギシ</t>
    </rPh>
    <phoneticPr fontId="86"/>
  </si>
  <si>
    <t>１級管工事施工管理技士</t>
    <rPh sb="1" eb="2">
      <t>キュウ</t>
    </rPh>
    <rPh sb="2" eb="3">
      <t>カン</t>
    </rPh>
    <rPh sb="3" eb="5">
      <t>コウジ</t>
    </rPh>
    <rPh sb="5" eb="7">
      <t>セコウ</t>
    </rPh>
    <rPh sb="7" eb="11">
      <t>カンリギシ</t>
    </rPh>
    <phoneticPr fontId="86"/>
  </si>
  <si>
    <t>１級電気通信工事施工管理技士</t>
    <rPh sb="1" eb="2">
      <t>キュウ</t>
    </rPh>
    <rPh sb="2" eb="4">
      <t>デンキ</t>
    </rPh>
    <rPh sb="4" eb="6">
      <t>ツウシン</t>
    </rPh>
    <rPh sb="6" eb="8">
      <t>コウジ</t>
    </rPh>
    <rPh sb="8" eb="10">
      <t>セコウ</t>
    </rPh>
    <rPh sb="10" eb="12">
      <t>カンリ</t>
    </rPh>
    <rPh sb="12" eb="14">
      <t>ギシ</t>
    </rPh>
    <phoneticPr fontId="86"/>
  </si>
  <si>
    <t>１級造園施工管理技士</t>
    <rPh sb="1" eb="2">
      <t>キュウ</t>
    </rPh>
    <rPh sb="2" eb="4">
      <t>ゾウエン</t>
    </rPh>
    <rPh sb="4" eb="6">
      <t>セコウ</t>
    </rPh>
    <rPh sb="6" eb="10">
      <t>カンリギシ</t>
    </rPh>
    <phoneticPr fontId="86"/>
  </si>
  <si>
    <t>１級建築士</t>
    <rPh sb="1" eb="2">
      <t>キュウ</t>
    </rPh>
    <rPh sb="2" eb="5">
      <t>ケンチクシ</t>
    </rPh>
    <phoneticPr fontId="2"/>
  </si>
  <si>
    <t>建設</t>
    <rPh sb="0" eb="2">
      <t>ケンセツ</t>
    </rPh>
    <phoneticPr fontId="2"/>
  </si>
  <si>
    <t>施工管理技士</t>
  </si>
  <si>
    <t>施工管理技士</t>
    <phoneticPr fontId="2"/>
  </si>
  <si>
    <t>農業</t>
    <rPh sb="0" eb="2">
      <t>ノウギョウ</t>
    </rPh>
    <phoneticPr fontId="2"/>
  </si>
  <si>
    <t>機械</t>
    <rPh sb="0" eb="2">
      <t>キカイ</t>
    </rPh>
    <phoneticPr fontId="2"/>
  </si>
  <si>
    <t>上下水道</t>
    <rPh sb="0" eb="4">
      <t>ジョウゲスイドウ</t>
    </rPh>
    <phoneticPr fontId="2"/>
  </si>
  <si>
    <t>森林</t>
    <rPh sb="0" eb="2">
      <t>シンリン</t>
    </rPh>
    <phoneticPr fontId="2"/>
  </si>
  <si>
    <t>衛生工学</t>
    <rPh sb="0" eb="2">
      <t>エイセイ</t>
    </rPh>
    <rPh sb="2" eb="4">
      <t>コウガク</t>
    </rPh>
    <phoneticPr fontId="2"/>
  </si>
  <si>
    <t>電気電子</t>
    <rPh sb="0" eb="2">
      <t>デンキ</t>
    </rPh>
    <rPh sb="2" eb="4">
      <t>デンシ</t>
    </rPh>
    <phoneticPr fontId="2"/>
  </si>
  <si>
    <t>水産</t>
    <rPh sb="0" eb="2">
      <t>スイサン</t>
    </rPh>
    <phoneticPr fontId="2"/>
  </si>
  <si>
    <t>施工管理技士</t>
    <rPh sb="0" eb="2">
      <t>セコウ</t>
    </rPh>
    <rPh sb="2" eb="6">
      <t>カンリギシ</t>
    </rPh>
    <phoneticPr fontId="2"/>
  </si>
  <si>
    <t>農業農村工学</t>
    <phoneticPr fontId="2"/>
  </si>
  <si>
    <t>農業土木</t>
    <phoneticPr fontId="2"/>
  </si>
  <si>
    <t>水道</t>
    <rPh sb="0" eb="2">
      <t>スイドウ</t>
    </rPh>
    <phoneticPr fontId="2"/>
  </si>
  <si>
    <t>電気・電子</t>
    <rPh sb="0" eb="2">
      <t>デンキ</t>
    </rPh>
    <rPh sb="3" eb="5">
      <t>デンシ</t>
    </rPh>
    <phoneticPr fontId="2"/>
  </si>
  <si>
    <t>水産土木</t>
    <rPh sb="0" eb="2">
      <t>スイサン</t>
    </rPh>
    <rPh sb="2" eb="4">
      <t>ドボク</t>
    </rPh>
    <phoneticPr fontId="2"/>
  </si>
  <si>
    <t>林業・林産</t>
    <rPh sb="0" eb="2">
      <t>リンギョウ</t>
    </rPh>
    <rPh sb="3" eb="5">
      <t>リンサン</t>
    </rPh>
    <phoneticPr fontId="2"/>
  </si>
  <si>
    <t>森林土木</t>
    <rPh sb="0" eb="4">
      <t>シンリンドボク</t>
    </rPh>
    <phoneticPr fontId="2"/>
  </si>
  <si>
    <t>林業</t>
    <rPh sb="0" eb="2">
      <t>リンギョウ</t>
    </rPh>
    <phoneticPr fontId="2"/>
  </si>
  <si>
    <t>技術士部門名前</t>
    <rPh sb="0" eb="3">
      <t>ギジュツシ</t>
    </rPh>
    <rPh sb="3" eb="5">
      <t>ブモン</t>
    </rPh>
    <rPh sb="5" eb="7">
      <t>ナマエ</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</si>
  <si>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</si>
  <si>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</si>
  <si>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不要</t>
    <rPh sb="0" eb="2">
      <t>フヨウ</t>
    </rPh>
    <phoneticPr fontId="2"/>
  </si>
  <si>
    <t>施工管理技士名前</t>
    <rPh sb="6" eb="8">
      <t>ナマエ</t>
    </rPh>
    <phoneticPr fontId="2"/>
  </si>
  <si>
    <t>建築士名前</t>
    <rPh sb="0" eb="3">
      <t>ケンチクシ</t>
    </rPh>
    <rPh sb="3" eb="5">
      <t>ナマエ</t>
    </rPh>
    <phoneticPr fontId="2"/>
  </si>
  <si>
    <t>最小値の対象者</t>
    <rPh sb="0" eb="3">
      <t>サイショウチ</t>
    </rPh>
    <rPh sb="4" eb="7">
      <t>タイショウシャ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</si>
  <si>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</si>
  <si>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</si>
  <si>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取得年度</t>
    <rPh sb="0" eb="2">
      <t>シュトク</t>
    </rPh>
    <rPh sb="2" eb="4">
      <t>ネンド</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</si>
  <si>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</si>
  <si>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技術者の育成
【様式５号】</t>
    <rPh sb="0" eb="3">
      <t>ギジュツシャ</t>
    </rPh>
    <rPh sb="4" eb="6">
      <t>イクセイ</t>
    </rPh>
    <rPh sb="8" eb="10">
      <t>ヨウシキ</t>
    </rPh>
    <rPh sb="11" eb="12">
      <t>ゴウ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</si>
  <si>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</si>
  <si>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phoneticPr fontId="2"/>
  </si>
  <si>
    <t>非該当</t>
    <rPh sb="0" eb="3">
      <t>ヒガイトウ</t>
    </rPh>
    <phoneticPr fontId="2"/>
  </si>
  <si>
    <t>する</t>
  </si>
  <si>
    <t>《※「同種工事の施工実績」評価あり、「地域固有の社会貢献活動」評価あり（1項目1点）》</t>
    <phoneticPr fontId="2"/>
  </si>
  <si>
    <t>■専任補助者</t>
  </si>
  <si>
    <t>全ての配置予定技術者が若手又は女性技術者であるため、
専任補助者を配置できる要件を満たしています。</t>
    <phoneticPr fontId="2"/>
  </si>
  <si>
    <t>専任補助者の
配置を</t>
    <phoneticPr fontId="2"/>
  </si>
  <si>
    <t>合格証書等の有無）</t>
    <rPh sb="0" eb="2">
      <t>ゴウカク</t>
    </rPh>
    <rPh sb="2" eb="4">
      <t>ショウショ</t>
    </rPh>
    <rPh sb="4" eb="5">
      <t>トウ</t>
    </rPh>
    <phoneticPr fontId="2"/>
  </si>
  <si>
    <t>取得年度</t>
    <phoneticPr fontId="2"/>
  </si>
  <si>
    <t>様式５号（技術者の育成）</t>
    <rPh sb="0" eb="2">
      <t>ヨウシキ</t>
    </rPh>
    <rPh sb="5" eb="8">
      <t>ギジュツシャ</t>
    </rPh>
    <rPh sb="9" eb="11">
      <t>イクセイ</t>
    </rPh>
    <phoneticPr fontId="2"/>
  </si>
  <si>
    <t>技術者の育成</t>
    <rPh sb="0" eb="3">
      <t>ギジュツシャ</t>
    </rPh>
    <rPh sb="4" eb="6">
      <t>イクセイ</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</si>
  <si>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</si>
  <si>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地域建設業者の
育成</t>
    <phoneticPr fontId="2"/>
  </si>
  <si>
    <t>従事役職を問わず、70点未満、該当工事なし</t>
    <rPh sb="0" eb="2">
      <t>ジュウジ</t>
    </rPh>
    <rPh sb="2" eb="4">
      <t>ヤクショク</t>
    </rPh>
    <rPh sb="5" eb="6">
      <t>ト</t>
    </rPh>
    <phoneticPr fontId="2"/>
  </si>
  <si>
    <t>該当あり</t>
    <rPh sb="0" eb="2">
      <t>ガイトウ</t>
    </rPh>
    <phoneticPr fontId="2"/>
  </si>
  <si>
    <t>（8年間＋参加申込期限日迄）</t>
    <phoneticPr fontId="2"/>
  </si>
  <si>
    <t>（完成日）</t>
    <rPh sb="1" eb="4">
      <t>カンセイビ</t>
    </rPh>
    <phoneticPr fontId="2"/>
  </si>
  <si>
    <t>工期
（完成日）</t>
    <rPh sb="0" eb="2">
      <t>コウキ</t>
    </rPh>
    <rPh sb="4" eb="7">
      <t>カンセイビ</t>
    </rPh>
    <phoneticPr fontId="2"/>
  </si>
  <si>
    <t>工期
（完成日）</t>
    <rPh sb="4" eb="7">
      <t>カンセイビ</t>
    </rPh>
    <phoneticPr fontId="2"/>
  </si>
  <si>
    <t>技術士
（総合技術監理部門）</t>
    <rPh sb="0" eb="3">
      <t>ギジュツシ</t>
    </rPh>
    <rPh sb="5" eb="7">
      <t>ソウゴウ</t>
    </rPh>
    <rPh sb="7" eb="9">
      <t>ギジュツ</t>
    </rPh>
    <rPh sb="9" eb="11">
      <t>カンリ</t>
    </rPh>
    <rPh sb="11" eb="13">
      <t>ブモン</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</si>
  <si>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</si>
  <si>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工事成績評定結果の通知</t>
    <phoneticPr fontId="2"/>
  </si>
  <si>
    <t>　　該当の２行を空白とする</t>
    <rPh sb="8" eb="10">
      <t>クウハク</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</si>
  <si>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</si>
  <si>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　　</t>
    <phoneticPr fontId="2"/>
  </si>
  <si>
    <t>のとおりであり、引渡し完了日を証明する資料については</t>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</si>
  <si>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</si>
  <si>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発注者より届き次第提出します。</t>
    <rPh sb="9" eb="11">
      <t>テイシュツ</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</si>
  <si>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</si>
  <si>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</si>
  <si>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</si>
  <si>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</si>
  <si>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登録内容確認書又は
技術者実績確認書（ｺﾘﾝｽﾞ）</t>
    <rPh sb="7" eb="8">
      <t>マタ</t>
    </rPh>
    <rPh sb="10" eb="13">
      <t>ギジュツシャ</t>
    </rPh>
    <rPh sb="13" eb="15">
      <t>ジッセキ</t>
    </rPh>
    <rPh sb="15" eb="18">
      <t>カクニンショ</t>
    </rPh>
    <phoneticPr fontId="2"/>
  </si>
  <si>
    <t>様式集をExcel以外で提出した場合は、「無効」となる。</t>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</si>
  <si>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</si>
  <si>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（完成日）</t>
    <rPh sb="1" eb="3">
      <t>カンセイ</t>
    </rPh>
    <rPh sb="3" eb="4">
      <t>ビ</t>
    </rPh>
    <phoneticPr fontId="2"/>
  </si>
  <si>
    <t>工期
（完成日）</t>
    <rPh sb="0" eb="2">
      <t>コウキ</t>
    </rPh>
    <rPh sb="4" eb="6">
      <t>カンセイ</t>
    </rPh>
    <rPh sb="6" eb="7">
      <t>ビ</t>
    </rPh>
    <phoneticPr fontId="2"/>
  </si>
  <si>
    <t>　本様式を記載すること。</t>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</si>
  <si>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</si>
  <si>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</si>
  <si>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</si>
  <si>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</si>
  <si>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</si>
  <si>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注４</t>
    <rPh sb="0" eb="1">
      <t>チュウ</t>
    </rPh>
    <phoneticPr fontId="2"/>
  </si>
  <si>
    <t>　同一の資格でなくてもよい。</t>
    <rPh sb="1" eb="3">
      <t>ドウイツ</t>
    </rPh>
    <rPh sb="4" eb="6">
      <t>シカク</t>
    </rPh>
    <phoneticPr fontId="2"/>
  </si>
  <si>
    <t>※若手・女性技術者を配置する場合</t>
    <rPh sb="1" eb="3">
      <t>ワカテ</t>
    </rPh>
    <rPh sb="4" eb="6">
      <t>ジョセイ</t>
    </rPh>
    <rPh sb="6" eb="9">
      <t>ギジュツシャ</t>
    </rPh>
    <rPh sb="10" eb="12">
      <t>ハイチ</t>
    </rPh>
    <rPh sb="14" eb="16">
      <t>バアイ</t>
    </rPh>
    <phoneticPr fontId="2"/>
  </si>
  <si>
    <t>「入札説明書」、</t>
    <rPh sb="1" eb="3">
      <t>ニュウサツ</t>
    </rPh>
    <rPh sb="3" eb="6">
      <t>セツメイショ</t>
    </rPh>
    <phoneticPr fontId="2"/>
  </si>
  <si>
    <t>「技術資料作成の手引き」等、</t>
    <phoneticPr fontId="2"/>
  </si>
  <si>
    <t>入札関連情報を確認して技術資料を作成した。</t>
  </si>
  <si>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</si>
  <si>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1件</t>
  </si>
  <si>
    <t>0件</t>
  </si>
  <si>
    <t>該当</t>
  </si>
  <si>
    <t>2項目</t>
  </si>
  <si>
    <t>　「該当なし」を選択すること。</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</si>
  <si>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</si>
  <si>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</si>
  <si>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</si>
  <si>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</si>
  <si>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</si>
  <si>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　なお、根拠資料の該当箇所を明示すること。（ｱﾝﾀﾞｰﾗｲﾝ等）</t>
    <rPh sb="4" eb="6">
      <t>コンキョ</t>
    </rPh>
    <rPh sb="6" eb="8">
      <t>シリョウ</t>
    </rPh>
    <rPh sb="30" eb="31">
      <t>トウ</t>
    </rPh>
    <phoneticPr fontId="2"/>
  </si>
  <si>
    <t>□□　□□</t>
    <phoneticPr fontId="2"/>
  </si>
  <si>
    <t>△△　▲▲</t>
    <phoneticPr fontId="2"/>
  </si>
  <si>
    <t>●●　〇〇</t>
    <phoneticPr fontId="2"/>
  </si>
  <si>
    <t>〇×　▲□</t>
    <phoneticPr fontId="2"/>
  </si>
  <si>
    <t>□★　〇▽</t>
    <phoneticPr fontId="2"/>
  </si>
  <si>
    <t>近畿地方整備局</t>
    <rPh sb="0" eb="2">
      <t>キンキ</t>
    </rPh>
    <rPh sb="2" eb="4">
      <t>チホウ</t>
    </rPh>
    <rPh sb="4" eb="6">
      <t>セイビ</t>
    </rPh>
    <rPh sb="6" eb="7">
      <t>キョク</t>
    </rPh>
    <phoneticPr fontId="2"/>
  </si>
  <si>
    <t>○×◇工事</t>
    <rPh sb="3" eb="5">
      <t>コウジ</t>
    </rPh>
    <phoneticPr fontId="2"/>
  </si>
  <si>
    <t>高さ</t>
    <rPh sb="0" eb="1">
      <t>タカ</t>
    </rPh>
    <phoneticPr fontId="2"/>
  </si>
  <si>
    <t>□m</t>
    <phoneticPr fontId="2"/>
  </si>
  <si>
    <t>コンクリート</t>
    <phoneticPr fontId="2"/>
  </si>
  <si>
    <t>ブロック積</t>
    <rPh sb="4" eb="5">
      <t>ツミ</t>
    </rPh>
    <phoneticPr fontId="2"/>
  </si>
  <si>
    <t>面積</t>
    <rPh sb="0" eb="2">
      <t>メンセキ</t>
    </rPh>
    <phoneticPr fontId="2"/>
  </si>
  <si>
    <t>○○.〇㎡</t>
    <phoneticPr fontId="2"/>
  </si>
  <si>
    <t>阪神高速道路(株)</t>
    <rPh sb="0" eb="2">
      <t>ハンシン</t>
    </rPh>
    <rPh sb="2" eb="4">
      <t>コウソク</t>
    </rPh>
    <rPh sb="4" eb="6">
      <t>ドウロ</t>
    </rPh>
    <rPh sb="6" eb="9">
      <t>カブ</t>
    </rPh>
    <phoneticPr fontId="2"/>
  </si>
  <si>
    <t>兵庫県道路公社</t>
    <rPh sb="0" eb="3">
      <t>ヒョウゴケン</t>
    </rPh>
    <rPh sb="3" eb="5">
      <t>ドウロ</t>
    </rPh>
    <rPh sb="5" eb="7">
      <t>コウシャ</t>
    </rPh>
    <phoneticPr fontId="2"/>
  </si>
  <si>
    <t>〇▲××工事</t>
    <rPh sb="4" eb="6">
      <t>コウジ</t>
    </rPh>
    <phoneticPr fontId="2"/>
  </si>
  <si>
    <t>◇●〇×工事</t>
    <rPh sb="4" eb="6">
      <t>コウジ</t>
    </rPh>
    <phoneticPr fontId="2"/>
  </si>
  <si>
    <t>〇×▽工事</t>
    <rPh sb="3" eb="5">
      <t>コウジ</t>
    </rPh>
    <phoneticPr fontId="2"/>
  </si>
  <si>
    <t>兵庫県神崎郡市川町</t>
    <rPh sb="0" eb="3">
      <t>ヒョウゴケン</t>
    </rPh>
    <rPh sb="3" eb="6">
      <t>カンザキグン</t>
    </rPh>
    <rPh sb="6" eb="9">
      <t>イチカワチョウ</t>
    </rPh>
    <phoneticPr fontId="2"/>
  </si>
  <si>
    <t>兵庫県尼崎市</t>
    <rPh sb="0" eb="3">
      <t>ヒョウゴケン</t>
    </rPh>
    <rPh sb="3" eb="6">
      <t>アマガサキシ</t>
    </rPh>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</si>
  <si>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</si>
  <si>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</si>
  <si>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平成</t>
    <rPh sb="0" eb="2">
      <t>ヘイセイ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</si>
  <si>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</si>
  <si>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注５</t>
    <rPh sb="0" eb="1">
      <t>チュウ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</si>
  <si>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</si>
  <si>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</si>
  <si>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</si>
  <si>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注６</t>
    <rPh sb="0" eb="1">
      <t>チュウ</t>
    </rPh>
    <phoneticPr fontId="2"/>
  </si>
  <si>
    <t>　に「○」を記載すること。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</si>
  <si>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</si>
  <si>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　</t>
  </si>
  <si>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</si>
  <si>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</si>
  <si>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注７</t>
    <phoneticPr fontId="2"/>
  </si>
  <si>
    <t>：　同種工事の施工実績の工期（完成日）が入札参加申込期限より2週間（14日）以内の場合、</t>
    <rPh sb="15" eb="17">
      <t>カンセイ</t>
    </rPh>
    <rPh sb="17" eb="18">
      <t>ビ</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</si>
  <si>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</si>
  <si>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確認し本様式を記載すること。</t>
  </si>
  <si>
    <t>：　同種工事の施工実績の工期末が入札参加申込期限より2週間（14日）以内の場合、</t>
    <phoneticPr fontId="2"/>
  </si>
  <si>
    <t>　背景が黄色となる。この場合、工期末日ではなく検査年月日（引渡し完了日）を記載すること。</t>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</si>
  <si>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</si>
  <si>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工事請負契約書等（契約図書含む）</t>
    <rPh sb="7" eb="8">
      <t>トウ</t>
    </rPh>
    <rPh sb="9" eb="11">
      <t>ケイヤク</t>
    </rPh>
    <rPh sb="11" eb="13">
      <t>トショ</t>
    </rPh>
    <rPh sb="13" eb="14">
      <t>フク</t>
    </rPh>
    <phoneticPr fontId="2"/>
  </si>
  <si>
    <t>※入札参加申込期限日2週間前以降の工期（完成日）
　の場合で引渡し日を入力する場合</t>
    <phoneticPr fontId="2"/>
  </si>
  <si>
    <t>令和5年度</t>
    <rPh sb="0" eb="2">
      <t>レイワ</t>
    </rPh>
    <rPh sb="3" eb="5">
      <t>ネンド</t>
    </rPh>
    <phoneticPr fontId="2"/>
  </si>
  <si>
    <t>令和6年度</t>
    <rPh sb="0" eb="2">
      <t>レイワ</t>
    </rPh>
    <rPh sb="3" eb="5">
      <t>ネンド</t>
    </rPh>
    <phoneticPr fontId="2"/>
  </si>
  <si>
    <t>■同種工事の施工実績</t>
    <phoneticPr fontId="2"/>
  </si>
  <si>
    <t>有：１級施工管理技士</t>
    <rPh sb="0" eb="1">
      <t>アリ</t>
    </rPh>
    <rPh sb="3" eb="4">
      <t>キュウ</t>
    </rPh>
    <rPh sb="4" eb="6">
      <t>セコウ</t>
    </rPh>
    <rPh sb="6" eb="8">
      <t>カンリ</t>
    </rPh>
    <rPh sb="8" eb="10">
      <t>ギシ</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</si>
  <si>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</si>
  <si>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</si>
  <si>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しない</t>
  </si>
  <si>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</si>
  <si>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技術士（森林部門「森林土木」）</t>
    <rPh sb="0" eb="3">
      <t>ギジュツシ</t>
    </rPh>
    <rPh sb="4" eb="6">
      <t>シンリン</t>
    </rPh>
    <rPh sb="6" eb="8">
      <t>ブモン</t>
    </rPh>
    <phoneticPr fontId="86"/>
  </si>
  <si>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</si>
  <si>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86"/>
  </si>
  <si>
    <t>「日付」「工事名」「商号又は名称」等入札参加者情報の記載漏れは、「無効」となる。</t>
    <rPh sb="18" eb="20">
      <t>ニュウサツ</t>
    </rPh>
    <rPh sb="20" eb="23">
      <t>サンカシャ</t>
    </rPh>
    <rPh sb="23" eb="25">
      <t>ジョウホウ</t>
    </rPh>
    <rPh sb="33" eb="35">
      <t>ムコウ</t>
    </rPh>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</si>
  <si>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</si>
  <si>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国家資格判定</t>
    <rPh sb="0" eb="2">
      <t>コッカ</t>
    </rPh>
    <rPh sb="2" eb="4">
      <t>シカク</t>
    </rPh>
    <rPh sb="4" eb="6">
      <t>ハンテイ</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</si>
  <si>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</si>
  <si>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</si>
  <si>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</si>
  <si>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</si>
  <si>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 対象期間始期</t>
    <rPh sb="2" eb="4">
      <t>タイショウ</t>
    </rPh>
    <rPh sb="4" eb="6">
      <t>キカン</t>
    </rPh>
    <rPh sb="6" eb="8">
      <t>シキ</t>
    </rPh>
    <phoneticPr fontId="2"/>
  </si>
  <si>
    <t>東播磨県民局長</t>
    <rPh sb="0" eb="3">
      <t>ヒガシハリマ</t>
    </rPh>
    <rPh sb="3" eb="7">
      <t>ケンミンキョクチョウ</t>
    </rPh>
    <phoneticPr fontId="2"/>
  </si>
  <si>
    <t>東播磨港　高砂地区　護岸補強工事（その９）</t>
    <rPh sb="0" eb="4">
      <t>ヒガシハリマコウ</t>
    </rPh>
    <rPh sb="5" eb="9">
      <t>タカサゴチク</t>
    </rPh>
    <rPh sb="10" eb="12">
      <t>ゴガン</t>
    </rPh>
    <rPh sb="12" eb="14">
      <t>ホキョウ</t>
    </rPh>
    <rPh sb="14" eb="16">
      <t>コウジ</t>
    </rPh>
    <phoneticPr fontId="2"/>
  </si>
  <si>
    <t>港湾・海岸工事において、鋼矢板、鋼管矢板、鋼管杭のいずれかを、船舶を使用し海上打設した工事</t>
    <rPh sb="0" eb="2">
      <t>コウワン</t>
    </rPh>
    <rPh sb="3" eb="5">
      <t>カイガン</t>
    </rPh>
    <rPh sb="5" eb="7">
      <t>コウジ</t>
    </rPh>
    <rPh sb="12" eb="15">
      <t>コウヤイタ</t>
    </rPh>
    <rPh sb="16" eb="20">
      <t>コウカンヤイタ</t>
    </rPh>
    <rPh sb="21" eb="24">
      <t>コウカンクイ</t>
    </rPh>
    <rPh sb="31" eb="33">
      <t>センパク</t>
    </rPh>
    <rPh sb="34" eb="36">
      <t>シヨウ</t>
    </rPh>
    <rPh sb="37" eb="39">
      <t>カイジョウ</t>
    </rPh>
    <rPh sb="39" eb="41">
      <t>ダセツ</t>
    </rPh>
    <rPh sb="43" eb="45">
      <t>コウジ</t>
    </rPh>
    <phoneticPr fontId="2"/>
  </si>
  <si>
    <t>高潮防南　第8504－0－001号</t>
    <rPh sb="0" eb="2">
      <t>タカシオ</t>
    </rPh>
    <rPh sb="2" eb="4">
      <t>ボウナン</t>
    </rPh>
    <rPh sb="5" eb="6">
      <t>ダイ</t>
    </rPh>
    <rPh sb="16" eb="1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</si>
</sst>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2">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1"/>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14"/>
      <name val="BIZ UD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sz val="18"/>
      <name val="ＭＳ 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6" fillId="0" borderId="0" applyNumberFormat="0" applyFill="0" applyBorder="0" applyAlignment="0" applyProtection="0">
      <alignment vertical="center"/>
    </xf>
  </cellStyleXfs>
  <cellXfs count="1421">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8" fillId="25" borderId="16" xfId="0" applyFont="1" applyFill="1" applyBorder="1" applyAlignment="1">
      <alignment horizontal="center" vertical="center" wrapText="1"/>
    </xf>
    <xf numFmtId="0" fontId="38" fillId="25" borderId="17" xfId="0" applyFont="1" applyFill="1" applyBorder="1" applyAlignment="1">
      <alignment horizontal="center" vertical="center" wrapText="1"/>
    </xf>
    <xf numFmtId="0" fontId="38" fillId="25" borderId="18" xfId="0" applyFont="1" applyFill="1" applyBorder="1" applyAlignment="1">
      <alignment horizontal="center" vertical="center" wrapText="1"/>
    </xf>
    <xf numFmtId="0" fontId="38"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4" xfId="0" applyFont="1" applyBorder="1" applyAlignment="1">
      <alignment horizontal="center" vertical="center"/>
    </xf>
    <xf numFmtId="176" fontId="0" fillId="25" borderId="30" xfId="0" applyNumberFormat="1" applyFill="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0" fontId="29" fillId="0" borderId="33" xfId="0" applyFont="1" applyBorder="1" applyAlignment="1">
      <alignment horizontal="center" vertical="center" wrapText="1"/>
    </xf>
    <xf numFmtId="0" fontId="0" fillId="25" borderId="34" xfId="0" applyFill="1" applyBorder="1">
      <alignment vertical="center"/>
    </xf>
    <xf numFmtId="0" fontId="7" fillId="0" borderId="0" xfId="0" applyFont="1" applyAlignment="1">
      <alignment horizontal="right" vertical="center" wrapText="1"/>
    </xf>
    <xf numFmtId="176" fontId="39" fillId="0" borderId="36" xfId="0" applyNumberFormat="1" applyFont="1" applyBorder="1" applyAlignment="1">
      <alignment horizontal="center" vertical="center"/>
    </xf>
    <xf numFmtId="176" fontId="39" fillId="0" borderId="37" xfId="0" applyNumberFormat="1" applyFont="1" applyBorder="1" applyAlignment="1">
      <alignment horizontal="center" vertical="center"/>
    </xf>
    <xf numFmtId="176" fontId="33" fillId="0" borderId="38"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9" fillId="0" borderId="17" xfId="0" applyNumberFormat="1" applyFont="1" applyBorder="1" applyAlignment="1">
      <alignment horizontal="center" vertical="center"/>
    </xf>
    <xf numFmtId="176" fontId="39" fillId="0" borderId="16" xfId="0" applyNumberFormat="1" applyFont="1" applyBorder="1" applyAlignment="1">
      <alignment horizontal="center" vertical="center"/>
    </xf>
    <xf numFmtId="176" fontId="33" fillId="0" borderId="40" xfId="0" applyNumberFormat="1"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180" fontId="34" fillId="0" borderId="35"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6" fillId="0" borderId="0" xfId="42" applyFont="1" applyAlignment="1">
      <alignment vertical="center"/>
    </xf>
    <xf numFmtId="0" fontId="37" fillId="0" borderId="18" xfId="42" applyFont="1" applyBorder="1" applyAlignment="1">
      <alignment horizontal="center" vertical="center" wrapText="1"/>
    </xf>
    <xf numFmtId="0" fontId="37" fillId="0" borderId="0" xfId="42" applyFont="1" applyAlignment="1">
      <alignment horizontal="left" vertical="center" wrapText="1"/>
    </xf>
    <xf numFmtId="0" fontId="37" fillId="0" borderId="14" xfId="42" applyFont="1" applyBorder="1" applyAlignment="1">
      <alignment horizontal="center" vertical="center" wrapText="1"/>
    </xf>
    <xf numFmtId="0" fontId="37" fillId="0" borderId="0" xfId="42" applyFont="1" applyAlignment="1">
      <alignment horizontal="center" vertical="center" wrapText="1"/>
    </xf>
    <xf numFmtId="0" fontId="37" fillId="0" borderId="0" xfId="42" applyFont="1" applyAlignment="1">
      <alignment horizontal="justify" vertical="center" wrapText="1"/>
    </xf>
    <xf numFmtId="3" fontId="37"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8" xfId="0" applyNumberFormat="1" applyFont="1" applyBorder="1" applyAlignment="1">
      <alignment horizontal="right" vertical="center" shrinkToFit="1"/>
    </xf>
    <xf numFmtId="184" fontId="29" fillId="0" borderId="49" xfId="0" applyNumberFormat="1" applyFont="1" applyBorder="1" applyAlignment="1">
      <alignment vertical="center" shrinkToFit="1"/>
    </xf>
    <xf numFmtId="0" fontId="7" fillId="0" borderId="0" xfId="0" applyFont="1" applyAlignment="1">
      <alignment horizontal="left" vertical="center"/>
    </xf>
    <xf numFmtId="0" fontId="7" fillId="0" borderId="51" xfId="0" applyFont="1" applyBorder="1" applyAlignment="1">
      <alignment horizontal="center" vertical="center"/>
    </xf>
    <xf numFmtId="176" fontId="29" fillId="0" borderId="37" xfId="0" applyNumberFormat="1" applyFont="1" applyBorder="1" applyAlignment="1">
      <alignment horizontal="center" vertical="center"/>
    </xf>
    <xf numFmtId="0" fontId="29" fillId="0" borderId="54" xfId="0" applyFont="1" applyBorder="1" applyAlignment="1">
      <alignment horizontal="center" vertical="center"/>
    </xf>
    <xf numFmtId="0" fontId="29" fillId="0" borderId="37" xfId="0" applyFont="1" applyBorder="1" applyAlignment="1">
      <alignment horizontal="center" vertical="center"/>
    </xf>
    <xf numFmtId="0" fontId="6" fillId="0" borderId="55"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29" fillId="0" borderId="56" xfId="0" applyFont="1" applyBorder="1">
      <alignment vertical="center"/>
    </xf>
    <xf numFmtId="0" fontId="29" fillId="0" borderId="57"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0" xfId="0" applyNumberFormat="1" applyBorder="1" applyAlignment="1">
      <alignment horizontal="center" vertical="center"/>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4" fontId="0" fillId="0" borderId="0" xfId="0" applyNumberFormat="1">
      <alignment vertical="center"/>
    </xf>
    <xf numFmtId="179" fontId="0" fillId="0" borderId="0" xfId="0" applyNumberFormat="1">
      <alignment vertical="center"/>
    </xf>
    <xf numFmtId="0" fontId="37" fillId="0" borderId="67" xfId="42" applyFont="1" applyBorder="1" applyAlignment="1">
      <alignment horizontal="center" vertical="center" wrapText="1"/>
    </xf>
    <xf numFmtId="182" fontId="37" fillId="0" borderId="68" xfId="42" applyNumberFormat="1" applyFont="1" applyBorder="1" applyAlignment="1">
      <alignment horizontal="center" vertical="center" wrapText="1"/>
    </xf>
    <xf numFmtId="0" fontId="37" fillId="0" borderId="69" xfId="42" applyFont="1" applyBorder="1" applyAlignment="1">
      <alignment horizontal="center" vertical="center" wrapText="1"/>
    </xf>
    <xf numFmtId="0" fontId="37" fillId="0" borderId="71" xfId="42" applyFont="1" applyBorder="1" applyAlignment="1">
      <alignment horizontal="center" vertical="center" wrapText="1"/>
    </xf>
    <xf numFmtId="0" fontId="37" fillId="0" borderId="44" xfId="42" applyFont="1" applyBorder="1" applyAlignment="1">
      <alignment horizontal="center" vertical="center" wrapText="1"/>
    </xf>
    <xf numFmtId="176" fontId="0" fillId="25" borderId="72" xfId="0" applyNumberFormat="1" applyFill="1" applyBorder="1" applyAlignment="1">
      <alignment horizontal="center" vertical="center"/>
    </xf>
    <xf numFmtId="176" fontId="39" fillId="0" borderId="73" xfId="0" applyNumberFormat="1" applyFont="1" applyBorder="1" applyAlignment="1">
      <alignment horizontal="center" vertical="center"/>
    </xf>
    <xf numFmtId="176" fontId="39"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8" xfId="0" applyNumberFormat="1" applyBorder="1" applyAlignment="1">
      <alignment horizontal="center" vertical="center"/>
    </xf>
    <xf numFmtId="0" fontId="29" fillId="0" borderId="79" xfId="0" applyFont="1" applyBorder="1" applyAlignment="1">
      <alignment vertical="center" wrapText="1"/>
    </xf>
    <xf numFmtId="177" fontId="0" fillId="0" borderId="80" xfId="0" applyNumberFormat="1" applyBorder="1" applyAlignment="1">
      <alignment horizontal="center" vertical="center"/>
    </xf>
    <xf numFmtId="0" fontId="29" fillId="0" borderId="56" xfId="0" applyFont="1" applyBorder="1" applyAlignment="1">
      <alignment vertical="center" wrapText="1"/>
    </xf>
    <xf numFmtId="177" fontId="0" fillId="0" borderId="81" xfId="0" applyNumberFormat="1" applyBorder="1" applyAlignment="1">
      <alignment horizontal="center" vertical="center"/>
    </xf>
    <xf numFmtId="0" fontId="29" fillId="0" borderId="82" xfId="0" applyFont="1" applyBorder="1" applyAlignment="1">
      <alignment vertical="center" wrapText="1"/>
    </xf>
    <xf numFmtId="177" fontId="0" fillId="0" borderId="83" xfId="0" applyNumberFormat="1" applyBorder="1" applyAlignment="1">
      <alignment horizontal="center" vertical="center"/>
    </xf>
    <xf numFmtId="4" fontId="0" fillId="0" borderId="84" xfId="0" applyNumberFormat="1" applyBorder="1" applyAlignment="1">
      <alignment horizontal="center" vertical="center"/>
    </xf>
    <xf numFmtId="4" fontId="0" fillId="0" borderId="65" xfId="0" applyNumberFormat="1" applyBorder="1" applyAlignment="1">
      <alignment horizontal="center" vertical="center"/>
    </xf>
    <xf numFmtId="4" fontId="0" fillId="0" borderId="85" xfId="0" applyNumberFormat="1" applyBorder="1" applyAlignment="1">
      <alignment horizontal="center" vertical="center"/>
    </xf>
    <xf numFmtId="181" fontId="0" fillId="0" borderId="86" xfId="0" applyNumberFormat="1" applyBorder="1" applyAlignment="1">
      <alignment horizontal="center" vertical="center"/>
    </xf>
    <xf numFmtId="4" fontId="0" fillId="0" borderId="6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7" xfId="0" applyNumberFormat="1" applyBorder="1" applyAlignment="1">
      <alignment horizontal="center" vertical="center"/>
    </xf>
    <xf numFmtId="177" fontId="0" fillId="0" borderId="53"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9" xfId="0" applyNumberFormat="1" applyBorder="1" applyAlignment="1">
      <alignment horizontal="center" vertical="center"/>
    </xf>
    <xf numFmtId="0" fontId="0" fillId="0" borderId="88" xfId="0" applyBorder="1" applyAlignment="1">
      <alignment vertical="center" wrapText="1"/>
    </xf>
    <xf numFmtId="177" fontId="29" fillId="0" borderId="57" xfId="0" applyNumberFormat="1" applyFont="1" applyBorder="1" applyAlignment="1">
      <alignment horizontal="center" vertical="center" shrinkToFit="1"/>
    </xf>
    <xf numFmtId="177" fontId="0" fillId="0" borderId="89" xfId="0" applyNumberFormat="1" applyBorder="1" applyAlignment="1">
      <alignment horizontal="center" vertical="center"/>
    </xf>
    <xf numFmtId="0" fontId="0" fillId="0" borderId="90" xfId="0" applyBorder="1" applyAlignment="1">
      <alignment vertical="center" wrapText="1"/>
    </xf>
    <xf numFmtId="177" fontId="29" fillId="0" borderId="56"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29" fillId="0" borderId="82" xfId="0" applyFont="1" applyBorder="1" applyAlignment="1">
      <alignment horizontal="center" vertical="center" shrinkToFit="1"/>
    </xf>
    <xf numFmtId="177" fontId="0" fillId="0" borderId="92" xfId="0" applyNumberFormat="1" applyBorder="1" applyAlignment="1">
      <alignment horizontal="center" vertical="center"/>
    </xf>
    <xf numFmtId="0" fontId="29" fillId="0" borderId="54" xfId="0" applyFont="1" applyBorder="1" applyAlignment="1">
      <alignment horizontal="center" vertical="center" wrapText="1"/>
    </xf>
    <xf numFmtId="0" fontId="53" fillId="0" borderId="0" xfId="0" applyFont="1">
      <alignment vertical="center"/>
    </xf>
    <xf numFmtId="0" fontId="53"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3"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1" xfId="0" applyFont="1" applyBorder="1" applyAlignment="1">
      <alignment vertical="center" wrapText="1"/>
    </xf>
    <xf numFmtId="0" fontId="27" fillId="0" borderId="51"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8" xfId="0" applyFont="1" applyBorder="1" applyAlignment="1">
      <alignment horizontal="center" vertical="center" shrinkToFit="1"/>
    </xf>
    <xf numFmtId="0" fontId="3" fillId="0" borderId="0" xfId="0" applyFont="1" applyAlignment="1">
      <alignment horizontal="center" vertical="center" shrinkToFit="1"/>
    </xf>
    <xf numFmtId="0" fontId="3" fillId="0" borderId="29" xfId="0" applyFont="1" applyBorder="1" applyAlignment="1">
      <alignment horizontal="center" vertical="center" shrinkToFit="1"/>
    </xf>
    <xf numFmtId="0" fontId="3" fillId="0" borderId="2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right" vertical="center" wrapText="1"/>
    </xf>
    <xf numFmtId="0" fontId="49" fillId="0" borderId="0" xfId="0" applyFont="1">
      <alignment vertical="center"/>
    </xf>
    <xf numFmtId="0" fontId="49" fillId="0" borderId="0" xfId="0" applyFont="1" applyAlignment="1">
      <alignment vertical="center" wrapText="1"/>
    </xf>
    <xf numFmtId="0" fontId="3" fillId="0" borderId="0" xfId="0" applyFont="1" applyAlignment="1">
      <alignment wrapText="1"/>
    </xf>
    <xf numFmtId="0" fontId="3" fillId="0" borderId="66" xfId="0" applyFont="1" applyBorder="1" applyAlignment="1">
      <alignment horizontal="center" vertical="center" shrinkToFit="1"/>
    </xf>
    <xf numFmtId="0" fontId="3" fillId="0" borderId="5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5"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3" xfId="0" applyFont="1" applyBorder="1">
      <alignment vertical="center"/>
    </xf>
    <xf numFmtId="0" fontId="3" fillId="0" borderId="13" xfId="0" applyFont="1" applyBorder="1" applyAlignment="1">
      <alignment vertical="center" wrapText="1"/>
    </xf>
    <xf numFmtId="0" fontId="27" fillId="0" borderId="85" xfId="0" applyFont="1" applyBorder="1">
      <alignment vertical="center"/>
    </xf>
    <xf numFmtId="0" fontId="3" fillId="0" borderId="78" xfId="0" applyFont="1" applyBorder="1" applyAlignment="1">
      <alignment horizontal="center" vertical="center" wrapText="1"/>
    </xf>
    <xf numFmtId="0" fontId="3" fillId="0" borderId="0" xfId="0" applyFont="1" applyAlignment="1">
      <alignment vertical="center" shrinkToFit="1"/>
    </xf>
    <xf numFmtId="0" fontId="3" fillId="0" borderId="85" xfId="0" applyFont="1" applyBorder="1" applyAlignment="1">
      <alignment vertical="center" shrinkToFit="1"/>
    </xf>
    <xf numFmtId="0" fontId="3" fillId="0" borderId="22" xfId="0" applyFont="1" applyBorder="1" applyAlignment="1">
      <alignment vertical="center" shrinkToFit="1"/>
    </xf>
    <xf numFmtId="0" fontId="3" fillId="0" borderId="138" xfId="0" applyFont="1" applyBorder="1" applyAlignment="1">
      <alignment vertical="center" wrapText="1"/>
    </xf>
    <xf numFmtId="0" fontId="3" fillId="0" borderId="140" xfId="0" applyFont="1" applyBorder="1" applyAlignment="1">
      <alignment vertical="center" wrapText="1"/>
    </xf>
    <xf numFmtId="0" fontId="3" fillId="0" borderId="141" xfId="0" applyFont="1" applyBorder="1" applyAlignment="1">
      <alignment vertical="center" wrapText="1"/>
    </xf>
    <xf numFmtId="4" fontId="3" fillId="0" borderId="142" xfId="0" applyNumberFormat="1" applyFont="1" applyBorder="1" applyAlignment="1">
      <alignment vertical="center" shrinkToFit="1"/>
    </xf>
    <xf numFmtId="4" fontId="3" fillId="0" borderId="143" xfId="0" applyNumberFormat="1" applyFont="1" applyBorder="1" applyAlignment="1">
      <alignment vertical="center" shrinkToFit="1"/>
    </xf>
    <xf numFmtId="4" fontId="3" fillId="0" borderId="144" xfId="0" applyNumberFormat="1" applyFont="1" applyBorder="1" applyAlignment="1">
      <alignment vertical="center" shrinkToFit="1"/>
    </xf>
    <xf numFmtId="0" fontId="3" fillId="0" borderId="139"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7" xfId="0" applyFont="1" applyBorder="1" applyAlignment="1">
      <alignment vertical="center" shrinkToFit="1"/>
    </xf>
    <xf numFmtId="0" fontId="3" fillId="0" borderId="151"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78" xfId="0" applyFont="1" applyBorder="1" applyAlignment="1">
      <alignment vertical="center" wrapText="1"/>
    </xf>
    <xf numFmtId="0" fontId="3" fillId="0" borderId="12" xfId="0" applyFont="1" applyBorder="1" applyAlignment="1">
      <alignment horizontal="center" vertical="center"/>
    </xf>
    <xf numFmtId="0" fontId="55" fillId="0" borderId="0" xfId="0" applyFont="1" applyAlignment="1">
      <alignment vertical="center" wrapText="1"/>
    </xf>
    <xf numFmtId="0" fontId="55" fillId="0" borderId="0" xfId="0" applyFont="1" applyAlignment="1">
      <alignment horizontal="center" vertical="center" wrapText="1"/>
    </xf>
    <xf numFmtId="0" fontId="55" fillId="0" borderId="0" xfId="0" applyFont="1">
      <alignment vertical="center"/>
    </xf>
    <xf numFmtId="184" fontId="31" fillId="26" borderId="48" xfId="0" applyNumberFormat="1" applyFont="1" applyFill="1" applyBorder="1" applyAlignment="1" applyProtection="1">
      <alignment horizontal="center" vertical="center" shrinkToFit="1"/>
      <protection locked="0"/>
    </xf>
    <xf numFmtId="0" fontId="55" fillId="0" borderId="157" xfId="0" applyFont="1" applyBorder="1" applyAlignment="1">
      <alignment vertical="center" wrapText="1"/>
    </xf>
    <xf numFmtId="0" fontId="55" fillId="0" borderId="137" xfId="0" applyFont="1" applyBorder="1" applyAlignment="1">
      <alignment horizontal="center" vertical="center" wrapText="1"/>
    </xf>
    <xf numFmtId="0" fontId="55" fillId="0" borderId="133" xfId="0" applyFont="1" applyBorder="1" applyAlignment="1">
      <alignment vertical="center" wrapText="1"/>
    </xf>
    <xf numFmtId="0" fontId="55" fillId="0" borderId="153" xfId="0" applyFont="1" applyBorder="1" applyAlignment="1">
      <alignment vertical="center" wrapText="1"/>
    </xf>
    <xf numFmtId="0" fontId="50" fillId="0" borderId="0" xfId="0" applyFont="1">
      <alignment vertical="center"/>
    </xf>
    <xf numFmtId="0" fontId="55" fillId="0" borderId="0" xfId="0" applyFont="1" applyAlignment="1">
      <alignment vertical="center" shrinkToFit="1"/>
    </xf>
    <xf numFmtId="0" fontId="3" fillId="0" borderId="29" xfId="0" applyFont="1" applyBorder="1" applyAlignment="1" applyProtection="1">
      <alignment horizontal="center" vertical="center" wrapText="1"/>
      <protection locked="0"/>
    </xf>
    <xf numFmtId="0" fontId="3" fillId="0" borderId="66" xfId="0" applyFont="1" applyBorder="1" applyAlignment="1">
      <alignment horizontal="center" vertical="center" wrapText="1"/>
    </xf>
    <xf numFmtId="0" fontId="55"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29" xfId="0" applyFont="1" applyBorder="1" applyAlignment="1" applyProtection="1">
      <alignment vertical="center" wrapText="1" shrinkToFit="1"/>
      <protection locked="0"/>
    </xf>
    <xf numFmtId="0" fontId="3" fillId="0" borderId="29" xfId="0" applyFont="1" applyBorder="1" applyAlignment="1" applyProtection="1">
      <alignment vertical="center" shrinkToFit="1"/>
      <protection locked="0"/>
    </xf>
    <xf numFmtId="0" fontId="4" fillId="0" borderId="0" xfId="42" applyFont="1" applyAlignment="1">
      <alignment vertical="center"/>
    </xf>
    <xf numFmtId="49" fontId="31" fillId="26" borderId="50" xfId="0" applyNumberFormat="1" applyFont="1" applyFill="1" applyBorder="1" applyAlignment="1" applyProtection="1">
      <alignment horizontal="center" vertical="center" shrinkToFit="1"/>
      <protection locked="0"/>
    </xf>
    <xf numFmtId="0" fontId="55" fillId="0" borderId="0" xfId="42" applyFont="1" applyAlignment="1">
      <alignment vertical="center"/>
    </xf>
    <xf numFmtId="0" fontId="3" fillId="0" borderId="0" xfId="0" applyFont="1" applyProtection="1">
      <alignment vertical="center"/>
      <protection locked="0"/>
    </xf>
    <xf numFmtId="0" fontId="55" fillId="0" borderId="156" xfId="0" applyFont="1" applyBorder="1" applyAlignment="1">
      <alignment vertical="center" wrapText="1"/>
    </xf>
    <xf numFmtId="0" fontId="28" fillId="0" borderId="0" xfId="0" applyFont="1">
      <alignment vertical="center"/>
    </xf>
    <xf numFmtId="0" fontId="6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6" fillId="0" borderId="142" xfId="0" applyFont="1" applyBorder="1" applyAlignment="1">
      <alignment vertical="center" wrapText="1"/>
    </xf>
    <xf numFmtId="0" fontId="62" fillId="0" borderId="0" xfId="0" applyFont="1">
      <alignment vertical="center"/>
    </xf>
    <xf numFmtId="0" fontId="55" fillId="0" borderId="152" xfId="0" applyFont="1" applyBorder="1">
      <alignment vertical="center"/>
    </xf>
    <xf numFmtId="0" fontId="28" fillId="0" borderId="133" xfId="0" applyFont="1" applyBorder="1">
      <alignment vertical="center"/>
    </xf>
    <xf numFmtId="0" fontId="28" fillId="0" borderId="153" xfId="0" applyFont="1" applyBorder="1">
      <alignment vertical="center"/>
    </xf>
    <xf numFmtId="0" fontId="28" fillId="0" borderId="0" xfId="0" applyFont="1" applyAlignment="1">
      <alignment vertical="center" wrapText="1"/>
    </xf>
    <xf numFmtId="0" fontId="28" fillId="26" borderId="166" xfId="0" applyFont="1" applyFill="1" applyBorder="1" applyAlignment="1" applyProtection="1">
      <alignment horizontal="center" vertical="center" shrinkToFit="1"/>
      <protection locked="0"/>
    </xf>
    <xf numFmtId="0" fontId="28" fillId="26" borderId="163"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0" xfId="0" applyFont="1" applyFill="1" applyBorder="1" applyAlignment="1" applyProtection="1">
      <alignment horizontal="center" vertical="center" shrinkToFit="1"/>
      <protection locked="0"/>
    </xf>
    <xf numFmtId="0" fontId="28" fillId="26" borderId="176" xfId="0" applyFont="1" applyFill="1" applyBorder="1" applyAlignment="1" applyProtection="1">
      <alignment horizontal="center" vertical="center" shrinkToFit="1"/>
      <protection locked="0"/>
    </xf>
    <xf numFmtId="0" fontId="28" fillId="26" borderId="138" xfId="0" applyFont="1" applyFill="1" applyBorder="1" applyAlignment="1" applyProtection="1">
      <alignment horizontal="center" vertical="center" shrinkToFit="1"/>
      <protection locked="0"/>
    </xf>
    <xf numFmtId="0" fontId="55" fillId="0" borderId="137" xfId="0" applyFont="1" applyBorder="1" applyAlignment="1">
      <alignment horizontal="right" vertical="center" wrapText="1"/>
    </xf>
    <xf numFmtId="0" fontId="55" fillId="0" borderId="0" xfId="0" applyFont="1" applyAlignment="1">
      <alignment horizontal="center" vertical="center"/>
    </xf>
    <xf numFmtId="0" fontId="55" fillId="0" borderId="133" xfId="0" applyFont="1" applyBorder="1">
      <alignment vertical="center"/>
    </xf>
    <xf numFmtId="0" fontId="55" fillId="0" borderId="133" xfId="0" applyFont="1" applyBorder="1" applyAlignment="1">
      <alignment horizontal="center" vertical="center"/>
    </xf>
    <xf numFmtId="0" fontId="55" fillId="0" borderId="157" xfId="0" applyFont="1" applyBorder="1">
      <alignment vertical="center"/>
    </xf>
    <xf numFmtId="0" fontId="55" fillId="26" borderId="0" xfId="0" applyFont="1" applyFill="1" applyAlignment="1">
      <alignment horizontal="center" vertical="center" shrinkToFit="1"/>
    </xf>
    <xf numFmtId="0" fontId="55" fillId="29" borderId="0" xfId="0" applyFont="1" applyFill="1" applyAlignment="1">
      <alignment horizontal="center" vertical="center" shrinkToFit="1"/>
    </xf>
    <xf numFmtId="0" fontId="55" fillId="0" borderId="158" xfId="0" applyFont="1" applyBorder="1" applyAlignment="1">
      <alignment horizontal="right" vertical="center" wrapText="1"/>
    </xf>
    <xf numFmtId="0" fontId="5" fillId="0" borderId="133" xfId="0" applyFont="1" applyBorder="1" applyAlignment="1">
      <alignment vertical="center" wrapText="1"/>
    </xf>
    <xf numFmtId="0" fontId="5" fillId="0" borderId="153" xfId="0" applyFont="1" applyBorder="1" applyAlignment="1">
      <alignment vertical="center" wrapText="1"/>
    </xf>
    <xf numFmtId="0" fontId="55" fillId="0" borderId="137" xfId="0" quotePrefix="1" applyFont="1" applyBorder="1" applyAlignment="1">
      <alignment horizontal="right" vertical="top" wrapText="1"/>
    </xf>
    <xf numFmtId="0" fontId="55" fillId="0" borderId="0" xfId="41" applyFont="1" applyAlignment="1">
      <alignment horizontal="left" vertical="center"/>
    </xf>
    <xf numFmtId="0" fontId="55" fillId="0" borderId="0" xfId="41" applyFont="1" applyAlignment="1">
      <alignment horizontal="left" vertical="center" wrapText="1"/>
    </xf>
    <xf numFmtId="0" fontId="55" fillId="0" borderId="157" xfId="41" applyFont="1" applyBorder="1" applyAlignment="1">
      <alignment horizontal="left" vertical="center" wrapText="1"/>
    </xf>
    <xf numFmtId="0" fontId="55" fillId="0" borderId="158" xfId="0" quotePrefix="1" applyFont="1" applyBorder="1" applyAlignment="1">
      <alignment horizontal="right" vertical="top" wrapText="1"/>
    </xf>
    <xf numFmtId="0" fontId="55" fillId="0" borderId="157" xfId="41" applyFont="1" applyBorder="1" applyAlignment="1">
      <alignment vertical="center" wrapText="1"/>
    </xf>
    <xf numFmtId="0" fontId="3" fillId="0" borderId="184" xfId="0" applyFont="1" applyBorder="1" applyAlignment="1">
      <alignment horizontal="center" vertical="center" wrapText="1"/>
    </xf>
    <xf numFmtId="0" fontId="3" fillId="0" borderId="184" xfId="0" applyFont="1" applyBorder="1" applyAlignment="1">
      <alignment vertical="center" wrapText="1"/>
    </xf>
    <xf numFmtId="0" fontId="55" fillId="0" borderId="175" xfId="0" applyFont="1" applyBorder="1" applyAlignment="1">
      <alignment horizontal="center" vertical="center"/>
    </xf>
    <xf numFmtId="0" fontId="55" fillId="0" borderId="187" xfId="0" applyFont="1" applyBorder="1" applyAlignment="1">
      <alignment horizontal="center" vertical="center"/>
    </xf>
    <xf numFmtId="0" fontId="58" fillId="28" borderId="12" xfId="0" applyFont="1" applyFill="1" applyBorder="1" applyAlignment="1">
      <alignment horizontal="center" vertical="center" shrinkToFit="1"/>
    </xf>
    <xf numFmtId="189" fontId="3" fillId="0" borderId="0" xfId="0" applyNumberFormat="1" applyFont="1" applyAlignment="1">
      <alignment horizontal="center" vertical="center"/>
    </xf>
    <xf numFmtId="0" fontId="3" fillId="0" borderId="0" xfId="0" applyFont="1" applyAlignment="1">
      <alignment horizontal="right" vertical="center"/>
    </xf>
    <xf numFmtId="0" fontId="3" fillId="0" borderId="163" xfId="0" applyFont="1" applyBorder="1" applyAlignment="1">
      <alignment horizontal="center" vertical="center"/>
    </xf>
    <xf numFmtId="0" fontId="3" fillId="0" borderId="164" xfId="0" applyFont="1" applyBorder="1" applyAlignment="1">
      <alignment horizontal="center" vertical="center"/>
    </xf>
    <xf numFmtId="0" fontId="3" fillId="0" borderId="0" xfId="0" applyFont="1" applyAlignment="1">
      <alignment horizontal="distributed" vertical="center"/>
    </xf>
    <xf numFmtId="0" fontId="3" fillId="26" borderId="192" xfId="0" applyFont="1" applyFill="1" applyBorder="1" applyAlignment="1">
      <alignment horizontal="left" vertical="center" shrinkToFit="1"/>
    </xf>
    <xf numFmtId="0" fontId="3" fillId="26" borderId="150" xfId="0" applyFont="1" applyFill="1" applyBorder="1" applyAlignment="1">
      <alignment horizontal="left" vertical="center" shrinkToFit="1"/>
    </xf>
    <xf numFmtId="0" fontId="3" fillId="26" borderId="164" xfId="0" applyFont="1" applyFill="1" applyBorder="1" applyAlignment="1">
      <alignment horizontal="left" vertical="center" shrinkToFit="1"/>
    </xf>
    <xf numFmtId="0" fontId="3" fillId="0" borderId="193" xfId="0" applyFont="1" applyBorder="1" applyAlignment="1">
      <alignment horizontal="center" vertical="center" shrinkToFit="1"/>
    </xf>
    <xf numFmtId="0" fontId="3" fillId="0" borderId="147" xfId="0" applyFont="1" applyBorder="1" applyAlignment="1">
      <alignment horizontal="center" vertical="center" shrinkToFit="1"/>
    </xf>
    <xf numFmtId="0" fontId="3" fillId="0" borderId="189" xfId="0" applyFont="1" applyBorder="1" applyAlignment="1">
      <alignment horizontal="center" vertical="center" shrinkToFit="1"/>
    </xf>
    <xf numFmtId="0" fontId="55" fillId="0" borderId="0" xfId="0" applyFont="1" applyAlignment="1">
      <alignment horizontal="left" vertical="top" wrapText="1"/>
    </xf>
    <xf numFmtId="0" fontId="55" fillId="0" borderId="153" xfId="0" applyFont="1" applyBorder="1">
      <alignment vertical="center"/>
    </xf>
    <xf numFmtId="0" fontId="55" fillId="0" borderId="137" xfId="0" applyFont="1" applyBorder="1">
      <alignment vertical="center"/>
    </xf>
    <xf numFmtId="0" fontId="55" fillId="0" borderId="137" xfId="0" applyFont="1" applyBorder="1" applyAlignment="1">
      <alignment horizontal="right" vertical="center"/>
    </xf>
    <xf numFmtId="0" fontId="55" fillId="0" borderId="158" xfId="0" applyFont="1" applyBorder="1">
      <alignment vertical="center"/>
    </xf>
    <xf numFmtId="0" fontId="56" fillId="0" borderId="145"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5"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56" fillId="0" borderId="10" xfId="0" applyFont="1" applyBorder="1" applyAlignment="1">
      <alignment vertical="center" wrapText="1"/>
    </xf>
    <xf numFmtId="0" fontId="56"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5" fillId="0" borderId="175" xfId="0" applyFont="1" applyBorder="1" applyAlignment="1">
      <alignment horizontal="center" vertical="center" shrinkToFit="1"/>
    </xf>
    <xf numFmtId="0" fontId="28" fillId="0" borderId="29"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1" xfId="0" applyFont="1" applyFill="1" applyBorder="1" applyAlignment="1" applyProtection="1">
      <alignment vertical="center" shrinkToFit="1"/>
      <protection locked="0"/>
    </xf>
    <xf numFmtId="0" fontId="3" fillId="0" borderId="66" xfId="0" applyFont="1" applyBorder="1" applyAlignment="1">
      <alignment vertical="center" shrinkToFit="1"/>
    </xf>
    <xf numFmtId="0" fontId="3" fillId="0" borderId="78" xfId="0" applyFont="1" applyBorder="1" applyAlignment="1">
      <alignment vertical="center" shrinkToFit="1"/>
    </xf>
    <xf numFmtId="0" fontId="29" fillId="0" borderId="14" xfId="0" applyFont="1" applyBorder="1" applyAlignment="1">
      <alignment horizontal="center" vertical="center"/>
    </xf>
    <xf numFmtId="0" fontId="29" fillId="0" borderId="26" xfId="0" applyFont="1" applyBorder="1" applyAlignment="1">
      <alignment horizontal="center" vertical="center"/>
    </xf>
    <xf numFmtId="0" fontId="3" fillId="26" borderId="149"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26" borderId="163" xfId="0" applyFont="1" applyFill="1" applyBorder="1" applyAlignment="1">
      <alignment horizontal="center" vertical="center" shrinkToFit="1"/>
    </xf>
    <xf numFmtId="0" fontId="28" fillId="26" borderId="178" xfId="0" applyFont="1" applyFill="1" applyBorder="1" applyAlignment="1" applyProtection="1">
      <alignment horizontal="center" vertical="center"/>
      <protection locked="0"/>
    </xf>
    <xf numFmtId="0" fontId="3" fillId="26" borderId="51" xfId="0" applyFont="1" applyFill="1" applyBorder="1" applyAlignment="1">
      <alignment vertical="center" shrinkToFit="1"/>
    </xf>
    <xf numFmtId="0" fontId="3" fillId="0" borderId="29" xfId="0" applyFont="1" applyBorder="1" applyAlignment="1">
      <alignment vertical="center" wrapText="1"/>
    </xf>
    <xf numFmtId="0" fontId="3" fillId="0" borderId="66"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179" fontId="33" fillId="29" borderId="38" xfId="0" applyNumberFormat="1" applyFont="1" applyFill="1" applyBorder="1" applyAlignment="1" applyProtection="1">
      <alignment horizontal="center" vertical="center"/>
      <protection locked="0"/>
    </xf>
    <xf numFmtId="179" fontId="33" fillId="29" borderId="39"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80" fontId="34" fillId="29" borderId="35" xfId="0" applyNumberFormat="1" applyFont="1" applyFill="1" applyBorder="1" applyAlignment="1" applyProtection="1">
      <alignment horizontal="center" vertical="center"/>
      <protection locked="0"/>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vertical="center" wrapText="1"/>
      <protection locked="0"/>
    </xf>
    <xf numFmtId="0" fontId="3" fillId="0" borderId="78"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7" fillId="29" borderId="70" xfId="42" applyNumberFormat="1" applyFont="1" applyFill="1" applyBorder="1" applyAlignment="1" applyProtection="1">
      <alignment horizontal="center" vertical="center" wrapText="1"/>
      <protection locked="0"/>
    </xf>
    <xf numFmtId="182" fontId="37" fillId="29" borderId="39" xfId="42" applyNumberFormat="1" applyFont="1" applyFill="1" applyBorder="1" applyAlignment="1" applyProtection="1">
      <alignment horizontal="center" vertical="center" wrapText="1"/>
      <protection locked="0"/>
    </xf>
    <xf numFmtId="182" fontId="37" fillId="29" borderId="45" xfId="42" applyNumberFormat="1" applyFont="1" applyFill="1" applyBorder="1" applyAlignment="1" applyProtection="1">
      <alignment horizontal="center" vertical="center" wrapText="1"/>
      <protection locked="0"/>
    </xf>
    <xf numFmtId="0" fontId="3" fillId="26" borderId="166" xfId="0" applyFont="1" applyFill="1" applyBorder="1" applyAlignment="1" applyProtection="1">
      <alignment horizontal="center" vertical="center" shrinkToFit="1"/>
      <protection locked="0"/>
    </xf>
    <xf numFmtId="0" fontId="3" fillId="26" borderId="192" xfId="0" applyFont="1" applyFill="1" applyBorder="1" applyAlignment="1" applyProtection="1">
      <alignment horizontal="left" vertical="center" shrinkToFit="1"/>
      <protection locked="0"/>
    </xf>
    <xf numFmtId="0" fontId="3" fillId="26" borderId="149" xfId="0" applyFont="1" applyFill="1" applyBorder="1" applyAlignment="1" applyProtection="1">
      <alignment horizontal="center" vertical="center" shrinkToFit="1"/>
      <protection locked="0"/>
    </xf>
    <xf numFmtId="0" fontId="3" fillId="26" borderId="150" xfId="0" applyFont="1" applyFill="1" applyBorder="1" applyAlignment="1" applyProtection="1">
      <alignment horizontal="left" vertical="center" shrinkToFit="1"/>
      <protection locked="0"/>
    </xf>
    <xf numFmtId="0" fontId="3" fillId="26" borderId="163" xfId="0" applyFont="1" applyFill="1" applyBorder="1" applyAlignment="1" applyProtection="1">
      <alignment horizontal="center" vertical="center" shrinkToFit="1"/>
      <protection locked="0"/>
    </xf>
    <xf numFmtId="0" fontId="3" fillId="26" borderId="164" xfId="0" applyFont="1" applyFill="1" applyBorder="1" applyAlignment="1" applyProtection="1">
      <alignment horizontal="left" vertical="center" shrinkToFit="1"/>
      <protection locked="0"/>
    </xf>
    <xf numFmtId="0" fontId="3" fillId="0" borderId="51"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5" xfId="0" applyFont="1" applyBorder="1" applyAlignment="1">
      <alignment horizontal="center" vertical="center" wrapText="1"/>
    </xf>
    <xf numFmtId="190" fontId="3" fillId="29" borderId="51" xfId="0" applyNumberFormat="1" applyFont="1" applyFill="1" applyBorder="1" applyAlignment="1" applyProtection="1">
      <alignment horizontal="left" vertical="center" shrinkToFit="1"/>
      <protection locked="0"/>
    </xf>
    <xf numFmtId="0" fontId="61"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1" xfId="0" applyFont="1" applyBorder="1" applyAlignment="1">
      <alignment horizontal="center" vertical="center" shrinkToFit="1"/>
    </xf>
    <xf numFmtId="189" fontId="55" fillId="0" borderId="0" xfId="0" applyNumberFormat="1" applyFont="1" applyAlignment="1">
      <alignment vertical="center" shrinkToFit="1"/>
    </xf>
    <xf numFmtId="191" fontId="55"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3" fillId="0" borderId="0" xfId="0" applyFont="1" applyAlignment="1">
      <alignment horizontal="center" vertical="center"/>
    </xf>
    <xf numFmtId="0" fontId="73" fillId="0" borderId="0" xfId="0" applyFont="1" applyAlignment="1">
      <alignment vertical="top"/>
    </xf>
    <xf numFmtId="0" fontId="28" fillId="0" borderId="52" xfId="0" applyFont="1" applyBorder="1" applyAlignment="1" applyProtection="1">
      <alignment horizontal="center" vertical="center"/>
      <protection locked="0"/>
    </xf>
    <xf numFmtId="0" fontId="28" fillId="0" borderId="168" xfId="0" applyFont="1" applyBorder="1" applyAlignment="1">
      <alignment vertical="center" shrinkToFit="1"/>
    </xf>
    <xf numFmtId="0" fontId="28" fillId="26" borderId="0" xfId="0" applyFont="1" applyFill="1" applyAlignment="1" applyProtection="1">
      <alignment horizontal="center" vertical="center"/>
      <protection locked="0"/>
    </xf>
    <xf numFmtId="0" fontId="56" fillId="0" borderId="173" xfId="0" applyFont="1" applyBorder="1" applyAlignment="1">
      <alignment horizontal="center" vertical="center" wrapText="1"/>
    </xf>
    <xf numFmtId="0" fontId="59" fillId="28" borderId="0" xfId="0" applyFont="1" applyFill="1" applyAlignment="1">
      <alignment horizontal="center" vertical="center"/>
    </xf>
    <xf numFmtId="0" fontId="56" fillId="0" borderId="168"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5" fillId="0" borderId="66" xfId="0" applyFont="1" applyBorder="1" applyAlignment="1">
      <alignment vertical="center" shrinkToFit="1"/>
    </xf>
    <xf numFmtId="0" fontId="75" fillId="0" borderId="78" xfId="0" applyFont="1" applyBorder="1" applyAlignment="1">
      <alignment vertical="center" shrinkToFit="1"/>
    </xf>
    <xf numFmtId="0" fontId="75" fillId="0" borderId="73" xfId="0" applyFont="1" applyBorder="1" applyAlignment="1">
      <alignment vertical="center" shrinkToFit="1"/>
    </xf>
    <xf numFmtId="0" fontId="51" fillId="29" borderId="46" xfId="0" applyFont="1" applyFill="1" applyBorder="1" applyAlignment="1" applyProtection="1">
      <alignment horizontal="center" vertical="center"/>
      <protection locked="0"/>
    </xf>
    <xf numFmtId="0" fontId="51" fillId="29" borderId="47" xfId="0" applyFont="1" applyFill="1" applyBorder="1" applyAlignment="1" applyProtection="1">
      <alignment horizontal="center" vertical="center"/>
      <protection locked="0"/>
    </xf>
    <xf numFmtId="0" fontId="51" fillId="29" borderId="76" xfId="0" applyFont="1" applyFill="1" applyBorder="1" applyAlignment="1" applyProtection="1">
      <alignment horizontal="center" vertical="center"/>
      <protection locked="0"/>
    </xf>
    <xf numFmtId="0" fontId="51" fillId="29" borderId="75" xfId="0" applyFont="1" applyFill="1" applyBorder="1" applyAlignment="1" applyProtection="1">
      <alignment horizontal="center" vertical="center"/>
      <protection locked="0"/>
    </xf>
    <xf numFmtId="0" fontId="51" fillId="29" borderId="58" xfId="0" applyFont="1" applyFill="1" applyBorder="1" applyAlignment="1" applyProtection="1">
      <alignment horizontal="center" vertical="center"/>
      <protection locked="0"/>
    </xf>
    <xf numFmtId="0" fontId="51" fillId="29" borderId="59" xfId="0" applyFont="1" applyFill="1" applyBorder="1" applyAlignment="1" applyProtection="1">
      <alignment horizontal="center" vertical="center"/>
      <protection locked="0"/>
    </xf>
    <xf numFmtId="0" fontId="51" fillId="29" borderId="69" xfId="0" applyFont="1" applyFill="1" applyBorder="1" applyAlignment="1" applyProtection="1">
      <alignment horizontal="center" vertical="center"/>
      <protection locked="0"/>
    </xf>
    <xf numFmtId="0" fontId="76" fillId="26" borderId="11" xfId="44"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65"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80" fillId="0" borderId="0" xfId="0" applyFont="1" applyAlignment="1" applyProtection="1">
      <alignment horizontal="center" vertical="center" wrapText="1"/>
      <protection locked="0"/>
    </xf>
    <xf numFmtId="0" fontId="81" fillId="0" borderId="0" xfId="0" applyFont="1" applyAlignment="1">
      <alignment vertical="center" wrapText="1"/>
    </xf>
    <xf numFmtId="0" fontId="80" fillId="0" borderId="0" xfId="0" applyFont="1" applyAlignment="1" applyProtection="1">
      <alignment vertical="center" wrapText="1"/>
      <protection locked="0"/>
    </xf>
    <xf numFmtId="0" fontId="83" fillId="0" borderId="137" xfId="0" applyFont="1" applyBorder="1" applyAlignment="1" applyProtection="1">
      <alignment horizontal="center" vertical="center" shrinkToFit="1"/>
      <protection locked="0"/>
    </xf>
    <xf numFmtId="0" fontId="83" fillId="0" borderId="137" xfId="0" applyFont="1" applyBorder="1" applyAlignment="1">
      <alignment vertical="center" wrapText="1"/>
    </xf>
    <xf numFmtId="0" fontId="83" fillId="0" borderId="158" xfId="0" applyFont="1" applyBorder="1" applyAlignment="1">
      <alignment vertical="center" wrapText="1"/>
    </xf>
    <xf numFmtId="0" fontId="3" fillId="0" borderId="51"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1" xfId="0" applyNumberFormat="1" applyFont="1" applyFill="1" applyBorder="1" applyAlignment="1" applyProtection="1">
      <alignment horizontal="left" vertical="center" shrinkToFit="1"/>
      <protection locked="0"/>
    </xf>
    <xf numFmtId="0" fontId="30" fillId="29" borderId="51" xfId="0" applyFont="1" applyFill="1" applyBorder="1" applyAlignment="1">
      <alignment horizontal="center" vertical="center" wrapText="1"/>
    </xf>
    <xf numFmtId="0" fontId="78" fillId="0" borderId="0" xfId="0" applyFont="1" applyAlignment="1">
      <alignment vertical="center" wrapText="1"/>
    </xf>
    <xf numFmtId="0" fontId="61"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3" fillId="0" borderId="0" xfId="0" applyFont="1" applyAlignment="1" applyProtection="1">
      <alignment horizontal="center" vertical="center" shrinkToFit="1"/>
      <protection locked="0"/>
    </xf>
    <xf numFmtId="0" fontId="83" fillId="0" borderId="0" xfId="0" applyFont="1" applyAlignment="1">
      <alignment vertical="center" shrinkToFit="1"/>
    </xf>
    <xf numFmtId="0" fontId="55"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5" fillId="0" borderId="0" xfId="0" applyFont="1" applyAlignment="1">
      <alignment vertical="center" wrapText="1"/>
    </xf>
    <xf numFmtId="0" fontId="55" fillId="0" borderId="0" xfId="0" applyFont="1" applyAlignment="1">
      <alignment horizontal="left" vertical="center"/>
    </xf>
    <xf numFmtId="4" fontId="3" fillId="0" borderId="206" xfId="0" applyNumberFormat="1" applyFont="1" applyBorder="1" applyAlignment="1">
      <alignment vertical="center" shrinkToFit="1"/>
    </xf>
    <xf numFmtId="4" fontId="3" fillId="0" borderId="207" xfId="0" applyNumberFormat="1" applyFont="1" applyBorder="1" applyAlignment="1">
      <alignment vertical="center" shrinkToFit="1"/>
    </xf>
    <xf numFmtId="4" fontId="3" fillId="0" borderId="208" xfId="0" applyNumberFormat="1" applyFont="1" applyBorder="1" applyAlignment="1">
      <alignment vertical="center" shrinkToFit="1"/>
    </xf>
    <xf numFmtId="4" fontId="3" fillId="0" borderId="147"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39" xfId="0" applyFont="1" applyBorder="1" applyAlignment="1">
      <alignment horizontal="right" vertical="center" wrapText="1"/>
    </xf>
    <xf numFmtId="0" fontId="29" fillId="0" borderId="209"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7" fillId="0" borderId="0" xfId="0" applyFont="1">
      <alignment vertical="center"/>
    </xf>
    <xf numFmtId="0" fontId="3" fillId="0" borderId="12" xfId="0" applyFont="1" applyBorder="1">
      <alignment vertical="center"/>
    </xf>
    <xf numFmtId="0" fontId="29" fillId="0" borderId="123"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7" xfId="0" applyFont="1" applyBorder="1" applyAlignment="1">
      <alignment horizontal="center" vertical="center" wrapText="1"/>
    </xf>
    <xf numFmtId="177" fontId="0" fillId="0" borderId="211" xfId="0" applyNumberFormat="1" applyBorder="1" applyAlignment="1">
      <alignment horizontal="center" vertical="center"/>
    </xf>
    <xf numFmtId="0" fontId="29" fillId="0" borderId="56" xfId="0" applyFont="1" applyBorder="1" applyAlignment="1">
      <alignment horizontal="center" vertical="center" wrapText="1"/>
    </xf>
    <xf numFmtId="0" fontId="29" fillId="0" borderId="209" xfId="0" applyFont="1" applyBorder="1" applyAlignment="1">
      <alignment horizontal="center" vertical="center" wrapText="1"/>
    </xf>
    <xf numFmtId="177" fontId="0" fillId="0" borderId="213" xfId="0" applyNumberFormat="1" applyBorder="1" applyAlignment="1">
      <alignment horizontal="center" vertical="center"/>
    </xf>
    <xf numFmtId="177" fontId="0" fillId="0" borderId="61" xfId="0" applyNumberFormat="1" applyBorder="1" applyAlignment="1">
      <alignment horizontal="center" vertical="center"/>
    </xf>
    <xf numFmtId="177" fontId="0" fillId="0" borderId="199" xfId="0" applyNumberFormat="1" applyBorder="1" applyAlignment="1">
      <alignment horizontal="center" vertical="center"/>
    </xf>
    <xf numFmtId="0" fontId="83" fillId="0" borderId="0" xfId="0" applyFont="1" applyAlignment="1">
      <alignment vertical="center" wrapText="1"/>
    </xf>
    <xf numFmtId="0" fontId="82" fillId="0" borderId="0" xfId="0" applyFont="1" applyAlignment="1">
      <alignment vertical="center" wrapText="1"/>
    </xf>
    <xf numFmtId="0" fontId="85" fillId="0" borderId="0" xfId="0" applyFont="1" applyAlignment="1">
      <alignment vertical="top" wrapText="1"/>
    </xf>
    <xf numFmtId="0" fontId="83" fillId="0" borderId="110" xfId="0" applyFont="1" applyBorder="1" applyAlignment="1">
      <alignment vertical="center" wrapText="1"/>
    </xf>
    <xf numFmtId="0" fontId="75" fillId="0" borderId="0" xfId="0" applyFont="1" applyAlignment="1"/>
    <xf numFmtId="0" fontId="75" fillId="0" borderId="0" xfId="0" applyFont="1" applyAlignment="1">
      <alignment wrapText="1"/>
    </xf>
    <xf numFmtId="0" fontId="3" fillId="0" borderId="0" xfId="0" applyFont="1" applyAlignment="1" applyProtection="1">
      <alignment shrinkToFit="1"/>
      <protection locked="0"/>
    </xf>
    <xf numFmtId="0" fontId="75" fillId="0" borderId="0" xfId="0" applyFont="1" applyAlignment="1">
      <alignment vertical="center" shrinkToFit="1"/>
    </xf>
    <xf numFmtId="0" fontId="61"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1"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6" fillId="26" borderId="51"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194" fontId="3" fillId="0" borderId="0" xfId="0" applyNumberFormat="1" applyFont="1" applyAlignment="1">
      <alignment vertical="center" shrinkToFit="1"/>
    </xf>
    <xf numFmtId="0" fontId="31" fillId="0" borderId="109" xfId="0" applyFont="1" applyBorder="1" applyAlignment="1" applyProtection="1">
      <alignment horizontal="center" vertical="center" shrinkToFit="1"/>
      <protection locked="0"/>
    </xf>
    <xf numFmtId="0" fontId="29" fillId="0" borderId="109"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1" fillId="0" borderId="222" xfId="0" applyFont="1" applyBorder="1">
      <alignment vertical="center"/>
    </xf>
    <xf numFmtId="0" fontId="28" fillId="26" borderId="138" xfId="0" applyFont="1" applyFill="1" applyBorder="1" applyAlignment="1">
      <alignment horizontal="center" vertical="center"/>
    </xf>
    <xf numFmtId="0" fontId="83" fillId="0" borderId="137"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8" fillId="0" borderId="18" xfId="0" applyFont="1" applyBorder="1" applyAlignment="1">
      <alignment horizontal="center" vertical="center" wrapText="1"/>
    </xf>
    <xf numFmtId="0" fontId="58" fillId="0" borderId="18" xfId="0" applyFont="1" applyBorder="1" applyAlignment="1">
      <alignmen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0" fontId="58" fillId="0" borderId="151" xfId="0" applyFont="1" applyBorder="1" applyAlignment="1">
      <alignment vertical="center" shrinkToFit="1"/>
    </xf>
    <xf numFmtId="0" fontId="58" fillId="0" borderId="147" xfId="0" applyFont="1" applyBorder="1" applyAlignment="1">
      <alignment vertical="center" shrinkToFit="1"/>
    </xf>
    <xf numFmtId="0" fontId="58" fillId="0" borderId="13" xfId="0" applyFont="1" applyBorder="1" applyAlignment="1">
      <alignment horizontal="center" vertical="center" shrinkToFit="1"/>
    </xf>
    <xf numFmtId="4" fontId="58" fillId="0" borderId="206" xfId="0" applyNumberFormat="1" applyFont="1" applyBorder="1" applyAlignment="1">
      <alignment vertical="center" shrinkToFit="1"/>
    </xf>
    <xf numFmtId="4" fontId="58" fillId="0" borderId="207" xfId="0" applyNumberFormat="1" applyFont="1" applyBorder="1" applyAlignment="1">
      <alignment vertical="center" shrinkToFit="1"/>
    </xf>
    <xf numFmtId="4" fontId="58" fillId="0" borderId="208" xfId="0" applyNumberFormat="1" applyFont="1" applyBorder="1" applyAlignment="1">
      <alignment vertical="center" shrinkToFit="1"/>
    </xf>
    <xf numFmtId="4" fontId="58" fillId="0" borderId="147" xfId="0" applyNumberFormat="1" applyFont="1" applyBorder="1" applyAlignment="1">
      <alignment vertical="center" shrinkToFit="1"/>
    </xf>
    <xf numFmtId="0" fontId="58" fillId="0" borderId="13" xfId="0" applyFont="1" applyBorder="1" applyAlignment="1">
      <alignment vertical="center" shrinkToFit="1"/>
    </xf>
    <xf numFmtId="0" fontId="58" fillId="0" borderId="145" xfId="0" applyFont="1" applyBorder="1" applyAlignment="1">
      <alignment vertical="center" wrapText="1"/>
    </xf>
    <xf numFmtId="0" fontId="58" fillId="0" borderId="138" xfId="0" applyFont="1" applyBorder="1" applyAlignment="1">
      <alignment vertical="center" wrapText="1"/>
    </xf>
    <xf numFmtId="0" fontId="58" fillId="0" borderId="146" xfId="0" applyFont="1" applyBorder="1" applyAlignment="1">
      <alignment vertical="center" wrapText="1"/>
    </xf>
    <xf numFmtId="0" fontId="58" fillId="0" borderId="66" xfId="0" applyFont="1" applyBorder="1" applyAlignment="1">
      <alignment vertical="center" wrapText="1"/>
    </xf>
    <xf numFmtId="0" fontId="58" fillId="0" borderId="14" xfId="0" applyFont="1" applyBorder="1" applyAlignment="1">
      <alignment vertical="center" wrapText="1"/>
    </xf>
    <xf numFmtId="0" fontId="58" fillId="0" borderId="14" xfId="0" applyFont="1" applyBorder="1" applyAlignment="1">
      <alignment vertical="center" shrinkToFit="1"/>
    </xf>
    <xf numFmtId="0" fontId="58" fillId="0" borderId="142" xfId="0" applyFont="1" applyBorder="1" applyAlignment="1">
      <alignment vertical="center" wrapText="1"/>
    </xf>
    <xf numFmtId="0" fontId="58" fillId="0" borderId="143" xfId="0" applyFont="1" applyBorder="1" applyAlignment="1">
      <alignment vertical="center" wrapText="1"/>
    </xf>
    <xf numFmtId="0" fontId="58" fillId="0" borderId="144" xfId="0" applyFont="1" applyBorder="1" applyAlignment="1">
      <alignment vertical="center" wrapText="1"/>
    </xf>
    <xf numFmtId="0" fontId="58" fillId="0" borderId="78" xfId="0" applyFont="1" applyBorder="1" applyAlignment="1">
      <alignment vertical="center" wrapText="1"/>
    </xf>
    <xf numFmtId="0" fontId="58" fillId="0" borderId="14" xfId="0" applyFont="1" applyBorder="1" applyAlignment="1">
      <alignment horizontal="center" vertical="center" wrapText="1"/>
    </xf>
    <xf numFmtId="0" fontId="58" fillId="0" borderId="18" xfId="0" applyFont="1" applyBorder="1" applyAlignment="1">
      <alignment vertical="center" shrinkToFit="1"/>
    </xf>
    <xf numFmtId="179" fontId="58" fillId="0" borderId="18" xfId="0" applyNumberFormat="1" applyFont="1" applyBorder="1" applyAlignment="1">
      <alignment vertical="center" wrapText="1"/>
    </xf>
    <xf numFmtId="0" fontId="58" fillId="0" borderId="85" xfId="0" applyFont="1" applyBorder="1" applyAlignment="1">
      <alignment vertical="center" shrinkToFit="1"/>
    </xf>
    <xf numFmtId="0" fontId="58" fillId="0" borderId="139" xfId="0" applyFont="1" applyBorder="1" applyAlignment="1">
      <alignment horizontal="right" vertical="center" wrapText="1"/>
    </xf>
    <xf numFmtId="0" fontId="58" fillId="0" borderId="140" xfId="0" applyFont="1" applyBorder="1" applyAlignment="1">
      <alignment vertical="center" wrapText="1"/>
    </xf>
    <xf numFmtId="0" fontId="58" fillId="0" borderId="141" xfId="0" applyFont="1" applyBorder="1" applyAlignment="1">
      <alignment vertical="center" wrapText="1"/>
    </xf>
    <xf numFmtId="179" fontId="58" fillId="0" borderId="14" xfId="0" applyNumberFormat="1" applyFont="1" applyBorder="1" applyAlignment="1">
      <alignment vertical="center" wrapText="1"/>
    </xf>
    <xf numFmtId="0" fontId="58" fillId="0" borderId="22" xfId="0" applyFont="1" applyBorder="1" applyAlignment="1">
      <alignment vertical="center" shrinkToFit="1"/>
    </xf>
    <xf numFmtId="4" fontId="58" fillId="0" borderId="142" xfId="0" applyNumberFormat="1" applyFont="1" applyBorder="1" applyAlignment="1">
      <alignment vertical="center" shrinkToFit="1"/>
    </xf>
    <xf numFmtId="4" fontId="58" fillId="0" borderId="143" xfId="0" applyNumberFormat="1" applyFont="1" applyBorder="1" applyAlignment="1">
      <alignment vertical="center" shrinkToFit="1"/>
    </xf>
    <xf numFmtId="4" fontId="58" fillId="0" borderId="144" xfId="0" applyNumberFormat="1" applyFont="1" applyBorder="1" applyAlignment="1">
      <alignment vertical="center" shrinkToFit="1"/>
    </xf>
    <xf numFmtId="4" fontId="58" fillId="0" borderId="14" xfId="0" applyNumberFormat="1" applyFont="1" applyBorder="1" applyAlignment="1">
      <alignment horizontal="center" vertical="center" wrapText="1"/>
    </xf>
    <xf numFmtId="0" fontId="58" fillId="0" borderId="139" xfId="0" applyFont="1" applyBorder="1" applyAlignment="1">
      <alignment vertical="center" wrapText="1"/>
    </xf>
    <xf numFmtId="190" fontId="58" fillId="0" borderId="14" xfId="0" applyNumberFormat="1" applyFont="1" applyBorder="1" applyAlignment="1">
      <alignment vertical="center" shrinkToFit="1"/>
    </xf>
    <xf numFmtId="0" fontId="58" fillId="0" borderId="0" xfId="0" applyFont="1" applyAlignment="1">
      <alignment vertical="center" wrapText="1"/>
    </xf>
    <xf numFmtId="0" fontId="58"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5" fillId="0" borderId="0" xfId="0" applyNumberFormat="1" applyFont="1" applyAlignment="1">
      <alignment vertical="center" wrapText="1"/>
    </xf>
    <xf numFmtId="0" fontId="55" fillId="0" borderId="158" xfId="0" applyFont="1" applyBorder="1" applyAlignment="1">
      <alignment horizontal="center" vertical="center" wrapText="1"/>
    </xf>
    <xf numFmtId="0" fontId="28" fillId="26" borderId="166" xfId="0" applyFont="1" applyFill="1" applyBorder="1" applyAlignment="1" applyProtection="1">
      <alignment horizontal="center" vertical="center"/>
      <protection locked="0"/>
    </xf>
    <xf numFmtId="194" fontId="56" fillId="26" borderId="51" xfId="0" applyNumberFormat="1" applyFont="1" applyFill="1" applyBorder="1" applyAlignment="1">
      <alignment horizontal="center" vertical="center" shrinkToFit="1"/>
    </xf>
    <xf numFmtId="0" fontId="91" fillId="0" borderId="0" xfId="0" applyFont="1">
      <alignment vertical="center"/>
    </xf>
    <xf numFmtId="14" fontId="3" fillId="0" borderId="0" xfId="0" applyNumberFormat="1" applyFont="1" applyAlignment="1">
      <alignment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11" xfId="0" applyBorder="1" applyAlignment="1">
      <alignment horizontal="center" vertical="center"/>
    </xf>
    <xf numFmtId="0" fontId="62" fillId="0" borderId="51" xfId="0" applyFont="1" applyBorder="1" applyAlignment="1">
      <alignment horizontal="left" vertical="center"/>
    </xf>
    <xf numFmtId="0" fontId="28" fillId="0" borderId="65" xfId="0" applyFont="1" applyBorder="1">
      <alignment vertical="center"/>
    </xf>
    <xf numFmtId="0" fontId="28" fillId="0" borderId="52" xfId="0" applyFont="1" applyBorder="1">
      <alignment vertical="center"/>
    </xf>
    <xf numFmtId="0" fontId="28" fillId="0" borderId="11" xfId="0" applyFont="1" applyBorder="1">
      <alignment vertical="center"/>
    </xf>
    <xf numFmtId="0" fontId="28" fillId="0" borderId="51"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5"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26" borderId="65"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28" fillId="0" borderId="65" xfId="0" applyFont="1" applyBorder="1" applyAlignment="1" applyProtection="1">
      <alignment horizontal="left" vertical="center"/>
      <protection locked="0"/>
    </xf>
    <xf numFmtId="0" fontId="28" fillId="0" borderId="5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1" fillId="0" borderId="73" xfId="0" applyFont="1" applyBorder="1" applyAlignment="1" applyProtection="1">
      <alignment horizontal="center" vertical="center" textRotation="255" wrapText="1"/>
      <protection locked="0"/>
    </xf>
    <xf numFmtId="0" fontId="61" fillId="0" borderId="78" xfId="0" applyFont="1" applyBorder="1" applyAlignment="1" applyProtection="1">
      <alignment horizontal="center" vertical="center" textRotation="255" wrapText="1"/>
      <protection locked="0"/>
    </xf>
    <xf numFmtId="0" fontId="28" fillId="0" borderId="8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6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170" xfId="0" applyFont="1" applyBorder="1" applyAlignment="1" applyProtection="1">
      <alignment horizontal="center" vertical="center" wrapText="1"/>
      <protection locked="0"/>
    </xf>
    <xf numFmtId="0" fontId="28" fillId="0" borderId="167" xfId="0" applyFont="1" applyBorder="1" applyProtection="1">
      <alignment vertical="center"/>
      <protection locked="0"/>
    </xf>
    <xf numFmtId="0" fontId="28" fillId="0" borderId="165" xfId="0" applyFont="1" applyBorder="1" applyProtection="1">
      <alignment vertical="center"/>
      <protection locked="0"/>
    </xf>
    <xf numFmtId="0" fontId="28" fillId="0" borderId="168" xfId="0" applyFont="1" applyBorder="1" applyProtection="1">
      <alignment vertical="center"/>
      <protection locked="0"/>
    </xf>
    <xf numFmtId="0" fontId="30" fillId="0" borderId="171" xfId="0" applyFont="1" applyBorder="1" applyAlignment="1" applyProtection="1">
      <alignment vertical="center" wrapText="1"/>
      <protection locked="0"/>
    </xf>
    <xf numFmtId="0" fontId="30" fillId="0" borderId="172" xfId="0" applyFont="1" applyBorder="1" applyProtection="1">
      <alignment vertical="center"/>
      <protection locked="0"/>
    </xf>
    <xf numFmtId="0" fontId="30" fillId="0" borderId="173" xfId="0" applyFont="1" applyBorder="1" applyProtection="1">
      <alignment vertical="center"/>
      <protection locked="0"/>
    </xf>
    <xf numFmtId="0" fontId="70" fillId="0" borderId="18" xfId="0" applyFont="1" applyBorder="1" applyAlignment="1" applyProtection="1">
      <alignment horizontal="center" vertical="center" textRotation="255" wrapText="1"/>
      <protection locked="0"/>
    </xf>
    <xf numFmtId="0" fontId="70" fillId="0" borderId="14" xfId="0" applyFont="1" applyBorder="1" applyAlignment="1" applyProtection="1">
      <alignment horizontal="center" vertical="center" textRotation="255" wrapText="1"/>
      <protection locked="0"/>
    </xf>
    <xf numFmtId="0" fontId="52" fillId="26" borderId="85" xfId="0" applyFont="1" applyFill="1" applyBorder="1" applyAlignment="1" applyProtection="1">
      <alignment vertical="top" wrapText="1"/>
      <protection locked="0"/>
    </xf>
    <xf numFmtId="0" fontId="52" fillId="26" borderId="10" xfId="0" applyFont="1" applyFill="1" applyBorder="1" applyAlignment="1" applyProtection="1">
      <alignment vertical="top" wrapText="1"/>
      <protection locked="0"/>
    </xf>
    <xf numFmtId="0" fontId="52" fillId="26" borderId="73" xfId="0" applyFont="1" applyFill="1" applyBorder="1" applyAlignment="1" applyProtection="1">
      <alignment vertical="top" wrapText="1"/>
      <protection locked="0"/>
    </xf>
    <xf numFmtId="0" fontId="52" fillId="26" borderId="22" xfId="0" applyFont="1" applyFill="1" applyBorder="1" applyAlignment="1" applyProtection="1">
      <alignment vertical="top" wrapText="1"/>
      <protection locked="0"/>
    </xf>
    <xf numFmtId="0" fontId="52" fillId="26" borderId="51" xfId="0" applyFont="1" applyFill="1" applyBorder="1" applyAlignment="1" applyProtection="1">
      <alignment vertical="top" wrapText="1"/>
      <protection locked="0"/>
    </xf>
    <xf numFmtId="0" fontId="52" fillId="26" borderId="78" xfId="0" applyFont="1" applyFill="1" applyBorder="1" applyAlignment="1" applyProtection="1">
      <alignment vertical="top" wrapText="1"/>
      <protection locked="0"/>
    </xf>
    <xf numFmtId="0" fontId="28" fillId="0" borderId="65" xfId="0" applyFont="1" applyBorder="1" applyAlignment="1">
      <alignment horizontal="left" vertical="center"/>
    </xf>
    <xf numFmtId="0" fontId="28" fillId="0" borderId="52" xfId="0" applyFont="1" applyBorder="1" applyAlignment="1">
      <alignment horizontal="left" vertical="center"/>
    </xf>
    <xf numFmtId="0" fontId="28" fillId="0" borderId="11" xfId="0" applyFont="1" applyBorder="1" applyAlignment="1">
      <alignment horizontal="left" vertical="center"/>
    </xf>
    <xf numFmtId="0" fontId="28" fillId="0" borderId="194" xfId="0" applyFont="1" applyBorder="1">
      <alignment vertical="center"/>
    </xf>
    <xf numFmtId="0" fontId="30" fillId="0" borderId="167" xfId="0" applyFont="1" applyBorder="1" applyAlignment="1">
      <alignment horizontal="left" vertical="center"/>
    </xf>
    <xf numFmtId="0" fontId="30" fillId="0" borderId="165" xfId="0" applyFont="1" applyBorder="1" applyAlignment="1">
      <alignment horizontal="left" vertical="center"/>
    </xf>
    <xf numFmtId="0" fontId="30" fillId="0" borderId="168" xfId="0" applyFont="1" applyBorder="1" applyAlignment="1">
      <alignment horizontal="left" vertical="center"/>
    </xf>
    <xf numFmtId="0" fontId="28" fillId="0" borderId="179" xfId="0" applyFont="1" applyBorder="1" applyAlignment="1">
      <alignment vertical="center" wrapText="1"/>
    </xf>
    <xf numFmtId="0" fontId="28" fillId="0" borderId="180" xfId="0" applyFont="1" applyBorder="1" applyAlignment="1">
      <alignment vertical="center" wrapText="1"/>
    </xf>
    <xf numFmtId="0" fontId="28" fillId="0" borderId="181" xfId="0" applyFont="1" applyBorder="1" applyAlignment="1">
      <alignment vertical="center" wrapText="1"/>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69" xfId="0" applyFont="1" applyBorder="1" applyAlignment="1">
      <alignment horizontal="center" vertical="center" wrapText="1"/>
    </xf>
    <xf numFmtId="0" fontId="3" fillId="0" borderId="180" xfId="0" applyFont="1" applyBorder="1" applyAlignment="1">
      <alignment vertical="center" wrapText="1"/>
    </xf>
    <xf numFmtId="0" fontId="3" fillId="0" borderId="183" xfId="0" applyFont="1" applyBorder="1" applyAlignment="1">
      <alignment vertical="center" wrapText="1"/>
    </xf>
    <xf numFmtId="0" fontId="30" fillId="0" borderId="179" xfId="0" applyFont="1" applyBorder="1" applyAlignment="1">
      <alignment vertical="center" wrapText="1"/>
    </xf>
    <xf numFmtId="0" fontId="30" fillId="0" borderId="180" xfId="0" applyFont="1" applyBorder="1" applyAlignment="1">
      <alignment vertical="center" wrapText="1"/>
    </xf>
    <xf numFmtId="0" fontId="30" fillId="0" borderId="181" xfId="0" applyFont="1" applyBorder="1" applyAlignment="1">
      <alignment vertical="center" wrapText="1"/>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1" xfId="0" applyFont="1" applyBorder="1" applyAlignment="1">
      <alignment horizontal="center" vertical="center" textRotation="255" wrapText="1"/>
    </xf>
    <xf numFmtId="0" fontId="28" fillId="0" borderId="139" xfId="0" applyFont="1" applyBorder="1" applyAlignment="1">
      <alignment horizontal="center" vertical="center" wrapText="1"/>
    </xf>
    <xf numFmtId="0" fontId="28" fillId="0" borderId="145" xfId="0" applyFont="1" applyBorder="1" applyAlignment="1">
      <alignment horizontal="center" vertical="center" wrapText="1"/>
    </xf>
    <xf numFmtId="0" fontId="28" fillId="0" borderId="142" xfId="0" applyFont="1" applyBorder="1" applyAlignment="1">
      <alignment horizontal="center" vertical="center" wrapText="1"/>
    </xf>
    <xf numFmtId="0" fontId="61" fillId="0" borderId="10" xfId="0" applyFont="1" applyBorder="1" applyAlignment="1">
      <alignment horizontal="left" vertical="center" wrapText="1"/>
    </xf>
    <xf numFmtId="0" fontId="61" fillId="0" borderId="165" xfId="0" applyFont="1" applyBorder="1" applyAlignment="1">
      <alignment horizontal="left" vertical="center" wrapText="1"/>
    </xf>
    <xf numFmtId="0" fontId="61" fillId="0" borderId="219" xfId="0" applyFont="1" applyBorder="1" applyAlignment="1">
      <alignment horizontal="left" vertical="center" wrapText="1"/>
    </xf>
    <xf numFmtId="0" fontId="3" fillId="0" borderId="220" xfId="0" applyFont="1" applyBorder="1" applyAlignment="1">
      <alignment horizontal="left" vertical="center" wrapText="1"/>
    </xf>
    <xf numFmtId="0" fontId="3" fillId="0" borderId="175" xfId="0" applyFont="1" applyBorder="1" applyAlignment="1">
      <alignment horizontal="left" vertical="center" wrapText="1"/>
    </xf>
    <xf numFmtId="0" fontId="3" fillId="0" borderId="221" xfId="0" applyFont="1" applyBorder="1" applyAlignment="1">
      <alignment horizontal="left" vertical="center" wrapText="1"/>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center" vertical="top"/>
      <protection locked="0"/>
    </xf>
    <xf numFmtId="0" fontId="28" fillId="0" borderId="0" xfId="0" applyFont="1" applyAlignment="1">
      <alignment vertical="top"/>
    </xf>
    <xf numFmtId="0" fontId="62"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left" vertical="top"/>
      <protection locked="0"/>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65" xfId="0" applyFont="1" applyBorder="1" applyAlignment="1">
      <alignment horizontal="center" vertical="center"/>
    </xf>
    <xf numFmtId="0" fontId="28" fillId="0" borderId="52" xfId="0" applyFont="1" applyBorder="1" applyAlignment="1">
      <alignment horizontal="center" vertical="center"/>
    </xf>
    <xf numFmtId="0" fontId="28" fillId="0" borderId="22" xfId="0" applyFont="1" applyBorder="1">
      <alignment vertical="center"/>
    </xf>
    <xf numFmtId="0" fontId="28" fillId="0" borderId="51" xfId="0" applyFont="1" applyBorder="1">
      <alignment vertical="center"/>
    </xf>
    <xf numFmtId="0" fontId="28" fillId="0" borderId="78" xfId="0" applyFont="1" applyBorder="1">
      <alignment vertical="center"/>
    </xf>
    <xf numFmtId="0" fontId="3" fillId="0" borderId="73" xfId="0" applyFont="1" applyBorder="1" applyAlignment="1">
      <alignment horizontal="center" vertical="center" textRotation="255" wrapText="1"/>
    </xf>
    <xf numFmtId="0" fontId="3" fillId="0" borderId="66"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28" fillId="0" borderId="85" xfId="0" applyFont="1" applyBorder="1" applyAlignment="1">
      <alignment horizontal="center" vertical="center"/>
    </xf>
    <xf numFmtId="0" fontId="28" fillId="0" borderId="10" xfId="0" applyFont="1" applyBorder="1" applyAlignment="1">
      <alignment horizontal="center" vertical="center"/>
    </xf>
    <xf numFmtId="0" fontId="28" fillId="0" borderId="169" xfId="0" applyFont="1" applyBorder="1" applyAlignment="1">
      <alignment horizontal="center" vertical="center"/>
    </xf>
    <xf numFmtId="0" fontId="28" fillId="0" borderId="182" xfId="0" applyFont="1" applyBorder="1">
      <alignment vertical="center"/>
    </xf>
    <xf numFmtId="0" fontId="28" fillId="0" borderId="10" xfId="0" applyFont="1" applyBorder="1">
      <alignment vertical="center"/>
    </xf>
    <xf numFmtId="0" fontId="28" fillId="0" borderId="73" xfId="0" applyFont="1" applyBorder="1">
      <alignment vertical="center"/>
    </xf>
    <xf numFmtId="0" fontId="28" fillId="0" borderId="22"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170" xfId="0" applyFont="1" applyBorder="1" applyAlignment="1">
      <alignment horizontal="center" vertical="center" wrapText="1"/>
    </xf>
    <xf numFmtId="0" fontId="28" fillId="0" borderId="194" xfId="0" applyFont="1" applyBorder="1" applyAlignment="1">
      <alignment horizontal="center" vertical="center"/>
    </xf>
    <xf numFmtId="0" fontId="28" fillId="0" borderId="11" xfId="0" applyFont="1" applyBorder="1" applyAlignment="1">
      <alignment horizontal="center" vertical="center"/>
    </xf>
    <xf numFmtId="0" fontId="30" fillId="0" borderId="14" xfId="0" applyFont="1" applyBorder="1" applyAlignment="1">
      <alignment horizontal="center" vertical="center" textRotation="255" wrapText="1"/>
    </xf>
    <xf numFmtId="0" fontId="28" fillId="0" borderId="171" xfId="0" applyFont="1" applyBorder="1" applyAlignment="1">
      <alignment vertical="center" shrinkToFit="1"/>
    </xf>
    <xf numFmtId="0" fontId="28" fillId="0" borderId="172" xfId="0" applyFont="1" applyBorder="1" applyAlignment="1">
      <alignment vertical="center" shrinkToFit="1"/>
    </xf>
    <xf numFmtId="0" fontId="28" fillId="0" borderId="167" xfId="0" applyFont="1" applyBorder="1">
      <alignment vertical="center"/>
    </xf>
    <xf numFmtId="0" fontId="28" fillId="0" borderId="165" xfId="0" applyFont="1" applyBorder="1">
      <alignment vertical="center"/>
    </xf>
    <xf numFmtId="0" fontId="28" fillId="0" borderId="29" xfId="0" applyFont="1" applyBorder="1" applyAlignment="1">
      <alignment horizontal="center" vertical="center" shrinkToFit="1"/>
    </xf>
    <xf numFmtId="0" fontId="28" fillId="0" borderId="0" xfId="0" applyFont="1" applyAlignment="1">
      <alignment horizontal="center" vertical="center" shrinkToFit="1"/>
    </xf>
    <xf numFmtId="0" fontId="28" fillId="0" borderId="174" xfId="0" applyFont="1" applyBorder="1" applyAlignment="1">
      <alignment horizontal="center" vertical="center" shrinkToFit="1"/>
    </xf>
    <xf numFmtId="0" fontId="28" fillId="0" borderId="73" xfId="0" applyFont="1" applyBorder="1" applyAlignment="1">
      <alignment horizontal="center" vertical="center" textRotation="255" wrapText="1"/>
    </xf>
    <xf numFmtId="0" fontId="28" fillId="0" borderId="66" xfId="0" applyFont="1" applyBorder="1" applyAlignment="1">
      <alignment horizontal="center" vertical="center" textRotation="255" wrapText="1"/>
    </xf>
    <xf numFmtId="0" fontId="28" fillId="0" borderId="78" xfId="0" applyFont="1" applyBorder="1" applyAlignment="1">
      <alignment horizontal="center" vertical="center" textRotation="255" wrapText="1"/>
    </xf>
    <xf numFmtId="0" fontId="30" fillId="0" borderId="171" xfId="0" applyFont="1" applyBorder="1" applyAlignment="1">
      <alignment vertical="center" wrapText="1"/>
    </xf>
    <xf numFmtId="0" fontId="30" fillId="0" borderId="172" xfId="0" applyFont="1" applyBorder="1" applyAlignment="1">
      <alignment vertical="center" wrapText="1"/>
    </xf>
    <xf numFmtId="0" fontId="30" fillId="0" borderId="177" xfId="0" applyFont="1" applyBorder="1" applyAlignment="1">
      <alignment vertical="center" wrapText="1"/>
    </xf>
    <xf numFmtId="0" fontId="28" fillId="0" borderId="171" xfId="0" applyFont="1" applyBorder="1" applyAlignment="1">
      <alignment vertical="center" wrapText="1"/>
    </xf>
    <xf numFmtId="0" fontId="28" fillId="0" borderId="172" xfId="0" applyFont="1" applyBorder="1" applyAlignment="1">
      <alignment vertical="center" wrapText="1"/>
    </xf>
    <xf numFmtId="0" fontId="28" fillId="0" borderId="173" xfId="0" applyFont="1" applyBorder="1" applyAlignment="1">
      <alignment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4" xfId="0" applyFont="1" applyBorder="1" applyAlignment="1">
      <alignment horizontal="center" vertical="center" textRotation="255" wrapText="1"/>
    </xf>
    <xf numFmtId="0" fontId="28" fillId="0" borderId="29" xfId="0" applyFont="1" applyBorder="1" applyAlignment="1">
      <alignment horizontal="center" vertical="center" wrapText="1"/>
    </xf>
    <xf numFmtId="0" fontId="28" fillId="0" borderId="0" xfId="0" applyFont="1" applyAlignment="1">
      <alignment horizontal="center" vertical="center" wrapText="1"/>
    </xf>
    <xf numFmtId="0" fontId="28" fillId="0" borderId="174" xfId="0" applyFont="1" applyBorder="1" applyAlignment="1">
      <alignment horizontal="center" vertical="center" wrapText="1"/>
    </xf>
    <xf numFmtId="0" fontId="28" fillId="0" borderId="195" xfId="0" applyFont="1" applyBorder="1">
      <alignment vertical="center"/>
    </xf>
    <xf numFmtId="0" fontId="28" fillId="0" borderId="0" xfId="0" applyFont="1">
      <alignment vertical="center"/>
    </xf>
    <xf numFmtId="0" fontId="28" fillId="0" borderId="66" xfId="0" applyFont="1" applyBorder="1">
      <alignment vertical="center"/>
    </xf>
    <xf numFmtId="0" fontId="30" fillId="0" borderId="183" xfId="0" applyFont="1" applyBorder="1" applyAlignment="1">
      <alignment vertical="center" wrapText="1"/>
    </xf>
    <xf numFmtId="0" fontId="28" fillId="0" borderId="167" xfId="0" applyFont="1" applyBorder="1" applyAlignment="1">
      <alignment vertical="center" shrinkToFit="1"/>
    </xf>
    <xf numFmtId="0" fontId="28" fillId="0" borderId="165" xfId="0" applyFont="1" applyBorder="1" applyAlignment="1">
      <alignment vertical="center" shrinkToFit="1"/>
    </xf>
    <xf numFmtId="0" fontId="56" fillId="0" borderId="167" xfId="0" applyFont="1" applyBorder="1" applyAlignment="1">
      <alignment horizontal="left" vertical="center" wrapText="1"/>
    </xf>
    <xf numFmtId="0" fontId="56" fillId="0" borderId="165" xfId="0" applyFont="1" applyBorder="1" applyAlignment="1">
      <alignment horizontal="left" vertical="center" wrapText="1"/>
    </xf>
    <xf numFmtId="0" fontId="28" fillId="0" borderId="167" xfId="0" applyFont="1" applyBorder="1" applyAlignment="1">
      <alignment horizontal="center" vertical="center" shrinkToFit="1"/>
    </xf>
    <xf numFmtId="0" fontId="28" fillId="0" borderId="168" xfId="0" applyFont="1" applyBorder="1" applyAlignment="1">
      <alignment horizontal="center" vertical="center" shrinkToFit="1"/>
    </xf>
    <xf numFmtId="0" fontId="70" fillId="0" borderId="165" xfId="0" applyFont="1" applyBorder="1" applyAlignment="1">
      <alignment horizontal="center" vertical="center" wrapText="1"/>
    </xf>
    <xf numFmtId="0" fontId="70" fillId="0" borderId="219" xfId="0" applyFont="1" applyBorder="1" applyAlignment="1">
      <alignment horizontal="center" vertical="center" wrapText="1"/>
    </xf>
    <xf numFmtId="0" fontId="28" fillId="0" borderId="22" xfId="0" applyFont="1" applyBorder="1" applyAlignment="1">
      <alignment horizontal="center" vertical="center"/>
    </xf>
    <xf numFmtId="0" fontId="28" fillId="0" borderId="51" xfId="0" applyFont="1" applyBorder="1" applyAlignment="1">
      <alignment horizontal="center" vertical="center"/>
    </xf>
    <xf numFmtId="0" fontId="28" fillId="0" borderId="170" xfId="0" applyFont="1" applyBorder="1" applyAlignment="1">
      <alignment horizontal="center" vertical="center"/>
    </xf>
    <xf numFmtId="0" fontId="28" fillId="0" borderId="171" xfId="0" applyFont="1" applyBorder="1" applyAlignment="1">
      <alignment horizontal="left" vertical="center" shrinkToFit="1"/>
    </xf>
    <xf numFmtId="0" fontId="28" fillId="0" borderId="172" xfId="0" applyFont="1" applyBorder="1" applyAlignment="1">
      <alignment horizontal="left" vertical="center" shrinkToFit="1"/>
    </xf>
    <xf numFmtId="0" fontId="61" fillId="0" borderId="172" xfId="0" applyFont="1" applyBorder="1" applyAlignment="1">
      <alignment horizontal="left" vertical="center" wrapText="1"/>
    </xf>
    <xf numFmtId="0" fontId="61" fillId="0" borderId="173" xfId="0" applyFont="1" applyBorder="1" applyAlignment="1">
      <alignment horizontal="left" vertical="center" wrapText="1"/>
    </xf>
    <xf numFmtId="0" fontId="55" fillId="0" borderId="175" xfId="0" applyFont="1" applyBorder="1" applyAlignment="1">
      <alignment vertical="center" shrinkToFit="1"/>
    </xf>
    <xf numFmtId="0" fontId="55" fillId="0" borderId="186" xfId="0" applyFont="1" applyBorder="1" applyAlignment="1">
      <alignment vertical="center" shrinkToFit="1"/>
    </xf>
    <xf numFmtId="0" fontId="55" fillId="29" borderId="175" xfId="0" applyFont="1" applyFill="1" applyBorder="1" applyAlignment="1">
      <alignment horizontal="center" vertical="center" shrinkToFit="1"/>
    </xf>
    <xf numFmtId="0" fontId="63" fillId="26" borderId="197" xfId="0" applyFont="1" applyFill="1" applyBorder="1" applyAlignment="1" applyProtection="1">
      <alignment horizontal="center" vertical="center"/>
      <protection locked="0"/>
    </xf>
    <xf numFmtId="0" fontId="63" fillId="26" borderId="187" xfId="0" applyFont="1" applyFill="1" applyBorder="1" applyAlignment="1" applyProtection="1">
      <alignment horizontal="center" vertical="center"/>
      <protection locked="0"/>
    </xf>
    <xf numFmtId="0" fontId="55" fillId="26" borderId="196" xfId="0" applyFont="1" applyFill="1" applyBorder="1" applyAlignment="1" applyProtection="1">
      <alignment horizontal="center" vertical="center" shrinkToFit="1"/>
      <protection locked="0"/>
    </xf>
    <xf numFmtId="0" fontId="55" fillId="26" borderId="175" xfId="0" applyFont="1" applyFill="1" applyBorder="1" applyAlignment="1" applyProtection="1">
      <alignment horizontal="center" vertical="center" shrinkToFit="1"/>
      <protection locked="0"/>
    </xf>
    <xf numFmtId="0" fontId="55" fillId="26" borderId="196" xfId="0" applyFont="1" applyFill="1" applyBorder="1" applyAlignment="1" applyProtection="1">
      <alignment horizontal="center" vertical="center"/>
      <protection locked="0"/>
    </xf>
    <xf numFmtId="0" fontId="55" fillId="26" borderId="175" xfId="0" applyFont="1" applyFill="1" applyBorder="1" applyAlignment="1" applyProtection="1">
      <alignment horizontal="center" vertical="center"/>
      <protection locked="0"/>
    </xf>
    <xf numFmtId="0" fontId="55" fillId="0" borderId="175" xfId="0" applyFont="1" applyBorder="1">
      <alignment vertical="center"/>
    </xf>
    <xf numFmtId="0" fontId="55" fillId="0" borderId="186" xfId="0" applyFont="1" applyBorder="1">
      <alignment vertical="center"/>
    </xf>
    <xf numFmtId="0" fontId="55" fillId="26" borderId="175" xfId="0" applyFont="1" applyFill="1" applyBorder="1" applyAlignment="1">
      <alignment horizontal="center" vertical="center" shrinkToFit="1"/>
    </xf>
    <xf numFmtId="0" fontId="55" fillId="0" borderId="175" xfId="0" applyFont="1" applyBorder="1" applyAlignment="1">
      <alignment horizontal="center" vertical="center" shrinkToFit="1"/>
    </xf>
    <xf numFmtId="0" fontId="55" fillId="0" borderId="187" xfId="0" applyFont="1" applyBorder="1">
      <alignment vertical="center"/>
    </xf>
    <xf numFmtId="0" fontId="0" fillId="0" borderId="187" xfId="0" applyBorder="1">
      <alignment vertical="center"/>
    </xf>
    <xf numFmtId="0" fontId="90" fillId="0" borderId="187" xfId="44" applyFont="1" applyBorder="1" applyAlignment="1">
      <alignment vertical="center"/>
    </xf>
    <xf numFmtId="0" fontId="0" fillId="0" borderId="188" xfId="0" applyBorder="1">
      <alignment vertical="center"/>
    </xf>
    <xf numFmtId="0" fontId="28" fillId="0" borderId="168" xfId="0" applyFont="1" applyBorder="1">
      <alignment vertical="center"/>
    </xf>
    <xf numFmtId="0" fontId="28" fillId="0" borderId="171" xfId="0" applyFont="1" applyBorder="1">
      <alignment vertical="center"/>
    </xf>
    <xf numFmtId="0" fontId="28" fillId="0" borderId="172" xfId="0" applyFont="1" applyBorder="1">
      <alignment vertical="center"/>
    </xf>
    <xf numFmtId="0" fontId="28" fillId="0" borderId="173" xfId="0" applyFont="1" applyBorder="1">
      <alignment vertical="center"/>
    </xf>
    <xf numFmtId="0" fontId="28" fillId="0" borderId="194"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94" xfId="0" applyFont="1" applyBorder="1" applyAlignment="1">
      <alignment vertical="center" shrinkToFit="1"/>
    </xf>
    <xf numFmtId="0" fontId="28" fillId="0" borderId="52" xfId="0" applyFont="1" applyBorder="1" applyAlignment="1">
      <alignment vertical="center" shrinkToFit="1"/>
    </xf>
    <xf numFmtId="0" fontId="70" fillId="0" borderId="52" xfId="0" applyFont="1" applyBorder="1" applyAlignment="1">
      <alignment horizontal="center" vertical="center" wrapText="1"/>
    </xf>
    <xf numFmtId="0" fontId="70" fillId="0" borderId="198" xfId="0" applyFont="1" applyBorder="1" applyAlignment="1">
      <alignment horizontal="center" vertical="center" wrapText="1"/>
    </xf>
    <xf numFmtId="0" fontId="55" fillId="0" borderId="0" xfId="0" applyFont="1" applyAlignment="1">
      <alignment vertical="center" wrapText="1"/>
    </xf>
    <xf numFmtId="0" fontId="55" fillId="0" borderId="157" xfId="0" applyFont="1" applyBorder="1" applyAlignment="1">
      <alignment vertical="center" wrapText="1"/>
    </xf>
    <xf numFmtId="0" fontId="55" fillId="0" borderId="110" xfId="0" applyFont="1" applyBorder="1" applyAlignment="1">
      <alignment vertical="center" wrapText="1"/>
    </xf>
    <xf numFmtId="0" fontId="55" fillId="0" borderId="156"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0" fillId="0" borderId="86" xfId="0" applyBorder="1" applyAlignment="1">
      <alignment horizontal="center" vertical="center"/>
    </xf>
    <xf numFmtId="0" fontId="0" fillId="0" borderId="112" xfId="0" applyBorder="1" applyAlignment="1">
      <alignment horizontal="center" vertical="center"/>
    </xf>
    <xf numFmtId="0" fontId="0" fillId="0" borderId="74" xfId="0" applyBorder="1" applyAlignment="1">
      <alignment horizontal="center" vertical="center"/>
    </xf>
    <xf numFmtId="0" fontId="55" fillId="0" borderId="152" xfId="0" applyFont="1" applyBorder="1" applyAlignment="1">
      <alignment horizontal="left" vertical="center"/>
    </xf>
    <xf numFmtId="0" fontId="55" fillId="0" borderId="133" xfId="0" applyFont="1" applyBorder="1" applyAlignment="1">
      <alignment horizontal="left" vertical="center"/>
    </xf>
    <xf numFmtId="0" fontId="55" fillId="0" borderId="133" xfId="0" applyFont="1" applyBorder="1">
      <alignment vertical="center"/>
    </xf>
    <xf numFmtId="0" fontId="55" fillId="0" borderId="153" xfId="0" applyFont="1" applyBorder="1">
      <alignment vertical="center"/>
    </xf>
    <xf numFmtId="0" fontId="55" fillId="0" borderId="0" xfId="0" applyFont="1" applyAlignment="1">
      <alignment vertical="center" shrinkToFit="1"/>
    </xf>
    <xf numFmtId="0" fontId="55" fillId="0" borderId="0" xfId="0" applyFont="1" applyAlignment="1">
      <alignment horizontal="left" vertical="center" shrinkToFit="1"/>
    </xf>
    <xf numFmtId="0" fontId="55" fillId="0" borderId="157" xfId="0" applyFont="1" applyBorder="1" applyAlignment="1">
      <alignment horizontal="left" vertical="center" shrinkToFit="1"/>
    </xf>
    <xf numFmtId="0" fontId="6" fillId="0" borderId="102" xfId="0" applyFont="1" applyBorder="1" applyAlignment="1">
      <alignment horizontal="center" vertical="center"/>
    </xf>
    <xf numFmtId="0" fontId="6" fillId="0" borderId="103" xfId="0" applyFont="1" applyBorder="1" applyAlignment="1">
      <alignment horizontal="center" vertical="center"/>
    </xf>
    <xf numFmtId="0" fontId="6" fillId="0" borderId="104" xfId="0" applyFont="1" applyBorder="1" applyAlignment="1">
      <alignment horizontal="center" vertical="center"/>
    </xf>
    <xf numFmtId="0" fontId="6" fillId="0" borderId="113" xfId="0" applyFont="1" applyBorder="1" applyAlignment="1">
      <alignment horizontal="center" vertical="center"/>
    </xf>
    <xf numFmtId="0" fontId="6" fillId="0" borderId="13" xfId="0" applyFont="1" applyBorder="1" applyAlignment="1">
      <alignment horizontal="center" vertical="center"/>
    </xf>
    <xf numFmtId="0" fontId="6" fillId="0" borderId="26" xfId="0" applyFont="1" applyBorder="1" applyAlignment="1">
      <alignment horizontal="center" vertical="center"/>
    </xf>
    <xf numFmtId="0" fontId="9" fillId="0" borderId="118" xfId="0" applyFont="1" applyBorder="1" applyAlignment="1">
      <alignment horizontal="center" vertical="center"/>
    </xf>
    <xf numFmtId="0" fontId="9" fillId="0" borderId="105" xfId="0" applyFont="1" applyBorder="1" applyAlignment="1">
      <alignment horizontal="center" vertical="center"/>
    </xf>
    <xf numFmtId="0" fontId="9" fillId="0" borderId="27" xfId="0" applyFont="1" applyBorder="1" applyAlignment="1">
      <alignment horizontal="center" vertical="center"/>
    </xf>
    <xf numFmtId="0" fontId="29" fillId="0" borderId="55" xfId="0" applyFont="1" applyBorder="1" applyAlignment="1">
      <alignment horizontal="center" vertical="center"/>
    </xf>
    <xf numFmtId="0" fontId="29" fillId="0" borderId="71" xfId="0" applyFont="1" applyBorder="1" applyAlignment="1">
      <alignment horizontal="center" vertical="center"/>
    </xf>
    <xf numFmtId="0" fontId="29" fillId="0" borderId="96" xfId="0" applyFont="1" applyBorder="1" applyAlignment="1">
      <alignment horizontal="center" vertical="center"/>
    </xf>
    <xf numFmtId="0" fontId="29" fillId="0" borderId="125" xfId="0" applyFont="1" applyBorder="1" applyAlignment="1">
      <alignment horizontal="center" vertical="center"/>
    </xf>
    <xf numFmtId="0" fontId="0" fillId="0" borderId="84" xfId="0" applyBorder="1" applyAlignment="1">
      <alignment horizontal="center" vertical="center"/>
    </xf>
    <xf numFmtId="0" fontId="0" fillId="0" borderId="121" xfId="0" applyBorder="1" applyAlignment="1">
      <alignment horizontal="center" vertical="center"/>
    </xf>
    <xf numFmtId="0" fontId="0" fillId="0" borderId="36" xfId="0" applyBorder="1" applyAlignment="1">
      <alignment horizontal="center" vertical="center"/>
    </xf>
    <xf numFmtId="0" fontId="0" fillId="0" borderId="85" xfId="0" applyBorder="1" applyAlignment="1">
      <alignment horizontal="center" vertical="center"/>
    </xf>
    <xf numFmtId="0" fontId="0" fillId="0" borderId="10"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93" xfId="0" applyBorder="1" applyAlignment="1">
      <alignment horizontal="center" vertical="center"/>
    </xf>
    <xf numFmtId="0" fontId="0" fillId="0" borderId="17" xfId="0" applyBorder="1" applyAlignment="1">
      <alignment horizontal="center" vertical="center"/>
    </xf>
    <xf numFmtId="0" fontId="9" fillId="0" borderId="19" xfId="0" applyFont="1" applyBorder="1" applyAlignment="1">
      <alignment horizontal="center" vertical="center"/>
    </xf>
    <xf numFmtId="0" fontId="29" fillId="0" borderId="123" xfId="0" applyFont="1" applyBorder="1" applyAlignment="1">
      <alignment horizontal="center" vertical="center" wrapText="1"/>
    </xf>
    <xf numFmtId="0" fontId="29" fillId="0" borderId="87" xfId="0" applyFont="1" applyBorder="1" applyAlignment="1">
      <alignment horizontal="center" vertical="center" wrapText="1"/>
    </xf>
    <xf numFmtId="0" fontId="29" fillId="0" borderId="97" xfId="0" applyFont="1" applyBorder="1" applyAlignment="1">
      <alignment horizontal="left" vertical="center" wrapText="1"/>
    </xf>
    <xf numFmtId="0" fontId="29" fillId="0" borderId="98" xfId="0" applyFont="1" applyBorder="1" applyAlignment="1">
      <alignment horizontal="left" vertical="center" wrapText="1"/>
    </xf>
    <xf numFmtId="0" fontId="29" fillId="0" borderId="102" xfId="0" applyFont="1" applyBorder="1" applyAlignment="1">
      <alignment horizontal="center" vertical="center" textRotation="255"/>
    </xf>
    <xf numFmtId="0" fontId="29" fillId="0" borderId="103" xfId="0" applyFont="1" applyBorder="1" applyAlignment="1">
      <alignment horizontal="center" vertical="center" textRotation="255"/>
    </xf>
    <xf numFmtId="0" fontId="29" fillId="0" borderId="104" xfId="0" applyFont="1" applyBorder="1" applyAlignment="1">
      <alignment horizontal="center" vertical="center" textRotation="255"/>
    </xf>
    <xf numFmtId="0" fontId="29" fillId="0" borderId="13" xfId="0" applyFont="1" applyBorder="1" applyAlignment="1">
      <alignment horizontal="center" vertical="center" wrapText="1"/>
    </xf>
    <xf numFmtId="0" fontId="29" fillId="0" borderId="26"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176" fontId="29" fillId="0" borderId="26" xfId="0" applyNumberFormat="1" applyFont="1" applyBorder="1" applyAlignment="1">
      <alignment horizontal="center" vertical="center" wrapText="1"/>
    </xf>
    <xf numFmtId="0" fontId="29" fillId="0" borderId="113" xfId="0" applyFont="1" applyBorder="1" applyAlignment="1">
      <alignment horizontal="center" vertical="center" wrapText="1"/>
    </xf>
    <xf numFmtId="0" fontId="29" fillId="0" borderId="126"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24" xfId="0" applyFont="1" applyBorder="1" applyAlignment="1">
      <alignment horizontal="center" vertical="center" wrapText="1"/>
    </xf>
    <xf numFmtId="176" fontId="54" fillId="29" borderId="103" xfId="0" applyNumberFormat="1" applyFont="1" applyFill="1" applyBorder="1" applyAlignment="1" applyProtection="1">
      <alignment horizontal="center" vertical="center" shrinkToFit="1"/>
      <protection locked="0"/>
    </xf>
    <xf numFmtId="176" fontId="54" fillId="29" borderId="104" xfId="0" applyNumberFormat="1" applyFont="1" applyFill="1" applyBorder="1" applyAlignment="1" applyProtection="1">
      <alignment horizontal="center" vertical="center" shrinkToFit="1"/>
      <protection locked="0"/>
    </xf>
    <xf numFmtId="176" fontId="39" fillId="29" borderId="118" xfId="0" applyNumberFormat="1" applyFont="1" applyFill="1" applyBorder="1" applyAlignment="1" applyProtection="1">
      <alignment horizontal="center" vertical="center"/>
      <protection locked="0"/>
    </xf>
    <xf numFmtId="176" fontId="39" fillId="29" borderId="105" xfId="0" applyNumberFormat="1" applyFont="1" applyFill="1" applyBorder="1" applyAlignment="1" applyProtection="1">
      <alignment horizontal="center" vertical="center"/>
      <protection locked="0"/>
    </xf>
    <xf numFmtId="176" fontId="39" fillId="29" borderId="27" xfId="0" applyNumberFormat="1" applyFont="1" applyFill="1" applyBorder="1" applyAlignment="1" applyProtection="1">
      <alignment horizontal="center" vertical="center"/>
      <protection locked="0"/>
    </xf>
    <xf numFmtId="0" fontId="29" fillId="0" borderId="102" xfId="0" applyFont="1" applyBorder="1" applyAlignment="1">
      <alignment horizontal="center" vertical="center" textRotation="255" wrapText="1"/>
    </xf>
    <xf numFmtId="0" fontId="29" fillId="0" borderId="103" xfId="0" applyFont="1" applyBorder="1" applyAlignment="1">
      <alignment horizontal="center" vertical="center" textRotation="255" wrapText="1"/>
    </xf>
    <xf numFmtId="0" fontId="29" fillId="0" borderId="104" xfId="0" applyFont="1" applyBorder="1" applyAlignment="1">
      <alignment horizontal="center" vertical="center" textRotation="255" wrapText="1"/>
    </xf>
    <xf numFmtId="0" fontId="6" fillId="0" borderId="96" xfId="0" applyFont="1" applyBorder="1" applyAlignment="1">
      <alignment horizontal="center" vertical="center"/>
    </xf>
    <xf numFmtId="0" fontId="6" fillId="0" borderId="69" xfId="0" applyFont="1" applyBorder="1" applyAlignment="1">
      <alignment horizontal="center" vertical="center"/>
    </xf>
    <xf numFmtId="0" fontId="6" fillId="0" borderId="18" xfId="0" applyFont="1" applyBorder="1" applyAlignment="1">
      <alignment horizontal="center" vertical="center"/>
    </xf>
    <xf numFmtId="0" fontId="6" fillId="0" borderId="14" xfId="0" applyFont="1" applyBorder="1" applyAlignment="1">
      <alignment horizontal="center" vertical="center"/>
    </xf>
    <xf numFmtId="0" fontId="9" fillId="0" borderId="70" xfId="0" applyFont="1" applyBorder="1" applyAlignment="1">
      <alignment horizontal="center" vertical="center"/>
    </xf>
    <xf numFmtId="0" fontId="29" fillId="0" borderId="94" xfId="0" applyFont="1" applyBorder="1" applyAlignment="1">
      <alignment vertical="center" wrapText="1"/>
    </xf>
    <xf numFmtId="0" fontId="29" fillId="0" borderId="95" xfId="0" applyFont="1" applyBorder="1" applyAlignment="1">
      <alignment vertical="center" wrapText="1"/>
    </xf>
    <xf numFmtId="0" fontId="29" fillId="0" borderId="18"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176" fontId="29" fillId="0" borderId="18" xfId="0" applyNumberFormat="1" applyFont="1" applyBorder="1" applyAlignment="1">
      <alignment horizontal="center" vertical="center" wrapText="1"/>
    </xf>
    <xf numFmtId="0" fontId="29" fillId="0" borderId="18" xfId="0" applyFont="1" applyBorder="1" applyAlignment="1">
      <alignment horizontal="center" vertical="center" wrapText="1"/>
    </xf>
    <xf numFmtId="176" fontId="32" fillId="26" borderId="96" xfId="0" applyNumberFormat="1" applyFont="1" applyFill="1" applyBorder="1" applyAlignment="1" applyProtection="1">
      <alignment horizontal="center" vertical="center" wrapText="1" shrinkToFit="1"/>
      <protection locked="0"/>
    </xf>
    <xf numFmtId="176" fontId="32" fillId="26" borderId="103" xfId="0" applyNumberFormat="1" applyFont="1" applyFill="1" applyBorder="1" applyAlignment="1" applyProtection="1">
      <alignment horizontal="center" vertical="center" wrapText="1" shrinkToFit="1"/>
      <protection locked="0"/>
    </xf>
    <xf numFmtId="176" fontId="32" fillId="26" borderId="104" xfId="0" applyNumberFormat="1" applyFont="1" applyFill="1" applyBorder="1" applyAlignment="1" applyProtection="1">
      <alignment horizontal="center" vertical="center" wrapText="1" shrinkToFit="1"/>
      <protection locked="0"/>
    </xf>
    <xf numFmtId="176" fontId="39" fillId="29" borderId="19" xfId="0" applyNumberFormat="1" applyFont="1" applyFill="1" applyBorder="1" applyAlignment="1" applyProtection="1">
      <alignment horizontal="center" vertical="center"/>
      <protection locked="0"/>
    </xf>
    <xf numFmtId="0" fontId="29" fillId="0" borderId="14" xfId="0" applyFont="1" applyBorder="1" applyAlignment="1" applyProtection="1">
      <alignment horizontal="center" vertical="center" wrapText="1"/>
      <protection locked="0"/>
    </xf>
    <xf numFmtId="176" fontId="29" fillId="0" borderId="14" xfId="0" applyNumberFormat="1" applyFont="1" applyBorder="1" applyAlignment="1">
      <alignment horizontal="center" vertical="center" wrapText="1"/>
    </xf>
    <xf numFmtId="0" fontId="29" fillId="0" borderId="23" xfId="0" applyFont="1" applyBorder="1" applyAlignment="1">
      <alignment vertical="center" wrapText="1"/>
    </xf>
    <xf numFmtId="0" fontId="29" fillId="0" borderId="62" xfId="0" applyFont="1" applyBorder="1" applyAlignment="1">
      <alignment vertical="center" wrapText="1"/>
    </xf>
    <xf numFmtId="176" fontId="32" fillId="26" borderId="103" xfId="0" applyNumberFormat="1" applyFont="1" applyFill="1" applyBorder="1" applyAlignment="1" applyProtection="1">
      <alignment horizontal="center" vertical="center"/>
      <protection locked="0"/>
    </xf>
    <xf numFmtId="176" fontId="32" fillId="26" borderId="69" xfId="0" applyNumberFormat="1" applyFont="1" applyFill="1" applyBorder="1" applyAlignment="1" applyProtection="1">
      <alignment horizontal="center" vertical="center"/>
      <protection locked="0"/>
    </xf>
    <xf numFmtId="176" fontId="39" fillId="29" borderId="70" xfId="0" applyNumberFormat="1" applyFont="1" applyFill="1" applyBorder="1" applyAlignment="1" applyProtection="1">
      <alignment horizontal="center" vertical="center"/>
      <protection locked="0"/>
    </xf>
    <xf numFmtId="0" fontId="0" fillId="0" borderId="95" xfId="0" applyBorder="1" applyAlignment="1">
      <alignment vertical="center" wrapText="1"/>
    </xf>
    <xf numFmtId="176" fontId="32" fillId="29" borderId="96" xfId="0" applyNumberFormat="1" applyFont="1" applyFill="1" applyBorder="1" applyAlignment="1" applyProtection="1">
      <alignment horizontal="center" vertical="center"/>
      <protection locked="0"/>
    </xf>
    <xf numFmtId="176" fontId="32" fillId="29" borderId="103" xfId="0" applyNumberFormat="1" applyFont="1" applyFill="1" applyBorder="1" applyAlignment="1" applyProtection="1">
      <alignment horizontal="center" vertical="center"/>
      <protection locked="0"/>
    </xf>
    <xf numFmtId="0" fontId="29" fillId="0" borderId="14" xfId="0" applyFont="1" applyBorder="1" applyAlignment="1">
      <alignment horizontal="center" vertical="center" wrapText="1"/>
    </xf>
    <xf numFmtId="176" fontId="32" fillId="29" borderId="59" xfId="0" applyNumberFormat="1" applyFont="1" applyFill="1" applyBorder="1" applyAlignment="1" applyProtection="1">
      <alignment horizontal="center" vertical="center"/>
      <protection locked="0"/>
    </xf>
    <xf numFmtId="176" fontId="32" fillId="29" borderId="212" xfId="0" applyNumberFormat="1" applyFont="1" applyFill="1" applyBorder="1" applyAlignment="1" applyProtection="1">
      <alignment horizontal="center" vertical="center"/>
      <protection locked="0"/>
    </xf>
    <xf numFmtId="0" fontId="29" fillId="0" borderId="12" xfId="0" applyFont="1" applyBorder="1" applyAlignment="1">
      <alignment horizontal="center" vertical="center" wrapText="1"/>
    </xf>
    <xf numFmtId="0" fontId="0" fillId="0" borderId="62" xfId="0" applyBorder="1" applyAlignment="1">
      <alignment vertical="center" wrapText="1"/>
    </xf>
    <xf numFmtId="176" fontId="32" fillId="26" borderId="96" xfId="0" applyNumberFormat="1" applyFont="1" applyFill="1" applyBorder="1" applyAlignment="1" applyProtection="1">
      <alignment horizontal="center" vertical="center"/>
      <protection locked="0"/>
    </xf>
    <xf numFmtId="0" fontId="29" fillId="0" borderId="94" xfId="0" applyFont="1" applyBorder="1" applyAlignment="1">
      <alignment vertical="center" shrinkToFit="1"/>
    </xf>
    <xf numFmtId="0" fontId="0" fillId="0" borderId="95" xfId="0" applyBorder="1" applyAlignment="1">
      <alignment vertical="center" shrinkToFit="1"/>
    </xf>
    <xf numFmtId="0" fontId="29" fillId="0" borderId="37" xfId="0" applyFont="1" applyBorder="1" applyAlignment="1">
      <alignment horizontal="center" vertical="center" wrapText="1"/>
    </xf>
    <xf numFmtId="176" fontId="29" fillId="0" borderId="113" xfId="0" applyNumberFormat="1" applyFont="1" applyBorder="1" applyAlignment="1">
      <alignment horizontal="center" vertical="center" wrapText="1"/>
    </xf>
    <xf numFmtId="0" fontId="29" fillId="0" borderId="28" xfId="0" applyFont="1" applyBorder="1" applyAlignment="1">
      <alignment vertical="center" wrapText="1" shrinkToFit="1"/>
    </xf>
    <xf numFmtId="0" fontId="0" fillId="0" borderId="114" xfId="0" applyBorder="1" applyAlignment="1">
      <alignment vertical="center" wrapText="1" shrinkToFit="1"/>
    </xf>
    <xf numFmtId="176" fontId="32" fillId="26" borderId="102" xfId="0" applyNumberFormat="1" applyFont="1" applyFill="1" applyBorder="1" applyAlignment="1" applyProtection="1">
      <alignment horizontal="center" vertical="center"/>
      <protection locked="0"/>
    </xf>
    <xf numFmtId="0" fontId="9" fillId="0" borderId="105" xfId="0" applyFont="1" applyBorder="1" applyAlignment="1">
      <alignment horizontal="center" vertical="center" wrapText="1"/>
    </xf>
    <xf numFmtId="0" fontId="9" fillId="0" borderId="70" xfId="0" applyFont="1" applyBorder="1" applyAlignment="1">
      <alignment horizontal="center" vertical="center" wrapText="1"/>
    </xf>
    <xf numFmtId="0" fontId="0" fillId="0" borderId="94" xfId="0" applyBorder="1" applyAlignment="1">
      <alignment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179" fontId="39" fillId="29" borderId="19" xfId="0" applyNumberFormat="1" applyFont="1" applyFill="1" applyBorder="1" applyAlignment="1" applyProtection="1">
      <alignment horizontal="center" vertical="center" wrapText="1"/>
      <protection locked="0"/>
    </xf>
    <xf numFmtId="179" fontId="39" fillId="29" borderId="105" xfId="0" applyNumberFormat="1" applyFont="1" applyFill="1" applyBorder="1" applyAlignment="1" applyProtection="1">
      <alignment horizontal="center" vertical="center" wrapText="1"/>
      <protection locked="0"/>
    </xf>
    <xf numFmtId="179" fontId="39" fillId="29" borderId="70" xfId="0" applyNumberFormat="1" applyFont="1" applyFill="1" applyBorder="1" applyAlignment="1" applyProtection="1">
      <alignment horizontal="center" vertical="center" wrapText="1"/>
      <protection locked="0"/>
    </xf>
    <xf numFmtId="0" fontId="41" fillId="0" borderId="96" xfId="0" applyFont="1" applyBorder="1" applyAlignment="1">
      <alignment horizontal="center" vertical="center" wrapText="1"/>
    </xf>
    <xf numFmtId="0" fontId="41" fillId="0" borderId="103" xfId="0" applyFont="1" applyBorder="1" applyAlignment="1">
      <alignment horizontal="center" vertical="center" wrapText="1"/>
    </xf>
    <xf numFmtId="0" fontId="0" fillId="0" borderId="69" xfId="0" applyBorder="1" applyAlignment="1">
      <alignment horizontal="center" vertical="center" wrapText="1"/>
    </xf>
    <xf numFmtId="0" fontId="6" fillId="0" borderId="18"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wrapText="1"/>
    </xf>
    <xf numFmtId="0" fontId="0" fillId="0" borderId="70" xfId="0"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199" xfId="0" applyFont="1" applyBorder="1" applyAlignment="1">
      <alignment horizontal="left" vertical="center"/>
    </xf>
    <xf numFmtId="0" fontId="29" fillId="0" borderId="200" xfId="0" applyFont="1" applyBorder="1" applyAlignment="1">
      <alignment horizontal="left" vertical="center"/>
    </xf>
    <xf numFmtId="0" fontId="0" fillId="0" borderId="103" xfId="0" applyBorder="1" applyAlignment="1">
      <alignment horizontal="center" vertical="center" textRotation="255" wrapText="1"/>
    </xf>
    <xf numFmtId="0" fontId="0" fillId="0" borderId="104" xfId="0" applyBorder="1" applyAlignment="1">
      <alignment horizontal="center" vertical="center" textRotation="255" wrapText="1"/>
    </xf>
    <xf numFmtId="0" fontId="29" fillId="0" borderId="84" xfId="0" applyFont="1" applyBorder="1">
      <alignment vertical="center"/>
    </xf>
    <xf numFmtId="0" fontId="29" fillId="0" borderId="121" xfId="0" applyFont="1" applyBorder="1">
      <alignment vertical="center"/>
    </xf>
    <xf numFmtId="0" fontId="29" fillId="0" borderId="122" xfId="0" applyFont="1" applyBorder="1">
      <alignment vertical="center"/>
    </xf>
    <xf numFmtId="177" fontId="51" fillId="29" borderId="121" xfId="0" applyNumberFormat="1" applyFont="1" applyFill="1" applyBorder="1" applyAlignment="1" applyProtection="1">
      <alignment horizontal="center" vertical="center" shrinkToFit="1"/>
      <protection locked="0"/>
    </xf>
    <xf numFmtId="0" fontId="51" fillId="29" borderId="36" xfId="0" applyFont="1" applyFill="1" applyBorder="1" applyAlignment="1" applyProtection="1">
      <alignment horizontal="center" vertical="center" shrinkToFit="1"/>
      <protection locked="0"/>
    </xf>
    <xf numFmtId="0" fontId="29" fillId="0" borderId="12" xfId="0" applyFont="1" applyBorder="1" applyAlignment="1">
      <alignment horizontal="center" vertical="center"/>
    </xf>
    <xf numFmtId="176" fontId="29" fillId="0" borderId="12" xfId="0" applyNumberFormat="1" applyFont="1" applyBorder="1" applyAlignment="1">
      <alignment horizontal="center" vertical="center"/>
    </xf>
    <xf numFmtId="0" fontId="29" fillId="0" borderId="21" xfId="0" applyFont="1" applyBorder="1">
      <alignment vertical="center"/>
    </xf>
    <xf numFmtId="0" fontId="0" fillId="0" borderId="21" xfId="0" applyBorder="1">
      <alignment vertical="center"/>
    </xf>
    <xf numFmtId="176" fontId="32" fillId="29" borderId="111" xfId="0" applyNumberFormat="1" applyFont="1" applyFill="1" applyBorder="1" applyAlignment="1" applyProtection="1">
      <alignment horizontal="center" vertical="center"/>
      <protection locked="0"/>
    </xf>
    <xf numFmtId="176" fontId="32" fillId="29" borderId="75" xfId="0" applyNumberFormat="1" applyFont="1" applyFill="1" applyBorder="1" applyAlignment="1" applyProtection="1">
      <alignment horizontal="center" vertical="center"/>
      <protection locked="0"/>
    </xf>
    <xf numFmtId="176" fontId="39" fillId="29" borderId="39" xfId="0" applyNumberFormat="1" applyFont="1" applyFill="1" applyBorder="1" applyAlignment="1" applyProtection="1">
      <alignment horizontal="center" vertical="center"/>
      <protection locked="0"/>
    </xf>
    <xf numFmtId="0" fontId="29" fillId="0" borderId="119" xfId="0" applyFont="1" applyBorder="1" applyAlignment="1">
      <alignment vertical="center" wrapText="1"/>
    </xf>
    <xf numFmtId="0" fontId="0" fillId="0" borderId="120" xfId="0" applyBorder="1" applyAlignment="1">
      <alignment vertical="center" wrapText="1"/>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0" fontId="59" fillId="28" borderId="65" xfId="0" applyFont="1" applyFill="1" applyBorder="1" applyAlignment="1">
      <alignment horizontal="center" vertical="center"/>
    </xf>
    <xf numFmtId="0" fontId="59" fillId="28" borderId="52" xfId="0" applyFont="1" applyFill="1" applyBorder="1" applyAlignment="1">
      <alignment horizontal="center" vertical="center"/>
    </xf>
    <xf numFmtId="0" fontId="59" fillId="28" borderId="11" xfId="0" applyFont="1" applyFill="1" applyBorder="1" applyAlignment="1">
      <alignment horizontal="center" vertical="center"/>
    </xf>
    <xf numFmtId="0" fontId="6" fillId="24" borderId="0" xfId="0"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1" fillId="29" borderId="99" xfId="0" applyFont="1" applyFill="1" applyBorder="1" applyAlignment="1" applyProtection="1">
      <alignment horizontal="left" vertical="center" shrinkToFit="1"/>
      <protection locked="0"/>
    </xf>
    <xf numFmtId="0" fontId="31" fillId="29" borderId="50"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99" xfId="0" applyFont="1" applyBorder="1" applyAlignment="1">
      <alignment horizontal="center" vertical="center"/>
    </xf>
    <xf numFmtId="0" fontId="29" fillId="0" borderId="44"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5" xfId="0" applyFont="1" applyFill="1" applyBorder="1" applyAlignment="1" applyProtection="1">
      <alignment horizontal="left" vertical="center" shrinkToFit="1"/>
      <protection locked="0"/>
    </xf>
    <xf numFmtId="0" fontId="31" fillId="29" borderId="100" xfId="0" applyFont="1" applyFill="1" applyBorder="1" applyAlignment="1" applyProtection="1">
      <alignment horizontal="left" vertical="center" shrinkToFit="1"/>
      <protection locked="0"/>
    </xf>
    <xf numFmtId="0" fontId="31" fillId="29" borderId="101" xfId="0" applyFont="1" applyFill="1" applyBorder="1" applyAlignment="1" applyProtection="1">
      <alignment horizontal="left" vertical="center" shrinkToFit="1"/>
      <protection locked="0"/>
    </xf>
    <xf numFmtId="0" fontId="31" fillId="29" borderId="12" xfId="0" applyFont="1" applyFill="1" applyBorder="1" applyAlignment="1" applyProtection="1">
      <alignment horizontal="center" vertical="center" shrinkToFit="1"/>
      <protection locked="0"/>
    </xf>
    <xf numFmtId="0" fontId="31" fillId="29" borderId="39" xfId="0" applyFont="1" applyFill="1" applyBorder="1" applyAlignment="1" applyProtection="1">
      <alignment horizontal="center" vertical="center" shrinkToFit="1"/>
      <protection locked="0"/>
    </xf>
    <xf numFmtId="0" fontId="29" fillId="0" borderId="96" xfId="0" applyFont="1" applyBorder="1" applyAlignment="1">
      <alignment horizontal="center" vertical="center" wrapText="1"/>
    </xf>
    <xf numFmtId="0" fontId="29" fillId="0" borderId="18" xfId="0" applyFont="1" applyBorder="1" applyAlignment="1">
      <alignment horizontal="center" vertical="center"/>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29" fillId="0" borderId="85" xfId="0" applyFont="1" applyBorder="1" applyAlignment="1">
      <alignment horizontal="left" vertical="center"/>
    </xf>
    <xf numFmtId="0" fontId="29" fillId="0" borderId="73" xfId="0" applyFont="1" applyBorder="1" applyAlignment="1">
      <alignment horizontal="left" vertical="center"/>
    </xf>
    <xf numFmtId="0" fontId="29" fillId="0" borderId="29" xfId="0" applyFont="1" applyBorder="1" applyAlignment="1">
      <alignment horizontal="left" vertical="center"/>
    </xf>
    <xf numFmtId="0" fontId="29" fillId="0" borderId="66" xfId="0" applyFont="1" applyBorder="1" applyAlignment="1">
      <alignment horizontal="left" vertical="center"/>
    </xf>
    <xf numFmtId="0" fontId="0" fillId="0" borderId="56" xfId="0" applyBorder="1" applyAlignment="1">
      <alignment horizontal="left" vertical="center" wrapText="1"/>
    </xf>
    <xf numFmtId="0" fontId="0" fillId="0" borderId="209" xfId="0" applyBorder="1" applyAlignment="1">
      <alignment horizontal="left" vertical="center" wrapText="1"/>
    </xf>
    <xf numFmtId="0" fontId="38" fillId="25" borderId="106" xfId="0" applyFont="1" applyFill="1" applyBorder="1" applyAlignment="1">
      <alignment horizontal="center" vertical="center"/>
    </xf>
    <xf numFmtId="0" fontId="38" fillId="25" borderId="107" xfId="0" applyFont="1" applyFill="1" applyBorder="1" applyAlignment="1">
      <alignment horizontal="center" vertical="center"/>
    </xf>
    <xf numFmtId="0" fontId="38" fillId="25" borderId="108" xfId="0" applyFont="1" applyFill="1" applyBorder="1" applyAlignment="1">
      <alignment horizontal="center" vertical="center"/>
    </xf>
    <xf numFmtId="0" fontId="38" fillId="25" borderId="26" xfId="0" applyFont="1" applyFill="1" applyBorder="1" applyAlignment="1">
      <alignment horizontal="center" vertical="center"/>
    </xf>
    <xf numFmtId="0" fontId="38" fillId="25" borderId="109" xfId="0" applyFont="1" applyFill="1" applyBorder="1" applyAlignment="1">
      <alignment horizontal="center" vertical="center"/>
    </xf>
    <xf numFmtId="0" fontId="38" fillId="25" borderId="110" xfId="0" applyFont="1" applyFill="1" applyBorder="1" applyAlignment="1">
      <alignment horizontal="center" vertical="center"/>
    </xf>
    <xf numFmtId="0" fontId="38" fillId="25" borderId="99" xfId="0" applyFont="1" applyFill="1" applyBorder="1" applyAlignment="1">
      <alignment horizontal="center" vertical="center"/>
    </xf>
    <xf numFmtId="0" fontId="0" fillId="0" borderId="99" xfId="0" applyBorder="1" applyAlignment="1">
      <alignment horizontal="center" vertical="center"/>
    </xf>
    <xf numFmtId="0" fontId="38" fillId="25" borderId="48" xfId="0" applyFont="1" applyFill="1" applyBorder="1" applyAlignment="1">
      <alignment horizontal="center" vertical="center"/>
    </xf>
    <xf numFmtId="0" fontId="38" fillId="25" borderId="77" xfId="0" applyFont="1" applyFill="1" applyBorder="1" applyAlignment="1">
      <alignment horizontal="center" vertical="center"/>
    </xf>
    <xf numFmtId="0" fontId="29" fillId="0" borderId="23" xfId="0" applyFont="1" applyBorder="1">
      <alignment vertical="center"/>
    </xf>
    <xf numFmtId="0" fontId="0" fillId="0" borderId="62" xfId="0" applyBorder="1">
      <alignment vertical="center"/>
    </xf>
    <xf numFmtId="0" fontId="0" fillId="0" borderId="13" xfId="0" applyBorder="1" applyAlignment="1">
      <alignment horizontal="center" vertical="center" wrapText="1"/>
    </xf>
    <xf numFmtId="0" fontId="29" fillId="0" borderId="116" xfId="0" applyFont="1" applyBorder="1">
      <alignment vertical="center"/>
    </xf>
    <xf numFmtId="0" fontId="29" fillId="0" borderId="117" xfId="0" applyFont="1" applyBorder="1">
      <alignment vertical="center"/>
    </xf>
    <xf numFmtId="0" fontId="29" fillId="0" borderId="94" xfId="0" applyFont="1" applyBorder="1">
      <alignment vertical="center"/>
    </xf>
    <xf numFmtId="0" fontId="29" fillId="0" borderId="95" xfId="0" applyFont="1" applyBorder="1">
      <alignment vertical="center"/>
    </xf>
    <xf numFmtId="178" fontId="41" fillId="29" borderId="72" xfId="0" applyNumberFormat="1" applyFont="1" applyFill="1" applyBorder="1" applyAlignment="1" applyProtection="1">
      <alignment horizontal="center" vertical="center"/>
      <protection locked="0"/>
    </xf>
    <xf numFmtId="178" fontId="41" fillId="29" borderId="111" xfId="0" applyNumberFormat="1" applyFont="1" applyFill="1" applyBorder="1" applyAlignment="1" applyProtection="1">
      <alignment horizontal="center" vertical="center"/>
      <protection locked="0"/>
    </xf>
    <xf numFmtId="178" fontId="41" fillId="29" borderId="75" xfId="0" applyNumberFormat="1" applyFont="1" applyFill="1" applyBorder="1" applyAlignment="1" applyProtection="1">
      <alignment horizontal="center" vertical="center"/>
      <protection locked="0"/>
    </xf>
    <xf numFmtId="0" fontId="0" fillId="0" borderId="117" xfId="0" applyBorder="1">
      <alignment vertical="center"/>
    </xf>
    <xf numFmtId="0" fontId="29" fillId="0" borderId="119" xfId="0" applyFont="1" applyBorder="1">
      <alignment vertical="center"/>
    </xf>
    <xf numFmtId="0" fontId="0" fillId="0" borderId="120" xfId="0" applyBorder="1">
      <alignment vertical="center"/>
    </xf>
    <xf numFmtId="0" fontId="38" fillId="25" borderId="43" xfId="0" applyFont="1" applyFill="1" applyBorder="1" applyAlignment="1">
      <alignment horizontal="center" vertical="center"/>
    </xf>
    <xf numFmtId="0" fontId="38" fillId="25" borderId="64" xfId="0" applyFont="1" applyFill="1" applyBorder="1" applyAlignment="1">
      <alignment horizontal="center" vertical="center"/>
    </xf>
    <xf numFmtId="0" fontId="0" fillId="0" borderId="17" xfId="0" applyBorder="1">
      <alignment vertical="center"/>
    </xf>
    <xf numFmtId="0" fontId="41" fillId="0" borderId="69" xfId="0" applyFont="1" applyBorder="1" applyAlignment="1">
      <alignment horizontal="center" vertical="center" wrapText="1"/>
    </xf>
    <xf numFmtId="0" fontId="29" fillId="0" borderId="28" xfId="0" applyFont="1" applyBorder="1">
      <alignment vertical="center"/>
    </xf>
    <xf numFmtId="0" fontId="0" fillId="0" borderId="114" xfId="0" applyBorder="1">
      <alignment vertical="center"/>
    </xf>
    <xf numFmtId="176" fontId="32" fillId="29" borderId="115" xfId="0" applyNumberFormat="1" applyFont="1" applyFill="1" applyBorder="1" applyAlignment="1" applyProtection="1">
      <alignment horizontal="center" vertical="center"/>
      <protection locked="0"/>
    </xf>
    <xf numFmtId="0" fontId="9" fillId="0" borderId="118"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103"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13"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5" xfId="0" applyFont="1" applyBorder="1" applyAlignment="1">
      <alignment horizontal="center" vertical="center" wrapText="1"/>
    </xf>
    <xf numFmtId="0" fontId="3" fillId="0" borderId="127" xfId="0" applyFont="1" applyBorder="1" applyAlignment="1">
      <alignment vertical="center" wrapText="1"/>
    </xf>
    <xf numFmtId="0" fontId="3" fillId="0" borderId="12" xfId="0" applyFont="1" applyBorder="1" applyAlignment="1">
      <alignment vertical="center" wrapText="1"/>
    </xf>
    <xf numFmtId="0" fontId="3" fillId="0" borderId="128" xfId="0" applyFont="1" applyBorder="1" applyAlignment="1">
      <alignment vertical="center" wrapText="1"/>
    </xf>
    <xf numFmtId="0" fontId="3" fillId="0" borderId="16" xfId="0" applyFont="1" applyBorder="1" applyAlignment="1">
      <alignment vertical="center" wrapText="1"/>
    </xf>
    <xf numFmtId="193" fontId="3" fillId="29" borderId="132" xfId="0" applyNumberFormat="1" applyFont="1" applyFill="1" applyBorder="1" applyAlignment="1" applyProtection="1">
      <alignment horizontal="center" vertical="center" wrapText="1"/>
      <protection locked="0"/>
    </xf>
    <xf numFmtId="193" fontId="3" fillId="29" borderId="153"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4" xfId="0" applyNumberFormat="1" applyFont="1" applyFill="1" applyBorder="1" applyAlignment="1" applyProtection="1">
      <alignment horizontal="center" vertical="center" wrapText="1"/>
      <protection locked="0"/>
    </xf>
    <xf numFmtId="0" fontId="3" fillId="0" borderId="85"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1" xfId="0" applyFont="1" applyBorder="1" applyAlignment="1">
      <alignment horizontal="center" vertical="center" wrapText="1"/>
    </xf>
    <xf numFmtId="0" fontId="3" fillId="26" borderId="10" xfId="0" applyFont="1" applyFill="1" applyBorder="1" applyAlignment="1" applyProtection="1">
      <alignment vertical="center" shrinkToFit="1"/>
      <protection locked="0"/>
    </xf>
    <xf numFmtId="0" fontId="3" fillId="0" borderId="0" xfId="0" applyFont="1" applyAlignment="1">
      <alignment horizontal="center" wrapText="1"/>
    </xf>
    <xf numFmtId="0" fontId="3" fillId="26" borderId="29"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6" xfId="0" applyFont="1" applyFill="1" applyBorder="1" applyAlignment="1" applyProtection="1">
      <alignment vertical="center" shrinkToFit="1"/>
      <protection locked="0"/>
    </xf>
    <xf numFmtId="0" fontId="3" fillId="26" borderId="22" xfId="0" applyFont="1" applyFill="1" applyBorder="1" applyAlignment="1" applyProtection="1">
      <alignment vertical="center" shrinkToFit="1"/>
      <protection locked="0"/>
    </xf>
    <xf numFmtId="0" fontId="3" fillId="26" borderId="51" xfId="0" applyFont="1" applyFill="1" applyBorder="1" applyAlignment="1" applyProtection="1">
      <alignment vertical="center" shrinkToFit="1"/>
      <protection locked="0"/>
    </xf>
    <xf numFmtId="0" fontId="3" fillId="26" borderId="78"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1"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38"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3" fillId="0" borderId="85"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3" xfId="0" applyNumberFormat="1"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horizontal="center" vertical="center" shrinkToFit="1"/>
      <protection locked="0"/>
    </xf>
    <xf numFmtId="194" fontId="3" fillId="26" borderId="78" xfId="0" applyNumberFormat="1" applyFont="1" applyFill="1" applyBorder="1" applyAlignment="1" applyProtection="1">
      <alignment horizontal="center" vertical="center" shrinkToFit="1"/>
      <protection locked="0"/>
    </xf>
    <xf numFmtId="0" fontId="3" fillId="0" borderId="51" xfId="0" applyFont="1" applyBorder="1" applyAlignment="1">
      <alignment horizontal="center" vertical="center" shrinkToFit="1"/>
    </xf>
    <xf numFmtId="0" fontId="3" fillId="0" borderId="0" xfId="0" applyFont="1" applyAlignment="1">
      <alignment horizontal="center" vertical="center" wrapText="1"/>
    </xf>
    <xf numFmtId="0" fontId="3" fillId="26" borderId="85" xfId="0" applyFont="1" applyFill="1" applyBorder="1" applyAlignment="1" applyProtection="1">
      <alignment vertical="center" shrinkToFit="1"/>
      <protection locked="0"/>
    </xf>
    <xf numFmtId="0" fontId="3" fillId="26" borderId="73" xfId="0" applyFont="1" applyFill="1" applyBorder="1" applyAlignment="1" applyProtection="1">
      <alignment vertical="center" shrinkToFit="1"/>
      <protection locked="0"/>
    </xf>
    <xf numFmtId="0" fontId="3" fillId="26" borderId="85" xfId="0"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73" xfId="0" applyFont="1" applyFill="1" applyBorder="1" applyAlignment="1" applyProtection="1">
      <alignment horizontal="center" vertical="center" shrinkToFit="1"/>
      <protection locked="0"/>
    </xf>
    <xf numFmtId="193" fontId="3" fillId="29" borderId="85" xfId="0" applyNumberFormat="1" applyFont="1" applyFill="1" applyBorder="1" applyAlignment="1" applyProtection="1">
      <alignment horizontal="center" vertical="center" wrapText="1"/>
      <protection locked="0"/>
    </xf>
    <xf numFmtId="193" fontId="3" fillId="29" borderId="155" xfId="0" applyNumberFormat="1" applyFont="1" applyFill="1" applyBorder="1" applyAlignment="1" applyProtection="1">
      <alignment horizontal="center" vertical="center" wrapText="1"/>
      <protection locked="0"/>
    </xf>
    <xf numFmtId="193" fontId="3" fillId="29" borderId="135" xfId="0" applyNumberFormat="1" applyFont="1" applyFill="1" applyBorder="1" applyAlignment="1" applyProtection="1">
      <alignment horizontal="center" vertical="center" wrapText="1"/>
      <protection locked="0"/>
    </xf>
    <xf numFmtId="193" fontId="3" fillId="29" borderId="156" xfId="0" applyNumberFormat="1" applyFont="1" applyFill="1" applyBorder="1" applyAlignment="1" applyProtection="1">
      <alignment horizontal="center" vertical="center" wrapText="1"/>
      <protection locked="0"/>
    </xf>
    <xf numFmtId="194" fontId="3" fillId="26" borderId="85"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0" borderId="152" xfId="0" applyFont="1" applyBorder="1" applyAlignment="1">
      <alignment vertical="center" wrapText="1"/>
    </xf>
    <xf numFmtId="0" fontId="3" fillId="0" borderId="134" xfId="0" applyFont="1" applyBorder="1" applyAlignment="1">
      <alignment vertical="center" wrapText="1"/>
    </xf>
    <xf numFmtId="0" fontId="3" fillId="0" borderId="130" xfId="0" applyFont="1" applyBorder="1" applyAlignment="1">
      <alignment vertical="center" wrapText="1"/>
    </xf>
    <xf numFmtId="0" fontId="3" fillId="0" borderId="78" xfId="0" applyFont="1" applyBorder="1" applyAlignment="1">
      <alignment vertical="center" wrapText="1"/>
    </xf>
    <xf numFmtId="0" fontId="3" fillId="26" borderId="29"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6" xfId="0" applyFont="1" applyFill="1" applyBorder="1" applyAlignment="1" applyProtection="1">
      <alignment horizontal="center" vertical="center" shrinkToFit="1"/>
      <protection locked="0"/>
    </xf>
    <xf numFmtId="0" fontId="55" fillId="0" borderId="152" xfId="0" applyFont="1" applyBorder="1" applyAlignment="1">
      <alignment vertical="center" wrapText="1"/>
    </xf>
    <xf numFmtId="0" fontId="55" fillId="0" borderId="133" xfId="0" applyFont="1" applyBorder="1" applyAlignment="1">
      <alignment vertical="center" wrapText="1"/>
    </xf>
    <xf numFmtId="0" fontId="55" fillId="0" borderId="137" xfId="0" applyFont="1" applyBorder="1" applyAlignment="1">
      <alignment vertical="center" wrapText="1"/>
    </xf>
    <xf numFmtId="0" fontId="55" fillId="0" borderId="157" xfId="0" applyFont="1" applyBorder="1" applyAlignment="1">
      <alignment vertical="center" shrinkToFit="1"/>
    </xf>
    <xf numFmtId="0" fontId="3" fillId="0" borderId="85" xfId="0" applyFont="1" applyBorder="1" applyAlignment="1">
      <alignment vertical="center" wrapText="1"/>
    </xf>
    <xf numFmtId="0" fontId="3" fillId="0" borderId="10"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0" fontId="3" fillId="26" borderId="22" xfId="0" applyFont="1" applyFill="1" applyBorder="1" applyAlignment="1" applyProtection="1">
      <alignment horizontal="center" vertical="center" shrinkToFit="1"/>
      <protection locked="0"/>
    </xf>
    <xf numFmtId="0" fontId="3" fillId="26" borderId="78" xfId="0" applyFont="1" applyFill="1" applyBorder="1" applyAlignment="1" applyProtection="1">
      <alignment horizontal="center" vertical="center" shrinkToFit="1"/>
      <protection locked="0"/>
    </xf>
    <xf numFmtId="0" fontId="3" fillId="29" borderId="85"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5" xfId="0" applyFont="1" applyFill="1" applyBorder="1" applyAlignment="1" applyProtection="1">
      <alignment horizontal="center" vertical="center" wrapText="1"/>
      <protection locked="0"/>
    </xf>
    <xf numFmtId="0" fontId="3" fillId="26" borderId="73"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8" xfId="0" applyFont="1" applyFill="1" applyBorder="1" applyAlignment="1" applyProtection="1">
      <alignment horizontal="center" vertical="center" wrapText="1"/>
      <protection locked="0"/>
    </xf>
    <xf numFmtId="0" fontId="3" fillId="26" borderId="51" xfId="0" applyFont="1" applyFill="1" applyBorder="1" applyAlignment="1" applyProtection="1">
      <alignment horizontal="center" vertical="center" shrinkToFit="1"/>
      <protection locked="0"/>
    </xf>
    <xf numFmtId="0" fontId="3" fillId="27" borderId="51" xfId="0" applyFont="1" applyFill="1" applyBorder="1" applyAlignment="1" applyProtection="1">
      <alignment vertical="center" wrapText="1"/>
      <protection locked="0"/>
    </xf>
    <xf numFmtId="0" fontId="3" fillId="27" borderId="0" xfId="0" applyFont="1" applyFill="1" applyAlignment="1" applyProtection="1">
      <alignment vertical="center" wrapText="1"/>
      <protection locked="0"/>
    </xf>
    <xf numFmtId="0" fontId="3" fillId="0" borderId="29" xfId="0" applyFont="1" applyBorder="1" applyAlignment="1">
      <alignment vertical="center" wrapText="1"/>
    </xf>
    <xf numFmtId="0" fontId="3" fillId="0" borderId="0" xfId="0" applyFont="1" applyAlignment="1">
      <alignment vertical="center" wrapText="1"/>
    </xf>
    <xf numFmtId="0" fontId="50" fillId="0" borderId="0" xfId="0" applyFont="1">
      <alignment vertical="center"/>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3" fillId="26" borderId="85"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3"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1" xfId="0" applyFont="1" applyFill="1" applyBorder="1" applyAlignment="1" applyProtection="1">
      <alignment vertical="center" wrapText="1"/>
      <protection locked="0"/>
    </xf>
    <xf numFmtId="0" fontId="3" fillId="26" borderId="78" xfId="0" applyFont="1" applyFill="1" applyBorder="1" applyAlignment="1" applyProtection="1">
      <alignment vertical="center" wrapText="1"/>
      <protection locked="0"/>
    </xf>
    <xf numFmtId="0" fontId="56" fillId="26" borderId="85" xfId="0" applyFont="1" applyFill="1" applyBorder="1" applyAlignment="1" applyProtection="1">
      <alignment horizontal="center" vertical="center" wrapText="1"/>
      <protection locked="0"/>
    </xf>
    <xf numFmtId="0" fontId="56" fillId="26" borderId="10" xfId="0" applyFont="1" applyFill="1" applyBorder="1" applyAlignment="1" applyProtection="1">
      <alignment horizontal="center" vertical="center" wrapText="1"/>
      <protection locked="0"/>
    </xf>
    <xf numFmtId="0" fontId="56" fillId="26" borderId="73" xfId="0" applyFont="1" applyFill="1" applyBorder="1" applyAlignment="1" applyProtection="1">
      <alignment horizontal="center" vertical="center" wrapText="1"/>
      <protection locked="0"/>
    </xf>
    <xf numFmtId="0" fontId="56" fillId="26" borderId="22" xfId="0" applyFont="1" applyFill="1" applyBorder="1" applyAlignment="1" applyProtection="1">
      <alignment horizontal="center" vertical="center" wrapText="1"/>
      <protection locked="0"/>
    </xf>
    <xf numFmtId="0" fontId="56" fillId="26" borderId="51" xfId="0" applyFont="1" applyFill="1" applyBorder="1" applyAlignment="1" applyProtection="1">
      <alignment horizontal="center" vertical="center" wrapText="1"/>
      <protection locked="0"/>
    </xf>
    <xf numFmtId="0" fontId="56" fillId="26" borderId="78" xfId="0" applyFont="1" applyFill="1" applyBorder="1" applyAlignment="1" applyProtection="1">
      <alignment horizontal="center" vertical="center" wrapText="1"/>
      <protection locked="0"/>
    </xf>
    <xf numFmtId="0" fontId="56" fillId="26" borderId="85" xfId="0" applyFont="1" applyFill="1" applyBorder="1" applyAlignment="1" applyProtection="1">
      <alignment horizontal="center" vertical="center" wrapText="1" shrinkToFit="1"/>
      <protection locked="0"/>
    </xf>
    <xf numFmtId="0" fontId="56" fillId="26" borderId="10" xfId="0" applyFont="1" applyFill="1" applyBorder="1" applyAlignment="1" applyProtection="1">
      <alignment horizontal="center" vertical="center" shrinkToFit="1"/>
      <protection locked="0"/>
    </xf>
    <xf numFmtId="0" fontId="56" fillId="26" borderId="73" xfId="0" applyFont="1" applyFill="1" applyBorder="1" applyAlignment="1" applyProtection="1">
      <alignment horizontal="center" vertical="center" shrinkToFit="1"/>
      <protection locked="0"/>
    </xf>
    <xf numFmtId="0" fontId="56" fillId="26" borderId="22" xfId="0" applyFont="1" applyFill="1" applyBorder="1" applyAlignment="1" applyProtection="1">
      <alignment horizontal="center" vertical="center" shrinkToFit="1"/>
      <protection locked="0"/>
    </xf>
    <xf numFmtId="0" fontId="56" fillId="26" borderId="51" xfId="0" applyFont="1" applyFill="1" applyBorder="1" applyAlignment="1" applyProtection="1">
      <alignment horizontal="center" vertical="center" shrinkToFit="1"/>
      <protection locked="0"/>
    </xf>
    <xf numFmtId="0" fontId="56" fillId="26" borderId="78" xfId="0" applyFont="1" applyFill="1" applyBorder="1" applyAlignment="1" applyProtection="1">
      <alignment horizontal="center" vertical="center" shrinkToFit="1"/>
      <protection locked="0"/>
    </xf>
    <xf numFmtId="0" fontId="3" fillId="0" borderId="137" xfId="0" applyFont="1" applyBorder="1" applyAlignment="1">
      <alignment vertical="center" wrapText="1"/>
    </xf>
    <xf numFmtId="0" fontId="3" fillId="0" borderId="66" xfId="0" applyFont="1" applyBorder="1" applyAlignment="1">
      <alignment vertical="center" wrapText="1"/>
    </xf>
    <xf numFmtId="0" fontId="3" fillId="0" borderId="129" xfId="0" applyFont="1" applyBorder="1" applyAlignment="1">
      <alignment vertical="center" wrapText="1"/>
    </xf>
    <xf numFmtId="0" fontId="3" fillId="0" borderId="73" xfId="0" applyFont="1" applyBorder="1" applyAlignment="1">
      <alignment vertical="center" wrapText="1"/>
    </xf>
    <xf numFmtId="0" fontId="56" fillId="26" borderId="10" xfId="0" applyFont="1" applyFill="1" applyBorder="1" applyAlignment="1" applyProtection="1">
      <alignment horizontal="center" vertical="center"/>
      <protection locked="0"/>
    </xf>
    <xf numFmtId="0" fontId="56" fillId="26" borderId="73" xfId="0" applyFont="1" applyFill="1" applyBorder="1" applyAlignment="1" applyProtection="1">
      <alignment horizontal="center" vertical="center"/>
      <protection locked="0"/>
    </xf>
    <xf numFmtId="0" fontId="56" fillId="26" borderId="22" xfId="0" applyFont="1" applyFill="1" applyBorder="1" applyAlignment="1" applyProtection="1">
      <alignment horizontal="center" vertical="center"/>
      <protection locked="0"/>
    </xf>
    <xf numFmtId="0" fontId="56" fillId="26" borderId="51" xfId="0" applyFont="1" applyFill="1" applyBorder="1" applyAlignment="1" applyProtection="1">
      <alignment horizontal="center" vertical="center"/>
      <protection locked="0"/>
    </xf>
    <xf numFmtId="0" fontId="56" fillId="26" borderId="78" xfId="0" applyFont="1" applyFill="1" applyBorder="1" applyAlignment="1" applyProtection="1">
      <alignment horizontal="center" vertical="center"/>
      <protection locked="0"/>
    </xf>
    <xf numFmtId="0" fontId="55" fillId="0" borderId="137" xfId="0" applyFont="1" applyBorder="1" applyAlignment="1">
      <alignment horizontal="center" vertical="center" wrapText="1"/>
    </xf>
    <xf numFmtId="0" fontId="3" fillId="0" borderId="6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3" fillId="0" borderId="12" xfId="0" applyFont="1" applyBorder="1" applyAlignment="1">
      <alignment horizontal="center" vertical="center" wrapText="1"/>
    </xf>
    <xf numFmtId="0" fontId="3" fillId="26" borderId="52"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49" fillId="0" borderId="0" xfId="0" applyFont="1" applyAlignment="1">
      <alignment vertical="center" wrapText="1"/>
    </xf>
    <xf numFmtId="0" fontId="49" fillId="0" borderId="157" xfId="0" applyFont="1" applyBorder="1" applyAlignment="1">
      <alignment vertical="center" wrapText="1"/>
    </xf>
    <xf numFmtId="0" fontId="55" fillId="0" borderId="110" xfId="0" applyFont="1" applyBorder="1" applyAlignment="1">
      <alignment vertical="center" shrinkToFit="1"/>
    </xf>
    <xf numFmtId="0" fontId="55" fillId="0" borderId="156" xfId="0" applyFont="1" applyBorder="1" applyAlignment="1">
      <alignment vertical="center" shrinkToFit="1"/>
    </xf>
    <xf numFmtId="0" fontId="56"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29" borderId="51" xfId="0" applyFont="1" applyFill="1" applyBorder="1" applyAlignment="1" applyProtection="1">
      <alignment horizontal="center" shrinkToFit="1"/>
      <protection locked="0"/>
    </xf>
    <xf numFmtId="0" fontId="3" fillId="26" borderId="13"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3" fillId="26" borderId="10" xfId="0" applyFont="1" applyFill="1" applyBorder="1" applyAlignment="1" applyProtection="1">
      <alignment horizontal="left" vertical="center" shrinkToFi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12" xfId="0" applyFont="1" applyBorder="1" applyAlignment="1">
      <alignment horizontal="center" vertical="center"/>
    </xf>
    <xf numFmtId="0" fontId="50"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7" fillId="28" borderId="12" xfId="0" applyFont="1" applyFill="1" applyBorder="1" applyAlignment="1">
      <alignment horizontal="right" vertical="center" wrapText="1"/>
    </xf>
    <xf numFmtId="0" fontId="48" fillId="0" borderId="0" xfId="0" applyFont="1" applyAlignment="1">
      <alignment horizontal="center" vertical="center" wrapText="1"/>
    </xf>
    <xf numFmtId="0" fontId="3" fillId="29" borderId="51" xfId="0" applyFont="1" applyFill="1" applyBorder="1" applyAlignment="1" applyProtection="1">
      <alignment vertical="center" shrinkToFit="1"/>
      <protection locked="0"/>
    </xf>
    <xf numFmtId="0" fontId="3" fillId="29" borderId="52" xfId="0" applyFont="1" applyFill="1" applyBorder="1" applyAlignment="1" applyProtection="1">
      <alignment vertical="center" shrinkToFit="1"/>
      <protection locked="0"/>
    </xf>
    <xf numFmtId="0" fontId="3" fillId="0" borderId="0" xfId="0" applyFont="1" applyAlignment="1">
      <alignment horizontal="distributed" vertical="center" wrapText="1"/>
    </xf>
    <xf numFmtId="0" fontId="3" fillId="0" borderId="8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3"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27" borderId="163" xfId="0" applyFont="1" applyFill="1" applyBorder="1" applyAlignment="1" applyProtection="1">
      <alignment horizontal="center" vertical="center" wrapText="1"/>
      <protection locked="0"/>
    </xf>
    <xf numFmtId="0" fontId="3" fillId="27" borderId="164" xfId="0" applyFont="1" applyFill="1" applyBorder="1" applyAlignment="1" applyProtection="1">
      <alignment horizontal="center" vertical="center" wrapText="1"/>
      <protection locked="0"/>
    </xf>
    <xf numFmtId="0" fontId="3" fillId="29" borderId="0" xfId="0" applyFont="1" applyFill="1" applyAlignment="1" applyProtection="1">
      <alignment horizontal="center" shrinkToFit="1"/>
      <protection locked="0"/>
    </xf>
    <xf numFmtId="0" fontId="3" fillId="0" borderId="51" xfId="0" applyFont="1" applyBorder="1" applyAlignment="1" applyProtection="1">
      <alignment horizontal="right" shrinkToFit="1"/>
      <protection locked="0"/>
    </xf>
    <xf numFmtId="0" fontId="3" fillId="27" borderId="51" xfId="0" applyFont="1" applyFill="1" applyBorder="1" applyAlignment="1" applyProtection="1">
      <alignment horizontal="center" shrinkToFit="1"/>
      <protection locked="0"/>
    </xf>
    <xf numFmtId="0" fontId="50" fillId="27" borderId="0" xfId="0" applyFont="1" applyFill="1" applyAlignment="1">
      <alignment vertical="center" wrapText="1"/>
    </xf>
    <xf numFmtId="0" fontId="3" fillId="27" borderId="162" xfId="0" applyFont="1" applyFill="1" applyBorder="1" applyAlignment="1" applyProtection="1">
      <alignment horizontal="center" vertical="center" wrapText="1"/>
      <protection locked="0"/>
    </xf>
    <xf numFmtId="0" fontId="3" fillId="0" borderId="78" xfId="0" applyFont="1" applyBorder="1" applyAlignment="1">
      <alignment horizontal="center" vertical="center" shrinkToFit="1"/>
    </xf>
    <xf numFmtId="194" fontId="3" fillId="26" borderId="51" xfId="0" applyNumberFormat="1" applyFont="1" applyFill="1" applyBorder="1" applyAlignment="1">
      <alignment horizontal="center" vertical="center" shrinkToFit="1"/>
    </xf>
    <xf numFmtId="0" fontId="61" fillId="26" borderId="85" xfId="0" applyFont="1" applyFill="1" applyBorder="1" applyAlignment="1" applyProtection="1">
      <alignment horizontal="center" vertical="center" wrapText="1" shrinkToFit="1"/>
      <protection locked="0"/>
    </xf>
    <xf numFmtId="0" fontId="61" fillId="26" borderId="10" xfId="0" applyFont="1" applyFill="1" applyBorder="1" applyAlignment="1" applyProtection="1">
      <alignment horizontal="center" vertical="center" wrapText="1" shrinkToFit="1"/>
      <protection locked="0"/>
    </xf>
    <xf numFmtId="0" fontId="61" fillId="26" borderId="73" xfId="0" applyFont="1" applyFill="1" applyBorder="1" applyAlignment="1" applyProtection="1">
      <alignment horizontal="center" vertical="center" wrapText="1" shrinkToFit="1"/>
      <protection locked="0"/>
    </xf>
    <xf numFmtId="0" fontId="61" fillId="26" borderId="22" xfId="0" applyFont="1" applyFill="1" applyBorder="1" applyAlignment="1" applyProtection="1">
      <alignment horizontal="center" vertical="center" wrapText="1" shrinkToFit="1"/>
      <protection locked="0"/>
    </xf>
    <xf numFmtId="0" fontId="61" fillId="26" borderId="51" xfId="0" applyFont="1" applyFill="1" applyBorder="1" applyAlignment="1" applyProtection="1">
      <alignment horizontal="center" vertical="center" wrapText="1" shrinkToFit="1"/>
      <protection locked="0"/>
    </xf>
    <xf numFmtId="0" fontId="61" fillId="26" borderId="78" xfId="0" applyFont="1" applyFill="1" applyBorder="1" applyAlignment="1" applyProtection="1">
      <alignment horizontal="center" vertical="center" wrapText="1" shrinkToFit="1"/>
      <protection locked="0"/>
    </xf>
    <xf numFmtId="0" fontId="3" fillId="26" borderId="185" xfId="0" applyFont="1" applyFill="1" applyBorder="1" applyAlignment="1" applyProtection="1">
      <alignment horizontal="center" vertical="center" shrinkToFit="1"/>
      <protection locked="0"/>
    </xf>
    <xf numFmtId="0" fontId="3" fillId="26" borderId="170" xfId="0" applyFont="1" applyFill="1" applyBorder="1" applyAlignment="1" applyProtection="1">
      <alignment horizontal="center" vertical="center" shrinkToFit="1"/>
      <protection locked="0"/>
    </xf>
    <xf numFmtId="0" fontId="3" fillId="0" borderId="205" xfId="0" applyFont="1" applyBorder="1" applyAlignment="1">
      <alignment horizontal="center" vertical="center" wrapText="1"/>
    </xf>
    <xf numFmtId="0" fontId="3" fillId="0" borderId="165" xfId="0" applyFont="1" applyBorder="1" applyAlignment="1">
      <alignment horizontal="center" vertical="center" wrapText="1"/>
    </xf>
    <xf numFmtId="0" fontId="3" fillId="0" borderId="168" xfId="0" applyFont="1" applyBorder="1" applyAlignment="1">
      <alignment horizontal="center" vertical="center" wrapText="1"/>
    </xf>
    <xf numFmtId="0" fontId="3" fillId="29" borderId="201" xfId="0" applyFont="1" applyFill="1" applyBorder="1" applyAlignment="1">
      <alignment horizontal="center" vertical="center" wrapText="1"/>
    </xf>
    <xf numFmtId="0" fontId="3" fillId="29" borderId="172" xfId="0" applyFont="1" applyFill="1" applyBorder="1" applyAlignment="1">
      <alignment horizontal="center" vertical="center" wrapText="1"/>
    </xf>
    <xf numFmtId="0" fontId="3" fillId="29" borderId="177" xfId="0" applyFont="1" applyFill="1" applyBorder="1" applyAlignment="1">
      <alignment horizontal="center" vertical="center" wrapText="1"/>
    </xf>
    <xf numFmtId="0" fontId="3" fillId="29" borderId="171" xfId="0" applyFont="1" applyFill="1" applyBorder="1" applyAlignment="1" applyProtection="1">
      <alignment horizontal="center" vertical="center" wrapText="1"/>
      <protection locked="0"/>
    </xf>
    <xf numFmtId="0" fontId="3" fillId="29" borderId="172" xfId="0" applyFont="1" applyFill="1" applyBorder="1" applyAlignment="1" applyProtection="1">
      <alignment horizontal="center" vertical="center" wrapText="1"/>
      <protection locked="0"/>
    </xf>
    <xf numFmtId="0" fontId="3" fillId="29" borderId="177" xfId="0" applyFont="1" applyFill="1" applyBorder="1" applyAlignment="1" applyProtection="1">
      <alignment horizontal="center" vertical="center" wrapText="1"/>
      <protection locked="0"/>
    </xf>
    <xf numFmtId="0" fontId="3" fillId="29" borderId="171" xfId="0" applyFont="1" applyFill="1" applyBorder="1" applyAlignment="1" applyProtection="1">
      <alignment horizontal="center" vertical="center"/>
      <protection locked="0"/>
    </xf>
    <xf numFmtId="0" fontId="3" fillId="29" borderId="172" xfId="0" applyFont="1" applyFill="1" applyBorder="1" applyAlignment="1" applyProtection="1">
      <alignment horizontal="center" vertical="center"/>
      <protection locked="0"/>
    </xf>
    <xf numFmtId="0" fontId="3" fillId="29" borderId="173" xfId="0" applyFont="1" applyFill="1" applyBorder="1" applyAlignment="1" applyProtection="1">
      <alignment horizontal="center" vertical="center"/>
      <protection locked="0"/>
    </xf>
    <xf numFmtId="0" fontId="3" fillId="26" borderId="169"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0" fontId="83" fillId="0" borderId="0" xfId="0" applyFont="1" applyAlignment="1">
      <alignment vertical="center" shrinkToFit="1"/>
    </xf>
    <xf numFmtId="0" fontId="83" fillId="0" borderId="157" xfId="0" applyFont="1" applyBorder="1" applyAlignment="1">
      <alignment vertical="center" shrinkToFit="1"/>
    </xf>
    <xf numFmtId="0" fontId="3" fillId="29" borderId="85"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3"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protection locked="0"/>
    </xf>
    <xf numFmtId="0" fontId="3" fillId="29" borderId="78" xfId="0" applyFont="1" applyFill="1" applyBorder="1" applyAlignment="1" applyProtection="1">
      <alignment horizontal="center" vertical="center" shrinkToFit="1"/>
      <protection locked="0"/>
    </xf>
    <xf numFmtId="0" fontId="83" fillId="0" borderId="0" xfId="0" applyFont="1" applyAlignment="1">
      <alignment vertical="center" wrapText="1"/>
    </xf>
    <xf numFmtId="0" fontId="83" fillId="0" borderId="157" xfId="0" applyFont="1" applyBorder="1" applyAlignment="1">
      <alignment vertical="center"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0" borderId="6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5"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3" fillId="0" borderId="0" xfId="0" applyFont="1" applyAlignment="1">
      <alignment horizontal="left" vertical="center"/>
    </xf>
    <xf numFmtId="0" fontId="83" fillId="0" borderId="110" xfId="0" applyFont="1" applyBorder="1" applyAlignment="1">
      <alignment vertical="center" shrinkToFit="1"/>
    </xf>
    <xf numFmtId="0" fontId="83" fillId="0" borderId="156" xfId="0" applyFont="1" applyBorder="1" applyAlignment="1">
      <alignment vertical="center" shrinkToFit="1"/>
    </xf>
    <xf numFmtId="0" fontId="3" fillId="0" borderId="85"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3" xfId="0" applyFont="1" applyBorder="1" applyAlignment="1" applyProtection="1">
      <alignment horizontal="center" vertical="center" wrapText="1" shrinkToFit="1"/>
      <protection locked="0"/>
    </xf>
    <xf numFmtId="0" fontId="3" fillId="0" borderId="29"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6"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186" fontId="3" fillId="0" borderId="85"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3" xfId="0" applyNumberFormat="1" applyFont="1" applyBorder="1" applyAlignment="1" applyProtection="1">
      <alignment horizontal="center" vertical="center" wrapText="1" shrinkToFit="1"/>
      <protection locked="0"/>
    </xf>
    <xf numFmtId="186" fontId="3" fillId="0" borderId="159" xfId="0" applyNumberFormat="1" applyFont="1" applyBorder="1" applyAlignment="1" applyProtection="1">
      <alignment horizontal="center" vertical="center" wrapText="1" shrinkToFit="1"/>
      <protection locked="0"/>
    </xf>
    <xf numFmtId="186" fontId="3" fillId="0" borderId="160" xfId="0" applyNumberFormat="1" applyFont="1" applyBorder="1" applyAlignment="1" applyProtection="1">
      <alignment horizontal="center" vertical="center" wrapText="1" shrinkToFit="1"/>
      <protection locked="0"/>
    </xf>
    <xf numFmtId="186" fontId="3" fillId="0" borderId="161" xfId="0" applyNumberFormat="1" applyFont="1" applyBorder="1" applyAlignment="1" applyProtection="1">
      <alignment horizontal="center" vertical="center" wrapText="1" shrinkToFit="1"/>
      <protection locked="0"/>
    </xf>
    <xf numFmtId="0" fontId="3" fillId="0" borderId="0" xfId="0" applyFont="1" applyAlignment="1">
      <alignment horizontal="center" vertical="center" shrinkToFit="1"/>
    </xf>
    <xf numFmtId="0" fontId="3" fillId="0" borderId="66" xfId="0" applyFont="1" applyBorder="1" applyAlignment="1">
      <alignment horizontal="center" vertical="center" shrinkToFit="1"/>
    </xf>
    <xf numFmtId="188" fontId="3" fillId="29" borderId="190" xfId="0" applyNumberFormat="1" applyFont="1" applyFill="1" applyBorder="1" applyAlignment="1" applyProtection="1">
      <alignment horizontal="center" vertical="center" shrinkToFit="1"/>
      <protection locked="0"/>
    </xf>
    <xf numFmtId="188" fontId="3" fillId="29" borderId="180" xfId="0" applyNumberFormat="1" applyFont="1" applyFill="1" applyBorder="1" applyAlignment="1" applyProtection="1">
      <alignment horizontal="center" vertical="center" shrinkToFit="1"/>
      <protection locked="0"/>
    </xf>
    <xf numFmtId="188" fontId="3" fillId="29" borderId="181" xfId="0" applyNumberFormat="1" applyFont="1" applyFill="1" applyBorder="1" applyAlignment="1" applyProtection="1">
      <alignment horizontal="center" vertical="center" shrinkToFit="1"/>
      <protection locked="0"/>
    </xf>
    <xf numFmtId="188" fontId="3" fillId="29" borderId="29"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6" xfId="0" applyNumberFormat="1" applyFont="1" applyFill="1" applyBorder="1" applyAlignment="1" applyProtection="1">
      <alignment horizontal="center" vertical="center" shrinkToFit="1"/>
      <protection locked="0"/>
    </xf>
    <xf numFmtId="182" fontId="3" fillId="29" borderId="65" xfId="0" applyNumberFormat="1" applyFont="1" applyFill="1" applyBorder="1" applyAlignment="1" applyProtection="1">
      <alignment vertical="center" wrapText="1"/>
      <protection locked="0"/>
    </xf>
    <xf numFmtId="182" fontId="3" fillId="29" borderId="131"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2" xfId="0" applyFont="1" applyBorder="1" applyAlignment="1">
      <alignment vertical="center" wrapText="1"/>
    </xf>
    <xf numFmtId="0" fontId="3" fillId="0" borderId="133" xfId="0" applyFont="1" applyBorder="1" applyAlignment="1">
      <alignment vertical="center" wrapText="1"/>
    </xf>
    <xf numFmtId="182" fontId="3" fillId="29" borderId="132" xfId="0" applyNumberFormat="1" applyFont="1" applyFill="1" applyBorder="1" applyAlignment="1" applyProtection="1">
      <alignment vertical="center" wrapText="1"/>
      <protection locked="0"/>
    </xf>
    <xf numFmtId="182" fontId="3" fillId="29" borderId="153"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4" xfId="0" applyNumberFormat="1" applyFont="1" applyFill="1" applyBorder="1" applyAlignment="1" applyProtection="1">
      <alignment vertical="center" wrapText="1"/>
      <protection locked="0"/>
    </xf>
    <xf numFmtId="182" fontId="3" fillId="29" borderId="85" xfId="0" applyNumberFormat="1" applyFont="1" applyFill="1" applyBorder="1" applyAlignment="1" applyProtection="1">
      <alignment vertical="center" wrapText="1"/>
      <protection locked="0"/>
    </xf>
    <xf numFmtId="182" fontId="3" fillId="29" borderId="155"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5"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3"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1" xfId="0" applyFont="1" applyFill="1" applyBorder="1" applyAlignment="1" applyProtection="1">
      <alignment horizontal="center" vertical="center" shrinkToFit="1" readingOrder="2"/>
      <protection locked="0"/>
    </xf>
    <xf numFmtId="0" fontId="3" fillId="27" borderId="78"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1" xfId="0" applyNumberFormat="1" applyFont="1" applyFill="1" applyBorder="1" applyAlignment="1" applyProtection="1">
      <alignment horizontal="center" vertical="center" shrinkToFit="1"/>
      <protection locked="0"/>
    </xf>
    <xf numFmtId="187" fontId="3" fillId="29" borderId="78" xfId="0" applyNumberFormat="1" applyFont="1" applyFill="1" applyBorder="1" applyAlignment="1" applyProtection="1">
      <alignment horizontal="center" vertical="center" shrinkToFit="1"/>
      <protection locked="0"/>
    </xf>
    <xf numFmtId="189" fontId="3" fillId="27" borderId="0" xfId="0" applyNumberFormat="1" applyFont="1" applyFill="1" applyAlignment="1" applyProtection="1">
      <alignment horizontal="center" vertical="center"/>
      <protection locked="0"/>
    </xf>
    <xf numFmtId="0" fontId="3" fillId="0" borderId="85" xfId="0" applyFont="1" applyBorder="1" applyAlignment="1">
      <alignment horizontal="left" vertical="center" wrapText="1"/>
    </xf>
    <xf numFmtId="0" fontId="3" fillId="0" borderId="10" xfId="0" applyFont="1" applyBorder="1" applyAlignment="1">
      <alignment horizontal="left" vertical="center" wrapText="1"/>
    </xf>
    <xf numFmtId="0" fontId="3" fillId="0" borderId="73" xfId="0" applyFont="1" applyBorder="1" applyAlignment="1">
      <alignment horizontal="left" vertical="center" wrapText="1"/>
    </xf>
    <xf numFmtId="0" fontId="3" fillId="0" borderId="135" xfId="0" applyFont="1" applyBorder="1" applyAlignment="1">
      <alignment horizontal="left" vertical="center" wrapText="1"/>
    </xf>
    <xf numFmtId="0" fontId="3" fillId="0" borderId="110" xfId="0" applyFont="1" applyBorder="1" applyAlignment="1">
      <alignment horizontal="left" vertical="center" wrapText="1"/>
    </xf>
    <xf numFmtId="0" fontId="3" fillId="0" borderId="136" xfId="0" applyFont="1" applyBorder="1" applyAlignment="1">
      <alignment horizontal="left" vertical="center" wrapText="1"/>
    </xf>
    <xf numFmtId="182" fontId="3" fillId="29" borderId="135" xfId="0" applyNumberFormat="1" applyFont="1" applyFill="1" applyBorder="1" applyAlignment="1" applyProtection="1">
      <alignment vertical="center" wrapText="1"/>
      <protection locked="0"/>
    </xf>
    <xf numFmtId="182" fontId="3" fillId="29" borderId="156" xfId="0" applyNumberFormat="1" applyFont="1" applyFill="1" applyBorder="1" applyAlignment="1" applyProtection="1">
      <alignment vertical="center" wrapText="1"/>
      <protection locked="0"/>
    </xf>
    <xf numFmtId="0" fontId="3" fillId="0" borderId="29" xfId="0" applyFont="1" applyBorder="1" applyAlignment="1">
      <alignment horizontal="center" vertical="center" shrinkToFit="1"/>
    </xf>
    <xf numFmtId="0" fontId="3" fillId="0" borderId="65" xfId="0" applyFont="1" applyBorder="1" applyAlignment="1">
      <alignment wrapText="1"/>
    </xf>
    <xf numFmtId="0" fontId="3" fillId="0" borderId="52" xfId="0" applyFont="1" applyBorder="1" applyAlignment="1">
      <alignment wrapText="1"/>
    </xf>
    <xf numFmtId="0" fontId="3" fillId="0" borderId="11" xfId="0" applyFont="1" applyBorder="1" applyAlignment="1">
      <alignment wrapText="1"/>
    </xf>
    <xf numFmtId="0" fontId="3" fillId="26" borderId="199" xfId="0" applyFont="1" applyFill="1" applyBorder="1" applyAlignment="1" applyProtection="1">
      <alignment horizontal="center" vertical="center" shrinkToFit="1"/>
      <protection locked="0"/>
    </xf>
    <xf numFmtId="0" fontId="3" fillId="26" borderId="210" xfId="0" applyFont="1" applyFill="1" applyBorder="1" applyAlignment="1" applyProtection="1">
      <alignment horizontal="center" vertical="center" shrinkToFit="1"/>
      <protection locked="0"/>
    </xf>
    <xf numFmtId="0" fontId="3" fillId="26" borderId="200" xfId="0" applyFont="1" applyFill="1" applyBorder="1" applyAlignment="1" applyProtection="1">
      <alignment horizontal="center" vertical="center" shrinkToFit="1"/>
      <protection locked="0"/>
    </xf>
    <xf numFmtId="0" fontId="3" fillId="26" borderId="60" xfId="0" applyFont="1" applyFill="1" applyBorder="1" applyAlignment="1" applyProtection="1">
      <alignment horizontal="center" vertical="center" shrinkToFit="1"/>
      <protection locked="0"/>
    </xf>
    <xf numFmtId="0" fontId="3" fillId="26" borderId="214" xfId="0" applyFont="1" applyFill="1" applyBorder="1" applyAlignment="1" applyProtection="1">
      <alignment horizontal="center" vertical="center" shrinkToFit="1"/>
      <protection locked="0"/>
    </xf>
    <xf numFmtId="0" fontId="3" fillId="26" borderId="88" xfId="0"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vertical="center" shrinkToFit="1"/>
      <protection locked="0"/>
    </xf>
    <xf numFmtId="194" fontId="3" fillId="26" borderId="78"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3" xfId="0" applyNumberFormat="1" applyFont="1" applyFill="1" applyBorder="1" applyAlignment="1" applyProtection="1">
      <alignment vertical="center" shrinkToFit="1"/>
      <protection locked="0"/>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0" fontId="3" fillId="0" borderId="52" xfId="0" applyFont="1" applyBorder="1" applyAlignment="1">
      <alignment horizontal="center" vertical="center" wrapText="1"/>
    </xf>
    <xf numFmtId="0" fontId="30" fillId="0" borderId="0" xfId="0" applyFont="1" applyAlignment="1">
      <alignment horizontal="left" wrapText="1"/>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3" fillId="0" borderId="161" xfId="0" applyFont="1" applyBorder="1" applyAlignment="1">
      <alignment horizontal="center" vertical="center" wrapText="1"/>
    </xf>
    <xf numFmtId="0" fontId="57" fillId="28" borderId="65" xfId="0" applyFont="1" applyFill="1" applyBorder="1" applyAlignment="1">
      <alignment horizontal="center" vertical="center" wrapText="1"/>
    </xf>
    <xf numFmtId="0" fontId="57" fillId="28" borderId="52" xfId="0" applyFont="1" applyFill="1" applyBorder="1" applyAlignment="1">
      <alignment horizontal="center" vertical="center" wrapText="1"/>
    </xf>
    <xf numFmtId="0" fontId="57" fillId="28" borderId="11" xfId="0" applyFont="1" applyFill="1" applyBorder="1" applyAlignment="1">
      <alignment horizontal="center" vertical="center" wrapText="1"/>
    </xf>
    <xf numFmtId="0" fontId="50" fillId="0" borderId="0" xfId="0" applyFont="1" applyAlignment="1">
      <alignment vertical="center" wrapText="1"/>
    </xf>
    <xf numFmtId="0" fontId="85" fillId="0" borderId="0" xfId="0" applyFont="1" applyAlignment="1">
      <alignment horizontal="left" vertical="center" wrapText="1"/>
    </xf>
    <xf numFmtId="0" fontId="85" fillId="0" borderId="0" xfId="0" applyFont="1" applyAlignment="1">
      <alignment horizontal="left" vertical="top" wrapText="1"/>
    </xf>
    <xf numFmtId="0" fontId="85" fillId="0" borderId="51" xfId="0" applyFont="1" applyBorder="1" applyAlignment="1">
      <alignment horizontal="left" vertical="top" wrapText="1"/>
    </xf>
    <xf numFmtId="0" fontId="50" fillId="0" borderId="0" xfId="0" applyFont="1" applyAlignment="1">
      <alignment horizontal="left" vertical="center" wrapText="1"/>
    </xf>
    <xf numFmtId="0" fontId="70" fillId="0" borderId="85" xfId="0" applyFont="1" applyBorder="1" applyAlignment="1">
      <alignment horizontal="center" vertical="center" wrapText="1"/>
    </xf>
    <xf numFmtId="0" fontId="70" fillId="0" borderId="10" xfId="0" applyFont="1" applyBorder="1" applyAlignment="1">
      <alignment horizontal="center" vertical="center" wrapText="1"/>
    </xf>
    <xf numFmtId="0" fontId="70" fillId="0" borderId="73" xfId="0" applyFont="1" applyBorder="1" applyAlignment="1">
      <alignment horizontal="center" vertical="center" wrapText="1"/>
    </xf>
    <xf numFmtId="0" fontId="61" fillId="0" borderId="22" xfId="0" applyFont="1" applyBorder="1" applyAlignment="1">
      <alignment horizontal="center" vertical="center" wrapText="1"/>
    </xf>
    <xf numFmtId="0" fontId="61" fillId="0" borderId="51" xfId="0" applyFont="1" applyBorder="1" applyAlignment="1">
      <alignment horizontal="center" vertical="center" wrapText="1"/>
    </xf>
    <xf numFmtId="0" fontId="61" fillId="0" borderId="78" xfId="0" applyFont="1" applyBorder="1" applyAlignment="1">
      <alignment horizontal="center" vertical="center" wrapText="1"/>
    </xf>
    <xf numFmtId="0" fontId="3" fillId="26" borderId="85"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73"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1" xfId="0" applyFont="1" applyFill="1" applyBorder="1" applyAlignment="1">
      <alignment horizontal="center" vertical="center" wrapText="1"/>
    </xf>
    <xf numFmtId="0" fontId="3" fillId="26" borderId="78" xfId="0" applyFont="1" applyFill="1" applyBorder="1" applyAlignment="1">
      <alignment horizontal="center" vertical="center" wrapText="1"/>
    </xf>
    <xf numFmtId="0" fontId="3" fillId="0" borderId="106"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217"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218" xfId="0" applyFont="1" applyBorder="1" applyAlignment="1">
      <alignment horizontal="center" vertical="center" wrapText="1"/>
    </xf>
    <xf numFmtId="0" fontId="3" fillId="26" borderId="72" xfId="0" applyFont="1" applyFill="1" applyBorder="1" applyAlignment="1">
      <alignment horizontal="center" vertical="center" wrapText="1"/>
    </xf>
    <xf numFmtId="0" fontId="3" fillId="26" borderId="215"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112" xfId="0" applyFont="1" applyFill="1" applyBorder="1" applyAlignment="1">
      <alignment horizontal="center" vertical="center" wrapText="1"/>
    </xf>
    <xf numFmtId="0" fontId="3" fillId="26" borderId="216"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0" fontId="55" fillId="0" borderId="152" xfId="0" applyFont="1" applyBorder="1" applyAlignment="1" applyProtection="1">
      <alignment vertical="center" shrinkToFit="1"/>
      <protection locked="0"/>
    </xf>
    <xf numFmtId="0" fontId="55" fillId="0" borderId="133" xfId="0" applyFont="1" applyBorder="1" applyAlignment="1" applyProtection="1">
      <alignment vertical="center" shrinkToFit="1"/>
      <protection locked="0"/>
    </xf>
    <xf numFmtId="0" fontId="55" fillId="0" borderId="153"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1" xfId="0" applyFont="1" applyFill="1" applyBorder="1" applyAlignment="1" applyProtection="1">
      <alignment horizontal="center" shrinkToFit="1"/>
      <protection locked="0"/>
    </xf>
    <xf numFmtId="0" fontId="50" fillId="0" borderId="0" xfId="0" applyFont="1" applyAlignment="1">
      <alignment horizontal="center" vertical="center" shrinkToFit="1"/>
    </xf>
    <xf numFmtId="0" fontId="75" fillId="0" borderId="0" xfId="0" applyFont="1" applyAlignment="1">
      <alignment horizontal="left" wrapText="1"/>
    </xf>
    <xf numFmtId="0" fontId="75" fillId="0" borderId="0" xfId="0" applyFont="1" applyAlignment="1">
      <alignment horizontal="center"/>
    </xf>
    <xf numFmtId="0" fontId="3" fillId="0" borderId="152"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58"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0" xfId="0" applyFont="1" applyAlignment="1">
      <alignment horizontal="right" vertical="center"/>
    </xf>
    <xf numFmtId="0" fontId="30" fillId="26" borderId="60" xfId="0" applyFont="1" applyFill="1" applyBorder="1" applyAlignment="1" applyProtection="1">
      <alignment horizontal="center" vertical="center" shrinkToFit="1"/>
      <protection locked="0"/>
    </xf>
    <xf numFmtId="0" fontId="30" fillId="26" borderId="214" xfId="0" applyFont="1" applyFill="1" applyBorder="1" applyAlignment="1" applyProtection="1">
      <alignment horizontal="center" vertical="center" shrinkToFit="1"/>
      <protection locked="0"/>
    </xf>
    <xf numFmtId="0" fontId="30" fillId="26" borderId="88" xfId="0" applyFont="1" applyFill="1" applyBorder="1" applyAlignment="1" applyProtection="1">
      <alignment horizontal="center" vertical="center" shrinkToFit="1"/>
      <protection locked="0"/>
    </xf>
    <xf numFmtId="0" fontId="83" fillId="0" borderId="0" xfId="0" applyFont="1" applyAlignment="1">
      <alignment horizontal="left" vertical="center" shrinkToFit="1"/>
    </xf>
    <xf numFmtId="0" fontId="83" fillId="0" borderId="157" xfId="0" applyFont="1" applyBorder="1" applyAlignment="1">
      <alignment horizontal="left" vertical="center" shrinkToFit="1"/>
    </xf>
    <xf numFmtId="0" fontId="3" fillId="29" borderId="85" xfId="0" applyFont="1" applyFill="1" applyBorder="1" applyAlignment="1">
      <alignment horizontal="center" vertical="center" wrapText="1"/>
    </xf>
    <xf numFmtId="0" fontId="3" fillId="29" borderId="10" xfId="0" applyFont="1" applyFill="1" applyBorder="1" applyAlignment="1">
      <alignment horizontal="center" vertical="center" wrapText="1"/>
    </xf>
    <xf numFmtId="0" fontId="3" fillId="29" borderId="73"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51" xfId="0" applyFont="1" applyFill="1" applyBorder="1" applyAlignment="1">
      <alignment horizontal="center" vertical="center" wrapText="1"/>
    </xf>
    <xf numFmtId="0" fontId="3" fillId="29" borderId="78" xfId="0" applyFont="1" applyFill="1" applyBorder="1" applyAlignment="1">
      <alignment horizontal="center" vertical="center" wrapText="1"/>
    </xf>
    <xf numFmtId="0" fontId="58" fillId="0" borderId="1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85"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159" xfId="0" applyFont="1" applyBorder="1" applyAlignment="1">
      <alignment horizontal="center" vertical="center" wrapText="1"/>
    </xf>
    <xf numFmtId="0" fontId="58" fillId="0" borderId="160" xfId="0" applyFont="1" applyBorder="1" applyAlignment="1">
      <alignment horizontal="center" vertical="center" wrapText="1"/>
    </xf>
    <xf numFmtId="0" fontId="58" fillId="0" borderId="161" xfId="0" applyFont="1" applyBorder="1" applyAlignment="1">
      <alignment horizontal="center" vertical="center" wrapText="1"/>
    </xf>
    <xf numFmtId="0" fontId="58" fillId="0" borderId="18" xfId="0" applyFont="1" applyBorder="1" applyAlignment="1">
      <alignment horizontal="center" vertical="center" textRotation="255" wrapText="1"/>
    </xf>
    <xf numFmtId="0" fontId="58" fillId="0" borderId="13" xfId="0" applyFont="1" applyBorder="1" applyAlignment="1">
      <alignment horizontal="center" vertical="center" textRotation="255" wrapText="1"/>
    </xf>
    <xf numFmtId="0" fontId="58" fillId="0" borderId="14" xfId="0" applyFont="1" applyBorder="1" applyAlignment="1">
      <alignment horizontal="center" vertical="center" textRotation="255" wrapText="1"/>
    </xf>
    <xf numFmtId="0" fontId="58" fillId="0" borderId="29" xfId="0" applyFont="1" applyBorder="1" applyAlignment="1">
      <alignment horizontal="center" vertical="center" shrinkToFit="1"/>
    </xf>
    <xf numFmtId="0" fontId="58" fillId="0" borderId="0" xfId="0" applyFont="1" applyAlignment="1">
      <alignment horizontal="center" vertical="center" shrinkToFit="1"/>
    </xf>
    <xf numFmtId="0" fontId="58" fillId="0" borderId="66" xfId="0" applyFont="1" applyBorder="1" applyAlignment="1">
      <alignment horizontal="center" vertical="center" shrinkToFit="1"/>
    </xf>
    <xf numFmtId="0" fontId="30" fillId="26" borderId="85"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3"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1" xfId="0" applyFont="1" applyFill="1" applyBorder="1" applyAlignment="1" applyProtection="1">
      <alignment horizontal="center" vertical="center" shrinkToFit="1"/>
      <protection locked="0"/>
    </xf>
    <xf numFmtId="0" fontId="30" fillId="26" borderId="78" xfId="0" applyFont="1" applyFill="1" applyBorder="1" applyAlignment="1" applyProtection="1">
      <alignment horizontal="center" vertical="center" shrinkToFit="1"/>
      <protection locked="0"/>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50" fillId="0" borderId="0" xfId="0" applyFont="1" applyAlignment="1">
      <alignment vertical="center" shrinkToFit="1"/>
    </xf>
    <xf numFmtId="0" fontId="58" fillId="0" borderId="1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51" xfId="0" applyFont="1" applyBorder="1" applyAlignment="1">
      <alignment horizontal="left" wrapText="1"/>
    </xf>
    <xf numFmtId="4" fontId="58" fillId="0" borderId="12" xfId="0" applyNumberFormat="1" applyFont="1" applyBorder="1" applyAlignment="1">
      <alignment horizontal="center" vertical="center" wrapText="1"/>
    </xf>
    <xf numFmtId="49" fontId="3" fillId="26" borderId="85"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1"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3" xfId="0" applyNumberFormat="1" applyFont="1" applyFill="1" applyBorder="1" applyAlignment="1" applyProtection="1">
      <alignment horizontal="left" vertical="center" shrinkToFit="1"/>
      <protection locked="0"/>
    </xf>
    <xf numFmtId="49" fontId="3" fillId="26" borderId="51" xfId="0" applyNumberFormat="1" applyFont="1" applyFill="1" applyBorder="1" applyAlignment="1" applyProtection="1">
      <alignment horizontal="left" vertical="center" shrinkToFit="1"/>
      <protection locked="0"/>
    </xf>
    <xf numFmtId="49" fontId="3" fillId="26" borderId="78" xfId="0" applyNumberFormat="1" applyFont="1" applyFill="1" applyBorder="1" applyAlignment="1" applyProtection="1">
      <alignment horizontal="left" vertical="center" shrinkToFit="1"/>
      <protection locked="0"/>
    </xf>
    <xf numFmtId="0" fontId="55" fillId="0" borderId="0" xfId="41" applyFont="1" applyAlignment="1">
      <alignment vertical="center" wrapText="1"/>
    </xf>
    <xf numFmtId="0" fontId="5" fillId="0" borderId="152" xfId="0" quotePrefix="1" applyFont="1" applyBorder="1" applyAlignment="1">
      <alignment vertical="top" wrapText="1"/>
    </xf>
    <xf numFmtId="0" fontId="5" fillId="0" borderId="133" xfId="0" quotePrefix="1" applyFont="1" applyBorder="1" applyAlignment="1">
      <alignment vertical="top" wrapText="1"/>
    </xf>
    <xf numFmtId="0" fontId="37" fillId="26" borderId="12" xfId="42" applyFont="1" applyFill="1" applyBorder="1" applyAlignment="1" applyProtection="1">
      <alignment horizontal="center" vertical="center" shrinkToFit="1"/>
      <protection locked="0"/>
    </xf>
    <xf numFmtId="194" fontId="37" fillId="26" borderId="12" xfId="42" applyNumberFormat="1" applyFont="1" applyFill="1" applyBorder="1" applyAlignment="1" applyProtection="1">
      <alignment horizontal="center" vertical="center" shrinkToFit="1"/>
      <protection locked="0"/>
    </xf>
    <xf numFmtId="0" fontId="37" fillId="26" borderId="85" xfId="42" applyFont="1" applyFill="1" applyBorder="1" applyAlignment="1" applyProtection="1">
      <alignment horizontal="center" vertical="center" shrinkToFit="1"/>
      <protection locked="0"/>
    </xf>
    <xf numFmtId="0" fontId="37" fillId="26" borderId="73" xfId="42" applyFont="1" applyFill="1" applyBorder="1" applyAlignment="1" applyProtection="1">
      <alignment horizontal="center" vertical="center" shrinkToFit="1"/>
      <protection locked="0"/>
    </xf>
    <xf numFmtId="0" fontId="37" fillId="26" borderId="22" xfId="42" applyFont="1" applyFill="1" applyBorder="1" applyAlignment="1" applyProtection="1">
      <alignment horizontal="center" vertical="center" shrinkToFit="1"/>
      <protection locked="0"/>
    </xf>
    <xf numFmtId="0" fontId="37" fillId="26" borderId="78" xfId="42" applyFont="1" applyFill="1" applyBorder="1" applyAlignment="1" applyProtection="1">
      <alignment horizontal="center" vertical="center" shrinkToFit="1"/>
      <protection locked="0"/>
    </xf>
    <xf numFmtId="3" fontId="37" fillId="0" borderId="85" xfId="42" applyNumberFormat="1" applyFont="1" applyBorder="1" applyAlignment="1" applyProtection="1">
      <alignment horizontal="center" vertical="center" shrinkToFit="1"/>
      <protection locked="0"/>
    </xf>
    <xf numFmtId="3" fontId="37" fillId="0" borderId="22" xfId="42" applyNumberFormat="1" applyFont="1" applyBorder="1" applyAlignment="1" applyProtection="1">
      <alignment horizontal="center" vertical="center" shrinkToFit="1"/>
      <protection locked="0"/>
    </xf>
    <xf numFmtId="194" fontId="37" fillId="26" borderId="73" xfId="42" applyNumberFormat="1" applyFont="1" applyFill="1" applyBorder="1" applyAlignment="1" applyProtection="1">
      <alignment horizontal="center" vertical="center" shrinkToFit="1"/>
      <protection locked="0"/>
    </xf>
    <xf numFmtId="194" fontId="37" fillId="26" borderId="78" xfId="42" applyNumberFormat="1"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0" borderId="0" xfId="42" applyFont="1" applyAlignment="1">
      <alignment horizontal="center" vertical="center" wrapText="1"/>
    </xf>
    <xf numFmtId="0" fontId="57" fillId="28" borderId="12" xfId="42" applyFont="1" applyFill="1" applyBorder="1" applyAlignment="1">
      <alignment horizontal="center" vertical="center"/>
    </xf>
    <xf numFmtId="0" fontId="27" fillId="0" borderId="0" xfId="42" applyFont="1" applyAlignment="1">
      <alignment horizontal="center" vertical="center"/>
    </xf>
    <xf numFmtId="0" fontId="40" fillId="29" borderId="0" xfId="42" applyFont="1" applyFill="1" applyAlignment="1" applyProtection="1">
      <alignment horizontal="left" vertical="center"/>
      <protection locked="0"/>
    </xf>
    <xf numFmtId="0" fontId="37" fillId="0" borderId="12" xfId="42" applyFont="1" applyBorder="1" applyAlignment="1">
      <alignment horizontal="center" vertical="center" wrapText="1"/>
    </xf>
    <xf numFmtId="0" fontId="37" fillId="0" borderId="85" xfId="42" applyFont="1" applyBorder="1" applyAlignment="1">
      <alignment horizontal="center" vertical="center" wrapText="1"/>
    </xf>
    <xf numFmtId="0" fontId="0" fillId="0" borderId="73" xfId="0" applyBorder="1" applyAlignment="1">
      <alignment horizontal="center" vertical="center" wrapText="1"/>
    </xf>
    <xf numFmtId="0" fontId="0" fillId="0" borderId="22" xfId="0" applyBorder="1" applyAlignment="1">
      <alignment horizontal="center" vertical="center" wrapText="1"/>
    </xf>
    <xf numFmtId="0" fontId="0" fillId="0" borderId="78" xfId="0" applyBorder="1" applyAlignment="1">
      <alignment horizontal="center" vertical="center" wrapText="1"/>
    </xf>
    <xf numFmtId="0" fontId="37" fillId="0" borderId="73"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78"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2" xfId="42" applyFont="1" applyFill="1" applyBorder="1" applyAlignment="1" applyProtection="1">
      <alignment vertical="center" shrinkToFit="1"/>
      <protection locked="0"/>
    </xf>
    <xf numFmtId="0" fontId="37" fillId="0" borderId="10" xfId="42" applyFont="1" applyBorder="1" applyAlignment="1">
      <alignment horizontal="center" vertical="center" wrapText="1"/>
    </xf>
    <xf numFmtId="0" fontId="37" fillId="0" borderId="51" xfId="42" applyFont="1" applyBorder="1" applyAlignment="1">
      <alignment horizontal="center" vertical="center" wrapText="1"/>
    </xf>
    <xf numFmtId="0" fontId="55" fillId="0" borderId="0" xfId="0" applyFont="1">
      <alignment vertical="center"/>
    </xf>
    <xf numFmtId="0" fontId="55" fillId="0" borderId="157" xfId="0" applyFont="1" applyBorder="1">
      <alignment vertical="center"/>
    </xf>
    <xf numFmtId="0" fontId="3" fillId="26" borderId="149" xfId="0" applyFont="1" applyFill="1" applyBorder="1" applyAlignment="1" applyProtection="1">
      <alignment horizontal="center" vertical="center" shrinkToFit="1"/>
      <protection locked="0"/>
    </xf>
    <xf numFmtId="0" fontId="3" fillId="26" borderId="191" xfId="0" applyFont="1" applyFill="1" applyBorder="1" applyAlignment="1" applyProtection="1">
      <alignment horizontal="center" vertical="center" shrinkToFit="1"/>
      <protection locked="0"/>
    </xf>
    <xf numFmtId="0" fontId="3" fillId="26" borderId="166" xfId="0" applyFont="1" applyFill="1" applyBorder="1" applyAlignment="1" applyProtection="1">
      <alignment horizontal="center" vertical="center" shrinkToFit="1"/>
      <protection locked="0"/>
    </xf>
    <xf numFmtId="0" fontId="3" fillId="26" borderId="148" xfId="0" applyFont="1" applyFill="1" applyBorder="1" applyAlignment="1" applyProtection="1">
      <alignment horizontal="center" vertical="center" shrinkToFit="1"/>
      <protection locked="0"/>
    </xf>
    <xf numFmtId="0" fontId="3" fillId="26" borderId="162" xfId="0" applyFont="1" applyFill="1" applyBorder="1" applyAlignment="1" applyProtection="1">
      <alignment horizontal="center" vertical="center" shrinkToFit="1"/>
      <protection locked="0"/>
    </xf>
    <xf numFmtId="0" fontId="3" fillId="26" borderId="163" xfId="0" applyFont="1" applyFill="1" applyBorder="1" applyAlignment="1" applyProtection="1">
      <alignment horizontal="center" vertical="center" shrinkToFit="1"/>
      <protection locked="0"/>
    </xf>
    <xf numFmtId="0" fontId="3" fillId="0" borderId="163" xfId="0" applyFont="1" applyBorder="1" applyAlignment="1">
      <alignment horizontal="center" vertical="center"/>
    </xf>
    <xf numFmtId="0" fontId="3" fillId="0" borderId="162" xfId="0" applyFont="1" applyBorder="1" applyAlignment="1">
      <alignment horizontal="center" vertical="center"/>
    </xf>
    <xf numFmtId="0" fontId="64" fillId="0" borderId="0" xfId="0" applyFont="1" applyAlignment="1">
      <alignment horizontal="center" vertical="center"/>
    </xf>
    <xf numFmtId="0" fontId="3" fillId="29" borderId="0" xfId="0" applyFont="1" applyFill="1" applyAlignment="1" applyProtection="1">
      <alignment vertical="center" shrinkToFit="1"/>
      <protection locked="0"/>
    </xf>
    <xf numFmtId="0" fontId="3" fillId="0" borderId="0" xfId="0" applyFont="1" applyAlignment="1">
      <alignment horizontal="distributed" vertical="center"/>
    </xf>
    <xf numFmtId="0" fontId="3" fillId="0" borderId="18"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vertical="center" shrinkToFit="1"/>
    </xf>
    <xf numFmtId="0" fontId="3" fillId="0" borderId="65" xfId="0" applyFont="1" applyBorder="1" applyAlignment="1">
      <alignment vertical="center" shrinkToFit="1"/>
    </xf>
    <xf numFmtId="0" fontId="3" fillId="26" borderId="147" xfId="0" applyFont="1" applyFill="1" applyBorder="1" applyAlignment="1" applyProtection="1">
      <alignment horizontal="center" vertical="center" shrinkToFit="1"/>
      <protection locked="0"/>
    </xf>
    <xf numFmtId="0" fontId="3" fillId="26" borderId="189" xfId="0" applyFont="1" applyFill="1" applyBorder="1" applyAlignment="1" applyProtection="1">
      <alignment horizontal="center" vertical="center" shrinkToFit="1"/>
      <protection locked="0"/>
    </xf>
    <xf numFmtId="0" fontId="3" fillId="26" borderId="12" xfId="0" applyFont="1" applyFill="1" applyBorder="1" applyAlignment="1" applyProtection="1">
      <alignment vertical="center" wrapText="1"/>
      <protection locked="0"/>
    </xf>
    <xf numFmtId="0" fontId="3" fillId="26" borderId="18" xfId="0" applyFont="1" applyFill="1" applyBorder="1" applyAlignment="1" applyProtection="1">
      <alignment vertical="center" wrapText="1"/>
      <protection locked="0"/>
    </xf>
    <xf numFmtId="0" fontId="3" fillId="26" borderId="202" xfId="0" applyFont="1" applyFill="1" applyBorder="1" applyAlignment="1" applyProtection="1">
      <alignment horizontal="center" vertical="center" shrinkToFit="1"/>
      <protection locked="0"/>
    </xf>
    <xf numFmtId="0" fontId="3" fillId="26" borderId="203" xfId="0" applyFont="1" applyFill="1" applyBorder="1" applyAlignment="1" applyProtection="1">
      <alignment horizontal="center" vertical="center" shrinkToFit="1"/>
      <protection locked="0"/>
    </xf>
    <xf numFmtId="0" fontId="3" fillId="26" borderId="204" xfId="0" applyFont="1" applyFill="1" applyBorder="1" applyAlignment="1" applyProtection="1">
      <alignment horizontal="center" vertical="center" shrinkToFit="1"/>
      <protection locked="0"/>
    </xf>
    <xf numFmtId="0" fontId="3" fillId="0" borderId="18" xfId="0" applyFont="1" applyBorder="1" applyAlignment="1">
      <alignment vertical="center" shrinkToFit="1"/>
    </xf>
    <xf numFmtId="0" fontId="3" fillId="26" borderId="151" xfId="0" applyFont="1" applyFill="1" applyBorder="1" applyAlignment="1" applyProtection="1">
      <alignment horizontal="center" vertical="center" shrinkToFit="1"/>
      <protection locked="0"/>
    </xf>
    <xf numFmtId="0" fontId="3" fillId="0" borderId="85" xfId="0" applyFont="1" applyBorder="1" applyAlignment="1">
      <alignment vertical="center" shrinkToFit="1"/>
    </xf>
    <xf numFmtId="0" fontId="3" fillId="0" borderId="73" xfId="0" applyFont="1" applyBorder="1" applyAlignment="1">
      <alignment vertical="center" shrinkToFit="1"/>
    </xf>
    <xf numFmtId="0" fontId="3" fillId="0" borderId="29" xfId="0" applyFont="1" applyBorder="1" applyAlignment="1">
      <alignment vertical="center" shrinkToFit="1"/>
    </xf>
    <xf numFmtId="0" fontId="3" fillId="0" borderId="66" xfId="0" applyFont="1" applyBorder="1" applyAlignment="1">
      <alignment vertical="center" shrinkToFit="1"/>
    </xf>
    <xf numFmtId="0" fontId="3" fillId="0" borderId="22" xfId="0" applyFont="1" applyBorder="1" applyAlignment="1">
      <alignment vertical="center" shrinkToFit="1"/>
    </xf>
    <xf numFmtId="0" fontId="3" fillId="0" borderId="78" xfId="0" applyFont="1" applyBorder="1" applyAlignment="1">
      <alignment vertical="center" shrinkToFit="1"/>
    </xf>
    <xf numFmtId="0" fontId="55" fillId="0" borderId="12" xfId="0" applyFont="1" applyBorder="1" applyAlignment="1">
      <alignment vertical="top" wrapText="1"/>
    </xf>
    <xf numFmtId="0" fontId="55" fillId="0" borderId="12" xfId="0" applyFont="1" applyBorder="1">
      <alignment vertical="center"/>
    </xf>
    <xf numFmtId="0" fontId="55" fillId="0" borderId="12" xfId="0" applyFont="1" applyBorder="1" applyAlignment="1">
      <alignment horizontal="center" vertical="center"/>
    </xf>
    <xf numFmtId="0" fontId="55" fillId="0" borderId="12" xfId="0" applyFont="1" applyBorder="1" applyAlignment="1">
      <alignment horizontal="center" vertical="center" shrinkToFit="1"/>
    </xf>
    <xf numFmtId="0" fontId="55" fillId="0" borderId="0" xfId="0" applyFont="1" applyAlignment="1">
      <alignment vertical="top" wrapText="1"/>
    </xf>
    <xf numFmtId="0" fontId="60" fillId="0" borderId="0" xfId="0" applyFont="1">
      <alignment vertical="center"/>
    </xf>
    <xf numFmtId="0" fontId="55" fillId="0" borderId="110" xfId="0" applyFont="1" applyBorder="1">
      <alignment vertical="center"/>
    </xf>
    <xf numFmtId="0" fontId="55" fillId="0" borderId="156" xfId="0" applyFont="1" applyBorder="1">
      <alignment vertical="center"/>
    </xf>
    <xf numFmtId="0" fontId="8" fillId="0" borderId="0" xfId="0" applyFont="1" applyAlignment="1">
      <alignment horizontal="center" vertical="center"/>
    </xf>
    <xf numFmtId="0" fontId="8" fillId="0" borderId="0" xfId="0" applyFont="1">
      <alignment vertical="center"/>
    </xf>
    <xf numFmtId="0" fontId="47" fillId="0" borderId="0" xfId="0" applyFont="1" applyAlignment="1">
      <alignment horizontal="center" vertical="center"/>
    </xf>
    <xf numFmtId="0" fontId="8" fillId="29" borderId="0" xfId="0" applyFont="1" applyFill="1">
      <alignment vertical="center"/>
    </xf>
    <xf numFmtId="0" fontId="8" fillId="0" borderId="0" xfId="0" applyFont="1" applyAlignment="1">
      <alignment horizontal="left" vertical="center"/>
    </xf>
    <xf numFmtId="0" fontId="8" fillId="26" borderId="0" xfId="0" applyFont="1" applyFill="1">
      <alignment vertical="center"/>
    </xf>
    <xf numFmtId="0" fontId="8" fillId="0" borderId="0" xfId="0" applyFont="1" applyAlignment="1">
      <alignment horizontal="distributed" vertical="center"/>
    </xf>
    <xf numFmtId="0" fontId="8" fillId="26" borderId="0" xfId="0" applyFont="1" applyFill="1" applyAlignment="1">
      <alignment horizontal="center" vertical="center"/>
    </xf>
    <xf numFmtId="58" fontId="8" fillId="29" borderId="0" xfId="0" applyNumberFormat="1" applyFont="1" applyFill="1" applyAlignment="1">
      <alignment horizontal="center" vertical="center"/>
    </xf>
    <xf numFmtId="0" fontId="8" fillId="29" borderId="0" xfId="0" applyFont="1" applyFill="1" applyAlignment="1">
      <alignment horizontal="center" vertical="center"/>
    </xf>
    <xf numFmtId="58" fontId="28" fillId="26" borderId="0" xfId="0" applyNumberFormat="1" applyFont="1" applyFill="1" applyAlignment="1" applyProtection="1">
      <alignment horizontal="right" vertical="top"/>
      <protection locked="0"/>
    </xf>
    <xf numFmtId="0" fontId="28" fillId="26" borderId="0" xfId="0" applyFont="1" applyFill="1" applyAlignment="1" applyProtection="1">
      <alignment horizontal="right" vertical="top"/>
      <protection locked="0"/>
    </xf>
    <xf numFmtId="0" fontId="69" fillId="0" borderId="52" xfId="0" applyFont="1" applyBorder="1" applyAlignment="1">
      <alignment horizontal="center" vertical="center" wrapText="1"/>
    </xf>
    <xf numFmtId="0" fontId="69" fillId="0" borderId="198" xfId="0" applyFont="1" applyBorder="1" applyAlignment="1">
      <alignment horizontal="center" vertical="center" wrapText="1"/>
    </xf>
    <xf numFmtId="0" fontId="28" fillId="30" borderId="171" xfId="0" applyFont="1" applyFill="1" applyBorder="1" applyAlignment="1">
      <alignment horizontal="left" vertical="center" shrinkToFit="1"/>
    </xf>
    <xf numFmtId="0" fontId="28" fillId="30" borderId="172" xfId="0" applyFont="1" applyFill="1" applyBorder="1" applyAlignment="1">
      <alignment horizontal="left" vertical="center" shrinkToFit="1"/>
    </xf>
    <xf numFmtId="0" fontId="61" fillId="30" borderId="172" xfId="0" applyFont="1" applyFill="1" applyBorder="1" applyAlignment="1">
      <alignment horizontal="left" vertical="center" wrapText="1"/>
    </xf>
    <xf numFmtId="0" fontId="61" fillId="30" borderId="173" xfId="0" applyFont="1" applyFill="1" applyBorder="1" applyAlignment="1">
      <alignment horizontal="left" vertical="center" wrapText="1"/>
    </xf>
    <xf numFmtId="0" fontId="30" fillId="0" borderId="194" xfId="0" applyFont="1" applyBorder="1" applyAlignment="1">
      <alignment vertical="center" wrapText="1"/>
    </xf>
    <xf numFmtId="0" fontId="30" fillId="0" borderId="52" xfId="0" applyFont="1" applyBorder="1" applyAlignment="1">
      <alignment vertical="center" wrapText="1"/>
    </xf>
    <xf numFmtId="0" fontId="30" fillId="0" borderId="11" xfId="0" applyFont="1" applyBorder="1" applyAlignment="1">
      <alignment vertical="center" wrapText="1"/>
    </xf>
    <xf numFmtId="0" fontId="56" fillId="0" borderId="194" xfId="0" applyFont="1" applyBorder="1" applyAlignment="1">
      <alignment horizontal="left" vertical="center" wrapText="1"/>
    </xf>
    <xf numFmtId="0" fontId="56" fillId="0" borderId="52" xfId="0" applyFont="1" applyBorder="1" applyAlignment="1">
      <alignment horizontal="left" vertical="center" wrapText="1"/>
    </xf>
    <xf numFmtId="0" fontId="61" fillId="0" borderId="10" xfId="0" applyFont="1" applyBorder="1" applyAlignment="1">
      <alignment horizontal="center" vertical="center" wrapText="1"/>
    </xf>
    <xf numFmtId="0" fontId="61" fillId="0" borderId="165" xfId="0" applyFont="1" applyBorder="1" applyAlignment="1">
      <alignment horizontal="center" vertical="center" wrapText="1"/>
    </xf>
    <xf numFmtId="0" fontId="61" fillId="0" borderId="219" xfId="0" applyFont="1" applyBorder="1" applyAlignment="1">
      <alignment horizontal="center" vertical="center" wrapText="1"/>
    </xf>
    <xf numFmtId="0" fontId="61" fillId="0" borderId="18" xfId="0" applyFont="1" applyBorder="1" applyAlignment="1" applyProtection="1">
      <alignment horizontal="center" vertical="center" textRotation="255" wrapText="1"/>
      <protection locked="0"/>
    </xf>
    <xf numFmtId="0" fontId="61" fillId="0" borderId="14" xfId="0" applyFont="1" applyBorder="1" applyAlignment="1" applyProtection="1">
      <alignment horizontal="center" vertical="center" textRotation="255" wrapText="1"/>
      <protection locked="0"/>
    </xf>
    <xf numFmtId="0" fontId="29" fillId="0" borderId="8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2" xfId="0" applyFont="1" applyBorder="1" applyAlignment="1">
      <alignment horizontal="center" vertical="center" wrapText="1"/>
    </xf>
    <xf numFmtId="176" fontId="32" fillId="29" borderId="69" xfId="0" applyNumberFormat="1" applyFont="1" applyFill="1" applyBorder="1" applyAlignment="1" applyProtection="1">
      <alignment horizontal="center" vertical="center"/>
      <protection locked="0"/>
    </xf>
    <xf numFmtId="0" fontId="29" fillId="0" borderId="26" xfId="0" applyFont="1" applyBorder="1" applyAlignment="1">
      <alignment horizontal="center" vertical="center"/>
    </xf>
    <xf numFmtId="176" fontId="29" fillId="0" borderId="26" xfId="0" applyNumberFormat="1" applyFont="1" applyBorder="1" applyAlignment="1">
      <alignment horizontal="center" vertical="center"/>
    </xf>
    <xf numFmtId="176" fontId="32" fillId="29" borderId="104" xfId="0" applyNumberFormat="1" applyFont="1" applyFill="1" applyBorder="1" applyAlignment="1" applyProtection="1">
      <alignment horizontal="center" vertical="center"/>
      <protection locked="0"/>
    </xf>
    <xf numFmtId="179" fontId="39" fillId="29" borderId="39"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2" fillId="0" borderId="70" xfId="0" applyFont="1" applyBorder="1" applyAlignment="1">
      <alignment horizontal="center" vertical="center" wrapText="1"/>
    </xf>
    <xf numFmtId="0" fontId="29" fillId="0" borderId="116" xfId="0" applyFont="1" applyBorder="1" applyAlignment="1">
      <alignment vertical="center" wrapText="1"/>
    </xf>
    <xf numFmtId="0" fontId="0" fillId="0" borderId="117" xfId="0" applyBorder="1" applyAlignment="1">
      <alignment vertical="center" wrapText="1"/>
    </xf>
    <xf numFmtId="0" fontId="6"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6" fillId="0" borderId="104" xfId="0" applyFont="1" applyBorder="1" applyAlignment="1">
      <alignment horizontal="center" vertical="center" wrapText="1"/>
    </xf>
    <xf numFmtId="0" fontId="29" fillId="0" borderId="28" xfId="0" applyFont="1" applyBorder="1" applyAlignment="1">
      <alignment vertical="center" wrapText="1"/>
    </xf>
    <xf numFmtId="0" fontId="0" fillId="0" borderId="114" xfId="0" applyBorder="1" applyAlignment="1">
      <alignment vertical="center" wrapText="1"/>
    </xf>
    <xf numFmtId="0" fontId="6" fillId="0" borderId="69" xfId="0" applyFont="1" applyBorder="1" applyAlignment="1">
      <alignment horizontal="center" vertical="center" wrapText="1"/>
    </xf>
    <xf numFmtId="58" fontId="31" fillId="29" borderId="99" xfId="0" applyNumberFormat="1" applyFont="1" applyFill="1" applyBorder="1" applyAlignment="1" applyProtection="1">
      <alignment horizontal="left" vertical="center" shrinkToFit="1"/>
      <protection locked="0"/>
    </xf>
    <xf numFmtId="0" fontId="29" fillId="0" borderId="71" xfId="0" applyFont="1" applyBorder="1" applyAlignment="1">
      <alignment horizontal="center" vertical="center" wrapText="1"/>
    </xf>
    <xf numFmtId="0" fontId="3" fillId="0" borderId="10"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56" fillId="0" borderId="85" xfId="0" applyFont="1" applyBorder="1" applyAlignment="1" applyProtection="1">
      <alignment horizontal="center" vertical="center" wrapText="1"/>
      <protection locked="0"/>
    </xf>
    <xf numFmtId="0" fontId="56" fillId="0" borderId="10" xfId="0" applyFont="1" applyBorder="1" applyAlignment="1" applyProtection="1">
      <alignment horizontal="center" vertical="center" wrapText="1"/>
      <protection locked="0"/>
    </xf>
    <xf numFmtId="0" fontId="56" fillId="0" borderId="73" xfId="0" applyFont="1" applyBorder="1" applyAlignment="1" applyProtection="1">
      <alignment horizontal="center" vertical="center" wrapText="1"/>
      <protection locked="0"/>
    </xf>
    <xf numFmtId="0" fontId="56" fillId="0" borderId="22" xfId="0" applyFont="1" applyBorder="1" applyAlignment="1" applyProtection="1">
      <alignment horizontal="center" vertical="center" wrapText="1"/>
      <protection locked="0"/>
    </xf>
    <xf numFmtId="0" fontId="56" fillId="0" borderId="51" xfId="0" applyFont="1" applyBorder="1" applyAlignment="1" applyProtection="1">
      <alignment horizontal="center" vertical="center" wrapText="1"/>
      <protection locked="0"/>
    </xf>
    <xf numFmtId="0" fontId="56" fillId="0" borderId="78" xfId="0" applyFont="1" applyBorder="1" applyAlignment="1" applyProtection="1">
      <alignment horizontal="center" vertical="center" wrapText="1"/>
      <protection locked="0"/>
    </xf>
    <xf numFmtId="190" fontId="3" fillId="0" borderId="85"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3"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1" xfId="0" applyNumberFormat="1" applyFont="1" applyBorder="1" applyAlignment="1" applyProtection="1">
      <alignment horizontal="center" vertical="center" shrinkToFit="1"/>
      <protection locked="0"/>
    </xf>
    <xf numFmtId="190" fontId="3" fillId="0" borderId="78" xfId="0" applyNumberFormat="1" applyFont="1" applyBorder="1" applyAlignment="1" applyProtection="1">
      <alignment horizontal="center" vertical="center" shrinkToFit="1"/>
      <protection locked="0"/>
    </xf>
    <xf numFmtId="0" fontId="3" fillId="0" borderId="85"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3" xfId="0" applyFont="1" applyBorder="1" applyAlignment="1" applyProtection="1">
      <alignment vertical="center" shrinkToFit="1"/>
      <protection locked="0"/>
    </xf>
    <xf numFmtId="0" fontId="3" fillId="0" borderId="10" xfId="0" applyFont="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1" xfId="0" applyFont="1" applyBorder="1" applyAlignment="1" applyProtection="1">
      <alignment vertical="center" shrinkToFit="1"/>
      <protection locked="0"/>
    </xf>
    <xf numFmtId="0" fontId="3" fillId="0" borderId="78" xfId="0" applyFont="1" applyBorder="1" applyAlignment="1" applyProtection="1">
      <alignment vertical="center" shrinkToFit="1"/>
      <protection locked="0"/>
    </xf>
    <xf numFmtId="0" fontId="56" fillId="26" borderId="85" xfId="0" applyFont="1" applyFill="1" applyBorder="1" applyAlignment="1">
      <alignment horizontal="center" vertical="center" wrapText="1"/>
    </xf>
    <xf numFmtId="0" fontId="56" fillId="26" borderId="10" xfId="0" applyFont="1" applyFill="1" applyBorder="1" applyAlignment="1">
      <alignment horizontal="center" vertical="center" wrapText="1"/>
    </xf>
    <xf numFmtId="0" fontId="56" fillId="26" borderId="73" xfId="0" applyFont="1" applyFill="1" applyBorder="1" applyAlignment="1">
      <alignment horizontal="center" vertical="center" wrapText="1"/>
    </xf>
    <xf numFmtId="0" fontId="56" fillId="26" borderId="22" xfId="0" applyFont="1" applyFill="1" applyBorder="1" applyAlignment="1">
      <alignment horizontal="center" vertical="center" wrapText="1"/>
    </xf>
    <xf numFmtId="0" fontId="56" fillId="26" borderId="51" xfId="0" applyFont="1" applyFill="1" applyBorder="1" applyAlignment="1">
      <alignment horizontal="center" vertical="center" wrapText="1"/>
    </xf>
    <xf numFmtId="0" fontId="56" fillId="26" borderId="78" xfId="0" applyFont="1" applyFill="1" applyBorder="1" applyAlignment="1">
      <alignment horizontal="center" vertical="center" wrapText="1"/>
    </xf>
    <xf numFmtId="190" fontId="3" fillId="26" borderId="85"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3"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1" xfId="0" applyNumberFormat="1" applyFont="1" applyFill="1" applyBorder="1" applyAlignment="1" applyProtection="1">
      <alignment horizontal="center" vertical="center" shrinkToFit="1"/>
      <protection locked="0"/>
    </xf>
    <xf numFmtId="190" fontId="3" fillId="26" borderId="78" xfId="0" applyNumberFormat="1" applyFont="1" applyFill="1" applyBorder="1" applyAlignment="1" applyProtection="1">
      <alignment horizontal="center" vertical="center" shrinkToFit="1"/>
      <protection locked="0"/>
    </xf>
    <xf numFmtId="0" fontId="3" fillId="26" borderId="85" xfId="0" applyFont="1" applyFill="1" applyBorder="1" applyAlignment="1">
      <alignment horizontal="center" vertical="center" shrinkToFit="1"/>
    </xf>
    <xf numFmtId="0" fontId="3" fillId="26" borderId="73" xfId="0" applyFont="1" applyFill="1" applyBorder="1" applyAlignment="1">
      <alignment horizontal="center" vertical="center" shrinkToFit="1"/>
    </xf>
    <xf numFmtId="0" fontId="3" fillId="26" borderId="51" xfId="0" applyFont="1" applyFill="1" applyBorder="1" applyAlignment="1" applyProtection="1">
      <alignment horizontal="left" vertical="center" shrinkToFit="1"/>
      <protection locked="0"/>
    </xf>
    <xf numFmtId="0" fontId="3" fillId="26" borderId="85" xfId="0" applyFont="1" applyFill="1" applyBorder="1" applyAlignment="1">
      <alignment vertical="center" shrinkToFit="1"/>
    </xf>
    <xf numFmtId="0" fontId="3" fillId="26" borderId="10" xfId="0" applyFont="1" applyFill="1" applyBorder="1" applyAlignment="1">
      <alignment vertical="center" shrinkToFit="1"/>
    </xf>
    <xf numFmtId="0" fontId="3" fillId="26" borderId="169" xfId="0" applyFont="1" applyFill="1" applyBorder="1" applyAlignment="1">
      <alignment vertical="center" shrinkToFit="1"/>
    </xf>
    <xf numFmtId="0" fontId="3" fillId="26" borderId="182" xfId="0" applyFont="1" applyFill="1" applyBorder="1" applyAlignment="1">
      <alignment vertical="center" shrinkToFit="1"/>
    </xf>
    <xf numFmtId="0" fontId="3" fillId="26" borderId="73" xfId="0" applyFont="1" applyFill="1" applyBorder="1" applyAlignment="1">
      <alignment vertical="center" shrinkToFit="1"/>
    </xf>
    <xf numFmtId="0" fontId="3" fillId="26" borderId="170" xfId="0" applyFont="1" applyFill="1" applyBorder="1" applyAlignment="1" applyProtection="1">
      <alignment vertical="center" shrinkToFit="1"/>
      <protection locked="0"/>
    </xf>
    <xf numFmtId="0" fontId="3" fillId="26" borderId="185" xfId="0" applyFont="1" applyFill="1" applyBorder="1" applyAlignment="1" applyProtection="1">
      <alignment vertical="center" shrinkToFit="1"/>
      <protection locked="0"/>
    </xf>
    <xf numFmtId="189" fontId="3" fillId="26" borderId="85"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3"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1" xfId="0" applyNumberFormat="1" applyFont="1" applyFill="1" applyBorder="1" applyAlignment="1" applyProtection="1">
      <alignment horizontal="center" vertical="center" shrinkToFit="1"/>
      <protection locked="0"/>
    </xf>
    <xf numFmtId="189" fontId="3" fillId="26" borderId="78" xfId="0" applyNumberFormat="1" applyFont="1" applyFill="1" applyBorder="1" applyAlignment="1" applyProtection="1">
      <alignment horizontal="center" vertical="center" shrinkToFit="1"/>
      <protection locked="0"/>
    </xf>
    <xf numFmtId="0" fontId="3" fillId="29" borderId="51" xfId="0" applyFont="1" applyFill="1" applyBorder="1" applyAlignment="1">
      <alignment vertical="center" shrinkToFit="1"/>
    </xf>
    <xf numFmtId="0" fontId="3" fillId="29" borderId="52" xfId="0" applyFont="1" applyFill="1" applyBorder="1" applyAlignment="1">
      <alignment vertical="center" shrinkToFit="1"/>
    </xf>
    <xf numFmtId="190" fontId="3" fillId="26" borderId="10" xfId="0" applyNumberFormat="1" applyFont="1" applyFill="1" applyBorder="1" applyAlignment="1" applyProtection="1">
      <alignment vertical="center" shrinkToFit="1"/>
      <protection locked="0"/>
    </xf>
    <xf numFmtId="190" fontId="3" fillId="26" borderId="73" xfId="0" applyNumberFormat="1" applyFont="1" applyFill="1" applyBorder="1" applyAlignment="1" applyProtection="1">
      <alignment vertical="center" shrinkToFit="1"/>
      <protection locked="0"/>
    </xf>
    <xf numFmtId="190" fontId="3" fillId="26" borderId="51" xfId="0" applyNumberFormat="1" applyFont="1" applyFill="1" applyBorder="1" applyAlignment="1" applyProtection="1">
      <alignment vertical="center" shrinkToFit="1"/>
      <protection locked="0"/>
    </xf>
    <xf numFmtId="190" fontId="3" fillId="26" borderId="78"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0" fontId="3" fillId="30" borderId="51" xfId="0" applyFont="1" applyFill="1" applyBorder="1" applyAlignment="1" applyProtection="1">
      <alignment vertical="center" shrinkToFit="1"/>
      <protection locked="0"/>
    </xf>
    <xf numFmtId="0" fontId="37" fillId="0" borderId="85" xfId="42" applyFont="1" applyBorder="1" applyAlignment="1" applyProtection="1">
      <alignment horizontal="center" vertical="center" shrinkToFit="1"/>
      <protection locked="0"/>
    </xf>
    <xf numFmtId="0" fontId="37" fillId="0" borderId="73" xfId="42" applyFont="1" applyBorder="1" applyAlignment="1" applyProtection="1">
      <alignment horizontal="center" vertical="center" shrinkToFit="1"/>
      <protection locked="0"/>
    </xf>
    <xf numFmtId="0" fontId="37" fillId="0" borderId="22" xfId="42" applyFont="1" applyBorder="1" applyAlignment="1" applyProtection="1">
      <alignment horizontal="center" vertical="center" shrinkToFit="1"/>
      <protection locked="0"/>
    </xf>
    <xf numFmtId="0" fontId="37" fillId="0" borderId="78" xfId="42" applyFont="1" applyBorder="1" applyAlignment="1" applyProtection="1">
      <alignment horizontal="center" vertical="center" shrinkToFit="1"/>
      <protection locked="0"/>
    </xf>
    <xf numFmtId="190" fontId="37" fillId="0" borderId="73" xfId="42" applyNumberFormat="1" applyFont="1" applyBorder="1" applyAlignment="1" applyProtection="1">
      <alignment horizontal="center" vertical="center" shrinkToFit="1"/>
      <protection locked="0"/>
    </xf>
    <xf numFmtId="190" fontId="37" fillId="0" borderId="78" xfId="42" applyNumberFormat="1" applyFont="1" applyBorder="1" applyAlignment="1" applyProtection="1">
      <alignment horizontal="center" vertical="center" shrinkToFit="1"/>
      <protection locked="0"/>
    </xf>
    <xf numFmtId="190" fontId="37" fillId="0" borderId="12" xfId="42" applyNumberFormat="1" applyFont="1" applyBorder="1" applyAlignment="1" applyProtection="1">
      <alignment horizontal="center" vertical="center" shrinkToFit="1"/>
      <protection locked="0"/>
    </xf>
    <xf numFmtId="0" fontId="37" fillId="0" borderId="12" xfId="42" applyFont="1" applyBorder="1" applyAlignment="1" applyProtection="1">
      <alignment horizontal="center" vertical="center" shrinkToFit="1"/>
      <protection locked="0"/>
    </xf>
    <xf numFmtId="190" fontId="37" fillId="26" borderId="73" xfId="42" applyNumberFormat="1" applyFont="1" applyFill="1" applyBorder="1" applyAlignment="1" applyProtection="1">
      <alignment horizontal="center" vertical="center" shrinkToFit="1"/>
      <protection locked="0"/>
    </xf>
    <xf numFmtId="190" fontId="37" fillId="26" borderId="78" xfId="42" applyNumberFormat="1" applyFont="1" applyFill="1" applyBorder="1" applyAlignment="1" applyProtection="1">
      <alignment horizontal="center" vertical="center" shrinkToFit="1"/>
      <protection locked="0"/>
    </xf>
    <xf numFmtId="190" fontId="37" fillId="26" borderId="12" xfId="42" applyNumberFormat="1" applyFont="1" applyFill="1" applyBorder="1" applyAlignment="1" applyProtection="1">
      <alignment horizontal="center" vertical="center" shrinkToFit="1"/>
      <protection locked="0"/>
    </xf>
    <xf numFmtId="0" fontId="40" fillId="27" borderId="0" xfId="42" applyFont="1" applyFill="1" applyAlignment="1" applyProtection="1">
      <alignment horizontal="left" vertical="center"/>
      <protection locked="0"/>
    </xf>
    <xf numFmtId="0" fontId="3" fillId="26" borderId="12" xfId="0" applyFont="1" applyFill="1" applyBorder="1" applyAlignment="1">
      <alignment horizontal="center" vertical="center" shrinkToFit="1"/>
    </xf>
    <xf numFmtId="0" fontId="3" fillId="29" borderId="0" xfId="0" applyFont="1" applyFill="1" applyAlignment="1">
      <alignment vertical="center" shrinkToFit="1"/>
    </xf>
    <xf numFmtId="0" fontId="3" fillId="26" borderId="193" xfId="0" applyFont="1" applyFill="1" applyBorder="1" applyAlignment="1">
      <alignment horizontal="center" vertical="center" shrinkToFit="1"/>
    </xf>
    <xf numFmtId="0" fontId="3" fillId="26" borderId="147" xfId="0" applyFont="1" applyFill="1" applyBorder="1" applyAlignment="1">
      <alignment horizontal="center" vertical="center" shrinkToFit="1"/>
    </xf>
    <xf numFmtId="0" fontId="3" fillId="26" borderId="189" xfId="0" applyFont="1" applyFill="1" applyBorder="1" applyAlignment="1">
      <alignment horizontal="center" vertical="center" shrinkToFit="1"/>
    </xf>
    <xf numFmtId="0" fontId="3" fillId="26" borderId="12" xfId="0" applyFont="1" applyFill="1" applyBorder="1" applyAlignment="1">
      <alignment vertical="center" wrapText="1"/>
    </xf>
    <xf numFmtId="0" fontId="3" fillId="26" borderId="191"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26" borderId="148" xfId="0" applyFont="1" applyFill="1" applyBorder="1" applyAlignment="1">
      <alignment horizontal="center" vertical="center" shrinkToFit="1"/>
    </xf>
    <xf numFmtId="0" fontId="3" fillId="26" borderId="149" xfId="0" applyFont="1" applyFill="1" applyBorder="1" applyAlignment="1">
      <alignment horizontal="center" vertical="center" shrinkToFit="1"/>
    </xf>
    <xf numFmtId="0" fontId="3" fillId="26" borderId="162" xfId="0" applyFont="1" applyFill="1" applyBorder="1" applyAlignment="1">
      <alignment horizontal="center" vertical="center" shrinkToFit="1"/>
    </xf>
    <xf numFmtId="0" fontId="3" fillId="26" borderId="163" xfId="0" applyFont="1" applyFill="1" applyBorder="1" applyAlignment="1">
      <alignment horizontal="center"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103">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8645972" cy="15483863"/>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44475"/>
          <a:ext cx="9451495" cy="1617584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6985"/>
          <a:ext cx="12837795" cy="8944047"/>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867086" y="0"/>
          <a:ext cx="8372449" cy="4650870"/>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147155</xdr:colOff>
      <xdr:row>8</xdr:row>
      <xdr:rowOff>152400</xdr:rowOff>
    </xdr:from>
    <xdr:to>
      <xdr:col>19</xdr:col>
      <xdr:colOff>185117</xdr:colOff>
      <xdr:row>10</xdr:row>
      <xdr:rowOff>218661</xdr:rowOff>
    </xdr:to>
    <xdr:sp macro="" textlink="">
      <xdr:nvSpPr>
        <xdr:cNvPr id="2" name="テキスト ボックス 1">
          <a:extLst>
            <a:ext uri="{FF2B5EF4-FFF2-40B4-BE49-F238E27FC236}">
              <a16:creationId xmlns:a16="http://schemas.microsoft.com/office/drawing/2014/main" id="{E926D929-7412-4CDA-B0C3-0408267E8420}"/>
            </a:ext>
          </a:extLst>
        </xdr:cNvPr>
        <xdr:cNvSpPr txBox="1"/>
      </xdr:nvSpPr>
      <xdr:spPr>
        <a:xfrm>
          <a:off x="10319855" y="1638300"/>
          <a:ext cx="1971537" cy="44726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
  <cols>
    <col min="1" max="1" width="27" customWidth="1"/>
    <col min="2" max="9" width="10.6328125" customWidth="1"/>
    <col min="12" max="12" width="19.08984375" style="54" customWidth="1"/>
    <col min="13" max="13" width="9" customWidth="1"/>
  </cols>
  <sheetData>
    <row r="1" spans="1:13">
      <c r="A1" t="s">
        <v>64</v>
      </c>
    </row>
    <row r="2" spans="1:13">
      <c r="A2" s="52" t="s">
        <v>65</v>
      </c>
      <c r="B2" s="53" t="s">
        <v>74</v>
      </c>
      <c r="C2" s="53" t="s">
        <v>74</v>
      </c>
      <c r="D2" s="53" t="s">
        <v>74</v>
      </c>
      <c r="E2" s="53" t="s">
        <v>74</v>
      </c>
      <c r="F2" s="53" t="s">
        <v>76</v>
      </c>
      <c r="G2" s="53" t="s">
        <v>76</v>
      </c>
      <c r="H2" s="53" t="s">
        <v>76</v>
      </c>
      <c r="I2" s="53" t="s">
        <v>76</v>
      </c>
      <c r="L2" s="56" t="s">
        <v>81</v>
      </c>
      <c r="M2" s="55">
        <v>0</v>
      </c>
    </row>
    <row r="3" spans="1:13">
      <c r="A3" s="52" t="s">
        <v>55</v>
      </c>
      <c r="B3" s="53" t="s">
        <v>75</v>
      </c>
      <c r="C3" s="53" t="s">
        <v>77</v>
      </c>
      <c r="D3" s="53" t="s">
        <v>78</v>
      </c>
      <c r="E3" s="53" t="s">
        <v>76</v>
      </c>
      <c r="F3" s="53" t="s">
        <v>75</v>
      </c>
      <c r="G3" s="53" t="s">
        <v>77</v>
      </c>
      <c r="H3" s="53" t="s">
        <v>78</v>
      </c>
      <c r="I3" s="53" t="s">
        <v>76</v>
      </c>
      <c r="L3" s="56" t="s">
        <v>82</v>
      </c>
      <c r="M3" s="54">
        <v>28</v>
      </c>
    </row>
    <row r="4" spans="1:13">
      <c r="A4" s="474" t="s">
        <v>66</v>
      </c>
      <c r="B4" s="475"/>
      <c r="C4" s="475"/>
      <c r="D4" s="475"/>
      <c r="E4" s="475"/>
      <c r="F4" s="475"/>
      <c r="G4" s="475"/>
      <c r="H4" s="475"/>
      <c r="I4" s="476"/>
      <c r="L4" s="56" t="s">
        <v>83</v>
      </c>
      <c r="M4">
        <v>1</v>
      </c>
    </row>
    <row r="5" spans="1:13">
      <c r="A5" s="52" t="s">
        <v>80</v>
      </c>
      <c r="B5" s="53" t="e">
        <f>IF(#REF!="","",INT(TEXT(VLOOKUP(#REF!,L2:M47,2,),"00")&amp;TEXT(#REF!,"000000")))</f>
        <v>#REF!</v>
      </c>
      <c r="C5" s="53" t="e">
        <f>IF(#REF!="","",INT(TEXT(VLOOKUP(#REF!,L2:M47,2,),"00")&amp;TEXT(#REF!,"000000")))</f>
        <v>#REF!</v>
      </c>
      <c r="D5" s="53" t="e">
        <f>IF(#REF!="","",INT(TEXT(VLOOKUP(#REF!,L2:M47,2,),"00")&amp;TEXT(#REF!,"000000")))</f>
        <v>#REF!</v>
      </c>
      <c r="E5" s="53" t="str">
        <f>IF('様式2（case④）'!$J4="","",INT(TEXT(VLOOKUP('様式2（case④）'!$J4,L2:M47,2,),"00")&amp;TEXT('様式2（case④）'!$L4,"000000")))</f>
        <v/>
      </c>
      <c r="F5" s="53" t="e">
        <f>IF(#REF!="","",INT(TEXT(VLOOKUP(#REF!,L2:M47,2,),"00")&amp;TEXT(#REF!,"000000")))</f>
        <v>#REF!</v>
      </c>
      <c r="G5" s="53" t="e">
        <f>IF(#REF!="","",INT(TEXT(VLOOKUP(#REF!,L2:M47,2,),"00")&amp;TEXT(#REF!,"000000")))</f>
        <v>#REF!</v>
      </c>
      <c r="H5" s="53" t="e">
        <f>IF(#REF!="","",INT(TEXT(VLOOKUP(#REF!,L2:M47,2,),"00")&amp;TEXT(#REF!,"000000")))</f>
        <v>#REF!</v>
      </c>
      <c r="I5" s="53" t="e">
        <f>IF(#REF!="","",INT(TEXT(VLOOKUP(#REF!,L2:M47,2,),"00")&amp;TEXT(#REF!,"000000")))</f>
        <v>#REF!</v>
      </c>
      <c r="L5" s="56" t="s">
        <v>84</v>
      </c>
      <c r="M5">
        <v>2</v>
      </c>
    </row>
    <row r="6" spans="1:13">
      <c r="A6" s="52" t="s">
        <v>12</v>
      </c>
      <c r="B6" s="53" t="e">
        <f>IF(#REF!="","",#REF!)</f>
        <v>#REF!</v>
      </c>
      <c r="C6" s="53" t="e">
        <f>IF(#REF!="","",#REF!)</f>
        <v>#REF!</v>
      </c>
      <c r="D6" s="53" t="e">
        <f>IF(#REF!="","",#REF!)</f>
        <v>#REF!</v>
      </c>
      <c r="E6" s="53">
        <f>IF('様式2（case④）'!$J5="","",'様式2（case④）'!$J5)</f>
        <v>0</v>
      </c>
      <c r="F6" s="53" t="e">
        <f>IF(#REF!="","",#REF!)</f>
        <v>#REF!</v>
      </c>
      <c r="G6" s="53" t="e">
        <f>IF(#REF!="","",#REF!)</f>
        <v>#REF!</v>
      </c>
      <c r="H6" s="53" t="e">
        <f>IF(#REF!="","",#REF!)</f>
        <v>#REF!</v>
      </c>
      <c r="I6" s="53" t="e">
        <f>IF(#REF!="","",#REF!)</f>
        <v>#REF!</v>
      </c>
      <c r="L6" s="56" t="s">
        <v>85</v>
      </c>
      <c r="M6">
        <v>3</v>
      </c>
    </row>
    <row r="7" spans="1:13">
      <c r="A7" s="474" t="s">
        <v>0</v>
      </c>
      <c r="B7" s="475"/>
      <c r="C7" s="475"/>
      <c r="D7" s="475"/>
      <c r="E7" s="475"/>
      <c r="F7" s="475"/>
      <c r="G7" s="475"/>
      <c r="H7" s="475"/>
      <c r="I7" s="476"/>
      <c r="L7" s="56" t="s">
        <v>86</v>
      </c>
      <c r="M7">
        <v>4</v>
      </c>
    </row>
    <row r="8" spans="1:13">
      <c r="A8" s="52" t="s">
        <v>65</v>
      </c>
      <c r="B8" s="53" t="e">
        <f>#REF!</f>
        <v>#REF!</v>
      </c>
      <c r="C8" s="53" t="e">
        <f>#REF!</f>
        <v>#REF!</v>
      </c>
      <c r="D8" s="53" t="e">
        <f>#REF!</f>
        <v>#REF!</v>
      </c>
      <c r="E8" s="53">
        <f>'様式2（case④）'!J12</f>
        <v>0</v>
      </c>
      <c r="F8" s="53" t="s">
        <v>79</v>
      </c>
      <c r="G8" s="53" t="s">
        <v>79</v>
      </c>
      <c r="H8" s="53" t="s">
        <v>79</v>
      </c>
      <c r="I8" s="53" t="s">
        <v>79</v>
      </c>
      <c r="L8" s="56" t="s">
        <v>87</v>
      </c>
      <c r="M8">
        <v>5</v>
      </c>
    </row>
    <row r="9" spans="1:13">
      <c r="A9" s="52" t="s">
        <v>56</v>
      </c>
      <c r="B9" s="466" t="e">
        <f>#REF!</f>
        <v>#REF!</v>
      </c>
      <c r="C9" s="466" t="e">
        <f>#REF!</f>
        <v>#REF!</v>
      </c>
      <c r="D9" s="466" t="e">
        <f>#REF!</f>
        <v>#REF!</v>
      </c>
      <c r="E9" s="466">
        <f>'様式2（case④）'!J14</f>
        <v>0</v>
      </c>
      <c r="F9" s="466" t="e">
        <f>#REF!</f>
        <v>#REF!</v>
      </c>
      <c r="G9" s="466" t="e">
        <f>#REF!</f>
        <v>#REF!</v>
      </c>
      <c r="H9" s="466" t="e">
        <f>#REF!</f>
        <v>#REF!</v>
      </c>
      <c r="I9" s="466" t="e">
        <f>#REF!</f>
        <v>#REF!</v>
      </c>
      <c r="L9" s="56" t="s">
        <v>88</v>
      </c>
      <c r="M9">
        <v>6</v>
      </c>
    </row>
    <row r="10" spans="1:13">
      <c r="A10" s="52" t="s">
        <v>67</v>
      </c>
      <c r="B10" s="53" t="e">
        <f>#REF!</f>
        <v>#REF!</v>
      </c>
      <c r="C10" s="53" t="e">
        <f>#REF!</f>
        <v>#REF!</v>
      </c>
      <c r="D10" s="53" t="e">
        <f>#REF!</f>
        <v>#REF!</v>
      </c>
      <c r="E10" s="53">
        <f>'様式2（case④）'!J19</f>
        <v>0</v>
      </c>
      <c r="F10" s="53" t="e">
        <f>#REF!</f>
        <v>#REF!</v>
      </c>
      <c r="G10" s="53" t="e">
        <f>#REF!</f>
        <v>#REF!</v>
      </c>
      <c r="H10" s="53" t="e">
        <f>#REF!</f>
        <v>#REF!</v>
      </c>
      <c r="I10" s="53" t="e">
        <f>#REF!</f>
        <v>#REF!</v>
      </c>
      <c r="L10" s="56" t="s">
        <v>89</v>
      </c>
      <c r="M10">
        <v>7</v>
      </c>
    </row>
    <row r="11" spans="1:13">
      <c r="A11" s="52" t="s">
        <v>55</v>
      </c>
      <c r="B11" s="53" t="e">
        <f>#REF!</f>
        <v>#REF!</v>
      </c>
      <c r="C11" s="53" t="e">
        <f>#REF!</f>
        <v>#REF!</v>
      </c>
      <c r="D11" s="53" t="e">
        <f>#REF!</f>
        <v>#REF!</v>
      </c>
      <c r="E11" s="53" t="s">
        <v>79</v>
      </c>
      <c r="F11" s="53" t="e">
        <f>#REF!</f>
        <v>#REF!</v>
      </c>
      <c r="G11" s="53" t="e">
        <f>#REF!</f>
        <v>#REF!</v>
      </c>
      <c r="H11" s="53" t="e">
        <f>#REF!</f>
        <v>#REF!</v>
      </c>
      <c r="I11" s="53" t="s">
        <v>79</v>
      </c>
      <c r="L11" s="56" t="s">
        <v>90</v>
      </c>
      <c r="M11">
        <v>8</v>
      </c>
    </row>
    <row r="12" spans="1:13">
      <c r="A12" s="474" t="s">
        <v>68</v>
      </c>
      <c r="B12" s="475"/>
      <c r="C12" s="475"/>
      <c r="D12" s="475"/>
      <c r="E12" s="475"/>
      <c r="F12" s="475"/>
      <c r="G12" s="475"/>
      <c r="H12" s="475"/>
      <c r="I12" s="476"/>
      <c r="L12" s="56" t="s">
        <v>91</v>
      </c>
      <c r="M12">
        <v>9</v>
      </c>
    </row>
    <row r="13" spans="1:13">
      <c r="A13" s="52" t="s">
        <v>65</v>
      </c>
      <c r="B13" s="53" t="e">
        <f>#REF!</f>
        <v>#REF!</v>
      </c>
      <c r="C13" s="53" t="e">
        <f>#REF!</f>
        <v>#REF!</v>
      </c>
      <c r="D13" s="53" t="e">
        <f>#REF!</f>
        <v>#REF!</v>
      </c>
      <c r="E13" s="53">
        <f>'様式2（case④）'!J25</f>
        <v>0</v>
      </c>
      <c r="F13" s="53" t="s">
        <v>79</v>
      </c>
      <c r="G13" s="53" t="s">
        <v>79</v>
      </c>
      <c r="H13" s="53" t="s">
        <v>79</v>
      </c>
      <c r="I13" s="53" t="s">
        <v>79</v>
      </c>
      <c r="L13" s="56" t="s">
        <v>92</v>
      </c>
      <c r="M13">
        <v>10</v>
      </c>
    </row>
    <row r="14" spans="1:13">
      <c r="A14" s="52" t="s">
        <v>56</v>
      </c>
      <c r="B14" s="466" t="e">
        <f>#REF!</f>
        <v>#REF!</v>
      </c>
      <c r="C14" s="466" t="e">
        <f>#REF!</f>
        <v>#REF!</v>
      </c>
      <c r="D14" s="466" t="e">
        <f>#REF!</f>
        <v>#REF!</v>
      </c>
      <c r="E14" s="466">
        <f>'様式2（case④）'!J27</f>
        <v>0</v>
      </c>
      <c r="F14" s="466" t="e">
        <f>#REF!</f>
        <v>#REF!</v>
      </c>
      <c r="G14" s="466" t="e">
        <f>#REF!</f>
        <v>#REF!</v>
      </c>
      <c r="H14" s="466" t="e">
        <f>#REF!</f>
        <v>#REF!</v>
      </c>
      <c r="I14" s="466" t="e">
        <f>#REF!</f>
        <v>#REF!</v>
      </c>
      <c r="L14" s="56" t="s">
        <v>93</v>
      </c>
      <c r="M14">
        <v>11</v>
      </c>
    </row>
    <row r="15" spans="1:13">
      <c r="A15" s="52" t="s">
        <v>69</v>
      </c>
      <c r="B15" s="467" t="e">
        <f>#REF!</f>
        <v>#REF!</v>
      </c>
      <c r="C15" s="467" t="e">
        <f>#REF!</f>
        <v>#REF!</v>
      </c>
      <c r="D15" s="467" t="e">
        <f>#REF!</f>
        <v>#REF!</v>
      </c>
      <c r="E15" s="467">
        <f>'様式2（case④）'!J32</f>
        <v>0</v>
      </c>
      <c r="F15" s="467" t="e">
        <f>#REF!</f>
        <v>#REF!</v>
      </c>
      <c r="G15" s="467" t="e">
        <f>#REF!</f>
        <v>#REF!</v>
      </c>
      <c r="H15" s="467" t="e">
        <f>#REF!</f>
        <v>#REF!</v>
      </c>
      <c r="I15" s="467" t="e">
        <f>#REF!</f>
        <v>#REF!</v>
      </c>
      <c r="L15" s="56" t="s">
        <v>94</v>
      </c>
      <c r="M15">
        <v>12</v>
      </c>
    </row>
    <row r="16" spans="1:13">
      <c r="A16" s="474" t="s">
        <v>202</v>
      </c>
      <c r="B16" s="475"/>
      <c r="C16" s="475"/>
      <c r="D16" s="475"/>
      <c r="E16" s="475"/>
      <c r="F16" s="475"/>
      <c r="G16" s="475"/>
      <c r="H16" s="475"/>
      <c r="I16" s="476"/>
      <c r="L16" s="56" t="s">
        <v>95</v>
      </c>
      <c r="M16">
        <v>13</v>
      </c>
    </row>
    <row r="17" spans="1:13">
      <c r="A17" s="52" t="s">
        <v>70</v>
      </c>
      <c r="B17" s="467" t="e">
        <f>#REF!</f>
        <v>#REF!</v>
      </c>
      <c r="C17" s="467" t="e">
        <f>#REF!</f>
        <v>#REF!</v>
      </c>
      <c r="D17" s="467" t="e">
        <f>#REF!</f>
        <v>#REF!</v>
      </c>
      <c r="E17" s="467">
        <f>'様式2（case④）'!J34</f>
        <v>0</v>
      </c>
      <c r="F17" s="467" t="e">
        <f>#REF!</f>
        <v>#REF!</v>
      </c>
      <c r="G17" s="467" t="e">
        <f>#REF!</f>
        <v>#REF!</v>
      </c>
      <c r="H17" s="467" t="e">
        <f>#REF!</f>
        <v>#REF!</v>
      </c>
      <c r="I17" s="467" t="e">
        <f>#REF!</f>
        <v>#REF!</v>
      </c>
      <c r="L17" s="56" t="s">
        <v>96</v>
      </c>
      <c r="M17">
        <v>14</v>
      </c>
    </row>
    <row r="18" spans="1:13">
      <c r="A18" s="52" t="s">
        <v>71</v>
      </c>
      <c r="B18" s="467" t="e">
        <f>#REF!</f>
        <v>#REF!</v>
      </c>
      <c r="C18" s="467" t="e">
        <f>#REF!</f>
        <v>#REF!</v>
      </c>
      <c r="D18" s="467" t="e">
        <f>#REF!</f>
        <v>#REF!</v>
      </c>
      <c r="E18" s="467">
        <f>'様式2（case④）'!J36</f>
        <v>0</v>
      </c>
      <c r="F18" s="467" t="e">
        <f>#REF!</f>
        <v>#REF!</v>
      </c>
      <c r="G18" s="467" t="e">
        <f>#REF!</f>
        <v>#REF!</v>
      </c>
      <c r="H18" s="467" t="e">
        <f>#REF!</f>
        <v>#REF!</v>
      </c>
      <c r="I18" s="467" t="e">
        <f>#REF!</f>
        <v>#REF!</v>
      </c>
      <c r="L18" s="56" t="s">
        <v>97</v>
      </c>
      <c r="M18">
        <v>15</v>
      </c>
    </row>
    <row r="19" spans="1:13">
      <c r="A19" s="52" t="s">
        <v>72</v>
      </c>
      <c r="B19" s="467" t="e">
        <f>#REF!</f>
        <v>#REF!</v>
      </c>
      <c r="C19" s="467" t="e">
        <f>#REF!</f>
        <v>#REF!</v>
      </c>
      <c r="D19" s="467" t="e">
        <f>#REF!</f>
        <v>#REF!</v>
      </c>
      <c r="E19" s="467">
        <f>'様式2（case④）'!J38</f>
        <v>0</v>
      </c>
      <c r="F19" s="467" t="e">
        <f>#REF!</f>
        <v>#REF!</v>
      </c>
      <c r="G19" s="467" t="e">
        <f>#REF!</f>
        <v>#REF!</v>
      </c>
      <c r="H19" s="467" t="e">
        <f>#REF!</f>
        <v>#REF!</v>
      </c>
      <c r="I19" s="467" t="e">
        <f>#REF!</f>
        <v>#REF!</v>
      </c>
      <c r="L19" s="56" t="s">
        <v>98</v>
      </c>
      <c r="M19">
        <v>16</v>
      </c>
    </row>
    <row r="20" spans="1:13">
      <c r="A20" s="52" t="s">
        <v>73</v>
      </c>
      <c r="B20" s="53" t="s">
        <v>79</v>
      </c>
      <c r="C20" s="53" t="s">
        <v>79</v>
      </c>
      <c r="D20" s="53" t="s">
        <v>79</v>
      </c>
      <c r="E20" s="53" t="s">
        <v>79</v>
      </c>
      <c r="F20" s="53" t="s">
        <v>79</v>
      </c>
      <c r="G20" s="53" t="s">
        <v>79</v>
      </c>
      <c r="H20" s="53" t="s">
        <v>79</v>
      </c>
      <c r="I20" s="53" t="s">
        <v>79</v>
      </c>
      <c r="L20" s="56" t="s">
        <v>99</v>
      </c>
      <c r="M20">
        <v>17</v>
      </c>
    </row>
    <row r="21" spans="1:13">
      <c r="A21" s="52" t="s">
        <v>790</v>
      </c>
      <c r="B21" s="467" t="e">
        <f>#REF!</f>
        <v>#REF!</v>
      </c>
      <c r="C21" s="467" t="e">
        <f>#REF!</f>
        <v>#REF!</v>
      </c>
      <c r="D21" s="467" t="e">
        <f>#REF!</f>
        <v>#REF!</v>
      </c>
      <c r="E21" s="467">
        <f>'様式2（case④）'!J40</f>
        <v>0</v>
      </c>
      <c r="F21" s="467" t="e">
        <f>#REF!</f>
        <v>#REF!</v>
      </c>
      <c r="G21" s="467" t="e">
        <f>#REF!</f>
        <v>#REF!</v>
      </c>
      <c r="H21" s="467" t="e">
        <f>#REF!</f>
        <v>#REF!</v>
      </c>
      <c r="I21" s="467" t="e">
        <f>#REF!</f>
        <v>#REF!</v>
      </c>
      <c r="L21" s="56" t="s">
        <v>100</v>
      </c>
      <c r="M21">
        <v>18</v>
      </c>
    </row>
    <row r="22" spans="1:13">
      <c r="A22" s="474" t="s">
        <v>205</v>
      </c>
      <c r="B22" s="475"/>
      <c r="C22" s="475"/>
      <c r="D22" s="475"/>
      <c r="E22" s="475"/>
      <c r="F22" s="475"/>
      <c r="G22" s="475"/>
      <c r="H22" s="475"/>
      <c r="I22" s="476"/>
      <c r="L22" s="56" t="s">
        <v>101</v>
      </c>
      <c r="M22">
        <v>19</v>
      </c>
    </row>
    <row r="23" spans="1:13">
      <c r="A23" s="52" t="s">
        <v>206</v>
      </c>
      <c r="B23" s="53" t="s">
        <v>79</v>
      </c>
      <c r="C23" s="53" t="s">
        <v>79</v>
      </c>
      <c r="D23" s="53" t="s">
        <v>79</v>
      </c>
      <c r="E23" s="53" t="s">
        <v>79</v>
      </c>
      <c r="F23" s="53" t="s">
        <v>79</v>
      </c>
      <c r="G23" s="53" t="s">
        <v>79</v>
      </c>
      <c r="H23" s="53" t="s">
        <v>79</v>
      </c>
      <c r="I23" s="53" t="s">
        <v>79</v>
      </c>
      <c r="L23" s="56" t="s">
        <v>102</v>
      </c>
      <c r="M23">
        <v>20</v>
      </c>
    </row>
    <row r="24" spans="1:13">
      <c r="A24" s="52" t="s">
        <v>194</v>
      </c>
      <c r="B24" s="53" t="e">
        <f>IF(#REF!="専任補助者","○","")</f>
        <v>#REF!</v>
      </c>
      <c r="C24" s="53" t="e">
        <f>IF(#REF!="専任補助者","○","")</f>
        <v>#REF!</v>
      </c>
      <c r="D24" s="53" t="e">
        <f>IF(#REF!="専任補助者","○","")</f>
        <v>#REF!</v>
      </c>
      <c r="E24" s="53" t="str">
        <f>IF('様式2（case④）'!I24="専任補助者","○","")</f>
        <v/>
      </c>
      <c r="F24" s="53" t="e">
        <f>IF(#REF!="専任補助者","○","")</f>
        <v>#REF!</v>
      </c>
      <c r="G24" s="53" t="e">
        <f>IF(#REF!="専任補助者","○","")</f>
        <v>#REF!</v>
      </c>
      <c r="H24" s="53" t="e">
        <f>IF(#REF!="専任補助者","○","")</f>
        <v>#REF!</v>
      </c>
      <c r="I24" s="53" t="e">
        <f>IF(#REF!="専任補助者","○","")</f>
        <v>#REF!</v>
      </c>
      <c r="L24" s="56" t="s">
        <v>103</v>
      </c>
      <c r="M24">
        <v>21</v>
      </c>
    </row>
    <row r="25" spans="1:13">
      <c r="L25" s="56" t="s">
        <v>104</v>
      </c>
      <c r="M25">
        <v>22</v>
      </c>
    </row>
    <row r="26" spans="1:13">
      <c r="A26" s="52" t="s">
        <v>222</v>
      </c>
      <c r="B26" s="467" t="e">
        <f>#REF!</f>
        <v>#REF!</v>
      </c>
      <c r="C26" s="467" t="e">
        <f>#REF!</f>
        <v>#REF!</v>
      </c>
      <c r="D26" s="467" t="e">
        <f>#REF!</f>
        <v>#REF!</v>
      </c>
      <c r="E26" s="467">
        <f>'様式2（case④）'!J53</f>
        <v>0</v>
      </c>
      <c r="F26" s="467" t="e">
        <f>#REF!</f>
        <v>#REF!</v>
      </c>
      <c r="G26" s="467" t="e">
        <f>#REF!</f>
        <v>#REF!</v>
      </c>
      <c r="H26" s="467" t="e">
        <f>#REF!</f>
        <v>#REF!</v>
      </c>
      <c r="I26" s="467" t="e">
        <f>#REF!</f>
        <v>#REF!</v>
      </c>
      <c r="L26" s="56" t="s">
        <v>105</v>
      </c>
      <c r="M26">
        <v>23</v>
      </c>
    </row>
    <row r="27" spans="1:13">
      <c r="L27" s="56" t="s">
        <v>106</v>
      </c>
      <c r="M27">
        <v>24</v>
      </c>
    </row>
    <row r="28" spans="1:13">
      <c r="A28" s="52" t="s">
        <v>223</v>
      </c>
      <c r="B28" s="53" t="s">
        <v>79</v>
      </c>
      <c r="C28" s="53" t="s">
        <v>79</v>
      </c>
      <c r="D28" s="53" t="s">
        <v>79</v>
      </c>
      <c r="E28" s="53" t="s">
        <v>79</v>
      </c>
      <c r="F28" s="53" t="s">
        <v>79</v>
      </c>
      <c r="G28" s="53" t="s">
        <v>79</v>
      </c>
      <c r="H28" s="53" t="s">
        <v>79</v>
      </c>
      <c r="I28" s="53" t="s">
        <v>79</v>
      </c>
      <c r="L28" s="56" t="s">
        <v>107</v>
      </c>
      <c r="M28">
        <v>25</v>
      </c>
    </row>
    <row r="29" spans="1:13">
      <c r="A29" s="474" t="s">
        <v>235</v>
      </c>
      <c r="B29" s="475"/>
      <c r="C29" s="475"/>
      <c r="D29" s="475"/>
      <c r="E29" s="475"/>
      <c r="F29" s="475"/>
      <c r="G29" s="475"/>
      <c r="H29" s="475"/>
      <c r="I29" s="476"/>
      <c r="L29" s="56" t="s">
        <v>108</v>
      </c>
      <c r="M29">
        <v>29</v>
      </c>
    </row>
    <row r="30" spans="1:13">
      <c r="A30" s="52" t="s">
        <v>270</v>
      </c>
      <c r="B30" s="467" t="e">
        <f>#REF!</f>
        <v>#REF!</v>
      </c>
      <c r="C30" s="467" t="e">
        <f>#REF!</f>
        <v>#REF!</v>
      </c>
      <c r="D30" s="467" t="e">
        <f>#REF!</f>
        <v>#REF!</v>
      </c>
      <c r="E30" s="467">
        <f>'様式2（case④）'!J44</f>
        <v>0</v>
      </c>
      <c r="F30" s="467" t="e">
        <f>#REF!</f>
        <v>#REF!</v>
      </c>
      <c r="G30" s="467" t="e">
        <f>#REF!</f>
        <v>#REF!</v>
      </c>
      <c r="H30" s="467" t="e">
        <f>#REF!</f>
        <v>#REF!</v>
      </c>
      <c r="I30" s="467" t="e">
        <f>#REF!</f>
        <v>#REF!</v>
      </c>
      <c r="L30" s="56" t="s">
        <v>109</v>
      </c>
      <c r="M30">
        <v>30</v>
      </c>
    </row>
    <row r="31" spans="1:13">
      <c r="A31" s="52" t="s">
        <v>226</v>
      </c>
      <c r="B31" s="467" t="e">
        <f>#REF!</f>
        <v>#REF!</v>
      </c>
      <c r="C31" s="467" t="e">
        <f>#REF!</f>
        <v>#REF!</v>
      </c>
      <c r="D31" s="467" t="e">
        <f>#REF!</f>
        <v>#REF!</v>
      </c>
      <c r="E31" s="467" t="str">
        <f>'様式2（case④）'!J46</f>
        <v/>
      </c>
      <c r="F31" s="467" t="e">
        <f>#REF!</f>
        <v>#REF!</v>
      </c>
      <c r="G31" s="467" t="e">
        <f>#REF!</f>
        <v>#REF!</v>
      </c>
      <c r="H31" s="467" t="e">
        <f>#REF!</f>
        <v>#REF!</v>
      </c>
      <c r="I31" s="467" t="e">
        <f>#REF!</f>
        <v>#REF!</v>
      </c>
      <c r="L31" s="56" t="s">
        <v>110</v>
      </c>
      <c r="M31">
        <v>31</v>
      </c>
    </row>
    <row r="32" spans="1:13">
      <c r="A32" s="121" t="s">
        <v>234</v>
      </c>
      <c r="B32" s="467" t="e">
        <f>#REF!</f>
        <v>#REF!</v>
      </c>
      <c r="C32" s="467" t="e">
        <f>#REF!</f>
        <v>#REF!</v>
      </c>
      <c r="D32" s="467" t="e">
        <f>#REF!</f>
        <v>#REF!</v>
      </c>
      <c r="E32" s="467" t="str">
        <f>'様式2（case④）'!J48</f>
        <v/>
      </c>
      <c r="F32" s="467" t="e">
        <f>#REF!</f>
        <v>#REF!</v>
      </c>
      <c r="G32" s="467" t="e">
        <f>#REF!</f>
        <v>#REF!</v>
      </c>
      <c r="H32" s="467" t="e">
        <f>#REF!</f>
        <v>#REF!</v>
      </c>
      <c r="I32" s="467" t="e">
        <f>#REF!</f>
        <v>#REF!</v>
      </c>
      <c r="L32" s="56" t="s">
        <v>111</v>
      </c>
      <c r="M32">
        <v>32</v>
      </c>
    </row>
    <row r="33" spans="12:13">
      <c r="L33" s="56" t="s">
        <v>112</v>
      </c>
      <c r="M33">
        <v>33</v>
      </c>
    </row>
    <row r="34" spans="12:13">
      <c r="L34" s="56" t="s">
        <v>113</v>
      </c>
      <c r="M34">
        <v>34</v>
      </c>
    </row>
    <row r="35" spans="12:13">
      <c r="L35" s="56" t="s">
        <v>114</v>
      </c>
      <c r="M35">
        <v>35</v>
      </c>
    </row>
    <row r="36" spans="12:13">
      <c r="L36" s="56" t="s">
        <v>115</v>
      </c>
      <c r="M36">
        <v>36</v>
      </c>
    </row>
    <row r="37" spans="12:13">
      <c r="L37" s="56" t="s">
        <v>116</v>
      </c>
      <c r="M37">
        <v>37</v>
      </c>
    </row>
    <row r="38" spans="12:13">
      <c r="L38" s="56" t="s">
        <v>117</v>
      </c>
      <c r="M38">
        <v>38</v>
      </c>
    </row>
    <row r="39" spans="12:13">
      <c r="L39" s="56" t="s">
        <v>118</v>
      </c>
      <c r="M39">
        <v>39</v>
      </c>
    </row>
    <row r="40" spans="12:13">
      <c r="L40" s="56" t="s">
        <v>119</v>
      </c>
      <c r="M40">
        <v>40</v>
      </c>
    </row>
    <row r="41" spans="12:13">
      <c r="L41" s="56" t="s">
        <v>120</v>
      </c>
      <c r="M41">
        <v>41</v>
      </c>
    </row>
    <row r="42" spans="12:13">
      <c r="L42" s="56" t="s">
        <v>121</v>
      </c>
      <c r="M42">
        <v>42</v>
      </c>
    </row>
    <row r="43" spans="12:13">
      <c r="L43" s="56" t="s">
        <v>122</v>
      </c>
      <c r="M43">
        <v>43</v>
      </c>
    </row>
    <row r="44" spans="12:13">
      <c r="L44" s="56" t="s">
        <v>123</v>
      </c>
      <c r="M44">
        <v>44</v>
      </c>
    </row>
    <row r="45" spans="12:13">
      <c r="L45" s="56" t="s">
        <v>124</v>
      </c>
      <c r="M45">
        <v>45</v>
      </c>
    </row>
    <row r="46" spans="12:13">
      <c r="L46" s="56" t="s">
        <v>125</v>
      </c>
      <c r="M46">
        <v>46</v>
      </c>
    </row>
    <row r="47" spans="12:13">
      <c r="L47" s="56" t="s">
        <v>126</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S82"/>
  <sheetViews>
    <sheetView showGridLines="0" tabSelected="1" view="pageBreakPreview" topLeftCell="A28" zoomScale="85" zoomScaleNormal="100" zoomScaleSheetLayoutView="85" workbookViewId="0">
      <selection activeCell="D50" sqref="D50:Q50"/>
    </sheetView>
  </sheetViews>
  <sheetFormatPr defaultRowHeight="14"/>
  <cols>
    <col min="1" max="1" width="3.6328125" style="216" customWidth="1"/>
    <col min="2" max="2" width="2.08984375" style="217" customWidth="1"/>
    <col min="3" max="3" width="5.08984375" style="217" customWidth="1"/>
    <col min="4" max="4" width="3.6328125" style="217" customWidth="1"/>
    <col min="5" max="7" width="6.6328125" style="217" customWidth="1"/>
    <col min="8" max="9" width="6.6328125" style="216" customWidth="1"/>
    <col min="10" max="10" width="15.6328125" style="216" customWidth="1"/>
    <col min="11" max="11" width="3.6328125" style="216" customWidth="1"/>
    <col min="12" max="13" width="5.08984375" style="216" customWidth="1"/>
    <col min="14" max="15" width="6.6328125" style="216" customWidth="1"/>
    <col min="16" max="16" width="3.6328125" style="216" customWidth="1"/>
    <col min="17" max="17" width="27.6328125" style="216" customWidth="1"/>
    <col min="18" max="18" width="6.6328125" style="216" customWidth="1"/>
    <col min="19" max="262" width="9" style="216"/>
    <col min="263" max="263" width="3.6328125" style="216" customWidth="1"/>
    <col min="264" max="264" width="6.6328125" style="216" customWidth="1"/>
    <col min="265" max="265" width="3.6328125" style="216" customWidth="1"/>
    <col min="266" max="266" width="12.6328125" style="216" customWidth="1"/>
    <col min="267" max="269" width="6.6328125" style="216" customWidth="1"/>
    <col min="270" max="270" width="15.6328125" style="216" customWidth="1"/>
    <col min="271" max="271" width="3.6328125" style="216" customWidth="1"/>
    <col min="272" max="272" width="12.6328125" style="216" customWidth="1"/>
    <col min="273" max="273" width="27.6328125" style="216" customWidth="1"/>
    <col min="274" max="518" width="9" style="216"/>
    <col min="519" max="519" width="3.6328125" style="216" customWidth="1"/>
    <col min="520" max="520" width="6.6328125" style="216" customWidth="1"/>
    <col min="521" max="521" width="3.6328125" style="216" customWidth="1"/>
    <col min="522" max="522" width="12.6328125" style="216" customWidth="1"/>
    <col min="523" max="525" width="6.6328125" style="216" customWidth="1"/>
    <col min="526" max="526" width="15.6328125" style="216" customWidth="1"/>
    <col min="527" max="527" width="3.6328125" style="216" customWidth="1"/>
    <col min="528" max="528" width="12.6328125" style="216" customWidth="1"/>
    <col min="529" max="529" width="27.6328125" style="216" customWidth="1"/>
    <col min="530" max="774" width="9" style="216"/>
    <col min="775" max="775" width="3.6328125" style="216" customWidth="1"/>
    <col min="776" max="776" width="6.6328125" style="216" customWidth="1"/>
    <col min="777" max="777" width="3.6328125" style="216" customWidth="1"/>
    <col min="778" max="778" width="12.6328125" style="216" customWidth="1"/>
    <col min="779" max="781" width="6.6328125" style="216" customWidth="1"/>
    <col min="782" max="782" width="15.6328125" style="216" customWidth="1"/>
    <col min="783" max="783" width="3.6328125" style="216" customWidth="1"/>
    <col min="784" max="784" width="12.6328125" style="216" customWidth="1"/>
    <col min="785" max="785" width="27.6328125" style="216" customWidth="1"/>
    <col min="786" max="1030" width="9" style="216"/>
    <col min="1031" max="1031" width="3.6328125" style="216" customWidth="1"/>
    <col min="1032" max="1032" width="6.6328125" style="216" customWidth="1"/>
    <col min="1033" max="1033" width="3.6328125" style="216" customWidth="1"/>
    <col min="1034" max="1034" width="12.6328125" style="216" customWidth="1"/>
    <col min="1035" max="1037" width="6.6328125" style="216" customWidth="1"/>
    <col min="1038" max="1038" width="15.6328125" style="216" customWidth="1"/>
    <col min="1039" max="1039" width="3.6328125" style="216" customWidth="1"/>
    <col min="1040" max="1040" width="12.6328125" style="216" customWidth="1"/>
    <col min="1041" max="1041" width="27.6328125" style="216" customWidth="1"/>
    <col min="1042" max="1286" width="9" style="216"/>
    <col min="1287" max="1287" width="3.6328125" style="216" customWidth="1"/>
    <col min="1288" max="1288" width="6.6328125" style="216" customWidth="1"/>
    <col min="1289" max="1289" width="3.6328125" style="216" customWidth="1"/>
    <col min="1290" max="1290" width="12.6328125" style="216" customWidth="1"/>
    <col min="1291" max="1293" width="6.6328125" style="216" customWidth="1"/>
    <col min="1294" max="1294" width="15.6328125" style="216" customWidth="1"/>
    <col min="1295" max="1295" width="3.6328125" style="216" customWidth="1"/>
    <col min="1296" max="1296" width="12.6328125" style="216" customWidth="1"/>
    <col min="1297" max="1297" width="27.6328125" style="216" customWidth="1"/>
    <col min="1298" max="1542" width="9" style="216"/>
    <col min="1543" max="1543" width="3.6328125" style="216" customWidth="1"/>
    <col min="1544" max="1544" width="6.6328125" style="216" customWidth="1"/>
    <col min="1545" max="1545" width="3.6328125" style="216" customWidth="1"/>
    <col min="1546" max="1546" width="12.6328125" style="216" customWidth="1"/>
    <col min="1547" max="1549" width="6.6328125" style="216" customWidth="1"/>
    <col min="1550" max="1550" width="15.6328125" style="216" customWidth="1"/>
    <col min="1551" max="1551" width="3.6328125" style="216" customWidth="1"/>
    <col min="1552" max="1552" width="12.6328125" style="216" customWidth="1"/>
    <col min="1553" max="1553" width="27.6328125" style="216" customWidth="1"/>
    <col min="1554" max="1798" width="9" style="216"/>
    <col min="1799" max="1799" width="3.6328125" style="216" customWidth="1"/>
    <col min="1800" max="1800" width="6.6328125" style="216" customWidth="1"/>
    <col min="1801" max="1801" width="3.6328125" style="216" customWidth="1"/>
    <col min="1802" max="1802" width="12.6328125" style="216" customWidth="1"/>
    <col min="1803" max="1805" width="6.6328125" style="216" customWidth="1"/>
    <col min="1806" max="1806" width="15.6328125" style="216" customWidth="1"/>
    <col min="1807" max="1807" width="3.6328125" style="216" customWidth="1"/>
    <col min="1808" max="1808" width="12.6328125" style="216" customWidth="1"/>
    <col min="1809" max="1809" width="27.6328125" style="216" customWidth="1"/>
    <col min="1810" max="2054" width="9" style="216"/>
    <col min="2055" max="2055" width="3.6328125" style="216" customWidth="1"/>
    <col min="2056" max="2056" width="6.6328125" style="216" customWidth="1"/>
    <col min="2057" max="2057" width="3.6328125" style="216" customWidth="1"/>
    <col min="2058" max="2058" width="12.6328125" style="216" customWidth="1"/>
    <col min="2059" max="2061" width="6.6328125" style="216" customWidth="1"/>
    <col min="2062" max="2062" width="15.6328125" style="216" customWidth="1"/>
    <col min="2063" max="2063" width="3.6328125" style="216" customWidth="1"/>
    <col min="2064" max="2064" width="12.6328125" style="216" customWidth="1"/>
    <col min="2065" max="2065" width="27.6328125" style="216" customWidth="1"/>
    <col min="2066" max="2310" width="9" style="216"/>
    <col min="2311" max="2311" width="3.6328125" style="216" customWidth="1"/>
    <col min="2312" max="2312" width="6.6328125" style="216" customWidth="1"/>
    <col min="2313" max="2313" width="3.6328125" style="216" customWidth="1"/>
    <col min="2314" max="2314" width="12.6328125" style="216" customWidth="1"/>
    <col min="2315" max="2317" width="6.6328125" style="216" customWidth="1"/>
    <col min="2318" max="2318" width="15.6328125" style="216" customWidth="1"/>
    <col min="2319" max="2319" width="3.6328125" style="216" customWidth="1"/>
    <col min="2320" max="2320" width="12.6328125" style="216" customWidth="1"/>
    <col min="2321" max="2321" width="27.6328125" style="216" customWidth="1"/>
    <col min="2322" max="2566" width="9" style="216"/>
    <col min="2567" max="2567" width="3.6328125" style="216" customWidth="1"/>
    <col min="2568" max="2568" width="6.6328125" style="216" customWidth="1"/>
    <col min="2569" max="2569" width="3.6328125" style="216" customWidth="1"/>
    <col min="2570" max="2570" width="12.6328125" style="216" customWidth="1"/>
    <col min="2571" max="2573" width="6.6328125" style="216" customWidth="1"/>
    <col min="2574" max="2574" width="15.6328125" style="216" customWidth="1"/>
    <col min="2575" max="2575" width="3.6328125" style="216" customWidth="1"/>
    <col min="2576" max="2576" width="12.6328125" style="216" customWidth="1"/>
    <col min="2577" max="2577" width="27.6328125" style="216" customWidth="1"/>
    <col min="2578" max="2822" width="9" style="216"/>
    <col min="2823" max="2823" width="3.6328125" style="216" customWidth="1"/>
    <col min="2824" max="2824" width="6.6328125" style="216" customWidth="1"/>
    <col min="2825" max="2825" width="3.6328125" style="216" customWidth="1"/>
    <col min="2826" max="2826" width="12.6328125" style="216" customWidth="1"/>
    <col min="2827" max="2829" width="6.6328125" style="216" customWidth="1"/>
    <col min="2830" max="2830" width="15.6328125" style="216" customWidth="1"/>
    <col min="2831" max="2831" width="3.6328125" style="216" customWidth="1"/>
    <col min="2832" max="2832" width="12.6328125" style="216" customWidth="1"/>
    <col min="2833" max="2833" width="27.6328125" style="216" customWidth="1"/>
    <col min="2834" max="3078" width="9" style="216"/>
    <col min="3079" max="3079" width="3.6328125" style="216" customWidth="1"/>
    <col min="3080" max="3080" width="6.6328125" style="216" customWidth="1"/>
    <col min="3081" max="3081" width="3.6328125" style="216" customWidth="1"/>
    <col min="3082" max="3082" width="12.6328125" style="216" customWidth="1"/>
    <col min="3083" max="3085" width="6.6328125" style="216" customWidth="1"/>
    <col min="3086" max="3086" width="15.6328125" style="216" customWidth="1"/>
    <col min="3087" max="3087" width="3.6328125" style="216" customWidth="1"/>
    <col min="3088" max="3088" width="12.6328125" style="216" customWidth="1"/>
    <col min="3089" max="3089" width="27.6328125" style="216" customWidth="1"/>
    <col min="3090" max="3334" width="9" style="216"/>
    <col min="3335" max="3335" width="3.6328125" style="216" customWidth="1"/>
    <col min="3336" max="3336" width="6.6328125" style="216" customWidth="1"/>
    <col min="3337" max="3337" width="3.6328125" style="216" customWidth="1"/>
    <col min="3338" max="3338" width="12.6328125" style="216" customWidth="1"/>
    <col min="3339" max="3341" width="6.6328125" style="216" customWidth="1"/>
    <col min="3342" max="3342" width="15.6328125" style="216" customWidth="1"/>
    <col min="3343" max="3343" width="3.6328125" style="216" customWidth="1"/>
    <col min="3344" max="3344" width="12.6328125" style="216" customWidth="1"/>
    <col min="3345" max="3345" width="27.6328125" style="216" customWidth="1"/>
    <col min="3346" max="3590" width="9" style="216"/>
    <col min="3591" max="3591" width="3.6328125" style="216" customWidth="1"/>
    <col min="3592" max="3592" width="6.6328125" style="216" customWidth="1"/>
    <col min="3593" max="3593" width="3.6328125" style="216" customWidth="1"/>
    <col min="3594" max="3594" width="12.6328125" style="216" customWidth="1"/>
    <col min="3595" max="3597" width="6.6328125" style="216" customWidth="1"/>
    <col min="3598" max="3598" width="15.6328125" style="216" customWidth="1"/>
    <col min="3599" max="3599" width="3.6328125" style="216" customWidth="1"/>
    <col min="3600" max="3600" width="12.6328125" style="216" customWidth="1"/>
    <col min="3601" max="3601" width="27.6328125" style="216" customWidth="1"/>
    <col min="3602" max="3846" width="9" style="216"/>
    <col min="3847" max="3847" width="3.6328125" style="216" customWidth="1"/>
    <col min="3848" max="3848" width="6.6328125" style="216" customWidth="1"/>
    <col min="3849" max="3849" width="3.6328125" style="216" customWidth="1"/>
    <col min="3850" max="3850" width="12.6328125" style="216" customWidth="1"/>
    <col min="3851" max="3853" width="6.6328125" style="216" customWidth="1"/>
    <col min="3854" max="3854" width="15.6328125" style="216" customWidth="1"/>
    <col min="3855" max="3855" width="3.6328125" style="216" customWidth="1"/>
    <col min="3856" max="3856" width="12.6328125" style="216" customWidth="1"/>
    <col min="3857" max="3857" width="27.6328125" style="216" customWidth="1"/>
    <col min="3858" max="4102" width="9" style="216"/>
    <col min="4103" max="4103" width="3.6328125" style="216" customWidth="1"/>
    <col min="4104" max="4104" width="6.6328125" style="216" customWidth="1"/>
    <col min="4105" max="4105" width="3.6328125" style="216" customWidth="1"/>
    <col min="4106" max="4106" width="12.6328125" style="216" customWidth="1"/>
    <col min="4107" max="4109" width="6.6328125" style="216" customWidth="1"/>
    <col min="4110" max="4110" width="15.6328125" style="216" customWidth="1"/>
    <col min="4111" max="4111" width="3.6328125" style="216" customWidth="1"/>
    <col min="4112" max="4112" width="12.6328125" style="216" customWidth="1"/>
    <col min="4113" max="4113" width="27.6328125" style="216" customWidth="1"/>
    <col min="4114" max="4358" width="9" style="216"/>
    <col min="4359" max="4359" width="3.6328125" style="216" customWidth="1"/>
    <col min="4360" max="4360" width="6.6328125" style="216" customWidth="1"/>
    <col min="4361" max="4361" width="3.6328125" style="216" customWidth="1"/>
    <col min="4362" max="4362" width="12.6328125" style="216" customWidth="1"/>
    <col min="4363" max="4365" width="6.6328125" style="216" customWidth="1"/>
    <col min="4366" max="4366" width="15.6328125" style="216" customWidth="1"/>
    <col min="4367" max="4367" width="3.6328125" style="216" customWidth="1"/>
    <col min="4368" max="4368" width="12.6328125" style="216" customWidth="1"/>
    <col min="4369" max="4369" width="27.6328125" style="216" customWidth="1"/>
    <col min="4370" max="4614" width="9" style="216"/>
    <col min="4615" max="4615" width="3.6328125" style="216" customWidth="1"/>
    <col min="4616" max="4616" width="6.6328125" style="216" customWidth="1"/>
    <col min="4617" max="4617" width="3.6328125" style="216" customWidth="1"/>
    <col min="4618" max="4618" width="12.6328125" style="216" customWidth="1"/>
    <col min="4619" max="4621" width="6.6328125" style="216" customWidth="1"/>
    <col min="4622" max="4622" width="15.6328125" style="216" customWidth="1"/>
    <col min="4623" max="4623" width="3.6328125" style="216" customWidth="1"/>
    <col min="4624" max="4624" width="12.6328125" style="216" customWidth="1"/>
    <col min="4625" max="4625" width="27.6328125" style="216" customWidth="1"/>
    <col min="4626" max="4870" width="9" style="216"/>
    <col min="4871" max="4871" width="3.6328125" style="216" customWidth="1"/>
    <col min="4872" max="4872" width="6.6328125" style="216" customWidth="1"/>
    <col min="4873" max="4873" width="3.6328125" style="216" customWidth="1"/>
    <col min="4874" max="4874" width="12.6328125" style="216" customWidth="1"/>
    <col min="4875" max="4877" width="6.6328125" style="216" customWidth="1"/>
    <col min="4878" max="4878" width="15.6328125" style="216" customWidth="1"/>
    <col min="4879" max="4879" width="3.6328125" style="216" customWidth="1"/>
    <col min="4880" max="4880" width="12.6328125" style="216" customWidth="1"/>
    <col min="4881" max="4881" width="27.6328125" style="216" customWidth="1"/>
    <col min="4882" max="5126" width="9" style="216"/>
    <col min="5127" max="5127" width="3.6328125" style="216" customWidth="1"/>
    <col min="5128" max="5128" width="6.6328125" style="216" customWidth="1"/>
    <col min="5129" max="5129" width="3.6328125" style="216" customWidth="1"/>
    <col min="5130" max="5130" width="12.6328125" style="216" customWidth="1"/>
    <col min="5131" max="5133" width="6.6328125" style="216" customWidth="1"/>
    <col min="5134" max="5134" width="15.6328125" style="216" customWidth="1"/>
    <col min="5135" max="5135" width="3.6328125" style="216" customWidth="1"/>
    <col min="5136" max="5136" width="12.6328125" style="216" customWidth="1"/>
    <col min="5137" max="5137" width="27.6328125" style="216" customWidth="1"/>
    <col min="5138" max="5382" width="9" style="216"/>
    <col min="5383" max="5383" width="3.6328125" style="216" customWidth="1"/>
    <col min="5384" max="5384" width="6.6328125" style="216" customWidth="1"/>
    <col min="5385" max="5385" width="3.6328125" style="216" customWidth="1"/>
    <col min="5386" max="5386" width="12.6328125" style="216" customWidth="1"/>
    <col min="5387" max="5389" width="6.6328125" style="216" customWidth="1"/>
    <col min="5390" max="5390" width="15.6328125" style="216" customWidth="1"/>
    <col min="5391" max="5391" width="3.6328125" style="216" customWidth="1"/>
    <col min="5392" max="5392" width="12.6328125" style="216" customWidth="1"/>
    <col min="5393" max="5393" width="27.6328125" style="216" customWidth="1"/>
    <col min="5394" max="5638" width="9" style="216"/>
    <col min="5639" max="5639" width="3.6328125" style="216" customWidth="1"/>
    <col min="5640" max="5640" width="6.6328125" style="216" customWidth="1"/>
    <col min="5641" max="5641" width="3.6328125" style="216" customWidth="1"/>
    <col min="5642" max="5642" width="12.6328125" style="216" customWidth="1"/>
    <col min="5643" max="5645" width="6.6328125" style="216" customWidth="1"/>
    <col min="5646" max="5646" width="15.6328125" style="216" customWidth="1"/>
    <col min="5647" max="5647" width="3.6328125" style="216" customWidth="1"/>
    <col min="5648" max="5648" width="12.6328125" style="216" customWidth="1"/>
    <col min="5649" max="5649" width="27.6328125" style="216" customWidth="1"/>
    <col min="5650" max="5894" width="9" style="216"/>
    <col min="5895" max="5895" width="3.6328125" style="216" customWidth="1"/>
    <col min="5896" max="5896" width="6.6328125" style="216" customWidth="1"/>
    <col min="5897" max="5897" width="3.6328125" style="216" customWidth="1"/>
    <col min="5898" max="5898" width="12.6328125" style="216" customWidth="1"/>
    <col min="5899" max="5901" width="6.6328125" style="216" customWidth="1"/>
    <col min="5902" max="5902" width="15.6328125" style="216" customWidth="1"/>
    <col min="5903" max="5903" width="3.6328125" style="216" customWidth="1"/>
    <col min="5904" max="5904" width="12.6328125" style="216" customWidth="1"/>
    <col min="5905" max="5905" width="27.6328125" style="216" customWidth="1"/>
    <col min="5906" max="6150" width="9" style="216"/>
    <col min="6151" max="6151" width="3.6328125" style="216" customWidth="1"/>
    <col min="6152" max="6152" width="6.6328125" style="216" customWidth="1"/>
    <col min="6153" max="6153" width="3.6328125" style="216" customWidth="1"/>
    <col min="6154" max="6154" width="12.6328125" style="216" customWidth="1"/>
    <col min="6155" max="6157" width="6.6328125" style="216" customWidth="1"/>
    <col min="6158" max="6158" width="15.6328125" style="216" customWidth="1"/>
    <col min="6159" max="6159" width="3.6328125" style="216" customWidth="1"/>
    <col min="6160" max="6160" width="12.6328125" style="216" customWidth="1"/>
    <col min="6161" max="6161" width="27.6328125" style="216" customWidth="1"/>
    <col min="6162" max="6406" width="9" style="216"/>
    <col min="6407" max="6407" width="3.6328125" style="216" customWidth="1"/>
    <col min="6408" max="6408" width="6.6328125" style="216" customWidth="1"/>
    <col min="6409" max="6409" width="3.6328125" style="216" customWidth="1"/>
    <col min="6410" max="6410" width="12.6328125" style="216" customWidth="1"/>
    <col min="6411" max="6413" width="6.6328125" style="216" customWidth="1"/>
    <col min="6414" max="6414" width="15.6328125" style="216" customWidth="1"/>
    <col min="6415" max="6415" width="3.6328125" style="216" customWidth="1"/>
    <col min="6416" max="6416" width="12.6328125" style="216" customWidth="1"/>
    <col min="6417" max="6417" width="27.6328125" style="216" customWidth="1"/>
    <col min="6418" max="6662" width="9" style="216"/>
    <col min="6663" max="6663" width="3.6328125" style="216" customWidth="1"/>
    <col min="6664" max="6664" width="6.6328125" style="216" customWidth="1"/>
    <col min="6665" max="6665" width="3.6328125" style="216" customWidth="1"/>
    <col min="6666" max="6666" width="12.6328125" style="216" customWidth="1"/>
    <col min="6667" max="6669" width="6.6328125" style="216" customWidth="1"/>
    <col min="6670" max="6670" width="15.6328125" style="216" customWidth="1"/>
    <col min="6671" max="6671" width="3.6328125" style="216" customWidth="1"/>
    <col min="6672" max="6672" width="12.6328125" style="216" customWidth="1"/>
    <col min="6673" max="6673" width="27.6328125" style="216" customWidth="1"/>
    <col min="6674" max="6918" width="9" style="216"/>
    <col min="6919" max="6919" width="3.6328125" style="216" customWidth="1"/>
    <col min="6920" max="6920" width="6.6328125" style="216" customWidth="1"/>
    <col min="6921" max="6921" width="3.6328125" style="216" customWidth="1"/>
    <col min="6922" max="6922" width="12.6328125" style="216" customWidth="1"/>
    <col min="6923" max="6925" width="6.6328125" style="216" customWidth="1"/>
    <col min="6926" max="6926" width="15.6328125" style="216" customWidth="1"/>
    <col min="6927" max="6927" width="3.6328125" style="216" customWidth="1"/>
    <col min="6928" max="6928" width="12.6328125" style="216" customWidth="1"/>
    <col min="6929" max="6929" width="27.6328125" style="216" customWidth="1"/>
    <col min="6930" max="7174" width="9" style="216"/>
    <col min="7175" max="7175" width="3.6328125" style="216" customWidth="1"/>
    <col min="7176" max="7176" width="6.6328125" style="216" customWidth="1"/>
    <col min="7177" max="7177" width="3.6328125" style="216" customWidth="1"/>
    <col min="7178" max="7178" width="12.6328125" style="216" customWidth="1"/>
    <col min="7179" max="7181" width="6.6328125" style="216" customWidth="1"/>
    <col min="7182" max="7182" width="15.6328125" style="216" customWidth="1"/>
    <col min="7183" max="7183" width="3.6328125" style="216" customWidth="1"/>
    <col min="7184" max="7184" width="12.6328125" style="216" customWidth="1"/>
    <col min="7185" max="7185" width="27.6328125" style="216" customWidth="1"/>
    <col min="7186" max="7430" width="9" style="216"/>
    <col min="7431" max="7431" width="3.6328125" style="216" customWidth="1"/>
    <col min="7432" max="7432" width="6.6328125" style="216" customWidth="1"/>
    <col min="7433" max="7433" width="3.6328125" style="216" customWidth="1"/>
    <col min="7434" max="7434" width="12.6328125" style="216" customWidth="1"/>
    <col min="7435" max="7437" width="6.6328125" style="216" customWidth="1"/>
    <col min="7438" max="7438" width="15.6328125" style="216" customWidth="1"/>
    <col min="7439" max="7439" width="3.6328125" style="216" customWidth="1"/>
    <col min="7440" max="7440" width="12.6328125" style="216" customWidth="1"/>
    <col min="7441" max="7441" width="27.6328125" style="216" customWidth="1"/>
    <col min="7442" max="7686" width="9" style="216"/>
    <col min="7687" max="7687" width="3.6328125" style="216" customWidth="1"/>
    <col min="7688" max="7688" width="6.6328125" style="216" customWidth="1"/>
    <col min="7689" max="7689" width="3.6328125" style="216" customWidth="1"/>
    <col min="7690" max="7690" width="12.6328125" style="216" customWidth="1"/>
    <col min="7691" max="7693" width="6.6328125" style="216" customWidth="1"/>
    <col min="7694" max="7694" width="15.6328125" style="216" customWidth="1"/>
    <col min="7695" max="7695" width="3.6328125" style="216" customWidth="1"/>
    <col min="7696" max="7696" width="12.6328125" style="216" customWidth="1"/>
    <col min="7697" max="7697" width="27.6328125" style="216" customWidth="1"/>
    <col min="7698" max="7942" width="9" style="216"/>
    <col min="7943" max="7943" width="3.6328125" style="216" customWidth="1"/>
    <col min="7944" max="7944" width="6.6328125" style="216" customWidth="1"/>
    <col min="7945" max="7945" width="3.6328125" style="216" customWidth="1"/>
    <col min="7946" max="7946" width="12.6328125" style="216" customWidth="1"/>
    <col min="7947" max="7949" width="6.6328125" style="216" customWidth="1"/>
    <col min="7950" max="7950" width="15.6328125" style="216" customWidth="1"/>
    <col min="7951" max="7951" width="3.6328125" style="216" customWidth="1"/>
    <col min="7952" max="7952" width="12.6328125" style="216" customWidth="1"/>
    <col min="7953" max="7953" width="27.6328125" style="216" customWidth="1"/>
    <col min="7954" max="8198" width="9" style="216"/>
    <col min="8199" max="8199" width="3.6328125" style="216" customWidth="1"/>
    <col min="8200" max="8200" width="6.6328125" style="216" customWidth="1"/>
    <col min="8201" max="8201" width="3.6328125" style="216" customWidth="1"/>
    <col min="8202" max="8202" width="12.6328125" style="216" customWidth="1"/>
    <col min="8203" max="8205" width="6.6328125" style="216" customWidth="1"/>
    <col min="8206" max="8206" width="15.6328125" style="216" customWidth="1"/>
    <col min="8207" max="8207" width="3.6328125" style="216" customWidth="1"/>
    <col min="8208" max="8208" width="12.6328125" style="216" customWidth="1"/>
    <col min="8209" max="8209" width="27.6328125" style="216" customWidth="1"/>
    <col min="8210" max="8454" width="9" style="216"/>
    <col min="8455" max="8455" width="3.6328125" style="216" customWidth="1"/>
    <col min="8456" max="8456" width="6.6328125" style="216" customWidth="1"/>
    <col min="8457" max="8457" width="3.6328125" style="216" customWidth="1"/>
    <col min="8458" max="8458" width="12.6328125" style="216" customWidth="1"/>
    <col min="8459" max="8461" width="6.6328125" style="216" customWidth="1"/>
    <col min="8462" max="8462" width="15.6328125" style="216" customWidth="1"/>
    <col min="8463" max="8463" width="3.6328125" style="216" customWidth="1"/>
    <col min="8464" max="8464" width="12.6328125" style="216" customWidth="1"/>
    <col min="8465" max="8465" width="27.6328125" style="216" customWidth="1"/>
    <col min="8466" max="8710" width="9" style="216"/>
    <col min="8711" max="8711" width="3.6328125" style="216" customWidth="1"/>
    <col min="8712" max="8712" width="6.6328125" style="216" customWidth="1"/>
    <col min="8713" max="8713" width="3.6328125" style="216" customWidth="1"/>
    <col min="8714" max="8714" width="12.6328125" style="216" customWidth="1"/>
    <col min="8715" max="8717" width="6.6328125" style="216" customWidth="1"/>
    <col min="8718" max="8718" width="15.6328125" style="216" customWidth="1"/>
    <col min="8719" max="8719" width="3.6328125" style="216" customWidth="1"/>
    <col min="8720" max="8720" width="12.6328125" style="216" customWidth="1"/>
    <col min="8721" max="8721" width="27.6328125" style="216" customWidth="1"/>
    <col min="8722" max="8966" width="9" style="216"/>
    <col min="8967" max="8967" width="3.6328125" style="216" customWidth="1"/>
    <col min="8968" max="8968" width="6.6328125" style="216" customWidth="1"/>
    <col min="8969" max="8969" width="3.6328125" style="216" customWidth="1"/>
    <col min="8970" max="8970" width="12.6328125" style="216" customWidth="1"/>
    <col min="8971" max="8973" width="6.6328125" style="216" customWidth="1"/>
    <col min="8974" max="8974" width="15.6328125" style="216" customWidth="1"/>
    <col min="8975" max="8975" width="3.6328125" style="216" customWidth="1"/>
    <col min="8976" max="8976" width="12.6328125" style="216" customWidth="1"/>
    <col min="8977" max="8977" width="27.6328125" style="216" customWidth="1"/>
    <col min="8978" max="9222" width="9" style="216"/>
    <col min="9223" max="9223" width="3.6328125" style="216" customWidth="1"/>
    <col min="9224" max="9224" width="6.6328125" style="216" customWidth="1"/>
    <col min="9225" max="9225" width="3.6328125" style="216" customWidth="1"/>
    <col min="9226" max="9226" width="12.6328125" style="216" customWidth="1"/>
    <col min="9227" max="9229" width="6.6328125" style="216" customWidth="1"/>
    <col min="9230" max="9230" width="15.6328125" style="216" customWidth="1"/>
    <col min="9231" max="9231" width="3.6328125" style="216" customWidth="1"/>
    <col min="9232" max="9232" width="12.6328125" style="216" customWidth="1"/>
    <col min="9233" max="9233" width="27.6328125" style="216" customWidth="1"/>
    <col min="9234" max="9478" width="9" style="216"/>
    <col min="9479" max="9479" width="3.6328125" style="216" customWidth="1"/>
    <col min="9480" max="9480" width="6.6328125" style="216" customWidth="1"/>
    <col min="9481" max="9481" width="3.6328125" style="216" customWidth="1"/>
    <col min="9482" max="9482" width="12.6328125" style="216" customWidth="1"/>
    <col min="9483" max="9485" width="6.6328125" style="216" customWidth="1"/>
    <col min="9486" max="9486" width="15.6328125" style="216" customWidth="1"/>
    <col min="9487" max="9487" width="3.6328125" style="216" customWidth="1"/>
    <col min="9488" max="9488" width="12.6328125" style="216" customWidth="1"/>
    <col min="9489" max="9489" width="27.6328125" style="216" customWidth="1"/>
    <col min="9490" max="9734" width="9" style="216"/>
    <col min="9735" max="9735" width="3.6328125" style="216" customWidth="1"/>
    <col min="9736" max="9736" width="6.6328125" style="216" customWidth="1"/>
    <col min="9737" max="9737" width="3.6328125" style="216" customWidth="1"/>
    <col min="9738" max="9738" width="12.6328125" style="216" customWidth="1"/>
    <col min="9739" max="9741" width="6.6328125" style="216" customWidth="1"/>
    <col min="9742" max="9742" width="15.6328125" style="216" customWidth="1"/>
    <col min="9743" max="9743" width="3.6328125" style="216" customWidth="1"/>
    <col min="9744" max="9744" width="12.6328125" style="216" customWidth="1"/>
    <col min="9745" max="9745" width="27.6328125" style="216" customWidth="1"/>
    <col min="9746" max="9990" width="9" style="216"/>
    <col min="9991" max="9991" width="3.6328125" style="216" customWidth="1"/>
    <col min="9992" max="9992" width="6.6328125" style="216" customWidth="1"/>
    <col min="9993" max="9993" width="3.6328125" style="216" customWidth="1"/>
    <col min="9994" max="9994" width="12.6328125" style="216" customWidth="1"/>
    <col min="9995" max="9997" width="6.6328125" style="216" customWidth="1"/>
    <col min="9998" max="9998" width="15.6328125" style="216" customWidth="1"/>
    <col min="9999" max="9999" width="3.6328125" style="216" customWidth="1"/>
    <col min="10000" max="10000" width="12.6328125" style="216" customWidth="1"/>
    <col min="10001" max="10001" width="27.6328125" style="216" customWidth="1"/>
    <col min="10002" max="10246" width="9" style="216"/>
    <col min="10247" max="10247" width="3.6328125" style="216" customWidth="1"/>
    <col min="10248" max="10248" width="6.6328125" style="216" customWidth="1"/>
    <col min="10249" max="10249" width="3.6328125" style="216" customWidth="1"/>
    <col min="10250" max="10250" width="12.6328125" style="216" customWidth="1"/>
    <col min="10251" max="10253" width="6.6328125" style="216" customWidth="1"/>
    <col min="10254" max="10254" width="15.6328125" style="216" customWidth="1"/>
    <col min="10255" max="10255" width="3.6328125" style="216" customWidth="1"/>
    <col min="10256" max="10256" width="12.6328125" style="216" customWidth="1"/>
    <col min="10257" max="10257" width="27.6328125" style="216" customWidth="1"/>
    <col min="10258" max="10502" width="9" style="216"/>
    <col min="10503" max="10503" width="3.6328125" style="216" customWidth="1"/>
    <col min="10504" max="10504" width="6.6328125" style="216" customWidth="1"/>
    <col min="10505" max="10505" width="3.6328125" style="216" customWidth="1"/>
    <col min="10506" max="10506" width="12.6328125" style="216" customWidth="1"/>
    <col min="10507" max="10509" width="6.6328125" style="216" customWidth="1"/>
    <col min="10510" max="10510" width="15.6328125" style="216" customWidth="1"/>
    <col min="10511" max="10511" width="3.6328125" style="216" customWidth="1"/>
    <col min="10512" max="10512" width="12.6328125" style="216" customWidth="1"/>
    <col min="10513" max="10513" width="27.6328125" style="216" customWidth="1"/>
    <col min="10514" max="10758" width="9" style="216"/>
    <col min="10759" max="10759" width="3.6328125" style="216" customWidth="1"/>
    <col min="10760" max="10760" width="6.6328125" style="216" customWidth="1"/>
    <col min="10761" max="10761" width="3.6328125" style="216" customWidth="1"/>
    <col min="10762" max="10762" width="12.6328125" style="216" customWidth="1"/>
    <col min="10763" max="10765" width="6.6328125" style="216" customWidth="1"/>
    <col min="10766" max="10766" width="15.6328125" style="216" customWidth="1"/>
    <col min="10767" max="10767" width="3.6328125" style="216" customWidth="1"/>
    <col min="10768" max="10768" width="12.6328125" style="216" customWidth="1"/>
    <col min="10769" max="10769" width="27.6328125" style="216" customWidth="1"/>
    <col min="10770" max="11014" width="9" style="216"/>
    <col min="11015" max="11015" width="3.6328125" style="216" customWidth="1"/>
    <col min="11016" max="11016" width="6.6328125" style="216" customWidth="1"/>
    <col min="11017" max="11017" width="3.6328125" style="216" customWidth="1"/>
    <col min="11018" max="11018" width="12.6328125" style="216" customWidth="1"/>
    <col min="11019" max="11021" width="6.6328125" style="216" customWidth="1"/>
    <col min="11022" max="11022" width="15.6328125" style="216" customWidth="1"/>
    <col min="11023" max="11023" width="3.6328125" style="216" customWidth="1"/>
    <col min="11024" max="11024" width="12.6328125" style="216" customWidth="1"/>
    <col min="11025" max="11025" width="27.6328125" style="216" customWidth="1"/>
    <col min="11026" max="11270" width="9" style="216"/>
    <col min="11271" max="11271" width="3.6328125" style="216" customWidth="1"/>
    <col min="11272" max="11272" width="6.6328125" style="216" customWidth="1"/>
    <col min="11273" max="11273" width="3.6328125" style="216" customWidth="1"/>
    <col min="11274" max="11274" width="12.6328125" style="216" customWidth="1"/>
    <col min="11275" max="11277" width="6.6328125" style="216" customWidth="1"/>
    <col min="11278" max="11278" width="15.6328125" style="216" customWidth="1"/>
    <col min="11279" max="11279" width="3.6328125" style="216" customWidth="1"/>
    <col min="11280" max="11280" width="12.6328125" style="216" customWidth="1"/>
    <col min="11281" max="11281" width="27.6328125" style="216" customWidth="1"/>
    <col min="11282" max="11526" width="9" style="216"/>
    <col min="11527" max="11527" width="3.6328125" style="216" customWidth="1"/>
    <col min="11528" max="11528" width="6.6328125" style="216" customWidth="1"/>
    <col min="11529" max="11529" width="3.6328125" style="216" customWidth="1"/>
    <col min="11530" max="11530" width="12.6328125" style="216" customWidth="1"/>
    <col min="11531" max="11533" width="6.6328125" style="216" customWidth="1"/>
    <col min="11534" max="11534" width="15.6328125" style="216" customWidth="1"/>
    <col min="11535" max="11535" width="3.6328125" style="216" customWidth="1"/>
    <col min="11536" max="11536" width="12.6328125" style="216" customWidth="1"/>
    <col min="11537" max="11537" width="27.6328125" style="216" customWidth="1"/>
    <col min="11538" max="11782" width="9" style="216"/>
    <col min="11783" max="11783" width="3.6328125" style="216" customWidth="1"/>
    <col min="11784" max="11784" width="6.6328125" style="216" customWidth="1"/>
    <col min="11785" max="11785" width="3.6328125" style="216" customWidth="1"/>
    <col min="11786" max="11786" width="12.6328125" style="216" customWidth="1"/>
    <col min="11787" max="11789" width="6.6328125" style="216" customWidth="1"/>
    <col min="11790" max="11790" width="15.6328125" style="216" customWidth="1"/>
    <col min="11791" max="11791" width="3.6328125" style="216" customWidth="1"/>
    <col min="11792" max="11792" width="12.6328125" style="216" customWidth="1"/>
    <col min="11793" max="11793" width="27.6328125" style="216" customWidth="1"/>
    <col min="11794" max="12038" width="9" style="216"/>
    <col min="12039" max="12039" width="3.6328125" style="216" customWidth="1"/>
    <col min="12040" max="12040" width="6.6328125" style="216" customWidth="1"/>
    <col min="12041" max="12041" width="3.6328125" style="216" customWidth="1"/>
    <col min="12042" max="12042" width="12.6328125" style="216" customWidth="1"/>
    <col min="12043" max="12045" width="6.6328125" style="216" customWidth="1"/>
    <col min="12046" max="12046" width="15.6328125" style="216" customWidth="1"/>
    <col min="12047" max="12047" width="3.6328125" style="216" customWidth="1"/>
    <col min="12048" max="12048" width="12.6328125" style="216" customWidth="1"/>
    <col min="12049" max="12049" width="27.6328125" style="216" customWidth="1"/>
    <col min="12050" max="12294" width="9" style="216"/>
    <col min="12295" max="12295" width="3.6328125" style="216" customWidth="1"/>
    <col min="12296" max="12296" width="6.6328125" style="216" customWidth="1"/>
    <col min="12297" max="12297" width="3.6328125" style="216" customWidth="1"/>
    <col min="12298" max="12298" width="12.6328125" style="216" customWidth="1"/>
    <col min="12299" max="12301" width="6.6328125" style="216" customWidth="1"/>
    <col min="12302" max="12302" width="15.6328125" style="216" customWidth="1"/>
    <col min="12303" max="12303" width="3.6328125" style="216" customWidth="1"/>
    <col min="12304" max="12304" width="12.6328125" style="216" customWidth="1"/>
    <col min="12305" max="12305" width="27.6328125" style="216" customWidth="1"/>
    <col min="12306" max="12550" width="9" style="216"/>
    <col min="12551" max="12551" width="3.6328125" style="216" customWidth="1"/>
    <col min="12552" max="12552" width="6.6328125" style="216" customWidth="1"/>
    <col min="12553" max="12553" width="3.6328125" style="216" customWidth="1"/>
    <col min="12554" max="12554" width="12.6328125" style="216" customWidth="1"/>
    <col min="12555" max="12557" width="6.6328125" style="216" customWidth="1"/>
    <col min="12558" max="12558" width="15.6328125" style="216" customWidth="1"/>
    <col min="12559" max="12559" width="3.6328125" style="216" customWidth="1"/>
    <col min="12560" max="12560" width="12.6328125" style="216" customWidth="1"/>
    <col min="12561" max="12561" width="27.6328125" style="216" customWidth="1"/>
    <col min="12562" max="12806" width="9" style="216"/>
    <col min="12807" max="12807" width="3.6328125" style="216" customWidth="1"/>
    <col min="12808" max="12808" width="6.6328125" style="216" customWidth="1"/>
    <col min="12809" max="12809" width="3.6328125" style="216" customWidth="1"/>
    <col min="12810" max="12810" width="12.6328125" style="216" customWidth="1"/>
    <col min="12811" max="12813" width="6.6328125" style="216" customWidth="1"/>
    <col min="12814" max="12814" width="15.6328125" style="216" customWidth="1"/>
    <col min="12815" max="12815" width="3.6328125" style="216" customWidth="1"/>
    <col min="12816" max="12816" width="12.6328125" style="216" customWidth="1"/>
    <col min="12817" max="12817" width="27.6328125" style="216" customWidth="1"/>
    <col min="12818" max="13062" width="9" style="216"/>
    <col min="13063" max="13063" width="3.6328125" style="216" customWidth="1"/>
    <col min="13064" max="13064" width="6.6328125" style="216" customWidth="1"/>
    <col min="13065" max="13065" width="3.6328125" style="216" customWidth="1"/>
    <col min="13066" max="13066" width="12.6328125" style="216" customWidth="1"/>
    <col min="13067" max="13069" width="6.6328125" style="216" customWidth="1"/>
    <col min="13070" max="13070" width="15.6328125" style="216" customWidth="1"/>
    <col min="13071" max="13071" width="3.6328125" style="216" customWidth="1"/>
    <col min="13072" max="13072" width="12.6328125" style="216" customWidth="1"/>
    <col min="13073" max="13073" width="27.6328125" style="216" customWidth="1"/>
    <col min="13074" max="13318" width="9" style="216"/>
    <col min="13319" max="13319" width="3.6328125" style="216" customWidth="1"/>
    <col min="13320" max="13320" width="6.6328125" style="216" customWidth="1"/>
    <col min="13321" max="13321" width="3.6328125" style="216" customWidth="1"/>
    <col min="13322" max="13322" width="12.6328125" style="216" customWidth="1"/>
    <col min="13323" max="13325" width="6.6328125" style="216" customWidth="1"/>
    <col min="13326" max="13326" width="15.6328125" style="216" customWidth="1"/>
    <col min="13327" max="13327" width="3.6328125" style="216" customWidth="1"/>
    <col min="13328" max="13328" width="12.6328125" style="216" customWidth="1"/>
    <col min="13329" max="13329" width="27.6328125" style="216" customWidth="1"/>
    <col min="13330" max="13574" width="9" style="216"/>
    <col min="13575" max="13575" width="3.6328125" style="216" customWidth="1"/>
    <col min="13576" max="13576" width="6.6328125" style="216" customWidth="1"/>
    <col min="13577" max="13577" width="3.6328125" style="216" customWidth="1"/>
    <col min="13578" max="13578" width="12.6328125" style="216" customWidth="1"/>
    <col min="13579" max="13581" width="6.6328125" style="216" customWidth="1"/>
    <col min="13582" max="13582" width="15.6328125" style="216" customWidth="1"/>
    <col min="13583" max="13583" width="3.6328125" style="216" customWidth="1"/>
    <col min="13584" max="13584" width="12.6328125" style="216" customWidth="1"/>
    <col min="13585" max="13585" width="27.6328125" style="216" customWidth="1"/>
    <col min="13586" max="13830" width="9" style="216"/>
    <col min="13831" max="13831" width="3.6328125" style="216" customWidth="1"/>
    <col min="13832" max="13832" width="6.6328125" style="216" customWidth="1"/>
    <col min="13833" max="13833" width="3.6328125" style="216" customWidth="1"/>
    <col min="13834" max="13834" width="12.6328125" style="216" customWidth="1"/>
    <col min="13835" max="13837" width="6.6328125" style="216" customWidth="1"/>
    <col min="13838" max="13838" width="15.6328125" style="216" customWidth="1"/>
    <col min="13839" max="13839" width="3.6328125" style="216" customWidth="1"/>
    <col min="13840" max="13840" width="12.6328125" style="216" customWidth="1"/>
    <col min="13841" max="13841" width="27.6328125" style="216" customWidth="1"/>
    <col min="13842" max="14086" width="9" style="216"/>
    <col min="14087" max="14087" width="3.6328125" style="216" customWidth="1"/>
    <col min="14088" max="14088" width="6.6328125" style="216" customWidth="1"/>
    <col min="14089" max="14089" width="3.6328125" style="216" customWidth="1"/>
    <col min="14090" max="14090" width="12.6328125" style="216" customWidth="1"/>
    <col min="14091" max="14093" width="6.6328125" style="216" customWidth="1"/>
    <col min="14094" max="14094" width="15.6328125" style="216" customWidth="1"/>
    <col min="14095" max="14095" width="3.6328125" style="216" customWidth="1"/>
    <col min="14096" max="14096" width="12.6328125" style="216" customWidth="1"/>
    <col min="14097" max="14097" width="27.6328125" style="216" customWidth="1"/>
    <col min="14098" max="14342" width="9" style="216"/>
    <col min="14343" max="14343" width="3.6328125" style="216" customWidth="1"/>
    <col min="14344" max="14344" width="6.6328125" style="216" customWidth="1"/>
    <col min="14345" max="14345" width="3.6328125" style="216" customWidth="1"/>
    <col min="14346" max="14346" width="12.6328125" style="216" customWidth="1"/>
    <col min="14347" max="14349" width="6.6328125" style="216" customWidth="1"/>
    <col min="14350" max="14350" width="15.6328125" style="216" customWidth="1"/>
    <col min="14351" max="14351" width="3.6328125" style="216" customWidth="1"/>
    <col min="14352" max="14352" width="12.6328125" style="216" customWidth="1"/>
    <col min="14353" max="14353" width="27.6328125" style="216" customWidth="1"/>
    <col min="14354" max="14598" width="9" style="216"/>
    <col min="14599" max="14599" width="3.6328125" style="216" customWidth="1"/>
    <col min="14600" max="14600" width="6.6328125" style="216" customWidth="1"/>
    <col min="14601" max="14601" width="3.6328125" style="216" customWidth="1"/>
    <col min="14602" max="14602" width="12.6328125" style="216" customWidth="1"/>
    <col min="14603" max="14605" width="6.6328125" style="216" customWidth="1"/>
    <col min="14606" max="14606" width="15.6328125" style="216" customWidth="1"/>
    <col min="14607" max="14607" width="3.6328125" style="216" customWidth="1"/>
    <col min="14608" max="14608" width="12.6328125" style="216" customWidth="1"/>
    <col min="14609" max="14609" width="27.6328125" style="216" customWidth="1"/>
    <col min="14610" max="14854" width="9" style="216"/>
    <col min="14855" max="14855" width="3.6328125" style="216" customWidth="1"/>
    <col min="14856" max="14856" width="6.6328125" style="216" customWidth="1"/>
    <col min="14857" max="14857" width="3.6328125" style="216" customWidth="1"/>
    <col min="14858" max="14858" width="12.6328125" style="216" customWidth="1"/>
    <col min="14859" max="14861" width="6.6328125" style="216" customWidth="1"/>
    <col min="14862" max="14862" width="15.6328125" style="216" customWidth="1"/>
    <col min="14863" max="14863" width="3.6328125" style="216" customWidth="1"/>
    <col min="14864" max="14864" width="12.6328125" style="216" customWidth="1"/>
    <col min="14865" max="14865" width="27.6328125" style="216" customWidth="1"/>
    <col min="14866" max="15110" width="9" style="216"/>
    <col min="15111" max="15111" width="3.6328125" style="216" customWidth="1"/>
    <col min="15112" max="15112" width="6.6328125" style="216" customWidth="1"/>
    <col min="15113" max="15113" width="3.6328125" style="216" customWidth="1"/>
    <col min="15114" max="15114" width="12.6328125" style="216" customWidth="1"/>
    <col min="15115" max="15117" width="6.6328125" style="216" customWidth="1"/>
    <col min="15118" max="15118" width="15.6328125" style="216" customWidth="1"/>
    <col min="15119" max="15119" width="3.6328125" style="216" customWidth="1"/>
    <col min="15120" max="15120" width="12.6328125" style="216" customWidth="1"/>
    <col min="15121" max="15121" width="27.6328125" style="216" customWidth="1"/>
    <col min="15122" max="15366" width="9" style="216"/>
    <col min="15367" max="15367" width="3.6328125" style="216" customWidth="1"/>
    <col min="15368" max="15368" width="6.6328125" style="216" customWidth="1"/>
    <col min="15369" max="15369" width="3.6328125" style="216" customWidth="1"/>
    <col min="15370" max="15370" width="12.6328125" style="216" customWidth="1"/>
    <col min="15371" max="15373" width="6.6328125" style="216" customWidth="1"/>
    <col min="15374" max="15374" width="15.6328125" style="216" customWidth="1"/>
    <col min="15375" max="15375" width="3.6328125" style="216" customWidth="1"/>
    <col min="15376" max="15376" width="12.6328125" style="216" customWidth="1"/>
    <col min="15377" max="15377" width="27.6328125" style="216" customWidth="1"/>
    <col min="15378" max="15622" width="9" style="216"/>
    <col min="15623" max="15623" width="3.6328125" style="216" customWidth="1"/>
    <col min="15624" max="15624" width="6.6328125" style="216" customWidth="1"/>
    <col min="15625" max="15625" width="3.6328125" style="216" customWidth="1"/>
    <col min="15626" max="15626" width="12.6328125" style="216" customWidth="1"/>
    <col min="15627" max="15629" width="6.6328125" style="216" customWidth="1"/>
    <col min="15630" max="15630" width="15.6328125" style="216" customWidth="1"/>
    <col min="15631" max="15631" width="3.6328125" style="216" customWidth="1"/>
    <col min="15632" max="15632" width="12.6328125" style="216" customWidth="1"/>
    <col min="15633" max="15633" width="27.6328125" style="216" customWidth="1"/>
    <col min="15634" max="15878" width="9" style="216"/>
    <col min="15879" max="15879" width="3.6328125" style="216" customWidth="1"/>
    <col min="15880" max="15880" width="6.6328125" style="216" customWidth="1"/>
    <col min="15881" max="15881" width="3.6328125" style="216" customWidth="1"/>
    <col min="15882" max="15882" width="12.6328125" style="216" customWidth="1"/>
    <col min="15883" max="15885" width="6.6328125" style="216" customWidth="1"/>
    <col min="15886" max="15886" width="15.6328125" style="216" customWidth="1"/>
    <col min="15887" max="15887" width="3.6328125" style="216" customWidth="1"/>
    <col min="15888" max="15888" width="12.6328125" style="216" customWidth="1"/>
    <col min="15889" max="15889" width="27.6328125" style="216" customWidth="1"/>
    <col min="15890" max="16134" width="9" style="216"/>
    <col min="16135" max="16135" width="3.6328125" style="216" customWidth="1"/>
    <col min="16136" max="16136" width="6.6328125" style="216" customWidth="1"/>
    <col min="16137" max="16137" width="3.6328125" style="216" customWidth="1"/>
    <col min="16138" max="16138" width="12.6328125" style="216" customWidth="1"/>
    <col min="16139" max="16141" width="6.6328125" style="216" customWidth="1"/>
    <col min="16142" max="16142" width="15.6328125" style="216" customWidth="1"/>
    <col min="16143" max="16143" width="3.6328125" style="216" customWidth="1"/>
    <col min="16144" max="16144" width="12.6328125" style="216" customWidth="1"/>
    <col min="16145" max="16145" width="27.6328125" style="216" customWidth="1"/>
    <col min="16146" max="16384" width="9" style="216"/>
  </cols>
  <sheetData>
    <row r="1" spans="1:17" ht="15" customHeight="1">
      <c r="Q1" s="337" t="s">
        <v>411</v>
      </c>
    </row>
    <row r="2" spans="1:17" ht="21" customHeight="1">
      <c r="A2" s="552" t="s">
        <v>415</v>
      </c>
      <c r="B2" s="552"/>
      <c r="C2" s="552"/>
      <c r="D2" s="552"/>
      <c r="E2" s="552"/>
      <c r="F2" s="552"/>
      <c r="G2" s="552"/>
      <c r="H2" s="552"/>
      <c r="I2" s="552"/>
      <c r="J2" s="552"/>
      <c r="K2" s="552"/>
      <c r="L2" s="552"/>
      <c r="M2" s="552"/>
      <c r="N2" s="552"/>
      <c r="O2" s="552"/>
      <c r="P2" s="552"/>
      <c r="Q2" s="552"/>
    </row>
    <row r="3" spans="1:17" ht="15" customHeight="1">
      <c r="B3" s="216"/>
      <c r="C3" s="216"/>
      <c r="D3" s="216"/>
      <c r="E3" s="216"/>
      <c r="F3" s="216"/>
      <c r="G3" s="216"/>
      <c r="Q3" s="422">
        <v>46282</v>
      </c>
    </row>
    <row r="4" spans="1:17" ht="15" customHeight="1">
      <c r="A4" s="553" t="s">
        <v>903</v>
      </c>
      <c r="B4" s="553"/>
      <c r="C4" s="553"/>
      <c r="D4" s="553"/>
      <c r="E4" s="553"/>
      <c r="F4" s="553"/>
      <c r="G4" s="553"/>
      <c r="H4" s="216" t="s">
        <v>397</v>
      </c>
    </row>
    <row r="5" spans="1:17" ht="15" customHeight="1">
      <c r="A5" s="218"/>
      <c r="B5" s="218"/>
      <c r="C5" s="218"/>
      <c r="D5" s="218"/>
      <c r="E5" s="218"/>
      <c r="F5" s="218"/>
      <c r="G5" s="218"/>
      <c r="H5" s="218"/>
      <c r="J5" s="218" t="s">
        <v>277</v>
      </c>
      <c r="K5" s="219" t="s">
        <v>298</v>
      </c>
      <c r="L5" s="553"/>
      <c r="M5" s="553"/>
      <c r="N5" s="553"/>
      <c r="O5" s="553"/>
      <c r="P5" s="553"/>
      <c r="Q5" s="553"/>
    </row>
    <row r="6" spans="1:17" ht="15" customHeight="1">
      <c r="A6" s="218"/>
      <c r="B6" s="218"/>
      <c r="C6" s="218"/>
      <c r="D6" s="218"/>
      <c r="E6" s="218"/>
      <c r="F6" s="218"/>
      <c r="G6" s="218"/>
      <c r="H6" s="218"/>
      <c r="J6" s="218" t="s">
        <v>276</v>
      </c>
      <c r="K6" s="219" t="s">
        <v>298</v>
      </c>
      <c r="L6" s="553"/>
      <c r="M6" s="553"/>
      <c r="N6" s="553"/>
      <c r="O6" s="553"/>
      <c r="P6" s="553"/>
      <c r="Q6" s="553"/>
    </row>
    <row r="7" spans="1:17" ht="15" customHeight="1">
      <c r="A7" s="218"/>
      <c r="B7" s="218"/>
      <c r="C7" s="218"/>
      <c r="D7" s="218"/>
      <c r="E7" s="218"/>
      <c r="F7" s="218"/>
      <c r="G7" s="218"/>
      <c r="H7" s="218"/>
      <c r="J7" s="218" t="s">
        <v>278</v>
      </c>
      <c r="K7" s="219" t="s">
        <v>298</v>
      </c>
      <c r="L7" s="553"/>
      <c r="M7" s="553"/>
      <c r="N7" s="553"/>
      <c r="O7" s="553"/>
      <c r="P7" s="553"/>
      <c r="Q7" s="553"/>
    </row>
    <row r="8" spans="1:17" ht="9" customHeight="1">
      <c r="B8" s="216"/>
      <c r="C8" s="216"/>
      <c r="D8" s="216"/>
      <c r="E8" s="216"/>
      <c r="F8" s="216"/>
      <c r="G8" s="216"/>
    </row>
    <row r="9" spans="1:17" ht="15" customHeight="1">
      <c r="B9" s="545">
        <v>46282</v>
      </c>
      <c r="C9" s="545"/>
      <c r="D9" s="545"/>
      <c r="E9" s="545"/>
      <c r="F9" s="545"/>
      <c r="G9" s="545"/>
      <c r="H9" s="549" t="s">
        <v>588</v>
      </c>
      <c r="I9" s="549"/>
      <c r="J9" s="549"/>
      <c r="K9" s="549"/>
      <c r="L9" s="549"/>
      <c r="M9" s="549"/>
      <c r="N9" s="549"/>
      <c r="O9" s="549"/>
      <c r="P9" s="549"/>
      <c r="Q9" s="549"/>
    </row>
    <row r="10" spans="1:17" ht="15" customHeight="1">
      <c r="B10" s="550" t="s">
        <v>589</v>
      </c>
      <c r="C10" s="550"/>
      <c r="D10" s="550"/>
      <c r="E10" s="551" t="s">
        <v>906</v>
      </c>
      <c r="F10" s="551"/>
      <c r="G10" s="551"/>
      <c r="H10" s="551"/>
      <c r="I10" s="551"/>
      <c r="J10" s="551"/>
      <c r="K10" s="321"/>
      <c r="L10" s="321"/>
      <c r="M10" s="321"/>
      <c r="N10" s="321"/>
      <c r="O10" s="321"/>
      <c r="P10" s="321"/>
      <c r="Q10" s="321"/>
    </row>
    <row r="11" spans="1:17" ht="15" customHeight="1">
      <c r="B11" s="546" t="s">
        <v>904</v>
      </c>
      <c r="C11" s="546"/>
      <c r="D11" s="546"/>
      <c r="E11" s="546"/>
      <c r="F11" s="546"/>
      <c r="G11" s="546"/>
      <c r="H11" s="546"/>
      <c r="I11" s="546"/>
      <c r="J11" s="546"/>
      <c r="K11" s="547" t="s">
        <v>399</v>
      </c>
      <c r="L11" s="547"/>
      <c r="M11" s="547"/>
      <c r="N11" s="547"/>
      <c r="O11" s="547"/>
      <c r="P11" s="547"/>
      <c r="Q11" s="547"/>
    </row>
    <row r="12" spans="1:17" ht="9" customHeight="1">
      <c r="B12" s="216"/>
      <c r="C12" s="216"/>
      <c r="D12" s="216"/>
      <c r="E12" s="216"/>
      <c r="F12" s="216"/>
      <c r="G12" s="216"/>
    </row>
    <row r="13" spans="1:17" ht="21" customHeight="1">
      <c r="A13" s="216" t="s">
        <v>60</v>
      </c>
      <c r="E13" s="548" t="s">
        <v>590</v>
      </c>
      <c r="F13" s="548"/>
      <c r="G13" s="548"/>
      <c r="H13" s="548"/>
      <c r="I13" s="548"/>
      <c r="J13" s="548"/>
      <c r="K13" s="548"/>
      <c r="L13" s="548"/>
      <c r="M13" s="548"/>
      <c r="N13" s="548"/>
      <c r="O13" s="548"/>
      <c r="P13" s="548"/>
      <c r="Q13" s="548"/>
    </row>
    <row r="14" spans="1:17" ht="21" customHeight="1">
      <c r="B14" s="554" t="s">
        <v>400</v>
      </c>
      <c r="C14" s="555"/>
      <c r="D14" s="555"/>
      <c r="E14" s="555"/>
      <c r="F14" s="555"/>
      <c r="G14" s="555"/>
      <c r="H14" s="555"/>
      <c r="I14" s="571" t="s">
        <v>401</v>
      </c>
      <c r="J14" s="555"/>
      <c r="K14" s="555"/>
      <c r="L14" s="555"/>
      <c r="M14" s="555"/>
      <c r="N14" s="555"/>
      <c r="O14" s="555"/>
      <c r="P14" s="555"/>
      <c r="Q14" s="572"/>
    </row>
    <row r="15" spans="1:17" ht="21" customHeight="1">
      <c r="B15" s="478" t="s">
        <v>419</v>
      </c>
      <c r="C15" s="479"/>
      <c r="D15" s="479"/>
      <c r="E15" s="479"/>
      <c r="F15" s="479"/>
      <c r="G15" s="479"/>
      <c r="H15" s="479"/>
      <c r="I15" s="479"/>
      <c r="J15" s="479"/>
      <c r="K15" s="479"/>
      <c r="L15" s="479"/>
      <c r="M15" s="479"/>
      <c r="N15" s="479"/>
      <c r="O15" s="479"/>
      <c r="P15" s="479"/>
      <c r="Q15" s="480"/>
    </row>
    <row r="16" spans="1:17" ht="21" customHeight="1">
      <c r="B16" s="556" t="s">
        <v>465</v>
      </c>
      <c r="C16" s="557"/>
      <c r="D16" s="557"/>
      <c r="E16" s="557"/>
      <c r="F16" s="557"/>
      <c r="G16" s="557"/>
      <c r="H16" s="557"/>
      <c r="I16" s="557"/>
      <c r="J16" s="557"/>
      <c r="K16" s="557"/>
      <c r="L16" s="557"/>
      <c r="M16" s="557"/>
      <c r="N16" s="557"/>
      <c r="O16" s="557"/>
      <c r="P16" s="557"/>
      <c r="Q16" s="558"/>
    </row>
    <row r="17" spans="2:19" ht="22.5" customHeight="1">
      <c r="B17" s="559"/>
      <c r="C17" s="531" t="s">
        <v>548</v>
      </c>
      <c r="D17" s="562" t="s">
        <v>70</v>
      </c>
      <c r="E17" s="563"/>
      <c r="F17" s="563"/>
      <c r="G17" s="563"/>
      <c r="H17" s="564"/>
      <c r="I17" s="229" t="s">
        <v>403</v>
      </c>
      <c r="J17" s="565" t="s">
        <v>402</v>
      </c>
      <c r="K17" s="566"/>
      <c r="L17" s="566"/>
      <c r="M17" s="566"/>
      <c r="N17" s="566"/>
      <c r="O17" s="566"/>
      <c r="P17" s="566"/>
      <c r="Q17" s="567"/>
    </row>
    <row r="18" spans="2:19" ht="22.5" customHeight="1">
      <c r="B18" s="560"/>
      <c r="C18" s="532"/>
      <c r="D18" s="523" t="s">
        <v>545</v>
      </c>
      <c r="E18" s="524"/>
      <c r="F18" s="524"/>
      <c r="G18" s="524"/>
      <c r="H18" s="525"/>
      <c r="I18" s="229" t="s">
        <v>403</v>
      </c>
      <c r="J18" s="576" t="s">
        <v>593</v>
      </c>
      <c r="K18" s="577"/>
      <c r="L18" s="577"/>
      <c r="M18" s="577"/>
      <c r="N18" s="577"/>
      <c r="O18" s="577"/>
      <c r="P18" s="577"/>
      <c r="Q18" s="338" t="s">
        <v>594</v>
      </c>
    </row>
    <row r="19" spans="2:19" ht="22.5" customHeight="1">
      <c r="B19" s="561"/>
      <c r="C19" s="573"/>
      <c r="D19" s="568"/>
      <c r="E19" s="569"/>
      <c r="F19" s="569"/>
      <c r="G19" s="569"/>
      <c r="H19" s="570"/>
      <c r="I19" s="227" t="s">
        <v>403</v>
      </c>
      <c r="J19" s="574" t="s">
        <v>592</v>
      </c>
      <c r="K19" s="575"/>
      <c r="L19" s="575"/>
      <c r="M19" s="575"/>
      <c r="N19" s="575"/>
      <c r="O19" s="575"/>
      <c r="P19" s="575"/>
      <c r="Q19" s="336" t="s">
        <v>594</v>
      </c>
    </row>
    <row r="20" spans="2:19" ht="21" customHeight="1">
      <c r="B20" s="478" t="s">
        <v>416</v>
      </c>
      <c r="C20" s="479"/>
      <c r="D20" s="479"/>
      <c r="E20" s="479"/>
      <c r="F20" s="479"/>
      <c r="G20" s="479"/>
      <c r="H20" s="479"/>
      <c r="I20" s="479"/>
      <c r="J20" s="479"/>
      <c r="K20" s="479"/>
      <c r="L20" s="479"/>
      <c r="M20" s="479"/>
      <c r="N20" s="479"/>
      <c r="O20" s="479"/>
      <c r="P20" s="479"/>
      <c r="Q20" s="480"/>
      <c r="R20" s="219"/>
    </row>
    <row r="21" spans="2:19" ht="21" customHeight="1">
      <c r="B21" s="581"/>
      <c r="C21" s="590" t="s">
        <v>549</v>
      </c>
      <c r="D21" s="562" t="s">
        <v>412</v>
      </c>
      <c r="E21" s="563"/>
      <c r="F21" s="563"/>
      <c r="G21" s="563"/>
      <c r="H21" s="564"/>
      <c r="I21" s="226" t="s">
        <v>403</v>
      </c>
      <c r="J21" s="600" t="s">
        <v>586</v>
      </c>
      <c r="K21" s="601"/>
      <c r="L21" s="601"/>
      <c r="M21" s="606" t="s">
        <v>587</v>
      </c>
      <c r="N21" s="607"/>
      <c r="O21" s="470" t="s">
        <v>403</v>
      </c>
      <c r="P21" s="604" t="s">
        <v>882</v>
      </c>
      <c r="Q21" s="605"/>
      <c r="R21" s="331" t="s">
        <v>612</v>
      </c>
      <c r="S21" s="119" t="s">
        <v>613</v>
      </c>
    </row>
    <row r="22" spans="2:19" ht="21" customHeight="1">
      <c r="B22" s="582"/>
      <c r="C22" s="591"/>
      <c r="D22" s="608"/>
      <c r="E22" s="609"/>
      <c r="F22" s="609"/>
      <c r="G22" s="609"/>
      <c r="H22" s="610"/>
      <c r="I22" s="227" t="s">
        <v>403</v>
      </c>
      <c r="J22" s="611" t="s">
        <v>801</v>
      </c>
      <c r="K22" s="612"/>
      <c r="L22" s="612"/>
      <c r="M22" s="612"/>
      <c r="N22" s="613" t="s">
        <v>883</v>
      </c>
      <c r="O22" s="613"/>
      <c r="P22" s="613"/>
      <c r="Q22" s="614"/>
      <c r="R22" s="331" t="s">
        <v>612</v>
      </c>
      <c r="S22" s="332" t="s">
        <v>614</v>
      </c>
    </row>
    <row r="23" spans="2:19" ht="21" customHeight="1">
      <c r="B23" s="582"/>
      <c r="C23" s="591"/>
      <c r="D23" s="523" t="s">
        <v>56</v>
      </c>
      <c r="E23" s="524"/>
      <c r="F23" s="524"/>
      <c r="G23" s="524"/>
      <c r="H23" s="525"/>
      <c r="I23" s="226" t="s">
        <v>403</v>
      </c>
      <c r="J23" s="576" t="s">
        <v>585</v>
      </c>
      <c r="K23" s="577"/>
      <c r="L23" s="577"/>
      <c r="M23" s="577"/>
      <c r="N23" s="577"/>
      <c r="O23" s="577"/>
      <c r="P23" s="577"/>
      <c r="Q23" s="632"/>
      <c r="R23" s="219"/>
    </row>
    <row r="24" spans="2:19" ht="21" customHeight="1">
      <c r="B24" s="582"/>
      <c r="C24" s="591"/>
      <c r="D24" s="568"/>
      <c r="E24" s="569"/>
      <c r="F24" s="569"/>
      <c r="G24" s="569"/>
      <c r="H24" s="570"/>
      <c r="I24" s="227" t="s">
        <v>403</v>
      </c>
      <c r="J24" s="633" t="s">
        <v>582</v>
      </c>
      <c r="K24" s="634"/>
      <c r="L24" s="634"/>
      <c r="M24" s="634"/>
      <c r="N24" s="634"/>
      <c r="O24" s="634"/>
      <c r="P24" s="634"/>
      <c r="Q24" s="635"/>
      <c r="R24" s="219"/>
    </row>
    <row r="25" spans="2:19" ht="21" customHeight="1">
      <c r="B25" s="582"/>
      <c r="C25" s="591"/>
      <c r="D25" s="523" t="s">
        <v>67</v>
      </c>
      <c r="E25" s="524"/>
      <c r="F25" s="524"/>
      <c r="G25" s="524"/>
      <c r="H25" s="525"/>
      <c r="I25" s="226" t="s">
        <v>403</v>
      </c>
      <c r="J25" s="576" t="s">
        <v>402</v>
      </c>
      <c r="K25" s="577"/>
      <c r="L25" s="577"/>
      <c r="M25" s="577"/>
      <c r="N25" s="577"/>
      <c r="O25" s="577"/>
      <c r="P25" s="577"/>
      <c r="Q25" s="632"/>
      <c r="R25" s="219"/>
    </row>
    <row r="26" spans="2:19" ht="31.4" customHeight="1">
      <c r="B26" s="583"/>
      <c r="C26" s="279"/>
      <c r="D26" s="523" t="s">
        <v>829</v>
      </c>
      <c r="E26" s="524"/>
      <c r="F26" s="524"/>
      <c r="G26" s="524"/>
      <c r="H26" s="525"/>
      <c r="I26" s="226" t="s">
        <v>403</v>
      </c>
      <c r="J26" s="638" t="s">
        <v>586</v>
      </c>
      <c r="K26" s="639"/>
      <c r="L26" s="639"/>
      <c r="M26" s="640" t="s">
        <v>587</v>
      </c>
      <c r="N26" s="641"/>
      <c r="O26" s="291" t="s">
        <v>403</v>
      </c>
      <c r="P26" s="636" t="s">
        <v>646</v>
      </c>
      <c r="Q26" s="637"/>
      <c r="R26" s="331" t="s">
        <v>612</v>
      </c>
      <c r="S26" s="119" t="s">
        <v>613</v>
      </c>
    </row>
    <row r="27" spans="2:19" ht="21" customHeight="1">
      <c r="B27" s="478" t="s">
        <v>417</v>
      </c>
      <c r="C27" s="479"/>
      <c r="D27" s="479"/>
      <c r="E27" s="479"/>
      <c r="F27" s="479"/>
      <c r="G27" s="479"/>
      <c r="H27" s="479"/>
      <c r="I27" s="479"/>
      <c r="J27" s="479"/>
      <c r="K27" s="479"/>
      <c r="L27" s="479"/>
      <c r="M27" s="479"/>
      <c r="N27" s="479"/>
      <c r="O27" s="479"/>
      <c r="P27" s="479"/>
      <c r="Q27" s="480"/>
      <c r="R27" s="219"/>
      <c r="S27" s="332" t="s">
        <v>614</v>
      </c>
    </row>
    <row r="28" spans="2:19" ht="21" customHeight="1">
      <c r="B28" s="581"/>
      <c r="C28" s="590" t="s">
        <v>550</v>
      </c>
      <c r="D28" s="562" t="s">
        <v>412</v>
      </c>
      <c r="E28" s="563"/>
      <c r="F28" s="563"/>
      <c r="G28" s="563"/>
      <c r="H28" s="564"/>
      <c r="I28" s="226" t="s">
        <v>403</v>
      </c>
      <c r="J28" s="602" t="s">
        <v>812</v>
      </c>
      <c r="K28" s="603"/>
      <c r="L28" s="603"/>
      <c r="M28" s="606" t="s">
        <v>587</v>
      </c>
      <c r="N28" s="607"/>
      <c r="O28" s="470" t="s">
        <v>403</v>
      </c>
      <c r="P28" s="604" t="s">
        <v>882</v>
      </c>
      <c r="Q28" s="605"/>
      <c r="R28" s="331" t="s">
        <v>612</v>
      </c>
      <c r="S28" s="119" t="s">
        <v>613</v>
      </c>
    </row>
    <row r="29" spans="2:19" ht="21" customHeight="1">
      <c r="B29" s="582"/>
      <c r="C29" s="591"/>
      <c r="D29" s="608"/>
      <c r="E29" s="609"/>
      <c r="F29" s="609"/>
      <c r="G29" s="609"/>
      <c r="H29" s="610"/>
      <c r="I29" s="227" t="s">
        <v>403</v>
      </c>
      <c r="J29" s="611" t="s">
        <v>801</v>
      </c>
      <c r="K29" s="612"/>
      <c r="L29" s="612"/>
      <c r="M29" s="612"/>
      <c r="N29" s="613" t="s">
        <v>888</v>
      </c>
      <c r="O29" s="613"/>
      <c r="P29" s="613"/>
      <c r="Q29" s="614"/>
      <c r="R29" s="331" t="s">
        <v>612</v>
      </c>
      <c r="S29" s="332" t="s">
        <v>614</v>
      </c>
    </row>
    <row r="30" spans="2:19" ht="21" customHeight="1">
      <c r="B30" s="582"/>
      <c r="C30" s="591"/>
      <c r="D30" s="523" t="s">
        <v>56</v>
      </c>
      <c r="E30" s="524"/>
      <c r="F30" s="524"/>
      <c r="G30" s="524"/>
      <c r="H30" s="525"/>
      <c r="I30" s="226" t="s">
        <v>403</v>
      </c>
      <c r="J30" s="600" t="s">
        <v>639</v>
      </c>
      <c r="K30" s="601"/>
      <c r="L30" s="601"/>
      <c r="M30" s="601"/>
      <c r="N30" s="601"/>
      <c r="O30" s="601"/>
      <c r="P30" s="601"/>
      <c r="Q30" s="334" t="s">
        <v>615</v>
      </c>
      <c r="R30" s="219"/>
      <c r="S30" s="332"/>
    </row>
    <row r="31" spans="2:19" ht="21" customHeight="1">
      <c r="B31" s="582"/>
      <c r="C31" s="591"/>
      <c r="D31" s="593"/>
      <c r="E31" s="594"/>
      <c r="F31" s="594"/>
      <c r="G31" s="594"/>
      <c r="H31" s="595"/>
      <c r="I31" s="230" t="s">
        <v>403</v>
      </c>
      <c r="J31" s="596" t="s">
        <v>582</v>
      </c>
      <c r="K31" s="597"/>
      <c r="L31" s="597"/>
      <c r="M31" s="597"/>
      <c r="N31" s="597"/>
      <c r="O31" s="597"/>
      <c r="P31" s="597"/>
      <c r="Q31" s="598"/>
      <c r="S31" s="332" t="s">
        <v>861</v>
      </c>
    </row>
    <row r="32" spans="2:19" ht="36" customHeight="1">
      <c r="B32" s="582"/>
      <c r="C32" s="591"/>
      <c r="D32" s="269"/>
      <c r="E32" s="528" t="s">
        <v>404</v>
      </c>
      <c r="F32" s="529"/>
      <c r="G32" s="529"/>
      <c r="H32" s="599"/>
      <c r="I32" s="230" t="s">
        <v>403</v>
      </c>
      <c r="J32" s="528" t="s">
        <v>811</v>
      </c>
      <c r="K32" s="529"/>
      <c r="L32" s="529"/>
      <c r="M32" s="529"/>
      <c r="N32" s="529"/>
      <c r="O32" s="529"/>
      <c r="P32" s="529"/>
      <c r="Q32" s="530"/>
    </row>
    <row r="33" spans="1:19" ht="36" customHeight="1">
      <c r="B33" s="582"/>
      <c r="C33" s="591"/>
      <c r="D33" s="220"/>
      <c r="E33" s="584" t="s">
        <v>528</v>
      </c>
      <c r="F33" s="585"/>
      <c r="G33" s="585"/>
      <c r="H33" s="586"/>
      <c r="I33" s="227" t="s">
        <v>403</v>
      </c>
      <c r="J33" s="587" t="s">
        <v>701</v>
      </c>
      <c r="K33" s="588"/>
      <c r="L33" s="588"/>
      <c r="M33" s="588"/>
      <c r="N33" s="588"/>
      <c r="O33" s="588"/>
      <c r="P33" s="588"/>
      <c r="Q33" s="589"/>
      <c r="R33" s="331"/>
      <c r="S33" s="119"/>
    </row>
    <row r="34" spans="1:19" ht="21" customHeight="1">
      <c r="B34" s="583"/>
      <c r="C34" s="592"/>
      <c r="D34" s="578" t="s">
        <v>546</v>
      </c>
      <c r="E34" s="579"/>
      <c r="F34" s="579"/>
      <c r="G34" s="579"/>
      <c r="H34" s="580"/>
      <c r="I34" s="231" t="s">
        <v>403</v>
      </c>
      <c r="J34" s="565" t="s">
        <v>405</v>
      </c>
      <c r="K34" s="566"/>
      <c r="L34" s="566"/>
      <c r="M34" s="566"/>
      <c r="N34" s="566"/>
      <c r="O34" s="566"/>
      <c r="P34" s="566"/>
      <c r="Q34" s="567"/>
    </row>
    <row r="35" spans="1:19" ht="21" customHeight="1">
      <c r="B35" s="513" t="s">
        <v>789</v>
      </c>
      <c r="C35" s="514"/>
      <c r="D35" s="514"/>
      <c r="E35" s="514"/>
      <c r="F35" s="514"/>
      <c r="G35" s="514"/>
      <c r="H35" s="514"/>
      <c r="I35" s="514"/>
      <c r="J35" s="514"/>
      <c r="K35" s="514"/>
      <c r="L35" s="514"/>
      <c r="M35" s="514"/>
      <c r="N35" s="514"/>
      <c r="O35" s="514"/>
      <c r="P35" s="514"/>
      <c r="Q35" s="515"/>
    </row>
    <row r="36" spans="1:19" ht="21" customHeight="1">
      <c r="B36" s="533"/>
      <c r="C36" s="531" t="s">
        <v>792</v>
      </c>
      <c r="D36" s="536" t="s">
        <v>790</v>
      </c>
      <c r="E36" s="539" t="s">
        <v>825</v>
      </c>
      <c r="F36" s="540"/>
      <c r="G36" s="540"/>
      <c r="H36" s="541"/>
      <c r="I36" s="229" t="s">
        <v>403</v>
      </c>
      <c r="J36" s="517" t="s">
        <v>814</v>
      </c>
      <c r="K36" s="518"/>
      <c r="L36" s="518"/>
      <c r="M36" s="518"/>
      <c r="N36" s="518"/>
      <c r="O36" s="518"/>
      <c r="P36" s="518"/>
      <c r="Q36" s="519"/>
    </row>
    <row r="37" spans="1:19" ht="36" customHeight="1">
      <c r="B37" s="534"/>
      <c r="C37" s="532"/>
      <c r="D37" s="537"/>
      <c r="E37" s="423"/>
      <c r="F37" s="542" t="s">
        <v>414</v>
      </c>
      <c r="G37" s="543"/>
      <c r="H37" s="544"/>
      <c r="I37" s="230" t="s">
        <v>403</v>
      </c>
      <c r="J37" s="520" t="s">
        <v>580</v>
      </c>
      <c r="K37" s="521"/>
      <c r="L37" s="521"/>
      <c r="M37" s="521"/>
      <c r="N37" s="521"/>
      <c r="O37" s="521"/>
      <c r="P37" s="521"/>
      <c r="Q37" s="522"/>
    </row>
    <row r="38" spans="1:19" ht="36" customHeight="1">
      <c r="B38" s="535"/>
      <c r="C38" s="532"/>
      <c r="D38" s="538"/>
      <c r="E38" s="526" t="s">
        <v>791</v>
      </c>
      <c r="F38" s="526"/>
      <c r="G38" s="526"/>
      <c r="H38" s="527"/>
      <c r="I38" s="230" t="s">
        <v>403</v>
      </c>
      <c r="J38" s="528" t="s">
        <v>800</v>
      </c>
      <c r="K38" s="529"/>
      <c r="L38" s="529"/>
      <c r="M38" s="529"/>
      <c r="N38" s="529"/>
      <c r="O38" s="529"/>
      <c r="P38" s="529"/>
      <c r="Q38" s="530"/>
    </row>
    <row r="39" spans="1:19" ht="21" customHeight="1">
      <c r="B39" s="513" t="s">
        <v>418</v>
      </c>
      <c r="C39" s="514"/>
      <c r="D39" s="514"/>
      <c r="E39" s="514"/>
      <c r="F39" s="514"/>
      <c r="G39" s="514"/>
      <c r="H39" s="514"/>
      <c r="I39" s="514"/>
      <c r="J39" s="514"/>
      <c r="K39" s="514"/>
      <c r="L39" s="514"/>
      <c r="M39" s="514"/>
      <c r="N39" s="514"/>
      <c r="O39" s="514"/>
      <c r="P39" s="514"/>
      <c r="Q39" s="515"/>
    </row>
    <row r="40" spans="1:19" ht="21" customHeight="1">
      <c r="B40" s="280"/>
      <c r="C40" s="322" t="s">
        <v>551</v>
      </c>
      <c r="D40" s="523" t="s">
        <v>209</v>
      </c>
      <c r="E40" s="524"/>
      <c r="F40" s="524"/>
      <c r="G40" s="524"/>
      <c r="H40" s="525"/>
      <c r="I40" s="229" t="s">
        <v>403</v>
      </c>
      <c r="J40" s="516" t="s">
        <v>801</v>
      </c>
      <c r="K40" s="479"/>
      <c r="L40" s="479"/>
      <c r="M40" s="479"/>
      <c r="N40" s="479"/>
      <c r="O40" s="333"/>
      <c r="P40" s="479"/>
      <c r="Q40" s="480"/>
      <c r="R40" s="331"/>
      <c r="S40" s="119"/>
    </row>
    <row r="41" spans="1:19" s="228" customFormat="1" ht="21" customHeight="1">
      <c r="B41" s="488" t="s">
        <v>421</v>
      </c>
      <c r="C41" s="489"/>
      <c r="D41" s="489"/>
      <c r="E41" s="489"/>
      <c r="F41" s="489"/>
      <c r="G41" s="489"/>
      <c r="H41" s="489"/>
      <c r="I41" s="489"/>
      <c r="J41" s="489"/>
      <c r="K41" s="489"/>
      <c r="L41" s="489"/>
      <c r="M41" s="489"/>
      <c r="N41" s="489"/>
      <c r="O41" s="489"/>
      <c r="P41" s="489"/>
      <c r="Q41" s="490"/>
      <c r="R41" s="216"/>
      <c r="S41" s="332"/>
    </row>
    <row r="42" spans="1:19" s="228" customFormat="1" ht="21" customHeight="1">
      <c r="B42" s="491"/>
      <c r="C42" s="505" t="s">
        <v>547</v>
      </c>
      <c r="D42" s="493" t="s">
        <v>413</v>
      </c>
      <c r="E42" s="494"/>
      <c r="F42" s="494"/>
      <c r="G42" s="494"/>
      <c r="H42" s="495"/>
      <c r="I42" s="226" t="s">
        <v>403</v>
      </c>
      <c r="J42" s="499" t="s">
        <v>515</v>
      </c>
      <c r="K42" s="500"/>
      <c r="L42" s="500"/>
      <c r="M42" s="500"/>
      <c r="N42" s="500"/>
      <c r="O42" s="500"/>
      <c r="P42" s="500"/>
      <c r="Q42" s="501"/>
    </row>
    <row r="43" spans="1:19" s="228" customFormat="1" ht="24" customHeight="1">
      <c r="B43" s="492"/>
      <c r="C43" s="506"/>
      <c r="D43" s="496"/>
      <c r="E43" s="497"/>
      <c r="F43" s="497"/>
      <c r="G43" s="497"/>
      <c r="H43" s="498"/>
      <c r="I43" s="227" t="s">
        <v>403</v>
      </c>
      <c r="J43" s="502" t="s">
        <v>543</v>
      </c>
      <c r="K43" s="503"/>
      <c r="L43" s="503"/>
      <c r="M43" s="503"/>
      <c r="N43" s="503"/>
      <c r="O43" s="503"/>
      <c r="P43" s="503"/>
      <c r="Q43" s="504"/>
    </row>
    <row r="44" spans="1:19" ht="18" customHeight="1">
      <c r="B44" s="478" t="s">
        <v>584</v>
      </c>
      <c r="C44" s="479"/>
      <c r="D44" s="479"/>
      <c r="E44" s="479"/>
      <c r="F44" s="479"/>
      <c r="G44" s="479"/>
      <c r="H44" s="479"/>
      <c r="I44" s="479"/>
      <c r="J44" s="479"/>
      <c r="K44" s="479"/>
      <c r="L44" s="479"/>
      <c r="M44" s="479"/>
      <c r="N44" s="479"/>
      <c r="O44" s="479"/>
      <c r="P44" s="479"/>
      <c r="Q44" s="479"/>
    </row>
    <row r="45" spans="1:19" ht="22.5" customHeight="1">
      <c r="B45" s="507"/>
      <c r="C45" s="508"/>
      <c r="D45" s="508"/>
      <c r="E45" s="508"/>
      <c r="F45" s="508"/>
      <c r="G45" s="508"/>
      <c r="H45" s="508"/>
      <c r="I45" s="508"/>
      <c r="J45" s="508"/>
      <c r="K45" s="508"/>
      <c r="L45" s="508"/>
      <c r="M45" s="508"/>
      <c r="N45" s="508"/>
      <c r="O45" s="508"/>
      <c r="P45" s="508"/>
      <c r="Q45" s="509"/>
    </row>
    <row r="46" spans="1:19" ht="22.5" customHeight="1">
      <c r="B46" s="510"/>
      <c r="C46" s="511"/>
      <c r="D46" s="511"/>
      <c r="E46" s="511"/>
      <c r="F46" s="511"/>
      <c r="G46" s="511"/>
      <c r="H46" s="511"/>
      <c r="I46" s="511"/>
      <c r="J46" s="511"/>
      <c r="K46" s="511"/>
      <c r="L46" s="511"/>
      <c r="M46" s="511"/>
      <c r="N46" s="511"/>
      <c r="O46" s="511"/>
      <c r="P46" s="511"/>
      <c r="Q46" s="512"/>
    </row>
    <row r="47" spans="1:19" ht="9" customHeight="1"/>
    <row r="48" spans="1:19" ht="21" customHeight="1">
      <c r="A48" s="216" t="s">
        <v>406</v>
      </c>
      <c r="E48" s="221" t="s">
        <v>463</v>
      </c>
      <c r="F48" s="221"/>
    </row>
    <row r="49" spans="1:17" ht="21" customHeight="1">
      <c r="B49" s="486"/>
      <c r="C49" s="487"/>
      <c r="D49" s="478" t="s">
        <v>552</v>
      </c>
      <c r="E49" s="479"/>
      <c r="F49" s="479"/>
      <c r="G49" s="479"/>
      <c r="H49" s="479"/>
      <c r="I49" s="479"/>
      <c r="J49" s="479"/>
      <c r="K49" s="479"/>
      <c r="L49" s="479"/>
      <c r="M49" s="479"/>
      <c r="N49" s="479"/>
      <c r="O49" s="479"/>
      <c r="P49" s="479"/>
      <c r="Q49" s="480"/>
    </row>
    <row r="50" spans="1:17" ht="21" customHeight="1">
      <c r="B50" s="486"/>
      <c r="C50" s="487"/>
      <c r="D50" s="478" t="s">
        <v>581</v>
      </c>
      <c r="E50" s="479"/>
      <c r="F50" s="479"/>
      <c r="G50" s="479"/>
      <c r="H50" s="479"/>
      <c r="I50" s="479"/>
      <c r="J50" s="479"/>
      <c r="K50" s="479"/>
      <c r="L50" s="479"/>
      <c r="M50" s="479"/>
      <c r="N50" s="479"/>
      <c r="O50" s="479"/>
      <c r="P50" s="479"/>
      <c r="Q50" s="480"/>
    </row>
    <row r="51" spans="1:17" ht="9" customHeight="1"/>
    <row r="52" spans="1:17" ht="21" customHeight="1">
      <c r="A52" s="216" t="s">
        <v>407</v>
      </c>
      <c r="G52" s="481"/>
      <c r="H52" s="481"/>
      <c r="I52" s="481"/>
      <c r="J52" s="481"/>
      <c r="K52" s="481"/>
      <c r="L52" s="481"/>
      <c r="M52" s="481"/>
      <c r="N52" s="481"/>
      <c r="O52" s="481"/>
      <c r="P52" s="481"/>
      <c r="Q52" s="481"/>
    </row>
    <row r="53" spans="1:17" ht="21" customHeight="1">
      <c r="B53" s="483" t="s">
        <v>544</v>
      </c>
      <c r="C53" s="483"/>
      <c r="D53" s="483"/>
      <c r="E53" s="483"/>
      <c r="F53" s="482"/>
      <c r="G53" s="482"/>
      <c r="H53" s="482"/>
      <c r="I53" s="482"/>
      <c r="J53" s="270" t="s">
        <v>529</v>
      </c>
      <c r="K53" s="482"/>
      <c r="L53" s="482"/>
      <c r="M53" s="482"/>
      <c r="N53" s="482"/>
      <c r="O53" s="484" t="s">
        <v>530</v>
      </c>
      <c r="P53" s="485"/>
      <c r="Q53" s="339"/>
    </row>
    <row r="54" spans="1:17" ht="9" customHeight="1">
      <c r="B54" s="216"/>
      <c r="C54" s="216"/>
      <c r="D54" s="216"/>
      <c r="E54" s="216"/>
      <c r="F54" s="216"/>
      <c r="G54" s="216"/>
    </row>
    <row r="55" spans="1:17" ht="21" customHeight="1" thickBot="1">
      <c r="A55" s="216" t="s">
        <v>472</v>
      </c>
      <c r="G55" s="477" t="s">
        <v>473</v>
      </c>
      <c r="H55" s="477"/>
      <c r="I55" s="477"/>
      <c r="J55" s="477"/>
      <c r="K55" s="477"/>
      <c r="L55" s="477"/>
      <c r="M55" s="477"/>
      <c r="N55" s="477"/>
      <c r="O55" s="477"/>
      <c r="P55" s="477"/>
      <c r="Q55" s="477"/>
    </row>
    <row r="56" spans="1:17" ht="15" customHeight="1" thickTop="1">
      <c r="B56" s="222" t="s">
        <v>449</v>
      </c>
      <c r="C56" s="234"/>
      <c r="D56" s="223"/>
      <c r="E56" s="223"/>
      <c r="F56" s="223"/>
      <c r="G56" s="223"/>
      <c r="H56" s="223"/>
      <c r="I56" s="223"/>
      <c r="J56" s="223"/>
      <c r="K56" s="223"/>
      <c r="L56" s="223"/>
      <c r="M56" s="223"/>
      <c r="N56" s="223"/>
      <c r="O56" s="223"/>
      <c r="P56" s="223"/>
      <c r="Q56" s="224"/>
    </row>
    <row r="57" spans="1:17" s="4" customFormat="1" ht="15" customHeight="1">
      <c r="B57" s="620" t="s">
        <v>403</v>
      </c>
      <c r="C57" s="621"/>
      <c r="D57" s="278" t="s">
        <v>236</v>
      </c>
      <c r="E57" s="626" t="s">
        <v>393</v>
      </c>
      <c r="F57" s="626"/>
      <c r="G57" s="627" t="s">
        <v>542</v>
      </c>
      <c r="H57" s="627"/>
      <c r="I57" s="627"/>
      <c r="J57" s="627"/>
      <c r="K57" s="617" t="s">
        <v>393</v>
      </c>
      <c r="L57" s="617"/>
      <c r="M57" s="617"/>
      <c r="N57" s="615" t="s">
        <v>540</v>
      </c>
      <c r="O57" s="615"/>
      <c r="P57" s="615"/>
      <c r="Q57" s="616"/>
    </row>
    <row r="58" spans="1:17" s="4" customFormat="1" ht="15" customHeight="1">
      <c r="B58" s="620" t="s">
        <v>403</v>
      </c>
      <c r="C58" s="621"/>
      <c r="D58" s="278" t="s">
        <v>367</v>
      </c>
      <c r="E58" s="615" t="s">
        <v>813</v>
      </c>
      <c r="F58" s="615"/>
      <c r="G58" s="615"/>
      <c r="H58" s="615"/>
      <c r="I58" s="615"/>
      <c r="J58" s="615"/>
      <c r="K58" s="615"/>
      <c r="L58" s="615"/>
      <c r="M58" s="615"/>
      <c r="N58" s="615"/>
      <c r="O58" s="615"/>
      <c r="P58" s="615"/>
      <c r="Q58" s="616"/>
    </row>
    <row r="59" spans="1:17" s="4" customFormat="1" ht="15" customHeight="1">
      <c r="B59" s="620" t="s">
        <v>403</v>
      </c>
      <c r="C59" s="621"/>
      <c r="D59" s="278" t="s">
        <v>368</v>
      </c>
      <c r="E59" s="615" t="s">
        <v>541</v>
      </c>
      <c r="F59" s="615"/>
      <c r="G59" s="615"/>
      <c r="H59" s="615"/>
      <c r="I59" s="615"/>
      <c r="J59" s="615"/>
      <c r="K59" s="615"/>
      <c r="L59" s="615"/>
      <c r="M59" s="615"/>
      <c r="N59" s="615"/>
      <c r="O59" s="615"/>
      <c r="P59" s="615"/>
      <c r="Q59" s="616"/>
    </row>
    <row r="60" spans="1:17" ht="15" customHeight="1">
      <c r="B60" s="620" t="s">
        <v>403</v>
      </c>
      <c r="C60" s="621"/>
      <c r="D60" s="278" t="s">
        <v>369</v>
      </c>
      <c r="E60" s="615" t="s">
        <v>895</v>
      </c>
      <c r="F60" s="615"/>
      <c r="G60" s="615"/>
      <c r="H60" s="615"/>
      <c r="I60" s="615"/>
      <c r="J60" s="615"/>
      <c r="K60" s="615"/>
      <c r="L60" s="615"/>
      <c r="M60" s="615"/>
      <c r="N60" s="615"/>
      <c r="O60" s="615"/>
      <c r="P60" s="615"/>
      <c r="Q60" s="616"/>
    </row>
    <row r="61" spans="1:17" ht="15" customHeight="1">
      <c r="B61" s="622" t="s">
        <v>403</v>
      </c>
      <c r="C61" s="623"/>
      <c r="D61" s="250" t="s">
        <v>470</v>
      </c>
      <c r="E61" s="624" t="s">
        <v>896</v>
      </c>
      <c r="F61" s="624"/>
      <c r="G61" s="624"/>
      <c r="H61" s="624"/>
      <c r="I61" s="624"/>
      <c r="J61" s="624"/>
      <c r="K61" s="624"/>
      <c r="L61" s="624"/>
      <c r="M61" s="624"/>
      <c r="N61" s="624"/>
      <c r="O61" s="624"/>
      <c r="P61" s="624"/>
      <c r="Q61" s="625"/>
    </row>
    <row r="62" spans="1:17" ht="15" customHeight="1" thickBot="1">
      <c r="B62" s="618" t="s">
        <v>403</v>
      </c>
      <c r="C62" s="619"/>
      <c r="D62" s="251" t="s">
        <v>471</v>
      </c>
      <c r="E62" s="628" t="s">
        <v>826</v>
      </c>
      <c r="F62" s="629"/>
      <c r="G62" s="629"/>
      <c r="H62" s="630" t="s">
        <v>827</v>
      </c>
      <c r="I62" s="630"/>
      <c r="J62" s="630"/>
      <c r="K62" s="628" t="s">
        <v>828</v>
      </c>
      <c r="L62" s="629"/>
      <c r="M62" s="629"/>
      <c r="N62" s="629"/>
      <c r="O62" s="629"/>
      <c r="P62" s="629"/>
      <c r="Q62" s="631"/>
    </row>
    <row r="63" spans="1:17" ht="18" customHeight="1" thickTop="1">
      <c r="A63" s="216" t="s">
        <v>330</v>
      </c>
      <c r="B63" s="216"/>
      <c r="C63" s="216"/>
      <c r="D63" s="216"/>
      <c r="E63" s="216"/>
      <c r="F63" s="216"/>
      <c r="G63" s="216"/>
    </row>
    <row r="64" spans="1:17" ht="18" customHeight="1">
      <c r="B64" s="216" t="s">
        <v>408</v>
      </c>
      <c r="C64" s="216"/>
      <c r="D64" s="216"/>
      <c r="E64" s="216"/>
      <c r="F64" s="216"/>
      <c r="G64" s="216"/>
    </row>
    <row r="65" spans="2:9" ht="18" customHeight="1">
      <c r="B65" s="216"/>
      <c r="C65" s="216"/>
      <c r="D65" s="216" t="s">
        <v>409</v>
      </c>
      <c r="E65" s="216"/>
      <c r="F65" s="216"/>
      <c r="G65" s="216"/>
    </row>
    <row r="66" spans="2:9" ht="18" customHeight="1">
      <c r="B66" s="216"/>
      <c r="C66" s="216"/>
      <c r="D66" s="216" t="s">
        <v>61</v>
      </c>
      <c r="E66" s="216"/>
      <c r="F66" s="216"/>
      <c r="G66" s="216"/>
    </row>
    <row r="67" spans="2:9" ht="18" customHeight="1">
      <c r="B67" s="216"/>
      <c r="C67" s="216"/>
      <c r="D67" s="216"/>
      <c r="E67" s="216"/>
      <c r="F67" s="216"/>
      <c r="G67" s="216"/>
    </row>
    <row r="68" spans="2:9" ht="18" customHeight="1">
      <c r="B68" s="216" t="s">
        <v>410</v>
      </c>
      <c r="C68" s="216"/>
      <c r="D68" s="216"/>
      <c r="E68" s="216"/>
      <c r="F68" s="216"/>
      <c r="G68" s="216"/>
    </row>
    <row r="69" spans="2:9" ht="18" customHeight="1">
      <c r="B69" s="216"/>
      <c r="C69" s="216"/>
      <c r="D69" s="216" t="s">
        <v>322</v>
      </c>
      <c r="E69" s="216"/>
      <c r="F69" s="216"/>
      <c r="G69" s="216"/>
    </row>
    <row r="70" spans="2:9" ht="18" customHeight="1">
      <c r="B70" s="216"/>
      <c r="C70" s="216"/>
      <c r="D70" s="216"/>
      <c r="E70" s="216"/>
      <c r="F70" s="216"/>
      <c r="G70" s="216"/>
      <c r="I70" s="225"/>
    </row>
    <row r="71" spans="2:9" ht="18" customHeight="1">
      <c r="B71" s="216"/>
      <c r="C71" s="216"/>
      <c r="D71" s="216"/>
      <c r="E71" s="216"/>
      <c r="F71" s="216"/>
      <c r="G71" s="216"/>
    </row>
    <row r="72" spans="2:9" ht="18" customHeight="1">
      <c r="B72" s="216"/>
      <c r="C72" s="216"/>
      <c r="D72" s="216"/>
      <c r="E72" s="216"/>
      <c r="F72" s="216"/>
      <c r="G72" s="216"/>
    </row>
    <row r="73" spans="2:9" ht="18" customHeight="1">
      <c r="B73" s="216"/>
      <c r="C73" s="216"/>
      <c r="D73" s="216"/>
      <c r="E73" s="216"/>
      <c r="F73" s="216"/>
      <c r="G73" s="216"/>
    </row>
    <row r="74" spans="2:9" ht="18" customHeight="1">
      <c r="B74" s="216"/>
      <c r="C74" s="216"/>
      <c r="D74" s="216"/>
      <c r="E74" s="216"/>
      <c r="F74" s="216"/>
      <c r="G74" s="216"/>
    </row>
    <row r="75" spans="2:9" ht="18" customHeight="1">
      <c r="B75" s="216"/>
      <c r="C75" s="216"/>
      <c r="D75" s="216"/>
      <c r="E75" s="216"/>
      <c r="F75" s="216"/>
      <c r="G75" s="216"/>
    </row>
    <row r="76" spans="2:9" ht="18" customHeight="1">
      <c r="B76" s="216"/>
      <c r="C76" s="216"/>
      <c r="D76" s="216"/>
      <c r="E76" s="216"/>
      <c r="F76" s="216"/>
      <c r="G76" s="216"/>
    </row>
    <row r="77" spans="2:9" ht="18" customHeight="1">
      <c r="B77" s="216"/>
      <c r="C77" s="216"/>
      <c r="D77" s="216"/>
      <c r="E77" s="216"/>
      <c r="F77" s="216"/>
      <c r="G77" s="216"/>
    </row>
    <row r="78" spans="2:9" ht="18" customHeight="1">
      <c r="B78" s="216"/>
      <c r="C78" s="216"/>
      <c r="D78" s="216"/>
      <c r="E78" s="216"/>
      <c r="F78" s="216"/>
      <c r="G78" s="216"/>
    </row>
    <row r="79" spans="2:9" ht="18" customHeight="1">
      <c r="B79" s="216"/>
      <c r="C79" s="216"/>
      <c r="D79" s="216"/>
      <c r="E79" s="216"/>
      <c r="F79" s="216"/>
      <c r="G79" s="216"/>
    </row>
    <row r="80" spans="2:9" ht="18" customHeight="1">
      <c r="B80" s="216"/>
      <c r="C80" s="216"/>
      <c r="D80" s="216"/>
      <c r="E80" s="216"/>
      <c r="F80" s="216"/>
      <c r="G80" s="216"/>
    </row>
    <row r="81" spans="2:7" ht="18" customHeight="1">
      <c r="B81" s="216"/>
      <c r="C81" s="216"/>
      <c r="D81" s="216"/>
      <c r="E81" s="216"/>
      <c r="F81" s="216"/>
      <c r="G81" s="216"/>
    </row>
    <row r="82" spans="2:7" ht="18" customHeight="1"/>
  </sheetData>
  <sheetProtection deleteColumns="0" deleteRows="0"/>
  <mergeCells count="109">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 ref="E59:Q59"/>
    <mergeCell ref="E60:Q60"/>
    <mergeCell ref="K57:M57"/>
    <mergeCell ref="B62:C62"/>
    <mergeCell ref="B57:C57"/>
    <mergeCell ref="B58:C58"/>
    <mergeCell ref="B59:C59"/>
    <mergeCell ref="B60:C60"/>
    <mergeCell ref="B61:C61"/>
    <mergeCell ref="E61:Q61"/>
    <mergeCell ref="E58:Q58"/>
    <mergeCell ref="E57:F57"/>
    <mergeCell ref="N57:Q57"/>
    <mergeCell ref="G57:J57"/>
    <mergeCell ref="E62:G62"/>
    <mergeCell ref="H62:J62"/>
    <mergeCell ref="K62:Q62"/>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B20:Q20"/>
    <mergeCell ref="B14:H14"/>
    <mergeCell ref="B16:Q16"/>
    <mergeCell ref="B17:B19"/>
    <mergeCell ref="D17:H17"/>
    <mergeCell ref="J17:Q17"/>
    <mergeCell ref="D18:H19"/>
    <mergeCell ref="B15:Q15"/>
    <mergeCell ref="I14:Q14"/>
    <mergeCell ref="C17:C19"/>
    <mergeCell ref="J19:P19"/>
    <mergeCell ref="J18:P18"/>
    <mergeCell ref="B9:G9"/>
    <mergeCell ref="B11:J11"/>
    <mergeCell ref="K11:Q11"/>
    <mergeCell ref="E13:Q13"/>
    <mergeCell ref="H9:L9"/>
    <mergeCell ref="M9:Q9"/>
    <mergeCell ref="B10:D10"/>
    <mergeCell ref="E10:J10"/>
    <mergeCell ref="A2:Q2"/>
    <mergeCell ref="A4:G4"/>
    <mergeCell ref="L5:Q5"/>
    <mergeCell ref="L6:Q6"/>
    <mergeCell ref="L7:Q7"/>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G55:Q55"/>
    <mergeCell ref="D50:Q50"/>
    <mergeCell ref="G52:Q52"/>
    <mergeCell ref="K53:N53"/>
    <mergeCell ref="B53:E53"/>
    <mergeCell ref="F53:I53"/>
    <mergeCell ref="O53:P53"/>
    <mergeCell ref="B50:C50"/>
    <mergeCell ref="B41:Q41"/>
    <mergeCell ref="B42:B43"/>
    <mergeCell ref="D42:H43"/>
    <mergeCell ref="J42:Q42"/>
    <mergeCell ref="J43:Q43"/>
    <mergeCell ref="C42:C43"/>
    <mergeCell ref="B45:Q46"/>
    <mergeCell ref="B44:Q44"/>
    <mergeCell ref="B49:C49"/>
    <mergeCell ref="D49:Q49"/>
  </mergeCells>
  <phoneticPr fontId="2"/>
  <dataValidations count="2">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686D0CD7-8CD2-4C2C-9A90-D41A6BD1976F}">
      <formula1>$D$69:$D$70</formula1>
    </dataValidation>
    <dataValidation type="list" allowBlank="1" showInputMessage="1" showErrorMessage="1" sqref="TE40 O21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I36: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WVU36:WVU38 O28" xr:uid="{3A9FA2D5-65C3-4A9C-82D5-7679B11DDBB9}">
      <formula1>$D$65:$D$66</formula1>
    </dataValidation>
  </dataValidations>
  <hyperlinks>
    <hyperlink ref="H62:J62" r:id="rId1" display="「技術資料作成の手引き」等、" xr:uid="{1E2E0C0F-97B1-4F52-96CB-7E76AC4E9EF3}"/>
  </hyperlinks>
  <pageMargins left="0.7" right="0.7" top="0.75" bottom="0.75" header="0.3" footer="0.3"/>
  <pageSetup paperSize="9" scale="64" orientation="portrait" horizontalDpi="1200"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0884-0BD1-4B9A-9127-3F092D3798CA}">
  <sheetPr codeName="Sheet5">
    <tabColor indexed="10"/>
    <pageSetUpPr fitToPage="1"/>
  </sheetPr>
  <dimension ref="A1:O138"/>
  <sheetViews>
    <sheetView topLeftCell="A25" zoomScale="70" zoomScaleNormal="70" workbookViewId="0">
      <selection activeCell="Q48" sqref="Q48"/>
    </sheetView>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45</v>
      </c>
      <c r="K1" s="784" t="s">
        <v>10</v>
      </c>
      <c r="L1" s="785"/>
      <c r="M1" s="786"/>
    </row>
    <row r="2" spans="2:13" ht="16.5">
      <c r="B2" s="787" t="s">
        <v>466</v>
      </c>
      <c r="C2" s="788"/>
      <c r="D2" s="788"/>
      <c r="E2" s="788"/>
      <c r="F2" s="788"/>
      <c r="G2" s="788"/>
      <c r="H2" s="788"/>
      <c r="I2" s="788"/>
      <c r="J2" s="788"/>
      <c r="K2" s="788"/>
      <c r="L2" s="789"/>
      <c r="M2" s="789"/>
    </row>
    <row r="3" spans="2:13" ht="9" customHeight="1" thickBot="1">
      <c r="B3" s="9"/>
      <c r="C3" s="10"/>
      <c r="D3" s="11"/>
      <c r="E3" s="11"/>
      <c r="F3" s="11"/>
      <c r="G3" s="11"/>
      <c r="H3" s="11"/>
      <c r="I3" s="11"/>
      <c r="J3" s="11"/>
      <c r="K3" s="11"/>
      <c r="L3" s="11"/>
      <c r="M3" s="11"/>
    </row>
    <row r="4" spans="2:13" ht="20.149999999999999" customHeight="1">
      <c r="B4" s="12" t="s">
        <v>11</v>
      </c>
      <c r="C4" s="790" t="str">
        <f>'様式１（表紙）'!E10</f>
        <v>高潮防南　第8504－0－001号</v>
      </c>
      <c r="D4" s="790"/>
      <c r="E4" s="790"/>
      <c r="F4" s="791"/>
      <c r="G4" s="791"/>
      <c r="H4" s="792" t="s">
        <v>128</v>
      </c>
      <c r="I4" s="793"/>
      <c r="J4" s="212"/>
      <c r="K4" s="60" t="s">
        <v>184</v>
      </c>
      <c r="L4" s="197"/>
      <c r="M4" s="61" t="s">
        <v>185</v>
      </c>
    </row>
    <row r="5" spans="2:13" ht="20.149999999999999" customHeight="1">
      <c r="B5" s="668" t="s">
        <v>13</v>
      </c>
      <c r="C5" s="795" t="str">
        <f>'様式１（表紙）'!B11</f>
        <v>東播磨港　高砂地区　護岸補強工事（その９）</v>
      </c>
      <c r="D5" s="795"/>
      <c r="E5" s="795"/>
      <c r="F5" s="796"/>
      <c r="G5" s="796"/>
      <c r="H5" s="668" t="s">
        <v>12</v>
      </c>
      <c r="I5" s="772"/>
      <c r="J5" s="799">
        <f>'様式１（表紙）'!L6</f>
        <v>0</v>
      </c>
      <c r="K5" s="799"/>
      <c r="L5" s="799"/>
      <c r="M5" s="800"/>
    </row>
    <row r="6" spans="2:13" ht="20.149999999999999" customHeight="1" thickBot="1">
      <c r="B6" s="794"/>
      <c r="C6" s="797"/>
      <c r="D6" s="797"/>
      <c r="E6" s="797"/>
      <c r="F6" s="798"/>
      <c r="G6" s="798"/>
      <c r="H6" s="801" t="s">
        <v>14</v>
      </c>
      <c r="I6" s="802"/>
      <c r="J6" s="803">
        <f>'様式１（表紙）'!F53</f>
        <v>0</v>
      </c>
      <c r="K6" s="803"/>
      <c r="L6" s="803"/>
      <c r="M6" s="804"/>
    </row>
    <row r="7" spans="2:13" ht="19.5" customHeight="1">
      <c r="H7" s="421"/>
      <c r="I7" s="421"/>
      <c r="J7" s="421"/>
      <c r="K7" s="421"/>
      <c r="L7" s="421"/>
      <c r="M7" s="420"/>
    </row>
    <row r="9" spans="2:13" ht="13.5" thickBot="1"/>
    <row r="10" spans="2:13" ht="18" customHeight="1">
      <c r="B10" s="811" t="s">
        <v>15</v>
      </c>
      <c r="C10" s="813" t="s">
        <v>16</v>
      </c>
      <c r="D10" s="815" t="s">
        <v>17</v>
      </c>
      <c r="E10" s="817" t="s">
        <v>18</v>
      </c>
      <c r="F10" s="817"/>
      <c r="G10" s="818"/>
      <c r="H10" s="818"/>
      <c r="I10" s="819" t="s">
        <v>19</v>
      </c>
      <c r="J10" s="820"/>
      <c r="K10" s="817" t="s">
        <v>464</v>
      </c>
      <c r="L10" s="817"/>
      <c r="M10" s="834"/>
    </row>
    <row r="11" spans="2:13" ht="18" customHeight="1" thickBot="1">
      <c r="B11" s="812"/>
      <c r="C11" s="814"/>
      <c r="D11" s="816"/>
      <c r="E11" s="835" t="s">
        <v>18</v>
      </c>
      <c r="F11" s="836"/>
      <c r="G11" s="13" t="s">
        <v>20</v>
      </c>
      <c r="H11" s="13" t="s">
        <v>21</v>
      </c>
      <c r="I11" s="14" t="s">
        <v>20</v>
      </c>
      <c r="J11" s="13" t="s">
        <v>21</v>
      </c>
      <c r="K11" s="15" t="s">
        <v>44</v>
      </c>
      <c r="L11" s="15" t="s">
        <v>42</v>
      </c>
      <c r="M11" s="16" t="s">
        <v>1</v>
      </c>
    </row>
    <row r="12" spans="2:13" ht="21" customHeight="1" thickTop="1">
      <c r="B12" s="702" t="s">
        <v>424</v>
      </c>
      <c r="C12" s="731" t="s">
        <v>57</v>
      </c>
      <c r="D12" s="749" t="s">
        <v>38</v>
      </c>
      <c r="E12" s="838" t="s">
        <v>187</v>
      </c>
      <c r="F12" s="839"/>
      <c r="G12" s="17" t="s">
        <v>23</v>
      </c>
      <c r="H12" s="102">
        <v>1</v>
      </c>
      <c r="I12" s="840" t="str">
        <f>IF(様式３!$A$9=様式３!$D$59,"なし","あり")</f>
        <v>なし</v>
      </c>
      <c r="J12" s="700">
        <f>IF(I12="","",IF(I12=G12,H12,H13))</f>
        <v>0</v>
      </c>
      <c r="K12" s="658"/>
      <c r="L12" s="661"/>
      <c r="M12" s="841"/>
    </row>
    <row r="13" spans="2:13" ht="21" customHeight="1">
      <c r="B13" s="703"/>
      <c r="C13" s="772"/>
      <c r="D13" s="773"/>
      <c r="E13" s="710" t="s">
        <v>188</v>
      </c>
      <c r="F13" s="728"/>
      <c r="G13" s="286" t="s">
        <v>25</v>
      </c>
      <c r="H13" s="103">
        <v>0</v>
      </c>
      <c r="I13" s="777"/>
      <c r="J13" s="727"/>
      <c r="K13" s="706"/>
      <c r="L13" s="708"/>
      <c r="M13" s="745"/>
    </row>
    <row r="14" spans="2:13" ht="21" customHeight="1">
      <c r="B14" s="703"/>
      <c r="C14" s="716" t="s">
        <v>3</v>
      </c>
      <c r="D14" s="747" t="s">
        <v>195</v>
      </c>
      <c r="E14" s="723" t="s">
        <v>27</v>
      </c>
      <c r="F14" s="724"/>
      <c r="G14" s="716" t="s">
        <v>224</v>
      </c>
      <c r="H14" s="77">
        <v>0.5</v>
      </c>
      <c r="I14" s="343" t="str">
        <f>様式３!$AD$14&amp;"件"</f>
        <v>0件</v>
      </c>
      <c r="J14" s="750">
        <f>IF(AND(I14="",I15="",I16="",I17="",I18=""),"",IF(OR(I14="",I15="",I16="",I17="",I18=""),"全て選択してください。",IF(LEFT(I14)+LEFT(I15)+LEFT(I16)+LEFT(I17)+LEFT(I18)=4,LEFT(I14)*H14+LEFT(I15)*H15+LEFT(I16)*H16+LEFT(I17)*H17+LEFT(I18)*H18,"合計4件にしてください")))</f>
        <v>0</v>
      </c>
      <c r="K14" s="753"/>
      <c r="L14" s="757"/>
      <c r="M14" s="744"/>
    </row>
    <row r="15" spans="2:13" ht="21" customHeight="1">
      <c r="B15" s="703"/>
      <c r="C15" s="688"/>
      <c r="D15" s="748"/>
      <c r="E15" s="824" t="s">
        <v>47</v>
      </c>
      <c r="F15" s="825"/>
      <c r="G15" s="688"/>
      <c r="H15" s="78">
        <v>0.4</v>
      </c>
      <c r="I15" s="344" t="str">
        <f>様式３!$AD$16&amp;"件"</f>
        <v>0件</v>
      </c>
      <c r="J15" s="751"/>
      <c r="K15" s="754"/>
      <c r="L15" s="757"/>
      <c r="M15" s="744"/>
    </row>
    <row r="16" spans="2:13" ht="21" customHeight="1">
      <c r="B16" s="703"/>
      <c r="C16" s="688"/>
      <c r="D16" s="748"/>
      <c r="E16" s="824" t="s">
        <v>48</v>
      </c>
      <c r="F16" s="825"/>
      <c r="G16" s="688"/>
      <c r="H16" s="78">
        <v>0.3</v>
      </c>
      <c r="I16" s="344" t="str">
        <f>様式３!$AD$18&amp;"件"</f>
        <v>0件</v>
      </c>
      <c r="J16" s="751"/>
      <c r="K16" s="754"/>
      <c r="L16" s="757"/>
      <c r="M16" s="744"/>
    </row>
    <row r="17" spans="2:15" ht="21" customHeight="1">
      <c r="B17" s="703"/>
      <c r="C17" s="688"/>
      <c r="D17" s="748"/>
      <c r="E17" s="824" t="s">
        <v>49</v>
      </c>
      <c r="F17" s="825"/>
      <c r="G17" s="688"/>
      <c r="H17" s="78">
        <v>0.2</v>
      </c>
      <c r="I17" s="345" t="str">
        <f>様式３!$AD$20&amp;"件"</f>
        <v>0件</v>
      </c>
      <c r="J17" s="751"/>
      <c r="K17" s="754"/>
      <c r="L17" s="757"/>
      <c r="M17" s="744"/>
    </row>
    <row r="18" spans="2:15" ht="21" customHeight="1">
      <c r="B18" s="703"/>
      <c r="C18" s="731"/>
      <c r="D18" s="749"/>
      <c r="E18" s="826" t="s">
        <v>221</v>
      </c>
      <c r="F18" s="827"/>
      <c r="G18" s="731"/>
      <c r="H18" s="90">
        <v>0</v>
      </c>
      <c r="I18" s="346" t="str">
        <f>様式３!$AD$22&amp;"件"</f>
        <v>4件</v>
      </c>
      <c r="J18" s="752"/>
      <c r="K18" s="837"/>
      <c r="L18" s="757"/>
      <c r="M18" s="744"/>
    </row>
    <row r="19" spans="2:15" ht="21" customHeight="1">
      <c r="B19" s="703"/>
      <c r="C19" s="772" t="s">
        <v>28</v>
      </c>
      <c r="D19" s="773" t="s">
        <v>22</v>
      </c>
      <c r="E19" s="821" t="s">
        <v>29</v>
      </c>
      <c r="F19" s="822"/>
      <c r="G19" s="716" t="s">
        <v>30</v>
      </c>
      <c r="H19" s="104">
        <v>2</v>
      </c>
      <c r="I19" s="828">
        <f>様式３!$M$35</f>
        <v>0</v>
      </c>
      <c r="J19" s="720">
        <f>IF(I19&gt;=100,2,IF(AND(80&lt;=I19,I19&lt;100),1.5,IF(AND(60&lt;=I19,I19&lt;80),1,IF(AND(40&lt;=I19,I19&lt;60),0.5,IF(I19="","",0)))))</f>
        <v>0</v>
      </c>
      <c r="K19" s="842"/>
      <c r="L19" s="844"/>
      <c r="M19" s="846"/>
    </row>
    <row r="20" spans="2:15" ht="21" customHeight="1">
      <c r="B20" s="703"/>
      <c r="C20" s="772"/>
      <c r="D20" s="773"/>
      <c r="E20" s="824" t="s">
        <v>31</v>
      </c>
      <c r="F20" s="831"/>
      <c r="G20" s="823"/>
      <c r="H20" s="102">
        <v>1.5</v>
      </c>
      <c r="I20" s="829"/>
      <c r="J20" s="700"/>
      <c r="K20" s="843"/>
      <c r="L20" s="845"/>
      <c r="M20" s="847"/>
    </row>
    <row r="21" spans="2:15" ht="21" customHeight="1">
      <c r="B21" s="703"/>
      <c r="C21" s="772"/>
      <c r="D21" s="773"/>
      <c r="E21" s="824" t="s">
        <v>32</v>
      </c>
      <c r="F21" s="831"/>
      <c r="G21" s="823"/>
      <c r="H21" s="102">
        <v>1</v>
      </c>
      <c r="I21" s="829"/>
      <c r="J21" s="700"/>
      <c r="K21" s="843"/>
      <c r="L21" s="845"/>
      <c r="M21" s="847"/>
    </row>
    <row r="22" spans="2:15" ht="21" customHeight="1">
      <c r="B22" s="703"/>
      <c r="C22" s="772"/>
      <c r="D22" s="773"/>
      <c r="E22" s="824" t="s">
        <v>33</v>
      </c>
      <c r="F22" s="831"/>
      <c r="G22" s="823"/>
      <c r="H22" s="102">
        <v>0.5</v>
      </c>
      <c r="I22" s="829"/>
      <c r="J22" s="700"/>
      <c r="K22" s="843"/>
      <c r="L22" s="845"/>
      <c r="M22" s="847"/>
    </row>
    <row r="23" spans="2:15" ht="21" customHeight="1" thickBot="1">
      <c r="B23" s="703"/>
      <c r="C23" s="802"/>
      <c r="D23" s="747"/>
      <c r="E23" s="832" t="s">
        <v>34</v>
      </c>
      <c r="F23" s="833"/>
      <c r="G23" s="823"/>
      <c r="H23" s="109">
        <v>0</v>
      </c>
      <c r="I23" s="830"/>
      <c r="J23" s="700"/>
      <c r="K23" s="843"/>
      <c r="L23" s="845"/>
      <c r="M23" s="847"/>
    </row>
    <row r="24" spans="2:15" ht="21" customHeight="1" thickTop="1">
      <c r="B24" s="702" t="s">
        <v>422</v>
      </c>
      <c r="C24" s="66" t="s">
        <v>194</v>
      </c>
      <c r="D24" s="64" t="s">
        <v>61</v>
      </c>
      <c r="E24" s="767" t="s">
        <v>204</v>
      </c>
      <c r="F24" s="768"/>
      <c r="G24" s="768"/>
      <c r="H24" s="769"/>
      <c r="I24" s="770" t="str">
        <f>IF(COUNTIF(様式４!$A$22:$A$27,"○")&gt;=2,"×",IF(様式４!$R$11="する","専任補助者","配置予定技術者"))</f>
        <v>配置予定技術者</v>
      </c>
      <c r="J24" s="771"/>
      <c r="K24" s="67"/>
      <c r="L24" s="68"/>
      <c r="M24" s="69"/>
      <c r="O24" s="119" t="s">
        <v>777</v>
      </c>
    </row>
    <row r="25" spans="2:15" ht="21" customHeight="1">
      <c r="B25" s="765"/>
      <c r="C25" s="731" t="s">
        <v>57</v>
      </c>
      <c r="D25" s="749" t="s">
        <v>22</v>
      </c>
      <c r="E25" s="774" t="s">
        <v>187</v>
      </c>
      <c r="F25" s="775"/>
      <c r="G25" s="65" t="s">
        <v>23</v>
      </c>
      <c r="H25" s="102">
        <v>2</v>
      </c>
      <c r="I25" s="776" t="str">
        <f>IF(AND(様式４!A22=様式４!C81,様式４!E22=様式４!C86),"あり",IF(AND(様式４!A24=様式４!C81,様式４!E24=様式４!C86),"あり",IF(AND(様式４!A26=様式４!C81,様式４!E26=様式４!C86),"あり","なし")))</f>
        <v>なし</v>
      </c>
      <c r="J25" s="727">
        <f>IF(I25="","",IF(I25=G25,H25,H26))</f>
        <v>0</v>
      </c>
      <c r="K25" s="659"/>
      <c r="L25" s="662"/>
      <c r="M25" s="744"/>
      <c r="O25" s="119"/>
    </row>
    <row r="26" spans="2:15" ht="21" customHeight="1">
      <c r="B26" s="765"/>
      <c r="C26" s="772"/>
      <c r="D26" s="773"/>
      <c r="E26" s="710" t="s">
        <v>188</v>
      </c>
      <c r="F26" s="746"/>
      <c r="G26" s="286" t="s">
        <v>25</v>
      </c>
      <c r="H26" s="103">
        <v>0</v>
      </c>
      <c r="I26" s="777"/>
      <c r="J26" s="778"/>
      <c r="K26" s="706"/>
      <c r="L26" s="708"/>
      <c r="M26" s="745"/>
    </row>
    <row r="27" spans="2:15" ht="21" customHeight="1">
      <c r="B27" s="765"/>
      <c r="C27" s="716" t="s">
        <v>56</v>
      </c>
      <c r="D27" s="747" t="s">
        <v>26</v>
      </c>
      <c r="E27" s="761" t="s">
        <v>803</v>
      </c>
      <c r="F27" s="71" t="s">
        <v>27</v>
      </c>
      <c r="G27" s="716" t="s">
        <v>699</v>
      </c>
      <c r="H27" s="75">
        <v>2</v>
      </c>
      <c r="I27" s="347" t="str">
        <f>様式４!AI46&amp;"件"</f>
        <v>0件</v>
      </c>
      <c r="J27" s="750">
        <f>IF(AND(I27="",I28="",I29="",I30="",I31=""),"",IF(OR(I27="",I28="",I29="",I30="",I31=""),"全ての項目を選択してください。",IF(LEFT(I27)+LEFT(I28)+LEFT(I29)+LEFT(I30)+LEFT(I31)=2,LEFT(I27)*H27+LEFT(I28)*H28+LEFT(I29)*H29+LEFT(I30)*H30+LEFT(I31)*H31,"合計2件にしてください")))</f>
        <v>0</v>
      </c>
      <c r="K27" s="753"/>
      <c r="L27" s="756"/>
      <c r="M27" s="759"/>
    </row>
    <row r="28" spans="2:15" ht="21" customHeight="1">
      <c r="B28" s="765"/>
      <c r="C28" s="688"/>
      <c r="D28" s="748"/>
      <c r="E28" s="762"/>
      <c r="F28" s="70" t="s">
        <v>47</v>
      </c>
      <c r="G28" s="688"/>
      <c r="H28" s="76">
        <v>1.5</v>
      </c>
      <c r="I28" s="348" t="str">
        <f>様式４!AI48&amp;"件"</f>
        <v>0件</v>
      </c>
      <c r="J28" s="751"/>
      <c r="K28" s="754"/>
      <c r="L28" s="757"/>
      <c r="M28" s="744"/>
    </row>
    <row r="29" spans="2:15" ht="21" customHeight="1">
      <c r="B29" s="765"/>
      <c r="C29" s="688"/>
      <c r="D29" s="748"/>
      <c r="E29" s="762"/>
      <c r="F29" s="70" t="s">
        <v>48</v>
      </c>
      <c r="G29" s="688"/>
      <c r="H29" s="76">
        <v>1</v>
      </c>
      <c r="I29" s="348" t="str">
        <f>様式４!AI49&amp;"件"</f>
        <v>0件</v>
      </c>
      <c r="J29" s="751"/>
      <c r="K29" s="754"/>
      <c r="L29" s="757"/>
      <c r="M29" s="744"/>
    </row>
    <row r="30" spans="2:15" ht="21" customHeight="1">
      <c r="B30" s="765"/>
      <c r="C30" s="688"/>
      <c r="D30" s="748"/>
      <c r="E30" s="762"/>
      <c r="F30" s="70" t="s">
        <v>49</v>
      </c>
      <c r="G30" s="688"/>
      <c r="H30" s="76">
        <v>0.5</v>
      </c>
      <c r="I30" s="348" t="str">
        <f>様式４!AI51&amp;"件"</f>
        <v>0件</v>
      </c>
      <c r="J30" s="751"/>
      <c r="K30" s="754"/>
      <c r="L30" s="757"/>
      <c r="M30" s="744"/>
    </row>
    <row r="31" spans="2:15" ht="21" customHeight="1">
      <c r="B31" s="765"/>
      <c r="C31" s="731"/>
      <c r="D31" s="749"/>
      <c r="E31" s="763" t="s">
        <v>793</v>
      </c>
      <c r="F31" s="764"/>
      <c r="G31" s="731"/>
      <c r="H31" s="90">
        <v>0</v>
      </c>
      <c r="I31" s="349" t="str">
        <f>様式４!AI53&amp;"件"</f>
        <v>2件</v>
      </c>
      <c r="J31" s="752"/>
      <c r="K31" s="755"/>
      <c r="L31" s="758"/>
      <c r="M31" s="760"/>
    </row>
    <row r="32" spans="2:15" ht="21" customHeight="1">
      <c r="B32" s="765"/>
      <c r="C32" s="734" t="s">
        <v>558</v>
      </c>
      <c r="D32" s="782" t="s">
        <v>36</v>
      </c>
      <c r="E32" s="723" t="s">
        <v>197</v>
      </c>
      <c r="F32" s="735"/>
      <c r="G32" s="18" t="s">
        <v>24</v>
      </c>
      <c r="H32" s="104">
        <v>3</v>
      </c>
      <c r="I32" s="729" t="str">
        <f>IF(AND(様式４!A57=様式４!C81,様式４!T57=様式４!C81),"あり",IF(AND(様式４!A59=様式４!C81,様式４!T59=様式４!C81),"あり",IF(AND(様式４!A61=様式４!C81,様式４!T61=様式４!C81),"あり","なし")))</f>
        <v>なし</v>
      </c>
      <c r="J32" s="720">
        <f>IF(I32="","",IF(I32=G32,H32,H33))</f>
        <v>0</v>
      </c>
      <c r="K32" s="705"/>
      <c r="L32" s="707"/>
      <c r="M32" s="680"/>
    </row>
    <row r="33" spans="2:15" ht="21" customHeight="1" thickBot="1">
      <c r="B33" s="766"/>
      <c r="C33" s="781"/>
      <c r="D33" s="783"/>
      <c r="E33" s="779" t="s">
        <v>198</v>
      </c>
      <c r="F33" s="780"/>
      <c r="G33" s="73" t="s">
        <v>35</v>
      </c>
      <c r="H33" s="107">
        <v>0</v>
      </c>
      <c r="I33" s="730"/>
      <c r="J33" s="700"/>
      <c r="K33" s="659"/>
      <c r="L33" s="662"/>
      <c r="M33" s="665"/>
    </row>
    <row r="34" spans="2:15" ht="27" customHeight="1" thickTop="1">
      <c r="B34" s="702" t="s">
        <v>202</v>
      </c>
      <c r="C34" s="739" t="s">
        <v>37</v>
      </c>
      <c r="D34" s="740" t="s">
        <v>38</v>
      </c>
      <c r="E34" s="741" t="s">
        <v>425</v>
      </c>
      <c r="F34" s="742"/>
      <c r="G34" s="74" t="s">
        <v>23</v>
      </c>
      <c r="H34" s="108">
        <v>1</v>
      </c>
      <c r="I34" s="743" t="s">
        <v>25</v>
      </c>
      <c r="J34" s="699">
        <f>IF(I34="","",IF(I34=G34,H34,H35))</f>
        <v>0</v>
      </c>
      <c r="K34" s="658"/>
      <c r="L34" s="661"/>
      <c r="M34" s="664"/>
    </row>
    <row r="35" spans="2:15" ht="21" customHeight="1">
      <c r="B35" s="703"/>
      <c r="C35" s="716"/>
      <c r="D35" s="691"/>
      <c r="E35" s="737" t="s">
        <v>201</v>
      </c>
      <c r="F35" s="738"/>
      <c r="G35" s="73" t="s">
        <v>25</v>
      </c>
      <c r="H35" s="109">
        <v>0</v>
      </c>
      <c r="I35" s="726"/>
      <c r="J35" s="727"/>
      <c r="K35" s="706"/>
      <c r="L35" s="708"/>
      <c r="M35" s="709"/>
    </row>
    <row r="36" spans="2:15" ht="27" customHeight="1">
      <c r="B36" s="703"/>
      <c r="C36" s="734" t="s">
        <v>196</v>
      </c>
      <c r="D36" s="715" t="s">
        <v>38</v>
      </c>
      <c r="E36" s="723" t="s">
        <v>454</v>
      </c>
      <c r="F36" s="735"/>
      <c r="G36" s="18" t="s">
        <v>24</v>
      </c>
      <c r="H36" s="104">
        <v>1</v>
      </c>
      <c r="I36" s="736" t="s">
        <v>25</v>
      </c>
      <c r="J36" s="720">
        <f>IF(I36="","",IF(I36=G36,H36,H37))</f>
        <v>0</v>
      </c>
      <c r="K36" s="705"/>
      <c r="L36" s="707"/>
      <c r="M36" s="680"/>
    </row>
    <row r="37" spans="2:15" ht="21" customHeight="1">
      <c r="B37" s="703"/>
      <c r="C37" s="734"/>
      <c r="D37" s="722"/>
      <c r="E37" s="710" t="s">
        <v>201</v>
      </c>
      <c r="F37" s="728"/>
      <c r="G37" s="72" t="s">
        <v>35</v>
      </c>
      <c r="H37" s="103">
        <v>0</v>
      </c>
      <c r="I37" s="726"/>
      <c r="J37" s="727"/>
      <c r="K37" s="706"/>
      <c r="L37" s="708"/>
      <c r="M37" s="709"/>
    </row>
    <row r="38" spans="2:15" ht="21" customHeight="1">
      <c r="B38" s="703"/>
      <c r="C38" s="734" t="s">
        <v>43</v>
      </c>
      <c r="D38" s="715" t="s">
        <v>38</v>
      </c>
      <c r="E38" s="723" t="s">
        <v>200</v>
      </c>
      <c r="F38" s="735"/>
      <c r="G38" s="18" t="s">
        <v>24</v>
      </c>
      <c r="H38" s="104">
        <v>1</v>
      </c>
      <c r="I38" s="736" t="s">
        <v>25</v>
      </c>
      <c r="J38" s="720">
        <f>IF(I38="","",IF(I38=G38,H38,H39))</f>
        <v>0</v>
      </c>
      <c r="K38" s="705"/>
      <c r="L38" s="707"/>
      <c r="M38" s="680"/>
    </row>
    <row r="39" spans="2:15" ht="21" customHeight="1">
      <c r="B39" s="703"/>
      <c r="C39" s="734"/>
      <c r="D39" s="722"/>
      <c r="E39" s="710" t="s">
        <v>199</v>
      </c>
      <c r="F39" s="728"/>
      <c r="G39" s="72" t="s">
        <v>35</v>
      </c>
      <c r="H39" s="103">
        <v>0</v>
      </c>
      <c r="I39" s="726"/>
      <c r="J39" s="727"/>
      <c r="K39" s="706"/>
      <c r="L39" s="708"/>
      <c r="M39" s="709"/>
    </row>
    <row r="40" spans="2:15" ht="24" customHeight="1">
      <c r="B40" s="703"/>
      <c r="C40" s="716" t="s">
        <v>778</v>
      </c>
      <c r="D40" s="715" t="s">
        <v>38</v>
      </c>
      <c r="E40" s="805" t="s">
        <v>739</v>
      </c>
      <c r="F40" s="806"/>
      <c r="G40" s="392" t="s">
        <v>780</v>
      </c>
      <c r="H40" s="393">
        <v>0.5</v>
      </c>
      <c r="I40" s="729" t="str">
        <f>IF(様式5!AJ25="○",$G$40,$G$41)</f>
        <v>非該当</v>
      </c>
      <c r="J40" s="720">
        <f>IF(OR(I40="",I42=""),"",IF(I40=G40,H40,H41)+IF(I42=G42,H42,H43))</f>
        <v>0</v>
      </c>
      <c r="K40" s="705"/>
      <c r="L40" s="707"/>
      <c r="M40" s="680"/>
    </row>
    <row r="41" spans="2:15" ht="21" customHeight="1">
      <c r="B41" s="703"/>
      <c r="C41" s="688"/>
      <c r="D41" s="691"/>
      <c r="E41" s="807"/>
      <c r="F41" s="808"/>
      <c r="G41" s="390" t="s">
        <v>781</v>
      </c>
      <c r="H41" s="396">
        <v>0</v>
      </c>
      <c r="I41" s="730"/>
      <c r="J41" s="700"/>
      <c r="K41" s="706"/>
      <c r="L41" s="708"/>
      <c r="M41" s="709"/>
    </row>
    <row r="42" spans="2:15" ht="21" customHeight="1">
      <c r="B42" s="703"/>
      <c r="C42" s="688"/>
      <c r="D42" s="691"/>
      <c r="E42" s="809" t="s">
        <v>779</v>
      </c>
      <c r="F42" s="809"/>
      <c r="G42" s="394" t="s">
        <v>214</v>
      </c>
      <c r="H42" s="397">
        <v>0.5</v>
      </c>
      <c r="I42" s="732" t="str">
        <f>IF(様式5!AN25="○",$G$42,$G$43)</f>
        <v>非該当</v>
      </c>
      <c r="J42" s="700"/>
      <c r="K42" s="705"/>
      <c r="L42" s="707"/>
      <c r="M42" s="680"/>
    </row>
    <row r="43" spans="2:15" ht="21" customHeight="1">
      <c r="B43" s="703"/>
      <c r="C43" s="731"/>
      <c r="D43" s="722"/>
      <c r="E43" s="810"/>
      <c r="F43" s="810"/>
      <c r="G43" s="395" t="s">
        <v>781</v>
      </c>
      <c r="H43" s="398">
        <v>0</v>
      </c>
      <c r="I43" s="733"/>
      <c r="J43" s="727"/>
      <c r="K43" s="706"/>
      <c r="L43" s="708"/>
      <c r="M43" s="709"/>
    </row>
    <row r="44" spans="2:15" ht="21" customHeight="1">
      <c r="B44" s="703"/>
      <c r="C44" s="688" t="s">
        <v>268</v>
      </c>
      <c r="D44" s="691" t="s">
        <v>38</v>
      </c>
      <c r="E44" s="723" t="s">
        <v>269</v>
      </c>
      <c r="F44" s="724"/>
      <c r="G44" s="118" t="s">
        <v>24</v>
      </c>
      <c r="H44" s="102">
        <v>1</v>
      </c>
      <c r="I44" s="725" t="s">
        <v>25</v>
      </c>
      <c r="J44" s="700">
        <f>IF(I44="","",IF(I44=G44,H44,H45))</f>
        <v>0</v>
      </c>
      <c r="K44" s="659"/>
      <c r="L44" s="662"/>
      <c r="M44" s="665"/>
    </row>
    <row r="45" spans="2:15" ht="21" customHeight="1">
      <c r="B45" s="703"/>
      <c r="C45" s="731"/>
      <c r="D45" s="722"/>
      <c r="E45" s="710" t="s">
        <v>455</v>
      </c>
      <c r="F45" s="711"/>
      <c r="G45" s="72" t="s">
        <v>35</v>
      </c>
      <c r="H45" s="103">
        <v>0</v>
      </c>
      <c r="I45" s="726"/>
      <c r="J45" s="727"/>
      <c r="K45" s="706"/>
      <c r="L45" s="708"/>
      <c r="M45" s="709"/>
    </row>
    <row r="46" spans="2:15" ht="21" customHeight="1">
      <c r="B46" s="703"/>
      <c r="C46" s="713"/>
      <c r="D46" s="691"/>
      <c r="E46" s="723"/>
      <c r="F46" s="724"/>
      <c r="G46" s="118"/>
      <c r="H46" s="102"/>
      <c r="I46" s="725"/>
      <c r="J46" s="700" t="str">
        <f>IF(I46="","",IF(I46=G46,H46,H47))</f>
        <v/>
      </c>
      <c r="K46" s="659"/>
      <c r="L46" s="662"/>
      <c r="M46" s="665"/>
      <c r="O46" s="119" t="s">
        <v>266</v>
      </c>
    </row>
    <row r="47" spans="2:15" ht="21" customHeight="1">
      <c r="B47" s="703"/>
      <c r="C47" s="721"/>
      <c r="D47" s="722"/>
      <c r="E47" s="710"/>
      <c r="F47" s="711"/>
      <c r="G47" s="72"/>
      <c r="H47" s="103"/>
      <c r="I47" s="726"/>
      <c r="J47" s="727"/>
      <c r="K47" s="706"/>
      <c r="L47" s="708"/>
      <c r="M47" s="709"/>
      <c r="O47" s="119" t="s">
        <v>802</v>
      </c>
    </row>
    <row r="48" spans="2:15" ht="21" customHeight="1">
      <c r="B48" s="703"/>
      <c r="C48" s="712" t="s">
        <v>423</v>
      </c>
      <c r="D48" s="715" t="s">
        <v>195</v>
      </c>
      <c r="E48" s="716" t="s">
        <v>250</v>
      </c>
      <c r="F48" s="110" t="s">
        <v>228</v>
      </c>
      <c r="G48" s="111" t="s">
        <v>229</v>
      </c>
      <c r="H48" s="112">
        <v>2</v>
      </c>
      <c r="I48" s="717" t="s">
        <v>872</v>
      </c>
      <c r="J48" s="720" t="str">
        <f>IF(TRIM(I48)="","",IF(I48=G48,H48,IF(I48=G49,H49,IF(I48=G50,H50,IF(I48=G51,H51,IF(I48=G52,H52))))))</f>
        <v/>
      </c>
      <c r="K48" s="705"/>
      <c r="L48" s="707"/>
      <c r="M48" s="680"/>
      <c r="O48" s="120"/>
    </row>
    <row r="49" spans="1:15" ht="21" customHeight="1">
      <c r="B49" s="703"/>
      <c r="C49" s="713"/>
      <c r="D49" s="691"/>
      <c r="E49" s="682"/>
      <c r="F49" s="113" t="s">
        <v>227</v>
      </c>
      <c r="G49" s="114" t="s">
        <v>230</v>
      </c>
      <c r="H49" s="115">
        <v>1</v>
      </c>
      <c r="I49" s="718"/>
      <c r="J49" s="700"/>
      <c r="K49" s="659"/>
      <c r="L49" s="662"/>
      <c r="M49" s="665"/>
      <c r="O49" s="119" t="s">
        <v>267</v>
      </c>
    </row>
    <row r="50" spans="1:15" ht="21" customHeight="1">
      <c r="B50" s="703"/>
      <c r="C50" s="713"/>
      <c r="D50" s="691"/>
      <c r="E50" s="681" t="s">
        <v>251</v>
      </c>
      <c r="F50" s="113" t="s">
        <v>231</v>
      </c>
      <c r="G50" s="114" t="s">
        <v>232</v>
      </c>
      <c r="H50" s="115">
        <v>1</v>
      </c>
      <c r="I50" s="718"/>
      <c r="J50" s="700"/>
      <c r="K50" s="659"/>
      <c r="L50" s="662"/>
      <c r="M50" s="665"/>
      <c r="O50" s="119" t="s">
        <v>802</v>
      </c>
    </row>
    <row r="51" spans="1:15" ht="21" customHeight="1">
      <c r="B51" s="703"/>
      <c r="C51" s="713"/>
      <c r="D51" s="691"/>
      <c r="E51" s="682"/>
      <c r="F51" s="113" t="s">
        <v>227</v>
      </c>
      <c r="G51" s="114" t="s">
        <v>233</v>
      </c>
      <c r="H51" s="115">
        <v>0</v>
      </c>
      <c r="I51" s="718"/>
      <c r="J51" s="700"/>
      <c r="K51" s="659"/>
      <c r="L51" s="662"/>
      <c r="M51" s="665"/>
      <c r="O51" s="120"/>
    </row>
    <row r="52" spans="1:15" ht="21" customHeight="1" thickBot="1">
      <c r="B52" s="704"/>
      <c r="C52" s="714"/>
      <c r="D52" s="692"/>
      <c r="E52" s="683" t="s">
        <v>248</v>
      </c>
      <c r="F52" s="684"/>
      <c r="G52" s="116" t="s">
        <v>249</v>
      </c>
      <c r="H52" s="117">
        <v>0</v>
      </c>
      <c r="I52" s="719"/>
      <c r="J52" s="701"/>
      <c r="K52" s="660"/>
      <c r="L52" s="663"/>
      <c r="M52" s="666"/>
      <c r="O52" s="120"/>
    </row>
    <row r="53" spans="1:15" ht="21" customHeight="1" thickTop="1">
      <c r="B53" s="685" t="s">
        <v>216</v>
      </c>
      <c r="C53" s="688" t="s">
        <v>426</v>
      </c>
      <c r="D53" s="690" t="s">
        <v>217</v>
      </c>
      <c r="E53" s="693" t="s">
        <v>219</v>
      </c>
      <c r="F53" s="91" t="s">
        <v>215</v>
      </c>
      <c r="G53" s="694" t="s">
        <v>218</v>
      </c>
      <c r="H53" s="92">
        <v>0</v>
      </c>
      <c r="I53" s="697" t="str">
        <f>IF(様式６!$I$19="○","不履行なし",IF(様式６!$I$20="○","1項目",IF(様式６!$I$21="○","2項目",IF(様式６!$I$22="○","3項目以上",""))))</f>
        <v>不履行なし</v>
      </c>
      <c r="J53" s="699">
        <f>IF(I53="","",IF(I53=F53,H53,IF(I53=F54,H54,IF(I53=F55,H55,IF(I53=F56,H56)))))</f>
        <v>0</v>
      </c>
      <c r="K53" s="658"/>
      <c r="L53" s="661"/>
      <c r="M53" s="664"/>
    </row>
    <row r="54" spans="1:15" ht="21" customHeight="1">
      <c r="B54" s="686"/>
      <c r="C54" s="688"/>
      <c r="D54" s="691"/>
      <c r="E54" s="688"/>
      <c r="F54" s="93" t="s">
        <v>641</v>
      </c>
      <c r="G54" s="695"/>
      <c r="H54" s="94">
        <v>-2</v>
      </c>
      <c r="I54" s="697"/>
      <c r="J54" s="700"/>
      <c r="K54" s="659"/>
      <c r="L54" s="662"/>
      <c r="M54" s="665"/>
    </row>
    <row r="55" spans="1:15" ht="21" customHeight="1">
      <c r="B55" s="686"/>
      <c r="C55" s="688"/>
      <c r="D55" s="691"/>
      <c r="E55" s="688"/>
      <c r="F55" s="93" t="s">
        <v>642</v>
      </c>
      <c r="G55" s="695"/>
      <c r="H55" s="94">
        <v>-4</v>
      </c>
      <c r="I55" s="697"/>
      <c r="J55" s="700"/>
      <c r="K55" s="659"/>
      <c r="L55" s="662"/>
      <c r="M55" s="665"/>
    </row>
    <row r="56" spans="1:15" ht="21" customHeight="1" thickBot="1">
      <c r="B56" s="687"/>
      <c r="C56" s="689"/>
      <c r="D56" s="692"/>
      <c r="E56" s="689"/>
      <c r="F56" s="95" t="s">
        <v>644</v>
      </c>
      <c r="G56" s="696"/>
      <c r="H56" s="96">
        <v>-6</v>
      </c>
      <c r="I56" s="698"/>
      <c r="J56" s="701"/>
      <c r="K56" s="660"/>
      <c r="L56" s="663"/>
      <c r="M56" s="666"/>
    </row>
    <row r="57" spans="1:15" ht="21" customHeight="1" thickTop="1">
      <c r="B57" s="667" t="s">
        <v>39</v>
      </c>
      <c r="C57" s="671" t="s">
        <v>40</v>
      </c>
      <c r="D57" s="672"/>
      <c r="E57" s="672"/>
      <c r="F57" s="672"/>
      <c r="G57" s="673"/>
      <c r="H57" s="97">
        <f>SUM(H12,H14*4,H19)</f>
        <v>5</v>
      </c>
      <c r="I57" s="20"/>
      <c r="J57" s="297">
        <f>IF(AND(J12="",J14="",J19=""),"",IF(OR(J12="",J14="",NOT(ISNUMBER(J14)),J19=""),"×",SUM(J12:J23)))</f>
        <v>0</v>
      </c>
      <c r="K57" s="26"/>
      <c r="L57" s="27"/>
      <c r="M57" s="28"/>
    </row>
    <row r="58" spans="1:15" ht="21" customHeight="1">
      <c r="B58" s="668"/>
      <c r="C58" s="474" t="s">
        <v>41</v>
      </c>
      <c r="D58" s="475"/>
      <c r="E58" s="475"/>
      <c r="F58" s="475"/>
      <c r="G58" s="476"/>
      <c r="H58" s="98">
        <f>SUM(H25,H27*2,H32)</f>
        <v>9</v>
      </c>
      <c r="I58" s="21"/>
      <c r="J58" s="298">
        <f>IF(AND(I24="",J25="",J27="",J32=""),"",IF(OR(I24="",I24="×",J25="",J27="",NOT(ISNUMBER(J27)),J32=""),"×",SUM(J25:J33)))</f>
        <v>0</v>
      </c>
      <c r="K58" s="29"/>
      <c r="L58" s="30"/>
      <c r="M58" s="31"/>
    </row>
    <row r="59" spans="1:15" ht="21" customHeight="1">
      <c r="B59" s="669"/>
      <c r="C59" s="674" t="s">
        <v>208</v>
      </c>
      <c r="D59" s="675"/>
      <c r="E59" s="675"/>
      <c r="F59" s="675"/>
      <c r="G59" s="676"/>
      <c r="H59" s="99">
        <f>SUM(H34,H36,H38,H40,H42,H44,H46,H48,)</f>
        <v>7</v>
      </c>
      <c r="I59" s="86"/>
      <c r="J59" s="299">
        <f>IF(AND(J34="",J36="",J38="",J40="",J44=""),"",IF(OR(J34="",J36="",J38="",J40="",J44=""),"×",SUM(J34:J52)))</f>
        <v>0</v>
      </c>
      <c r="K59" s="87"/>
      <c r="L59" s="88"/>
      <c r="M59" s="89"/>
    </row>
    <row r="60" spans="1:15" ht="21" customHeight="1" thickBot="1">
      <c r="B60" s="670"/>
      <c r="C60" s="677" t="s">
        <v>220</v>
      </c>
      <c r="D60" s="678"/>
      <c r="E60" s="678"/>
      <c r="F60" s="678"/>
      <c r="G60" s="679"/>
      <c r="H60" s="101">
        <f>SUM(H53)</f>
        <v>0</v>
      </c>
      <c r="I60" s="22"/>
      <c r="J60" s="300">
        <f>IF(AND(J53=""),"",IF(OR(J53=""),"×",SUM(J53)))</f>
        <v>0</v>
      </c>
      <c r="K60" s="32"/>
      <c r="L60" s="33"/>
      <c r="M60" s="34"/>
    </row>
    <row r="61" spans="1:15" ht="21" customHeight="1" thickTop="1" thickBot="1">
      <c r="B61" s="23" t="s">
        <v>46</v>
      </c>
      <c r="C61" s="648" t="s">
        <v>225</v>
      </c>
      <c r="D61" s="649"/>
      <c r="E61" s="649"/>
      <c r="F61" s="649"/>
      <c r="G61" s="650"/>
      <c r="H61" s="100">
        <f>ROUND((SUM(H57:H59)*10/30),3)</f>
        <v>7</v>
      </c>
      <c r="I61" s="24"/>
      <c r="J61" s="301" t="str">
        <f>IF(AND(J57="",J58="",J59="",J60=""),"",IF(OR(J57="×",J58="×",J59="×",J60="×",J57="",J58="",J59="",J60="",C4="",C5="",J4="",J5="",J6=""),"×",ROUND((SUM(J57:J60)*10/30),3)))</f>
        <v>×</v>
      </c>
      <c r="K61" s="35"/>
      <c r="L61" s="36"/>
      <c r="M61" s="37"/>
    </row>
    <row r="62" spans="1:15" ht="9" customHeight="1" thickBot="1">
      <c r="H62" s="79"/>
      <c r="J62" s="80"/>
    </row>
    <row r="63" spans="1:15" s="3" customFormat="1" ht="13.5" customHeight="1" thickTop="1">
      <c r="A63" s="59"/>
      <c r="B63" s="651" t="s">
        <v>357</v>
      </c>
      <c r="C63" s="652"/>
      <c r="D63" s="234"/>
      <c r="E63" s="234"/>
      <c r="F63" s="234"/>
      <c r="G63" s="234"/>
      <c r="H63" s="234"/>
      <c r="I63" s="234"/>
      <c r="J63" s="235"/>
      <c r="K63" s="653"/>
      <c r="L63" s="653"/>
      <c r="M63" s="654"/>
    </row>
    <row r="64" spans="1:15" s="3" customFormat="1" ht="13.5" customHeight="1">
      <c r="B64" s="232" t="s">
        <v>429</v>
      </c>
      <c r="C64" s="655" t="s">
        <v>442</v>
      </c>
      <c r="D64" s="655"/>
      <c r="E64" s="655"/>
      <c r="F64" s="655"/>
      <c r="G64" s="655"/>
      <c r="H64" s="655"/>
      <c r="I64" s="655"/>
      <c r="J64" s="233"/>
      <c r="K64" s="196"/>
      <c r="L64" s="196"/>
      <c r="M64" s="236"/>
    </row>
    <row r="65" spans="1:13" s="3" customFormat="1" ht="13.5" customHeight="1">
      <c r="B65" s="232" t="s">
        <v>427</v>
      </c>
      <c r="C65" s="237" t="s">
        <v>393</v>
      </c>
      <c r="D65" s="656" t="s">
        <v>462</v>
      </c>
      <c r="E65" s="656"/>
      <c r="F65" s="656"/>
      <c r="G65" s="238" t="s">
        <v>393</v>
      </c>
      <c r="H65" s="656" t="s">
        <v>430</v>
      </c>
      <c r="I65" s="656"/>
      <c r="J65" s="656"/>
      <c r="K65" s="656"/>
      <c r="L65" s="656"/>
      <c r="M65" s="657"/>
    </row>
    <row r="66" spans="1:13" ht="13.5" customHeight="1">
      <c r="B66" s="232" t="s">
        <v>431</v>
      </c>
      <c r="C66" s="642" t="s">
        <v>432</v>
      </c>
      <c r="D66" s="642"/>
      <c r="E66" s="642"/>
      <c r="F66" s="642"/>
      <c r="G66" s="642"/>
      <c r="H66" s="642"/>
      <c r="I66" s="642"/>
      <c r="J66" s="642"/>
      <c r="K66" s="642"/>
      <c r="L66" s="642"/>
      <c r="M66" s="643"/>
    </row>
    <row r="67" spans="1:13" ht="13.5" thickBot="1">
      <c r="B67" s="239" t="s">
        <v>433</v>
      </c>
      <c r="C67" s="644" t="s">
        <v>434</v>
      </c>
      <c r="D67" s="644"/>
      <c r="E67" s="644"/>
      <c r="F67" s="644"/>
      <c r="G67" s="644"/>
      <c r="H67" s="644"/>
      <c r="I67" s="644"/>
      <c r="J67" s="644"/>
      <c r="K67" s="644"/>
      <c r="L67" s="644"/>
      <c r="M67" s="645"/>
    </row>
    <row r="68" spans="1:13" ht="13.5" thickTop="1">
      <c r="B68" s="25"/>
      <c r="C68" s="59"/>
      <c r="D68" s="59"/>
      <c r="E68" s="59"/>
      <c r="F68" s="59"/>
      <c r="G68" s="59"/>
      <c r="H68" s="59"/>
      <c r="I68" s="59"/>
      <c r="J68" s="59"/>
      <c r="K68" s="59"/>
      <c r="L68" s="50"/>
      <c r="M68" s="50"/>
    </row>
    <row r="69" spans="1:13">
      <c r="B69" s="25"/>
      <c r="C69" s="59"/>
      <c r="D69" s="59"/>
      <c r="E69" s="59"/>
      <c r="F69" s="59"/>
      <c r="G69" s="59"/>
      <c r="H69" s="59"/>
      <c r="I69" s="59"/>
      <c r="J69" s="59"/>
      <c r="K69" s="59"/>
      <c r="L69" s="50"/>
      <c r="M69" s="50"/>
    </row>
    <row r="70" spans="1:13">
      <c r="B70" s="25"/>
      <c r="C70" s="59"/>
      <c r="D70" s="59"/>
      <c r="E70" s="59"/>
      <c r="F70" s="59"/>
      <c r="G70" s="59"/>
      <c r="H70" s="59"/>
      <c r="I70" s="59"/>
      <c r="J70" s="59"/>
      <c r="K70" s="59"/>
      <c r="L70" s="50"/>
      <c r="M70" s="50"/>
    </row>
    <row r="71" spans="1:13" s="3" customFormat="1" ht="13.5" customHeight="1">
      <c r="A71"/>
      <c r="B71" s="25"/>
      <c r="C71" s="646"/>
      <c r="D71" s="646"/>
      <c r="E71" s="646"/>
      <c r="F71" s="646"/>
      <c r="G71" s="646"/>
      <c r="H71" s="646"/>
      <c r="I71" s="646"/>
      <c r="J71" s="646"/>
      <c r="K71" s="646"/>
      <c r="L71" s="647"/>
      <c r="M71" s="647"/>
    </row>
    <row r="74" spans="1:13">
      <c r="B74" s="62" t="s">
        <v>189</v>
      </c>
      <c r="C74" s="63"/>
      <c r="D74" s="3"/>
      <c r="E74" s="3"/>
      <c r="F74" s="3"/>
      <c r="G74" s="3"/>
      <c r="H74" s="3"/>
      <c r="I74" s="3"/>
      <c r="J74" s="3"/>
      <c r="K74" s="3"/>
      <c r="L74" s="3"/>
    </row>
    <row r="75" spans="1:13">
      <c r="B75" s="3"/>
      <c r="C75" s="57" t="s">
        <v>130</v>
      </c>
      <c r="D75" s="3"/>
      <c r="E75" s="3"/>
      <c r="F75" s="3"/>
      <c r="G75" s="3"/>
      <c r="H75" s="3"/>
      <c r="I75" s="3"/>
      <c r="J75" s="3"/>
      <c r="K75" s="3"/>
      <c r="L75" s="3"/>
    </row>
    <row r="76" spans="1:13">
      <c r="B76" s="3"/>
      <c r="C76" s="57" t="s">
        <v>131</v>
      </c>
      <c r="D76" s="3"/>
      <c r="E76" s="3"/>
      <c r="F76" s="3"/>
      <c r="G76" s="3"/>
      <c r="H76" s="3"/>
      <c r="I76" s="3"/>
      <c r="J76" s="3"/>
      <c r="K76" s="3"/>
      <c r="L76" s="3"/>
    </row>
    <row r="77" spans="1:13">
      <c r="B77" s="3"/>
      <c r="C77" s="58" t="s">
        <v>127</v>
      </c>
      <c r="D77" s="3"/>
      <c r="E77" s="3"/>
      <c r="F77" s="3"/>
      <c r="G77" s="3"/>
      <c r="H77" s="3"/>
      <c r="I77" s="3"/>
      <c r="J77" s="3"/>
      <c r="K77" s="3"/>
      <c r="L77" s="3"/>
    </row>
    <row r="78" spans="1:13">
      <c r="B78" s="3"/>
      <c r="C78" s="58" t="s">
        <v>176</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7" t="s">
        <v>137</v>
      </c>
      <c r="D84" s="3"/>
      <c r="E84" s="3"/>
      <c r="F84" s="3"/>
      <c r="G84" s="3"/>
      <c r="H84" s="3"/>
      <c r="I84" s="3"/>
      <c r="J84" s="3"/>
      <c r="K84" s="3"/>
      <c r="L84" s="3"/>
    </row>
    <row r="85" spans="2:12">
      <c r="B85" s="3"/>
      <c r="C85" s="58" t="s">
        <v>127</v>
      </c>
      <c r="D85" s="3"/>
      <c r="E85" s="3"/>
      <c r="F85" s="3"/>
      <c r="G85" s="3"/>
      <c r="H85" s="3"/>
      <c r="I85" s="3"/>
      <c r="J85" s="3"/>
      <c r="K85" s="3"/>
      <c r="L85" s="3"/>
    </row>
    <row r="86" spans="2:12">
      <c r="B86" s="3"/>
      <c r="C86" s="58" t="s">
        <v>192</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7" t="s">
        <v>144</v>
      </c>
      <c r="D93" s="3"/>
      <c r="E93" s="3"/>
      <c r="F93" s="3"/>
      <c r="G93" s="3"/>
      <c r="H93" s="3"/>
      <c r="I93" s="3"/>
      <c r="J93" s="3"/>
      <c r="K93" s="3"/>
      <c r="L93" s="3"/>
    </row>
    <row r="94" spans="2:12">
      <c r="B94" s="3"/>
      <c r="C94" s="58" t="s">
        <v>127</v>
      </c>
      <c r="D94" s="3"/>
      <c r="E94" s="3"/>
      <c r="F94" s="3"/>
      <c r="G94" s="3"/>
      <c r="H94" s="3"/>
      <c r="I94" s="3"/>
      <c r="J94" s="3"/>
      <c r="K94" s="3"/>
      <c r="L94" s="3"/>
    </row>
    <row r="95" spans="2:12">
      <c r="B95" s="3"/>
      <c r="C95" s="58" t="s">
        <v>177</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7" t="s">
        <v>153</v>
      </c>
      <c r="D104" s="3"/>
      <c r="E104" s="3"/>
      <c r="F104" s="3"/>
      <c r="G104" s="3"/>
      <c r="H104" s="3"/>
      <c r="I104" s="3"/>
      <c r="J104" s="3"/>
      <c r="K104" s="3"/>
      <c r="L104" s="3"/>
    </row>
    <row r="105" spans="2:12">
      <c r="B105" s="3"/>
      <c r="C105" s="58" t="s">
        <v>127</v>
      </c>
      <c r="D105" s="3"/>
      <c r="E105" s="3"/>
      <c r="F105" s="3"/>
      <c r="G105" s="3"/>
      <c r="H105" s="3"/>
      <c r="I105" s="3"/>
      <c r="J105" s="3"/>
      <c r="K105" s="3"/>
      <c r="L105" s="3"/>
    </row>
    <row r="106" spans="2:12">
      <c r="B106" s="3"/>
      <c r="C106" s="58" t="s">
        <v>178</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7" t="s">
        <v>156</v>
      </c>
      <c r="D109" s="3"/>
      <c r="E109" s="3"/>
      <c r="F109" s="3"/>
      <c r="G109" s="3"/>
      <c r="H109" s="3"/>
      <c r="I109" s="3"/>
      <c r="J109" s="3"/>
      <c r="K109" s="3"/>
      <c r="L109" s="3"/>
    </row>
    <row r="110" spans="2:12">
      <c r="B110" s="3"/>
      <c r="C110" s="58" t="s">
        <v>127</v>
      </c>
      <c r="D110" s="3"/>
      <c r="E110" s="3"/>
      <c r="F110" s="3"/>
      <c r="G110" s="3"/>
      <c r="H110" s="3"/>
      <c r="I110" s="3"/>
      <c r="J110" s="3"/>
      <c r="K110" s="3"/>
      <c r="L110" s="3"/>
    </row>
    <row r="111" spans="2:12">
      <c r="B111" s="3"/>
      <c r="C111" s="58" t="s">
        <v>179</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7" t="s">
        <v>160</v>
      </c>
      <c r="D115" s="3"/>
      <c r="E115" s="3"/>
      <c r="F115" s="3"/>
      <c r="G115" s="3"/>
      <c r="H115" s="3"/>
      <c r="I115" s="3"/>
      <c r="J115" s="3"/>
      <c r="K115" s="3"/>
      <c r="L115" s="3"/>
    </row>
    <row r="116" spans="2:12">
      <c r="B116" s="3"/>
      <c r="C116" s="58" t="s">
        <v>127</v>
      </c>
      <c r="D116" s="3"/>
      <c r="E116" s="3"/>
      <c r="F116" s="3"/>
      <c r="G116" s="3"/>
      <c r="H116" s="3"/>
      <c r="I116" s="3"/>
      <c r="J116" s="3"/>
      <c r="K116" s="3"/>
      <c r="L116" s="3"/>
    </row>
    <row r="117" spans="2:12">
      <c r="B117" s="3"/>
      <c r="C117" s="58" t="s">
        <v>180</v>
      </c>
      <c r="D117" s="3"/>
      <c r="E117" s="3"/>
      <c r="F117" s="3"/>
      <c r="G117" s="3"/>
      <c r="H117" s="3"/>
      <c r="I117" s="3"/>
      <c r="J117" s="3"/>
      <c r="K117" s="3"/>
      <c r="L117" s="3"/>
    </row>
    <row r="118" spans="2:12">
      <c r="B118" s="3"/>
      <c r="C118" s="57" t="s">
        <v>162</v>
      </c>
      <c r="D118" s="3"/>
      <c r="E118" s="3"/>
      <c r="F118" s="3"/>
      <c r="G118" s="3"/>
      <c r="H118" s="3"/>
      <c r="I118" s="3"/>
      <c r="J118" s="3"/>
      <c r="K118" s="3"/>
      <c r="L118" s="3"/>
    </row>
    <row r="119" spans="2:12">
      <c r="B119" s="3"/>
      <c r="C119" s="57" t="s">
        <v>161</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7" t="s">
        <v>165</v>
      </c>
      <c r="D122" s="3"/>
      <c r="E122" s="3"/>
      <c r="F122" s="3"/>
      <c r="G122" s="3"/>
      <c r="H122" s="3"/>
      <c r="I122" s="3"/>
      <c r="J122" s="3"/>
      <c r="K122" s="3"/>
      <c r="L122" s="3"/>
    </row>
    <row r="123" spans="2:12">
      <c r="B123" s="3"/>
      <c r="C123" s="58" t="s">
        <v>127</v>
      </c>
      <c r="D123" s="3"/>
      <c r="E123" s="3"/>
      <c r="F123" s="3"/>
      <c r="G123" s="3"/>
      <c r="H123" s="3"/>
      <c r="I123" s="3"/>
      <c r="J123" s="3"/>
      <c r="K123" s="3"/>
      <c r="L123" s="3"/>
    </row>
    <row r="124" spans="2:12">
      <c r="B124" s="3"/>
      <c r="C124" s="58" t="s">
        <v>181</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7" t="s">
        <v>169</v>
      </c>
      <c r="D128" s="3"/>
      <c r="E128" s="3"/>
      <c r="F128" s="3"/>
      <c r="G128" s="3"/>
      <c r="H128" s="3"/>
      <c r="I128" s="3"/>
      <c r="J128" s="3"/>
      <c r="K128" s="3"/>
      <c r="L128" s="3"/>
    </row>
    <row r="129" spans="2:12">
      <c r="B129" s="3"/>
      <c r="C129" s="58" t="s">
        <v>127</v>
      </c>
      <c r="D129" s="3"/>
      <c r="E129" s="3"/>
      <c r="F129" s="3"/>
      <c r="G129" s="3"/>
      <c r="H129" s="3"/>
      <c r="I129" s="3"/>
      <c r="J129" s="3"/>
      <c r="K129" s="3"/>
      <c r="L129" s="3"/>
    </row>
    <row r="130" spans="2:12">
      <c r="B130" s="3"/>
      <c r="C130" s="58" t="s">
        <v>182</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175</v>
      </c>
      <c r="D136" s="3"/>
      <c r="E136" s="3"/>
      <c r="F136" s="3"/>
      <c r="G136" s="3"/>
      <c r="H136" s="3"/>
      <c r="I136" s="3"/>
      <c r="J136" s="3"/>
      <c r="K136" s="3"/>
      <c r="L136" s="3"/>
    </row>
    <row r="137" spans="2:12">
      <c r="B137" s="3"/>
      <c r="C137" s="57" t="s">
        <v>129</v>
      </c>
      <c r="D137" s="3"/>
      <c r="E137" s="3"/>
      <c r="F137" s="3"/>
      <c r="G137" s="3"/>
      <c r="H137" s="3"/>
      <c r="I137" s="3"/>
      <c r="J137" s="3"/>
      <c r="K137" s="3"/>
      <c r="L137" s="3"/>
    </row>
    <row r="138" spans="2:12">
      <c r="B138" s="3"/>
      <c r="C138" s="57" t="s">
        <v>126</v>
      </c>
      <c r="D138" s="3"/>
      <c r="E138" s="3"/>
      <c r="F138" s="3"/>
      <c r="G138" s="3"/>
      <c r="H138" s="3"/>
      <c r="I138" s="3"/>
      <c r="J138" s="3"/>
      <c r="K138" s="3"/>
      <c r="L138" s="3"/>
    </row>
  </sheetData>
  <sheetProtection selectLockedCells="1"/>
  <protectedRanges>
    <protectedRange sqref="C5:G6" name="範囲2_1"/>
    <protectedRange sqref="J5:J6" name="範囲3"/>
    <protectedRange sqref="L4" name="範囲3_2_2"/>
    <protectedRange sqref="J4" name="範囲3_1_2"/>
    <protectedRange sqref="I34:I39" name="範囲1_1_1_1"/>
    <protectedRange sqref="J7" name="範囲3_1"/>
    <protectedRange sqref="I44:I47" name="範囲1_1_1_2"/>
    <protectedRange sqref="C4:G4" name="範囲2_1_1"/>
    <protectedRange sqref="I25:I26" name="範囲1_1_5_1_1"/>
    <protectedRange sqref="I32:I33" name="範囲1_1_1_3"/>
    <protectedRange sqref="I27:I31" name="範囲1_1_2_1_4_1_1_1"/>
    <protectedRange sqref="I12:I13" name="範囲1_1_2"/>
    <protectedRange sqref="I19:I23" name="範囲1_1_3"/>
    <protectedRange sqref="I14:I18" name="範囲1_1_1_3_2"/>
    <protectedRange sqref="I53:I56" name="範囲1_1_2_2"/>
    <protectedRange sqref="I40:I41" name="範囲1_1_1_4_1_1"/>
    <protectedRange sqref="I42:I43" name="範囲1_1_1_4_1_1_1"/>
    <protectedRange sqref="I24" name="範囲1_1_4_1_1"/>
    <protectedRange sqref="I48:I52" name="範囲1_1_1_5_1"/>
  </protectedRanges>
  <mergeCells count="175">
    <mergeCell ref="K10:M10"/>
    <mergeCell ref="E11:F11"/>
    <mergeCell ref="C14:C18"/>
    <mergeCell ref="D14:D18"/>
    <mergeCell ref="E14:F14"/>
    <mergeCell ref="G14:G18"/>
    <mergeCell ref="J14:J18"/>
    <mergeCell ref="K14:K18"/>
    <mergeCell ref="B12:B23"/>
    <mergeCell ref="C12:C13"/>
    <mergeCell ref="D12:D13"/>
    <mergeCell ref="E12:F12"/>
    <mergeCell ref="I12:I13"/>
    <mergeCell ref="J12:J13"/>
    <mergeCell ref="L14:L18"/>
    <mergeCell ref="M14:M18"/>
    <mergeCell ref="K12:K13"/>
    <mergeCell ref="L12:L13"/>
    <mergeCell ref="M12:M13"/>
    <mergeCell ref="K19:K23"/>
    <mergeCell ref="L19:L23"/>
    <mergeCell ref="M19:M23"/>
    <mergeCell ref="D40:D43"/>
    <mergeCell ref="J40:J43"/>
    <mergeCell ref="E40:F41"/>
    <mergeCell ref="E42:F43"/>
    <mergeCell ref="B10:B11"/>
    <mergeCell ref="C10:C11"/>
    <mergeCell ref="D10:D11"/>
    <mergeCell ref="E10:H10"/>
    <mergeCell ref="I10:J10"/>
    <mergeCell ref="C19:C23"/>
    <mergeCell ref="D19:D23"/>
    <mergeCell ref="E19:F19"/>
    <mergeCell ref="G19:G23"/>
    <mergeCell ref="E15:F15"/>
    <mergeCell ref="E16:F16"/>
    <mergeCell ref="E17:F17"/>
    <mergeCell ref="E18:F18"/>
    <mergeCell ref="E13:F13"/>
    <mergeCell ref="I19:I23"/>
    <mergeCell ref="J19:J23"/>
    <mergeCell ref="E20:F20"/>
    <mergeCell ref="E21:F21"/>
    <mergeCell ref="E22:F22"/>
    <mergeCell ref="E23:F23"/>
    <mergeCell ref="K1:M1"/>
    <mergeCell ref="B2:M2"/>
    <mergeCell ref="C4:G4"/>
    <mergeCell ref="H4:I4"/>
    <mergeCell ref="B5:B6"/>
    <mergeCell ref="C5:G6"/>
    <mergeCell ref="H5:I5"/>
    <mergeCell ref="J5:M5"/>
    <mergeCell ref="H6:I6"/>
    <mergeCell ref="J6:M6"/>
    <mergeCell ref="B24:B33"/>
    <mergeCell ref="E24:H24"/>
    <mergeCell ref="I24:J24"/>
    <mergeCell ref="C25:C26"/>
    <mergeCell ref="D25:D26"/>
    <mergeCell ref="E25:F25"/>
    <mergeCell ref="I25:I26"/>
    <mergeCell ref="J25:J26"/>
    <mergeCell ref="E33:F33"/>
    <mergeCell ref="C32:C33"/>
    <mergeCell ref="D32:D33"/>
    <mergeCell ref="E32:F32"/>
    <mergeCell ref="I32:I33"/>
    <mergeCell ref="J32:J33"/>
    <mergeCell ref="K25:K26"/>
    <mergeCell ref="L25:L26"/>
    <mergeCell ref="M25:M26"/>
    <mergeCell ref="E26:F26"/>
    <mergeCell ref="C27:C31"/>
    <mergeCell ref="D27:D31"/>
    <mergeCell ref="G27:G31"/>
    <mergeCell ref="J27:J31"/>
    <mergeCell ref="K27:K31"/>
    <mergeCell ref="L27:L31"/>
    <mergeCell ref="M27:M31"/>
    <mergeCell ref="E27:E30"/>
    <mergeCell ref="E31:F31"/>
    <mergeCell ref="K32:K33"/>
    <mergeCell ref="L32:L33"/>
    <mergeCell ref="M32:M33"/>
    <mergeCell ref="K34:K35"/>
    <mergeCell ref="L34:L35"/>
    <mergeCell ref="M34:M35"/>
    <mergeCell ref="E35:F35"/>
    <mergeCell ref="C36:C37"/>
    <mergeCell ref="D36:D37"/>
    <mergeCell ref="E36:F36"/>
    <mergeCell ref="I36:I37"/>
    <mergeCell ref="J36:J37"/>
    <mergeCell ref="K36:K37"/>
    <mergeCell ref="C34:C35"/>
    <mergeCell ref="D34:D35"/>
    <mergeCell ref="E34:F34"/>
    <mergeCell ref="I34:I35"/>
    <mergeCell ref="J34:J35"/>
    <mergeCell ref="L36:L37"/>
    <mergeCell ref="M36:M37"/>
    <mergeCell ref="E37:F37"/>
    <mergeCell ref="M44:M45"/>
    <mergeCell ref="E45:F45"/>
    <mergeCell ref="M38:M39"/>
    <mergeCell ref="E39:F39"/>
    <mergeCell ref="I40:I41"/>
    <mergeCell ref="K40:K41"/>
    <mergeCell ref="L40:L41"/>
    <mergeCell ref="M40:M41"/>
    <mergeCell ref="C44:C45"/>
    <mergeCell ref="D44:D45"/>
    <mergeCell ref="E44:F44"/>
    <mergeCell ref="I42:I43"/>
    <mergeCell ref="C38:C39"/>
    <mergeCell ref="D38:D39"/>
    <mergeCell ref="E38:F38"/>
    <mergeCell ref="I38:I39"/>
    <mergeCell ref="J38:J39"/>
    <mergeCell ref="K38:K39"/>
    <mergeCell ref="L38:L39"/>
    <mergeCell ref="I44:I45"/>
    <mergeCell ref="J44:J45"/>
    <mergeCell ref="K44:K45"/>
    <mergeCell ref="L44:L45"/>
    <mergeCell ref="C40:C43"/>
    <mergeCell ref="E47:F47"/>
    <mergeCell ref="C48:C52"/>
    <mergeCell ref="D48:D52"/>
    <mergeCell ref="E48:E49"/>
    <mergeCell ref="I48:I52"/>
    <mergeCell ref="J48:J52"/>
    <mergeCell ref="K48:K52"/>
    <mergeCell ref="L48:L52"/>
    <mergeCell ref="C46:C47"/>
    <mergeCell ref="D46:D47"/>
    <mergeCell ref="E46:F46"/>
    <mergeCell ref="I46:I47"/>
    <mergeCell ref="J46:J47"/>
    <mergeCell ref="K46:K47"/>
    <mergeCell ref="K53:K56"/>
    <mergeCell ref="L53:L56"/>
    <mergeCell ref="M53:M56"/>
    <mergeCell ref="B57:B60"/>
    <mergeCell ref="C57:G57"/>
    <mergeCell ref="C58:G58"/>
    <mergeCell ref="C59:G59"/>
    <mergeCell ref="C60:G60"/>
    <mergeCell ref="M48:M52"/>
    <mergeCell ref="E50:E51"/>
    <mergeCell ref="E52:F52"/>
    <mergeCell ref="B53:B56"/>
    <mergeCell ref="C53:C56"/>
    <mergeCell ref="D53:D56"/>
    <mergeCell ref="E53:E56"/>
    <mergeCell ref="G53:G56"/>
    <mergeCell ref="I53:I56"/>
    <mergeCell ref="J53:J56"/>
    <mergeCell ref="B34:B52"/>
    <mergeCell ref="K42:K43"/>
    <mergeCell ref="L42:L43"/>
    <mergeCell ref="M42:M43"/>
    <mergeCell ref="L46:L47"/>
    <mergeCell ref="M46:M47"/>
    <mergeCell ref="C66:M66"/>
    <mergeCell ref="C67:M67"/>
    <mergeCell ref="C71:M71"/>
    <mergeCell ref="C61:G61"/>
    <mergeCell ref="B63:C63"/>
    <mergeCell ref="K63:M63"/>
    <mergeCell ref="C64:I64"/>
    <mergeCell ref="D65:F65"/>
    <mergeCell ref="H65:M65"/>
  </mergeCells>
  <phoneticPr fontId="2"/>
  <conditionalFormatting sqref="I24:J24">
    <cfRule type="expression" dxfId="102" priority="1">
      <formula>$I$24="×"</formula>
    </cfRule>
  </conditionalFormatting>
  <conditionalFormatting sqref="I25:J33">
    <cfRule type="expression" dxfId="101" priority="3">
      <formula>$I$24="×"</formula>
    </cfRule>
  </conditionalFormatting>
  <conditionalFormatting sqref="J27:J31 J14:J18">
    <cfRule type="expression" dxfId="100" priority="5" stopIfTrue="1">
      <formula>NOT(ISNUMBER($J14))</formula>
    </cfRule>
  </conditionalFormatting>
  <conditionalFormatting sqref="J57:J61">
    <cfRule type="cellIs" dxfId="99" priority="4" stopIfTrue="1" operator="equal">
      <formula>"×"</formula>
    </cfRule>
  </conditionalFormatting>
  <dataValidations count="14">
    <dataValidation type="list" allowBlank="1" showErrorMessage="1" error="リストより選択してください" sqref="I27:I31" xr:uid="{9D4E6CF4-B58B-4B44-AF57-A12CB8D36D1A}">
      <formula1>"2件,1件,0件"</formula1>
    </dataValidation>
    <dataValidation type="list" allowBlank="1" showInputMessage="1" showErrorMessage="1" sqref="I53:I56" xr:uid="{1BFE9593-BF65-488D-8D41-B0BE15AC5CA8}">
      <formula1>"不履行なし,1項目,2項目,3項目以上"</formula1>
    </dataValidation>
    <dataValidation type="list" allowBlank="1" showInputMessage="1" showErrorMessage="1" sqref="I48:I52" xr:uid="{2A9F1E9A-80A7-4FE2-863F-01F69FF0C755}">
      <formula1>"保有達成,保有未達成,未保有達成,未保有未達成,使用しない,　,"</formula1>
    </dataValidation>
    <dataValidation type="whole" allowBlank="1" showErrorMessage="1" sqref="I19:I23" xr:uid="{4D452B32-10F6-467C-8C33-F4826151DC11}">
      <formula1>0</formula1>
      <formula2>999</formula2>
    </dataValidation>
    <dataValidation type="list" allowBlank="1" showInputMessage="1" showErrorMessage="1" sqref="I14:I18" xr:uid="{60C8176D-34DF-4015-8174-41779654711B}">
      <formula1>"4件,3件,2件,1件,0件"</formula1>
    </dataValidation>
    <dataValidation type="list" allowBlank="1" showInputMessage="1" showErrorMessage="1" sqref="I24:J24" xr:uid="{B79F7FB7-D21E-432C-BABC-D63F86E81A98}">
      <formula1>"配置予定技術者,専任補助者,×"</formula1>
    </dataValidation>
    <dataValidation type="list" allowBlank="1" showInputMessage="1" showErrorMessage="1" sqref="I39" xr:uid="{CDC2AE87-22F8-4898-8195-7A95CF20D503}">
      <formula1>$G39:$G39</formula1>
    </dataValidation>
    <dataValidation type="list" allowBlank="1" showInputMessage="1" showErrorMessage="1" sqref="I47 I45" xr:uid="{37530266-FEE4-4E2D-A5B8-26899AF3B49E}">
      <formula1>$G45:$G57</formula1>
    </dataValidation>
    <dataValidation type="list" allowBlank="1" showInputMessage="1" showErrorMessage="1" sqref="J4" xr:uid="{D337EDDF-EF24-4E24-A354-6C4CAA16E357}">
      <formula1>$C$74:$C$138</formula1>
    </dataValidation>
    <dataValidation type="whole" allowBlank="1" showInputMessage="1" showErrorMessage="1" sqref="L4" xr:uid="{D92A4942-160E-4C61-AA96-A74B4BD5EBE9}">
      <formula1>0</formula1>
      <formula2>999999</formula2>
    </dataValidation>
    <dataValidation type="list" allowBlank="1" showInputMessage="1" showErrorMessage="1" sqref="I12:I13 I32:I38 I46 I44" xr:uid="{6A3B300F-44CE-4EFD-823E-A7F686517536}">
      <formula1>$G12:$G13</formula1>
    </dataValidation>
    <dataValidation type="list" allowBlank="1" showInputMessage="1" showErrorMessage="1" sqref="I25:I26" xr:uid="{EC8C98E6-E2BC-400A-B8D0-74A1717FD841}">
      <formula1>"あり,なし"</formula1>
    </dataValidation>
    <dataValidation type="list" allowBlank="1" showInputMessage="1" showErrorMessage="1" sqref="I40:I41" xr:uid="{8D3F656B-8572-494B-9760-8B55C0817895}">
      <formula1>$G$40:$G$41</formula1>
    </dataValidation>
    <dataValidation type="list" allowBlank="1" showInputMessage="1" showErrorMessage="1" sqref="I42:I43" xr:uid="{BC67FBC3-4996-4831-B6EC-B50927D85297}">
      <formula1>$G$42:$G$43</formula1>
    </dataValidation>
  </dataValidations>
  <printOptions horizontalCentered="1" verticalCentered="1"/>
  <pageMargins left="0.59055118110236227" right="0.19685039370078741" top="0.39370078740157483" bottom="0.39370078740157483" header="0" footer="0"/>
  <pageSetup paperSize="9" scale="63"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view="pageBreakPreview" zoomScale="85" zoomScaleNormal="100" zoomScaleSheetLayoutView="85" workbookViewId="0">
      <selection activeCell="Q48" sqref="Q48"/>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4.0898437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6328125" style="5" customWidth="1"/>
    <col min="23" max="27" width="3.6328125" style="5" customWidth="1"/>
    <col min="28" max="29" width="9.6328125" style="5" customWidth="1"/>
    <col min="30" max="30" width="5.08984375" style="5" customWidth="1"/>
    <col min="31" max="32" width="3.6328125" style="5" customWidth="1"/>
    <col min="33" max="33" width="9" style="5"/>
    <col min="34" max="34" width="20.6328125" style="5" customWidth="1"/>
    <col min="35" max="16384" width="9" style="5"/>
  </cols>
  <sheetData>
    <row r="1" spans="1:34" ht="15" customHeight="1">
      <c r="AA1" s="982" t="s">
        <v>295</v>
      </c>
      <c r="AB1" s="982"/>
      <c r="AC1" s="982"/>
      <c r="AD1" s="982"/>
      <c r="AE1" s="982"/>
    </row>
    <row r="2" spans="1:34" ht="21" customHeight="1">
      <c r="A2" s="983" t="s">
        <v>0</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row>
    <row r="3" spans="1:34" ht="15" customHeight="1">
      <c r="U3" s="986" t="s">
        <v>276</v>
      </c>
      <c r="V3" s="986"/>
      <c r="W3" s="986"/>
      <c r="X3" s="125" t="s">
        <v>298</v>
      </c>
      <c r="Y3" s="984">
        <f>'様式１（表紙）'!L6</f>
        <v>0</v>
      </c>
      <c r="Z3" s="984"/>
      <c r="AA3" s="984"/>
      <c r="AB3" s="984"/>
      <c r="AC3" s="984"/>
      <c r="AD3" s="984"/>
      <c r="AE3" s="984"/>
    </row>
    <row r="4" spans="1:34" ht="15" customHeight="1">
      <c r="U4" s="986" t="s">
        <v>13</v>
      </c>
      <c r="V4" s="986"/>
      <c r="W4" s="986"/>
      <c r="X4" s="125" t="s">
        <v>298</v>
      </c>
      <c r="Y4" s="985" t="str">
        <f>'様式１（表紙）'!B11</f>
        <v>東播磨港　高砂地区　護岸補強工事（その９）</v>
      </c>
      <c r="Z4" s="985"/>
      <c r="AA4" s="985"/>
      <c r="AB4" s="985"/>
      <c r="AC4" s="985"/>
      <c r="AD4" s="985"/>
      <c r="AE4" s="985"/>
    </row>
    <row r="5" spans="1:34" ht="21" customHeight="1">
      <c r="A5" s="998" t="s">
        <v>351</v>
      </c>
      <c r="B5" s="998"/>
      <c r="C5" s="998"/>
      <c r="D5" s="998"/>
      <c r="E5" s="998"/>
      <c r="F5" s="998"/>
      <c r="G5" s="969" t="str">
        <f>"対象期間："&amp;TEXT(IF(AND(MONTH(様式４!R48)&gt;=1,MONTH(様式４!R48)&lt;=3),EOMONTH(様式４!R48,-16*12),EOMONTH(様式４!R48,-15*12)),"[$-ja-JP-x-gannen]ggge")&amp;"年度～入札参加申込期限日"</f>
        <v>対象期間：平成23年度～入札参加申込期限日</v>
      </c>
      <c r="H5" s="969"/>
      <c r="I5" s="969"/>
      <c r="J5" s="969"/>
      <c r="K5" s="995"/>
      <c r="L5" s="995"/>
      <c r="M5" s="324" t="s">
        <v>595</v>
      </c>
      <c r="N5" s="996" t="s">
        <v>537</v>
      </c>
      <c r="O5" s="996"/>
      <c r="P5" s="996"/>
      <c r="Q5" s="997" t="s">
        <v>905</v>
      </c>
      <c r="R5" s="997"/>
      <c r="S5" s="997"/>
      <c r="T5" s="997"/>
      <c r="U5" s="997"/>
      <c r="V5" s="997"/>
      <c r="W5" s="997"/>
      <c r="X5" s="997"/>
      <c r="Y5" s="997"/>
      <c r="Z5" s="997"/>
      <c r="AA5" s="997"/>
      <c r="AB5" s="997"/>
      <c r="AC5" s="997"/>
      <c r="AD5" s="997"/>
      <c r="AE5" s="997"/>
      <c r="AG5" s="472" t="s">
        <v>891</v>
      </c>
      <c r="AH5" s="4"/>
    </row>
    <row r="6" spans="1:34" ht="3" customHeight="1">
      <c r="A6" s="127"/>
      <c r="B6" s="127"/>
      <c r="C6" s="127"/>
      <c r="D6" s="127"/>
      <c r="F6" s="126"/>
      <c r="G6" s="126"/>
      <c r="K6" s="353"/>
      <c r="L6" s="353"/>
      <c r="M6" s="353"/>
    </row>
    <row r="7" spans="1:34" ht="15" customHeight="1">
      <c r="A7" s="957" t="s">
        <v>364</v>
      </c>
      <c r="B7" s="860" t="s">
        <v>379</v>
      </c>
      <c r="C7" s="860"/>
      <c r="D7" s="857"/>
      <c r="E7" s="153"/>
      <c r="F7" s="860" t="s">
        <v>336</v>
      </c>
      <c r="G7" s="860"/>
      <c r="H7" s="860"/>
      <c r="I7" s="860"/>
      <c r="J7" s="124"/>
      <c r="K7" s="856" t="s">
        <v>688</v>
      </c>
      <c r="L7" s="860"/>
      <c r="M7" s="857"/>
      <c r="N7" s="856" t="s">
        <v>4</v>
      </c>
      <c r="O7" s="860"/>
      <c r="P7" s="860"/>
      <c r="Q7" s="860"/>
      <c r="R7" s="857"/>
      <c r="S7" s="271"/>
      <c r="T7" s="272"/>
      <c r="U7" s="272"/>
      <c r="V7" s="988" t="s">
        <v>387</v>
      </c>
      <c r="W7" s="988"/>
      <c r="X7" s="988"/>
      <c r="Y7" s="988"/>
      <c r="Z7" s="272"/>
      <c r="AA7" s="272"/>
      <c r="AB7" s="273"/>
      <c r="AC7" s="987" t="s">
        <v>245</v>
      </c>
      <c r="AD7" s="988"/>
      <c r="AE7" s="989"/>
    </row>
    <row r="8" spans="1:34" ht="15" customHeight="1">
      <c r="A8" s="957"/>
      <c r="B8" s="861"/>
      <c r="C8" s="861"/>
      <c r="D8" s="859"/>
      <c r="E8" s="143"/>
      <c r="F8" s="861"/>
      <c r="G8" s="861"/>
      <c r="H8" s="861"/>
      <c r="I8" s="861"/>
      <c r="J8" s="192"/>
      <c r="K8" s="858" t="s">
        <v>796</v>
      </c>
      <c r="L8" s="861"/>
      <c r="M8" s="859"/>
      <c r="N8" s="858"/>
      <c r="O8" s="861"/>
      <c r="P8" s="861"/>
      <c r="Q8" s="861"/>
      <c r="R8" s="859"/>
      <c r="S8" s="999" t="s">
        <v>532</v>
      </c>
      <c r="T8" s="993"/>
      <c r="U8" s="993"/>
      <c r="V8" s="993" t="s">
        <v>533</v>
      </c>
      <c r="W8" s="993"/>
      <c r="X8" s="993"/>
      <c r="Y8" s="993"/>
      <c r="Z8" s="993" t="s">
        <v>534</v>
      </c>
      <c r="AA8" s="993"/>
      <c r="AB8" s="994"/>
      <c r="AC8" s="990"/>
      <c r="AD8" s="991"/>
      <c r="AE8" s="992"/>
    </row>
    <row r="9" spans="1:34" ht="15" customHeight="1">
      <c r="A9" s="968" t="s">
        <v>7</v>
      </c>
      <c r="B9" s="862"/>
      <c r="C9" s="862"/>
      <c r="D9" s="886"/>
      <c r="E9" s="134"/>
      <c r="F9" s="888"/>
      <c r="G9" s="888"/>
      <c r="H9" s="888"/>
      <c r="I9" s="888"/>
      <c r="J9" s="284"/>
      <c r="K9" s="877" t="s">
        <v>287</v>
      </c>
      <c r="L9" s="879"/>
      <c r="M9" s="880"/>
      <c r="N9" s="900"/>
      <c r="O9" s="901"/>
      <c r="P9" s="901"/>
      <c r="Q9" s="901"/>
      <c r="R9" s="902"/>
      <c r="S9" s="874"/>
      <c r="T9" s="875"/>
      <c r="U9" s="875"/>
      <c r="V9" s="875"/>
      <c r="W9" s="875"/>
      <c r="X9" s="875"/>
      <c r="Y9" s="875"/>
      <c r="Z9" s="870"/>
      <c r="AA9" s="870"/>
      <c r="AB9" s="871"/>
      <c r="AC9" s="864"/>
      <c r="AD9" s="865"/>
      <c r="AE9" s="866"/>
    </row>
    <row r="10" spans="1:34" ht="15" customHeight="1">
      <c r="A10" s="968"/>
      <c r="B10" s="868"/>
      <c r="C10" s="868"/>
      <c r="D10" s="869"/>
      <c r="E10" s="152"/>
      <c r="F10" s="919"/>
      <c r="G10" s="919"/>
      <c r="H10" s="919"/>
      <c r="I10" s="919"/>
      <c r="J10" s="285"/>
      <c r="K10" s="878"/>
      <c r="L10" s="881"/>
      <c r="M10" s="882"/>
      <c r="N10" s="878" t="str">
        <f>IF(N9=$D$67,"（出資比率","")</f>
        <v/>
      </c>
      <c r="O10" s="883"/>
      <c r="P10" s="883"/>
      <c r="Q10" s="283"/>
      <c r="R10" s="285" t="str">
        <f>IF(N10="","","％）")</f>
        <v/>
      </c>
      <c r="S10" s="876"/>
      <c r="T10" s="872"/>
      <c r="U10" s="872"/>
      <c r="V10" s="872"/>
      <c r="W10" s="872"/>
      <c r="X10" s="872"/>
      <c r="Y10" s="872"/>
      <c r="Z10" s="872"/>
      <c r="AA10" s="872"/>
      <c r="AB10" s="873"/>
      <c r="AC10" s="867"/>
      <c r="AD10" s="868"/>
      <c r="AE10" s="869"/>
    </row>
    <row r="11" spans="1:34" ht="15" customHeight="1">
      <c r="A11" s="274"/>
      <c r="B11" s="967"/>
      <c r="C11" s="967"/>
      <c r="D11" s="967"/>
      <c r="F11" s="860"/>
      <c r="G11" s="860"/>
      <c r="H11" s="860"/>
      <c r="I11" s="860"/>
      <c r="K11" s="125"/>
      <c r="L11" s="125"/>
    </row>
    <row r="12" spans="1:34" ht="21" customHeight="1">
      <c r="A12" s="924" t="s">
        <v>352</v>
      </c>
      <c r="B12" s="924"/>
      <c r="C12" s="924"/>
      <c r="D12" s="924"/>
      <c r="E12" s="924"/>
      <c r="F12" s="924"/>
      <c r="G12" s="969"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969"/>
      <c r="I12" s="969"/>
      <c r="J12" s="969"/>
      <c r="K12" s="969"/>
      <c r="L12" s="969"/>
      <c r="M12" s="277" t="s">
        <v>536</v>
      </c>
      <c r="N12" s="276"/>
      <c r="O12" s="276"/>
      <c r="P12" s="276"/>
      <c r="Q12" s="276"/>
      <c r="R12" s="276"/>
      <c r="S12" s="863"/>
      <c r="T12" s="863"/>
      <c r="U12" s="863"/>
    </row>
    <row r="13" spans="1:34" ht="3" customHeight="1" thickBot="1">
      <c r="A13" s="128"/>
      <c r="B13" s="128"/>
      <c r="C13" s="128"/>
      <c r="D13" s="128"/>
    </row>
    <row r="14" spans="1:34" ht="15" customHeight="1" thickTop="1">
      <c r="A14" s="973" t="s">
        <v>364</v>
      </c>
      <c r="B14" s="856" t="s">
        <v>285</v>
      </c>
      <c r="C14" s="860"/>
      <c r="D14" s="857"/>
      <c r="E14" s="153"/>
      <c r="F14" s="860" t="s">
        <v>336</v>
      </c>
      <c r="G14" s="860"/>
      <c r="H14" s="860"/>
      <c r="I14" s="860"/>
      <c r="J14" s="124"/>
      <c r="K14" s="856" t="s">
        <v>797</v>
      </c>
      <c r="L14" s="860"/>
      <c r="M14" s="857"/>
      <c r="N14" s="856" t="s">
        <v>4</v>
      </c>
      <c r="O14" s="860"/>
      <c r="P14" s="860"/>
      <c r="Q14" s="860"/>
      <c r="R14" s="857"/>
      <c r="S14" s="856" t="s">
        <v>286</v>
      </c>
      <c r="T14" s="860"/>
      <c r="U14" s="857"/>
      <c r="V14" s="856" t="s">
        <v>294</v>
      </c>
      <c r="W14" s="860"/>
      <c r="X14" s="857"/>
      <c r="Y14" s="856" t="s">
        <v>319</v>
      </c>
      <c r="Z14" s="857"/>
      <c r="AA14" s="125"/>
      <c r="AB14" s="896" t="s">
        <v>27</v>
      </c>
      <c r="AC14" s="897"/>
      <c r="AD14" s="852">
        <f>COUNTIF($Y$16:$Y$23,"&gt;=85")</f>
        <v>0</v>
      </c>
      <c r="AE14" s="853"/>
      <c r="AG14" s="884"/>
    </row>
    <row r="15" spans="1:34" ht="15" customHeight="1">
      <c r="A15" s="974"/>
      <c r="B15" s="858"/>
      <c r="C15" s="861"/>
      <c r="D15" s="859"/>
      <c r="E15" s="143" t="s">
        <v>334</v>
      </c>
      <c r="F15" s="861" t="s">
        <v>640</v>
      </c>
      <c r="G15" s="861"/>
      <c r="H15" s="861"/>
      <c r="I15" s="861"/>
      <c r="J15" s="192" t="s">
        <v>335</v>
      </c>
      <c r="K15" s="858"/>
      <c r="L15" s="861"/>
      <c r="M15" s="859"/>
      <c r="N15" s="858"/>
      <c r="O15" s="861"/>
      <c r="P15" s="861"/>
      <c r="Q15" s="861"/>
      <c r="R15" s="859"/>
      <c r="S15" s="858"/>
      <c r="T15" s="861"/>
      <c r="U15" s="859"/>
      <c r="V15" s="858"/>
      <c r="W15" s="861"/>
      <c r="X15" s="859"/>
      <c r="Y15" s="858"/>
      <c r="Z15" s="859"/>
      <c r="AA15" s="248"/>
      <c r="AB15" s="898"/>
      <c r="AC15" s="899"/>
      <c r="AD15" s="854"/>
      <c r="AE15" s="855"/>
      <c r="AG15" s="884"/>
    </row>
    <row r="16" spans="1:34" ht="15" customHeight="1">
      <c r="A16" s="970" t="s">
        <v>7</v>
      </c>
      <c r="B16" s="885"/>
      <c r="C16" s="862"/>
      <c r="D16" s="886"/>
      <c r="E16" s="134"/>
      <c r="F16" s="862"/>
      <c r="G16" s="862"/>
      <c r="H16" s="862"/>
      <c r="I16" s="862"/>
      <c r="J16" s="141"/>
      <c r="K16" s="877" t="s">
        <v>287</v>
      </c>
      <c r="L16" s="879"/>
      <c r="M16" s="880"/>
      <c r="N16" s="900"/>
      <c r="O16" s="901"/>
      <c r="P16" s="901"/>
      <c r="Q16" s="901"/>
      <c r="R16" s="902"/>
      <c r="S16" s="933"/>
      <c r="T16" s="949"/>
      <c r="U16" s="950"/>
      <c r="V16" s="894"/>
      <c r="W16" s="879"/>
      <c r="X16" s="880"/>
      <c r="Y16" s="887"/>
      <c r="Z16" s="889"/>
      <c r="AA16" s="249"/>
      <c r="AB16" s="945" t="s">
        <v>50</v>
      </c>
      <c r="AC16" s="946"/>
      <c r="AD16" s="890">
        <f>COUNTIF($Y$16:$Y$23,"&gt;=80")-AD14</f>
        <v>0</v>
      </c>
      <c r="AE16" s="891"/>
      <c r="AG16" s="884"/>
    </row>
    <row r="17" spans="1:33" ht="15" customHeight="1">
      <c r="A17" s="971"/>
      <c r="B17" s="867"/>
      <c r="C17" s="868"/>
      <c r="D17" s="869"/>
      <c r="E17" s="152" t="s">
        <v>296</v>
      </c>
      <c r="F17" s="868" t="str">
        <f>IF(AND(B16&lt;&gt;$F$86,B16&lt;&gt;""),"※記載不要","")</f>
        <v/>
      </c>
      <c r="G17" s="868"/>
      <c r="H17" s="868"/>
      <c r="I17" s="868"/>
      <c r="J17" s="132" t="s">
        <v>335</v>
      </c>
      <c r="K17" s="878"/>
      <c r="L17" s="881"/>
      <c r="M17" s="882"/>
      <c r="N17" s="878" t="str">
        <f t="shared" ref="N17" si="0">IF(N16=$D$67,"（出資比率","")</f>
        <v/>
      </c>
      <c r="O17" s="883"/>
      <c r="P17" s="883"/>
      <c r="Q17" s="283"/>
      <c r="R17" s="285" t="str">
        <f t="shared" ref="R17" si="1">IF(N17="","","％）")</f>
        <v/>
      </c>
      <c r="S17" s="951"/>
      <c r="T17" s="952"/>
      <c r="U17" s="953"/>
      <c r="V17" s="895"/>
      <c r="W17" s="881"/>
      <c r="X17" s="882"/>
      <c r="Y17" s="911"/>
      <c r="Z17" s="912"/>
      <c r="AB17" s="898"/>
      <c r="AC17" s="899"/>
      <c r="AD17" s="854"/>
      <c r="AE17" s="855"/>
      <c r="AG17" s="884"/>
    </row>
    <row r="18" spans="1:33" ht="15" customHeight="1">
      <c r="A18" s="972" t="s">
        <v>7</v>
      </c>
      <c r="B18" s="885"/>
      <c r="C18" s="862"/>
      <c r="D18" s="886"/>
      <c r="E18" s="134"/>
      <c r="F18" s="862"/>
      <c r="G18" s="862"/>
      <c r="H18" s="862"/>
      <c r="I18" s="862"/>
      <c r="J18" s="151"/>
      <c r="K18" s="877" t="s">
        <v>287</v>
      </c>
      <c r="L18" s="879"/>
      <c r="M18" s="880"/>
      <c r="N18" s="887"/>
      <c r="O18" s="888"/>
      <c r="P18" s="888"/>
      <c r="Q18" s="888"/>
      <c r="R18" s="889"/>
      <c r="S18" s="939"/>
      <c r="T18" s="940"/>
      <c r="U18" s="941"/>
      <c r="V18" s="894"/>
      <c r="W18" s="879"/>
      <c r="X18" s="880"/>
      <c r="Y18" s="887"/>
      <c r="Z18" s="889"/>
      <c r="AB18" s="947" t="s">
        <v>51</v>
      </c>
      <c r="AC18" s="948"/>
      <c r="AD18" s="890">
        <f>COUNTIF($Y$16:$Y$23,"&gt;=75")-SUM(AD14:AD17)</f>
        <v>0</v>
      </c>
      <c r="AE18" s="891"/>
      <c r="AG18" s="884"/>
    </row>
    <row r="19" spans="1:33" ht="15" customHeight="1">
      <c r="A19" s="971"/>
      <c r="B19" s="867"/>
      <c r="C19" s="868"/>
      <c r="D19" s="869"/>
      <c r="E19" s="152" t="s">
        <v>296</v>
      </c>
      <c r="F19" s="868" t="str">
        <f>IF(AND(B18&lt;&gt;$F$86,B18&lt;&gt;""),"※記載不要","")</f>
        <v/>
      </c>
      <c r="G19" s="868"/>
      <c r="H19" s="868"/>
      <c r="I19" s="868"/>
      <c r="J19" s="132" t="s">
        <v>335</v>
      </c>
      <c r="K19" s="878"/>
      <c r="L19" s="881"/>
      <c r="M19" s="882"/>
      <c r="N19" s="878" t="str">
        <f t="shared" ref="N19" si="2">IF(N18=$D$67,"（出資比率","")</f>
        <v/>
      </c>
      <c r="O19" s="883"/>
      <c r="P19" s="883"/>
      <c r="Q19" s="283"/>
      <c r="R19" s="285" t="str">
        <f t="shared" ref="R19" si="3">IF(N19="","","％）")</f>
        <v/>
      </c>
      <c r="S19" s="942"/>
      <c r="T19" s="943"/>
      <c r="U19" s="944"/>
      <c r="V19" s="895"/>
      <c r="W19" s="881"/>
      <c r="X19" s="882"/>
      <c r="Y19" s="911"/>
      <c r="Z19" s="912"/>
      <c r="AB19" s="898"/>
      <c r="AC19" s="899"/>
      <c r="AD19" s="854"/>
      <c r="AE19" s="855"/>
      <c r="AG19" s="884"/>
    </row>
    <row r="20" spans="1:33" ht="15" customHeight="1">
      <c r="A20" s="972" t="s">
        <v>7</v>
      </c>
      <c r="B20" s="885"/>
      <c r="C20" s="862"/>
      <c r="D20" s="886"/>
      <c r="E20" s="134"/>
      <c r="F20" s="862"/>
      <c r="G20" s="862"/>
      <c r="H20" s="862"/>
      <c r="I20" s="862"/>
      <c r="J20" s="151"/>
      <c r="K20" s="877" t="s">
        <v>287</v>
      </c>
      <c r="L20" s="879"/>
      <c r="M20" s="880"/>
      <c r="N20" s="887"/>
      <c r="O20" s="888"/>
      <c r="P20" s="888"/>
      <c r="Q20" s="888"/>
      <c r="R20" s="889"/>
      <c r="S20" s="939"/>
      <c r="T20" s="940"/>
      <c r="U20" s="941"/>
      <c r="V20" s="894"/>
      <c r="W20" s="879"/>
      <c r="X20" s="880"/>
      <c r="Y20" s="887"/>
      <c r="Z20" s="889"/>
      <c r="AB20" s="848" t="s">
        <v>329</v>
      </c>
      <c r="AC20" s="849"/>
      <c r="AD20" s="890">
        <f>COUNTIF($Y$16:$Y$23,"&gt;=70")-SUM(AD14:AD19)</f>
        <v>0</v>
      </c>
      <c r="AE20" s="891"/>
      <c r="AG20" s="884"/>
    </row>
    <row r="21" spans="1:33" ht="15" customHeight="1">
      <c r="A21" s="971"/>
      <c r="B21" s="867"/>
      <c r="C21" s="868"/>
      <c r="D21" s="869"/>
      <c r="E21" s="152" t="s">
        <v>296</v>
      </c>
      <c r="F21" s="868" t="str">
        <f>IF(AND(B20&lt;&gt;$F$86,B20&lt;&gt;""),"※記載不要","")</f>
        <v/>
      </c>
      <c r="G21" s="868"/>
      <c r="H21" s="868"/>
      <c r="I21" s="868"/>
      <c r="J21" s="132" t="s">
        <v>335</v>
      </c>
      <c r="K21" s="878"/>
      <c r="L21" s="881"/>
      <c r="M21" s="882"/>
      <c r="N21" s="878" t="str">
        <f t="shared" ref="N21" si="4">IF(N20=$D$67,"（出資比率","")</f>
        <v/>
      </c>
      <c r="O21" s="883"/>
      <c r="P21" s="883"/>
      <c r="Q21" s="283"/>
      <c r="R21" s="285" t="str">
        <f t="shared" ref="R21" si="5">IF(N21="","","％）")</f>
        <v/>
      </c>
      <c r="S21" s="942"/>
      <c r="T21" s="943"/>
      <c r="U21" s="944"/>
      <c r="V21" s="895"/>
      <c r="W21" s="881"/>
      <c r="X21" s="882"/>
      <c r="Y21" s="911"/>
      <c r="Z21" s="912"/>
      <c r="AB21" s="848"/>
      <c r="AC21" s="849"/>
      <c r="AD21" s="854"/>
      <c r="AE21" s="855"/>
      <c r="AG21" s="884"/>
    </row>
    <row r="22" spans="1:33" ht="15" customHeight="1">
      <c r="A22" s="972" t="s">
        <v>7</v>
      </c>
      <c r="B22" s="885"/>
      <c r="C22" s="862"/>
      <c r="D22" s="886"/>
      <c r="E22" s="134"/>
      <c r="F22" s="975"/>
      <c r="G22" s="975"/>
      <c r="H22" s="975"/>
      <c r="I22" s="975"/>
      <c r="J22" s="151"/>
      <c r="K22" s="877" t="s">
        <v>287</v>
      </c>
      <c r="L22" s="879"/>
      <c r="M22" s="880"/>
      <c r="N22" s="887"/>
      <c r="O22" s="888"/>
      <c r="P22" s="888"/>
      <c r="Q22" s="888"/>
      <c r="R22" s="889"/>
      <c r="S22" s="933"/>
      <c r="T22" s="934"/>
      <c r="U22" s="935"/>
      <c r="V22" s="894"/>
      <c r="W22" s="879"/>
      <c r="X22" s="880"/>
      <c r="Y22" s="887"/>
      <c r="Z22" s="889"/>
      <c r="AB22" s="848" t="s">
        <v>553</v>
      </c>
      <c r="AC22" s="849"/>
      <c r="AD22" s="890">
        <f>4-SUM(AD14:AD21)</f>
        <v>4</v>
      </c>
      <c r="AE22" s="891"/>
      <c r="AG22" s="884"/>
    </row>
    <row r="23" spans="1:33" ht="15" customHeight="1" thickBot="1">
      <c r="A23" s="971"/>
      <c r="B23" s="867"/>
      <c r="C23" s="868"/>
      <c r="D23" s="869"/>
      <c r="E23" s="152" t="s">
        <v>296</v>
      </c>
      <c r="F23" s="868" t="str">
        <f>IF(AND(B22&lt;&gt;$F$86,B22&lt;&gt;""),"※記載不要","")</f>
        <v/>
      </c>
      <c r="G23" s="868"/>
      <c r="H23" s="868"/>
      <c r="I23" s="868"/>
      <c r="J23" s="132" t="s">
        <v>335</v>
      </c>
      <c r="K23" s="878"/>
      <c r="L23" s="881"/>
      <c r="M23" s="882"/>
      <c r="N23" s="878" t="str">
        <f t="shared" ref="N23" si="6">IF(N22=$D$67,"（出資比率","")</f>
        <v/>
      </c>
      <c r="O23" s="883"/>
      <c r="P23" s="883"/>
      <c r="Q23" s="283"/>
      <c r="R23" s="285" t="str">
        <f t="shared" ref="R23" si="7">IF(N23="","","％）")</f>
        <v/>
      </c>
      <c r="S23" s="936"/>
      <c r="T23" s="937"/>
      <c r="U23" s="938"/>
      <c r="V23" s="895"/>
      <c r="W23" s="881"/>
      <c r="X23" s="882"/>
      <c r="Y23" s="911"/>
      <c r="Z23" s="912"/>
      <c r="AB23" s="850"/>
      <c r="AC23" s="851"/>
      <c r="AD23" s="892"/>
      <c r="AE23" s="893"/>
      <c r="AG23" s="884"/>
    </row>
    <row r="24" spans="1:33" ht="6" customHeight="1" thickTop="1" thickBot="1">
      <c r="A24" s="274"/>
      <c r="B24" s="274"/>
      <c r="C24" s="274"/>
      <c r="D24" s="274"/>
    </row>
    <row r="25" spans="1:33" ht="6" customHeight="1" thickTop="1">
      <c r="A25" s="275"/>
      <c r="B25" s="275"/>
      <c r="C25" s="275"/>
      <c r="D25" s="275"/>
      <c r="R25" s="903" t="s">
        <v>357</v>
      </c>
      <c r="S25" s="904"/>
      <c r="T25" s="200"/>
      <c r="U25" s="200"/>
      <c r="V25" s="200"/>
      <c r="W25" s="200"/>
      <c r="X25" s="200"/>
      <c r="Y25" s="200"/>
      <c r="Z25" s="200"/>
      <c r="AA25" s="200"/>
      <c r="AB25" s="200"/>
      <c r="AC25" s="200"/>
      <c r="AD25" s="201"/>
    </row>
    <row r="26" spans="1:33" ht="9" customHeight="1">
      <c r="A26" s="924" t="s">
        <v>467</v>
      </c>
      <c r="B26" s="924"/>
      <c r="C26" s="924"/>
      <c r="D26" s="924"/>
      <c r="E26" s="924"/>
      <c r="F26" s="924"/>
      <c r="G26" s="863"/>
      <c r="H26" s="863"/>
      <c r="I26" s="863"/>
      <c r="R26" s="905"/>
      <c r="S26" s="642"/>
      <c r="T26" s="194"/>
      <c r="U26" s="194"/>
      <c r="V26" s="194"/>
      <c r="W26" s="194"/>
      <c r="X26" s="194"/>
      <c r="Y26" s="194"/>
      <c r="Z26" s="194"/>
      <c r="AA26" s="194"/>
      <c r="AB26" s="194"/>
      <c r="AC26" s="194"/>
      <c r="AD26" s="198"/>
    </row>
    <row r="27" spans="1:33" ht="12" customHeight="1">
      <c r="A27" s="924"/>
      <c r="B27" s="924"/>
      <c r="C27" s="924"/>
      <c r="D27" s="924"/>
      <c r="E27" s="924"/>
      <c r="F27" s="924"/>
      <c r="G27" s="129"/>
      <c r="H27" s="129"/>
      <c r="I27" s="129"/>
      <c r="R27" s="954" t="s">
        <v>186</v>
      </c>
      <c r="S27" s="655" t="s">
        <v>374</v>
      </c>
      <c r="T27" s="655"/>
      <c r="U27" s="655"/>
      <c r="V27" s="655"/>
      <c r="W27" s="655"/>
      <c r="X27" s="655"/>
      <c r="Y27" s="655"/>
      <c r="Z27" s="655"/>
      <c r="AA27" s="655"/>
      <c r="AB27" s="655"/>
      <c r="AC27" s="655"/>
      <c r="AD27" s="906"/>
      <c r="AE27" s="194"/>
    </row>
    <row r="28" spans="1:33" ht="3" customHeight="1">
      <c r="A28" s="130"/>
      <c r="B28" s="130"/>
      <c r="C28" s="130"/>
      <c r="D28" s="130"/>
      <c r="F28" s="129"/>
      <c r="G28" s="129"/>
      <c r="H28" s="129"/>
      <c r="I28" s="129"/>
      <c r="R28" s="954"/>
      <c r="S28" s="655"/>
      <c r="T28" s="655"/>
      <c r="U28" s="655"/>
      <c r="V28" s="655"/>
      <c r="W28" s="655"/>
      <c r="X28" s="655"/>
      <c r="Y28" s="655"/>
      <c r="Z28" s="655"/>
      <c r="AA28" s="655"/>
      <c r="AB28" s="655"/>
      <c r="AC28" s="655"/>
      <c r="AD28" s="906"/>
      <c r="AE28" s="194"/>
    </row>
    <row r="29" spans="1:33" ht="15" customHeight="1">
      <c r="A29" s="978" t="s">
        <v>300</v>
      </c>
      <c r="B29" s="978"/>
      <c r="C29" s="978"/>
      <c r="D29" s="978"/>
      <c r="E29" s="978"/>
      <c r="F29" s="978"/>
      <c r="G29" s="978"/>
      <c r="H29" s="978"/>
      <c r="I29" s="978"/>
      <c r="J29" s="978"/>
      <c r="K29" s="978"/>
      <c r="L29" s="978"/>
      <c r="M29" s="978"/>
      <c r="N29" s="135"/>
      <c r="O29" s="136"/>
      <c r="P29" s="4"/>
      <c r="Q29" s="138"/>
      <c r="R29" s="199"/>
      <c r="S29" s="656" t="s">
        <v>840</v>
      </c>
      <c r="T29" s="656"/>
      <c r="U29" s="656"/>
      <c r="V29" s="656"/>
      <c r="W29" s="656"/>
      <c r="X29" s="656"/>
      <c r="Y29" s="656"/>
      <c r="Z29" s="656"/>
      <c r="AA29" s="656"/>
      <c r="AB29" s="656"/>
      <c r="AC29" s="656"/>
      <c r="AD29" s="657"/>
      <c r="AE29" s="194"/>
    </row>
    <row r="30" spans="1:33" ht="15" customHeight="1">
      <c r="A30" s="978" t="s">
        <v>16</v>
      </c>
      <c r="B30" s="978"/>
      <c r="C30" s="978"/>
      <c r="D30" s="978"/>
      <c r="E30" s="978"/>
      <c r="F30" s="978"/>
      <c r="G30" s="978"/>
      <c r="H30" s="978"/>
      <c r="I30" s="978"/>
      <c r="J30" s="978"/>
      <c r="K30" s="978"/>
      <c r="L30" s="978"/>
      <c r="M30" s="193" t="s">
        <v>349</v>
      </c>
      <c r="N30" s="135"/>
      <c r="O30" s="136"/>
      <c r="Q30" s="139"/>
      <c r="R30" s="199" t="s">
        <v>435</v>
      </c>
      <c r="S30" s="655" t="s">
        <v>637</v>
      </c>
      <c r="T30" s="655"/>
      <c r="U30" s="655"/>
      <c r="V30" s="655"/>
      <c r="W30" s="655"/>
      <c r="X30" s="655"/>
      <c r="Y30" s="655"/>
      <c r="Z30" s="655"/>
      <c r="AA30" s="655"/>
      <c r="AB30" s="655"/>
      <c r="AC30" s="655"/>
      <c r="AD30" s="906"/>
      <c r="AE30" s="194"/>
    </row>
    <row r="31" spans="1:33" ht="15" customHeight="1">
      <c r="A31" s="907" t="s">
        <v>362</v>
      </c>
      <c r="B31" s="908"/>
      <c r="C31" s="908"/>
      <c r="D31" s="908"/>
      <c r="E31" s="908"/>
      <c r="F31" s="908"/>
      <c r="G31" s="908"/>
      <c r="H31" s="908"/>
      <c r="I31" s="908"/>
      <c r="J31" s="908"/>
      <c r="K31" s="908"/>
      <c r="L31" s="908"/>
      <c r="M31" s="925"/>
      <c r="N31" s="134"/>
      <c r="O31" s="133"/>
      <c r="Q31" s="139"/>
      <c r="R31" s="199"/>
      <c r="S31" s="655" t="s">
        <v>635</v>
      </c>
      <c r="T31" s="655"/>
      <c r="U31" s="655"/>
      <c r="V31" s="655"/>
      <c r="W31" s="655"/>
      <c r="X31" s="655"/>
      <c r="Y31" s="655"/>
      <c r="Z31" s="655"/>
      <c r="AA31" s="655"/>
      <c r="AB31" s="655"/>
      <c r="AC31" s="655"/>
      <c r="AD31" s="906"/>
      <c r="AE31" s="194"/>
    </row>
    <row r="32" spans="1:33" ht="15" customHeight="1">
      <c r="A32" s="909"/>
      <c r="B32" s="910"/>
      <c r="C32" s="910"/>
      <c r="D32" s="910"/>
      <c r="E32" s="910"/>
      <c r="F32" s="910"/>
      <c r="G32" s="910"/>
      <c r="H32" s="910"/>
      <c r="I32" s="910"/>
      <c r="J32" s="910"/>
      <c r="K32" s="910"/>
      <c r="L32" s="910"/>
      <c r="M32" s="926"/>
      <c r="N32" s="134"/>
      <c r="O32" s="133"/>
      <c r="Q32" s="139"/>
      <c r="R32" s="199" t="s">
        <v>633</v>
      </c>
      <c r="S32" s="655" t="s">
        <v>876</v>
      </c>
      <c r="T32" s="655"/>
      <c r="U32" s="655"/>
      <c r="V32" s="655"/>
      <c r="W32" s="655"/>
      <c r="X32" s="655"/>
      <c r="Y32" s="655"/>
      <c r="Z32" s="655"/>
      <c r="AA32" s="655"/>
      <c r="AB32" s="655"/>
      <c r="AC32" s="655"/>
      <c r="AD32" s="906"/>
      <c r="AE32" s="194"/>
    </row>
    <row r="33" spans="1:46" ht="15" customHeight="1">
      <c r="A33" s="907" t="s">
        <v>361</v>
      </c>
      <c r="B33" s="908"/>
      <c r="C33" s="908"/>
      <c r="D33" s="908"/>
      <c r="E33" s="908"/>
      <c r="F33" s="908"/>
      <c r="G33" s="908"/>
      <c r="H33" s="908"/>
      <c r="I33" s="908"/>
      <c r="J33" s="908"/>
      <c r="K33" s="908"/>
      <c r="L33" s="908"/>
      <c r="M33" s="925"/>
      <c r="N33" s="134"/>
      <c r="O33" s="133"/>
      <c r="Q33" s="139"/>
      <c r="R33" s="199"/>
      <c r="S33" s="655" t="s">
        <v>877</v>
      </c>
      <c r="T33" s="655"/>
      <c r="U33" s="655"/>
      <c r="V33" s="655"/>
      <c r="W33" s="655"/>
      <c r="X33" s="655"/>
      <c r="Y33" s="655"/>
      <c r="Z33" s="655"/>
      <c r="AA33" s="655"/>
      <c r="AB33" s="655"/>
      <c r="AC33" s="655"/>
      <c r="AD33" s="906"/>
      <c r="AE33" s="194"/>
    </row>
    <row r="34" spans="1:46" ht="15" customHeight="1">
      <c r="A34" s="909" t="s">
        <v>299</v>
      </c>
      <c r="B34" s="910"/>
      <c r="C34" s="910"/>
      <c r="D34" s="910"/>
      <c r="E34" s="910"/>
      <c r="F34" s="910"/>
      <c r="G34" s="910"/>
      <c r="H34" s="910"/>
      <c r="I34" s="910"/>
      <c r="J34" s="910"/>
      <c r="K34" s="910"/>
      <c r="L34" s="910"/>
      <c r="M34" s="926"/>
      <c r="N34" s="134"/>
      <c r="O34" s="133"/>
      <c r="Q34" s="139"/>
      <c r="R34" s="199" t="s">
        <v>631</v>
      </c>
      <c r="S34" s="655" t="s">
        <v>634</v>
      </c>
      <c r="T34" s="655"/>
      <c r="U34" s="655"/>
      <c r="V34" s="655"/>
      <c r="W34" s="655"/>
      <c r="X34" s="655"/>
      <c r="Y34" s="655"/>
      <c r="Z34" s="655"/>
      <c r="AA34" s="655"/>
      <c r="AB34" s="655"/>
      <c r="AC34" s="655"/>
      <c r="AD34" s="906"/>
      <c r="AE34" s="194"/>
      <c r="AH34" s="195"/>
      <c r="AI34" s="655"/>
      <c r="AJ34" s="655"/>
      <c r="AK34" s="655"/>
      <c r="AL34" s="655"/>
      <c r="AM34" s="655"/>
      <c r="AN34" s="655"/>
      <c r="AO34" s="655"/>
      <c r="AP34" s="655"/>
      <c r="AQ34" s="655"/>
      <c r="AR34" s="655"/>
      <c r="AS34" s="655"/>
    </row>
    <row r="35" spans="1:46" ht="15" customHeight="1">
      <c r="A35" s="907" t="s">
        <v>301</v>
      </c>
      <c r="B35" s="908"/>
      <c r="C35" s="908"/>
      <c r="D35" s="908"/>
      <c r="E35" s="908"/>
      <c r="F35" s="908"/>
      <c r="G35" s="908"/>
      <c r="H35" s="908"/>
      <c r="I35" s="908"/>
      <c r="J35" s="908"/>
      <c r="K35" s="908"/>
      <c r="L35" s="908"/>
      <c r="M35" s="961">
        <f>M31-M33</f>
        <v>0</v>
      </c>
      <c r="N35" s="134"/>
      <c r="O35" s="133"/>
      <c r="Q35" s="139"/>
      <c r="R35" s="199"/>
      <c r="S35" s="655" t="s">
        <v>632</v>
      </c>
      <c r="T35" s="655"/>
      <c r="U35" s="655"/>
      <c r="V35" s="655"/>
      <c r="W35" s="655"/>
      <c r="X35" s="655"/>
      <c r="Y35" s="655"/>
      <c r="Z35" s="655"/>
      <c r="AA35" s="655"/>
      <c r="AB35" s="655"/>
      <c r="AC35" s="655"/>
      <c r="AD35" s="906"/>
      <c r="AE35" s="194"/>
      <c r="AH35" s="195"/>
      <c r="AI35" s="655"/>
      <c r="AJ35" s="655"/>
      <c r="AK35" s="655"/>
      <c r="AL35" s="655"/>
      <c r="AM35" s="655"/>
      <c r="AN35" s="655"/>
      <c r="AO35" s="655"/>
      <c r="AP35" s="655"/>
      <c r="AQ35" s="655"/>
      <c r="AR35" s="655"/>
      <c r="AS35" s="655"/>
    </row>
    <row r="36" spans="1:46" ht="15" customHeight="1">
      <c r="A36" s="909"/>
      <c r="B36" s="910"/>
      <c r="C36" s="910"/>
      <c r="D36" s="910"/>
      <c r="E36" s="910"/>
      <c r="F36" s="910"/>
      <c r="G36" s="910"/>
      <c r="H36" s="910"/>
      <c r="I36" s="910"/>
      <c r="J36" s="910"/>
      <c r="K36" s="910"/>
      <c r="L36" s="910"/>
      <c r="M36" s="962"/>
      <c r="N36" s="134"/>
      <c r="O36" s="133"/>
      <c r="Q36" s="139"/>
      <c r="R36" s="199" t="s">
        <v>630</v>
      </c>
      <c r="S36" s="963" t="s">
        <v>835</v>
      </c>
      <c r="T36" s="963"/>
      <c r="U36" s="963"/>
      <c r="V36" s="963"/>
      <c r="W36" s="963"/>
      <c r="X36" s="963"/>
      <c r="Y36" s="963"/>
      <c r="Z36" s="963"/>
      <c r="AA36" s="963"/>
      <c r="AB36" s="963"/>
      <c r="AC36" s="963"/>
      <c r="AD36" s="964"/>
      <c r="AE36" s="194"/>
      <c r="AH36" s="195"/>
      <c r="AI36" s="655"/>
      <c r="AJ36" s="655"/>
      <c r="AK36" s="655"/>
      <c r="AL36" s="655"/>
      <c r="AM36" s="655"/>
      <c r="AN36" s="655"/>
      <c r="AO36" s="655"/>
      <c r="AP36" s="655"/>
      <c r="AQ36" s="655"/>
      <c r="AR36" s="655"/>
      <c r="AS36" s="655"/>
    </row>
    <row r="37" spans="1:46" ht="15" customHeight="1">
      <c r="R37" s="199"/>
      <c r="S37" s="655" t="s">
        <v>834</v>
      </c>
      <c r="T37" s="655"/>
      <c r="U37" s="655"/>
      <c r="V37" s="655"/>
      <c r="W37" s="655"/>
      <c r="X37" s="655"/>
      <c r="Y37" s="655"/>
      <c r="Z37" s="655"/>
      <c r="AA37" s="655"/>
      <c r="AB37" s="655"/>
      <c r="AC37" s="655"/>
      <c r="AD37" s="906"/>
      <c r="AE37" s="194"/>
      <c r="AT37" s="203"/>
    </row>
    <row r="38" spans="1:46" ht="15" customHeight="1">
      <c r="A38" s="979"/>
      <c r="B38" s="979"/>
      <c r="C38" s="979"/>
      <c r="D38" s="979"/>
      <c r="E38" s="979"/>
      <c r="F38" s="979"/>
      <c r="G38" s="980" t="s">
        <v>350</v>
      </c>
      <c r="H38" s="980"/>
      <c r="I38" s="980"/>
      <c r="R38" s="199" t="s">
        <v>627</v>
      </c>
      <c r="S38" s="655" t="s">
        <v>629</v>
      </c>
      <c r="T38" s="655"/>
      <c r="U38" s="655"/>
      <c r="V38" s="655"/>
      <c r="W38" s="655"/>
      <c r="X38" s="655"/>
      <c r="Y38" s="655"/>
      <c r="Z38" s="655"/>
      <c r="AA38" s="655"/>
      <c r="AB38" s="655"/>
      <c r="AC38" s="655"/>
      <c r="AD38" s="906"/>
      <c r="AE38" s="194"/>
    </row>
    <row r="39" spans="1:46" ht="6" customHeight="1">
      <c r="A39" s="979"/>
      <c r="B39" s="979"/>
      <c r="C39" s="979"/>
      <c r="D39" s="979"/>
      <c r="E39" s="979"/>
      <c r="F39" s="979"/>
      <c r="G39" s="980"/>
      <c r="H39" s="980"/>
      <c r="I39" s="980"/>
      <c r="R39" s="199"/>
      <c r="S39" s="656" t="s">
        <v>628</v>
      </c>
      <c r="T39" s="656"/>
      <c r="U39" s="656"/>
      <c r="V39" s="656"/>
      <c r="W39" s="656"/>
      <c r="X39" s="656"/>
      <c r="Y39" s="656"/>
      <c r="Z39" s="656"/>
      <c r="AA39" s="656"/>
      <c r="AB39" s="656"/>
      <c r="AC39" s="656"/>
      <c r="AD39" s="657"/>
      <c r="AE39" s="194"/>
    </row>
    <row r="40" spans="1:46" ht="8.5" customHeight="1">
      <c r="A40" s="131"/>
      <c r="B40" s="131"/>
      <c r="C40" s="131"/>
      <c r="D40" s="131"/>
      <c r="E40" s="131"/>
      <c r="F40" s="131"/>
      <c r="G40" s="131"/>
      <c r="R40" s="199"/>
      <c r="S40" s="656"/>
      <c r="T40" s="656"/>
      <c r="U40" s="656"/>
      <c r="V40" s="656"/>
      <c r="W40" s="656"/>
      <c r="X40" s="656"/>
      <c r="Y40" s="656"/>
      <c r="Z40" s="656"/>
      <c r="AA40" s="656"/>
      <c r="AB40" s="656"/>
      <c r="AC40" s="656"/>
      <c r="AD40" s="657"/>
      <c r="AE40" s="206"/>
    </row>
    <row r="41" spans="1:46" ht="6" customHeight="1">
      <c r="A41" s="907" t="s">
        <v>388</v>
      </c>
      <c r="B41" s="908"/>
      <c r="C41" s="908"/>
      <c r="D41" s="908"/>
      <c r="E41" s="908"/>
      <c r="F41" s="908"/>
      <c r="G41" s="908"/>
      <c r="H41" s="154"/>
      <c r="I41" s="154"/>
      <c r="J41" s="154"/>
      <c r="K41" s="154"/>
      <c r="L41" s="154"/>
      <c r="M41" s="154"/>
      <c r="N41" s="154"/>
      <c r="O41" s="154"/>
      <c r="P41" s="155"/>
      <c r="R41" s="954" t="s">
        <v>875</v>
      </c>
      <c r="S41" s="656" t="s">
        <v>626</v>
      </c>
      <c r="T41" s="656"/>
      <c r="U41" s="656"/>
      <c r="V41" s="656"/>
      <c r="W41" s="656"/>
      <c r="X41" s="656"/>
      <c r="Y41" s="656"/>
      <c r="Z41" s="656"/>
      <c r="AA41" s="656"/>
      <c r="AB41" s="656"/>
      <c r="AC41" s="656"/>
      <c r="AD41" s="657"/>
      <c r="AE41" s="206"/>
    </row>
    <row r="42" spans="1:46" ht="9" customHeight="1">
      <c r="A42" s="922"/>
      <c r="B42" s="923"/>
      <c r="C42" s="923"/>
      <c r="D42" s="923"/>
      <c r="E42" s="923"/>
      <c r="F42" s="923"/>
      <c r="G42" s="923"/>
      <c r="H42" s="125"/>
      <c r="I42" s="125"/>
      <c r="J42" s="125"/>
      <c r="K42" s="125"/>
      <c r="L42" s="125"/>
      <c r="M42" s="125"/>
      <c r="N42" s="125"/>
      <c r="O42" s="125"/>
      <c r="P42" s="205"/>
      <c r="R42" s="954"/>
      <c r="S42" s="656"/>
      <c r="T42" s="656"/>
      <c r="U42" s="656"/>
      <c r="V42" s="656"/>
      <c r="W42" s="656"/>
      <c r="X42" s="656"/>
      <c r="Y42" s="656"/>
      <c r="Z42" s="656"/>
      <c r="AA42" s="656"/>
      <c r="AB42" s="656"/>
      <c r="AC42" s="656"/>
      <c r="AD42" s="657"/>
      <c r="AE42" s="206"/>
    </row>
    <row r="43" spans="1:46" ht="15" customHeight="1" thickBot="1">
      <c r="A43" s="204"/>
      <c r="B43" s="189"/>
      <c r="C43" s="981" t="s">
        <v>302</v>
      </c>
      <c r="D43" s="981"/>
      <c r="E43" s="5" t="s">
        <v>298</v>
      </c>
      <c r="F43" s="921" t="s">
        <v>315</v>
      </c>
      <c r="G43" s="921"/>
      <c r="H43" s="921"/>
      <c r="I43" s="921"/>
      <c r="J43" s="189"/>
      <c r="K43" s="189"/>
      <c r="L43" s="189"/>
      <c r="M43" s="189"/>
      <c r="N43" s="189"/>
      <c r="O43" s="189"/>
      <c r="P43" s="302"/>
      <c r="R43" s="469"/>
      <c r="S43" s="965" t="s">
        <v>878</v>
      </c>
      <c r="T43" s="965"/>
      <c r="U43" s="965"/>
      <c r="V43" s="965"/>
      <c r="W43" s="965"/>
      <c r="X43" s="965"/>
      <c r="Y43" s="965"/>
      <c r="Z43" s="965"/>
      <c r="AA43" s="965"/>
      <c r="AB43" s="965"/>
      <c r="AC43" s="965"/>
      <c r="AD43" s="966"/>
      <c r="AE43" s="206"/>
    </row>
    <row r="44" spans="1:46" ht="15" customHeight="1" thickTop="1">
      <c r="A44" s="293"/>
      <c r="D44" s="126" t="str">
        <f>IF(F44=D95,G91,G92)</f>
        <v>対象業務</v>
      </c>
      <c r="E44" s="5" t="s">
        <v>298</v>
      </c>
      <c r="F44" s="921" t="s">
        <v>304</v>
      </c>
      <c r="G44" s="921"/>
      <c r="H44" s="921"/>
      <c r="I44" s="921"/>
      <c r="J44" s="921"/>
      <c r="K44" s="921"/>
      <c r="L44" s="921"/>
      <c r="M44" s="921"/>
      <c r="N44" s="921"/>
      <c r="O44" s="921"/>
      <c r="P44" s="303"/>
    </row>
    <row r="45" spans="1:46" ht="15" customHeight="1">
      <c r="A45" s="293"/>
      <c r="D45" s="126" t="s">
        <v>605</v>
      </c>
      <c r="E45" s="5" t="s">
        <v>298</v>
      </c>
      <c r="F45" s="977">
        <v>2</v>
      </c>
      <c r="G45" s="977"/>
      <c r="H45" s="125" t="s">
        <v>296</v>
      </c>
      <c r="I45" s="976">
        <f>(EDATE(様式４!R48,(-F45)*12-3))</f>
        <v>45473</v>
      </c>
      <c r="J45" s="976"/>
      <c r="K45" s="976"/>
      <c r="L45" s="125" t="s">
        <v>347</v>
      </c>
      <c r="M45" s="976">
        <f>(EDATE(様式４!R48,-15))</f>
        <v>45838</v>
      </c>
      <c r="N45" s="976"/>
      <c r="O45" s="976"/>
      <c r="P45" s="294" t="s">
        <v>348</v>
      </c>
      <c r="R45" s="195"/>
      <c r="S45" s="642"/>
      <c r="T45" s="642"/>
      <c r="U45" s="642"/>
      <c r="V45" s="642"/>
      <c r="W45" s="642"/>
      <c r="X45" s="642"/>
      <c r="Y45" s="642"/>
      <c r="Z45" s="642"/>
      <c r="AA45" s="642"/>
      <c r="AB45" s="642"/>
      <c r="AC45" s="642"/>
      <c r="AD45" s="642"/>
      <c r="AE45" s="642"/>
    </row>
    <row r="46" spans="1:46" ht="15" customHeight="1">
      <c r="A46" s="293"/>
      <c r="D46" s="126" t="s">
        <v>610</v>
      </c>
      <c r="E46" s="5" t="s">
        <v>298</v>
      </c>
      <c r="F46" s="921" t="s">
        <v>306</v>
      </c>
      <c r="G46" s="921"/>
      <c r="H46" s="921"/>
      <c r="I46" s="921"/>
      <c r="J46" s="190"/>
      <c r="K46" s="190"/>
      <c r="L46" s="190"/>
      <c r="M46" s="190"/>
      <c r="N46" s="190"/>
      <c r="O46" s="190"/>
      <c r="P46" s="303"/>
      <c r="R46" s="195"/>
      <c r="S46" s="642"/>
      <c r="T46" s="642"/>
      <c r="U46" s="642"/>
      <c r="V46" s="642"/>
      <c r="W46" s="642"/>
      <c r="X46" s="642"/>
      <c r="Y46" s="642"/>
      <c r="Z46" s="642"/>
      <c r="AA46" s="642"/>
      <c r="AB46" s="642"/>
      <c r="AC46" s="642"/>
      <c r="AD46" s="642"/>
      <c r="AE46" s="642"/>
    </row>
    <row r="47" spans="1:46" ht="15" customHeight="1">
      <c r="A47" s="295"/>
      <c r="B47" s="296"/>
      <c r="C47" s="296"/>
      <c r="D47" s="137" t="s">
        <v>307</v>
      </c>
      <c r="E47" s="296" t="s">
        <v>298</v>
      </c>
      <c r="F47" s="920" t="s">
        <v>312</v>
      </c>
      <c r="G47" s="920"/>
      <c r="H47" s="920"/>
      <c r="I47" s="920"/>
      <c r="J47" s="191"/>
      <c r="K47" s="191"/>
      <c r="L47" s="191"/>
      <c r="M47" s="191"/>
      <c r="N47" s="191"/>
      <c r="O47" s="191"/>
      <c r="P47" s="304"/>
      <c r="R47" s="195"/>
      <c r="S47" s="642"/>
      <c r="T47" s="642"/>
      <c r="U47" s="642"/>
      <c r="V47" s="642"/>
      <c r="W47" s="642"/>
      <c r="X47" s="642"/>
      <c r="Y47" s="642"/>
      <c r="Z47" s="642"/>
      <c r="AA47" s="642"/>
      <c r="AB47" s="642"/>
      <c r="AC47" s="642"/>
      <c r="AD47" s="642"/>
      <c r="AE47" s="642"/>
    </row>
    <row r="48" spans="1:46" ht="15" customHeight="1"/>
    <row r="49" spans="1:27" ht="15" customHeight="1">
      <c r="A49" s="856" t="s">
        <v>387</v>
      </c>
      <c r="B49" s="860"/>
      <c r="C49" s="857"/>
      <c r="D49" s="856" t="s">
        <v>656</v>
      </c>
      <c r="E49" s="860"/>
      <c r="F49" s="857"/>
      <c r="G49" s="856" t="s">
        <v>391</v>
      </c>
      <c r="H49" s="860"/>
      <c r="I49" s="860"/>
      <c r="J49" s="860"/>
      <c r="K49" s="860"/>
      <c r="L49" s="857"/>
      <c r="M49" s="957" t="s">
        <v>392</v>
      </c>
      <c r="N49" s="957"/>
      <c r="O49" s="957"/>
      <c r="P49" s="957"/>
      <c r="Q49" s="957" t="s">
        <v>609</v>
      </c>
      <c r="R49" s="957"/>
      <c r="S49" s="957"/>
      <c r="T49" s="957"/>
      <c r="U49" s="957"/>
    </row>
    <row r="50" spans="1:27" ht="15" customHeight="1">
      <c r="A50" s="858"/>
      <c r="B50" s="861"/>
      <c r="C50" s="859"/>
      <c r="D50" s="858"/>
      <c r="E50" s="861"/>
      <c r="F50" s="859"/>
      <c r="G50" s="858"/>
      <c r="H50" s="861"/>
      <c r="I50" s="861"/>
      <c r="J50" s="861"/>
      <c r="K50" s="861"/>
      <c r="L50" s="859"/>
      <c r="M50" s="957"/>
      <c r="N50" s="957"/>
      <c r="O50" s="957"/>
      <c r="P50" s="957"/>
      <c r="Q50" s="957"/>
      <c r="R50" s="957"/>
      <c r="S50" s="957"/>
      <c r="T50" s="957"/>
      <c r="U50" s="957"/>
    </row>
    <row r="51" spans="1:27" ht="15" customHeight="1">
      <c r="A51" s="913" t="str">
        <f>IF(B51=D91,"○","×")</f>
        <v>×</v>
      </c>
      <c r="B51" s="915" t="s">
        <v>370</v>
      </c>
      <c r="C51" s="916"/>
      <c r="D51" s="887"/>
      <c r="E51" s="888"/>
      <c r="F51" s="889"/>
      <c r="G51" s="927"/>
      <c r="H51" s="928"/>
      <c r="I51" s="928"/>
      <c r="J51" s="928"/>
      <c r="K51" s="928"/>
      <c r="L51" s="929"/>
      <c r="M51" s="960"/>
      <c r="N51" s="960"/>
      <c r="O51" s="960"/>
      <c r="P51" s="960"/>
      <c r="Q51" s="955" t="s">
        <v>653</v>
      </c>
      <c r="R51" s="956"/>
      <c r="S51" s="958"/>
      <c r="T51" s="956" t="s">
        <v>654</v>
      </c>
      <c r="U51" s="959"/>
      <c r="V51" s="169"/>
      <c r="W51" s="330"/>
      <c r="X51" s="330"/>
      <c r="Y51" s="330"/>
      <c r="Z51" s="330"/>
      <c r="AA51" s="330"/>
    </row>
    <row r="52" spans="1:27" ht="15" customHeight="1">
      <c r="A52" s="914"/>
      <c r="B52" s="917"/>
      <c r="C52" s="918"/>
      <c r="D52" s="911"/>
      <c r="E52" s="919"/>
      <c r="F52" s="912"/>
      <c r="G52" s="930"/>
      <c r="H52" s="931"/>
      <c r="I52" s="931"/>
      <c r="J52" s="931"/>
      <c r="K52" s="931"/>
      <c r="L52" s="932"/>
      <c r="M52" s="960"/>
      <c r="N52" s="960"/>
      <c r="O52" s="960"/>
      <c r="P52" s="960"/>
      <c r="Q52" s="955"/>
      <c r="R52" s="956"/>
      <c r="S52" s="958"/>
      <c r="T52" s="956"/>
      <c r="U52" s="959"/>
      <c r="V52" s="133"/>
      <c r="W52" s="330"/>
      <c r="X52" s="330"/>
      <c r="Y52" s="330"/>
      <c r="Z52" s="330"/>
      <c r="AA52" s="330"/>
    </row>
    <row r="53" spans="1:27" ht="15" customHeight="1"/>
    <row r="54" spans="1:27" ht="15" customHeight="1"/>
    <row r="55" spans="1:27" ht="15" customHeight="1">
      <c r="A55" t="s">
        <v>330</v>
      </c>
      <c r="B55"/>
      <c r="C55"/>
      <c r="D55"/>
    </row>
    <row r="56" spans="1:27" ht="15" customHeight="1">
      <c r="A56"/>
      <c r="B56" t="s">
        <v>591</v>
      </c>
      <c r="C56"/>
      <c r="D56"/>
    </row>
    <row r="57" spans="1:27">
      <c r="B57" s="4" t="s">
        <v>371</v>
      </c>
      <c r="C57" s="4"/>
    </row>
    <row r="58" spans="1:27">
      <c r="D58" s="5" t="s">
        <v>794</v>
      </c>
    </row>
    <row r="59" spans="1:27">
      <c r="D59" s="5" t="s">
        <v>7</v>
      </c>
    </row>
    <row r="60" spans="1:27">
      <c r="A60" s="4"/>
      <c r="B60" s="4" t="s">
        <v>365</v>
      </c>
      <c r="C60" s="4"/>
      <c r="D60" s="4"/>
      <c r="E60" s="4"/>
      <c r="F60" s="4"/>
    </row>
    <row r="61" spans="1:27">
      <c r="A61" s="4"/>
      <c r="B61" s="4"/>
      <c r="C61" s="4"/>
      <c r="D61" s="5" t="s">
        <v>836</v>
      </c>
      <c r="E61" s="4" t="s">
        <v>7</v>
      </c>
    </row>
    <row r="62" spans="1:27">
      <c r="A62" s="4"/>
      <c r="B62" s="4"/>
      <c r="C62" s="4"/>
      <c r="D62" s="5" t="s">
        <v>837</v>
      </c>
      <c r="E62" s="4" t="s">
        <v>7</v>
      </c>
    </row>
    <row r="63" spans="1:27">
      <c r="A63" s="4"/>
      <c r="B63" s="4"/>
      <c r="C63" s="4"/>
      <c r="D63" s="5" t="s">
        <v>838</v>
      </c>
      <c r="E63" s="4" t="s">
        <v>7</v>
      </c>
    </row>
    <row r="64" spans="1:27">
      <c r="A64" s="4"/>
      <c r="B64" s="4"/>
      <c r="C64" s="4"/>
      <c r="D64" s="5" t="s">
        <v>839</v>
      </c>
      <c r="E64" s="4" t="s">
        <v>7</v>
      </c>
    </row>
    <row r="65" spans="1:4">
      <c r="A65"/>
      <c r="B65" t="s">
        <v>4</v>
      </c>
      <c r="C65"/>
      <c r="D65"/>
    </row>
    <row r="66" spans="1:4">
      <c r="A66"/>
      <c r="B66"/>
      <c r="C66"/>
      <c r="D66" t="s">
        <v>6</v>
      </c>
    </row>
    <row r="67" spans="1:4">
      <c r="A67"/>
      <c r="B67"/>
      <c r="C67"/>
      <c r="D67" t="s">
        <v>289</v>
      </c>
    </row>
    <row r="68" spans="1:4">
      <c r="A68"/>
      <c r="B68" t="s">
        <v>286</v>
      </c>
      <c r="C68"/>
      <c r="D68"/>
    </row>
    <row r="69" spans="1:4" ht="39">
      <c r="A69"/>
      <c r="B69"/>
      <c r="C69"/>
      <c r="D69" s="123" t="s">
        <v>677</v>
      </c>
    </row>
    <row r="70" spans="1:4">
      <c r="A70"/>
      <c r="B70"/>
      <c r="C70"/>
      <c r="D70" t="s">
        <v>290</v>
      </c>
    </row>
    <row r="71" spans="1:4">
      <c r="A71"/>
      <c r="B71"/>
      <c r="C71"/>
      <c r="D71" t="s">
        <v>292</v>
      </c>
    </row>
    <row r="72" spans="1:4">
      <c r="A72"/>
      <c r="B72"/>
      <c r="C72"/>
      <c r="D72" t="s">
        <v>293</v>
      </c>
    </row>
    <row r="73" spans="1:4">
      <c r="A73"/>
      <c r="B73"/>
      <c r="C73"/>
      <c r="D73" t="s">
        <v>291</v>
      </c>
    </row>
    <row r="74" spans="1:4">
      <c r="A74"/>
      <c r="B74"/>
      <c r="C74"/>
      <c r="D74" s="150" t="s">
        <v>316</v>
      </c>
    </row>
    <row r="75" spans="1:4">
      <c r="A75"/>
      <c r="B75" t="s">
        <v>67</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538</v>
      </c>
    </row>
    <row r="84" spans="1:7">
      <c r="D84" s="5" t="s">
        <v>539</v>
      </c>
      <c r="F84" s="5" t="s">
        <v>601</v>
      </c>
    </row>
    <row r="85" spans="1:7">
      <c r="D85" s="4" t="s">
        <v>636</v>
      </c>
      <c r="F85" s="5" t="s">
        <v>602</v>
      </c>
    </row>
    <row r="86" spans="1:7">
      <c r="F86" t="s">
        <v>603</v>
      </c>
    </row>
    <row r="87" spans="1:7">
      <c r="F87"/>
    </row>
    <row r="90" spans="1:7">
      <c r="A90"/>
      <c r="B90" t="s">
        <v>381</v>
      </c>
      <c r="C90"/>
      <c r="D90"/>
    </row>
    <row r="91" spans="1:7" ht="26">
      <c r="A91"/>
      <c r="B91"/>
      <c r="C91"/>
      <c r="D91" s="50" t="s">
        <v>390</v>
      </c>
      <c r="G91" s="5" t="s">
        <v>363</v>
      </c>
    </row>
    <row r="92" spans="1:7" ht="26">
      <c r="A92"/>
      <c r="B92"/>
      <c r="C92"/>
      <c r="D92" s="50" t="s">
        <v>370</v>
      </c>
      <c r="G92" s="5" t="s">
        <v>364</v>
      </c>
    </row>
    <row r="93" spans="1:7">
      <c r="A93"/>
      <c r="B93"/>
      <c r="C93"/>
      <c r="D93"/>
    </row>
    <row r="94" spans="1:7">
      <c r="A94"/>
      <c r="B94"/>
      <c r="C94"/>
      <c r="D94"/>
    </row>
    <row r="95" spans="1:7">
      <c r="A95"/>
      <c r="B95"/>
      <c r="C95"/>
      <c r="D95" t="s">
        <v>304</v>
      </c>
    </row>
    <row r="96" spans="1:7">
      <c r="A96"/>
      <c r="B96"/>
      <c r="C96"/>
      <c r="D96" t="s">
        <v>303</v>
      </c>
    </row>
    <row r="97" spans="1:6">
      <c r="A97"/>
      <c r="B97"/>
      <c r="C97"/>
      <c r="D97" t="s">
        <v>305</v>
      </c>
    </row>
    <row r="98" spans="1:6">
      <c r="A98"/>
      <c r="B98"/>
      <c r="C98"/>
      <c r="D98" s="150" t="s">
        <v>316</v>
      </c>
    </row>
    <row r="99" spans="1:6">
      <c r="A99"/>
      <c r="B99"/>
      <c r="C99"/>
      <c r="D99" t="s">
        <v>308</v>
      </c>
    </row>
    <row r="100" spans="1:6">
      <c r="A100"/>
      <c r="B100"/>
      <c r="C100"/>
      <c r="D100" t="s">
        <v>309</v>
      </c>
    </row>
    <row r="101" spans="1:6">
      <c r="A101"/>
      <c r="B101"/>
      <c r="C101"/>
      <c r="D101" t="s">
        <v>310</v>
      </c>
    </row>
    <row r="102" spans="1:6">
      <c r="A102"/>
      <c r="B102"/>
      <c r="C102"/>
      <c r="D102" t="s">
        <v>311</v>
      </c>
    </row>
    <row r="103" spans="1:6">
      <c r="A103"/>
      <c r="B103"/>
      <c r="C103"/>
      <c r="D103" t="s">
        <v>312</v>
      </c>
    </row>
    <row r="104" spans="1:6">
      <c r="A104"/>
      <c r="B104"/>
      <c r="C104"/>
      <c r="D104" s="150" t="s">
        <v>316</v>
      </c>
    </row>
    <row r="105" spans="1:6">
      <c r="A105"/>
      <c r="B105"/>
      <c r="C105"/>
      <c r="D105" s="150"/>
    </row>
    <row r="106" spans="1:6">
      <c r="B106" s="4"/>
      <c r="D106" s="329" t="s">
        <v>606</v>
      </c>
    </row>
    <row r="107" spans="1:6" ht="13.5" customHeight="1">
      <c r="D107" t="s">
        <v>607</v>
      </c>
    </row>
    <row r="108" spans="1:6">
      <c r="D108" t="s">
        <v>608</v>
      </c>
    </row>
    <row r="109" spans="1:6">
      <c r="D109" s="329"/>
      <c r="F109"/>
    </row>
  </sheetData>
  <mergeCells count="17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I36:AS36"/>
    <mergeCell ref="S36:AD36"/>
    <mergeCell ref="M49:P50"/>
    <mergeCell ref="R41:R42"/>
    <mergeCell ref="S39:AD40"/>
    <mergeCell ref="S41:AD42"/>
    <mergeCell ref="S43:AD43"/>
    <mergeCell ref="S46:AE46"/>
    <mergeCell ref="S47:AE47"/>
    <mergeCell ref="S45:AE45"/>
    <mergeCell ref="R27:R28"/>
    <mergeCell ref="Q51:R52"/>
    <mergeCell ref="Q49:U50"/>
    <mergeCell ref="S51:S52"/>
    <mergeCell ref="T51:U52"/>
    <mergeCell ref="M51:P52"/>
    <mergeCell ref="S37:AD37"/>
    <mergeCell ref="M35:M36"/>
    <mergeCell ref="S38:AD38"/>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s>
  <phoneticPr fontId="2"/>
  <conditionalFormatting sqref="B10 B17 B19 B21 B23">
    <cfRule type="expression" dxfId="98" priority="8">
      <formula>OR($B9=$F$84,$B9=$F$85,$B9="")</formula>
    </cfRule>
  </conditionalFormatting>
  <conditionalFormatting sqref="B9:AE10 B16:Z23">
    <cfRule type="expression" dxfId="97" priority="1">
      <formula>IF($A9=0,OFFSET($A9,-1,0),$A9)=$D$59</formula>
    </cfRule>
  </conditionalFormatting>
  <conditionalFormatting sqref="D51:U52">
    <cfRule type="expression" dxfId="96" priority="7">
      <formula>OR($B$51=$D$92,$B$51="")</formula>
    </cfRule>
  </conditionalFormatting>
  <conditionalFormatting sqref="F17:I17">
    <cfRule type="expression" dxfId="95" priority="4">
      <formula>AND($B$16&lt;&gt;$F$86,$B$16&lt;&gt;"")</formula>
    </cfRule>
  </conditionalFormatting>
  <conditionalFormatting sqref="F19:I19">
    <cfRule type="expression" dxfId="94" priority="5">
      <formula>AND($B$18&lt;&gt;$F$86,$B$18&lt;&gt;"")</formula>
    </cfRule>
  </conditionalFormatting>
  <conditionalFormatting sqref="F21:I21">
    <cfRule type="expression" dxfId="93" priority="3">
      <formula>AND($B$20&lt;&gt;$F$86,$B$20&lt;&gt;"")</formula>
    </cfRule>
  </conditionalFormatting>
  <conditionalFormatting sqref="F23:I23">
    <cfRule type="expression" dxfId="92" priority="2">
      <formula>AND($B$22&lt;&gt;$F$86,$B$22&lt;&gt;"")</formula>
    </cfRule>
  </conditionalFormatting>
  <conditionalFormatting sqref="G38 A41:P47 A49:U52">
    <cfRule type="expression" dxfId="91" priority="12">
      <formula>$A$38=""</formula>
    </cfRule>
  </conditionalFormatting>
  <conditionalFormatting sqref="G5:AE5 A7:AE10">
    <cfRule type="expression" dxfId="90" priority="10">
      <formula>$A$5=""</formula>
    </cfRule>
  </conditionalFormatting>
  <conditionalFormatting sqref="M35:M36">
    <cfRule type="expression" dxfId="88" priority="6">
      <formula>$M$31=""</formula>
    </cfRule>
  </conditionalFormatting>
  <conditionalFormatting sqref="Q10 Q17 Q19 Q21 Q23">
    <cfRule type="expression" dxfId="87" priority="9">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4:O44" xr:uid="{26D7324C-752F-4051-B55A-A51A54F41320}">
      <formula1>$D$95:$D$98</formula1>
    </dataValidation>
    <dataValidation type="list" allowBlank="1" showInputMessage="1" showErrorMessage="1" sqref="F47:I47" xr:uid="{AE14E02F-CE5F-4F7A-9223-D44408EA7713}">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1"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view="pageBreakPreview" topLeftCell="A16" zoomScale="70" zoomScaleNormal="100" zoomScaleSheetLayoutView="70" workbookViewId="0">
      <selection activeCell="Q48" sqref="Q48"/>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9" customWidth="1"/>
    <col min="52" max="56" width="6.6328125" style="5" customWidth="1"/>
    <col min="57" max="58" width="9" style="5" customWidth="1"/>
    <col min="59" max="16384" width="9" style="5"/>
  </cols>
  <sheetData>
    <row r="1" spans="1:51" ht="15" customHeight="1">
      <c r="AL1" s="207"/>
      <c r="AM1" s="207"/>
      <c r="AN1" s="1120" t="s">
        <v>377</v>
      </c>
      <c r="AO1" s="1121"/>
      <c r="AP1" s="1121"/>
      <c r="AQ1" s="1121"/>
      <c r="AR1" s="1121"/>
      <c r="AS1" s="1121"/>
      <c r="AT1" s="1122"/>
    </row>
    <row r="2" spans="1:51" ht="21" customHeight="1">
      <c r="A2" s="983" t="s">
        <v>313</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c r="AF2" s="983"/>
      <c r="AG2" s="983"/>
      <c r="AH2" s="983"/>
      <c r="AI2" s="983"/>
      <c r="AJ2" s="983"/>
      <c r="AK2" s="983"/>
      <c r="AL2" s="983"/>
      <c r="AM2" s="983"/>
      <c r="AN2" s="983"/>
      <c r="AO2" s="983"/>
      <c r="AP2" s="983"/>
      <c r="AQ2" s="983"/>
      <c r="AR2" s="983"/>
      <c r="AS2" s="983"/>
      <c r="AT2" s="983"/>
    </row>
    <row r="3" spans="1:51" ht="15" customHeight="1">
      <c r="G3" s="1124"/>
      <c r="H3" s="1124"/>
      <c r="I3" s="1124"/>
      <c r="J3" s="1124"/>
      <c r="K3" s="1124"/>
      <c r="L3" s="1124"/>
      <c r="M3" s="1124"/>
      <c r="N3" s="1124"/>
      <c r="O3" s="1124"/>
      <c r="P3" s="1124"/>
      <c r="Q3" s="1124"/>
      <c r="R3" s="1124"/>
      <c r="AG3" s="986" t="s">
        <v>317</v>
      </c>
      <c r="AH3" s="986"/>
      <c r="AI3" s="986"/>
      <c r="AJ3" s="986"/>
      <c r="AK3" s="125" t="s">
        <v>298</v>
      </c>
      <c r="AL3" s="984">
        <f>様式３!Y3</f>
        <v>0</v>
      </c>
      <c r="AM3" s="984"/>
      <c r="AN3" s="984"/>
      <c r="AO3" s="984"/>
      <c r="AP3" s="984"/>
      <c r="AQ3" s="984"/>
      <c r="AR3" s="984"/>
      <c r="AS3" s="984"/>
      <c r="AT3" s="984"/>
    </row>
    <row r="4" spans="1:51" ht="15" customHeight="1">
      <c r="G4" s="1124"/>
      <c r="H4" s="1124"/>
      <c r="I4" s="1124"/>
      <c r="J4" s="1124"/>
      <c r="K4" s="1124"/>
      <c r="L4" s="1124"/>
      <c r="M4" s="1124"/>
      <c r="N4" s="1124"/>
      <c r="O4" s="1124"/>
      <c r="P4" s="1124"/>
      <c r="Q4" s="1124"/>
      <c r="R4" s="1124"/>
      <c r="AG4" s="986" t="s">
        <v>318</v>
      </c>
      <c r="AH4" s="986"/>
      <c r="AI4" s="986"/>
      <c r="AJ4" s="986"/>
      <c r="AK4" s="125" t="s">
        <v>298</v>
      </c>
      <c r="AL4" s="985" t="str">
        <f>様式３!Y4</f>
        <v>東播磨港　高砂地区　護岸補強工事（その９）</v>
      </c>
      <c r="AM4" s="985"/>
      <c r="AN4" s="985"/>
      <c r="AO4" s="985"/>
      <c r="AP4" s="985"/>
      <c r="AQ4" s="985"/>
      <c r="AR4" s="985"/>
      <c r="AS4" s="985"/>
      <c r="AT4" s="985"/>
      <c r="AY4" s="5"/>
    </row>
    <row r="5" spans="1:51" ht="21" customHeight="1">
      <c r="A5" s="1123" t="s">
        <v>682</v>
      </c>
      <c r="B5" s="1123"/>
      <c r="C5" s="1123"/>
      <c r="D5" s="1123"/>
      <c r="E5" s="1123"/>
      <c r="F5" s="1123"/>
      <c r="O5" s="147"/>
      <c r="P5" s="147"/>
      <c r="Q5" s="1127" t="s">
        <v>784</v>
      </c>
      <c r="R5" s="1127"/>
      <c r="S5" s="1127"/>
      <c r="T5" s="1127"/>
      <c r="U5" s="1127"/>
      <c r="V5" s="1127"/>
      <c r="W5" s="1127"/>
      <c r="X5" s="1125" t="s">
        <v>785</v>
      </c>
      <c r="Y5" s="1125"/>
      <c r="Z5" s="1125"/>
      <c r="AA5" s="1125"/>
      <c r="AB5" s="1125"/>
      <c r="AC5" s="1125"/>
      <c r="AD5" s="1125"/>
      <c r="AE5" s="1125"/>
      <c r="AF5" s="1125"/>
      <c r="AG5" s="1125"/>
      <c r="AH5" s="1125"/>
      <c r="AI5" s="1125"/>
      <c r="AJ5" s="1125"/>
      <c r="AK5" s="1125"/>
      <c r="AL5" s="401"/>
      <c r="AM5" s="400"/>
      <c r="AN5" s="400"/>
      <c r="AO5" s="400"/>
      <c r="AP5" s="400"/>
      <c r="AQ5" s="400"/>
      <c r="AR5" s="400"/>
      <c r="AS5" s="400"/>
      <c r="AT5" s="400"/>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1125"/>
      <c r="Y6" s="1126"/>
      <c r="Z6" s="1126"/>
      <c r="AA6" s="1126"/>
      <c r="AB6" s="1126"/>
      <c r="AC6" s="1126"/>
      <c r="AD6" s="1126"/>
      <c r="AE6" s="1126"/>
      <c r="AF6" s="1126"/>
      <c r="AG6" s="1126"/>
      <c r="AH6" s="1126"/>
      <c r="AI6" s="1126"/>
      <c r="AJ6" s="1126"/>
      <c r="AK6" s="1126"/>
      <c r="AL6" s="401"/>
    </row>
    <row r="7" spans="1:51" ht="15" customHeight="1">
      <c r="A7" s="973" t="s">
        <v>679</v>
      </c>
      <c r="B7" s="153"/>
      <c r="C7" s="325" t="s">
        <v>337</v>
      </c>
      <c r="D7" s="325" t="s">
        <v>296</v>
      </c>
      <c r="E7" s="325" t="s">
        <v>678</v>
      </c>
      <c r="F7" s="155" t="s">
        <v>288</v>
      </c>
      <c r="G7" s="1128" t="s">
        <v>687</v>
      </c>
      <c r="H7" s="1129"/>
      <c r="I7" s="1129"/>
      <c r="J7" s="1129"/>
      <c r="K7" s="1129"/>
      <c r="L7" s="1129"/>
      <c r="M7" s="1129"/>
      <c r="N7" s="1129"/>
      <c r="O7" s="1130"/>
      <c r="Y7" s="973" t="s">
        <v>679</v>
      </c>
      <c r="Z7" s="154"/>
      <c r="AA7" s="1150" t="s">
        <v>681</v>
      </c>
      <c r="AB7" s="1150"/>
      <c r="AC7" s="1150"/>
      <c r="AD7" s="1150"/>
      <c r="AE7" s="1150"/>
      <c r="AF7" s="151"/>
      <c r="AG7" s="856" t="s">
        <v>668</v>
      </c>
      <c r="AH7" s="860"/>
      <c r="AI7" s="860"/>
      <c r="AJ7" s="860"/>
      <c r="AK7" s="860"/>
      <c r="AL7" s="860"/>
      <c r="AM7" s="860"/>
      <c r="AN7" s="860"/>
      <c r="AO7" s="860"/>
      <c r="AP7" s="860"/>
      <c r="AQ7" s="860"/>
      <c r="AR7" s="860"/>
      <c r="AS7" s="857"/>
      <c r="AT7" s="376"/>
      <c r="AV7" s="4" t="s">
        <v>686</v>
      </c>
      <c r="AY7" s="4" t="s">
        <v>874</v>
      </c>
    </row>
    <row r="8" spans="1:51" ht="15" customHeight="1" thickBot="1">
      <c r="A8" s="974"/>
      <c r="B8" s="143" t="s">
        <v>296</v>
      </c>
      <c r="C8" s="326" t="s">
        <v>321</v>
      </c>
      <c r="D8" s="326" t="s">
        <v>298</v>
      </c>
      <c r="E8" s="326" t="s">
        <v>557</v>
      </c>
      <c r="F8" s="168" t="s">
        <v>288</v>
      </c>
      <c r="G8" s="1131" t="s">
        <v>787</v>
      </c>
      <c r="H8" s="1132"/>
      <c r="I8" s="1132"/>
      <c r="J8" s="1132"/>
      <c r="K8" s="1132"/>
      <c r="L8" s="1132"/>
      <c r="M8" s="1132"/>
      <c r="N8" s="1132"/>
      <c r="O8" s="1133"/>
      <c r="U8" s="4"/>
      <c r="Y8" s="974"/>
      <c r="Z8" s="142" t="s">
        <v>334</v>
      </c>
      <c r="AA8" s="883" t="s">
        <v>689</v>
      </c>
      <c r="AB8" s="883"/>
      <c r="AC8" s="883"/>
      <c r="AD8" s="883"/>
      <c r="AE8" s="883"/>
      <c r="AF8" s="132" t="s">
        <v>335</v>
      </c>
      <c r="AG8" s="858" t="s">
        <v>667</v>
      </c>
      <c r="AH8" s="861"/>
      <c r="AI8" s="861"/>
      <c r="AJ8" s="861"/>
      <c r="AK8" s="861"/>
      <c r="AL8" s="861"/>
      <c r="AM8" s="861"/>
      <c r="AN8" s="861"/>
      <c r="AO8" s="861"/>
      <c r="AP8" s="861"/>
      <c r="AQ8" s="861"/>
      <c r="AR8" s="861"/>
      <c r="AS8" s="859"/>
      <c r="AT8" s="376"/>
      <c r="AV8" s="957">
        <v>1</v>
      </c>
      <c r="AW8" s="957" t="str">
        <f>IF(OR(A9="○",A9=""),IF(OR(A9="○",A9=""),IF(OR(E9="女性",AND(E9="男性",AND(E10&lt;40,NOT(E10=0))),AND(E9="",AND(E10&lt;40,NOT(E10=0)))),"○","×")),IF(A9="工場製作","対象外",""))</f>
        <v/>
      </c>
      <c r="AY8" s="169" t="str">
        <f>IF(OR(AW8="×",AW10="×",AW12="×",R11="しない"),"×","○")</f>
        <v>×</v>
      </c>
    </row>
    <row r="9" spans="1:51" ht="15" customHeight="1">
      <c r="A9" s="972" t="s">
        <v>7</v>
      </c>
      <c r="B9" s="153"/>
      <c r="C9" s="414"/>
      <c r="D9" s="154"/>
      <c r="E9" s="354"/>
      <c r="F9" s="155"/>
      <c r="G9" s="1134"/>
      <c r="H9" s="1135"/>
      <c r="I9" s="1135"/>
      <c r="J9" s="1135"/>
      <c r="K9" s="1135"/>
      <c r="L9" s="1135"/>
      <c r="M9" s="1135"/>
      <c r="N9" s="1135"/>
      <c r="O9" s="1136"/>
      <c r="R9" s="1140" t="s">
        <v>786</v>
      </c>
      <c r="S9" s="1141"/>
      <c r="T9" s="1141"/>
      <c r="U9" s="1142"/>
      <c r="Y9" s="1151" t="s">
        <v>58</v>
      </c>
      <c r="Z9" s="125"/>
      <c r="AA9" s="1153"/>
      <c r="AB9" s="1153"/>
      <c r="AC9" s="1153"/>
      <c r="AD9" s="1153"/>
      <c r="AE9" s="1153"/>
      <c r="AF9" s="155"/>
      <c r="AG9" s="1134"/>
      <c r="AH9" s="1135"/>
      <c r="AI9" s="1135"/>
      <c r="AJ9" s="1135"/>
      <c r="AK9" s="1135"/>
      <c r="AL9" s="1135"/>
      <c r="AM9" s="1135"/>
      <c r="AN9" s="1135"/>
      <c r="AO9" s="1135"/>
      <c r="AP9" s="1135"/>
      <c r="AQ9" s="1135"/>
      <c r="AR9" s="1135"/>
      <c r="AS9" s="1136"/>
      <c r="AT9" s="367"/>
      <c r="AV9" s="957"/>
      <c r="AW9" s="957"/>
    </row>
    <row r="10" spans="1:51" ht="15" customHeight="1">
      <c r="A10" s="971"/>
      <c r="B10" s="143" t="s">
        <v>296</v>
      </c>
      <c r="C10" s="471"/>
      <c r="D10" s="326" t="s">
        <v>298</v>
      </c>
      <c r="E10" s="365" t="str">
        <f>IF(NOT(C10=""),DATEDIF(C10,$R$48,"Y"),"")</f>
        <v/>
      </c>
      <c r="F10" s="168" t="s">
        <v>288</v>
      </c>
      <c r="G10" s="1137"/>
      <c r="H10" s="1138"/>
      <c r="I10" s="1138"/>
      <c r="J10" s="1138"/>
      <c r="K10" s="1138"/>
      <c r="L10" s="1138"/>
      <c r="M10" s="1138"/>
      <c r="N10" s="1138"/>
      <c r="O10" s="1139"/>
      <c r="R10" s="1143"/>
      <c r="S10" s="861"/>
      <c r="T10" s="861"/>
      <c r="U10" s="1144"/>
      <c r="Y10" s="1152"/>
      <c r="Z10" s="169" t="s">
        <v>296</v>
      </c>
      <c r="AA10" s="1001"/>
      <c r="AB10" s="1001"/>
      <c r="AC10" s="1001"/>
      <c r="AD10" s="1001"/>
      <c r="AE10" s="1001"/>
      <c r="AF10" s="205" t="s">
        <v>288</v>
      </c>
      <c r="AG10" s="1137"/>
      <c r="AH10" s="1138"/>
      <c r="AI10" s="1138"/>
      <c r="AJ10" s="1138"/>
      <c r="AK10" s="1138"/>
      <c r="AL10" s="1138"/>
      <c r="AM10" s="1138"/>
      <c r="AN10" s="1138"/>
      <c r="AO10" s="1138"/>
      <c r="AP10" s="1138"/>
      <c r="AQ10" s="1138"/>
      <c r="AR10" s="1138"/>
      <c r="AS10" s="1139"/>
      <c r="AT10" s="367"/>
      <c r="AV10" s="957">
        <v>2</v>
      </c>
      <c r="AW10" s="957" t="str">
        <f>IF(OR(A11="○",A11=""),IF(OR(A11="○",A11=""),IF(OR(E11="女性",AND(E11="男性",AND(E12&lt;40,NOT(E12=0))),AND(E11="",AND(E12&lt;40,NOT(E12=0)))),"○","×")),IF(A11="工場製作","対象外",""))</f>
        <v/>
      </c>
    </row>
    <row r="11" spans="1:51" ht="15" customHeight="1">
      <c r="A11" s="972" t="s">
        <v>7</v>
      </c>
      <c r="B11" s="153"/>
      <c r="C11" s="414"/>
      <c r="D11" s="154" t="s">
        <v>296</v>
      </c>
      <c r="E11" s="354"/>
      <c r="F11" s="155" t="s">
        <v>288</v>
      </c>
      <c r="G11" s="1134"/>
      <c r="H11" s="1135"/>
      <c r="I11" s="1135"/>
      <c r="J11" s="1135"/>
      <c r="K11" s="1135"/>
      <c r="L11" s="1135"/>
      <c r="M11" s="1135"/>
      <c r="N11" s="1135"/>
      <c r="O11" s="1136"/>
      <c r="R11" s="1145" t="s">
        <v>890</v>
      </c>
      <c r="S11" s="1135"/>
      <c r="T11" s="1135"/>
      <c r="U11" s="1146"/>
      <c r="Y11" s="1151" t="s">
        <v>7</v>
      </c>
      <c r="Z11" s="353"/>
      <c r="AA11" s="1153"/>
      <c r="AB11" s="1153"/>
      <c r="AC11" s="1153"/>
      <c r="AD11" s="1153"/>
      <c r="AE11" s="1153"/>
      <c r="AF11" s="155"/>
      <c r="AG11" s="1134"/>
      <c r="AH11" s="1135"/>
      <c r="AI11" s="1135"/>
      <c r="AJ11" s="1135"/>
      <c r="AK11" s="1135"/>
      <c r="AL11" s="1135"/>
      <c r="AM11" s="1135"/>
      <c r="AN11" s="1135"/>
      <c r="AO11" s="1135"/>
      <c r="AP11" s="1135"/>
      <c r="AQ11" s="1135"/>
      <c r="AR11" s="1135"/>
      <c r="AS11" s="1136"/>
      <c r="AT11" s="367"/>
      <c r="AV11" s="957"/>
      <c r="AW11" s="957"/>
    </row>
    <row r="12" spans="1:51" ht="15" customHeight="1" thickBot="1">
      <c r="A12" s="971"/>
      <c r="B12" s="143" t="s">
        <v>296</v>
      </c>
      <c r="C12" s="471"/>
      <c r="D12" s="326" t="s">
        <v>298</v>
      </c>
      <c r="E12" s="365" t="str">
        <f>IF(NOT(C12=""),DATEDIF(C12,$R$48,"Y"),"")</f>
        <v/>
      </c>
      <c r="F12" s="168" t="s">
        <v>288</v>
      </c>
      <c r="G12" s="1137"/>
      <c r="H12" s="1138"/>
      <c r="I12" s="1138"/>
      <c r="J12" s="1138"/>
      <c r="K12" s="1138"/>
      <c r="L12" s="1138"/>
      <c r="M12" s="1138"/>
      <c r="N12" s="1138"/>
      <c r="O12" s="1139"/>
      <c r="R12" s="1147"/>
      <c r="S12" s="1148"/>
      <c r="T12" s="1148"/>
      <c r="U12" s="1149"/>
      <c r="Y12" s="1152"/>
      <c r="Z12" s="362" t="s">
        <v>296</v>
      </c>
      <c r="AA12" s="1001"/>
      <c r="AB12" s="1001"/>
      <c r="AC12" s="1001"/>
      <c r="AD12" s="1001"/>
      <c r="AE12" s="1001"/>
      <c r="AF12" s="168" t="s">
        <v>288</v>
      </c>
      <c r="AG12" s="1137"/>
      <c r="AH12" s="1138"/>
      <c r="AI12" s="1138"/>
      <c r="AJ12" s="1138"/>
      <c r="AK12" s="1138"/>
      <c r="AL12" s="1138"/>
      <c r="AM12" s="1138"/>
      <c r="AN12" s="1138"/>
      <c r="AO12" s="1138"/>
      <c r="AP12" s="1138"/>
      <c r="AQ12" s="1138"/>
      <c r="AR12" s="1138"/>
      <c r="AS12" s="1139"/>
      <c r="AT12" s="367"/>
      <c r="AV12" s="957">
        <v>3</v>
      </c>
      <c r="AW12" s="957" t="str">
        <f>IF(OR(A13="○",A13=""),IF(OR(A13="○",A13=""),IF(OR(E13="女性",AND(E13="男性",AND(E14&lt;40,NOT(E14=0))),AND(E13="",AND(E14&lt;40,NOT(E14=0)))),"○","×")),IF(A13="工場製作","対象外",""))</f>
        <v/>
      </c>
    </row>
    <row r="13" spans="1:51" ht="15" customHeight="1">
      <c r="A13" s="972" t="s">
        <v>7</v>
      </c>
      <c r="B13" s="153"/>
      <c r="C13" s="414"/>
      <c r="D13" s="154" t="s">
        <v>296</v>
      </c>
      <c r="E13" s="354"/>
      <c r="F13" s="155" t="s">
        <v>288</v>
      </c>
      <c r="G13" s="1134"/>
      <c r="H13" s="1135"/>
      <c r="I13" s="1135"/>
      <c r="J13" s="1135"/>
      <c r="K13" s="1135"/>
      <c r="L13" s="1135"/>
      <c r="M13" s="1135"/>
      <c r="N13" s="1135"/>
      <c r="O13" s="1136"/>
      <c r="Y13" s="1151" t="s">
        <v>7</v>
      </c>
      <c r="Z13" s="353"/>
      <c r="AA13" s="1153"/>
      <c r="AB13" s="1153"/>
      <c r="AC13" s="1153"/>
      <c r="AD13" s="1153"/>
      <c r="AE13" s="1153"/>
      <c r="AF13" s="155"/>
      <c r="AG13" s="1134"/>
      <c r="AH13" s="1135"/>
      <c r="AI13" s="1135"/>
      <c r="AJ13" s="1135"/>
      <c r="AK13" s="1135"/>
      <c r="AL13" s="1135"/>
      <c r="AM13" s="1135"/>
      <c r="AN13" s="1135"/>
      <c r="AO13" s="1135"/>
      <c r="AP13" s="1135"/>
      <c r="AQ13" s="1135"/>
      <c r="AR13" s="1135"/>
      <c r="AS13" s="1136"/>
      <c r="AT13" s="367"/>
      <c r="AV13" s="957"/>
      <c r="AW13" s="957"/>
    </row>
    <row r="14" spans="1:51" ht="15" customHeight="1">
      <c r="A14" s="971"/>
      <c r="B14" s="143" t="s">
        <v>296</v>
      </c>
      <c r="C14" s="471"/>
      <c r="D14" s="326" t="s">
        <v>298</v>
      </c>
      <c r="E14" s="365" t="str">
        <f>IF(NOT(C14=""),DATEDIF(C14,$R$48,"Y"),"")</f>
        <v/>
      </c>
      <c r="F14" s="168" t="s">
        <v>288</v>
      </c>
      <c r="G14" s="1137"/>
      <c r="H14" s="1138"/>
      <c r="I14" s="1138"/>
      <c r="J14" s="1138"/>
      <c r="K14" s="1138"/>
      <c r="L14" s="1138"/>
      <c r="M14" s="1138"/>
      <c r="N14" s="1138"/>
      <c r="O14" s="1139"/>
      <c r="Y14" s="1152"/>
      <c r="Z14" s="362" t="s">
        <v>296</v>
      </c>
      <c r="AA14" s="1001"/>
      <c r="AB14" s="1001"/>
      <c r="AC14" s="1001"/>
      <c r="AD14" s="1001"/>
      <c r="AE14" s="1001"/>
      <c r="AF14" s="168" t="s">
        <v>288</v>
      </c>
      <c r="AG14" s="1137"/>
      <c r="AH14" s="1138"/>
      <c r="AI14" s="1138"/>
      <c r="AJ14" s="1138"/>
      <c r="AK14" s="1138"/>
      <c r="AL14" s="1138"/>
      <c r="AM14" s="1138"/>
      <c r="AN14" s="1138"/>
      <c r="AO14" s="1138"/>
      <c r="AP14" s="1138"/>
      <c r="AQ14" s="1138"/>
      <c r="AR14" s="1138"/>
      <c r="AS14" s="1139"/>
      <c r="AT14" s="367"/>
    </row>
    <row r="15" spans="1:51" ht="3" customHeight="1">
      <c r="A15" s="131"/>
      <c r="B15" s="131"/>
      <c r="C15" s="131"/>
      <c r="D15" s="131"/>
      <c r="E15" s="131"/>
      <c r="F15" s="131"/>
      <c r="G15" s="131"/>
      <c r="H15" s="131"/>
      <c r="I15" s="131"/>
      <c r="J15" s="131"/>
      <c r="P15" s="126"/>
    </row>
    <row r="16" spans="1:51" ht="18" customHeight="1">
      <c r="A16" s="1162"/>
      <c r="B16" s="1162"/>
      <c r="H16" s="1157" t="s">
        <v>595</v>
      </c>
      <c r="I16" s="1157"/>
      <c r="J16" s="1157"/>
      <c r="K16" s="1157"/>
      <c r="L16" s="1157"/>
      <c r="M16" s="1157"/>
      <c r="N16" s="1157"/>
      <c r="U16" s="1161" t="str">
        <f>IF(様式３!A5 = "","入札公告に示す配置技術者の同種工事の施工実績","")</f>
        <v/>
      </c>
      <c r="V16" s="1161"/>
      <c r="W16" s="1161"/>
      <c r="X16" s="1161"/>
      <c r="Y16" s="1161"/>
      <c r="Z16" s="1161"/>
      <c r="AA16" s="1161"/>
      <c r="AB16" s="1161"/>
      <c r="AC16" s="1161"/>
      <c r="AD16" s="1161"/>
      <c r="AE16" s="1161"/>
      <c r="AF16" s="1161"/>
      <c r="AG16" s="1161"/>
      <c r="AH16" s="1161"/>
      <c r="AI16" s="1161"/>
      <c r="AJ16" s="1161"/>
      <c r="AK16" s="1161"/>
      <c r="AL16" s="1161"/>
      <c r="AM16" s="1161"/>
      <c r="AN16" s="1161"/>
      <c r="AO16" s="1161"/>
      <c r="AP16" s="1161"/>
      <c r="AQ16" s="1161"/>
      <c r="AR16" s="1161"/>
      <c r="AS16" s="1161"/>
      <c r="AT16" s="1161"/>
    </row>
    <row r="17" spans="1:58" ht="15" customHeight="1">
      <c r="A17" s="1160" t="str">
        <f>IF(様式３!A5=B78,B78,IF(R11="する",B78,""))</f>
        <v>■同種工事の施工実績</v>
      </c>
      <c r="B17" s="1160"/>
      <c r="C17" s="1160"/>
      <c r="D17" s="1160"/>
      <c r="E17" s="1160"/>
      <c r="F17" s="1160"/>
      <c r="G17" s="1160"/>
      <c r="H17" s="1158" t="str">
        <f>様式３!$G$5</f>
        <v>対象期間：平成23年度～入札参加申込期限日</v>
      </c>
      <c r="I17" s="1158"/>
      <c r="J17" s="1158"/>
      <c r="K17" s="1158"/>
      <c r="L17" s="1158"/>
      <c r="M17" s="1158"/>
      <c r="N17" s="1158"/>
      <c r="O17" s="1158"/>
      <c r="P17" s="1158"/>
      <c r="Q17" s="1158"/>
      <c r="R17" s="1158"/>
      <c r="S17" s="1158"/>
      <c r="T17" s="1158"/>
      <c r="U17" s="884" t="s">
        <v>537</v>
      </c>
      <c r="V17" s="884"/>
      <c r="W17" s="884"/>
      <c r="X17" s="995" t="str">
        <f>様式３!$Q$5</f>
        <v>港湾・海岸工事において、鋼矢板、鋼管矢板、鋼管杭のいずれかを、船舶を使用し海上打設した工事</v>
      </c>
      <c r="Y17" s="995"/>
      <c r="Z17" s="995"/>
      <c r="AA17" s="995"/>
      <c r="AB17" s="995"/>
      <c r="AC17" s="995"/>
      <c r="AD17" s="995"/>
      <c r="AE17" s="995"/>
      <c r="AF17" s="995"/>
      <c r="AG17" s="995"/>
      <c r="AH17" s="995"/>
      <c r="AI17" s="995"/>
      <c r="AJ17" s="995"/>
      <c r="AK17" s="995"/>
      <c r="AL17" s="995"/>
      <c r="AM17" s="995"/>
      <c r="AN17" s="995"/>
      <c r="AO17" s="995"/>
      <c r="AP17" s="995"/>
      <c r="AQ17" s="995"/>
      <c r="AR17" s="995"/>
      <c r="AS17" s="995"/>
      <c r="AT17" s="995"/>
    </row>
    <row r="18" spans="1:58" ht="10.4" customHeight="1">
      <c r="A18" s="1160"/>
      <c r="B18" s="1160"/>
      <c r="C18" s="1160"/>
      <c r="D18" s="1160"/>
      <c r="E18" s="1160"/>
      <c r="F18" s="1160"/>
      <c r="G18" s="1160"/>
      <c r="H18" s="1159"/>
      <c r="I18" s="1159"/>
      <c r="J18" s="1159"/>
      <c r="K18" s="1159"/>
      <c r="L18" s="1159"/>
      <c r="M18" s="1159"/>
      <c r="N18" s="1159"/>
      <c r="O18" s="1159"/>
      <c r="P18" s="1159"/>
      <c r="Q18" s="1159"/>
      <c r="R18" s="1159"/>
      <c r="S18" s="1159"/>
      <c r="T18" s="1159"/>
      <c r="U18" s="884"/>
      <c r="V18" s="884"/>
      <c r="W18" s="884"/>
      <c r="X18" s="969"/>
      <c r="Y18" s="969"/>
      <c r="Z18" s="969"/>
      <c r="AA18" s="969"/>
      <c r="AB18" s="969"/>
      <c r="AC18" s="969"/>
      <c r="AD18" s="969"/>
      <c r="AE18" s="969"/>
      <c r="AF18" s="969"/>
      <c r="AG18" s="969"/>
      <c r="AH18" s="969"/>
      <c r="AI18" s="969"/>
      <c r="AJ18" s="969"/>
      <c r="AK18" s="969"/>
      <c r="AL18" s="969"/>
      <c r="AM18" s="969"/>
      <c r="AN18" s="969"/>
      <c r="AO18" s="969"/>
      <c r="AP18" s="969"/>
      <c r="AQ18" s="969"/>
      <c r="AR18" s="969"/>
      <c r="AS18" s="969"/>
      <c r="AT18" s="969"/>
    </row>
    <row r="19" spans="1:58" ht="3" customHeight="1">
      <c r="A19" s="127"/>
      <c r="B19" s="127"/>
      <c r="C19" s="127"/>
      <c r="D19" s="127"/>
      <c r="E19" s="127"/>
      <c r="F19" s="131"/>
      <c r="G19" s="131"/>
      <c r="H19" s="131"/>
      <c r="I19" s="131"/>
      <c r="J19" s="131"/>
      <c r="P19" s="126"/>
    </row>
    <row r="20" spans="1:58" ht="15" customHeight="1">
      <c r="A20" s="973" t="s">
        <v>52</v>
      </c>
      <c r="B20" s="153"/>
      <c r="C20" s="154" t="s">
        <v>337</v>
      </c>
      <c r="D20" s="155"/>
      <c r="E20" s="973" t="s">
        <v>364</v>
      </c>
      <c r="F20" s="856" t="s">
        <v>373</v>
      </c>
      <c r="G20" s="860"/>
      <c r="H20" s="860"/>
      <c r="I20" s="860"/>
      <c r="J20" s="857"/>
      <c r="K20" s="153"/>
      <c r="L20" s="860" t="s">
        <v>318</v>
      </c>
      <c r="M20" s="860"/>
      <c r="N20" s="860"/>
      <c r="O20" s="860"/>
      <c r="P20" s="860"/>
      <c r="Q20" s="860"/>
      <c r="R20" s="860"/>
      <c r="S20" s="860"/>
      <c r="T20" s="860"/>
      <c r="U20" s="860"/>
      <c r="V20" s="124"/>
      <c r="W20" s="856" t="s">
        <v>655</v>
      </c>
      <c r="X20" s="860"/>
      <c r="Y20" s="860"/>
      <c r="Z20" s="860"/>
      <c r="AA20" s="857"/>
      <c r="AB20" s="856" t="s">
        <v>4</v>
      </c>
      <c r="AC20" s="860"/>
      <c r="AD20" s="860"/>
      <c r="AE20" s="860"/>
      <c r="AF20" s="857"/>
      <c r="AG20" s="1010" t="s">
        <v>387</v>
      </c>
      <c r="AH20" s="1011"/>
      <c r="AI20" s="1011"/>
      <c r="AJ20" s="1011"/>
      <c r="AK20" s="1011"/>
      <c r="AL20" s="1011"/>
      <c r="AM20" s="1011"/>
      <c r="AN20" s="1011"/>
      <c r="AO20" s="1011"/>
      <c r="AP20" s="1011"/>
      <c r="AQ20" s="1012"/>
      <c r="AR20" s="856" t="s">
        <v>245</v>
      </c>
      <c r="AS20" s="860"/>
      <c r="AT20" s="857"/>
    </row>
    <row r="21" spans="1:58" ht="15" customHeight="1">
      <c r="A21" s="974"/>
      <c r="B21" s="143" t="s">
        <v>334</v>
      </c>
      <c r="C21" s="142" t="s">
        <v>321</v>
      </c>
      <c r="D21" s="168" t="s">
        <v>335</v>
      </c>
      <c r="E21" s="974"/>
      <c r="F21" s="858"/>
      <c r="G21" s="861"/>
      <c r="H21" s="861"/>
      <c r="I21" s="861"/>
      <c r="J21" s="859"/>
      <c r="K21" s="143"/>
      <c r="L21" s="861"/>
      <c r="M21" s="861"/>
      <c r="N21" s="861"/>
      <c r="O21" s="861"/>
      <c r="P21" s="861"/>
      <c r="Q21" s="861"/>
      <c r="R21" s="861"/>
      <c r="S21" s="861"/>
      <c r="T21" s="861"/>
      <c r="U21" s="861"/>
      <c r="V21" s="192"/>
      <c r="W21" s="858"/>
      <c r="X21" s="861"/>
      <c r="Y21" s="861"/>
      <c r="Z21" s="861"/>
      <c r="AA21" s="859"/>
      <c r="AB21" s="858"/>
      <c r="AC21" s="861"/>
      <c r="AD21" s="861"/>
      <c r="AE21" s="861"/>
      <c r="AF21" s="859"/>
      <c r="AG21" s="1013" t="str">
        <f>様式３!S8</f>
        <v>規模・寸法</v>
      </c>
      <c r="AH21" s="1014"/>
      <c r="AI21" s="1014"/>
      <c r="AJ21" s="1015"/>
      <c r="AK21" s="1016" t="str">
        <f>様式３!V8</f>
        <v>構造型式</v>
      </c>
      <c r="AL21" s="1017"/>
      <c r="AM21" s="1017"/>
      <c r="AN21" s="1018"/>
      <c r="AO21" s="1019" t="str">
        <f>様式３!Z8</f>
        <v>使用機材・数量</v>
      </c>
      <c r="AP21" s="1020"/>
      <c r="AQ21" s="1021"/>
      <c r="AR21" s="858"/>
      <c r="AS21" s="861"/>
      <c r="AT21" s="859"/>
    </row>
    <row r="22" spans="1:58" ht="15" customHeight="1">
      <c r="A22" s="972"/>
      <c r="B22" s="134"/>
      <c r="C22" s="306" t="str">
        <f>IF($AY$8="○",IF(Y9=$C$81,AA9,""),IF(A9=$C$81,C9,""))</f>
        <v/>
      </c>
      <c r="D22" s="141"/>
      <c r="E22" s="972" t="s">
        <v>7</v>
      </c>
      <c r="F22" s="885"/>
      <c r="G22" s="862"/>
      <c r="H22" s="862"/>
      <c r="I22" s="862"/>
      <c r="J22" s="886"/>
      <c r="K22" s="134"/>
      <c r="L22" s="862"/>
      <c r="M22" s="862"/>
      <c r="N22" s="862"/>
      <c r="O22" s="862"/>
      <c r="P22" s="862"/>
      <c r="Q22" s="862"/>
      <c r="R22" s="862"/>
      <c r="S22" s="862"/>
      <c r="T22" s="862"/>
      <c r="U22" s="862"/>
      <c r="V22" s="340"/>
      <c r="W22" s="144"/>
      <c r="X22" s="1110"/>
      <c r="Y22" s="1110"/>
      <c r="Z22" s="1110"/>
      <c r="AA22" s="1111"/>
      <c r="AB22" s="887"/>
      <c r="AC22" s="888"/>
      <c r="AD22" s="888"/>
      <c r="AE22" s="888"/>
      <c r="AF22" s="889"/>
      <c r="AG22" s="887"/>
      <c r="AH22" s="888"/>
      <c r="AI22" s="888"/>
      <c r="AJ22" s="1022"/>
      <c r="AK22" s="1023"/>
      <c r="AL22" s="888"/>
      <c r="AM22" s="888"/>
      <c r="AN22" s="1022"/>
      <c r="AO22" s="1023"/>
      <c r="AP22" s="888"/>
      <c r="AQ22" s="889"/>
      <c r="AR22" s="1002" t="s">
        <v>694</v>
      </c>
      <c r="AS22" s="1003"/>
      <c r="AT22" s="1004"/>
    </row>
    <row r="23" spans="1:58" ht="15" customHeight="1">
      <c r="A23" s="971"/>
      <c r="B23" s="152" t="s">
        <v>296</v>
      </c>
      <c r="C23" s="364" t="str">
        <f>IF($AY$8="○",IF(Y9=$C$81,AA10,""),IF(A9=$C$81,C10,""))</f>
        <v/>
      </c>
      <c r="D23" s="132" t="s">
        <v>288</v>
      </c>
      <c r="E23" s="971"/>
      <c r="F23" s="867"/>
      <c r="G23" s="868"/>
      <c r="H23" s="868"/>
      <c r="I23" s="868"/>
      <c r="J23" s="869"/>
      <c r="K23" s="152"/>
      <c r="L23" s="868"/>
      <c r="M23" s="868"/>
      <c r="N23" s="868"/>
      <c r="O23" s="868"/>
      <c r="P23" s="868"/>
      <c r="Q23" s="868"/>
      <c r="R23" s="868"/>
      <c r="S23" s="868"/>
      <c r="T23" s="868"/>
      <c r="U23" s="868"/>
      <c r="V23" s="341"/>
      <c r="W23" s="152" t="s">
        <v>287</v>
      </c>
      <c r="X23" s="1108"/>
      <c r="Y23" s="1108"/>
      <c r="Z23" s="1108"/>
      <c r="AA23" s="1109"/>
      <c r="AB23" s="878" t="str">
        <f>IF(AB22=$C$90,"（出資比率","")</f>
        <v/>
      </c>
      <c r="AC23" s="883"/>
      <c r="AD23" s="283"/>
      <c r="AE23" s="883" t="str">
        <f>IF(AB23="","","％）")</f>
        <v/>
      </c>
      <c r="AF23" s="1000"/>
      <c r="AG23" s="911"/>
      <c r="AH23" s="919"/>
      <c r="AI23" s="919"/>
      <c r="AJ23" s="1009"/>
      <c r="AK23" s="1008"/>
      <c r="AL23" s="919"/>
      <c r="AM23" s="919"/>
      <c r="AN23" s="1009"/>
      <c r="AO23" s="1008"/>
      <c r="AP23" s="919"/>
      <c r="AQ23" s="912"/>
      <c r="AR23" s="1005"/>
      <c r="AS23" s="1006"/>
      <c r="AT23" s="1007"/>
    </row>
    <row r="24" spans="1:58" ht="15" customHeight="1">
      <c r="A24" s="972"/>
      <c r="B24" s="134"/>
      <c r="C24" s="306" t="str">
        <f>IF($AY$8="○",IF(Y11=$C$81,AA11,""),IF(A11=$C$81,C11,""))</f>
        <v/>
      </c>
      <c r="D24" s="141"/>
      <c r="E24" s="972" t="s">
        <v>7</v>
      </c>
      <c r="F24" s="885"/>
      <c r="G24" s="862"/>
      <c r="H24" s="862"/>
      <c r="I24" s="862"/>
      <c r="J24" s="886"/>
      <c r="K24" s="134"/>
      <c r="L24" s="862"/>
      <c r="M24" s="862"/>
      <c r="N24" s="862"/>
      <c r="O24" s="862"/>
      <c r="P24" s="862"/>
      <c r="Q24" s="862"/>
      <c r="R24" s="862"/>
      <c r="S24" s="862"/>
      <c r="T24" s="862"/>
      <c r="U24" s="862"/>
      <c r="V24" s="342"/>
      <c r="W24" s="144"/>
      <c r="X24" s="1110"/>
      <c r="Y24" s="1110"/>
      <c r="Z24" s="1110"/>
      <c r="AA24" s="1111"/>
      <c r="AB24" s="887"/>
      <c r="AC24" s="888"/>
      <c r="AD24" s="888"/>
      <c r="AE24" s="888"/>
      <c r="AF24" s="889"/>
      <c r="AG24" s="887"/>
      <c r="AH24" s="888"/>
      <c r="AI24" s="888"/>
      <c r="AJ24" s="1022"/>
      <c r="AK24" s="1023"/>
      <c r="AL24" s="888"/>
      <c r="AM24" s="888"/>
      <c r="AN24" s="1022"/>
      <c r="AO24" s="1023"/>
      <c r="AP24" s="888"/>
      <c r="AQ24" s="889"/>
      <c r="AR24" s="1002" t="s">
        <v>694</v>
      </c>
      <c r="AS24" s="1003"/>
      <c r="AT24" s="1004"/>
    </row>
    <row r="25" spans="1:58" ht="15" customHeight="1">
      <c r="A25" s="971"/>
      <c r="B25" s="152" t="s">
        <v>296</v>
      </c>
      <c r="C25" s="364" t="str">
        <f>IF($AY$8="○",IF(Y11=$C$81,AA12,""),IF(A11=$C$81,C12,""))</f>
        <v/>
      </c>
      <c r="D25" s="132" t="s">
        <v>288</v>
      </c>
      <c r="E25" s="971"/>
      <c r="F25" s="867"/>
      <c r="G25" s="868"/>
      <c r="H25" s="868"/>
      <c r="I25" s="868"/>
      <c r="J25" s="869"/>
      <c r="K25" s="152"/>
      <c r="L25" s="868"/>
      <c r="M25" s="868"/>
      <c r="N25" s="868"/>
      <c r="O25" s="868"/>
      <c r="P25" s="868"/>
      <c r="Q25" s="868"/>
      <c r="R25" s="868"/>
      <c r="S25" s="868"/>
      <c r="T25" s="868"/>
      <c r="U25" s="868"/>
      <c r="V25" s="341"/>
      <c r="W25" s="152" t="s">
        <v>287</v>
      </c>
      <c r="X25" s="1108"/>
      <c r="Y25" s="1108"/>
      <c r="Z25" s="1108"/>
      <c r="AA25" s="1109"/>
      <c r="AB25" s="878" t="str">
        <f>IF(AB24=$C$90,"（出資比率","")</f>
        <v/>
      </c>
      <c r="AC25" s="883"/>
      <c r="AD25" s="283"/>
      <c r="AE25" s="883" t="str">
        <f>IF(AB25="","","％）")</f>
        <v/>
      </c>
      <c r="AF25" s="1000"/>
      <c r="AG25" s="911"/>
      <c r="AH25" s="919"/>
      <c r="AI25" s="919"/>
      <c r="AJ25" s="1009"/>
      <c r="AK25" s="1008"/>
      <c r="AL25" s="919"/>
      <c r="AM25" s="919"/>
      <c r="AN25" s="1009"/>
      <c r="AO25" s="1008"/>
      <c r="AP25" s="919"/>
      <c r="AQ25" s="912"/>
      <c r="AR25" s="1005"/>
      <c r="AS25" s="1006"/>
      <c r="AT25" s="1007"/>
    </row>
    <row r="26" spans="1:58" ht="15" customHeight="1">
      <c r="A26" s="972"/>
      <c r="B26" s="134"/>
      <c r="C26" s="306" t="str">
        <f>IF($AY$8="○",IF(Y13=$C$81,AA13,""),IF(A13=$C$81,C13,""))</f>
        <v/>
      </c>
      <c r="D26" s="141"/>
      <c r="E26" s="972" t="s">
        <v>7</v>
      </c>
      <c r="F26" s="885"/>
      <c r="G26" s="862"/>
      <c r="H26" s="862"/>
      <c r="I26" s="862"/>
      <c r="J26" s="886"/>
      <c r="K26" s="134"/>
      <c r="L26" s="862"/>
      <c r="M26" s="862"/>
      <c r="N26" s="862"/>
      <c r="O26" s="862"/>
      <c r="P26" s="862"/>
      <c r="Q26" s="862"/>
      <c r="R26" s="862"/>
      <c r="S26" s="862"/>
      <c r="T26" s="862"/>
      <c r="U26" s="862"/>
      <c r="V26" s="342"/>
      <c r="W26" s="144"/>
      <c r="X26" s="1110"/>
      <c r="Y26" s="1110"/>
      <c r="Z26" s="1110"/>
      <c r="AA26" s="1111"/>
      <c r="AB26" s="887"/>
      <c r="AC26" s="888"/>
      <c r="AD26" s="888"/>
      <c r="AE26" s="888"/>
      <c r="AF26" s="889"/>
      <c r="AG26" s="887"/>
      <c r="AH26" s="888"/>
      <c r="AI26" s="888"/>
      <c r="AJ26" s="1022"/>
      <c r="AK26" s="1023"/>
      <c r="AL26" s="888"/>
      <c r="AM26" s="888"/>
      <c r="AN26" s="1022"/>
      <c r="AO26" s="1023"/>
      <c r="AP26" s="888"/>
      <c r="AQ26" s="889"/>
      <c r="AR26" s="1002" t="s">
        <v>694</v>
      </c>
      <c r="AS26" s="1003"/>
      <c r="AT26" s="1004"/>
    </row>
    <row r="27" spans="1:58" ht="15" customHeight="1">
      <c r="A27" s="971"/>
      <c r="B27" s="152" t="s">
        <v>296</v>
      </c>
      <c r="C27" s="364" t="str">
        <f>IF($AY$8="○",IF(Y13=$C$81,AA14,""),IF(A13=$C$81,C14,""))</f>
        <v/>
      </c>
      <c r="D27" s="132" t="s">
        <v>288</v>
      </c>
      <c r="E27" s="971"/>
      <c r="F27" s="867"/>
      <c r="G27" s="868"/>
      <c r="H27" s="868"/>
      <c r="I27" s="868"/>
      <c r="J27" s="869"/>
      <c r="K27" s="152"/>
      <c r="L27" s="868"/>
      <c r="M27" s="868"/>
      <c r="N27" s="868"/>
      <c r="O27" s="868"/>
      <c r="P27" s="868"/>
      <c r="Q27" s="868"/>
      <c r="R27" s="868"/>
      <c r="S27" s="868"/>
      <c r="T27" s="868"/>
      <c r="U27" s="868"/>
      <c r="V27" s="341"/>
      <c r="W27" s="152" t="s">
        <v>287</v>
      </c>
      <c r="X27" s="1108"/>
      <c r="Y27" s="1108"/>
      <c r="Z27" s="1108"/>
      <c r="AA27" s="1109"/>
      <c r="AB27" s="878" t="str">
        <f>IF(AB26=$C$90,"（出資比率","")</f>
        <v/>
      </c>
      <c r="AC27" s="883"/>
      <c r="AD27" s="283"/>
      <c r="AE27" s="883" t="str">
        <f>IF(AB27="","","％）")</f>
        <v/>
      </c>
      <c r="AF27" s="1000"/>
      <c r="AG27" s="911"/>
      <c r="AH27" s="919"/>
      <c r="AI27" s="919"/>
      <c r="AJ27" s="1009"/>
      <c r="AK27" s="1008"/>
      <c r="AL27" s="919"/>
      <c r="AM27" s="919"/>
      <c r="AN27" s="1009"/>
      <c r="AO27" s="1008"/>
      <c r="AP27" s="919"/>
      <c r="AQ27" s="912"/>
      <c r="AR27" s="1005"/>
      <c r="AS27" s="1006"/>
      <c r="AT27" s="1007"/>
    </row>
    <row r="28" spans="1:58" ht="10.4" customHeight="1">
      <c r="W28" s="125"/>
      <c r="X28" s="125"/>
      <c r="Y28" s="125"/>
      <c r="Z28" s="125"/>
    </row>
    <row r="29" spans="1:58" ht="21" customHeight="1">
      <c r="A29" s="924" t="s">
        <v>352</v>
      </c>
      <c r="B29" s="924"/>
      <c r="C29" s="924"/>
      <c r="D29" s="924"/>
      <c r="E29" s="924"/>
      <c r="F29" s="202"/>
      <c r="G29" s="202"/>
      <c r="H29" s="969" t="str">
        <f>様式３!$G$12</f>
        <v>対象期間：平成30年度～令和7年度</v>
      </c>
      <c r="I29" s="969"/>
      <c r="J29" s="969"/>
      <c r="K29" s="969"/>
      <c r="L29" s="969"/>
      <c r="M29" s="969"/>
      <c r="N29" s="969"/>
      <c r="O29" s="969"/>
      <c r="P29" s="969"/>
      <c r="Q29" s="1116" t="s">
        <v>536</v>
      </c>
      <c r="R29" s="1116"/>
      <c r="S29" s="1116"/>
      <c r="T29" s="1116"/>
      <c r="U29" s="148"/>
      <c r="W29" s="140"/>
      <c r="X29" s="140"/>
      <c r="Y29" s="140"/>
      <c r="Z29" s="140"/>
      <c r="AA29" s="140"/>
      <c r="AB29" s="140"/>
      <c r="AC29" s="140"/>
      <c r="AD29" s="140"/>
      <c r="AE29" s="140"/>
      <c r="AF29" s="140"/>
      <c r="AG29" s="140"/>
      <c r="AH29" s="140"/>
      <c r="AI29" s="140"/>
      <c r="AJ29" s="140"/>
      <c r="AK29" s="140"/>
      <c r="AL29" s="140"/>
    </row>
    <row r="30" spans="1:58" ht="3" customHeight="1">
      <c r="A30" s="128"/>
      <c r="B30" s="128"/>
      <c r="C30" s="128"/>
      <c r="D30" s="128"/>
      <c r="E30" s="128"/>
      <c r="F30" s="130"/>
      <c r="G30" s="130"/>
      <c r="H30" s="130"/>
      <c r="I30" s="130"/>
      <c r="J30" s="130"/>
    </row>
    <row r="31" spans="1:58" ht="15" customHeight="1">
      <c r="A31" s="973" t="s">
        <v>52</v>
      </c>
      <c r="B31" s="153"/>
      <c r="C31" s="154" t="s">
        <v>337</v>
      </c>
      <c r="D31" s="155"/>
      <c r="E31" s="973" t="s">
        <v>364</v>
      </c>
      <c r="F31" s="856" t="s">
        <v>373</v>
      </c>
      <c r="G31" s="860"/>
      <c r="H31" s="860"/>
      <c r="I31" s="860"/>
      <c r="J31" s="857"/>
      <c r="K31" s="153"/>
      <c r="L31" s="860" t="s">
        <v>318</v>
      </c>
      <c r="M31" s="860"/>
      <c r="N31" s="860"/>
      <c r="O31" s="860"/>
      <c r="P31" s="860"/>
      <c r="Q31" s="860"/>
      <c r="R31" s="860"/>
      <c r="S31" s="860"/>
      <c r="T31" s="860"/>
      <c r="U31" s="860"/>
      <c r="V31" s="124"/>
      <c r="W31" s="856" t="s">
        <v>655</v>
      </c>
      <c r="X31" s="860"/>
      <c r="Y31" s="860"/>
      <c r="Z31" s="860"/>
      <c r="AA31" s="857"/>
      <c r="AB31" s="856" t="s">
        <v>4</v>
      </c>
      <c r="AC31" s="860"/>
      <c r="AD31" s="860"/>
      <c r="AE31" s="860"/>
      <c r="AF31" s="857"/>
      <c r="AG31" s="1036" t="s">
        <v>54</v>
      </c>
      <c r="AH31" s="1115"/>
      <c r="AI31" s="1115"/>
      <c r="AJ31" s="1115"/>
      <c r="AK31" s="1037"/>
      <c r="AL31" s="1036" t="s">
        <v>5</v>
      </c>
      <c r="AM31" s="1115"/>
      <c r="AN31" s="1115"/>
      <c r="AO31" s="1037"/>
      <c r="AP31" s="856" t="s">
        <v>8</v>
      </c>
      <c r="AQ31" s="860"/>
      <c r="AR31" s="857"/>
      <c r="AS31" s="856" t="s">
        <v>319</v>
      </c>
      <c r="AT31" s="857"/>
      <c r="AV31" s="1112" t="s">
        <v>773</v>
      </c>
      <c r="AW31" s="145" t="s">
        <v>332</v>
      </c>
      <c r="AX31" s="145" t="s">
        <v>333</v>
      </c>
      <c r="AY31" s="856" t="s">
        <v>344</v>
      </c>
      <c r="AZ31" s="860"/>
      <c r="BA31" s="860"/>
      <c r="BB31" s="860"/>
      <c r="BC31" s="860"/>
      <c r="BD31" s="857"/>
      <c r="BE31" s="145" t="s">
        <v>331</v>
      </c>
      <c r="BF31" s="161" t="s">
        <v>343</v>
      </c>
    </row>
    <row r="32" spans="1:58" ht="15" customHeight="1">
      <c r="A32" s="974"/>
      <c r="B32" s="143" t="s">
        <v>334</v>
      </c>
      <c r="C32" s="142" t="s">
        <v>321</v>
      </c>
      <c r="D32" s="168" t="s">
        <v>335</v>
      </c>
      <c r="E32" s="974"/>
      <c r="F32" s="858"/>
      <c r="G32" s="861"/>
      <c r="H32" s="861"/>
      <c r="I32" s="861"/>
      <c r="J32" s="859"/>
      <c r="K32" s="143" t="s">
        <v>334</v>
      </c>
      <c r="L32" s="861" t="s">
        <v>640</v>
      </c>
      <c r="M32" s="861"/>
      <c r="N32" s="861"/>
      <c r="O32" s="861"/>
      <c r="P32" s="861"/>
      <c r="Q32" s="861"/>
      <c r="R32" s="861"/>
      <c r="S32" s="861"/>
      <c r="T32" s="861"/>
      <c r="U32" s="861"/>
      <c r="V32" s="168" t="s">
        <v>335</v>
      </c>
      <c r="W32" s="858"/>
      <c r="X32" s="861"/>
      <c r="Y32" s="861"/>
      <c r="Z32" s="861"/>
      <c r="AA32" s="859"/>
      <c r="AB32" s="858"/>
      <c r="AC32" s="861"/>
      <c r="AD32" s="861"/>
      <c r="AE32" s="861"/>
      <c r="AF32" s="859"/>
      <c r="AG32" s="1036" t="s">
        <v>738</v>
      </c>
      <c r="AH32" s="1115"/>
      <c r="AI32" s="1115"/>
      <c r="AJ32" s="1115"/>
      <c r="AK32" s="1115"/>
      <c r="AL32" s="1115"/>
      <c r="AM32" s="1115"/>
      <c r="AN32" s="1115"/>
      <c r="AO32" s="1037"/>
      <c r="AP32" s="858"/>
      <c r="AQ32" s="861"/>
      <c r="AR32" s="859"/>
      <c r="AS32" s="858"/>
      <c r="AT32" s="859"/>
      <c r="AV32" s="1113"/>
      <c r="AW32" s="166"/>
      <c r="AX32" s="166"/>
      <c r="AY32" s="1098"/>
      <c r="AZ32" s="1059"/>
      <c r="BA32" s="1059"/>
      <c r="BB32" s="1059"/>
      <c r="BC32" s="1059"/>
      <c r="BD32" s="1060"/>
      <c r="BE32" s="160"/>
      <c r="BF32" s="166"/>
    </row>
    <row r="33" spans="1:58" ht="15" customHeight="1">
      <c r="A33" s="972" t="str">
        <f>IF(A22="","",A22)</f>
        <v/>
      </c>
      <c r="B33" s="134"/>
      <c r="C33" s="305"/>
      <c r="D33" s="141"/>
      <c r="E33" s="972" t="s">
        <v>7</v>
      </c>
      <c r="F33" s="885"/>
      <c r="G33" s="862"/>
      <c r="H33" s="862"/>
      <c r="I33" s="862"/>
      <c r="J33" s="886"/>
      <c r="K33" s="134"/>
      <c r="L33" s="862"/>
      <c r="M33" s="862"/>
      <c r="N33" s="862"/>
      <c r="O33" s="862"/>
      <c r="P33" s="862"/>
      <c r="Q33" s="862"/>
      <c r="R33" s="862"/>
      <c r="S33" s="862"/>
      <c r="T33" s="862"/>
      <c r="U33" s="862"/>
      <c r="V33" s="141"/>
      <c r="W33" s="144"/>
      <c r="X33" s="1110"/>
      <c r="Y33" s="1110"/>
      <c r="Z33" s="1110"/>
      <c r="AA33" s="1111"/>
      <c r="AB33" s="887"/>
      <c r="AC33" s="888"/>
      <c r="AD33" s="888"/>
      <c r="AE33" s="888"/>
      <c r="AF33" s="889"/>
      <c r="AG33" s="1172"/>
      <c r="AH33" s="1173"/>
      <c r="AI33" s="1173"/>
      <c r="AJ33" s="1173"/>
      <c r="AK33" s="1174"/>
      <c r="AL33" s="1105"/>
      <c r="AM33" s="1106"/>
      <c r="AN33" s="1106"/>
      <c r="AO33" s="1107"/>
      <c r="AP33" s="894"/>
      <c r="AQ33" s="879"/>
      <c r="AR33" s="880"/>
      <c r="AS33" s="887"/>
      <c r="AT33" s="889"/>
      <c r="AV33" s="1113"/>
      <c r="AW33" s="166"/>
      <c r="AX33" s="166"/>
      <c r="AY33" s="187"/>
      <c r="AZ33" s="856" t="s">
        <v>697</v>
      </c>
      <c r="BA33" s="860"/>
      <c r="BB33" s="860"/>
      <c r="BC33" s="860"/>
      <c r="BD33" s="857"/>
      <c r="BE33" s="160"/>
      <c r="BF33" s="166"/>
    </row>
    <row r="34" spans="1:58" ht="15" customHeight="1">
      <c r="A34" s="970"/>
      <c r="B34" s="134"/>
      <c r="C34" s="306" t="str">
        <f>IF(C22="","",C22)</f>
        <v/>
      </c>
      <c r="D34" s="141"/>
      <c r="E34" s="971"/>
      <c r="F34" s="867"/>
      <c r="G34" s="868"/>
      <c r="H34" s="868"/>
      <c r="I34" s="868"/>
      <c r="J34" s="869"/>
      <c r="K34" s="152" t="s">
        <v>296</v>
      </c>
      <c r="L34" s="868" t="str">
        <f>IF(AND(F33&lt;&gt;$E$110,F33&lt;&gt;""),"※記載不要","")</f>
        <v/>
      </c>
      <c r="M34" s="868"/>
      <c r="N34" s="868"/>
      <c r="O34" s="868"/>
      <c r="P34" s="868"/>
      <c r="Q34" s="868"/>
      <c r="R34" s="868"/>
      <c r="S34" s="868"/>
      <c r="T34" s="868"/>
      <c r="U34" s="868"/>
      <c r="V34" s="132" t="s">
        <v>288</v>
      </c>
      <c r="W34" s="152" t="s">
        <v>287</v>
      </c>
      <c r="X34" s="1108"/>
      <c r="Y34" s="1108"/>
      <c r="Z34" s="1108"/>
      <c r="AA34" s="1109"/>
      <c r="AB34" s="878" t="str">
        <f>IF(AB33=$C$90,"（出資比率","")</f>
        <v/>
      </c>
      <c r="AC34" s="883"/>
      <c r="AD34" s="283"/>
      <c r="AE34" s="883" t="str">
        <f>IF(AB34="","","％）")</f>
        <v/>
      </c>
      <c r="AF34" s="1000"/>
      <c r="AG34" s="1102"/>
      <c r="AH34" s="1103"/>
      <c r="AI34" s="1103"/>
      <c r="AJ34" s="1103"/>
      <c r="AK34" s="1103"/>
      <c r="AL34" s="1103"/>
      <c r="AM34" s="1103"/>
      <c r="AN34" s="1103"/>
      <c r="AO34" s="1104"/>
      <c r="AP34" s="895"/>
      <c r="AQ34" s="881"/>
      <c r="AR34" s="882"/>
      <c r="AS34" s="911"/>
      <c r="AT34" s="912"/>
      <c r="AV34" s="1113"/>
      <c r="AW34" s="166"/>
      <c r="AX34" s="160"/>
      <c r="AY34" s="186"/>
      <c r="AZ34" s="1117"/>
      <c r="BA34" s="1118"/>
      <c r="BB34" s="1118"/>
      <c r="BC34" s="1118"/>
      <c r="BD34" s="1119"/>
      <c r="BE34" s="188"/>
      <c r="BF34" s="166"/>
    </row>
    <row r="35" spans="1:58" ht="15" customHeight="1">
      <c r="A35" s="970"/>
      <c r="B35" s="134" t="s">
        <v>296</v>
      </c>
      <c r="C35" s="363" t="str">
        <f>IF(C23="","",C23)</f>
        <v/>
      </c>
      <c r="D35" s="141" t="s">
        <v>288</v>
      </c>
      <c r="E35" s="972" t="s">
        <v>7</v>
      </c>
      <c r="F35" s="885"/>
      <c r="G35" s="862"/>
      <c r="H35" s="862"/>
      <c r="I35" s="862"/>
      <c r="J35" s="886"/>
      <c r="K35" s="134"/>
      <c r="L35" s="862"/>
      <c r="M35" s="862"/>
      <c r="N35" s="862"/>
      <c r="O35" s="862"/>
      <c r="P35" s="862"/>
      <c r="Q35" s="862"/>
      <c r="R35" s="862"/>
      <c r="S35" s="862"/>
      <c r="T35" s="862"/>
      <c r="U35" s="862"/>
      <c r="V35" s="141"/>
      <c r="W35" s="144"/>
      <c r="X35" s="1110"/>
      <c r="Y35" s="1110"/>
      <c r="Z35" s="1110"/>
      <c r="AA35" s="1111"/>
      <c r="AB35" s="887"/>
      <c r="AC35" s="888"/>
      <c r="AD35" s="888"/>
      <c r="AE35" s="888"/>
      <c r="AF35" s="889"/>
      <c r="AG35" s="1172"/>
      <c r="AH35" s="1173"/>
      <c r="AI35" s="1173"/>
      <c r="AJ35" s="1173"/>
      <c r="AK35" s="1174"/>
      <c r="AL35" s="1105"/>
      <c r="AM35" s="1106"/>
      <c r="AN35" s="1106"/>
      <c r="AO35" s="1107"/>
      <c r="AP35" s="894"/>
      <c r="AQ35" s="879"/>
      <c r="AR35" s="880"/>
      <c r="AS35" s="887"/>
      <c r="AT35" s="889"/>
      <c r="AV35" s="1113"/>
      <c r="AW35" s="166"/>
      <c r="AX35" s="160" t="s">
        <v>554</v>
      </c>
      <c r="AY35" s="186" t="s">
        <v>340</v>
      </c>
      <c r="AZ35" s="378">
        <v>2</v>
      </c>
      <c r="BA35" s="379">
        <v>1.5</v>
      </c>
      <c r="BB35" s="379">
        <v>1</v>
      </c>
      <c r="BC35" s="380">
        <v>0.5</v>
      </c>
      <c r="BD35" s="381">
        <v>0</v>
      </c>
      <c r="BE35" s="188" t="s">
        <v>346</v>
      </c>
      <c r="BF35" s="160" t="s">
        <v>345</v>
      </c>
    </row>
    <row r="36" spans="1:58" ht="15" customHeight="1">
      <c r="A36" s="971"/>
      <c r="B36" s="134"/>
      <c r="C36" s="305"/>
      <c r="D36" s="141"/>
      <c r="E36" s="971"/>
      <c r="F36" s="867"/>
      <c r="G36" s="868"/>
      <c r="H36" s="868"/>
      <c r="I36" s="868"/>
      <c r="J36" s="869"/>
      <c r="K36" s="152" t="s">
        <v>296</v>
      </c>
      <c r="L36" s="868" t="str">
        <f>IF(AND(F35&lt;&gt;$E$110,F35&lt;&gt;""),"※記載不要","")</f>
        <v/>
      </c>
      <c r="M36" s="868"/>
      <c r="N36" s="868"/>
      <c r="O36" s="868"/>
      <c r="P36" s="868"/>
      <c r="Q36" s="868"/>
      <c r="R36" s="868"/>
      <c r="S36" s="868"/>
      <c r="T36" s="868"/>
      <c r="U36" s="868"/>
      <c r="V36" s="132" t="s">
        <v>288</v>
      </c>
      <c r="W36" s="152" t="s">
        <v>287</v>
      </c>
      <c r="X36" s="1108"/>
      <c r="Y36" s="1108"/>
      <c r="Z36" s="1108"/>
      <c r="AA36" s="1109"/>
      <c r="AB36" s="878" t="str">
        <f>IF(AB35=$C$90,"（出資比率","")</f>
        <v/>
      </c>
      <c r="AC36" s="883"/>
      <c r="AD36" s="283"/>
      <c r="AE36" s="883" t="str">
        <f>IF(AB36="","","％）")</f>
        <v/>
      </c>
      <c r="AF36" s="1000"/>
      <c r="AG36" s="1102"/>
      <c r="AH36" s="1103"/>
      <c r="AI36" s="1103"/>
      <c r="AJ36" s="1103"/>
      <c r="AK36" s="1103"/>
      <c r="AL36" s="1103"/>
      <c r="AM36" s="1103"/>
      <c r="AN36" s="1103"/>
      <c r="AO36" s="1104"/>
      <c r="AP36" s="895"/>
      <c r="AQ36" s="881"/>
      <c r="AR36" s="882"/>
      <c r="AS36" s="911"/>
      <c r="AT36" s="912"/>
      <c r="AV36" s="1113"/>
      <c r="AW36" s="166"/>
      <c r="AX36" s="166"/>
      <c r="AY36" s="184"/>
      <c r="AZ36" s="182"/>
      <c r="BA36" s="172"/>
      <c r="BB36" s="172"/>
      <c r="BC36" s="183"/>
      <c r="BD36" s="294"/>
      <c r="BE36" s="160"/>
      <c r="BF36" s="160"/>
    </row>
    <row r="37" spans="1:58" ht="15" customHeight="1">
      <c r="A37" s="972" t="str">
        <f>IF(A24="","",A24)</f>
        <v/>
      </c>
      <c r="B37" s="144"/>
      <c r="C37" s="307"/>
      <c r="D37" s="151"/>
      <c r="E37" s="972" t="s">
        <v>7</v>
      </c>
      <c r="F37" s="885"/>
      <c r="G37" s="862"/>
      <c r="H37" s="862"/>
      <c r="I37" s="862"/>
      <c r="J37" s="886"/>
      <c r="K37" s="134"/>
      <c r="L37" s="862"/>
      <c r="M37" s="862"/>
      <c r="N37" s="862"/>
      <c r="O37" s="862"/>
      <c r="P37" s="862"/>
      <c r="Q37" s="862"/>
      <c r="R37" s="862"/>
      <c r="S37" s="862"/>
      <c r="T37" s="862"/>
      <c r="U37" s="862"/>
      <c r="V37" s="141"/>
      <c r="W37" s="144"/>
      <c r="X37" s="1110"/>
      <c r="Y37" s="1110"/>
      <c r="Z37" s="1110"/>
      <c r="AA37" s="1111"/>
      <c r="AB37" s="887"/>
      <c r="AC37" s="888"/>
      <c r="AD37" s="888"/>
      <c r="AE37" s="888"/>
      <c r="AF37" s="889"/>
      <c r="AG37" s="1105"/>
      <c r="AH37" s="1106"/>
      <c r="AI37" s="1106"/>
      <c r="AJ37" s="1106"/>
      <c r="AK37" s="1107"/>
      <c r="AL37" s="1105"/>
      <c r="AM37" s="1106"/>
      <c r="AN37" s="1106"/>
      <c r="AO37" s="1107"/>
      <c r="AP37" s="894"/>
      <c r="AQ37" s="879"/>
      <c r="AR37" s="880"/>
      <c r="AS37" s="887"/>
      <c r="AT37" s="889"/>
      <c r="AV37" s="1113"/>
      <c r="AW37" s="166"/>
      <c r="AX37" s="166"/>
      <c r="AY37" s="184" t="s">
        <v>339</v>
      </c>
      <c r="AZ37" s="182"/>
      <c r="BA37" s="172">
        <v>85</v>
      </c>
      <c r="BB37" s="172">
        <v>80</v>
      </c>
      <c r="BC37" s="183">
        <v>75</v>
      </c>
      <c r="BD37" s="294">
        <v>70</v>
      </c>
      <c r="BE37" s="160"/>
      <c r="BF37" s="166"/>
    </row>
    <row r="38" spans="1:58" ht="15" customHeight="1">
      <c r="A38" s="970"/>
      <c r="B38" s="134"/>
      <c r="C38" s="306" t="str">
        <f>IF(C24="","",C24)</f>
        <v/>
      </c>
      <c r="D38" s="141"/>
      <c r="E38" s="971"/>
      <c r="F38" s="867"/>
      <c r="G38" s="868"/>
      <c r="H38" s="868"/>
      <c r="I38" s="868"/>
      <c r="J38" s="869"/>
      <c r="K38" s="152" t="s">
        <v>296</v>
      </c>
      <c r="L38" s="868" t="str">
        <f>IF(AND(F37&lt;&gt;$E$110,F37&lt;&gt;""),"※記載不要","")</f>
        <v/>
      </c>
      <c r="M38" s="868"/>
      <c r="N38" s="868"/>
      <c r="O38" s="868"/>
      <c r="P38" s="868"/>
      <c r="Q38" s="868"/>
      <c r="R38" s="868"/>
      <c r="S38" s="868"/>
      <c r="T38" s="868"/>
      <c r="U38" s="868"/>
      <c r="V38" s="132" t="s">
        <v>288</v>
      </c>
      <c r="W38" s="152" t="s">
        <v>287</v>
      </c>
      <c r="X38" s="1108"/>
      <c r="Y38" s="1108"/>
      <c r="Z38" s="1108"/>
      <c r="AA38" s="1109"/>
      <c r="AB38" s="878" t="str">
        <f t="shared" ref="AB38" si="0">IF(AB37=$C$90,"（出資比率","")</f>
        <v/>
      </c>
      <c r="AC38" s="883"/>
      <c r="AD38" s="283"/>
      <c r="AE38" s="883" t="str">
        <f t="shared" ref="AE38" si="1">IF(AB38="","","％）")</f>
        <v/>
      </c>
      <c r="AF38" s="1000"/>
      <c r="AG38" s="1102"/>
      <c r="AH38" s="1103"/>
      <c r="AI38" s="1103"/>
      <c r="AJ38" s="1103"/>
      <c r="AK38" s="1103"/>
      <c r="AL38" s="1103"/>
      <c r="AM38" s="1103"/>
      <c r="AN38" s="1103"/>
      <c r="AO38" s="1104"/>
      <c r="AP38" s="895"/>
      <c r="AQ38" s="881"/>
      <c r="AR38" s="882"/>
      <c r="AS38" s="911"/>
      <c r="AT38" s="912"/>
      <c r="AV38" s="1114"/>
      <c r="AW38" s="162"/>
      <c r="AX38" s="162"/>
      <c r="AY38" s="185" t="s">
        <v>338</v>
      </c>
      <c r="AZ38" s="179">
        <v>85</v>
      </c>
      <c r="BA38" s="180">
        <v>80</v>
      </c>
      <c r="BB38" s="180">
        <v>75</v>
      </c>
      <c r="BC38" s="181">
        <v>70</v>
      </c>
      <c r="BD38" s="192">
        <v>0</v>
      </c>
      <c r="BE38" s="146"/>
      <c r="BF38" s="162"/>
    </row>
    <row r="39" spans="1:58" ht="15" customHeight="1">
      <c r="A39" s="970"/>
      <c r="B39" s="134" t="s">
        <v>296</v>
      </c>
      <c r="C39" s="363" t="str">
        <f>IF(C25="","",C25)</f>
        <v/>
      </c>
      <c r="D39" s="141" t="s">
        <v>288</v>
      </c>
      <c r="E39" s="972" t="s">
        <v>7</v>
      </c>
      <c r="F39" s="885"/>
      <c r="G39" s="862"/>
      <c r="H39" s="862"/>
      <c r="I39" s="862"/>
      <c r="J39" s="886"/>
      <c r="K39" s="134"/>
      <c r="L39" s="862"/>
      <c r="M39" s="862"/>
      <c r="N39" s="862"/>
      <c r="O39" s="862"/>
      <c r="P39" s="862"/>
      <c r="Q39" s="862"/>
      <c r="R39" s="862"/>
      <c r="S39" s="862"/>
      <c r="T39" s="862"/>
      <c r="U39" s="862"/>
      <c r="V39" s="141"/>
      <c r="W39" s="144"/>
      <c r="X39" s="1110"/>
      <c r="Y39" s="1110"/>
      <c r="Z39" s="1110"/>
      <c r="AA39" s="1111"/>
      <c r="AB39" s="887"/>
      <c r="AC39" s="888"/>
      <c r="AD39" s="888"/>
      <c r="AE39" s="888"/>
      <c r="AF39" s="889"/>
      <c r="AG39" s="1105"/>
      <c r="AH39" s="1106"/>
      <c r="AI39" s="1106"/>
      <c r="AJ39" s="1106"/>
      <c r="AK39" s="1107"/>
      <c r="AL39" s="1105"/>
      <c r="AM39" s="1106"/>
      <c r="AN39" s="1106"/>
      <c r="AO39" s="1107"/>
      <c r="AP39" s="894"/>
      <c r="AQ39" s="879"/>
      <c r="AR39" s="880"/>
      <c r="AS39" s="887"/>
      <c r="AT39" s="889"/>
      <c r="AV39" s="973" t="str">
        <f>IF(BF40=$BF$45,"○","-")</f>
        <v>-</v>
      </c>
      <c r="AW39" s="161"/>
      <c r="AX39" s="281"/>
      <c r="AY39" s="170" t="s">
        <v>341</v>
      </c>
      <c r="AZ39" s="383">
        <f>COUNTIFS(AS33:AS36,"&gt;=85")</f>
        <v>0</v>
      </c>
      <c r="BA39" s="173">
        <f>COUNTIFS(AS33:AS36,"&gt;=80",AS33:AS36,"&lt;85")</f>
        <v>0</v>
      </c>
      <c r="BB39" s="173">
        <f>COUNTIFS(AS33:AS36,"&gt;=75",AS33:AS36,"&lt;80")</f>
        <v>0</v>
      </c>
      <c r="BC39" s="174">
        <f>COUNTIFS(AS33:AS36,"&gt;=70",AS33:AS36,"&lt;75")</f>
        <v>0</v>
      </c>
      <c r="BD39" s="174">
        <f>COUNTIFS(AS33:AS36,"&gt;=0",AS33:AS36,"&lt;70")</f>
        <v>0</v>
      </c>
      <c r="BE39" s="281"/>
      <c r="BF39" s="145"/>
    </row>
    <row r="40" spans="1:58" ht="15" customHeight="1">
      <c r="A40" s="971"/>
      <c r="B40" s="134"/>
      <c r="C40" s="305"/>
      <c r="D40" s="141"/>
      <c r="E40" s="971"/>
      <c r="F40" s="867"/>
      <c r="G40" s="868"/>
      <c r="H40" s="868"/>
      <c r="I40" s="868"/>
      <c r="J40" s="869"/>
      <c r="K40" s="152" t="s">
        <v>296</v>
      </c>
      <c r="L40" s="868" t="str">
        <f>IF(AND(F39&lt;&gt;$E$110,F39&lt;&gt;""),"※記載不要","")</f>
        <v/>
      </c>
      <c r="M40" s="868"/>
      <c r="N40" s="868"/>
      <c r="O40" s="868"/>
      <c r="P40" s="868"/>
      <c r="Q40" s="868"/>
      <c r="R40" s="868"/>
      <c r="S40" s="868"/>
      <c r="T40" s="868"/>
      <c r="U40" s="868"/>
      <c r="V40" s="132" t="s">
        <v>288</v>
      </c>
      <c r="W40" s="152" t="s">
        <v>287</v>
      </c>
      <c r="X40" s="1108"/>
      <c r="Y40" s="1108"/>
      <c r="Z40" s="1108"/>
      <c r="AA40" s="1109"/>
      <c r="AB40" s="878" t="str">
        <f t="shared" ref="AB40" si="2">IF(AB39=$C$90,"（出資比率","")</f>
        <v/>
      </c>
      <c r="AC40" s="883"/>
      <c r="AD40" s="283"/>
      <c r="AE40" s="883" t="str">
        <f t="shared" ref="AE40" si="3">IF(AB40="","","％）")</f>
        <v/>
      </c>
      <c r="AF40" s="1000"/>
      <c r="AG40" s="1102"/>
      <c r="AH40" s="1103"/>
      <c r="AI40" s="1103"/>
      <c r="AJ40" s="1103"/>
      <c r="AK40" s="1103"/>
      <c r="AL40" s="1103"/>
      <c r="AM40" s="1103"/>
      <c r="AN40" s="1103"/>
      <c r="AO40" s="1104"/>
      <c r="AP40" s="895"/>
      <c r="AQ40" s="881"/>
      <c r="AR40" s="882"/>
      <c r="AS40" s="911"/>
      <c r="AT40" s="912"/>
      <c r="AV40" s="974"/>
      <c r="AW40" s="162" t="str">
        <f>C22</f>
        <v/>
      </c>
      <c r="AX40" s="282">
        <f>IF(E22="該当なし",0,2)</f>
        <v>0</v>
      </c>
      <c r="AY40" s="171" t="s">
        <v>342</v>
      </c>
      <c r="AZ40" s="175">
        <f>AZ$35*AZ39</f>
        <v>0</v>
      </c>
      <c r="BA40" s="176">
        <f t="shared" ref="BA40:BC40" si="4">BA$35*BA39</f>
        <v>0</v>
      </c>
      <c r="BB40" s="176">
        <f t="shared" si="4"/>
        <v>0</v>
      </c>
      <c r="BC40" s="177">
        <f t="shared" si="4"/>
        <v>0</v>
      </c>
      <c r="BD40" s="177">
        <f>BD$35*BD39</f>
        <v>0</v>
      </c>
      <c r="BE40" s="282">
        <f>IF(T57="○",3,0)</f>
        <v>0</v>
      </c>
      <c r="BF40" s="208" t="str">
        <f>IF($AY$8="○",IF(C22="","-",IF(Y9=$C$82,"-",SUM(AX40,AZ40,BA40,BB40,BC40,BD40,BE40))),IF(C22="","-",IF(A9=$C$82,"-",SUM(AX40,AZ40,BA40,BB40,BC40,BD40,BE40))))</f>
        <v>-</v>
      </c>
    </row>
    <row r="41" spans="1:58" ht="15" customHeight="1">
      <c r="A41" s="972" t="str">
        <f>IF(A26="","",A26)</f>
        <v/>
      </c>
      <c r="B41" s="144"/>
      <c r="C41" s="307"/>
      <c r="D41" s="151"/>
      <c r="E41" s="972" t="s">
        <v>7</v>
      </c>
      <c r="F41" s="885"/>
      <c r="G41" s="862"/>
      <c r="H41" s="862"/>
      <c r="I41" s="862"/>
      <c r="J41" s="886"/>
      <c r="K41" s="144"/>
      <c r="L41" s="862"/>
      <c r="M41" s="862"/>
      <c r="N41" s="862"/>
      <c r="O41" s="862"/>
      <c r="P41" s="862"/>
      <c r="Q41" s="862"/>
      <c r="R41" s="862"/>
      <c r="S41" s="862"/>
      <c r="T41" s="862"/>
      <c r="U41" s="862"/>
      <c r="V41" s="151"/>
      <c r="W41" s="144"/>
      <c r="X41" s="1110"/>
      <c r="Y41" s="1110"/>
      <c r="Z41" s="1110"/>
      <c r="AA41" s="1111"/>
      <c r="AB41" s="887"/>
      <c r="AC41" s="888"/>
      <c r="AD41" s="888"/>
      <c r="AE41" s="888"/>
      <c r="AF41" s="889"/>
      <c r="AG41" s="1105"/>
      <c r="AH41" s="1106"/>
      <c r="AI41" s="1106"/>
      <c r="AJ41" s="1106"/>
      <c r="AK41" s="1107"/>
      <c r="AL41" s="1105"/>
      <c r="AM41" s="1106"/>
      <c r="AN41" s="1106"/>
      <c r="AO41" s="1107"/>
      <c r="AP41" s="894"/>
      <c r="AQ41" s="879"/>
      <c r="AR41" s="880"/>
      <c r="AS41" s="887"/>
      <c r="AT41" s="889"/>
      <c r="AV41" s="973" t="str">
        <f>IF(BF42=$BF$45,"○","-")</f>
        <v>-</v>
      </c>
      <c r="AW41" s="161"/>
      <c r="AX41" s="281"/>
      <c r="AY41" s="170" t="s">
        <v>341</v>
      </c>
      <c r="AZ41" s="178">
        <f>COUNTIFS(AS37:AS40,"&gt;=85")</f>
        <v>0</v>
      </c>
      <c r="BA41" s="173">
        <f>COUNTIFS(AS37:AS40,"&gt;=80",AS37:AS40,"&lt;85")</f>
        <v>0</v>
      </c>
      <c r="BB41" s="173">
        <f>COUNTIFS(AS37:AS40,"&gt;=75",AS37:AS40,"&lt;80")</f>
        <v>0</v>
      </c>
      <c r="BC41" s="174">
        <f>COUNTIFS(AS37:AS40,"&gt;=70",AS37:AS40,"&lt;75")</f>
        <v>0</v>
      </c>
      <c r="BD41" s="174">
        <f>COUNTIFS(AS37:AS40,"&gt;=0",AS37:AS40,"&lt;70")</f>
        <v>0</v>
      </c>
      <c r="BE41" s="281"/>
      <c r="BF41" s="145"/>
    </row>
    <row r="42" spans="1:58" ht="15" customHeight="1">
      <c r="A42" s="970"/>
      <c r="B42" s="134"/>
      <c r="C42" s="306" t="str">
        <f>IF(C26="","",C26)</f>
        <v/>
      </c>
      <c r="D42" s="141"/>
      <c r="E42" s="971"/>
      <c r="F42" s="867"/>
      <c r="G42" s="868"/>
      <c r="H42" s="868"/>
      <c r="I42" s="868"/>
      <c r="J42" s="869"/>
      <c r="K42" s="152" t="s">
        <v>296</v>
      </c>
      <c r="L42" s="868" t="str">
        <f>IF(AND(F41&lt;&gt;$E$110,F41&lt;&gt;""),"※記載不要","")</f>
        <v/>
      </c>
      <c r="M42" s="868"/>
      <c r="N42" s="868"/>
      <c r="O42" s="868"/>
      <c r="P42" s="868"/>
      <c r="Q42" s="868"/>
      <c r="R42" s="868"/>
      <c r="S42" s="868"/>
      <c r="T42" s="868"/>
      <c r="U42" s="868"/>
      <c r="V42" s="132" t="s">
        <v>288</v>
      </c>
      <c r="W42" s="152" t="s">
        <v>287</v>
      </c>
      <c r="X42" s="1108"/>
      <c r="Y42" s="1108"/>
      <c r="Z42" s="1108"/>
      <c r="AA42" s="1109"/>
      <c r="AB42" s="878" t="str">
        <f t="shared" ref="AB42" si="5">IF(AB41=$C$90,"（出資比率","")</f>
        <v/>
      </c>
      <c r="AC42" s="883"/>
      <c r="AD42" s="283"/>
      <c r="AE42" s="883" t="str">
        <f t="shared" ref="AE42" si="6">IF(AB42="","","％）")</f>
        <v/>
      </c>
      <c r="AF42" s="1000"/>
      <c r="AG42" s="1102"/>
      <c r="AH42" s="1103"/>
      <c r="AI42" s="1103"/>
      <c r="AJ42" s="1103"/>
      <c r="AK42" s="1103"/>
      <c r="AL42" s="1103"/>
      <c r="AM42" s="1103"/>
      <c r="AN42" s="1103"/>
      <c r="AO42" s="1104"/>
      <c r="AP42" s="895"/>
      <c r="AQ42" s="881"/>
      <c r="AR42" s="882"/>
      <c r="AS42" s="911"/>
      <c r="AT42" s="912"/>
      <c r="AV42" s="974"/>
      <c r="AW42" s="162" t="str">
        <f>C24</f>
        <v/>
      </c>
      <c r="AX42" s="282">
        <f>IF(E24="該当なし",0,2)</f>
        <v>0</v>
      </c>
      <c r="AY42" s="171" t="s">
        <v>342</v>
      </c>
      <c r="AZ42" s="175">
        <f t="shared" ref="AZ42:BC42" si="7">AZ$35*AZ41</f>
        <v>0</v>
      </c>
      <c r="BA42" s="176">
        <f t="shared" si="7"/>
        <v>0</v>
      </c>
      <c r="BB42" s="176">
        <f t="shared" si="7"/>
        <v>0</v>
      </c>
      <c r="BC42" s="177">
        <f t="shared" si="7"/>
        <v>0</v>
      </c>
      <c r="BD42" s="177">
        <f>BD$35*BD41</f>
        <v>0</v>
      </c>
      <c r="BE42" s="282">
        <f>IF(T59="○",3,0)</f>
        <v>0</v>
      </c>
      <c r="BF42" s="208" t="str">
        <f>IF($AY$8="○",IF(C24="","-",IF(Y11=$C$82,"-",SUM(AX42,AZ42,BA42,BB42,BC42,BD42,BE42))),IF(C24="","-",IF(A11=$C$82,"-",SUM(AX42,AZ42,BA42,BB42,BC42,BD42,BE42))))</f>
        <v>-</v>
      </c>
    </row>
    <row r="43" spans="1:58" ht="15" customHeight="1">
      <c r="A43" s="970"/>
      <c r="B43" s="134" t="s">
        <v>296</v>
      </c>
      <c r="C43" s="363" t="str">
        <f>IF(C27="","",C27)</f>
        <v/>
      </c>
      <c r="D43" s="141" t="s">
        <v>288</v>
      </c>
      <c r="E43" s="972" t="s">
        <v>7</v>
      </c>
      <c r="F43" s="885"/>
      <c r="G43" s="862"/>
      <c r="H43" s="862"/>
      <c r="I43" s="862"/>
      <c r="J43" s="886"/>
      <c r="K43" s="134"/>
      <c r="L43" s="862"/>
      <c r="M43" s="862"/>
      <c r="N43" s="862"/>
      <c r="O43" s="862"/>
      <c r="P43" s="862"/>
      <c r="Q43" s="862"/>
      <c r="R43" s="862"/>
      <c r="S43" s="862"/>
      <c r="T43" s="862"/>
      <c r="U43" s="862"/>
      <c r="V43" s="141"/>
      <c r="W43" s="144"/>
      <c r="X43" s="1110"/>
      <c r="Y43" s="1110"/>
      <c r="Z43" s="1110"/>
      <c r="AA43" s="1111"/>
      <c r="AB43" s="887"/>
      <c r="AC43" s="888"/>
      <c r="AD43" s="888"/>
      <c r="AE43" s="888"/>
      <c r="AF43" s="889"/>
      <c r="AG43" s="1105"/>
      <c r="AH43" s="1106"/>
      <c r="AI43" s="1106"/>
      <c r="AJ43" s="1106"/>
      <c r="AK43" s="1107"/>
      <c r="AL43" s="1105"/>
      <c r="AM43" s="1106"/>
      <c r="AN43" s="1106"/>
      <c r="AO43" s="1107"/>
      <c r="AP43" s="894"/>
      <c r="AQ43" s="879"/>
      <c r="AR43" s="880"/>
      <c r="AS43" s="887"/>
      <c r="AT43" s="889"/>
      <c r="AV43" s="973" t="str">
        <f>IF(BF44=$BF$45,"○","-")</f>
        <v>-</v>
      </c>
      <c r="AW43" s="161"/>
      <c r="AX43" s="281"/>
      <c r="AY43" s="170" t="s">
        <v>341</v>
      </c>
      <c r="AZ43" s="178">
        <f>COUNTIFS(AS41:AS44,"&gt;=85")</f>
        <v>0</v>
      </c>
      <c r="BA43" s="173">
        <f>COUNTIFS(AS41:AS44,"&gt;=80",AS41:AS44,"&lt;85")</f>
        <v>0</v>
      </c>
      <c r="BB43" s="173">
        <f>COUNTIFS(AS41:AS44,"&gt;=75",AS41:AS44,"&lt;80")</f>
        <v>0</v>
      </c>
      <c r="BC43" s="174">
        <f>COUNTIFS(AS41:AS44,"&gt;=70",AS41:AS44,"&lt;75")</f>
        <v>0</v>
      </c>
      <c r="BD43" s="174">
        <f>COUNTIFS(AS41:AS44,"&gt;=0",AS41:AS44,"&lt;70")</f>
        <v>0</v>
      </c>
      <c r="BE43" s="281"/>
      <c r="BF43" s="145"/>
    </row>
    <row r="44" spans="1:58" ht="15" customHeight="1">
      <c r="A44" s="971"/>
      <c r="B44" s="152"/>
      <c r="C44" s="308"/>
      <c r="D44" s="132"/>
      <c r="E44" s="971"/>
      <c r="F44" s="867"/>
      <c r="G44" s="868"/>
      <c r="H44" s="868"/>
      <c r="I44" s="868"/>
      <c r="J44" s="869"/>
      <c r="K44" s="152" t="s">
        <v>296</v>
      </c>
      <c r="L44" s="868" t="str">
        <f>IF(AND(F43&lt;&gt;$E$110,F43&lt;&gt;""),"※記載不要","")</f>
        <v/>
      </c>
      <c r="M44" s="868"/>
      <c r="N44" s="868"/>
      <c r="O44" s="868"/>
      <c r="P44" s="868"/>
      <c r="Q44" s="868"/>
      <c r="R44" s="868"/>
      <c r="S44" s="868"/>
      <c r="T44" s="868"/>
      <c r="U44" s="868"/>
      <c r="V44" s="132" t="s">
        <v>288</v>
      </c>
      <c r="W44" s="152" t="s">
        <v>287</v>
      </c>
      <c r="X44" s="1108"/>
      <c r="Y44" s="1108"/>
      <c r="Z44" s="1108"/>
      <c r="AA44" s="1109"/>
      <c r="AB44" s="878" t="str">
        <f t="shared" ref="AB44" si="8">IF(AB43=$C$90,"（出資比率","")</f>
        <v/>
      </c>
      <c r="AC44" s="883"/>
      <c r="AD44" s="283"/>
      <c r="AE44" s="883" t="str">
        <f t="shared" ref="AE44" si="9">IF(AB44="","","％）")</f>
        <v/>
      </c>
      <c r="AF44" s="1000"/>
      <c r="AG44" s="1102"/>
      <c r="AH44" s="1103"/>
      <c r="AI44" s="1103"/>
      <c r="AJ44" s="1103"/>
      <c r="AK44" s="1103"/>
      <c r="AL44" s="1103"/>
      <c r="AM44" s="1103"/>
      <c r="AN44" s="1103"/>
      <c r="AO44" s="1104"/>
      <c r="AP44" s="895"/>
      <c r="AQ44" s="881"/>
      <c r="AR44" s="882"/>
      <c r="AS44" s="911"/>
      <c r="AT44" s="912"/>
      <c r="AV44" s="974"/>
      <c r="AW44" s="162" t="str">
        <f>C26</f>
        <v/>
      </c>
      <c r="AX44" s="282">
        <f>IF(E26="該当なし",0,2)</f>
        <v>0</v>
      </c>
      <c r="AY44" s="171" t="s">
        <v>342</v>
      </c>
      <c r="AZ44" s="175">
        <f t="shared" ref="AZ44:BC44" si="10">AZ$35*AZ43</f>
        <v>0</v>
      </c>
      <c r="BA44" s="176">
        <f t="shared" si="10"/>
        <v>0</v>
      </c>
      <c r="BB44" s="176">
        <f t="shared" si="10"/>
        <v>0</v>
      </c>
      <c r="BC44" s="177">
        <f t="shared" si="10"/>
        <v>0</v>
      </c>
      <c r="BD44" s="177">
        <f>BD$35*BD43</f>
        <v>0</v>
      </c>
      <c r="BE44" s="282">
        <f>IF(T61="○",3,0)</f>
        <v>0</v>
      </c>
      <c r="BF44" s="208" t="str">
        <f>IF($AY$8="○",IF(C26="","-",IF(Y13=$C$82,"-",SUM(AX44,AZ44,BA44,BB44,BC44,BD44,BE44))),IF(C26="","-",IF(A13=$C$82,"-",SUM(AX44,AZ44,BA44,BB44,BC44,BD44,BE44))))</f>
        <v>-</v>
      </c>
    </row>
    <row r="45" spans="1:58" ht="6" customHeight="1" thickBot="1">
      <c r="BE45" s="957" t="s">
        <v>375</v>
      </c>
      <c r="BF45" s="1069">
        <f>MIN(BF40,BF42,BF44)</f>
        <v>0</v>
      </c>
    </row>
    <row r="46" spans="1:58" ht="9" customHeight="1" thickTop="1">
      <c r="Y46" s="1163" t="s">
        <v>862</v>
      </c>
      <c r="Z46" s="1164"/>
      <c r="AA46" s="1164"/>
      <c r="AB46" s="1165"/>
      <c r="AC46" s="1070" t="s">
        <v>27</v>
      </c>
      <c r="AD46" s="1071"/>
      <c r="AE46" s="1071"/>
      <c r="AF46" s="1071"/>
      <c r="AG46" s="1071"/>
      <c r="AH46" s="897"/>
      <c r="AI46" s="1072">
        <f>IF($A$33=$C$81,$AZ$39,IF($A$37=$C$81,$AZ$41,IF($A$41=$C$81,$AZ$43,0)))</f>
        <v>0</v>
      </c>
      <c r="AJ46" s="1073"/>
      <c r="AS46" s="372"/>
      <c r="AT46" s="372"/>
      <c r="BE46" s="957"/>
      <c r="BF46" s="1069"/>
    </row>
    <row r="47" spans="1:58" ht="6" customHeight="1">
      <c r="A47" s="924" t="s">
        <v>353</v>
      </c>
      <c r="B47" s="924"/>
      <c r="C47" s="924"/>
      <c r="D47" s="924"/>
      <c r="E47" s="924"/>
      <c r="F47" s="924"/>
      <c r="G47" s="924"/>
      <c r="H47" s="924"/>
      <c r="I47" s="924"/>
      <c r="J47" s="924"/>
      <c r="K47" s="924"/>
      <c r="Y47" s="1166"/>
      <c r="Z47" s="884"/>
      <c r="AA47" s="884"/>
      <c r="AB47" s="1167"/>
      <c r="AC47" s="909"/>
      <c r="AD47" s="910"/>
      <c r="AE47" s="910"/>
      <c r="AF47" s="910"/>
      <c r="AG47" s="910"/>
      <c r="AH47" s="899"/>
      <c r="AI47" s="1074"/>
      <c r="AJ47" s="1075"/>
      <c r="AS47" s="372"/>
      <c r="AT47" s="372"/>
    </row>
    <row r="48" spans="1:58" ht="15" customHeight="1">
      <c r="A48" s="924"/>
      <c r="B48" s="924"/>
      <c r="C48" s="924"/>
      <c r="D48" s="924"/>
      <c r="E48" s="924"/>
      <c r="F48" s="924"/>
      <c r="G48" s="924"/>
      <c r="H48" s="924"/>
      <c r="I48" s="924"/>
      <c r="J48" s="924"/>
      <c r="K48" s="924"/>
      <c r="L48" s="1171" t="s">
        <v>480</v>
      </c>
      <c r="M48" s="1171"/>
      <c r="N48" s="1171"/>
      <c r="O48" s="1171"/>
      <c r="P48" s="1171"/>
      <c r="Q48" s="253" t="s">
        <v>479</v>
      </c>
      <c r="R48" s="1089">
        <v>46295</v>
      </c>
      <c r="S48" s="1089"/>
      <c r="T48" s="1089"/>
      <c r="U48" s="1089"/>
      <c r="V48" s="1089"/>
      <c r="W48" s="140"/>
      <c r="X48" s="140"/>
      <c r="Y48" s="1166"/>
      <c r="Z48" s="884"/>
      <c r="AA48" s="884"/>
      <c r="AB48" s="1167"/>
      <c r="AC48" s="1099" t="s">
        <v>50</v>
      </c>
      <c r="AD48" s="1100"/>
      <c r="AE48" s="1100"/>
      <c r="AF48" s="1100"/>
      <c r="AG48" s="1100"/>
      <c r="AH48" s="1101"/>
      <c r="AI48" s="1067">
        <f>IF($A$33=$C$81,$BA$39,IF($A$37=$C$81,$BA$41,IF($A$41=$C$81,$BA$43,0)))</f>
        <v>0</v>
      </c>
      <c r="AJ48" s="1068"/>
      <c r="AS48" s="372"/>
      <c r="AT48" s="372"/>
    </row>
    <row r="49" spans="1:56" ht="3" customHeight="1">
      <c r="A49" s="128"/>
      <c r="B49" s="128"/>
      <c r="C49" s="128"/>
      <c r="D49" s="128"/>
      <c r="E49" s="130"/>
      <c r="F49" s="130"/>
      <c r="G49" s="130"/>
      <c r="H49" s="130"/>
      <c r="I49" s="130"/>
      <c r="J49" s="130"/>
      <c r="Y49" s="1166"/>
      <c r="Z49" s="884"/>
      <c r="AA49" s="884"/>
      <c r="AB49" s="1167"/>
      <c r="AC49" s="907" t="s">
        <v>51</v>
      </c>
      <c r="AD49" s="908"/>
      <c r="AE49" s="908"/>
      <c r="AF49" s="908"/>
      <c r="AG49" s="908"/>
      <c r="AH49" s="948"/>
      <c r="AI49" s="1076">
        <f>IF($A$33=$C$81,$BB$39,IF($A$37=$C$81,$BB$41,IF($A$41=$C$81,$BB$43,0)))</f>
        <v>0</v>
      </c>
      <c r="AJ49" s="1077"/>
      <c r="AS49" s="372"/>
      <c r="AT49" s="372"/>
    </row>
    <row r="50" spans="1:56" ht="12" customHeight="1">
      <c r="A50" s="973" t="s">
        <v>52</v>
      </c>
      <c r="B50" s="167"/>
      <c r="C50" s="164"/>
      <c r="D50" s="165"/>
      <c r="E50" s="1079" t="s">
        <v>395</v>
      </c>
      <c r="F50" s="1080"/>
      <c r="G50" s="1080"/>
      <c r="H50" s="1080"/>
      <c r="I50" s="1080"/>
      <c r="J50" s="1080"/>
      <c r="K50" s="1080"/>
      <c r="L50" s="1080"/>
      <c r="M50" s="1080"/>
      <c r="N50" s="1080"/>
      <c r="O50" s="1080"/>
      <c r="P50" s="1080"/>
      <c r="Q50" s="1080"/>
      <c r="R50" s="1080"/>
      <c r="S50" s="1080"/>
      <c r="T50" s="1080"/>
      <c r="U50" s="1080"/>
      <c r="V50" s="1081"/>
      <c r="W50" s="210"/>
      <c r="Y50" s="1166"/>
      <c r="Z50" s="884"/>
      <c r="AA50" s="884"/>
      <c r="AB50" s="1167"/>
      <c r="AC50" s="909"/>
      <c r="AD50" s="910"/>
      <c r="AE50" s="910"/>
      <c r="AF50" s="910"/>
      <c r="AG50" s="910"/>
      <c r="AH50" s="899"/>
      <c r="AI50" s="1074"/>
      <c r="AJ50" s="1075"/>
      <c r="AS50" s="372"/>
      <c r="AT50" s="372"/>
    </row>
    <row r="51" spans="1:56" ht="3" customHeight="1">
      <c r="A51" s="1078"/>
      <c r="B51" s="134"/>
      <c r="C51" s="163"/>
      <c r="D51" s="133"/>
      <c r="E51" s="1082"/>
      <c r="F51" s="1083"/>
      <c r="G51" s="1083"/>
      <c r="H51" s="1083"/>
      <c r="I51" s="1083"/>
      <c r="J51" s="1083"/>
      <c r="K51" s="1083"/>
      <c r="L51" s="1083"/>
      <c r="M51" s="1083"/>
      <c r="N51" s="1083"/>
      <c r="O51" s="1083"/>
      <c r="P51" s="1083"/>
      <c r="Q51" s="1083"/>
      <c r="R51" s="1083"/>
      <c r="S51" s="1083"/>
      <c r="T51" s="1083"/>
      <c r="U51" s="1083"/>
      <c r="V51" s="1084"/>
      <c r="W51" s="210"/>
      <c r="X51" s="157"/>
      <c r="Y51" s="1166"/>
      <c r="Z51" s="884"/>
      <c r="AA51" s="884"/>
      <c r="AB51" s="1167"/>
      <c r="AC51" s="907" t="s">
        <v>329</v>
      </c>
      <c r="AD51" s="908"/>
      <c r="AE51" s="908"/>
      <c r="AF51" s="908"/>
      <c r="AG51" s="908"/>
      <c r="AH51" s="948"/>
      <c r="AI51" s="1076">
        <f>IF($A$33=$C$81,$BC$39,IF($A$37=$C$81,$BC$41,IF($A$41=$C$81,$BC$43,0)))</f>
        <v>0</v>
      </c>
      <c r="AJ51" s="1077"/>
      <c r="AS51" s="372"/>
      <c r="AT51" s="372"/>
    </row>
    <row r="52" spans="1:56" ht="12" customHeight="1">
      <c r="A52" s="1078"/>
      <c r="B52" s="134"/>
      <c r="C52" s="1085" t="s">
        <v>320</v>
      </c>
      <c r="D52" s="133"/>
      <c r="E52" s="1053" t="s">
        <v>474</v>
      </c>
      <c r="F52" s="1054"/>
      <c r="G52" s="1055"/>
      <c r="H52" s="1044" t="s">
        <v>475</v>
      </c>
      <c r="I52" s="1045"/>
      <c r="J52" s="1046"/>
      <c r="K52" s="1044" t="s">
        <v>476</v>
      </c>
      <c r="L52" s="1045"/>
      <c r="M52" s="1046"/>
      <c r="N52" s="1044" t="s">
        <v>477</v>
      </c>
      <c r="O52" s="1046"/>
      <c r="P52" s="1044" t="s">
        <v>478</v>
      </c>
      <c r="Q52" s="1045"/>
      <c r="R52" s="1045"/>
      <c r="S52" s="1046"/>
      <c r="T52" s="1044" t="s">
        <v>324</v>
      </c>
      <c r="U52" s="1045"/>
      <c r="V52" s="1046"/>
      <c r="W52" s="209"/>
      <c r="X52" s="157"/>
      <c r="Y52" s="1166"/>
      <c r="Z52" s="884"/>
      <c r="AA52" s="884"/>
      <c r="AB52" s="1167"/>
      <c r="AC52" s="909"/>
      <c r="AD52" s="910"/>
      <c r="AE52" s="910"/>
      <c r="AF52" s="910"/>
      <c r="AG52" s="910"/>
      <c r="AH52" s="899"/>
      <c r="AI52" s="1074"/>
      <c r="AJ52" s="1075"/>
      <c r="AS52" s="372"/>
      <c r="AT52" s="372"/>
    </row>
    <row r="53" spans="1:56" ht="3" customHeight="1">
      <c r="A53" s="1078"/>
      <c r="B53" s="134"/>
      <c r="C53" s="1085"/>
      <c r="D53" s="133"/>
      <c r="E53" s="1056"/>
      <c r="F53" s="1057"/>
      <c r="G53" s="1058"/>
      <c r="H53" s="1047"/>
      <c r="I53" s="1048"/>
      <c r="J53" s="1049"/>
      <c r="K53" s="1047"/>
      <c r="L53" s="1048"/>
      <c r="M53" s="1049"/>
      <c r="N53" s="1047"/>
      <c r="O53" s="1049"/>
      <c r="P53" s="1047"/>
      <c r="Q53" s="1048"/>
      <c r="R53" s="1048"/>
      <c r="S53" s="1049"/>
      <c r="T53" s="1047"/>
      <c r="U53" s="1048"/>
      <c r="V53" s="1049"/>
      <c r="W53" s="209"/>
      <c r="X53" s="158"/>
      <c r="Y53" s="1166"/>
      <c r="Z53" s="884"/>
      <c r="AA53" s="884"/>
      <c r="AB53" s="1167"/>
      <c r="AC53" s="1090" t="s">
        <v>696</v>
      </c>
      <c r="AD53" s="1091"/>
      <c r="AE53" s="1091"/>
      <c r="AF53" s="1091"/>
      <c r="AG53" s="1091"/>
      <c r="AH53" s="1092"/>
      <c r="AI53" s="1076">
        <f>2-AI46-AI48-AI49-AI51</f>
        <v>2</v>
      </c>
      <c r="AJ53" s="1077"/>
      <c r="AL53" s="125"/>
      <c r="AM53" s="125"/>
      <c r="AN53" s="125"/>
      <c r="AO53" s="125"/>
      <c r="AP53" s="125"/>
      <c r="AQ53" s="125"/>
      <c r="AR53" s="125"/>
      <c r="AS53" s="125"/>
      <c r="AT53" s="125"/>
    </row>
    <row r="54" spans="1:56" ht="12" customHeight="1" thickBot="1">
      <c r="A54" s="1078"/>
      <c r="B54" s="134"/>
      <c r="C54" s="163"/>
      <c r="D54" s="133"/>
      <c r="E54" s="1061">
        <f>E56-1</f>
        <v>2025</v>
      </c>
      <c r="F54" s="1062"/>
      <c r="G54" s="1063"/>
      <c r="H54" s="1064">
        <f>E54-1</f>
        <v>2024</v>
      </c>
      <c r="I54" s="1065"/>
      <c r="J54" s="1066"/>
      <c r="K54" s="1064">
        <f>H54-1</f>
        <v>2023</v>
      </c>
      <c r="L54" s="1065"/>
      <c r="M54" s="1066"/>
      <c r="N54" s="1064">
        <f>K54-1</f>
        <v>2022</v>
      </c>
      <c r="O54" s="1066"/>
      <c r="P54" s="1064">
        <f>N54-1</f>
        <v>2021</v>
      </c>
      <c r="Q54" s="1065"/>
      <c r="R54" s="1065"/>
      <c r="S54" s="1066"/>
      <c r="T54" s="1047"/>
      <c r="U54" s="1048"/>
      <c r="V54" s="1049"/>
      <c r="W54" s="209"/>
      <c r="X54" s="158"/>
      <c r="Y54" s="1168"/>
      <c r="Z54" s="1169"/>
      <c r="AA54" s="1169"/>
      <c r="AB54" s="1170"/>
      <c r="AC54" s="1093"/>
      <c r="AD54" s="1094"/>
      <c r="AE54" s="1094"/>
      <c r="AF54" s="1094"/>
      <c r="AG54" s="1094"/>
      <c r="AH54" s="1095"/>
      <c r="AI54" s="1096"/>
      <c r="AJ54" s="1097"/>
      <c r="AL54" s="125"/>
      <c r="AM54" s="125"/>
      <c r="AN54" s="125"/>
      <c r="AO54" s="125"/>
      <c r="AP54" s="125"/>
      <c r="AQ54" s="125"/>
      <c r="AR54" s="125"/>
      <c r="AS54" s="125"/>
      <c r="AT54" s="125"/>
    </row>
    <row r="55" spans="1:56" ht="3" customHeight="1" thickTop="1">
      <c r="A55" s="1078"/>
      <c r="B55" s="1098" t="s">
        <v>296</v>
      </c>
      <c r="C55" s="1059" t="s">
        <v>321</v>
      </c>
      <c r="D55" s="1060" t="s">
        <v>288</v>
      </c>
      <c r="E55" s="1064"/>
      <c r="F55" s="1065"/>
      <c r="G55" s="1066"/>
      <c r="H55" s="1064"/>
      <c r="I55" s="1065"/>
      <c r="J55" s="1066"/>
      <c r="K55" s="1064"/>
      <c r="L55" s="1065"/>
      <c r="M55" s="1066"/>
      <c r="N55" s="1064"/>
      <c r="O55" s="1066"/>
      <c r="P55" s="1064"/>
      <c r="Q55" s="1065"/>
      <c r="R55" s="1065"/>
      <c r="S55" s="1066"/>
      <c r="T55" s="1047"/>
      <c r="U55" s="1048"/>
      <c r="V55" s="1049"/>
      <c r="W55" s="209"/>
      <c r="X55" s="158"/>
      <c r="Y55" s="158"/>
      <c r="Z55" s="158"/>
      <c r="AL55" s="125"/>
      <c r="AM55" s="125"/>
      <c r="AN55" s="125"/>
      <c r="AO55" s="125"/>
      <c r="AP55" s="125"/>
      <c r="AQ55" s="125"/>
      <c r="AR55" s="125"/>
      <c r="AS55" s="125"/>
      <c r="AT55" s="125"/>
    </row>
    <row r="56" spans="1:56" ht="15" customHeight="1" thickBot="1">
      <c r="A56" s="974"/>
      <c r="B56" s="878"/>
      <c r="C56" s="883"/>
      <c r="D56" s="1000"/>
      <c r="E56" s="1086">
        <f>YEAR(EDATE(R48,-3))</f>
        <v>2026</v>
      </c>
      <c r="F56" s="1087"/>
      <c r="G56" s="1088"/>
      <c r="H56" s="1086">
        <f>$E$56</f>
        <v>2026</v>
      </c>
      <c r="I56" s="1087"/>
      <c r="J56" s="1088"/>
      <c r="K56" s="1086">
        <f>$E$56</f>
        <v>2026</v>
      </c>
      <c r="L56" s="1087"/>
      <c r="M56" s="1088"/>
      <c r="N56" s="1086">
        <f>$E$56</f>
        <v>2026</v>
      </c>
      <c r="O56" s="1088"/>
      <c r="P56" s="1086">
        <f>$E$56</f>
        <v>2026</v>
      </c>
      <c r="Q56" s="1087"/>
      <c r="R56" s="1087"/>
      <c r="S56" s="1088"/>
      <c r="T56" s="1050"/>
      <c r="U56" s="1051"/>
      <c r="V56" s="1052"/>
      <c r="W56" s="209"/>
      <c r="X56" s="158"/>
      <c r="Y56" s="158"/>
      <c r="Z56" s="158"/>
      <c r="AL56" s="169"/>
      <c r="AM56" s="169"/>
      <c r="AN56" s="169"/>
      <c r="AO56" s="169"/>
      <c r="AP56" s="169"/>
      <c r="AQ56" s="169"/>
      <c r="AR56" s="169"/>
      <c r="AS56" s="382"/>
      <c r="AT56" s="382"/>
      <c r="AY56"/>
      <c r="AZ56"/>
      <c r="BA56"/>
      <c r="BB56"/>
      <c r="BC56"/>
      <c r="BD56" s="385"/>
    </row>
    <row r="57" spans="1:56" ht="15" customHeight="1" thickTop="1">
      <c r="A57" s="1034" t="str">
        <f>IF(A33="","",A33)</f>
        <v/>
      </c>
      <c r="B57" s="144"/>
      <c r="C57" s="309" t="str">
        <f>IF(C34="","",C34)</f>
        <v/>
      </c>
      <c r="D57" s="151"/>
      <c r="E57" s="887"/>
      <c r="F57" s="888"/>
      <c r="G57" s="889"/>
      <c r="H57" s="887"/>
      <c r="I57" s="888"/>
      <c r="J57" s="889"/>
      <c r="K57" s="887"/>
      <c r="L57" s="888"/>
      <c r="M57" s="889"/>
      <c r="N57" s="887"/>
      <c r="O57" s="889"/>
      <c r="P57" s="887"/>
      <c r="Q57" s="888"/>
      <c r="R57" s="888"/>
      <c r="S57" s="889"/>
      <c r="T57" s="1026" t="str">
        <f>IF($E$50=$C$104,IF(A57=$C$82,"",IF(E57&lt;$E$81,IF(H57&lt;$H$81,IF(K57&lt;$K$81,IF(N57&lt;$N$81,IF(P57&lt;$P$81,"×","○"),"○"),"○"),"○"),"○")),IF(A57=$C$82,"",IF(E57&lt;$E$82,"×","○")))</f>
        <v>×</v>
      </c>
      <c r="U57" s="1027"/>
      <c r="V57" s="1028"/>
      <c r="W57" s="210"/>
      <c r="X57" s="157"/>
      <c r="Y57" s="1154" t="s">
        <v>357</v>
      </c>
      <c r="Z57" s="1155"/>
      <c r="AA57" s="1155"/>
      <c r="AB57" s="1155"/>
      <c r="AC57" s="1155"/>
      <c r="AD57" s="1155"/>
      <c r="AE57" s="1155"/>
      <c r="AF57" s="1155"/>
      <c r="AG57" s="1155"/>
      <c r="AH57" s="1155"/>
      <c r="AI57" s="1155"/>
      <c r="AJ57" s="1155"/>
      <c r="AK57" s="1155"/>
      <c r="AL57" s="1155"/>
      <c r="AM57" s="1155"/>
      <c r="AN57" s="1155"/>
      <c r="AO57" s="1155"/>
      <c r="AP57" s="1155"/>
      <c r="AQ57" s="1155"/>
      <c r="AR57" s="1155"/>
      <c r="AS57" s="1155"/>
      <c r="AT57" s="1156"/>
      <c r="AX57" s="4"/>
      <c r="AY57"/>
      <c r="AZ57"/>
      <c r="BA57"/>
      <c r="BB57"/>
      <c r="BC57" s="4"/>
      <c r="BD57" s="4"/>
    </row>
    <row r="58" spans="1:56" ht="15" customHeight="1">
      <c r="A58" s="1035"/>
      <c r="B58" s="134" t="s">
        <v>296</v>
      </c>
      <c r="C58" s="363" t="str">
        <f>IF(C35="","",C35)</f>
        <v/>
      </c>
      <c r="D58" s="141" t="s">
        <v>288</v>
      </c>
      <c r="E58" s="911"/>
      <c r="F58" s="919"/>
      <c r="G58" s="912"/>
      <c r="H58" s="911"/>
      <c r="I58" s="919"/>
      <c r="J58" s="912"/>
      <c r="K58" s="911"/>
      <c r="L58" s="919"/>
      <c r="M58" s="912"/>
      <c r="N58" s="911"/>
      <c r="O58" s="912"/>
      <c r="P58" s="911"/>
      <c r="Q58" s="919"/>
      <c r="R58" s="919"/>
      <c r="S58" s="912"/>
      <c r="T58" s="1029"/>
      <c r="U58" s="1030"/>
      <c r="V58" s="1031"/>
      <c r="W58" s="210"/>
      <c r="X58" s="157"/>
      <c r="Y58" s="359" t="s">
        <v>356</v>
      </c>
      <c r="Z58" s="369"/>
      <c r="AA58" s="1032" t="s">
        <v>376</v>
      </c>
      <c r="AB58" s="1032"/>
      <c r="AC58" s="1032"/>
      <c r="AD58" s="1032"/>
      <c r="AE58" s="1032"/>
      <c r="AF58" s="1032"/>
      <c r="AG58" s="1032"/>
      <c r="AH58" s="1032"/>
      <c r="AI58" s="1032"/>
      <c r="AJ58" s="1032"/>
      <c r="AK58" s="1032"/>
      <c r="AL58" s="1032"/>
      <c r="AM58" s="1032"/>
      <c r="AN58" s="1032"/>
      <c r="AO58" s="1032"/>
      <c r="AP58" s="1032"/>
      <c r="AQ58" s="1032"/>
      <c r="AR58" s="1032"/>
      <c r="AS58" s="1032"/>
      <c r="AT58" s="1033"/>
      <c r="AX58"/>
      <c r="AY58"/>
      <c r="AZ58"/>
      <c r="BA58"/>
      <c r="BB58"/>
      <c r="BC58" s="4"/>
      <c r="BD58" s="4"/>
    </row>
    <row r="59" spans="1:56" ht="15" customHeight="1">
      <c r="A59" s="1034" t="str">
        <f>IF(A37="","",A37)</f>
        <v/>
      </c>
      <c r="B59" s="144"/>
      <c r="C59" s="309" t="str">
        <f>IF(C38="","",C38)</f>
        <v/>
      </c>
      <c r="D59" s="151"/>
      <c r="E59" s="887"/>
      <c r="F59" s="888"/>
      <c r="G59" s="889"/>
      <c r="H59" s="887"/>
      <c r="I59" s="888"/>
      <c r="J59" s="889"/>
      <c r="K59" s="887"/>
      <c r="L59" s="888"/>
      <c r="M59" s="889"/>
      <c r="N59" s="887"/>
      <c r="O59" s="889"/>
      <c r="P59" s="887"/>
      <c r="Q59" s="888"/>
      <c r="R59" s="888"/>
      <c r="S59" s="889"/>
      <c r="T59" s="1026" t="str">
        <f>IF($E$50=$C$104,IF(A59=$C$82,"",IF(E59&lt;$E$81,IF(H59&lt;$H$81,IF(K59&lt;$K$81,IF(N59&lt;$N$81,IF(P59&lt;$P$81,"×","○"),"○"),"○"),"○"),"○")),IF(A59=$C$82,"",IF(E59&lt;$E$82,"×","○")))</f>
        <v>×</v>
      </c>
      <c r="U59" s="1027"/>
      <c r="V59" s="1028"/>
      <c r="W59" s="210"/>
      <c r="X59" s="157"/>
      <c r="Y59" s="359"/>
      <c r="Z59" s="369"/>
      <c r="AA59" s="1032" t="s">
        <v>389</v>
      </c>
      <c r="AB59" s="1032"/>
      <c r="AC59" s="1032"/>
      <c r="AD59" s="1032"/>
      <c r="AE59" s="1032"/>
      <c r="AF59" s="1032"/>
      <c r="AG59" s="1032"/>
      <c r="AH59" s="1032"/>
      <c r="AI59" s="1032"/>
      <c r="AJ59" s="1032"/>
      <c r="AK59" s="1032"/>
      <c r="AL59" s="1032"/>
      <c r="AM59" s="1032"/>
      <c r="AN59" s="1032"/>
      <c r="AO59" s="1032"/>
      <c r="AP59" s="1032"/>
      <c r="AQ59" s="1032"/>
      <c r="AR59" s="1032"/>
      <c r="AS59" s="1032"/>
      <c r="AT59" s="1033"/>
      <c r="AX59"/>
      <c r="AY59"/>
      <c r="AZ59"/>
      <c r="BA59"/>
      <c r="BB59"/>
      <c r="BC59" s="4"/>
      <c r="BD59" s="4"/>
    </row>
    <row r="60" spans="1:56" ht="15" customHeight="1">
      <c r="A60" s="1035"/>
      <c r="B60" s="134" t="s">
        <v>296</v>
      </c>
      <c r="C60" s="363" t="str">
        <f>IF(C39="","",C39)</f>
        <v/>
      </c>
      <c r="D60" s="141" t="s">
        <v>288</v>
      </c>
      <c r="E60" s="911"/>
      <c r="F60" s="919"/>
      <c r="G60" s="912"/>
      <c r="H60" s="911"/>
      <c r="I60" s="919"/>
      <c r="J60" s="912"/>
      <c r="K60" s="911"/>
      <c r="L60" s="919"/>
      <c r="M60" s="912"/>
      <c r="N60" s="911"/>
      <c r="O60" s="912"/>
      <c r="P60" s="911"/>
      <c r="Q60" s="919"/>
      <c r="R60" s="919"/>
      <c r="S60" s="912"/>
      <c r="T60" s="1029"/>
      <c r="U60" s="1030"/>
      <c r="V60" s="1031"/>
      <c r="W60" s="210"/>
      <c r="X60" s="157"/>
      <c r="Y60" s="360"/>
      <c r="Z60" s="399"/>
      <c r="AA60" s="1032" t="s">
        <v>870</v>
      </c>
      <c r="AB60" s="1032"/>
      <c r="AC60" s="1032"/>
      <c r="AD60" s="1032"/>
      <c r="AE60" s="1032"/>
      <c r="AF60" s="1032"/>
      <c r="AG60" s="1032"/>
      <c r="AH60" s="1032"/>
      <c r="AI60" s="1032"/>
      <c r="AJ60" s="1032"/>
      <c r="AK60" s="1032"/>
      <c r="AL60" s="1032"/>
      <c r="AM60" s="1032"/>
      <c r="AN60" s="1032"/>
      <c r="AO60" s="1032"/>
      <c r="AP60" s="1032"/>
      <c r="AQ60" s="1032"/>
      <c r="AR60" s="1032"/>
      <c r="AS60" s="1032"/>
      <c r="AT60" s="1033"/>
      <c r="AX60"/>
      <c r="AY60"/>
      <c r="AZ60"/>
      <c r="BA60"/>
      <c r="BB60"/>
      <c r="BC60" s="4"/>
      <c r="BD60" s="4"/>
    </row>
    <row r="61" spans="1:56" ht="15" customHeight="1">
      <c r="A61" s="1034" t="str">
        <f>IF(A41="","",A41)</f>
        <v/>
      </c>
      <c r="B61" s="144"/>
      <c r="C61" s="309" t="str">
        <f>IF(C42="","",C42)</f>
        <v/>
      </c>
      <c r="D61" s="151"/>
      <c r="E61" s="887"/>
      <c r="F61" s="888"/>
      <c r="G61" s="889"/>
      <c r="H61" s="887"/>
      <c r="I61" s="888"/>
      <c r="J61" s="889"/>
      <c r="K61" s="887"/>
      <c r="L61" s="888"/>
      <c r="M61" s="889"/>
      <c r="N61" s="887"/>
      <c r="O61" s="889"/>
      <c r="P61" s="887"/>
      <c r="Q61" s="888"/>
      <c r="R61" s="888"/>
      <c r="S61" s="889"/>
      <c r="T61" s="1026" t="str">
        <f>IF($E$50=$C$104,IF(A61=$C$82,"",IF(E61&lt;$E$81,IF(H61&lt;$H$81,IF(K61&lt;$K$81,IF(N61&lt;$N$81,IF(P61&lt;$P$81,"×","○"),"○"),"○"),"○"),"○")),IF(A61=$C$82,"",IF(E61&lt;$E$82,"×","○")))</f>
        <v>×</v>
      </c>
      <c r="U61" s="1027"/>
      <c r="V61" s="1028"/>
      <c r="W61" s="210"/>
      <c r="X61" s="157"/>
      <c r="Y61" s="360" t="s">
        <v>355</v>
      </c>
      <c r="Z61" s="399"/>
      <c r="AA61" s="1024" t="s">
        <v>358</v>
      </c>
      <c r="AB61" s="1024"/>
      <c r="AC61" s="1024"/>
      <c r="AD61" s="1024"/>
      <c r="AE61" s="1024"/>
      <c r="AF61" s="1024"/>
      <c r="AG61" s="1024"/>
      <c r="AH61" s="1024"/>
      <c r="AI61" s="1024"/>
      <c r="AJ61" s="1024"/>
      <c r="AK61" s="1024"/>
      <c r="AL61" s="1024"/>
      <c r="AM61" s="1024"/>
      <c r="AN61" s="1024"/>
      <c r="AO61" s="1024"/>
      <c r="AP61" s="1024"/>
      <c r="AQ61" s="1024"/>
      <c r="AR61" s="1024"/>
      <c r="AS61" s="1024"/>
      <c r="AT61" s="1025"/>
      <c r="AX61"/>
      <c r="AY61"/>
      <c r="AZ61"/>
      <c r="BA61"/>
      <c r="BB61"/>
      <c r="BC61" s="4"/>
      <c r="BD61" s="4"/>
    </row>
    <row r="62" spans="1:56" ht="15" customHeight="1">
      <c r="A62" s="1035"/>
      <c r="B62" s="152" t="s">
        <v>296</v>
      </c>
      <c r="C62" s="364" t="str">
        <f>IF(C43="","",C43)</f>
        <v/>
      </c>
      <c r="D62" s="132" t="s">
        <v>288</v>
      </c>
      <c r="E62" s="911"/>
      <c r="F62" s="919"/>
      <c r="G62" s="912"/>
      <c r="H62" s="911"/>
      <c r="I62" s="919"/>
      <c r="J62" s="912"/>
      <c r="K62" s="911"/>
      <c r="L62" s="919"/>
      <c r="M62" s="912"/>
      <c r="N62" s="911"/>
      <c r="O62" s="912"/>
      <c r="P62" s="911"/>
      <c r="Q62" s="919"/>
      <c r="R62" s="919"/>
      <c r="S62" s="912"/>
      <c r="T62" s="1029"/>
      <c r="U62" s="1030"/>
      <c r="V62" s="1031"/>
      <c r="W62" s="210"/>
      <c r="X62" s="157"/>
      <c r="Y62" s="360"/>
      <c r="Z62" s="399"/>
      <c r="AA62" s="1024" t="s">
        <v>451</v>
      </c>
      <c r="AB62" s="1024"/>
      <c r="AC62" s="1024"/>
      <c r="AD62" s="1024"/>
      <c r="AE62" s="1024"/>
      <c r="AF62" s="1024"/>
      <c r="AG62" s="1024"/>
      <c r="AH62" s="1024"/>
      <c r="AI62" s="1024"/>
      <c r="AJ62" s="1024"/>
      <c r="AK62" s="1024"/>
      <c r="AL62" s="1024"/>
      <c r="AM62" s="1024"/>
      <c r="AN62" s="1024"/>
      <c r="AO62" s="1024"/>
      <c r="AP62" s="1024"/>
      <c r="AQ62" s="1024"/>
      <c r="AR62" s="1024"/>
      <c r="AS62" s="1024"/>
      <c r="AT62" s="1025"/>
      <c r="AY62"/>
      <c r="AZ62"/>
      <c r="BA62"/>
      <c r="BB62"/>
      <c r="BC62" s="4"/>
      <c r="BD62" s="4"/>
    </row>
    <row r="63" spans="1:56" ht="15" customHeight="1">
      <c r="A63" s="923" t="s">
        <v>359</v>
      </c>
      <c r="B63" s="923"/>
      <c r="C63" s="923"/>
      <c r="D63" s="923"/>
      <c r="E63" s="923"/>
      <c r="F63" s="923"/>
      <c r="G63" s="923"/>
      <c r="H63" s="923"/>
      <c r="I63" s="923"/>
      <c r="J63" s="923"/>
      <c r="K63" s="923"/>
      <c r="L63" s="923"/>
      <c r="M63" s="923"/>
      <c r="N63" s="923"/>
      <c r="O63" s="923"/>
      <c r="P63" s="923"/>
      <c r="Q63" s="923"/>
      <c r="R63" s="923"/>
      <c r="S63" s="923"/>
      <c r="T63" s="923"/>
      <c r="U63" s="923"/>
      <c r="V63" s="923"/>
      <c r="W63" s="923"/>
      <c r="Y63" s="360" t="s">
        <v>354</v>
      </c>
      <c r="Z63" s="399"/>
      <c r="AA63" s="1024" t="s">
        <v>879</v>
      </c>
      <c r="AB63" s="1024"/>
      <c r="AC63" s="1024"/>
      <c r="AD63" s="1024"/>
      <c r="AE63" s="1024"/>
      <c r="AF63" s="1024"/>
      <c r="AG63" s="1024"/>
      <c r="AH63" s="1024"/>
      <c r="AI63" s="1024"/>
      <c r="AJ63" s="1024"/>
      <c r="AK63" s="1024"/>
      <c r="AL63" s="1024"/>
      <c r="AM63" s="1024"/>
      <c r="AN63" s="1024"/>
      <c r="AO63" s="1024"/>
      <c r="AP63" s="1024"/>
      <c r="AQ63" s="1024"/>
      <c r="AR63" s="1024"/>
      <c r="AS63" s="1024"/>
      <c r="AT63" s="1025"/>
      <c r="AY63"/>
      <c r="AZ63" s="4"/>
      <c r="BA63"/>
      <c r="BB63"/>
      <c r="BC63" s="4"/>
      <c r="BD63" s="4"/>
    </row>
    <row r="64" spans="1:56" ht="15" customHeight="1">
      <c r="A64" s="923" t="s">
        <v>360</v>
      </c>
      <c r="B64" s="923"/>
      <c r="C64" s="923"/>
      <c r="D64" s="923"/>
      <c r="E64" s="923"/>
      <c r="F64" s="923"/>
      <c r="G64" s="923"/>
      <c r="H64" s="923"/>
      <c r="I64" s="923"/>
      <c r="J64" s="923"/>
      <c r="K64" s="923"/>
      <c r="L64" s="923"/>
      <c r="M64" s="923"/>
      <c r="N64" s="923"/>
      <c r="O64" s="923"/>
      <c r="P64" s="923"/>
      <c r="Q64" s="923"/>
      <c r="R64" s="923"/>
      <c r="S64" s="923"/>
      <c r="T64" s="923"/>
      <c r="U64" s="923"/>
      <c r="V64" s="923"/>
      <c r="W64" s="923"/>
      <c r="Y64" s="360"/>
      <c r="Z64" s="399"/>
      <c r="AA64" s="1024" t="s">
        <v>880</v>
      </c>
      <c r="AB64" s="1024"/>
      <c r="AC64" s="1024"/>
      <c r="AD64" s="1024"/>
      <c r="AE64" s="1024"/>
      <c r="AF64" s="1024"/>
      <c r="AG64" s="1024"/>
      <c r="AH64" s="1024"/>
      <c r="AI64" s="1024"/>
      <c r="AJ64" s="1024"/>
      <c r="AK64" s="1024"/>
      <c r="AL64" s="1024"/>
      <c r="AM64" s="1024"/>
      <c r="AN64" s="1024"/>
      <c r="AO64" s="1024"/>
      <c r="AP64" s="1024"/>
      <c r="AQ64" s="1024"/>
      <c r="AR64" s="1024"/>
      <c r="AS64" s="1024"/>
      <c r="AT64" s="1025"/>
      <c r="AY64"/>
      <c r="AZ64" s="4"/>
      <c r="BA64"/>
      <c r="BB64"/>
      <c r="BC64" s="4"/>
      <c r="BD64" s="4"/>
    </row>
    <row r="65" spans="1:56" ht="15" customHeight="1">
      <c r="A65" s="194"/>
      <c r="B65" s="194"/>
      <c r="C65" s="194"/>
      <c r="D65" s="194"/>
      <c r="E65" s="194"/>
      <c r="F65" s="194"/>
      <c r="G65" s="194"/>
      <c r="H65" s="194"/>
      <c r="I65" s="194"/>
      <c r="J65" s="194"/>
      <c r="K65" s="194"/>
      <c r="L65" s="194"/>
      <c r="M65" s="194"/>
      <c r="N65" s="327"/>
      <c r="O65" s="194"/>
      <c r="P65" s="194"/>
      <c r="Q65" s="194"/>
      <c r="R65" s="194"/>
      <c r="S65" s="194"/>
      <c r="T65" s="194"/>
      <c r="U65" s="194"/>
      <c r="V65" s="194"/>
      <c r="W65" s="194"/>
      <c r="X65" s="194"/>
      <c r="Y65" s="360" t="s">
        <v>823</v>
      </c>
      <c r="Z65" s="399"/>
      <c r="AA65" s="1024" t="s">
        <v>881</v>
      </c>
      <c r="AB65" s="1024"/>
      <c r="AC65" s="1024"/>
      <c r="AD65" s="1024"/>
      <c r="AE65" s="1024"/>
      <c r="AF65" s="1024"/>
      <c r="AG65" s="1024"/>
      <c r="AH65" s="1024"/>
      <c r="AI65" s="1024"/>
      <c r="AJ65" s="1024"/>
      <c r="AK65" s="1024"/>
      <c r="AL65" s="1024"/>
      <c r="AM65" s="1024"/>
      <c r="AN65" s="1024"/>
      <c r="AO65" s="1024"/>
      <c r="AP65" s="1024"/>
      <c r="AQ65" s="1024"/>
      <c r="AR65" s="1024"/>
      <c r="AS65" s="1024"/>
      <c r="AT65" s="1025"/>
      <c r="AY65"/>
      <c r="AZ65" s="4"/>
      <c r="BA65"/>
      <c r="BB65"/>
      <c r="BC65" s="4"/>
      <c r="BD65" s="4"/>
    </row>
    <row r="66" spans="1:56" ht="15" customHeight="1" thickBot="1">
      <c r="A66" s="356"/>
      <c r="B66" s="358"/>
      <c r="C66" s="358"/>
      <c r="D66" s="358"/>
      <c r="E66" s="358"/>
      <c r="F66" s="358"/>
      <c r="G66" s="358"/>
      <c r="H66" s="358"/>
      <c r="I66" s="358"/>
      <c r="J66" s="358"/>
      <c r="K66" s="358"/>
      <c r="L66" s="358"/>
      <c r="M66" s="358"/>
      <c r="N66" s="358"/>
      <c r="O66" s="357"/>
      <c r="P66" s="357"/>
      <c r="Q66" s="357"/>
      <c r="R66" s="357"/>
      <c r="S66" s="357"/>
      <c r="T66" s="357"/>
      <c r="U66" s="357"/>
      <c r="V66" s="357"/>
      <c r="W66" s="357"/>
      <c r="X66" s="357"/>
      <c r="Y66" s="361"/>
      <c r="Z66" s="402"/>
      <c r="AA66" s="1042" t="s">
        <v>817</v>
      </c>
      <c r="AB66" s="1042"/>
      <c r="AC66" s="1042"/>
      <c r="AD66" s="1042"/>
      <c r="AE66" s="1042"/>
      <c r="AF66" s="1042"/>
      <c r="AG66" s="1042"/>
      <c r="AH66" s="1042"/>
      <c r="AI66" s="1042"/>
      <c r="AJ66" s="1042"/>
      <c r="AK66" s="1042"/>
      <c r="AL66" s="1042"/>
      <c r="AM66" s="1042"/>
      <c r="AN66" s="1042"/>
      <c r="AO66" s="1042"/>
      <c r="AP66" s="1042"/>
      <c r="AQ66" s="1042"/>
      <c r="AR66" s="1042"/>
      <c r="AS66" s="1042"/>
      <c r="AT66" s="1043"/>
      <c r="AY66"/>
      <c r="AZ66" s="4"/>
      <c r="BA66"/>
      <c r="BB66"/>
      <c r="BC66" s="4"/>
      <c r="BD66" s="4"/>
    </row>
    <row r="67" spans="1:56" ht="15" customHeight="1" thickTop="1">
      <c r="AY67"/>
      <c r="AZ67" s="4"/>
      <c r="BA67"/>
      <c r="BB67"/>
      <c r="BC67" s="4"/>
      <c r="BD67" s="4"/>
    </row>
    <row r="68" spans="1:56" ht="15" customHeight="1">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AY68"/>
      <c r="AZ68" s="4"/>
      <c r="BA68"/>
      <c r="BB68"/>
      <c r="BC68" s="4"/>
      <c r="BD68" s="4"/>
    </row>
    <row r="69" spans="1:56" ht="12.65" customHeight="1">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B70" s="194"/>
      <c r="C70" s="194"/>
      <c r="D70" s="194"/>
      <c r="E70" s="194"/>
      <c r="F70" s="194"/>
      <c r="G70" s="194"/>
      <c r="H70" s="194"/>
      <c r="I70" s="194"/>
      <c r="J70" s="194"/>
      <c r="K70" s="194"/>
      <c r="L70" s="194"/>
      <c r="M70" s="194"/>
      <c r="N70" s="328"/>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87"/>
      <c r="AZ70" s="4"/>
      <c r="BA70" s="4"/>
      <c r="BB70" s="4"/>
      <c r="BC70" s="4"/>
      <c r="BD70" s="4"/>
    </row>
    <row r="71" spans="1:56" ht="15" customHeight="1">
      <c r="A71" s="194"/>
      <c r="B71" s="194"/>
      <c r="C71" s="468">
        <f>R48-14</f>
        <v>46281</v>
      </c>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330</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314</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680</v>
      </c>
      <c r="P75" s="4"/>
      <c r="Q75" s="4"/>
      <c r="R75" s="4"/>
      <c r="S75" s="5" t="s">
        <v>450</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683</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886</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1"/>
      <c r="AB79" s="1041"/>
      <c r="AC79" s="4"/>
      <c r="AD79" s="4"/>
      <c r="AE79" s="4"/>
      <c r="AF79" s="4"/>
      <c r="AG79" s="4"/>
      <c r="AH79" s="4"/>
      <c r="AI79" s="4"/>
      <c r="AJ79" s="4"/>
      <c r="AK79" s="4"/>
      <c r="AL79" s="4"/>
      <c r="AM79" s="4"/>
      <c r="AN79" s="4"/>
      <c r="AO79" s="4"/>
      <c r="AP79" s="4"/>
      <c r="AQ79" s="4"/>
      <c r="AR79" s="4"/>
      <c r="AS79" s="4"/>
      <c r="AT79" s="4"/>
    </row>
    <row r="80" spans="1:56" ht="13.5" customHeight="1">
      <c r="A80"/>
      <c r="B80" t="s">
        <v>323</v>
      </c>
      <c r="C80"/>
      <c r="E80" s="1038" t="s">
        <v>325</v>
      </c>
      <c r="F80" s="1040"/>
      <c r="G80" s="351"/>
      <c r="H80" s="1038" t="s">
        <v>326</v>
      </c>
      <c r="I80" s="1039"/>
      <c r="J80" s="1040"/>
      <c r="K80" s="1038" t="s">
        <v>382</v>
      </c>
      <c r="L80" s="1039"/>
      <c r="M80" s="1040"/>
      <c r="N80" s="1038" t="s">
        <v>327</v>
      </c>
      <c r="O80" s="1040"/>
      <c r="P80" s="1038" t="s">
        <v>328</v>
      </c>
      <c r="Q80" s="1039"/>
      <c r="R80" s="1039"/>
      <c r="S80" s="1040"/>
      <c r="T80" s="158"/>
      <c r="AC80" s="884"/>
      <c r="AD80" s="884"/>
      <c r="AE80" s="884"/>
      <c r="AF80" s="125"/>
    </row>
    <row r="81" spans="1:56" ht="13.5" customHeight="1">
      <c r="A81"/>
      <c r="B81"/>
      <c r="C81" t="s">
        <v>322</v>
      </c>
      <c r="E81" s="1036">
        <v>20</v>
      </c>
      <c r="F81" s="1037"/>
      <c r="G81" s="352"/>
      <c r="H81" s="1038">
        <v>40</v>
      </c>
      <c r="I81" s="1039"/>
      <c r="J81" s="1040"/>
      <c r="K81" s="1038">
        <v>60</v>
      </c>
      <c r="L81" s="1039"/>
      <c r="M81" s="1040"/>
      <c r="N81" s="1038">
        <v>80</v>
      </c>
      <c r="O81" s="1040"/>
      <c r="P81" s="1038">
        <v>100</v>
      </c>
      <c r="Q81" s="1039"/>
      <c r="R81" s="1039"/>
      <c r="S81" s="1040"/>
      <c r="T81" s="214" t="s">
        <v>578</v>
      </c>
      <c r="AA81" s="126"/>
      <c r="AC81" s="884"/>
      <c r="AD81" s="884"/>
      <c r="AE81" s="884"/>
      <c r="AF81" s="125"/>
    </row>
    <row r="82" spans="1:56" ht="13.5" customHeight="1">
      <c r="A82"/>
      <c r="B82"/>
      <c r="C82" t="s">
        <v>372</v>
      </c>
      <c r="E82" s="1036">
        <v>50</v>
      </c>
      <c r="F82" s="1037"/>
      <c r="G82" s="125"/>
      <c r="H82" s="4" t="s">
        <v>579</v>
      </c>
      <c r="AA82" s="884"/>
      <c r="AB82" s="884"/>
      <c r="AC82" s="884"/>
      <c r="AD82" s="884"/>
      <c r="AE82" s="884"/>
      <c r="AF82" s="125"/>
      <c r="AY82" s="5"/>
    </row>
    <row r="83" spans="1:56" ht="13.5" customHeight="1">
      <c r="A83"/>
      <c r="B83"/>
      <c r="C83" t="s">
        <v>7</v>
      </c>
      <c r="AA83" s="125"/>
      <c r="AB83" s="125"/>
      <c r="AC83" s="125"/>
      <c r="AD83" s="125"/>
      <c r="AE83" s="125"/>
      <c r="AF83" s="125"/>
      <c r="AY83" s="5"/>
    </row>
    <row r="84" spans="1:56" ht="13.5" customHeight="1">
      <c r="A84"/>
      <c r="B84"/>
      <c r="C84"/>
      <c r="AA84" s="884"/>
      <c r="AB84" s="884"/>
      <c r="AC84" s="884"/>
      <c r="AD84" s="884"/>
      <c r="AE84" s="884"/>
      <c r="AF84" s="125"/>
      <c r="AY84" s="5"/>
    </row>
    <row r="85" spans="1:56" ht="13.5" customHeight="1">
      <c r="B85" s="4" t="s">
        <v>693</v>
      </c>
      <c r="AY85" s="5"/>
    </row>
    <row r="86" spans="1:56" ht="13.5" customHeight="1">
      <c r="C86" s="5" t="s">
        <v>794</v>
      </c>
      <c r="D86" s="4" t="s">
        <v>7</v>
      </c>
      <c r="AY86" s="5"/>
    </row>
    <row r="87" spans="1:56" ht="13.5" customHeight="1">
      <c r="C87" s="5" t="s">
        <v>794</v>
      </c>
      <c r="D87" s="4" t="s">
        <v>7</v>
      </c>
      <c r="AY87" s="5"/>
    </row>
    <row r="88" spans="1:56" ht="13.5" customHeight="1">
      <c r="A88"/>
      <c r="B88" t="s">
        <v>4</v>
      </c>
      <c r="C88"/>
      <c r="AA88" s="884"/>
      <c r="AB88" s="884"/>
      <c r="AC88" s="884"/>
      <c r="AD88" s="884"/>
      <c r="AE88" s="884"/>
      <c r="AF88" s="125"/>
      <c r="AY88" s="5"/>
    </row>
    <row r="89" spans="1:56" ht="13.5" customHeight="1">
      <c r="A89"/>
      <c r="B89"/>
      <c r="C89" t="s">
        <v>6</v>
      </c>
      <c r="AY89" s="5"/>
    </row>
    <row r="90" spans="1:56" ht="13.5" customHeight="1">
      <c r="A90"/>
      <c r="B90"/>
      <c r="C90" t="s">
        <v>289</v>
      </c>
      <c r="AY90" s="5"/>
      <c r="AZ90" t="s">
        <v>730</v>
      </c>
      <c r="BA90" t="s">
        <v>732</v>
      </c>
      <c r="BB90" t="s">
        <v>733</v>
      </c>
      <c r="BC90" t="s">
        <v>734</v>
      </c>
      <c r="BD90" t="s">
        <v>735</v>
      </c>
    </row>
    <row r="91" spans="1:56" ht="13.5" customHeight="1">
      <c r="A91"/>
      <c r="B91" t="s">
        <v>286</v>
      </c>
      <c r="C91"/>
      <c r="AY91" s="5"/>
      <c r="AZ91" t="s">
        <v>731</v>
      </c>
      <c r="BA91" t="s">
        <v>708</v>
      </c>
      <c r="BB91" t="s">
        <v>708</v>
      </c>
      <c r="BC91" t="s">
        <v>708</v>
      </c>
      <c r="BD91" s="4" t="s">
        <v>721</v>
      </c>
    </row>
    <row r="92" spans="1:56" ht="13.5" customHeight="1">
      <c r="A92"/>
      <c r="B92"/>
      <c r="C92" s="387" t="s">
        <v>677</v>
      </c>
      <c r="D92" s="4" t="s">
        <v>730</v>
      </c>
      <c r="AY92" s="5"/>
      <c r="AZ92" t="s">
        <v>709</v>
      </c>
      <c r="BA92" t="s">
        <v>709</v>
      </c>
      <c r="BB92" t="s">
        <v>709</v>
      </c>
      <c r="BC92" t="s">
        <v>709</v>
      </c>
      <c r="BD92" s="4" t="s">
        <v>722</v>
      </c>
    </row>
    <row r="93" spans="1:56" ht="13.5" customHeight="1">
      <c r="A93"/>
      <c r="B93"/>
      <c r="C93" t="s">
        <v>290</v>
      </c>
      <c r="D93" s="4" t="s">
        <v>732</v>
      </c>
      <c r="AY93" s="5"/>
      <c r="AZ93" t="s">
        <v>710</v>
      </c>
      <c r="BA93" t="s">
        <v>710</v>
      </c>
      <c r="BB93" t="s">
        <v>710</v>
      </c>
      <c r="BC93" t="s">
        <v>723</v>
      </c>
      <c r="BD93" s="4" t="s">
        <v>725</v>
      </c>
    </row>
    <row r="94" spans="1:56" ht="13.5" customHeight="1">
      <c r="A94"/>
      <c r="B94"/>
      <c r="C94" t="s">
        <v>292</v>
      </c>
      <c r="D94" s="4" t="s">
        <v>733</v>
      </c>
      <c r="AY94" s="5"/>
      <c r="AZ94" t="s">
        <v>711</v>
      </c>
      <c r="BA94" t="s">
        <v>711</v>
      </c>
      <c r="BB94" t="s">
        <v>711</v>
      </c>
      <c r="BC94" t="s">
        <v>724</v>
      </c>
      <c r="BD94" s="4" t="s">
        <v>726</v>
      </c>
    </row>
    <row r="95" spans="1:56" ht="13.5" customHeight="1">
      <c r="A95"/>
      <c r="B95"/>
      <c r="C95" t="s">
        <v>293</v>
      </c>
      <c r="D95" s="4" t="s">
        <v>734</v>
      </c>
      <c r="AY95" s="5"/>
      <c r="AZ95" t="s">
        <v>712</v>
      </c>
      <c r="BA95" t="s">
        <v>712</v>
      </c>
      <c r="BB95" t="s">
        <v>712</v>
      </c>
      <c r="BC95" t="s">
        <v>718</v>
      </c>
      <c r="BD95" s="4" t="s">
        <v>727</v>
      </c>
    </row>
    <row r="96" spans="1:56" ht="13.5" customHeight="1">
      <c r="A96"/>
      <c r="B96"/>
      <c r="C96" t="s">
        <v>291</v>
      </c>
      <c r="D96" s="4" t="s">
        <v>735</v>
      </c>
      <c r="AY96" s="5"/>
      <c r="AZ96" t="s">
        <v>713</v>
      </c>
      <c r="BA96" t="s">
        <v>715</v>
      </c>
      <c r="BB96" t="s">
        <v>713</v>
      </c>
      <c r="BC96" t="s">
        <v>719</v>
      </c>
      <c r="BD96" s="4" t="s">
        <v>728</v>
      </c>
    </row>
    <row r="97" spans="1:56" ht="13.5" customHeight="1">
      <c r="A97"/>
      <c r="B97"/>
      <c r="C97" s="150"/>
      <c r="AY97" s="5"/>
      <c r="AZ97" t="s">
        <v>714</v>
      </c>
      <c r="BA97" s="4"/>
      <c r="BB97" t="s">
        <v>714</v>
      </c>
      <c r="BC97" t="s">
        <v>873</v>
      </c>
      <c r="BD97" s="4" t="s">
        <v>729</v>
      </c>
    </row>
    <row r="98" spans="1:56" ht="13.5" customHeight="1">
      <c r="A98"/>
      <c r="B98" t="s">
        <v>5</v>
      </c>
      <c r="C98"/>
      <c r="AY98" s="5"/>
      <c r="AZ98" t="s">
        <v>737</v>
      </c>
      <c r="BA98" s="4"/>
      <c r="BB98" t="s">
        <v>892</v>
      </c>
      <c r="BC98"/>
      <c r="BD98" s="4" t="s">
        <v>893</v>
      </c>
    </row>
    <row r="99" spans="1:56" ht="13.5" customHeight="1">
      <c r="A99"/>
      <c r="B99"/>
      <c r="C99" t="s">
        <v>611</v>
      </c>
      <c r="AY99" s="5"/>
      <c r="AZ99" t="s">
        <v>715</v>
      </c>
      <c r="BA99" s="4"/>
      <c r="BB99" t="s">
        <v>715</v>
      </c>
      <c r="BC99"/>
      <c r="BD99" s="4" t="s">
        <v>893</v>
      </c>
    </row>
    <row r="100" spans="1:56" ht="13.5" customHeight="1">
      <c r="A100"/>
      <c r="B100"/>
      <c r="C100" t="s">
        <v>314</v>
      </c>
      <c r="AY100" s="5"/>
      <c r="AZ100" t="s">
        <v>716</v>
      </c>
      <c r="BA100" s="4"/>
      <c r="BB100" t="s">
        <v>716</v>
      </c>
      <c r="BC100"/>
      <c r="BD100" s="4"/>
    </row>
    <row r="101" spans="1:56" ht="13.5" customHeight="1">
      <c r="A101"/>
      <c r="B101"/>
      <c r="C101" t="s">
        <v>707</v>
      </c>
      <c r="AY101" s="5"/>
      <c r="AZ101" t="s">
        <v>717</v>
      </c>
      <c r="BA101" s="4"/>
      <c r="BB101" t="s">
        <v>717</v>
      </c>
      <c r="BC101"/>
      <c r="BD101" s="4"/>
    </row>
    <row r="102" spans="1:56" ht="13.5" customHeight="1">
      <c r="A102"/>
      <c r="B102"/>
      <c r="C102" s="150"/>
      <c r="AY102" s="5"/>
      <c r="AZ102" t="s">
        <v>736</v>
      </c>
      <c r="BA102" s="4"/>
      <c r="BB102" t="s">
        <v>894</v>
      </c>
      <c r="BC102"/>
      <c r="BD102" s="4"/>
    </row>
    <row r="103" spans="1:56" ht="13.5" customHeight="1">
      <c r="B103" s="4" t="s">
        <v>394</v>
      </c>
      <c r="AY103" s="5"/>
    </row>
    <row r="104" spans="1:56" ht="13.5" customHeight="1">
      <c r="C104" s="4" t="s">
        <v>395</v>
      </c>
      <c r="AY104" s="5"/>
    </row>
    <row r="105" spans="1:56" ht="13.5" customHeight="1">
      <c r="C105" s="4" t="s">
        <v>396</v>
      </c>
      <c r="D105" s="4"/>
      <c r="E105" s="4"/>
      <c r="AY105" s="5"/>
    </row>
    <row r="106" spans="1:56" ht="13.5" customHeight="1">
      <c r="AY106" s="5"/>
    </row>
    <row r="107" spans="1:56" ht="13.5" customHeight="1">
      <c r="B107" s="4" t="s">
        <v>538</v>
      </c>
      <c r="AY107" s="5"/>
    </row>
    <row r="108" spans="1:56" ht="13.5" customHeight="1">
      <c r="C108" s="5" t="s">
        <v>273</v>
      </c>
      <c r="E108" s="4" t="s">
        <v>273</v>
      </c>
      <c r="AY108" s="5"/>
    </row>
    <row r="109" spans="1:56" ht="13.5" customHeight="1">
      <c r="C109" s="5" t="s">
        <v>638</v>
      </c>
      <c r="E109" s="4" t="s">
        <v>297</v>
      </c>
      <c r="AY109" s="5"/>
    </row>
    <row r="110" spans="1:56" ht="13.5" customHeight="1">
      <c r="E110" s="4" t="s">
        <v>603</v>
      </c>
      <c r="AY110" s="5"/>
    </row>
    <row r="111" spans="1:56" ht="13.5" customHeight="1">
      <c r="AY111" s="5"/>
    </row>
    <row r="112" spans="1:56" ht="13.5" customHeight="1">
      <c r="B112" s="4" t="s">
        <v>678</v>
      </c>
      <c r="AY112" s="5"/>
    </row>
    <row r="113" spans="2:51" ht="13.5" customHeight="1">
      <c r="C113" s="5" t="s">
        <v>684</v>
      </c>
      <c r="AY113" s="5"/>
    </row>
    <row r="114" spans="2:51" ht="13.5" customHeight="1">
      <c r="C114" s="5" t="s">
        <v>685</v>
      </c>
      <c r="AY114" s="5"/>
    </row>
    <row r="115" spans="2:51" ht="13.5" customHeight="1">
      <c r="AY115" s="5"/>
    </row>
    <row r="116" spans="2:51" ht="13.5" customHeight="1">
      <c r="B116" s="4" t="s">
        <v>667</v>
      </c>
      <c r="AY116" s="5"/>
    </row>
    <row r="117" spans="2:51" ht="13.5" customHeight="1">
      <c r="C117" s="4" t="s">
        <v>887</v>
      </c>
      <c r="AY117" s="5"/>
    </row>
    <row r="118" spans="2:51" ht="13.5" customHeight="1">
      <c r="C118" s="4" t="s">
        <v>598</v>
      </c>
      <c r="AY118" s="5"/>
    </row>
    <row r="119" spans="2:51" ht="13.5" customHeight="1">
      <c r="C119" s="4" t="s">
        <v>600</v>
      </c>
      <c r="AY119" s="5"/>
    </row>
    <row r="120" spans="2:51" ht="13.5" customHeight="1">
      <c r="C120" s="4" t="s">
        <v>599</v>
      </c>
      <c r="AY120" s="5"/>
    </row>
    <row r="121" spans="2:51" ht="13.5" customHeight="1">
      <c r="AY121" s="5"/>
    </row>
    <row r="122" spans="2:51" ht="13.5" customHeight="1">
      <c r="B122" s="355" t="s">
        <v>692</v>
      </c>
      <c r="AY122" s="5"/>
    </row>
    <row r="123" spans="2:51" ht="13.5" customHeight="1">
      <c r="C123" s="5" t="s">
        <v>322</v>
      </c>
      <c r="AY123" s="5"/>
    </row>
    <row r="124" spans="2:51" ht="13.5" customHeight="1">
      <c r="C124" s="5" t="s">
        <v>7</v>
      </c>
      <c r="AY124" s="5"/>
    </row>
    <row r="125" spans="2:51" ht="13.5" customHeight="1">
      <c r="AY125" s="5"/>
    </row>
    <row r="126" spans="2:51" ht="13.5" customHeight="1">
      <c r="B126" s="355" t="s">
        <v>245</v>
      </c>
      <c r="AY126" s="5"/>
    </row>
    <row r="127" spans="2:51" ht="13.5" customHeight="1">
      <c r="C127" s="4" t="s">
        <v>694</v>
      </c>
      <c r="AY127" s="5"/>
    </row>
    <row r="128" spans="2:51" ht="13.5" customHeight="1">
      <c r="AY128" s="5"/>
    </row>
    <row r="129" spans="2:51" ht="13.5" customHeight="1">
      <c r="AY129" s="5"/>
    </row>
    <row r="130" spans="2:51" ht="13.5" customHeight="1">
      <c r="B130" s="4" t="s">
        <v>323</v>
      </c>
      <c r="C130" s="4"/>
      <c r="AY130" s="5"/>
    </row>
    <row r="131" spans="2:51" ht="13.5" customHeight="1">
      <c r="C131" s="5" t="s">
        <v>58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A7:A8"/>
    <mergeCell ref="A9:A10"/>
    <mergeCell ref="A11:A12"/>
    <mergeCell ref="A13:A14"/>
    <mergeCell ref="G7:O7"/>
    <mergeCell ref="G8:O8"/>
    <mergeCell ref="G9:O10"/>
    <mergeCell ref="G11:O12"/>
    <mergeCell ref="G13:O14"/>
    <mergeCell ref="AN1:AT1"/>
    <mergeCell ref="A2:AT2"/>
    <mergeCell ref="AG3:AJ3"/>
    <mergeCell ref="AL3:AT3"/>
    <mergeCell ref="AG4:AJ4"/>
    <mergeCell ref="AL4:AT4"/>
    <mergeCell ref="A5:F5"/>
    <mergeCell ref="G3:R3"/>
    <mergeCell ref="G4:R4"/>
    <mergeCell ref="X5:AK6"/>
    <mergeCell ref="Q5:W5"/>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E44:AF44"/>
    <mergeCell ref="AB31:AF32"/>
    <mergeCell ref="AB20:AF21"/>
    <mergeCell ref="AB22:AF22"/>
    <mergeCell ref="AE23:AF23"/>
    <mergeCell ref="AB24:AF24"/>
    <mergeCell ref="AE25:AF25"/>
    <mergeCell ref="AB26:AF26"/>
    <mergeCell ref="AE27:AF27"/>
    <mergeCell ref="AB23:AC23"/>
  </mergeCells>
  <phoneticPr fontId="2"/>
  <conditionalFormatting sqref="A22:E27">
    <cfRule type="expression" dxfId="85" priority="737">
      <formula>OR(IF($R$11=$C$76,IF($A9=0,OFFSET($A9,-1,0),$A9)=$C$83,IF($Y9=0,OFFSET($Y9,-1,0),$Y9)=$C$124),IF($R$11=$C$76,IF($A9=0,OFFSET($A9,-1,0),$A9)=$C$82,IF($Y9=0,OFFSET($Y9,-1,0),$Y9)=$C$124))</formula>
    </cfRule>
  </conditionalFormatting>
  <conditionalFormatting sqref="A33:E33 B34:E36">
    <cfRule type="expression" dxfId="84" priority="46">
      <formula>OR(IF($R$11=$C$76,$A$9=$C$83,$Y$9=$C$124),IF($R$11=$C$76,$A$9=$C$82,$Y$9=$C$124))</formula>
    </cfRule>
  </conditionalFormatting>
  <conditionalFormatting sqref="A37:E37 B38:E40">
    <cfRule type="expression" dxfId="83" priority="701">
      <formula>OR(IF($R$11=$C$76,$A$11=$C$83,$Y$11=$C$124),IF($R$11=$C$76,$A$11=$C$82,$Y$11=$C$124))</formula>
    </cfRule>
  </conditionalFormatting>
  <conditionalFormatting sqref="A41:E41 B42:E44">
    <cfRule type="expression" dxfId="82" priority="702">
      <formula>OR(IF($R$11=$C$76,$A$13=$C$83,$Y$13=$C$124),IF($R$11=$C$76,$A$13=$C$82,$Y$13=$C$124))</formula>
    </cfRule>
  </conditionalFormatting>
  <conditionalFormatting sqref="A57:V62">
    <cfRule type="expression" dxfId="81" priority="738">
      <formula>OR(IF($R$11=$C$76,IF($A9=0,OFFSET($A9,-1,0),$A9)=$C$83,IF($Y9=0,OFFSET($Y9,-1,0),$Y9)=$C$124),IF($R$11=$C$76,IF($A9=0,OFFSET($A9,-1,0),$A9)=$C$82,IF($Y9=0,OFFSET($Y9,-1,0),$Y9)=$C$124))</formula>
    </cfRule>
  </conditionalFormatting>
  <conditionalFormatting sqref="A16:AT27">
    <cfRule type="expression" dxfId="80" priority="4">
      <formula>$A$17=""</formula>
    </cfRule>
  </conditionalFormatting>
  <conditionalFormatting sqref="B10:C10">
    <cfRule type="expression" dxfId="79" priority="13">
      <formula>IF($A$9=0,OFFSET($A$9,-1,0),$A$9)=$C$82</formula>
    </cfRule>
  </conditionalFormatting>
  <conditionalFormatting sqref="B12:C12">
    <cfRule type="expression" dxfId="78" priority="15">
      <formula>IF($A$11=0,OFFSET($A$11,-1,0),$A$11)=$C$82</formula>
    </cfRule>
  </conditionalFormatting>
  <conditionalFormatting sqref="B14:C14">
    <cfRule type="expression" dxfId="77" priority="17">
      <formula>IF($A$13=0,OFFSET($A$13,-1,0),$A$13)=$C$82</formula>
    </cfRule>
  </conditionalFormatting>
  <conditionalFormatting sqref="B9:O14">
    <cfRule type="expression" dxfId="76" priority="11">
      <formula>IF($A9=0,OFFSET($A9,-1,0),$A9)=""</formula>
    </cfRule>
    <cfRule type="expression" dxfId="75" priority="12">
      <formula>IF($A9=0,OFFSET($A9,-1,0),$A9)=$C$83</formula>
    </cfRule>
  </conditionalFormatting>
  <conditionalFormatting sqref="D9:O10">
    <cfRule type="expression" dxfId="74" priority="14">
      <formula>IF($A$9=0,OFFSET($A$9,-1,0),$A$9)=$C$82</formula>
    </cfRule>
  </conditionalFormatting>
  <conditionalFormatting sqref="D11:O12">
    <cfRule type="expression" dxfId="73" priority="16">
      <formula>IF($A$11=0,OFFSET($A$11,-1,0),$A$11)=$C$82</formula>
    </cfRule>
  </conditionalFormatting>
  <conditionalFormatting sqref="D13:O14">
    <cfRule type="expression" dxfId="72" priority="20">
      <formula>IF($A$13=0,OFFSET($A$13,-1,0),$A$13)=$C$82</formula>
    </cfRule>
  </conditionalFormatting>
  <conditionalFormatting sqref="F23 F25 F27 F34 F36 F38 F40 F42 F44">
    <cfRule type="expression" dxfId="71" priority="33">
      <formula>OR($F22=$E$108,$F22=$E$109,$F22="")</formula>
    </cfRule>
  </conditionalFormatting>
  <conditionalFormatting sqref="F22:AB22 AG22:AT27 F23:AE23 F24:AB24 F25:AE25 F26:AB26 F27:AE27">
    <cfRule type="expression" dxfId="70" priority="3">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9" priority="39">
      <formula>IF($E33=0,OFFSET($E33,-1,0),$E33)=$D$86</formula>
    </cfRule>
  </conditionalFormatting>
  <conditionalFormatting sqref="L34:U34">
    <cfRule type="expression" dxfId="68" priority="8">
      <formula>AND($F$33&lt;&gt;$E$110,$F$33&lt;&gt;"")</formula>
    </cfRule>
  </conditionalFormatting>
  <conditionalFormatting sqref="L36:U36">
    <cfRule type="expression" dxfId="67" priority="9">
      <formula>AND($F$35&lt;&gt;$E$110,$F$35&lt;&gt;"")</formula>
    </cfRule>
  </conditionalFormatting>
  <conditionalFormatting sqref="L38:U38">
    <cfRule type="expression" dxfId="66" priority="7">
      <formula>AND($F$37&lt;&gt;$E$110,$F$37&lt;&gt;"")</formula>
    </cfRule>
  </conditionalFormatting>
  <conditionalFormatting sqref="L40:U40">
    <cfRule type="expression" dxfId="65" priority="6">
      <formula>AND($F$39&lt;&gt;$E$110,$F$39&lt;&gt;"")</formula>
    </cfRule>
  </conditionalFormatting>
  <conditionalFormatting sqref="L42:U42">
    <cfRule type="expression" dxfId="64" priority="5">
      <formula>AND($F$41&lt;&gt;$E$110,$F$41&lt;&gt;"")</formula>
    </cfRule>
  </conditionalFormatting>
  <conditionalFormatting sqref="L44:U44">
    <cfRule type="expression" dxfId="63" priority="1">
      <formula>AND($F$43&lt;&gt;$E$110,$F$43&lt;&gt;"")</formula>
    </cfRule>
  </conditionalFormatting>
  <conditionalFormatting sqref="X5 R9:U12">
    <cfRule type="expression" dxfId="62" priority="37">
      <formula>OR($AW$8="×",$AW$10="×",$AW$12="×",AND($AW$8="",$AW$10="",$AW$12=""))</formula>
    </cfRule>
  </conditionalFormatting>
  <conditionalFormatting sqref="X23 X25 X27">
    <cfRule type="expression" dxfId="60" priority="700">
      <formula>($R$48-14)&lt;=$X23</formula>
    </cfRule>
  </conditionalFormatting>
  <conditionalFormatting sqref="X7:AS14">
    <cfRule type="expression" dxfId="59" priority="770">
      <formula>OR($AW$8="×",$AW$10="×",$AW$12="×",AND($AW$8="",$AW$10="",$AW$12=""),$R$11=$C$76)</formula>
    </cfRule>
  </conditionalFormatting>
  <conditionalFormatting sqref="Z10:Z14">
    <cfRule type="expression" dxfId="58" priority="29">
      <formula>IF($X10=0,OFFSET($X10,-1,0),$X10)=$C$124</formula>
    </cfRule>
  </conditionalFormatting>
  <conditionalFormatting sqref="Z9:AS14">
    <cfRule type="expression" dxfId="57" priority="769">
      <formula>IF($Y9=0,OFFSET($Y9,-1,0),$Y9)=$C$124</formula>
    </cfRule>
  </conditionalFormatting>
  <conditionalFormatting sqref="AD23 AD25 AD27 AD34 AD36 AD38 AD40 AD42 AD44">
    <cfRule type="expression" dxfId="56" priority="32">
      <formula>OR($AB22=$C$89,$AB22="")</formula>
    </cfRule>
  </conditionalFormatting>
  <conditionalFormatting sqref="AG13">
    <cfRule type="expression" dxfId="55" priority="28">
      <formula>IF($X13=0,OFFSET($X13,-1,0),$X13)=$C$124</formula>
    </cfRule>
  </conditionalFormatting>
  <conditionalFormatting sqref="AG34 AG36 AG38 AG40 AG42 AG44">
    <cfRule type="expression" dxfId="54" priority="10">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44 A57:A62"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60"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735" id="{AB184E9C-E6DA-4776-A90C-49E02AB30A4D}">
            <xm:f>OR(様式３!$A$5=$B$78,$R$11="する")</xm:f>
            <x14:dxf>
              <fill>
                <patternFill>
                  <bgColor theme="3" tint="0.79998168889431442"/>
                </patternFill>
              </fill>
            </x14:dxf>
          </x14:cfRule>
          <xm:sqref>A41 A37 A33</xm:sqref>
        </x14:conditionalFormatting>
        <x14:conditionalFormatting xmlns:xm="http://schemas.microsoft.com/office/excel/2006/main">
          <x14:cfRule type="expression" priority="31"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zoomScale="70" zoomScaleNormal="70" workbookViewId="0">
      <selection activeCell="Q48" sqref="Q48"/>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7" width="9" style="5" customWidth="1"/>
    <col min="48" max="48" width="12.36328125" style="5" customWidth="1"/>
    <col min="49" max="49" width="14.453125" style="5" customWidth="1"/>
    <col min="50" max="50" width="11.90625" style="5" customWidth="1"/>
    <col min="51" max="51" width="9" style="169"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7"/>
      <c r="AM1" s="207"/>
      <c r="AN1" s="1120" t="s">
        <v>378</v>
      </c>
      <c r="AO1" s="1121"/>
      <c r="AP1" s="1121"/>
      <c r="AQ1" s="1121"/>
      <c r="AR1" s="1121"/>
      <c r="AS1" s="1121"/>
      <c r="AT1" s="1122"/>
    </row>
    <row r="2" spans="1:51" ht="21" customHeight="1">
      <c r="A2" s="983" t="s">
        <v>690</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c r="AF2" s="983"/>
      <c r="AG2" s="983"/>
      <c r="AH2" s="983"/>
      <c r="AI2" s="983"/>
      <c r="AJ2" s="983"/>
      <c r="AK2" s="983"/>
      <c r="AL2" s="983"/>
      <c r="AM2" s="983"/>
      <c r="AN2" s="983"/>
      <c r="AO2" s="983"/>
      <c r="AP2" s="983"/>
      <c r="AQ2" s="983"/>
      <c r="AR2" s="983"/>
      <c r="AS2" s="983"/>
      <c r="AT2" s="983"/>
    </row>
    <row r="3" spans="1:51" ht="15" customHeight="1">
      <c r="G3" s="1124"/>
      <c r="H3" s="1124"/>
      <c r="I3" s="1124"/>
      <c r="J3" s="1124"/>
      <c r="K3" s="1124"/>
      <c r="L3" s="1124"/>
      <c r="M3" s="1124"/>
      <c r="N3" s="1124"/>
      <c r="O3" s="1124"/>
      <c r="P3" s="1124"/>
      <c r="Q3" s="1124"/>
      <c r="R3" s="1124"/>
      <c r="AG3" s="986" t="s">
        <v>317</v>
      </c>
      <c r="AH3" s="986"/>
      <c r="AI3" s="986"/>
      <c r="AJ3" s="986"/>
      <c r="AK3" s="125" t="s">
        <v>298</v>
      </c>
      <c r="AL3" s="984">
        <f>様式３!Y3</f>
        <v>0</v>
      </c>
      <c r="AM3" s="984"/>
      <c r="AN3" s="984"/>
      <c r="AO3" s="984"/>
      <c r="AP3" s="984"/>
      <c r="AQ3" s="984"/>
      <c r="AR3" s="984"/>
      <c r="AS3" s="984"/>
      <c r="AT3" s="984"/>
    </row>
    <row r="4" spans="1:51" ht="15" customHeight="1">
      <c r="G4" s="1124"/>
      <c r="H4" s="1124"/>
      <c r="I4" s="1124"/>
      <c r="J4" s="1124"/>
      <c r="K4" s="1124"/>
      <c r="L4" s="1124"/>
      <c r="M4" s="1124"/>
      <c r="N4" s="1124"/>
      <c r="O4" s="1124"/>
      <c r="P4" s="1124"/>
      <c r="Q4" s="1124"/>
      <c r="R4" s="1124"/>
      <c r="AG4" s="986" t="s">
        <v>318</v>
      </c>
      <c r="AH4" s="986"/>
      <c r="AI4" s="986"/>
      <c r="AJ4" s="986"/>
      <c r="AK4" s="125" t="s">
        <v>298</v>
      </c>
      <c r="AL4" s="985" t="str">
        <f>様式３!Y4</f>
        <v>東播磨港　高砂地区　護岸補強工事（その９）</v>
      </c>
      <c r="AM4" s="985"/>
      <c r="AN4" s="985"/>
      <c r="AO4" s="985"/>
      <c r="AP4" s="985"/>
      <c r="AQ4" s="985"/>
      <c r="AR4" s="985"/>
      <c r="AS4" s="985"/>
      <c r="AT4" s="985"/>
      <c r="AY4" s="5"/>
    </row>
    <row r="5" spans="1:51" ht="21" customHeight="1">
      <c r="A5" s="1123" t="s">
        <v>682</v>
      </c>
      <c r="B5" s="1123"/>
      <c r="C5" s="1123"/>
      <c r="D5" s="1123"/>
      <c r="E5" s="1123"/>
      <c r="F5" s="1123"/>
      <c r="O5" s="147"/>
      <c r="P5" s="147"/>
      <c r="Q5" s="147"/>
      <c r="R5" s="147"/>
      <c r="S5" s="147"/>
      <c r="T5" s="147"/>
      <c r="U5" s="147"/>
      <c r="V5" s="147"/>
      <c r="W5" s="147"/>
      <c r="X5" s="401"/>
      <c r="Y5" s="401"/>
      <c r="Z5" s="401"/>
      <c r="AA5" s="401"/>
      <c r="AB5" s="401"/>
      <c r="AC5" s="401"/>
      <c r="AD5" s="401"/>
      <c r="AE5" s="401"/>
      <c r="AF5" s="401"/>
      <c r="AG5" s="401"/>
      <c r="AH5" s="401"/>
      <c r="AI5" s="401"/>
      <c r="AJ5" s="401"/>
      <c r="AK5" s="401"/>
      <c r="AL5" s="401"/>
      <c r="AM5" s="400"/>
      <c r="AN5" s="400"/>
      <c r="AO5" s="400"/>
      <c r="AP5" s="400"/>
      <c r="AQ5" s="400"/>
      <c r="AR5" s="400"/>
      <c r="AS5" s="400"/>
      <c r="AT5" s="400"/>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401"/>
      <c r="Y6" s="401"/>
      <c r="Z6" s="401"/>
      <c r="AA6" s="401"/>
      <c r="AB6" s="401"/>
      <c r="AC6" s="401"/>
      <c r="AD6" s="401"/>
      <c r="AE6" s="401"/>
      <c r="AF6" s="401"/>
      <c r="AG6" s="401"/>
      <c r="AH6" s="401"/>
      <c r="AI6" s="401"/>
      <c r="AJ6" s="401"/>
      <c r="AK6" s="401"/>
      <c r="AL6" s="401"/>
    </row>
    <row r="7" spans="1:51" ht="15" customHeight="1">
      <c r="A7" s="973" t="s">
        <v>679</v>
      </c>
      <c r="B7" s="153"/>
      <c r="C7" s="325" t="s">
        <v>337</v>
      </c>
      <c r="D7" s="325" t="s">
        <v>296</v>
      </c>
      <c r="E7" s="325" t="s">
        <v>678</v>
      </c>
      <c r="F7" s="155" t="s">
        <v>288</v>
      </c>
      <c r="G7" s="1128" t="s">
        <v>687</v>
      </c>
      <c r="H7" s="1129"/>
      <c r="I7" s="1129"/>
      <c r="J7" s="1129"/>
      <c r="K7" s="1129"/>
      <c r="L7" s="1129"/>
      <c r="M7" s="1129"/>
      <c r="N7" s="1129"/>
      <c r="O7" s="1130"/>
      <c r="Z7" s="125"/>
      <c r="AA7" s="169"/>
      <c r="AB7" s="169"/>
      <c r="AC7" s="169"/>
      <c r="AD7" s="169"/>
      <c r="AE7" s="169"/>
      <c r="AF7" s="133"/>
      <c r="AT7" s="376"/>
      <c r="AV7" s="4"/>
    </row>
    <row r="8" spans="1:51" ht="15" customHeight="1">
      <c r="A8" s="974"/>
      <c r="B8" s="143" t="s">
        <v>296</v>
      </c>
      <c r="C8" s="326" t="s">
        <v>321</v>
      </c>
      <c r="D8" s="326" t="s">
        <v>298</v>
      </c>
      <c r="E8" s="326" t="s">
        <v>557</v>
      </c>
      <c r="F8" s="168" t="s">
        <v>288</v>
      </c>
      <c r="G8" s="1131" t="s">
        <v>787</v>
      </c>
      <c r="H8" s="1132"/>
      <c r="I8" s="1132"/>
      <c r="J8" s="1132"/>
      <c r="K8" s="1132"/>
      <c r="L8" s="1132"/>
      <c r="M8" s="1132"/>
      <c r="N8" s="1132"/>
      <c r="O8" s="1133"/>
      <c r="U8" s="4"/>
      <c r="Z8" s="125"/>
      <c r="AA8" s="169"/>
      <c r="AB8" s="169"/>
      <c r="AC8" s="169"/>
      <c r="AD8" s="169"/>
      <c r="AE8" s="169"/>
      <c r="AF8" s="133"/>
      <c r="AT8" s="376"/>
      <c r="AV8" s="884"/>
      <c r="AW8" s="884"/>
    </row>
    <row r="9" spans="1:51" ht="15" customHeight="1">
      <c r="A9" s="1034" t="str">
        <f>様式４!A9</f>
        <v>該当なし</v>
      </c>
      <c r="B9" s="153"/>
      <c r="C9" s="415" t="str">
        <f>IF($A9="該当なし","",IF(LEN(TRIM(様式４!C9))=0,"",様式４!C9))</f>
        <v/>
      </c>
      <c r="D9" s="325"/>
      <c r="E9" s="415" t="str">
        <f>IF($A9="該当なし","",IF(LEN(TRIM(様式４!E9))=0,"",様式４!E9))</f>
        <v/>
      </c>
      <c r="F9" s="155"/>
      <c r="G9" s="1177" t="str">
        <f>IF(A9="該当なし","",IF(LEN(TRIM(様式４!G9))=0,"",様式４!G9))</f>
        <v/>
      </c>
      <c r="H9" s="1178"/>
      <c r="I9" s="1178"/>
      <c r="J9" s="1178"/>
      <c r="K9" s="1178"/>
      <c r="L9" s="1178"/>
      <c r="M9" s="1178"/>
      <c r="N9" s="1178"/>
      <c r="O9" s="1179"/>
      <c r="Z9" s="125"/>
      <c r="AA9" s="169"/>
      <c r="AB9" s="169"/>
      <c r="AC9" s="169"/>
      <c r="AD9" s="169"/>
      <c r="AE9" s="169"/>
      <c r="AF9" s="125"/>
      <c r="AG9" s="169"/>
      <c r="AH9" s="169"/>
      <c r="AI9" s="169"/>
      <c r="AJ9" s="169"/>
      <c r="AK9" s="169"/>
      <c r="AL9" s="169"/>
      <c r="AM9" s="169"/>
      <c r="AN9" s="169"/>
      <c r="AO9" s="169"/>
      <c r="AP9" s="169"/>
      <c r="AQ9" s="169"/>
      <c r="AR9" s="169"/>
      <c r="AS9" s="169"/>
      <c r="AT9" s="367"/>
      <c r="AV9" s="884"/>
      <c r="AW9" s="884"/>
    </row>
    <row r="10" spans="1:51" ht="15" customHeight="1">
      <c r="A10" s="1035"/>
      <c r="B10" s="143" t="s">
        <v>296</v>
      </c>
      <c r="C10" s="363" t="str">
        <f>IF($A9="該当なし","",IF(LEN(TRIM(様式４!C10))=0,"",様式４!C10))</f>
        <v/>
      </c>
      <c r="D10" s="326" t="s">
        <v>298</v>
      </c>
      <c r="E10" s="412" t="str">
        <f>IF($A9="該当なし","",IF(LEN(TRIM(様式４!E10))=0,"",様式４!E10))</f>
        <v/>
      </c>
      <c r="F10" s="168" t="s">
        <v>288</v>
      </c>
      <c r="G10" s="1180"/>
      <c r="H10" s="1181"/>
      <c r="I10" s="1181"/>
      <c r="J10" s="1181"/>
      <c r="K10" s="1181"/>
      <c r="L10" s="1181"/>
      <c r="M10" s="1181"/>
      <c r="N10" s="1181"/>
      <c r="O10" s="1182"/>
      <c r="Z10" s="169"/>
      <c r="AA10" s="419"/>
      <c r="AB10" s="419"/>
      <c r="AC10" s="419"/>
      <c r="AD10" s="419"/>
      <c r="AE10" s="419"/>
      <c r="AF10" s="125"/>
      <c r="AG10" s="169"/>
      <c r="AH10" s="169"/>
      <c r="AI10" s="169"/>
      <c r="AJ10" s="169"/>
      <c r="AK10" s="169"/>
      <c r="AL10" s="169"/>
      <c r="AM10" s="169"/>
      <c r="AN10" s="169"/>
      <c r="AO10" s="169"/>
      <c r="AP10" s="169"/>
      <c r="AQ10" s="169"/>
      <c r="AR10" s="169"/>
      <c r="AS10" s="169"/>
      <c r="AT10" s="367"/>
      <c r="AV10" s="884"/>
      <c r="AW10" s="884"/>
    </row>
    <row r="11" spans="1:51" ht="15" customHeight="1">
      <c r="A11" s="1034" t="str">
        <f>様式４!A11</f>
        <v>該当なし</v>
      </c>
      <c r="B11" s="153"/>
      <c r="C11" s="415" t="str">
        <f>IF($A11="該当なし","",IF(LEN(TRIM(様式４!C11))=0,"",様式４!C11))</f>
        <v/>
      </c>
      <c r="D11" s="325"/>
      <c r="E11" s="415" t="str">
        <f>IF($A11="該当なし","",IF(LEN(TRIM(様式４!E11))=0,"",様式４!E11))</f>
        <v/>
      </c>
      <c r="F11" s="155"/>
      <c r="G11" s="1177" t="str">
        <f>IF(A11="該当なし","",IF(LEN(TRIM(様式４!G11))=0,"",様式４!G11))</f>
        <v/>
      </c>
      <c r="H11" s="1178"/>
      <c r="I11" s="1178"/>
      <c r="J11" s="1178"/>
      <c r="K11" s="1178"/>
      <c r="L11" s="1178"/>
      <c r="M11" s="1178"/>
      <c r="N11" s="1178"/>
      <c r="O11" s="1179"/>
      <c r="AA11" s="169"/>
      <c r="AB11" s="169"/>
      <c r="AC11" s="169"/>
      <c r="AD11" s="169"/>
      <c r="AE11" s="169"/>
      <c r="AF11" s="125"/>
      <c r="AG11" s="169"/>
      <c r="AH11" s="169"/>
      <c r="AI11" s="169"/>
      <c r="AJ11" s="169"/>
      <c r="AK11" s="169"/>
      <c r="AL11" s="169"/>
      <c r="AM11" s="169"/>
      <c r="AN11" s="169"/>
      <c r="AO11" s="169"/>
      <c r="AP11" s="169"/>
      <c r="AQ11" s="169"/>
      <c r="AR11" s="169"/>
      <c r="AS11" s="169"/>
      <c r="AT11" s="367"/>
      <c r="AV11" s="884"/>
      <c r="AW11" s="884"/>
    </row>
    <row r="12" spans="1:51" ht="15" customHeight="1">
      <c r="A12" s="1035"/>
      <c r="B12" s="143" t="s">
        <v>296</v>
      </c>
      <c r="C12" s="363" t="str">
        <f>IF($A11="該当なし","",IF(LEN(TRIM(様式４!C12))=0,"",様式４!C12))</f>
        <v/>
      </c>
      <c r="D12" s="326" t="s">
        <v>298</v>
      </c>
      <c r="E12" s="412" t="str">
        <f>IF($A11="該当なし","",IF(LEN(TRIM(様式４!E12))=0,"",様式４!E12))</f>
        <v/>
      </c>
      <c r="F12" s="168" t="s">
        <v>288</v>
      </c>
      <c r="G12" s="1180"/>
      <c r="H12" s="1181"/>
      <c r="I12" s="1181"/>
      <c r="J12" s="1181"/>
      <c r="K12" s="1181"/>
      <c r="L12" s="1181"/>
      <c r="M12" s="1181"/>
      <c r="N12" s="1181"/>
      <c r="O12" s="1182"/>
      <c r="Z12" s="169"/>
      <c r="AA12" s="419"/>
      <c r="AB12" s="419"/>
      <c r="AC12" s="419"/>
      <c r="AD12" s="419"/>
      <c r="AE12" s="419"/>
      <c r="AF12" s="125"/>
      <c r="AG12" s="169"/>
      <c r="AH12" s="169"/>
      <c r="AI12" s="169"/>
      <c r="AJ12" s="169"/>
      <c r="AK12" s="169"/>
      <c r="AL12" s="169"/>
      <c r="AM12" s="169"/>
      <c r="AN12" s="169"/>
      <c r="AO12" s="169"/>
      <c r="AP12" s="169"/>
      <c r="AQ12" s="169"/>
      <c r="AR12" s="169"/>
      <c r="AS12" s="169"/>
      <c r="AT12" s="367"/>
      <c r="AV12" s="884"/>
      <c r="AW12" s="884"/>
    </row>
    <row r="13" spans="1:51" ht="15" customHeight="1">
      <c r="A13" s="1034" t="str">
        <f>様式４!A13</f>
        <v>該当なし</v>
      </c>
      <c r="B13" s="153"/>
      <c r="C13" s="415" t="str">
        <f>IF($A13="該当なし","",IF(LEN(TRIM(様式４!C13))=0,"",様式４!C13))</f>
        <v/>
      </c>
      <c r="D13" s="325"/>
      <c r="E13" s="415" t="str">
        <f>IF($A13="該当なし","",IF(LEN(TRIM(様式４!E13))=0,"",様式４!E13))</f>
        <v/>
      </c>
      <c r="F13" s="155"/>
      <c r="G13" s="1177" t="str">
        <f>IF(A13="該当なし","",IF(LEN(TRIM(様式４!G13))=0,"",様式４!G13))</f>
        <v/>
      </c>
      <c r="H13" s="1178"/>
      <c r="I13" s="1178"/>
      <c r="J13" s="1178"/>
      <c r="K13" s="1178"/>
      <c r="L13" s="1178"/>
      <c r="M13" s="1178"/>
      <c r="N13" s="1178"/>
      <c r="O13" s="1179"/>
      <c r="AA13" s="169"/>
      <c r="AB13" s="169"/>
      <c r="AC13" s="169"/>
      <c r="AD13" s="169"/>
      <c r="AE13" s="169"/>
      <c r="AF13" s="125"/>
      <c r="AG13" s="169"/>
      <c r="AH13" s="169"/>
      <c r="AI13" s="169"/>
      <c r="AJ13" s="169"/>
      <c r="AK13" s="169"/>
      <c r="AL13" s="169"/>
      <c r="AM13" s="169"/>
      <c r="AN13" s="169"/>
      <c r="AO13" s="169"/>
      <c r="AP13" s="169"/>
      <c r="AQ13" s="169"/>
      <c r="AR13" s="169"/>
      <c r="AS13" s="169"/>
      <c r="AT13" s="367"/>
      <c r="AV13" s="884"/>
      <c r="AW13" s="884"/>
    </row>
    <row r="14" spans="1:51" ht="15" customHeight="1">
      <c r="A14" s="1035"/>
      <c r="B14" s="143" t="s">
        <v>296</v>
      </c>
      <c r="C14" s="364" t="str">
        <f>IF($A13="該当なし","",IF(LEN(TRIM(様式４!C14))=0,"",様式４!C14))</f>
        <v/>
      </c>
      <c r="D14" s="326" t="s">
        <v>298</v>
      </c>
      <c r="E14" s="413" t="str">
        <f>IF($A13="該当なし","",IF(LEN(TRIM(様式４!E14))=0,"",様式４!E14))</f>
        <v/>
      </c>
      <c r="F14" s="168" t="s">
        <v>288</v>
      </c>
      <c r="G14" s="1180"/>
      <c r="H14" s="1181"/>
      <c r="I14" s="1181"/>
      <c r="J14" s="1181"/>
      <c r="K14" s="1181"/>
      <c r="L14" s="1181"/>
      <c r="M14" s="1181"/>
      <c r="N14" s="1181"/>
      <c r="O14" s="1182"/>
      <c r="Z14" s="169"/>
      <c r="AA14" s="419"/>
      <c r="AB14" s="419"/>
      <c r="AC14" s="419"/>
      <c r="AD14" s="419"/>
      <c r="AE14" s="419"/>
      <c r="AF14" s="125"/>
      <c r="AG14" s="169"/>
      <c r="AH14" s="169"/>
      <c r="AI14" s="169"/>
      <c r="AJ14" s="169"/>
      <c r="AK14" s="169"/>
      <c r="AL14" s="169"/>
      <c r="AM14" s="169"/>
      <c r="AN14" s="169"/>
      <c r="AO14" s="169"/>
      <c r="AP14" s="169"/>
      <c r="AQ14" s="169"/>
      <c r="AR14" s="169"/>
      <c r="AS14" s="169"/>
      <c r="AT14" s="367"/>
    </row>
    <row r="15" spans="1:51" ht="3" customHeight="1">
      <c r="A15" s="131"/>
      <c r="B15" s="131"/>
      <c r="C15" s="131"/>
      <c r="D15" s="131"/>
      <c r="E15" s="131"/>
      <c r="F15" s="131"/>
      <c r="G15" s="131"/>
      <c r="H15" s="131"/>
      <c r="I15" s="131"/>
      <c r="J15" s="131"/>
      <c r="P15" s="126"/>
    </row>
    <row r="16" spans="1:51" ht="18" customHeight="1">
      <c r="A16" s="403"/>
      <c r="B16" s="403"/>
      <c r="H16" s="140"/>
      <c r="I16" s="140"/>
      <c r="J16" s="140"/>
      <c r="K16" s="140"/>
      <c r="L16" s="140"/>
      <c r="M16" s="140"/>
      <c r="N16" s="140"/>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row>
    <row r="17" spans="1:66" ht="15" customHeight="1">
      <c r="A17" s="1205" t="s">
        <v>774</v>
      </c>
      <c r="B17" s="1205"/>
      <c r="C17" s="1205"/>
      <c r="D17" s="1205"/>
      <c r="E17" s="1205"/>
      <c r="F17" s="1205"/>
      <c r="G17" s="147"/>
      <c r="H17" s="995" t="str">
        <f>"対象期間："&amp;TEXT(IF(AND(MONTH(様式４!R48)&gt;=1,MONTH(様式４!R48)&lt;=3),EOMONTH(様式４!R48,-9*12),EOMONTH(様式４!R48,-8*12)),"[$-ja-JP-x-gannen]ggge")&amp;"年度～入札参加申込期限日"</f>
        <v>対象期間：平成30年度～入札参加申込期限日</v>
      </c>
      <c r="I17" s="995"/>
      <c r="J17" s="995"/>
      <c r="K17" s="995"/>
      <c r="L17" s="995"/>
      <c r="M17" s="995"/>
      <c r="N17" s="995"/>
      <c r="O17" s="995"/>
      <c r="P17" s="995"/>
      <c r="Q17" s="995"/>
      <c r="R17" s="995"/>
      <c r="S17" s="995"/>
      <c r="T17" s="995"/>
      <c r="U17" s="1208" t="s">
        <v>795</v>
      </c>
      <c r="V17" s="1208"/>
      <c r="W17" s="1208"/>
      <c r="X17" s="1208"/>
      <c r="Y17" s="1208"/>
      <c r="Z17" s="1208"/>
      <c r="AA17" s="1208"/>
      <c r="AB17" s="1208"/>
      <c r="AC17" s="1208"/>
      <c r="AD17" s="1208"/>
      <c r="AE17" s="1208"/>
      <c r="AF17" s="1208"/>
      <c r="AG17" s="1208"/>
      <c r="AH17" s="1208"/>
      <c r="AI17" s="405"/>
      <c r="AJ17" s="405"/>
      <c r="AK17" s="405"/>
      <c r="AL17" s="405"/>
      <c r="AM17" s="405"/>
      <c r="AN17" s="405"/>
      <c r="AO17" s="405"/>
      <c r="AP17" s="405"/>
      <c r="AQ17" s="405"/>
      <c r="AR17" s="405"/>
      <c r="AS17" s="405"/>
      <c r="AT17" s="405"/>
    </row>
    <row r="18" spans="1:66" ht="12" customHeight="1">
      <c r="A18" s="973" t="s">
        <v>323</v>
      </c>
      <c r="B18" s="856" t="s">
        <v>337</v>
      </c>
      <c r="C18" s="860"/>
      <c r="D18" s="857"/>
      <c r="E18" s="856" t="s">
        <v>775</v>
      </c>
      <c r="F18" s="857"/>
      <c r="G18" s="856" t="s">
        <v>695</v>
      </c>
      <c r="H18" s="857"/>
      <c r="I18" s="856" t="s">
        <v>691</v>
      </c>
      <c r="J18" s="860"/>
      <c r="K18" s="860"/>
      <c r="L18" s="860"/>
      <c r="M18" s="860"/>
      <c r="N18" s="860"/>
      <c r="O18" s="860"/>
      <c r="P18" s="860"/>
      <c r="Q18" s="860"/>
      <c r="R18" s="860"/>
      <c r="S18" s="860"/>
      <c r="T18" s="860"/>
      <c r="U18" s="860"/>
      <c r="V18" s="860"/>
      <c r="W18" s="860"/>
      <c r="X18" s="860"/>
      <c r="Y18" s="860"/>
      <c r="Z18" s="860"/>
      <c r="AA18" s="860"/>
      <c r="AB18" s="860"/>
      <c r="AC18" s="860"/>
      <c r="AD18" s="860"/>
      <c r="AE18" s="860"/>
      <c r="AF18" s="860"/>
      <c r="AG18" s="860"/>
      <c r="AH18" s="857"/>
      <c r="AS18" s="405"/>
      <c r="AT18" s="405"/>
      <c r="AV18" s="957" t="s">
        <v>773</v>
      </c>
      <c r="AW18" s="957" t="s">
        <v>332</v>
      </c>
      <c r="AX18" s="957" t="s">
        <v>702</v>
      </c>
      <c r="AY18" s="957" t="s">
        <v>704</v>
      </c>
      <c r="AZ18" s="957" t="s">
        <v>705</v>
      </c>
    </row>
    <row r="19" spans="1:66" ht="3" customHeight="1">
      <c r="A19" s="1078"/>
      <c r="B19" s="1207"/>
      <c r="C19" s="884"/>
      <c r="D19" s="1167"/>
      <c r="E19" s="1207"/>
      <c r="F19" s="1167"/>
      <c r="G19" s="1207"/>
      <c r="H19" s="1167"/>
      <c r="I19" s="858"/>
      <c r="J19" s="861"/>
      <c r="K19" s="861"/>
      <c r="L19" s="861"/>
      <c r="M19" s="861"/>
      <c r="N19" s="861"/>
      <c r="O19" s="861"/>
      <c r="P19" s="861"/>
      <c r="Q19" s="861"/>
      <c r="R19" s="861"/>
      <c r="S19" s="861"/>
      <c r="T19" s="861"/>
      <c r="U19" s="861"/>
      <c r="V19" s="861"/>
      <c r="W19" s="861"/>
      <c r="X19" s="861"/>
      <c r="Y19" s="861"/>
      <c r="Z19" s="861"/>
      <c r="AA19" s="861"/>
      <c r="AB19" s="861"/>
      <c r="AC19" s="861"/>
      <c r="AD19" s="861"/>
      <c r="AE19" s="861"/>
      <c r="AF19" s="861"/>
      <c r="AG19" s="861"/>
      <c r="AH19" s="859"/>
      <c r="AP19" s="366"/>
      <c r="AV19" s="957"/>
      <c r="AW19" s="957"/>
      <c r="AX19" s="957"/>
      <c r="AY19" s="957"/>
      <c r="AZ19" s="957"/>
    </row>
    <row r="20" spans="1:66" ht="15" customHeight="1">
      <c r="A20" s="974"/>
      <c r="B20" s="142" t="s">
        <v>334</v>
      </c>
      <c r="C20" s="142" t="s">
        <v>321</v>
      </c>
      <c r="D20" s="142" t="s">
        <v>335</v>
      </c>
      <c r="E20" s="858"/>
      <c r="F20" s="859"/>
      <c r="G20" s="858"/>
      <c r="H20" s="859"/>
      <c r="I20" s="1115" t="s">
        <v>768</v>
      </c>
      <c r="J20" s="1115"/>
      <c r="K20" s="1115"/>
      <c r="L20" s="1115"/>
      <c r="M20" s="1115"/>
      <c r="N20" s="1037"/>
      <c r="O20" s="1036" t="s">
        <v>769</v>
      </c>
      <c r="P20" s="1115"/>
      <c r="Q20" s="1115"/>
      <c r="R20" s="1115"/>
      <c r="S20" s="1115"/>
      <c r="T20" s="1115"/>
      <c r="U20" s="1115"/>
      <c r="V20" s="1115"/>
      <c r="W20" s="1115"/>
      <c r="X20" s="1115"/>
      <c r="Y20" s="1115"/>
      <c r="Z20" s="1115"/>
      <c r="AA20" s="1115"/>
      <c r="AB20" s="1115"/>
      <c r="AC20" s="1115"/>
      <c r="AD20" s="1037"/>
      <c r="AE20" s="957" t="s">
        <v>788</v>
      </c>
      <c r="AF20" s="957"/>
      <c r="AG20" s="957"/>
      <c r="AH20" s="957"/>
      <c r="AL20" s="190"/>
      <c r="AM20" s="214"/>
      <c r="AN20" s="214"/>
      <c r="AO20" s="214"/>
      <c r="AS20" s="366"/>
      <c r="AT20" s="366"/>
      <c r="AV20" s="957"/>
      <c r="AW20" s="957"/>
      <c r="AX20" s="957"/>
      <c r="AY20" s="957"/>
      <c r="AZ20" s="957"/>
    </row>
    <row r="21" spans="1:66" ht="15" customHeight="1">
      <c r="A21" s="1034" t="str">
        <f>IF(+AV21="○","○","")</f>
        <v/>
      </c>
      <c r="B21" s="134"/>
      <c r="C21" s="306" t="str">
        <f>IF(C9="","",IF(OR(A9=様式４!$C$82,A9=様式４!$C$83),"",C9))</f>
        <v/>
      </c>
      <c r="D21" s="141"/>
      <c r="E21" s="1177" t="str">
        <f>IF(OR(A9="工場製作",A9="該当なし"),"",IF(E10&lt;40,"若手",IF(E9="女性","女性","×")))</f>
        <v/>
      </c>
      <c r="F21" s="1179"/>
      <c r="G21" s="915"/>
      <c r="H21" s="916"/>
      <c r="I21" s="1197"/>
      <c r="J21" s="1198"/>
      <c r="K21" s="1198"/>
      <c r="L21" s="1198"/>
      <c r="M21" s="1198"/>
      <c r="N21" s="1199"/>
      <c r="O21" s="887"/>
      <c r="P21" s="888"/>
      <c r="Q21" s="888"/>
      <c r="R21" s="888"/>
      <c r="S21" s="888"/>
      <c r="T21" s="889"/>
      <c r="U21" s="960"/>
      <c r="V21" s="960"/>
      <c r="W21" s="960"/>
      <c r="X21" s="960"/>
      <c r="Y21" s="960"/>
      <c r="Z21" s="960"/>
      <c r="AA21" s="960"/>
      <c r="AB21" s="960"/>
      <c r="AC21" s="960"/>
      <c r="AD21" s="960"/>
      <c r="AE21" s="1210"/>
      <c r="AF21" s="1212"/>
      <c r="AG21" s="1214" t="s">
        <v>654</v>
      </c>
      <c r="AH21" s="1215"/>
      <c r="AL21" s="156"/>
      <c r="AM21" s="156"/>
      <c r="AN21" s="156"/>
      <c r="AO21" s="156"/>
      <c r="AP21" s="367"/>
      <c r="AQ21" s="367"/>
      <c r="AR21" s="367"/>
      <c r="AS21" s="366"/>
      <c r="AT21" s="366"/>
      <c r="AV21" s="973" t="str">
        <f>IF(AZ21=$AZ$27,"○","")</f>
        <v/>
      </c>
      <c r="AW21" s="1203" t="str">
        <f>IF(OR(A9="○",A9="工場製作"),C9,"")</f>
        <v/>
      </c>
      <c r="AX21" s="973" t="str">
        <f>IF(OR(A9="工場製作",A9="該当なし",A9=""),"-",IF(OR(E9="女性",E10&lt;40),"○","×"))</f>
        <v>-</v>
      </c>
      <c r="AY21" s="973" t="str">
        <f>IF(OR(A9="工場製作",A9="該当なし",A9=""),"-",IF(G21="あり","○","×"))</f>
        <v>-</v>
      </c>
      <c r="AZ21" s="973" t="str">
        <f>IF(A9="工場製作","対象外",IF(OR(A9="該当なし",A9=""),"",COUNTIF(AX21:AY22,"○")*0.5))</f>
        <v/>
      </c>
    </row>
    <row r="22" spans="1:66" ht="15" customHeight="1">
      <c r="A22" s="1035"/>
      <c r="B22" s="152" t="s">
        <v>296</v>
      </c>
      <c r="C22" s="320" t="str">
        <f>IF(C10="","",IF(OR(A9=様式４!$C$82,A9=様式４!$C$83),"",C10))</f>
        <v/>
      </c>
      <c r="D22" s="132" t="s">
        <v>288</v>
      </c>
      <c r="E22" s="1180"/>
      <c r="F22" s="1182"/>
      <c r="G22" s="917"/>
      <c r="H22" s="918"/>
      <c r="I22" s="1200"/>
      <c r="J22" s="1201"/>
      <c r="K22" s="1201"/>
      <c r="L22" s="1201"/>
      <c r="M22" s="1201"/>
      <c r="N22" s="1202"/>
      <c r="O22" s="911"/>
      <c r="P22" s="919"/>
      <c r="Q22" s="919"/>
      <c r="R22" s="919"/>
      <c r="S22" s="919"/>
      <c r="T22" s="912"/>
      <c r="U22" s="960"/>
      <c r="V22" s="960"/>
      <c r="W22" s="960"/>
      <c r="X22" s="960"/>
      <c r="Y22" s="960"/>
      <c r="Z22" s="960"/>
      <c r="AA22" s="960"/>
      <c r="AB22" s="960"/>
      <c r="AC22" s="960"/>
      <c r="AD22" s="960"/>
      <c r="AE22" s="1211"/>
      <c r="AF22" s="1213"/>
      <c r="AG22" s="1216"/>
      <c r="AH22" s="1217"/>
      <c r="AL22" s="156"/>
      <c r="AM22" s="156"/>
      <c r="AN22" s="156"/>
      <c r="AO22" s="156"/>
      <c r="AP22" s="367"/>
      <c r="AQ22" s="367"/>
      <c r="AR22" s="367"/>
      <c r="AS22" s="407"/>
      <c r="AT22" s="407"/>
      <c r="AV22" s="974"/>
      <c r="AW22" s="1204"/>
      <c r="AX22" s="974"/>
      <c r="AY22" s="974"/>
      <c r="AZ22" s="974"/>
    </row>
    <row r="23" spans="1:66" ht="15" customHeight="1">
      <c r="A23" s="1034" t="str">
        <f>IF(A21="○","",+AV23)</f>
        <v/>
      </c>
      <c r="B23" s="134"/>
      <c r="C23" s="309" t="str">
        <f>IF(C11="","",IF(OR(A11=様式４!$C$82,A11=様式４!$C$83),"",C11))</f>
        <v/>
      </c>
      <c r="D23" s="141"/>
      <c r="E23" s="1177" t="str">
        <f>IF(OR(A11="工場製作",A11="該当なし"),"",IF(E12&lt;40,"若手",IF(E11="女性","女性","×")))</f>
        <v/>
      </c>
      <c r="F23" s="1179"/>
      <c r="G23" s="915"/>
      <c r="H23" s="916"/>
      <c r="I23" s="1197"/>
      <c r="J23" s="1198"/>
      <c r="K23" s="1198"/>
      <c r="L23" s="1198"/>
      <c r="M23" s="1198"/>
      <c r="N23" s="1199"/>
      <c r="O23" s="887"/>
      <c r="P23" s="888"/>
      <c r="Q23" s="888"/>
      <c r="R23" s="888"/>
      <c r="S23" s="888"/>
      <c r="T23" s="889"/>
      <c r="U23" s="960" t="str">
        <f>IF(OR(I23=$BI$32,I23=$BK$32,O23=$BM$33,O23=$BM$35,O23=$BM$36,O23=$BM$37,O23=$BM$38,O23=$BM$39,O23=$BM$43,),$BQ$54,"")</f>
        <v/>
      </c>
      <c r="V23" s="960"/>
      <c r="W23" s="960"/>
      <c r="X23" s="960"/>
      <c r="Y23" s="960"/>
      <c r="Z23" s="960"/>
      <c r="AA23" s="960"/>
      <c r="AB23" s="960"/>
      <c r="AC23" s="960"/>
      <c r="AD23" s="960"/>
      <c r="AE23" s="1210"/>
      <c r="AF23" s="1212"/>
      <c r="AG23" s="1214" t="s">
        <v>654</v>
      </c>
      <c r="AH23" s="1215"/>
      <c r="AJ23" s="856" t="s">
        <v>739</v>
      </c>
      <c r="AK23" s="860"/>
      <c r="AL23" s="860"/>
      <c r="AM23" s="857"/>
      <c r="AN23" s="856" t="s">
        <v>703</v>
      </c>
      <c r="AO23" s="860"/>
      <c r="AP23" s="857"/>
      <c r="AQ23" s="293"/>
      <c r="AS23" s="407"/>
      <c r="AT23" s="407"/>
      <c r="AV23" s="973" t="str">
        <f>IF(AZ23=$AZ$27,"○","")</f>
        <v/>
      </c>
      <c r="AW23" s="1203" t="str">
        <f>IF(OR(A11="○",A11="工場製作"),C11,"")</f>
        <v/>
      </c>
      <c r="AX23" s="973" t="str">
        <f>IF(OR(A11="工場製作",A11="該当なし",A11=""),"-",IF(OR(E11="女性",E12&lt;40),"○","×"))</f>
        <v>-</v>
      </c>
      <c r="AY23" s="973" t="str">
        <f>IF(OR(A11="工場製作",A11="該当なし",A11=""),"-",IF(G23="あり","○","×"))</f>
        <v>-</v>
      </c>
      <c r="AZ23" s="973" t="str">
        <f>IF(A11="工場製作","対象外",IF(OR(A11="該当なし",A11=""),"",COUNTIF(AX23:AY24,"○")*0.5))</f>
        <v/>
      </c>
    </row>
    <row r="24" spans="1:66" ht="15" customHeight="1">
      <c r="A24" s="1035"/>
      <c r="B24" s="152" t="s">
        <v>296</v>
      </c>
      <c r="C24" s="323" t="str">
        <f>IF(C12="","",IF(OR(A11=様式４!$C$82,A11=様式４!$C$83),"",C12))</f>
        <v/>
      </c>
      <c r="D24" s="132" t="s">
        <v>288</v>
      </c>
      <c r="E24" s="1180"/>
      <c r="F24" s="1182"/>
      <c r="G24" s="917"/>
      <c r="H24" s="918"/>
      <c r="I24" s="1200"/>
      <c r="J24" s="1201"/>
      <c r="K24" s="1201"/>
      <c r="L24" s="1201"/>
      <c r="M24" s="1201"/>
      <c r="N24" s="1202"/>
      <c r="O24" s="911"/>
      <c r="P24" s="919"/>
      <c r="Q24" s="919"/>
      <c r="R24" s="919"/>
      <c r="S24" s="919"/>
      <c r="T24" s="912"/>
      <c r="U24" s="960"/>
      <c r="V24" s="960"/>
      <c r="W24" s="960"/>
      <c r="X24" s="960"/>
      <c r="Y24" s="960"/>
      <c r="Z24" s="960"/>
      <c r="AA24" s="960"/>
      <c r="AB24" s="960"/>
      <c r="AC24" s="960"/>
      <c r="AD24" s="960"/>
      <c r="AE24" s="1211"/>
      <c r="AF24" s="1213"/>
      <c r="AG24" s="1216"/>
      <c r="AH24" s="1217"/>
      <c r="AJ24" s="858"/>
      <c r="AK24" s="861"/>
      <c r="AL24" s="861"/>
      <c r="AM24" s="859"/>
      <c r="AN24" s="858"/>
      <c r="AO24" s="861"/>
      <c r="AP24" s="859"/>
      <c r="AQ24" s="293"/>
      <c r="AS24" s="407"/>
      <c r="AT24" s="407"/>
      <c r="AV24" s="974"/>
      <c r="AW24" s="1204"/>
      <c r="AX24" s="974"/>
      <c r="AY24" s="974"/>
      <c r="AZ24" s="974"/>
    </row>
    <row r="25" spans="1:66" ht="15" customHeight="1">
      <c r="A25" s="1034" t="str">
        <f>IF(A21="○","",IF(A23="○","",+AV25))</f>
        <v/>
      </c>
      <c r="B25" s="134"/>
      <c r="C25" s="306" t="str">
        <f>IF(C13="","",IF(OR(A13=様式４!$C$82,A13=様式４!$C$83),"",C13))</f>
        <v/>
      </c>
      <c r="D25" s="141"/>
      <c r="E25" s="1177" t="str">
        <f>IF(OR(A13="工場製作",A13="該当なし"),"",IF(E14&lt;40,"若手",IF(E13="女性","女性","×")))</f>
        <v/>
      </c>
      <c r="F25" s="1179"/>
      <c r="G25" s="915"/>
      <c r="H25" s="916"/>
      <c r="I25" s="1197"/>
      <c r="J25" s="1198"/>
      <c r="K25" s="1198"/>
      <c r="L25" s="1198"/>
      <c r="M25" s="1198"/>
      <c r="N25" s="1199"/>
      <c r="O25" s="887"/>
      <c r="P25" s="888"/>
      <c r="Q25" s="888"/>
      <c r="R25" s="888"/>
      <c r="S25" s="888"/>
      <c r="T25" s="889"/>
      <c r="U25" s="960" t="str">
        <f>IF(OR(I25=$BI$32,I25=$BK$32,O25=$BM$33,O25=$BM$35,O25=$BM$36,O25=$BM$37,O25=$BM$38,O25=$BM$39,O25=$BM$43,),$BQ$54,"")</f>
        <v/>
      </c>
      <c r="V25" s="960"/>
      <c r="W25" s="960"/>
      <c r="X25" s="960"/>
      <c r="Y25" s="960"/>
      <c r="Z25" s="960"/>
      <c r="AA25" s="960"/>
      <c r="AB25" s="960"/>
      <c r="AC25" s="960"/>
      <c r="AD25" s="960"/>
      <c r="AE25" s="1210"/>
      <c r="AF25" s="1212"/>
      <c r="AG25" s="1214" t="s">
        <v>654</v>
      </c>
      <c r="AH25" s="1215"/>
      <c r="AJ25" s="1177" t="str">
        <f>IF(A21="○",$AX$21,IF(A23=$C$68,$AX$23,IF(A25=$C$68,$AX$25,"")))</f>
        <v/>
      </c>
      <c r="AK25" s="1178"/>
      <c r="AL25" s="1178"/>
      <c r="AM25" s="1179"/>
      <c r="AN25" s="1177" t="str">
        <f>IF(A21=$C$68,$AY$21,IF(A23=$C$68,$AY$23,IF(A25=$C$68,$AY$25,"")))</f>
        <v/>
      </c>
      <c r="AO25" s="1178"/>
      <c r="AP25" s="1179"/>
      <c r="AQ25" s="293"/>
      <c r="AS25" s="407"/>
      <c r="AT25" s="407"/>
      <c r="AV25" s="973" t="str">
        <f>IF(AZ25=$AZ$27,"○","")</f>
        <v/>
      </c>
      <c r="AW25" s="1203" t="str">
        <f>IF(OR(A13="○",A13="工場製作"),C13,"")</f>
        <v/>
      </c>
      <c r="AX25" s="973" t="str">
        <f>IF(OR(A13="工場製作",A13="該当なし",A13=""),"-",IF(OR(E13="女性",E14&lt;40),"○","×"))</f>
        <v>-</v>
      </c>
      <c r="AY25" s="973" t="str">
        <f>IF(OR(A13="工場製作",A13="該当なし",A13=""),"-",IF(G25="あり","○","×"))</f>
        <v>-</v>
      </c>
      <c r="AZ25" s="973" t="str">
        <f>IF(A13="工場製作","対象外",IF(OR(A13="該当なし",A13=""),"",COUNTIF(AX25:AY26,"○")*0.5))</f>
        <v/>
      </c>
    </row>
    <row r="26" spans="1:66" ht="15" customHeight="1">
      <c r="A26" s="1035"/>
      <c r="B26" s="152" t="s">
        <v>296</v>
      </c>
      <c r="C26" s="323" t="str">
        <f>IF(C14="","",IF(OR(A13=様式４!$C$82,A13=様式４!$C$83),"",C14))</f>
        <v/>
      </c>
      <c r="D26" s="132" t="s">
        <v>288</v>
      </c>
      <c r="E26" s="1180"/>
      <c r="F26" s="1182"/>
      <c r="G26" s="917"/>
      <c r="H26" s="918"/>
      <c r="I26" s="1200"/>
      <c r="J26" s="1201"/>
      <c r="K26" s="1201"/>
      <c r="L26" s="1201"/>
      <c r="M26" s="1201"/>
      <c r="N26" s="1202"/>
      <c r="O26" s="911"/>
      <c r="P26" s="919"/>
      <c r="Q26" s="919"/>
      <c r="R26" s="919"/>
      <c r="S26" s="919"/>
      <c r="T26" s="912"/>
      <c r="U26" s="960"/>
      <c r="V26" s="960"/>
      <c r="W26" s="960"/>
      <c r="X26" s="960"/>
      <c r="Y26" s="960"/>
      <c r="Z26" s="960"/>
      <c r="AA26" s="960"/>
      <c r="AB26" s="960"/>
      <c r="AC26" s="960"/>
      <c r="AD26" s="960"/>
      <c r="AE26" s="1211"/>
      <c r="AF26" s="1213"/>
      <c r="AG26" s="1216"/>
      <c r="AH26" s="1217"/>
      <c r="AJ26" s="1180"/>
      <c r="AK26" s="1181"/>
      <c r="AL26" s="1181"/>
      <c r="AM26" s="1182"/>
      <c r="AN26" s="1180"/>
      <c r="AO26" s="1181"/>
      <c r="AP26" s="1182"/>
      <c r="AQ26" s="293"/>
      <c r="AS26" s="407"/>
      <c r="AT26" s="407"/>
      <c r="AV26" s="974"/>
      <c r="AW26" s="1204"/>
      <c r="AX26" s="974"/>
      <c r="AY26" s="974"/>
      <c r="AZ26" s="974"/>
    </row>
    <row r="27" spans="1:66" ht="15" customHeight="1">
      <c r="A27" s="190"/>
      <c r="B27" s="133"/>
      <c r="C27" s="408"/>
      <c r="D27" s="133"/>
      <c r="E27" s="190"/>
      <c r="F27" s="156"/>
      <c r="G27" s="156"/>
      <c r="H27" s="156"/>
      <c r="I27" s="156"/>
      <c r="J27" s="156"/>
      <c r="K27" s="133"/>
      <c r="L27" s="156"/>
      <c r="M27" s="156"/>
      <c r="N27" s="156"/>
      <c r="O27" s="156"/>
      <c r="P27" s="156"/>
      <c r="Q27" s="156"/>
      <c r="R27" s="156"/>
      <c r="S27" s="156"/>
      <c r="T27" s="156"/>
      <c r="U27" s="156"/>
      <c r="V27" s="406"/>
      <c r="W27" s="133"/>
      <c r="X27" s="330"/>
      <c r="Y27" s="330"/>
      <c r="Z27" s="330"/>
      <c r="AA27" s="330"/>
      <c r="AB27" s="169"/>
      <c r="AC27" s="169"/>
      <c r="AD27" s="156"/>
      <c r="AE27" s="169"/>
      <c r="AF27" s="169"/>
      <c r="AG27" s="156"/>
      <c r="AH27" s="156"/>
      <c r="AI27" s="156"/>
      <c r="AJ27" s="156"/>
      <c r="AK27" s="156"/>
      <c r="AL27" s="156"/>
      <c r="AM27" s="156"/>
      <c r="AN27" s="156"/>
      <c r="AO27" s="156"/>
      <c r="AP27" s="156"/>
      <c r="AQ27" s="156"/>
      <c r="AR27" s="407"/>
      <c r="AS27" s="407"/>
      <c r="AT27" s="407"/>
      <c r="AY27" s="957" t="s">
        <v>706</v>
      </c>
      <c r="AZ27" s="957">
        <f>MIN(AZ21,AZ23,AZ25)</f>
        <v>0</v>
      </c>
    </row>
    <row r="28" spans="1:66" ht="10.4" customHeight="1">
      <c r="W28" s="125"/>
      <c r="X28" s="125"/>
      <c r="Y28" s="125"/>
      <c r="Z28" s="125"/>
      <c r="AY28" s="957"/>
      <c r="AZ28" s="957"/>
    </row>
    <row r="29" spans="1:66" ht="21" customHeight="1">
      <c r="A29" s="202"/>
      <c r="B29" s="202"/>
      <c r="C29" s="202"/>
      <c r="D29" s="202"/>
      <c r="E29" s="202"/>
      <c r="F29" s="202"/>
      <c r="G29" s="202"/>
      <c r="H29" s="405"/>
      <c r="I29" s="405"/>
      <c r="J29" s="405"/>
      <c r="K29" s="405"/>
      <c r="L29" s="405"/>
      <c r="M29" s="405"/>
      <c r="N29" s="405"/>
      <c r="O29" s="405"/>
      <c r="P29" s="405"/>
      <c r="Q29" s="409"/>
      <c r="R29" s="409"/>
      <c r="S29" s="409"/>
      <c r="T29" s="409"/>
      <c r="U29" s="148"/>
      <c r="W29" s="140"/>
      <c r="X29" s="140"/>
      <c r="Y29" s="140"/>
      <c r="Z29" s="140"/>
      <c r="AA29" s="140"/>
      <c r="AB29" s="140"/>
      <c r="AC29" s="140"/>
      <c r="AD29" s="140"/>
      <c r="AE29" s="140"/>
      <c r="AF29" s="140"/>
      <c r="AG29" s="140"/>
      <c r="AH29" s="140"/>
      <c r="AI29" s="140"/>
      <c r="AJ29" s="140"/>
      <c r="AK29" s="140"/>
      <c r="AL29" s="140"/>
    </row>
    <row r="30" spans="1:66" ht="3" customHeight="1" thickBot="1">
      <c r="A30" s="130"/>
      <c r="B30" s="130"/>
      <c r="C30" s="130"/>
      <c r="D30" s="130"/>
      <c r="E30" s="130"/>
      <c r="F30" s="130"/>
      <c r="G30" s="130"/>
      <c r="H30" s="130"/>
      <c r="I30" s="130"/>
      <c r="J30" s="130"/>
    </row>
    <row r="31" spans="1:66" ht="15" customHeight="1" thickTop="1">
      <c r="B31" s="125"/>
      <c r="C31" s="125"/>
      <c r="D31" s="125"/>
      <c r="K31" s="125"/>
      <c r="U31" s="1154" t="s">
        <v>357</v>
      </c>
      <c r="V31" s="1155"/>
      <c r="W31" s="1155"/>
      <c r="X31" s="200"/>
      <c r="Y31" s="200"/>
      <c r="Z31" s="200"/>
      <c r="AA31" s="200"/>
      <c r="AB31" s="200"/>
      <c r="AC31" s="200"/>
      <c r="AD31" s="200"/>
      <c r="AE31" s="200"/>
      <c r="AF31" s="200"/>
      <c r="AG31" s="200"/>
      <c r="AH31" s="200"/>
      <c r="AI31" s="200"/>
      <c r="AJ31" s="200"/>
      <c r="AK31" s="200"/>
      <c r="AL31" s="200"/>
      <c r="AM31" s="200"/>
      <c r="AN31" s="200"/>
      <c r="AO31" s="200"/>
      <c r="AP31" s="201"/>
      <c r="AV31" s="1191" t="s">
        <v>773</v>
      </c>
      <c r="AW31" s="427" t="s">
        <v>332</v>
      </c>
      <c r="AX31" s="427" t="s">
        <v>333</v>
      </c>
      <c r="AY31" s="1185" t="s">
        <v>344</v>
      </c>
      <c r="AZ31" s="1186"/>
      <c r="BA31" s="1186"/>
      <c r="BB31" s="1186"/>
      <c r="BC31" s="1186"/>
      <c r="BD31" s="1187"/>
      <c r="BE31" s="427" t="s">
        <v>331</v>
      </c>
      <c r="BF31" s="428" t="s">
        <v>343</v>
      </c>
    </row>
    <row r="32" spans="1:66" ht="15" customHeight="1">
      <c r="B32" s="125"/>
      <c r="C32" s="125"/>
      <c r="D32" s="125"/>
      <c r="K32" s="125"/>
      <c r="L32" s="366"/>
      <c r="M32" s="366"/>
      <c r="N32" s="366"/>
      <c r="O32" s="366"/>
      <c r="P32" s="366"/>
      <c r="Q32" s="366"/>
      <c r="R32" s="366"/>
      <c r="S32" s="366"/>
      <c r="T32" s="366"/>
      <c r="U32" s="425" t="s">
        <v>356</v>
      </c>
      <c r="V32" s="369"/>
      <c r="W32" s="1032" t="s">
        <v>818</v>
      </c>
      <c r="X32" s="1032"/>
      <c r="Y32" s="1032"/>
      <c r="Z32" s="1032"/>
      <c r="AA32" s="1032"/>
      <c r="AB32" s="1032"/>
      <c r="AC32" s="1032"/>
      <c r="AD32" s="1032"/>
      <c r="AE32" s="1032"/>
      <c r="AF32" s="1032"/>
      <c r="AG32" s="1032"/>
      <c r="AH32" s="1032"/>
      <c r="AI32" s="1032"/>
      <c r="AJ32" s="1032"/>
      <c r="AK32" s="1032"/>
      <c r="AL32" s="1032"/>
      <c r="AM32" s="1032"/>
      <c r="AN32" s="1032"/>
      <c r="AO32" s="1032"/>
      <c r="AP32" s="1033"/>
      <c r="AV32" s="1192"/>
      <c r="AW32" s="429"/>
      <c r="AX32" s="429"/>
      <c r="AY32" s="1194"/>
      <c r="AZ32" s="1195"/>
      <c r="BA32" s="1195"/>
      <c r="BB32" s="1195"/>
      <c r="BC32" s="1195"/>
      <c r="BD32" s="1196"/>
      <c r="BE32" s="430"/>
      <c r="BF32" s="429"/>
      <c r="BI32" s="52" t="s">
        <v>750</v>
      </c>
      <c r="BJ32" s="52" t="s">
        <v>771</v>
      </c>
      <c r="BK32" s="52" t="s">
        <v>741</v>
      </c>
      <c r="BL32" s="386" t="s">
        <v>772</v>
      </c>
      <c r="BM32" s="52" t="s">
        <v>740</v>
      </c>
      <c r="BN32" s="386" t="s">
        <v>767</v>
      </c>
    </row>
    <row r="33" spans="1:71" ht="15" customHeight="1">
      <c r="A33" s="190"/>
      <c r="B33" s="133"/>
      <c r="C33" s="305"/>
      <c r="D33" s="133"/>
      <c r="E33" s="190"/>
      <c r="F33" s="156"/>
      <c r="G33" s="156"/>
      <c r="H33" s="156"/>
      <c r="I33" s="156"/>
      <c r="J33" s="156"/>
      <c r="K33" s="133"/>
      <c r="L33" s="156"/>
      <c r="M33" s="156"/>
      <c r="N33" s="156"/>
      <c r="O33" s="156"/>
      <c r="P33" s="156"/>
      <c r="Q33" s="156"/>
      <c r="R33" s="156"/>
      <c r="S33" s="156"/>
      <c r="T33" s="156"/>
      <c r="U33" s="359"/>
      <c r="V33" s="369"/>
      <c r="W33" s="1032" t="s">
        <v>819</v>
      </c>
      <c r="X33" s="1032"/>
      <c r="Y33" s="1032"/>
      <c r="Z33" s="1032"/>
      <c r="AA33" s="1032"/>
      <c r="AB33" s="1032"/>
      <c r="AC33" s="1032"/>
      <c r="AD33" s="1032"/>
      <c r="AE33" s="1032"/>
      <c r="AF33" s="1032"/>
      <c r="AG33" s="1032"/>
      <c r="AH33" s="1032"/>
      <c r="AI33" s="1032"/>
      <c r="AJ33" s="1032"/>
      <c r="AK33" s="1032"/>
      <c r="AL33" s="1032"/>
      <c r="AM33" s="1032"/>
      <c r="AN33" s="1032"/>
      <c r="AO33" s="1032"/>
      <c r="AP33" s="1033"/>
      <c r="AQ33" s="330"/>
      <c r="AR33" s="330"/>
      <c r="AS33" s="156"/>
      <c r="AT33" s="156"/>
      <c r="AV33" s="1192"/>
      <c r="AW33" s="429"/>
      <c r="AX33" s="429"/>
      <c r="AY33" s="431"/>
      <c r="AZ33" s="1185" t="s">
        <v>697</v>
      </c>
      <c r="BA33" s="1186"/>
      <c r="BB33" s="1186"/>
      <c r="BC33" s="1186"/>
      <c r="BD33" s="1187"/>
      <c r="BE33" s="430"/>
      <c r="BF33" s="429"/>
      <c r="BI33" s="52" t="s">
        <v>710</v>
      </c>
      <c r="BJ33" s="386" t="s">
        <v>770</v>
      </c>
      <c r="BK33" s="52" t="s">
        <v>747</v>
      </c>
      <c r="BL33" s="386" t="s">
        <v>770</v>
      </c>
      <c r="BM33" s="52" t="s">
        <v>748</v>
      </c>
      <c r="BN33" s="389" t="s">
        <v>748</v>
      </c>
    </row>
    <row r="34" spans="1:71" ht="15" customHeight="1">
      <c r="A34" s="190"/>
      <c r="B34" s="133"/>
      <c r="C34" s="305"/>
      <c r="D34" s="133"/>
      <c r="E34" s="190"/>
      <c r="F34" s="156"/>
      <c r="G34" s="156"/>
      <c r="H34" s="156"/>
      <c r="I34" s="156"/>
      <c r="J34" s="156"/>
      <c r="K34" s="133"/>
      <c r="L34" s="156"/>
      <c r="M34" s="156"/>
      <c r="N34" s="156"/>
      <c r="O34" s="156"/>
      <c r="P34" s="156"/>
      <c r="Q34" s="156"/>
      <c r="R34" s="156"/>
      <c r="S34" s="156"/>
      <c r="T34" s="156"/>
      <c r="U34" s="360"/>
      <c r="V34" s="399"/>
      <c r="W34" s="1032" t="s">
        <v>820</v>
      </c>
      <c r="X34" s="1032"/>
      <c r="Y34" s="1032"/>
      <c r="Z34" s="1032"/>
      <c r="AA34" s="1032"/>
      <c r="AB34" s="1032"/>
      <c r="AC34" s="1032"/>
      <c r="AD34" s="1032"/>
      <c r="AE34" s="1032"/>
      <c r="AF34" s="1032"/>
      <c r="AG34" s="1032"/>
      <c r="AH34" s="1032"/>
      <c r="AI34" s="1032"/>
      <c r="AJ34" s="1032"/>
      <c r="AK34" s="1032"/>
      <c r="AL34" s="1032"/>
      <c r="AM34" s="1032"/>
      <c r="AN34" s="1032"/>
      <c r="AO34" s="1032"/>
      <c r="AP34" s="1033"/>
      <c r="AQ34" s="330"/>
      <c r="AR34" s="330"/>
      <c r="AS34" s="156"/>
      <c r="AT34" s="156"/>
      <c r="AV34" s="1192"/>
      <c r="AW34" s="429"/>
      <c r="AX34" s="430"/>
      <c r="AY34" s="432"/>
      <c r="AZ34" s="1188"/>
      <c r="BA34" s="1189"/>
      <c r="BB34" s="1189"/>
      <c r="BC34" s="1189"/>
      <c r="BD34" s="1190"/>
      <c r="BE34" s="433"/>
      <c r="BF34" s="429"/>
      <c r="BI34" s="52" t="s">
        <v>742</v>
      </c>
      <c r="BJ34" s="386" t="s">
        <v>770</v>
      </c>
      <c r="BK34" s="52"/>
      <c r="BL34" s="386"/>
      <c r="BM34" s="52" t="s">
        <v>751</v>
      </c>
      <c r="BN34" s="52" t="s">
        <v>751</v>
      </c>
    </row>
    <row r="35" spans="1:71" ht="15" customHeight="1">
      <c r="A35" s="190"/>
      <c r="B35" s="133"/>
      <c r="C35" s="368"/>
      <c r="D35" s="133"/>
      <c r="E35" s="190"/>
      <c r="F35" s="156"/>
      <c r="G35" s="156"/>
      <c r="H35" s="156"/>
      <c r="I35" s="156"/>
      <c r="J35" s="156"/>
      <c r="K35" s="133"/>
      <c r="L35" s="156"/>
      <c r="M35" s="156"/>
      <c r="N35" s="156"/>
      <c r="O35" s="156"/>
      <c r="P35" s="156"/>
      <c r="Q35" s="156"/>
      <c r="R35" s="156"/>
      <c r="S35" s="156"/>
      <c r="T35" s="156"/>
      <c r="U35" s="360" t="s">
        <v>355</v>
      </c>
      <c r="V35" s="399"/>
      <c r="W35" s="1024" t="s">
        <v>866</v>
      </c>
      <c r="X35" s="1024"/>
      <c r="Y35" s="1024"/>
      <c r="Z35" s="1024"/>
      <c r="AA35" s="1024"/>
      <c r="AB35" s="1024"/>
      <c r="AC35" s="1024"/>
      <c r="AD35" s="1024"/>
      <c r="AE35" s="1024"/>
      <c r="AF35" s="1024"/>
      <c r="AG35" s="1024"/>
      <c r="AH35" s="1024"/>
      <c r="AI35" s="1024"/>
      <c r="AJ35" s="1024"/>
      <c r="AK35" s="1024"/>
      <c r="AL35" s="1024"/>
      <c r="AM35" s="1024"/>
      <c r="AN35" s="1024"/>
      <c r="AO35" s="1024"/>
      <c r="AP35" s="1025"/>
      <c r="AQ35" s="330"/>
      <c r="AR35" s="330"/>
      <c r="AS35" s="156"/>
      <c r="AT35" s="156"/>
      <c r="AV35" s="1192"/>
      <c r="AW35" s="429"/>
      <c r="AX35" s="430" t="s">
        <v>554</v>
      </c>
      <c r="AY35" s="432" t="s">
        <v>340</v>
      </c>
      <c r="AZ35" s="434">
        <v>2</v>
      </c>
      <c r="BA35" s="435">
        <v>1.5</v>
      </c>
      <c r="BB35" s="435">
        <v>1</v>
      </c>
      <c r="BC35" s="436">
        <v>0.5</v>
      </c>
      <c r="BD35" s="437">
        <v>0</v>
      </c>
      <c r="BE35" s="433" t="s">
        <v>346</v>
      </c>
      <c r="BF35" s="430" t="s">
        <v>345</v>
      </c>
      <c r="BI35" s="52" t="s">
        <v>723</v>
      </c>
      <c r="BJ35" s="386" t="s">
        <v>770</v>
      </c>
      <c r="BK35" s="52"/>
      <c r="BL35" s="386"/>
      <c r="BM35" s="389" t="s">
        <v>756</v>
      </c>
      <c r="BN35" s="389" t="s">
        <v>756</v>
      </c>
    </row>
    <row r="36" spans="1:71" ht="15" customHeight="1">
      <c r="A36" s="190"/>
      <c r="B36" s="133"/>
      <c r="C36" s="305"/>
      <c r="D36" s="133"/>
      <c r="E36" s="190"/>
      <c r="F36" s="156"/>
      <c r="G36" s="156"/>
      <c r="H36" s="156"/>
      <c r="I36" s="156"/>
      <c r="J36" s="156"/>
      <c r="K36" s="133"/>
      <c r="L36" s="156"/>
      <c r="M36" s="156"/>
      <c r="N36" s="156"/>
      <c r="O36" s="156"/>
      <c r="P36" s="156"/>
      <c r="Q36" s="156"/>
      <c r="R36" s="156"/>
      <c r="S36" s="156"/>
      <c r="T36" s="156"/>
      <c r="U36" s="360" t="s">
        <v>354</v>
      </c>
      <c r="V36" s="399"/>
      <c r="W36" s="1024" t="s">
        <v>821</v>
      </c>
      <c r="X36" s="1024"/>
      <c r="Y36" s="1024"/>
      <c r="Z36" s="1024"/>
      <c r="AA36" s="1024"/>
      <c r="AB36" s="1024"/>
      <c r="AC36" s="1024"/>
      <c r="AD36" s="1024"/>
      <c r="AE36" s="1024"/>
      <c r="AF36" s="1024"/>
      <c r="AG36" s="1024"/>
      <c r="AH36" s="1024"/>
      <c r="AI36" s="1024"/>
      <c r="AJ36" s="1024"/>
      <c r="AK36" s="1024"/>
      <c r="AL36" s="1024"/>
      <c r="AM36" s="1024"/>
      <c r="AN36" s="1024"/>
      <c r="AO36" s="1024"/>
      <c r="AP36" s="1025"/>
      <c r="AQ36" s="330"/>
      <c r="AR36" s="330"/>
      <c r="AS36" s="156"/>
      <c r="AT36" s="156"/>
      <c r="AV36" s="1192"/>
      <c r="AW36" s="429"/>
      <c r="AX36" s="429"/>
      <c r="AY36" s="438"/>
      <c r="AZ36" s="439"/>
      <c r="BA36" s="440"/>
      <c r="BB36" s="440"/>
      <c r="BC36" s="441"/>
      <c r="BD36" s="442"/>
      <c r="BE36" s="430"/>
      <c r="BF36" s="430"/>
      <c r="BI36" s="52" t="s">
        <v>743</v>
      </c>
      <c r="BJ36" s="386" t="s">
        <v>770</v>
      </c>
      <c r="BK36" s="52"/>
      <c r="BL36" s="386"/>
      <c r="BM36" s="389" t="s">
        <v>762</v>
      </c>
      <c r="BN36" s="389" t="s">
        <v>756</v>
      </c>
    </row>
    <row r="37" spans="1:71" ht="15" customHeight="1">
      <c r="A37" s="190"/>
      <c r="B37" s="133"/>
      <c r="C37" s="305"/>
      <c r="D37" s="133"/>
      <c r="E37" s="190"/>
      <c r="F37" s="156"/>
      <c r="G37" s="156"/>
      <c r="H37" s="156"/>
      <c r="I37" s="156"/>
      <c r="J37" s="156"/>
      <c r="K37" s="133"/>
      <c r="L37" s="156"/>
      <c r="M37" s="156"/>
      <c r="N37" s="156"/>
      <c r="O37" s="156"/>
      <c r="P37" s="156"/>
      <c r="Q37" s="156"/>
      <c r="R37" s="156"/>
      <c r="S37" s="156"/>
      <c r="T37" s="156"/>
      <c r="U37" s="360"/>
      <c r="V37" s="399"/>
      <c r="W37" s="1024" t="s">
        <v>822</v>
      </c>
      <c r="X37" s="1024"/>
      <c r="Y37" s="1024"/>
      <c r="Z37" s="1024"/>
      <c r="AA37" s="1024"/>
      <c r="AB37" s="1024"/>
      <c r="AC37" s="1024"/>
      <c r="AD37" s="1024"/>
      <c r="AE37" s="1024"/>
      <c r="AF37" s="1024"/>
      <c r="AG37" s="1024"/>
      <c r="AH37" s="1024"/>
      <c r="AI37" s="1024"/>
      <c r="AJ37" s="1024"/>
      <c r="AK37" s="1024"/>
      <c r="AL37" s="1024"/>
      <c r="AM37" s="1024"/>
      <c r="AN37" s="1024"/>
      <c r="AO37" s="1024"/>
      <c r="AP37" s="1025"/>
      <c r="AQ37" s="330"/>
      <c r="AR37" s="330"/>
      <c r="AS37" s="156"/>
      <c r="AT37" s="156"/>
      <c r="AV37" s="1192"/>
      <c r="AW37" s="429"/>
      <c r="AX37" s="429"/>
      <c r="AY37" s="438" t="s">
        <v>339</v>
      </c>
      <c r="AZ37" s="439"/>
      <c r="BA37" s="440">
        <v>85</v>
      </c>
      <c r="BB37" s="440">
        <v>80</v>
      </c>
      <c r="BC37" s="441">
        <v>75</v>
      </c>
      <c r="BD37" s="442">
        <v>70</v>
      </c>
      <c r="BE37" s="430"/>
      <c r="BF37" s="429"/>
      <c r="BI37" s="52" t="s">
        <v>744</v>
      </c>
      <c r="BJ37" s="386" t="s">
        <v>770</v>
      </c>
      <c r="BK37" s="52"/>
      <c r="BL37" s="386"/>
      <c r="BM37" s="389" t="s">
        <v>752</v>
      </c>
      <c r="BN37" s="389" t="s">
        <v>752</v>
      </c>
      <c r="BP37" s="4"/>
      <c r="BQ37" s="4"/>
      <c r="BR37" s="4"/>
      <c r="BS37" s="4"/>
    </row>
    <row r="38" spans="1:71" ht="15" customHeight="1">
      <c r="A38" s="190"/>
      <c r="B38" s="133"/>
      <c r="C38" s="305"/>
      <c r="D38" s="133"/>
      <c r="E38" s="190"/>
      <c r="F38" s="156"/>
      <c r="G38" s="156"/>
      <c r="H38" s="156"/>
      <c r="I38" s="156"/>
      <c r="J38" s="156"/>
      <c r="K38" s="133"/>
      <c r="L38" s="156"/>
      <c r="M38" s="156"/>
      <c r="N38" s="156"/>
      <c r="O38" s="156"/>
      <c r="P38" s="156"/>
      <c r="Q38" s="156"/>
      <c r="R38" s="156"/>
      <c r="S38" s="156"/>
      <c r="T38" s="156"/>
      <c r="U38" s="360" t="s">
        <v>823</v>
      </c>
      <c r="V38" s="399"/>
      <c r="W38" s="1024" t="s">
        <v>864</v>
      </c>
      <c r="X38" s="1024"/>
      <c r="Y38" s="1024"/>
      <c r="Z38" s="1024"/>
      <c r="AA38" s="1024"/>
      <c r="AB38" s="1024"/>
      <c r="AC38" s="1024"/>
      <c r="AD38" s="1024"/>
      <c r="AE38" s="1024"/>
      <c r="AF38" s="1024"/>
      <c r="AG38" s="1024"/>
      <c r="AH38" s="1024"/>
      <c r="AI38" s="1024"/>
      <c r="AJ38" s="1024"/>
      <c r="AK38" s="1024"/>
      <c r="AL38" s="1024"/>
      <c r="AM38" s="1024"/>
      <c r="AN38" s="1024"/>
      <c r="AO38" s="1024"/>
      <c r="AP38" s="1025"/>
      <c r="AQ38" s="330"/>
      <c r="AR38" s="330"/>
      <c r="AS38" s="156"/>
      <c r="AT38" s="156"/>
      <c r="AV38" s="1193"/>
      <c r="AW38" s="443"/>
      <c r="AX38" s="443"/>
      <c r="AY38" s="444" t="s">
        <v>338</v>
      </c>
      <c r="AZ38" s="445">
        <v>85</v>
      </c>
      <c r="BA38" s="446">
        <v>80</v>
      </c>
      <c r="BB38" s="446">
        <v>75</v>
      </c>
      <c r="BC38" s="447">
        <v>70</v>
      </c>
      <c r="BD38" s="448">
        <v>0</v>
      </c>
      <c r="BE38" s="449"/>
      <c r="BF38" s="443"/>
      <c r="BI38" s="52" t="s">
        <v>745</v>
      </c>
      <c r="BJ38" s="386" t="s">
        <v>770</v>
      </c>
      <c r="BK38" s="52"/>
      <c r="BL38" s="386"/>
      <c r="BM38" s="389" t="s">
        <v>753</v>
      </c>
      <c r="BN38" s="389" t="s">
        <v>753</v>
      </c>
      <c r="BP38" s="4"/>
      <c r="BQ38" s="4"/>
      <c r="BR38" s="4"/>
      <c r="BS38" s="4"/>
    </row>
    <row r="39" spans="1:71" ht="15" customHeight="1">
      <c r="A39" s="190"/>
      <c r="B39" s="133"/>
      <c r="C39" s="368"/>
      <c r="D39" s="133"/>
      <c r="E39" s="190"/>
      <c r="F39" s="156"/>
      <c r="G39" s="156"/>
      <c r="H39" s="156"/>
      <c r="I39" s="156"/>
      <c r="J39" s="156"/>
      <c r="K39" s="133"/>
      <c r="L39" s="156"/>
      <c r="M39" s="156"/>
      <c r="N39" s="156"/>
      <c r="O39" s="156"/>
      <c r="P39" s="156"/>
      <c r="Q39" s="156"/>
      <c r="R39" s="156"/>
      <c r="S39" s="156"/>
      <c r="T39" s="156"/>
      <c r="U39" s="360"/>
      <c r="V39" s="399"/>
      <c r="W39" s="1024" t="s">
        <v>824</v>
      </c>
      <c r="X39" s="1024"/>
      <c r="Y39" s="1024"/>
      <c r="Z39" s="1024"/>
      <c r="AA39" s="1024"/>
      <c r="AB39" s="1024"/>
      <c r="AC39" s="1024"/>
      <c r="AD39" s="1024"/>
      <c r="AE39" s="1024"/>
      <c r="AF39" s="1024"/>
      <c r="AG39" s="1024"/>
      <c r="AH39" s="1024"/>
      <c r="AI39" s="1024"/>
      <c r="AJ39" s="1024"/>
      <c r="AK39" s="1024"/>
      <c r="AL39" s="1024"/>
      <c r="AM39" s="1024"/>
      <c r="AN39" s="1024"/>
      <c r="AO39" s="1024"/>
      <c r="AP39" s="1025"/>
      <c r="AQ39" s="330"/>
      <c r="AR39" s="330"/>
      <c r="AS39" s="156"/>
      <c r="AT39" s="156"/>
      <c r="AV39" s="1183" t="str">
        <f>IF(BF40=$BF$45,"○","-")</f>
        <v>-</v>
      </c>
      <c r="AW39" s="450"/>
      <c r="AX39" s="451"/>
      <c r="AY39" s="452" t="s">
        <v>341</v>
      </c>
      <c r="AZ39" s="453">
        <f>COUNTIFS(AS33:AS36,"&gt;=85")</f>
        <v>0</v>
      </c>
      <c r="BA39" s="454">
        <f>COUNTIFS(AS33:AS36,"&gt;=80",AS33:AS36,"&lt;85")</f>
        <v>0</v>
      </c>
      <c r="BB39" s="454">
        <f>COUNTIFS(AS33:AS36,"&gt;=75",AS33:AS36,"&lt;80")</f>
        <v>0</v>
      </c>
      <c r="BC39" s="455">
        <f>COUNTIFS(AS33:AS36,"&gt;=70",AS33:AS36,"&lt;75")</f>
        <v>0</v>
      </c>
      <c r="BD39" s="455">
        <f>COUNTIFS(AS33:AS36,"&gt;=0",AS33:AS36,"&lt;70")</f>
        <v>0</v>
      </c>
      <c r="BE39" s="451"/>
      <c r="BF39" s="427"/>
      <c r="BI39" s="52" t="s">
        <v>746</v>
      </c>
      <c r="BJ39" s="386" t="s">
        <v>770</v>
      </c>
      <c r="BK39" s="389"/>
      <c r="BL39" s="386"/>
      <c r="BM39" s="389" t="s">
        <v>761</v>
      </c>
      <c r="BN39" s="389" t="s">
        <v>753</v>
      </c>
      <c r="BP39" s="4"/>
      <c r="BQ39" s="4"/>
      <c r="BR39" s="4"/>
      <c r="BS39" s="4"/>
    </row>
    <row r="40" spans="1:71" ht="15" customHeight="1">
      <c r="A40" s="190"/>
      <c r="B40" s="133"/>
      <c r="C40" s="305"/>
      <c r="D40" s="133"/>
      <c r="E40" s="190"/>
      <c r="F40" s="156"/>
      <c r="G40" s="156"/>
      <c r="H40" s="156"/>
      <c r="I40" s="156"/>
      <c r="J40" s="156"/>
      <c r="K40" s="133"/>
      <c r="L40" s="156"/>
      <c r="M40" s="156"/>
      <c r="N40" s="156"/>
      <c r="O40" s="156"/>
      <c r="P40" s="156"/>
      <c r="Q40" s="156"/>
      <c r="R40" s="156"/>
      <c r="S40" s="156"/>
      <c r="T40" s="156"/>
      <c r="U40" s="360" t="s">
        <v>865</v>
      </c>
      <c r="V40" s="399"/>
      <c r="W40" s="1024" t="s">
        <v>867</v>
      </c>
      <c r="X40" s="1024"/>
      <c r="Y40" s="1024"/>
      <c r="Z40" s="1024"/>
      <c r="AA40" s="1024"/>
      <c r="AB40" s="1024"/>
      <c r="AC40" s="1024"/>
      <c r="AD40" s="1024"/>
      <c r="AE40" s="1024"/>
      <c r="AF40" s="1024"/>
      <c r="AG40" s="1024"/>
      <c r="AH40" s="1024"/>
      <c r="AI40" s="1024"/>
      <c r="AJ40" s="1024"/>
      <c r="AK40" s="1024"/>
      <c r="AL40" s="1024"/>
      <c r="AM40" s="1024"/>
      <c r="AN40" s="1024"/>
      <c r="AO40" s="1024"/>
      <c r="AP40" s="1025"/>
      <c r="AQ40" s="330"/>
      <c r="AR40" s="330"/>
      <c r="AS40" s="156"/>
      <c r="AT40" s="156"/>
      <c r="AV40" s="1184"/>
      <c r="AW40" s="444" t="str">
        <f>C21</f>
        <v/>
      </c>
      <c r="AX40" s="456">
        <f>IF(AG22="",0,2)</f>
        <v>0</v>
      </c>
      <c r="AY40" s="457" t="s">
        <v>342</v>
      </c>
      <c r="AZ40" s="458">
        <f t="shared" ref="AZ40:BC40" si="0">AZ$35*AZ39</f>
        <v>0</v>
      </c>
      <c r="BA40" s="459">
        <f t="shared" si="0"/>
        <v>0</v>
      </c>
      <c r="BB40" s="459">
        <f t="shared" si="0"/>
        <v>0</v>
      </c>
      <c r="BC40" s="460">
        <f t="shared" si="0"/>
        <v>0</v>
      </c>
      <c r="BD40" s="460">
        <f>BD$35*BD39</f>
        <v>0</v>
      </c>
      <c r="BE40" s="456">
        <f>IF(T57="○",3,0)</f>
        <v>0</v>
      </c>
      <c r="BF40" s="461" t="str">
        <f>IF(C22="","-",IF(A22=$C$82,"-",SUM(AX40,AZ40,BA40,BB40,BC40,BD40,BE40)))</f>
        <v>-</v>
      </c>
      <c r="BI40" s="52"/>
      <c r="BJ40" s="386"/>
      <c r="BK40" s="389"/>
      <c r="BL40" s="386"/>
      <c r="BM40" s="389" t="s">
        <v>757</v>
      </c>
      <c r="BN40" s="389" t="s">
        <v>757</v>
      </c>
    </row>
    <row r="41" spans="1:71" ht="15" customHeight="1">
      <c r="A41" s="190"/>
      <c r="B41" s="133"/>
      <c r="C41" s="305"/>
      <c r="D41" s="133"/>
      <c r="E41" s="190"/>
      <c r="F41" s="156"/>
      <c r="G41" s="156"/>
      <c r="H41" s="156"/>
      <c r="I41" s="156"/>
      <c r="J41" s="156"/>
      <c r="K41" s="133"/>
      <c r="L41" s="156"/>
      <c r="M41" s="156"/>
      <c r="N41" s="156"/>
      <c r="O41" s="156"/>
      <c r="P41" s="156"/>
      <c r="Q41" s="156"/>
      <c r="R41" s="156"/>
      <c r="S41" s="156"/>
      <c r="T41" s="156"/>
      <c r="U41" s="360"/>
      <c r="V41" s="399"/>
      <c r="W41" s="1175" t="s">
        <v>868</v>
      </c>
      <c r="X41" s="1175"/>
      <c r="Y41" s="1175"/>
      <c r="Z41" s="1175"/>
      <c r="AA41" s="1175"/>
      <c r="AB41" s="1175"/>
      <c r="AC41" s="1175"/>
      <c r="AD41" s="1175"/>
      <c r="AE41" s="1175"/>
      <c r="AF41" s="1175"/>
      <c r="AG41" s="1175"/>
      <c r="AH41" s="1175"/>
      <c r="AI41" s="1175"/>
      <c r="AJ41" s="1175"/>
      <c r="AK41" s="1175"/>
      <c r="AL41" s="1175"/>
      <c r="AM41" s="1175"/>
      <c r="AN41" s="1175"/>
      <c r="AO41" s="1175"/>
      <c r="AP41" s="1176"/>
      <c r="AQ41" s="330"/>
      <c r="AR41" s="330"/>
      <c r="AS41" s="156"/>
      <c r="AT41" s="156"/>
      <c r="AV41" s="1183" t="str">
        <f>IF(BF42=$BF$45,"○","-")</f>
        <v>-</v>
      </c>
      <c r="AW41" s="450"/>
      <c r="AX41" s="451"/>
      <c r="AY41" s="452" t="s">
        <v>341</v>
      </c>
      <c r="AZ41" s="462">
        <f>COUNTIFS(AS37:AS40,"&gt;=85")</f>
        <v>0</v>
      </c>
      <c r="BA41" s="454">
        <f>COUNTIFS(AS37:AS40,"&gt;=80",AS37:AS40,"&lt;85")</f>
        <v>0</v>
      </c>
      <c r="BB41" s="454">
        <f>COUNTIFS(AS37:AS40,"&gt;=75",AS37:AS40,"&lt;80")</f>
        <v>0</v>
      </c>
      <c r="BC41" s="455">
        <f>COUNTIFS(AS37:AS40,"&gt;=70",AS37:AS40,"&lt;75")</f>
        <v>0</v>
      </c>
      <c r="BD41" s="455">
        <f>COUNTIFS(AS37:AS40,"&gt;=0",AS37:AS40,"&lt;70")</f>
        <v>0</v>
      </c>
      <c r="BE41" s="451"/>
      <c r="BF41" s="427"/>
      <c r="BI41" s="52"/>
      <c r="BJ41" s="386"/>
      <c r="BK41" s="389"/>
      <c r="BL41" s="386"/>
      <c r="BM41" s="386" t="s">
        <v>754</v>
      </c>
      <c r="BN41" s="389" t="s">
        <v>754</v>
      </c>
    </row>
    <row r="42" spans="1:71" ht="15" customHeight="1" thickBot="1">
      <c r="A42" s="190"/>
      <c r="B42" s="133"/>
      <c r="C42" s="305"/>
      <c r="D42" s="133"/>
      <c r="E42" s="190"/>
      <c r="F42" s="156"/>
      <c r="G42" s="156"/>
      <c r="H42" s="156"/>
      <c r="I42" s="156"/>
      <c r="J42" s="156"/>
      <c r="K42" s="133"/>
      <c r="L42" s="156"/>
      <c r="M42" s="156"/>
      <c r="N42" s="156"/>
      <c r="O42" s="156"/>
      <c r="P42" s="156"/>
      <c r="Q42" s="156"/>
      <c r="R42" s="156"/>
      <c r="S42" s="156"/>
      <c r="T42" s="156"/>
      <c r="U42" s="361" t="s">
        <v>869</v>
      </c>
      <c r="V42" s="402"/>
      <c r="W42" s="1042" t="s">
        <v>871</v>
      </c>
      <c r="X42" s="1042"/>
      <c r="Y42" s="1042"/>
      <c r="Z42" s="1042"/>
      <c r="AA42" s="1042"/>
      <c r="AB42" s="1042"/>
      <c r="AC42" s="1042"/>
      <c r="AD42" s="1042"/>
      <c r="AE42" s="1042"/>
      <c r="AF42" s="1042"/>
      <c r="AG42" s="1042"/>
      <c r="AH42" s="1042"/>
      <c r="AI42" s="1042"/>
      <c r="AJ42" s="1042"/>
      <c r="AK42" s="1042"/>
      <c r="AL42" s="1042"/>
      <c r="AM42" s="1042"/>
      <c r="AN42" s="1042"/>
      <c r="AO42" s="1042"/>
      <c r="AP42" s="1043"/>
      <c r="AQ42" s="330"/>
      <c r="AR42" s="330"/>
      <c r="AS42" s="156"/>
      <c r="AT42" s="156"/>
      <c r="AV42" s="1184"/>
      <c r="AW42" s="444" t="str">
        <f>C23</f>
        <v/>
      </c>
      <c r="AX42" s="456">
        <f>IF(AG24="",0,2)</f>
        <v>0</v>
      </c>
      <c r="AY42" s="457" t="s">
        <v>342</v>
      </c>
      <c r="AZ42" s="458">
        <f t="shared" ref="AZ42:BC42" si="1">AZ$35*AZ41</f>
        <v>0</v>
      </c>
      <c r="BA42" s="459">
        <f t="shared" si="1"/>
        <v>0</v>
      </c>
      <c r="BB42" s="459">
        <f t="shared" si="1"/>
        <v>0</v>
      </c>
      <c r="BC42" s="460">
        <f t="shared" si="1"/>
        <v>0</v>
      </c>
      <c r="BD42" s="460">
        <f>BD$35*BD41</f>
        <v>0</v>
      </c>
      <c r="BE42" s="456">
        <f>IF(T59="○",3,0)</f>
        <v>0</v>
      </c>
      <c r="BF42" s="461" t="str">
        <f>IF(C24="","-",IF(A24=$C$82,"-",SUM(AX42,AZ42,BA42,BB42,BC42,BD42,BE42)))</f>
        <v>-</v>
      </c>
      <c r="BI42" s="52"/>
      <c r="BJ42" s="386"/>
      <c r="BK42" s="389"/>
      <c r="BL42" s="386"/>
      <c r="BM42" s="386" t="s">
        <v>766</v>
      </c>
      <c r="BN42" s="389" t="s">
        <v>754</v>
      </c>
    </row>
    <row r="43" spans="1:71" ht="15" customHeight="1" thickTop="1">
      <c r="A43" s="190"/>
      <c r="B43" s="133"/>
      <c r="C43" s="368"/>
      <c r="D43" s="133"/>
      <c r="E43" s="190"/>
      <c r="F43" s="156"/>
      <c r="G43" s="156"/>
      <c r="H43" s="156"/>
      <c r="I43" s="156"/>
      <c r="J43" s="156"/>
      <c r="K43" s="133"/>
      <c r="L43" s="156"/>
      <c r="M43" s="156"/>
      <c r="N43" s="156"/>
      <c r="O43" s="156"/>
      <c r="P43" s="156"/>
      <c r="Q43" s="156"/>
      <c r="R43" s="156"/>
      <c r="S43" s="156"/>
      <c r="T43" s="156"/>
      <c r="U43" s="156"/>
      <c r="V43" s="133"/>
      <c r="W43" s="133"/>
      <c r="X43" s="330"/>
      <c r="Y43" s="330"/>
      <c r="Z43" s="330"/>
      <c r="AA43" s="330"/>
      <c r="AB43" s="156"/>
      <c r="AC43" s="156"/>
      <c r="AD43" s="156"/>
      <c r="AE43" s="156"/>
      <c r="AF43" s="157"/>
      <c r="AG43" s="156"/>
      <c r="AH43" s="156"/>
      <c r="AI43" s="156"/>
      <c r="AJ43" s="156"/>
      <c r="AK43" s="156"/>
      <c r="AL43" s="156"/>
      <c r="AM43" s="156"/>
      <c r="AN43" s="156"/>
      <c r="AO43" s="156"/>
      <c r="AP43" s="330"/>
      <c r="AQ43" s="330"/>
      <c r="AR43" s="330"/>
      <c r="AS43" s="156"/>
      <c r="AT43" s="156"/>
      <c r="AV43" s="1183" t="str">
        <f>IF(BF44=$BF$45,"○","-")</f>
        <v>-</v>
      </c>
      <c r="AW43" s="450"/>
      <c r="AX43" s="451"/>
      <c r="AY43" s="452" t="s">
        <v>341</v>
      </c>
      <c r="AZ43" s="462">
        <f>COUNTIFS(AS41:AS44,"&gt;=85")</f>
        <v>0</v>
      </c>
      <c r="BA43" s="454">
        <f>COUNTIFS(AS41:AS44,"&gt;=80",AS41:AS44,"&lt;85")</f>
        <v>0</v>
      </c>
      <c r="BB43" s="454">
        <f>COUNTIFS(AS41:AS44,"&gt;=75",AS41:AS44,"&lt;80")</f>
        <v>0</v>
      </c>
      <c r="BC43" s="455">
        <f>COUNTIFS(AS41:AS44,"&gt;=70",AS41:AS44,"&lt;75")</f>
        <v>0</v>
      </c>
      <c r="BD43" s="455">
        <f>COUNTIFS(AS41:AS44,"&gt;=0",AS41:AS44,"&lt;70")</f>
        <v>0</v>
      </c>
      <c r="BE43" s="451"/>
      <c r="BF43" s="427"/>
      <c r="BI43" s="52"/>
      <c r="BJ43" s="386"/>
      <c r="BK43" s="389"/>
      <c r="BL43" s="386"/>
      <c r="BM43" s="389" t="s">
        <v>755</v>
      </c>
      <c r="BN43" s="389" t="s">
        <v>755</v>
      </c>
    </row>
    <row r="44" spans="1:71" ht="15" customHeight="1">
      <c r="A44" s="190"/>
      <c r="B44" s="133"/>
      <c r="C44" s="305"/>
      <c r="D44" s="133"/>
      <c r="E44" s="190"/>
      <c r="F44" s="156"/>
      <c r="G44" s="156"/>
      <c r="H44" s="156"/>
      <c r="I44" s="156"/>
      <c r="J44" s="156"/>
      <c r="K44" s="133"/>
      <c r="L44" s="156"/>
      <c r="M44" s="156"/>
      <c r="N44" s="156"/>
      <c r="O44" s="156"/>
      <c r="P44" s="156"/>
      <c r="Q44" s="156"/>
      <c r="R44" s="156"/>
      <c r="S44" s="156"/>
      <c r="T44" s="156"/>
      <c r="U44" s="156"/>
      <c r="V44" s="133"/>
      <c r="W44" s="133"/>
      <c r="X44" s="330"/>
      <c r="Y44" s="330"/>
      <c r="Z44" s="330"/>
      <c r="AA44" s="330"/>
      <c r="AB44" s="169"/>
      <c r="AC44" s="169"/>
      <c r="AD44" s="156"/>
      <c r="AE44" s="169"/>
      <c r="AF44" s="169"/>
      <c r="AG44" s="156"/>
      <c r="AH44" s="156"/>
      <c r="AI44" s="156"/>
      <c r="AJ44" s="156"/>
      <c r="AK44" s="156"/>
      <c r="AL44" s="156"/>
      <c r="AM44" s="156"/>
      <c r="AN44" s="156"/>
      <c r="AO44" s="156"/>
      <c r="AP44" s="330"/>
      <c r="AQ44" s="330"/>
      <c r="AR44" s="330"/>
      <c r="AS44" s="156"/>
      <c r="AT44" s="156"/>
      <c r="AV44" s="1184"/>
      <c r="AW44" s="463" t="str">
        <f>C26</f>
        <v/>
      </c>
      <c r="AX44" s="456">
        <f>IF(AG26="",0,2)</f>
        <v>0</v>
      </c>
      <c r="AY44" s="457" t="s">
        <v>342</v>
      </c>
      <c r="AZ44" s="458">
        <f t="shared" ref="AZ44:BC44" si="2">AZ$35*AZ43</f>
        <v>0</v>
      </c>
      <c r="BA44" s="459">
        <f t="shared" si="2"/>
        <v>0</v>
      </c>
      <c r="BB44" s="459">
        <f t="shared" si="2"/>
        <v>0</v>
      </c>
      <c r="BC44" s="460">
        <f t="shared" si="2"/>
        <v>0</v>
      </c>
      <c r="BD44" s="460">
        <f>BD$35*BD43</f>
        <v>0</v>
      </c>
      <c r="BE44" s="456">
        <f>IF(T61="○",3,0)</f>
        <v>0</v>
      </c>
      <c r="BF44" s="461" t="str">
        <f>IF(C26="","-",IF(A26=$C$82,"-",SUM(AX44,AZ44,BA44,BB44,BC44,BD44,BE44)))</f>
        <v>-</v>
      </c>
      <c r="BI44" s="52"/>
      <c r="BJ44" s="389"/>
      <c r="BK44" s="52"/>
      <c r="BL44" s="52"/>
      <c r="BM44" s="52" t="s">
        <v>710</v>
      </c>
      <c r="BN44" s="386" t="s">
        <v>770</v>
      </c>
    </row>
    <row r="45" spans="1:71" ht="15" customHeight="1">
      <c r="AV45" s="464"/>
      <c r="AW45" s="464"/>
      <c r="AX45" s="464"/>
      <c r="AY45" s="465"/>
      <c r="AZ45" s="464"/>
      <c r="BA45" s="464"/>
      <c r="BB45" s="464"/>
      <c r="BC45" s="464"/>
      <c r="BD45" s="464"/>
      <c r="BE45" s="1206" t="s">
        <v>375</v>
      </c>
      <c r="BF45" s="1209">
        <f>MIN(BF40,BF42,BF44)</f>
        <v>0</v>
      </c>
      <c r="BM45" s="52" t="s">
        <v>742</v>
      </c>
      <c r="BN45" s="386" t="s">
        <v>770</v>
      </c>
    </row>
    <row r="46" spans="1:71" ht="15" customHeight="1">
      <c r="AI46" s="372"/>
      <c r="AJ46" s="372"/>
      <c r="AS46" s="372"/>
      <c r="AT46" s="372"/>
      <c r="AV46" s="464"/>
      <c r="AW46" s="464"/>
      <c r="AX46" s="464"/>
      <c r="AY46" s="465"/>
      <c r="AZ46" s="464"/>
      <c r="BA46" s="464"/>
      <c r="BB46" s="464"/>
      <c r="BC46" s="464"/>
      <c r="BD46" s="464"/>
      <c r="BE46" s="1206"/>
      <c r="BF46" s="1209"/>
      <c r="BM46" s="52" t="s">
        <v>723</v>
      </c>
      <c r="BN46" s="386" t="s">
        <v>770</v>
      </c>
    </row>
    <row r="47" spans="1:71" ht="15" customHeight="1">
      <c r="A47" s="202"/>
      <c r="B47" s="202"/>
      <c r="C47" s="202"/>
      <c r="D47" s="202"/>
      <c r="E47" s="202"/>
      <c r="F47" s="202"/>
      <c r="G47" s="202"/>
      <c r="H47" s="202"/>
      <c r="I47" s="202"/>
      <c r="J47" s="202"/>
      <c r="K47" s="202"/>
      <c r="AI47" s="372"/>
      <c r="AJ47" s="372"/>
      <c r="AS47" s="372"/>
      <c r="AT47" s="372"/>
      <c r="BM47" s="52" t="s">
        <v>743</v>
      </c>
      <c r="BN47" s="386" t="s">
        <v>770</v>
      </c>
    </row>
    <row r="48" spans="1:71" ht="15" customHeight="1">
      <c r="A48" s="202"/>
      <c r="B48" s="202"/>
      <c r="C48" s="202"/>
      <c r="D48" s="202"/>
      <c r="E48" s="202"/>
      <c r="F48" s="202"/>
      <c r="G48" s="202"/>
      <c r="H48" s="202"/>
      <c r="I48" s="202"/>
      <c r="J48" s="202"/>
      <c r="K48" s="202"/>
      <c r="L48" s="4"/>
      <c r="M48" s="4"/>
      <c r="N48" s="4"/>
      <c r="O48" s="4"/>
      <c r="P48" s="4"/>
      <c r="Q48" s="253"/>
      <c r="R48" s="391"/>
      <c r="S48" s="391"/>
      <c r="T48" s="391"/>
      <c r="U48" s="391"/>
      <c r="V48" s="391"/>
      <c r="W48" s="140"/>
      <c r="X48" s="140"/>
      <c r="AC48" s="140"/>
      <c r="AD48" s="140"/>
      <c r="AE48" s="140"/>
      <c r="AF48" s="140"/>
      <c r="AG48" s="140"/>
      <c r="AH48" s="140"/>
      <c r="AI48" s="372"/>
      <c r="AJ48" s="372"/>
      <c r="AS48" s="372"/>
      <c r="AT48" s="372"/>
      <c r="BM48" s="52" t="s">
        <v>744</v>
      </c>
      <c r="BN48" s="386" t="s">
        <v>770</v>
      </c>
    </row>
    <row r="49" spans="1:69" ht="15" customHeight="1">
      <c r="A49" s="130"/>
      <c r="B49" s="130"/>
      <c r="C49" s="202"/>
      <c r="D49" s="130"/>
      <c r="E49" s="130"/>
      <c r="F49" s="130"/>
      <c r="G49" s="130"/>
      <c r="H49" s="130"/>
      <c r="I49" s="130"/>
      <c r="J49" s="130"/>
      <c r="AI49" s="372"/>
      <c r="AJ49" s="372"/>
      <c r="AS49" s="372"/>
      <c r="AT49" s="372"/>
      <c r="BM49" s="52" t="s">
        <v>745</v>
      </c>
      <c r="BN49" s="386" t="s">
        <v>770</v>
      </c>
    </row>
    <row r="50" spans="1:69" ht="15" customHeight="1">
      <c r="B50" s="130"/>
      <c r="C50" s="202"/>
      <c r="D50" s="130"/>
      <c r="E50" s="375"/>
      <c r="F50" s="375"/>
      <c r="G50" s="375"/>
      <c r="H50" s="375"/>
      <c r="I50" s="375"/>
      <c r="J50" s="375"/>
      <c r="K50" s="375"/>
      <c r="L50" s="375"/>
      <c r="M50" s="375"/>
      <c r="N50" s="375"/>
      <c r="O50" s="375"/>
      <c r="P50" s="375"/>
      <c r="Q50" s="375"/>
      <c r="R50" s="375"/>
      <c r="S50" s="375"/>
      <c r="T50" s="375"/>
      <c r="U50" s="375"/>
      <c r="V50" s="375"/>
      <c r="W50" s="156"/>
      <c r="AI50" s="372"/>
      <c r="AJ50" s="372"/>
      <c r="AS50" s="372"/>
      <c r="AT50" s="372"/>
      <c r="BM50" s="52" t="s">
        <v>746</v>
      </c>
      <c r="BN50" s="386" t="s">
        <v>770</v>
      </c>
    </row>
    <row r="51" spans="1:69" ht="15" customHeight="1">
      <c r="B51" s="133"/>
      <c r="C51" s="202"/>
      <c r="D51" s="133"/>
      <c r="E51" s="375"/>
      <c r="F51" s="375"/>
      <c r="G51" s="375"/>
      <c r="H51" s="375"/>
      <c r="I51" s="375"/>
      <c r="J51" s="375"/>
      <c r="K51" s="375"/>
      <c r="L51" s="375"/>
      <c r="M51" s="375"/>
      <c r="N51" s="375"/>
      <c r="O51" s="375"/>
      <c r="P51" s="375"/>
      <c r="Q51" s="375"/>
      <c r="R51" s="375"/>
      <c r="S51" s="375"/>
      <c r="T51" s="375"/>
      <c r="U51" s="375"/>
      <c r="V51" s="375"/>
      <c r="W51" s="156"/>
      <c r="X51" s="157"/>
      <c r="AI51" s="372"/>
      <c r="AJ51" s="372"/>
      <c r="AS51" s="372"/>
      <c r="AT51" s="372"/>
      <c r="BM51" s="52" t="s">
        <v>747</v>
      </c>
      <c r="BN51" s="386" t="s">
        <v>770</v>
      </c>
    </row>
    <row r="52" spans="1:69" ht="15" customHeight="1">
      <c r="B52" s="133"/>
      <c r="C52" s="410"/>
      <c r="D52" s="133"/>
      <c r="E52" s="411"/>
      <c r="F52" s="411"/>
      <c r="G52" s="411"/>
      <c r="H52" s="159"/>
      <c r="I52" s="159"/>
      <c r="J52" s="159"/>
      <c r="K52" s="159"/>
      <c r="L52" s="159"/>
      <c r="M52" s="159"/>
      <c r="N52" s="159"/>
      <c r="O52" s="159"/>
      <c r="P52" s="159"/>
      <c r="Q52" s="159"/>
      <c r="R52" s="159"/>
      <c r="S52" s="159"/>
      <c r="T52" s="159"/>
      <c r="U52" s="159"/>
      <c r="V52" s="159"/>
      <c r="W52" s="159"/>
      <c r="X52" s="157"/>
      <c r="AI52" s="372"/>
      <c r="AJ52" s="372"/>
      <c r="AS52" s="372"/>
      <c r="AT52" s="372"/>
    </row>
    <row r="53" spans="1:69" ht="15" customHeight="1">
      <c r="B53" s="133"/>
      <c r="C53" s="410"/>
      <c r="D53" s="133"/>
      <c r="E53" s="411"/>
      <c r="F53" s="411"/>
      <c r="G53" s="411"/>
      <c r="H53" s="159"/>
      <c r="I53" s="159"/>
      <c r="J53" s="159"/>
      <c r="K53" s="159"/>
      <c r="L53" s="159"/>
      <c r="M53" s="159"/>
      <c r="N53" s="159"/>
      <c r="O53" s="159"/>
      <c r="P53" s="159"/>
      <c r="Q53" s="159"/>
      <c r="R53" s="159"/>
      <c r="S53" s="159"/>
      <c r="T53" s="159"/>
      <c r="U53" s="159"/>
      <c r="V53" s="159"/>
      <c r="W53" s="159"/>
      <c r="X53" s="158"/>
      <c r="AI53" s="372"/>
      <c r="AJ53" s="372"/>
      <c r="AL53" s="125"/>
      <c r="AM53" s="125"/>
      <c r="AN53" s="125"/>
      <c r="AO53" s="125"/>
      <c r="AP53" s="125"/>
      <c r="AQ53" s="125"/>
      <c r="AR53" s="125"/>
      <c r="AS53" s="125"/>
      <c r="AT53" s="125"/>
      <c r="BI53" s="52" t="s">
        <v>748</v>
      </c>
      <c r="BJ53" s="52" t="s">
        <v>751</v>
      </c>
      <c r="BK53" s="389" t="s">
        <v>756</v>
      </c>
      <c r="BL53" s="389" t="s">
        <v>752</v>
      </c>
      <c r="BM53" s="389" t="s">
        <v>753</v>
      </c>
      <c r="BN53" s="389" t="s">
        <v>757</v>
      </c>
      <c r="BO53" s="386" t="s">
        <v>754</v>
      </c>
      <c r="BP53" s="389" t="s">
        <v>755</v>
      </c>
      <c r="BQ53" s="386" t="s">
        <v>770</v>
      </c>
    </row>
    <row r="54" spans="1:69" ht="15" customHeight="1">
      <c r="B54" s="133"/>
      <c r="C54" s="163"/>
      <c r="D54" s="133"/>
      <c r="E54" s="373"/>
      <c r="F54" s="373"/>
      <c r="G54" s="373"/>
      <c r="H54" s="373"/>
      <c r="I54" s="373"/>
      <c r="J54" s="373"/>
      <c r="K54" s="373"/>
      <c r="L54" s="373"/>
      <c r="M54" s="373"/>
      <c r="N54" s="373"/>
      <c r="O54" s="373"/>
      <c r="P54" s="373"/>
      <c r="Q54" s="373"/>
      <c r="R54" s="373"/>
      <c r="S54" s="373"/>
      <c r="T54" s="159"/>
      <c r="U54" s="159"/>
      <c r="V54" s="159"/>
      <c r="W54" s="159"/>
      <c r="X54" s="158"/>
      <c r="AI54" s="372"/>
      <c r="AJ54" s="372"/>
      <c r="AL54" s="125"/>
      <c r="AM54" s="125"/>
      <c r="AN54" s="125"/>
      <c r="AO54" s="125"/>
      <c r="AP54" s="125"/>
      <c r="AQ54" s="125"/>
      <c r="AR54" s="125"/>
      <c r="AS54" s="125"/>
      <c r="AT54" s="125"/>
      <c r="BI54" s="52" t="s">
        <v>604</v>
      </c>
      <c r="BJ54" s="389" t="s">
        <v>759</v>
      </c>
      <c r="BK54" s="52" t="s">
        <v>604</v>
      </c>
      <c r="BL54" s="52" t="s">
        <v>604</v>
      </c>
      <c r="BM54" s="52" t="s">
        <v>604</v>
      </c>
      <c r="BN54" s="389" t="s">
        <v>763</v>
      </c>
      <c r="BO54" s="389" t="s">
        <v>764</v>
      </c>
      <c r="BP54" s="52" t="s">
        <v>604</v>
      </c>
      <c r="BQ54" s="52" t="s">
        <v>604</v>
      </c>
    </row>
    <row r="55" spans="1:69" ht="15" customHeight="1">
      <c r="B55" s="169"/>
      <c r="C55" s="169"/>
      <c r="D55" s="169"/>
      <c r="E55" s="373"/>
      <c r="F55" s="373"/>
      <c r="G55" s="373"/>
      <c r="H55" s="373"/>
      <c r="I55" s="373"/>
      <c r="J55" s="373"/>
      <c r="K55" s="373"/>
      <c r="L55" s="373"/>
      <c r="M55" s="373"/>
      <c r="N55" s="373"/>
      <c r="O55" s="373"/>
      <c r="P55" s="373"/>
      <c r="Q55" s="373"/>
      <c r="R55" s="373"/>
      <c r="S55" s="373"/>
      <c r="T55" s="159"/>
      <c r="U55" s="159"/>
      <c r="V55" s="159"/>
      <c r="W55" s="159"/>
      <c r="X55" s="158"/>
      <c r="Y55" s="158"/>
      <c r="Z55" s="158"/>
      <c r="AL55" s="125"/>
      <c r="AM55" s="125"/>
      <c r="AN55" s="125"/>
      <c r="AO55" s="125"/>
      <c r="AP55" s="125"/>
      <c r="AQ55" s="125"/>
      <c r="AR55" s="125"/>
      <c r="AS55" s="125"/>
      <c r="AT55" s="125"/>
      <c r="BI55" s="52"/>
      <c r="BJ55" s="389" t="s">
        <v>760</v>
      </c>
      <c r="BK55" s="389"/>
      <c r="BL55" s="389"/>
      <c r="BM55" s="389"/>
      <c r="BN55" s="389"/>
      <c r="BO55" s="389" t="s">
        <v>764</v>
      </c>
      <c r="BP55" s="389"/>
      <c r="BQ55" s="389"/>
    </row>
    <row r="56" spans="1:69" ht="15" customHeight="1">
      <c r="B56" s="169"/>
      <c r="C56" s="169"/>
      <c r="D56" s="169"/>
      <c r="E56" s="374"/>
      <c r="F56" s="374"/>
      <c r="G56" s="374"/>
      <c r="H56" s="374"/>
      <c r="I56" s="374"/>
      <c r="J56" s="374"/>
      <c r="K56" s="374"/>
      <c r="L56" s="374"/>
      <c r="M56" s="374"/>
      <c r="N56" s="374"/>
      <c r="O56" s="374"/>
      <c r="P56" s="374"/>
      <c r="Q56" s="374"/>
      <c r="R56" s="374"/>
      <c r="S56" s="374"/>
      <c r="T56" s="159"/>
      <c r="U56" s="159"/>
      <c r="V56" s="159"/>
      <c r="W56" s="159"/>
      <c r="X56" s="158"/>
      <c r="Y56" s="158"/>
      <c r="Z56" s="158"/>
      <c r="AL56" s="169"/>
      <c r="AM56" s="169"/>
      <c r="AN56" s="169"/>
      <c r="AO56" s="169"/>
      <c r="AP56" s="169"/>
      <c r="AQ56" s="169"/>
      <c r="AR56" s="169"/>
      <c r="AS56" s="382"/>
      <c r="AT56" s="382"/>
      <c r="AY56" t="s">
        <v>730</v>
      </c>
      <c r="AZ56" t="s">
        <v>732</v>
      </c>
      <c r="BA56" t="s">
        <v>733</v>
      </c>
      <c r="BB56" t="s">
        <v>734</v>
      </c>
      <c r="BC56" t="s">
        <v>735</v>
      </c>
      <c r="BD56" s="385"/>
      <c r="BI56" s="52"/>
      <c r="BJ56" s="389"/>
      <c r="BK56" s="389"/>
      <c r="BL56" s="389"/>
      <c r="BM56" s="389"/>
      <c r="BN56" s="389"/>
      <c r="BO56" s="389" t="s">
        <v>765</v>
      </c>
      <c r="BP56" s="389"/>
      <c r="BQ56" s="389"/>
    </row>
    <row r="57" spans="1:69" ht="15" customHeight="1">
      <c r="A57" s="190"/>
      <c r="B57" s="133"/>
      <c r="C57" s="305"/>
      <c r="D57" s="133"/>
      <c r="E57" s="156"/>
      <c r="F57" s="156"/>
      <c r="G57" s="156"/>
      <c r="H57" s="156"/>
      <c r="I57" s="156"/>
      <c r="J57" s="156"/>
      <c r="K57" s="156"/>
      <c r="L57" s="156"/>
      <c r="M57" s="156"/>
      <c r="N57" s="156"/>
      <c r="O57" s="156"/>
      <c r="P57" s="156"/>
      <c r="Q57" s="156"/>
      <c r="R57" s="156"/>
      <c r="S57" s="156"/>
      <c r="T57" s="156"/>
      <c r="U57" s="156"/>
      <c r="V57" s="156"/>
      <c r="W57" s="156"/>
      <c r="X57" s="157"/>
      <c r="Y57" s="157"/>
      <c r="Z57" s="157"/>
      <c r="AL57" s="169"/>
      <c r="AM57" s="169"/>
      <c r="AN57" s="169"/>
      <c r="AO57" s="169"/>
      <c r="AP57" s="169"/>
      <c r="AQ57" s="169"/>
      <c r="AR57" s="169"/>
      <c r="AS57" s="382"/>
      <c r="AT57" s="382"/>
      <c r="AX57" s="4"/>
      <c r="AY57" t="s">
        <v>731</v>
      </c>
      <c r="AZ57" t="s">
        <v>708</v>
      </c>
      <c r="BA57" t="s">
        <v>708</v>
      </c>
      <c r="BB57" t="s">
        <v>708</v>
      </c>
      <c r="BC57" s="4" t="s">
        <v>721</v>
      </c>
      <c r="BD57" s="4"/>
      <c r="BI57" s="389"/>
      <c r="BJ57" s="386"/>
      <c r="BK57" s="386"/>
      <c r="BL57" s="389"/>
      <c r="BM57" s="389"/>
      <c r="BN57" s="389"/>
      <c r="BO57" s="389"/>
      <c r="BP57" s="389"/>
      <c r="BQ57" s="386"/>
    </row>
    <row r="58" spans="1:69" ht="15" customHeight="1">
      <c r="A58" s="190"/>
      <c r="B58" s="133"/>
      <c r="C58" s="368"/>
      <c r="D58" s="133"/>
      <c r="E58" s="156"/>
      <c r="F58" s="156"/>
      <c r="G58" s="156"/>
      <c r="H58" s="156"/>
      <c r="I58" s="156"/>
      <c r="J58" s="156"/>
      <c r="K58" s="156"/>
      <c r="L58" s="156"/>
      <c r="M58" s="156"/>
      <c r="N58" s="156"/>
      <c r="O58" s="156"/>
      <c r="P58" s="156"/>
      <c r="Q58" s="156"/>
      <c r="R58" s="156"/>
      <c r="S58" s="156"/>
      <c r="T58" s="156"/>
      <c r="U58" s="156"/>
      <c r="V58" s="156"/>
      <c r="W58" s="156"/>
      <c r="X58" s="157"/>
      <c r="Y58" s="157"/>
      <c r="Z58" s="157"/>
      <c r="AA58" s="156"/>
      <c r="AH58" s="125"/>
      <c r="AI58" s="159"/>
      <c r="AJ58" s="159"/>
      <c r="AK58" s="159"/>
      <c r="AX58"/>
      <c r="AY58" t="s">
        <v>709</v>
      </c>
      <c r="AZ58" t="s">
        <v>709</v>
      </c>
      <c r="BA58" t="s">
        <v>709</v>
      </c>
      <c r="BB58" t="s">
        <v>709</v>
      </c>
      <c r="BC58" s="4" t="s">
        <v>722</v>
      </c>
      <c r="BD58" s="4"/>
    </row>
    <row r="59" spans="1:69" ht="15" customHeight="1">
      <c r="A59" s="190"/>
      <c r="B59" s="133"/>
      <c r="C59" s="305"/>
      <c r="D59" s="133"/>
      <c r="E59" s="156"/>
      <c r="F59" s="156"/>
      <c r="G59" s="156"/>
      <c r="H59" s="156"/>
      <c r="I59" s="156"/>
      <c r="J59" s="156"/>
      <c r="K59" s="156"/>
      <c r="L59" s="156"/>
      <c r="M59" s="156"/>
      <c r="N59" s="156"/>
      <c r="O59" s="156"/>
      <c r="P59" s="156"/>
      <c r="Q59" s="156"/>
      <c r="R59" s="156"/>
      <c r="S59" s="156"/>
      <c r="T59" s="156"/>
      <c r="U59" s="156"/>
      <c r="V59" s="156"/>
      <c r="W59" s="156"/>
      <c r="X59" s="157"/>
      <c r="Y59" s="371"/>
      <c r="Z59" s="371"/>
      <c r="AA59" s="371"/>
      <c r="AB59" s="194"/>
      <c r="AC59" s="194"/>
      <c r="AD59" s="194"/>
      <c r="AE59" s="194"/>
      <c r="AF59" s="194"/>
      <c r="AG59" s="194"/>
      <c r="AH59" s="194"/>
      <c r="AI59" s="194"/>
      <c r="AJ59" s="194"/>
      <c r="AK59" s="194"/>
      <c r="AL59" s="194"/>
      <c r="AM59" s="194"/>
      <c r="AN59" s="194"/>
      <c r="AO59" s="194"/>
      <c r="AP59" s="194"/>
      <c r="AQ59" s="194"/>
      <c r="AR59" s="194"/>
      <c r="AS59" s="194"/>
      <c r="AT59" s="194"/>
      <c r="AX59"/>
      <c r="AY59" t="s">
        <v>710</v>
      </c>
      <c r="AZ59" t="s">
        <v>710</v>
      </c>
      <c r="BA59" t="s">
        <v>710</v>
      </c>
      <c r="BB59" t="s">
        <v>723</v>
      </c>
      <c r="BC59" s="4" t="s">
        <v>725</v>
      </c>
      <c r="BD59" s="4"/>
    </row>
    <row r="60" spans="1:69" ht="15" customHeight="1">
      <c r="A60" s="190"/>
      <c r="B60" s="133"/>
      <c r="C60" s="368"/>
      <c r="D60" s="133"/>
      <c r="E60" s="156"/>
      <c r="F60" s="156"/>
      <c r="G60" s="156"/>
      <c r="H60" s="156"/>
      <c r="I60" s="156"/>
      <c r="J60" s="156"/>
      <c r="K60" s="156"/>
      <c r="L60" s="156"/>
      <c r="M60" s="156"/>
      <c r="N60" s="156"/>
      <c r="O60" s="156"/>
      <c r="P60" s="156"/>
      <c r="Q60" s="156"/>
      <c r="R60" s="156"/>
      <c r="S60" s="156"/>
      <c r="T60" s="156"/>
      <c r="U60" s="156"/>
      <c r="V60" s="156"/>
      <c r="W60" s="156"/>
      <c r="X60" s="157"/>
      <c r="Y60" s="369"/>
      <c r="Z60" s="369"/>
      <c r="AA60" s="399"/>
      <c r="AB60" s="399"/>
      <c r="AC60" s="399"/>
      <c r="AD60" s="399"/>
      <c r="AE60" s="399"/>
      <c r="AF60" s="399"/>
      <c r="AG60" s="399"/>
      <c r="AH60" s="399"/>
      <c r="AI60" s="399"/>
      <c r="AJ60" s="399"/>
      <c r="AK60" s="399"/>
      <c r="AL60" s="399"/>
      <c r="AM60" s="399"/>
      <c r="AN60" s="399"/>
      <c r="AO60" s="399"/>
      <c r="AP60" s="399"/>
      <c r="AQ60" s="399"/>
      <c r="AR60" s="399"/>
      <c r="AS60" s="399"/>
      <c r="AT60" s="399"/>
      <c r="AX60"/>
      <c r="AY60" t="s">
        <v>711</v>
      </c>
      <c r="AZ60" t="s">
        <v>711</v>
      </c>
      <c r="BA60" t="s">
        <v>711</v>
      </c>
      <c r="BB60" t="s">
        <v>724</v>
      </c>
      <c r="BC60" s="4" t="s">
        <v>726</v>
      </c>
      <c r="BD60" s="4"/>
    </row>
    <row r="61" spans="1:69" ht="15" customHeight="1">
      <c r="A61" s="190"/>
      <c r="B61" s="133"/>
      <c r="C61" s="305"/>
      <c r="D61" s="133"/>
      <c r="E61" s="156"/>
      <c r="F61" s="156"/>
      <c r="G61" s="156"/>
      <c r="H61" s="156"/>
      <c r="I61" s="156"/>
      <c r="J61" s="156"/>
      <c r="K61" s="156"/>
      <c r="L61" s="156"/>
      <c r="M61" s="156"/>
      <c r="N61" s="156"/>
      <c r="O61" s="156"/>
      <c r="P61" s="156"/>
      <c r="Q61" s="156"/>
      <c r="R61" s="156"/>
      <c r="S61" s="156"/>
      <c r="T61" s="156"/>
      <c r="U61" s="156"/>
      <c r="V61" s="156"/>
      <c r="W61" s="156"/>
      <c r="X61" s="157"/>
      <c r="Y61" s="369"/>
      <c r="Z61" s="369"/>
      <c r="AA61" s="399"/>
      <c r="AB61" s="399"/>
      <c r="AC61" s="399"/>
      <c r="AD61" s="399"/>
      <c r="AE61" s="399"/>
      <c r="AF61" s="399"/>
      <c r="AG61" s="399"/>
      <c r="AH61" s="399"/>
      <c r="AI61" s="399"/>
      <c r="AJ61" s="399"/>
      <c r="AK61" s="399"/>
      <c r="AL61" s="399"/>
      <c r="AM61" s="399"/>
      <c r="AN61" s="399"/>
      <c r="AO61" s="399"/>
      <c r="AP61" s="399"/>
      <c r="AQ61" s="399"/>
      <c r="AR61" s="399"/>
      <c r="AS61" s="399"/>
      <c r="AT61" s="399"/>
      <c r="AX61"/>
      <c r="AY61" t="s">
        <v>712</v>
      </c>
      <c r="AZ61" t="s">
        <v>712</v>
      </c>
      <c r="BA61" t="s">
        <v>712</v>
      </c>
      <c r="BB61" t="s">
        <v>718</v>
      </c>
      <c r="BC61" s="4" t="s">
        <v>727</v>
      </c>
      <c r="BD61" s="4"/>
    </row>
    <row r="62" spans="1:69" ht="15" customHeight="1">
      <c r="A62" s="190"/>
      <c r="B62" s="133"/>
      <c r="C62" s="368"/>
      <c r="D62" s="133"/>
      <c r="E62" s="156"/>
      <c r="F62" s="156"/>
      <c r="G62" s="156"/>
      <c r="H62" s="156"/>
      <c r="I62" s="156"/>
      <c r="J62" s="156"/>
      <c r="K62" s="156"/>
      <c r="L62" s="156"/>
      <c r="M62" s="156"/>
      <c r="N62" s="156"/>
      <c r="O62" s="156"/>
      <c r="P62" s="156"/>
      <c r="Q62" s="156"/>
      <c r="R62" s="156"/>
      <c r="S62" s="156"/>
      <c r="T62" s="156"/>
      <c r="U62" s="156"/>
      <c r="V62" s="156"/>
      <c r="W62" s="156"/>
      <c r="X62" s="157"/>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Y62" t="s">
        <v>713</v>
      </c>
      <c r="AZ62" t="s">
        <v>715</v>
      </c>
      <c r="BA62" t="s">
        <v>713</v>
      </c>
      <c r="BB62" t="s">
        <v>719</v>
      </c>
      <c r="BC62" s="4" t="s">
        <v>728</v>
      </c>
      <c r="BD62" s="4"/>
    </row>
    <row r="63" spans="1:69" ht="15" customHeight="1">
      <c r="Y63" s="399"/>
      <c r="Z63" s="399"/>
      <c r="AA63" s="370"/>
      <c r="AB63" s="370"/>
      <c r="AC63" s="370"/>
      <c r="AD63" s="370"/>
      <c r="AE63" s="370"/>
      <c r="AF63" s="370"/>
      <c r="AG63" s="370"/>
      <c r="AH63" s="370"/>
      <c r="AI63" s="370"/>
      <c r="AJ63" s="370"/>
      <c r="AK63" s="370"/>
      <c r="AL63" s="370"/>
      <c r="AM63" s="370"/>
      <c r="AN63" s="370"/>
      <c r="AO63" s="370"/>
      <c r="AP63" s="370"/>
      <c r="AQ63" s="370"/>
      <c r="AR63" s="370"/>
      <c r="AS63" s="370"/>
      <c r="AT63" s="370"/>
      <c r="AY63" t="s">
        <v>714</v>
      </c>
      <c r="AZ63" s="4"/>
      <c r="BA63" t="s">
        <v>714</v>
      </c>
      <c r="BB63" t="s">
        <v>720</v>
      </c>
      <c r="BC63" s="4" t="s">
        <v>729</v>
      </c>
      <c r="BD63" s="4"/>
    </row>
    <row r="64" spans="1:69" ht="15" customHeight="1">
      <c r="Y64" s="399"/>
      <c r="Z64" s="399"/>
      <c r="AA64" s="370"/>
      <c r="AB64" s="370"/>
      <c r="AC64" s="370"/>
      <c r="AD64" s="370"/>
      <c r="AE64" s="370"/>
      <c r="AF64" s="370"/>
      <c r="AG64" s="370"/>
      <c r="AH64" s="370"/>
      <c r="AI64" s="370"/>
      <c r="AJ64" s="370"/>
      <c r="AK64" s="370"/>
      <c r="AL64" s="370"/>
      <c r="AM64" s="370"/>
      <c r="AN64" s="370"/>
      <c r="AO64" s="370"/>
      <c r="AP64" s="370"/>
      <c r="AQ64" s="370"/>
      <c r="AR64" s="370"/>
      <c r="AS64" s="370"/>
      <c r="AT64" s="370"/>
      <c r="AY64" t="s">
        <v>737</v>
      </c>
      <c r="AZ64" s="4"/>
      <c r="BA64" t="s">
        <v>892</v>
      </c>
      <c r="BB64"/>
      <c r="BC64" s="4" t="s">
        <v>893</v>
      </c>
      <c r="BD64" s="4"/>
    </row>
    <row r="65" spans="1:56" ht="15" customHeight="1">
      <c r="A65" s="194"/>
      <c r="B65" s="194"/>
      <c r="C65" s="194"/>
      <c r="D65" s="194"/>
      <c r="E65" s="194"/>
      <c r="F65" s="194"/>
      <c r="G65" s="194"/>
      <c r="H65" s="194"/>
      <c r="I65" s="194"/>
      <c r="J65" s="194"/>
      <c r="K65" s="194"/>
      <c r="L65" s="194"/>
      <c r="M65" s="194"/>
      <c r="N65" s="327"/>
      <c r="O65" s="194"/>
      <c r="P65" s="194"/>
      <c r="Q65" s="194"/>
      <c r="R65" s="194"/>
      <c r="S65" s="194"/>
      <c r="T65" s="194"/>
      <c r="U65" s="194"/>
      <c r="V65" s="194"/>
      <c r="W65" s="194"/>
      <c r="X65" s="194"/>
      <c r="Y65" s="399"/>
      <c r="Z65" s="399"/>
      <c r="AA65" s="370"/>
      <c r="AB65" s="370"/>
      <c r="AC65" s="370"/>
      <c r="AD65" s="370"/>
      <c r="AE65" s="370"/>
      <c r="AF65" s="370"/>
      <c r="AG65" s="370"/>
      <c r="AH65" s="370"/>
      <c r="AI65" s="370"/>
      <c r="AJ65" s="370"/>
      <c r="AK65" s="370"/>
      <c r="AL65" s="370"/>
      <c r="AM65" s="370"/>
      <c r="AN65" s="370"/>
      <c r="AO65" s="370"/>
      <c r="AP65" s="370"/>
      <c r="AQ65" s="370"/>
      <c r="AR65" s="370"/>
      <c r="AS65" s="370"/>
      <c r="AT65" s="370"/>
      <c r="AY65" t="s">
        <v>715</v>
      </c>
      <c r="AZ65" s="4"/>
      <c r="BA65" t="s">
        <v>715</v>
      </c>
      <c r="BB65"/>
      <c r="BC65" s="4" t="s">
        <v>893</v>
      </c>
      <c r="BD65" s="4"/>
    </row>
    <row r="66" spans="1:56" ht="15" customHeight="1">
      <c r="A66" s="194"/>
      <c r="B66" s="377" t="s">
        <v>323</v>
      </c>
      <c r="C66" s="194"/>
      <c r="D66" s="194"/>
      <c r="E66" s="194"/>
      <c r="F66" s="194"/>
      <c r="G66" s="194"/>
      <c r="H66" s="194"/>
      <c r="I66" s="358"/>
      <c r="J66" s="358"/>
      <c r="K66" s="358"/>
      <c r="L66" s="358"/>
      <c r="M66" s="358"/>
      <c r="N66" s="358"/>
      <c r="O66" s="357"/>
      <c r="P66" s="357"/>
      <c r="Q66" s="357"/>
      <c r="R66" s="357"/>
      <c r="S66" s="357"/>
      <c r="T66" s="357"/>
      <c r="U66" s="357"/>
      <c r="V66" s="357"/>
      <c r="W66" s="357"/>
      <c r="X66" s="357"/>
      <c r="Y66" s="357"/>
      <c r="Z66" s="357"/>
      <c r="AA66" s="357"/>
      <c r="AB66" s="357"/>
      <c r="AC66" s="357"/>
      <c r="AD66" s="357"/>
      <c r="AE66" s="357"/>
      <c r="AF66" s="357"/>
      <c r="AG66" s="357"/>
      <c r="AH66" s="357"/>
      <c r="AI66" s="357"/>
      <c r="AJ66" s="357"/>
      <c r="AK66" s="357"/>
      <c r="AL66" s="357"/>
      <c r="AM66" s="357"/>
      <c r="AN66" s="357"/>
      <c r="AO66" s="357"/>
      <c r="AP66" s="357"/>
      <c r="AQ66" s="357"/>
      <c r="AR66" s="357"/>
      <c r="AS66" s="357"/>
      <c r="AT66" s="357"/>
      <c r="AY66" t="s">
        <v>716</v>
      </c>
      <c r="AZ66" s="4"/>
      <c r="BA66" t="s">
        <v>716</v>
      </c>
      <c r="BB66"/>
      <c r="BC66" s="4"/>
      <c r="BD66" s="4"/>
    </row>
    <row r="67" spans="1:56" ht="15" customHeight="1">
      <c r="A67" s="194"/>
      <c r="B67" s="194"/>
      <c r="D67" s="194"/>
      <c r="E67" s="194"/>
      <c r="F67" s="194"/>
      <c r="G67" s="194"/>
      <c r="H67" s="194"/>
      <c r="AY67" t="s">
        <v>717</v>
      </c>
      <c r="AZ67" s="4"/>
      <c r="BA67" t="s">
        <v>717</v>
      </c>
      <c r="BB67"/>
      <c r="BC67" s="4"/>
      <c r="BD67" s="4"/>
    </row>
    <row r="68" spans="1:56" ht="15" customHeight="1">
      <c r="B68" s="194"/>
      <c r="C68" s="194" t="s">
        <v>322</v>
      </c>
      <c r="D68" s="194"/>
      <c r="E68" s="194"/>
      <c r="F68" s="194"/>
      <c r="G68" s="194"/>
      <c r="H68" s="194"/>
      <c r="I68" s="194"/>
      <c r="J68" s="194"/>
      <c r="K68" s="194"/>
      <c r="L68" s="194"/>
      <c r="M68" s="194"/>
      <c r="N68" s="194"/>
      <c r="O68" s="194"/>
      <c r="P68" s="194"/>
      <c r="Q68" s="194"/>
      <c r="R68" s="194"/>
      <c r="S68" s="194"/>
      <c r="T68" s="194"/>
      <c r="U68" s="194"/>
      <c r="V68" s="194"/>
      <c r="W68" s="194"/>
      <c r="X68" s="194"/>
      <c r="AY68" t="s">
        <v>736</v>
      </c>
      <c r="AZ68" s="4"/>
      <c r="BA68" t="s">
        <v>894</v>
      </c>
      <c r="BB68"/>
      <c r="BC68" s="4"/>
      <c r="BD68" s="4"/>
    </row>
    <row r="69" spans="1:56" ht="15" customHeight="1">
      <c r="A69" s="194"/>
      <c r="B69" s="196" t="s">
        <v>695</v>
      </c>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C70" s="5" t="s">
        <v>24</v>
      </c>
      <c r="I70" s="194"/>
      <c r="J70" s="194"/>
      <c r="K70" s="194"/>
      <c r="L70" s="194"/>
      <c r="M70" s="194"/>
      <c r="N70" s="328"/>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87"/>
      <c r="AZ70" s="4"/>
      <c r="BA70" s="4"/>
      <c r="BB70" s="4"/>
      <c r="BC70" s="4"/>
      <c r="BD70" s="4"/>
    </row>
    <row r="71" spans="1:56" ht="15" customHeight="1">
      <c r="A71" s="4"/>
      <c r="C71" s="5" t="s">
        <v>35</v>
      </c>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6" t="s">
        <v>768</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749</v>
      </c>
      <c r="D74" s="4" t="s">
        <v>758</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741</v>
      </c>
      <c r="D75" s="4" t="s">
        <v>741</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740</v>
      </c>
      <c r="D76" t="s">
        <v>740</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88"/>
      <c r="C77" s="5" t="s">
        <v>799</v>
      </c>
      <c r="D77" t="s">
        <v>740</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1"/>
      <c r="AB79" s="1041"/>
      <c r="AC79" s="4"/>
      <c r="AD79" s="4"/>
      <c r="AE79" s="4"/>
      <c r="AF79" s="4"/>
      <c r="AG79" s="4"/>
      <c r="AH79" s="4"/>
      <c r="AI79" s="4"/>
      <c r="AJ79" s="4"/>
      <c r="AK79" s="4"/>
      <c r="AL79" s="4"/>
      <c r="AM79" s="4"/>
      <c r="AN79" s="4"/>
      <c r="AO79" s="4"/>
      <c r="AP79" s="4"/>
      <c r="AQ79" s="4"/>
      <c r="AR79" s="4"/>
      <c r="AS79" s="4"/>
      <c r="AT79" s="4"/>
    </row>
    <row r="80" spans="1:56" ht="13.5" customHeight="1">
      <c r="A80"/>
      <c r="B80"/>
      <c r="C80"/>
      <c r="E80" s="1038"/>
      <c r="F80" s="1040"/>
      <c r="G80" s="351"/>
      <c r="H80" s="1038"/>
      <c r="I80" s="1039"/>
      <c r="J80" s="1040"/>
      <c r="K80" s="1038"/>
      <c r="L80" s="1039"/>
      <c r="M80" s="1040"/>
      <c r="N80" s="1038"/>
      <c r="O80" s="1040"/>
      <c r="P80" s="1038"/>
      <c r="Q80" s="1039"/>
      <c r="R80" s="1039"/>
      <c r="S80" s="1040"/>
      <c r="T80" s="158"/>
      <c r="AC80" s="884"/>
      <c r="AD80" s="884"/>
      <c r="AE80" s="884"/>
      <c r="AF80" s="125"/>
    </row>
    <row r="81" spans="1:51" ht="13.5" customHeight="1">
      <c r="A81"/>
      <c r="B81"/>
      <c r="C81"/>
      <c r="E81" s="1036"/>
      <c r="F81" s="1037"/>
      <c r="G81" s="352"/>
      <c r="H81" s="1038"/>
      <c r="I81" s="1039"/>
      <c r="J81" s="1040"/>
      <c r="K81" s="1038"/>
      <c r="L81" s="1039"/>
      <c r="M81" s="1040"/>
      <c r="N81" s="1038"/>
      <c r="O81" s="1040"/>
      <c r="P81" s="1038"/>
      <c r="Q81" s="1039"/>
      <c r="R81" s="1039"/>
      <c r="S81" s="1040"/>
      <c r="T81" s="214"/>
      <c r="AA81" s="126"/>
      <c r="AC81" s="884"/>
      <c r="AD81" s="884"/>
      <c r="AE81" s="884"/>
      <c r="AF81" s="125"/>
    </row>
    <row r="82" spans="1:51" ht="13.5" customHeight="1">
      <c r="A82"/>
      <c r="B82"/>
      <c r="C82"/>
      <c r="E82" s="1036"/>
      <c r="F82" s="1037"/>
      <c r="G82" s="125"/>
      <c r="H82" s="4"/>
      <c r="AA82" s="884"/>
      <c r="AB82" s="884"/>
      <c r="AC82" s="884"/>
      <c r="AD82" s="884"/>
      <c r="AE82" s="884"/>
      <c r="AF82" s="125"/>
      <c r="AY82" s="5"/>
    </row>
    <row r="83" spans="1:51" ht="13.5" customHeight="1">
      <c r="A83"/>
      <c r="B83"/>
      <c r="C83"/>
      <c r="AA83" s="125"/>
      <c r="AB83" s="125"/>
      <c r="AC83" s="125"/>
      <c r="AD83" s="125"/>
      <c r="AE83" s="125"/>
      <c r="AF83" s="125"/>
      <c r="AY83" s="5"/>
    </row>
    <row r="84" spans="1:51" ht="13.5" customHeight="1">
      <c r="A84"/>
      <c r="B84" s="196" t="s">
        <v>776</v>
      </c>
      <c r="C84" s="194"/>
      <c r="AA84" s="884"/>
      <c r="AB84" s="884"/>
      <c r="AC84" s="884"/>
      <c r="AD84" s="884"/>
      <c r="AE84" s="884"/>
      <c r="AF84" s="125"/>
      <c r="AY84" s="5"/>
    </row>
    <row r="85" spans="1:51" ht="13.5" customHeight="1">
      <c r="C85" s="426" t="s">
        <v>863</v>
      </c>
      <c r="AY85" s="5"/>
    </row>
    <row r="86" spans="1:51" ht="13.5" customHeight="1">
      <c r="C86" s="426" t="s">
        <v>653</v>
      </c>
      <c r="D86" s="4"/>
      <c r="AY86" s="5"/>
    </row>
    <row r="87" spans="1:51" ht="13.5" customHeight="1">
      <c r="D87" s="4"/>
      <c r="AY87" s="5"/>
    </row>
    <row r="88" spans="1:51" ht="13.5" customHeight="1">
      <c r="A88"/>
      <c r="B88" s="196" t="s">
        <v>897</v>
      </c>
      <c r="C88" s="194"/>
      <c r="AA88" s="884"/>
      <c r="AB88" s="884"/>
      <c r="AC88" s="884"/>
      <c r="AD88" s="884"/>
      <c r="AE88" s="884"/>
      <c r="AF88" s="125"/>
      <c r="AY88" s="5"/>
    </row>
    <row r="89" spans="1:51" ht="13.5" customHeight="1">
      <c r="A89"/>
      <c r="C89" s="473">
        <f>DATEVALUE(YEAR(EOMONTH(EDATE(C90,-96),-3))&amp;"/4/1")</f>
        <v>43191</v>
      </c>
      <c r="D89" s="4" t="s">
        <v>902</v>
      </c>
      <c r="AY89" s="5"/>
    </row>
    <row r="90" spans="1:51" ht="13.5" customHeight="1">
      <c r="A90"/>
      <c r="C90" s="473">
        <f>様式４!R48</f>
        <v>46295</v>
      </c>
      <c r="D90" s="4" t="s">
        <v>898</v>
      </c>
      <c r="AY90" s="5"/>
    </row>
    <row r="91" spans="1:51" ht="13.5" customHeight="1">
      <c r="A91"/>
      <c r="C91" s="473" t="str">
        <f>IF(AE21="平成",DATEVALUE("平成"&amp;AF21&amp;"年4月1日"),IF(AE21="令和",DATEVALUE("令和"&amp;AF21&amp;"年4月1日"),""))</f>
        <v/>
      </c>
      <c r="D91" s="4" t="s">
        <v>899</v>
      </c>
      <c r="N91" s="4"/>
      <c r="AY91" s="5"/>
    </row>
    <row r="92" spans="1:51" ht="13.5" customHeight="1">
      <c r="A92"/>
      <c r="B92"/>
      <c r="C92" s="473" t="str">
        <f>IF(AE23="平成",DATEVALUE("平成"&amp;AF23&amp;"年4月1日"),IF(AE23="令和",DATEVALUE("令和"&amp;AF23&amp;"年4月1日"),""))</f>
        <v/>
      </c>
      <c r="D92" s="4" t="s">
        <v>900</v>
      </c>
      <c r="N92" s="4"/>
      <c r="AY92" s="5"/>
    </row>
    <row r="93" spans="1:51" ht="13.5" customHeight="1">
      <c r="A93"/>
      <c r="B93"/>
      <c r="C93" s="473" t="str">
        <f>IF(AE25="平成",DATEVALUE("平成"&amp;AF25&amp;"年4月1日"),IF(AE25="令和",DATEVALUE("令和"&amp;AF25&amp;"年4月1日"),""))</f>
        <v/>
      </c>
      <c r="D93" s="4" t="s">
        <v>901</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50"/>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50"/>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55"/>
      <c r="AY123" s="5"/>
    </row>
    <row r="124" spans="2:51" ht="13.5" customHeight="1">
      <c r="AY124" s="5"/>
    </row>
    <row r="125" spans="2:51" ht="13.5" customHeight="1">
      <c r="AY125" s="5"/>
    </row>
    <row r="126" spans="2:51" ht="13.5" customHeight="1">
      <c r="AY126" s="5"/>
    </row>
    <row r="127" spans="2:51" ht="13.5" customHeight="1">
      <c r="B127" s="355"/>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AN1:AT1"/>
    <mergeCell ref="A2:AT2"/>
    <mergeCell ref="G3:R3"/>
    <mergeCell ref="AG3:AJ3"/>
    <mergeCell ref="AL3:AT3"/>
    <mergeCell ref="G4:R4"/>
    <mergeCell ref="AG4:AJ4"/>
    <mergeCell ref="AL4:AT4"/>
    <mergeCell ref="A5:F5"/>
    <mergeCell ref="W41:AP41"/>
    <mergeCell ref="W42:AP42"/>
    <mergeCell ref="W40:AP40"/>
    <mergeCell ref="U31:W31"/>
    <mergeCell ref="W32:AP32"/>
    <mergeCell ref="W33:AP33"/>
    <mergeCell ref="W34:AP34"/>
    <mergeCell ref="W35:AP35"/>
    <mergeCell ref="W36:AP36"/>
    <mergeCell ref="W37:AP37"/>
    <mergeCell ref="W38:AP38"/>
    <mergeCell ref="W39:AP39"/>
  </mergeCells>
  <phoneticPr fontId="2"/>
  <conditionalFormatting sqref="A21:AG21 A22:AD26 AE23:AG23 AE25:AG25">
    <cfRule type="expression" dxfId="53" priority="6">
      <formula>OR(IF($A9=0,OFFSET($A9,-1,0),$A9)="工場製作",IF($A9=0,OFFSET($A9,-1,0),$A9)="該当なし")</formula>
    </cfRule>
  </conditionalFormatting>
  <conditionalFormatting sqref="G21">
    <cfRule type="expression" dxfId="50" priority="11">
      <formula>AND($G$21="あり",OR($C$91&lt;$C$89,$C$91&gt;$C$90))</formula>
    </cfRule>
  </conditionalFormatting>
  <conditionalFormatting sqref="G23">
    <cfRule type="expression" dxfId="49" priority="21">
      <formula>AND($G$23="あり",OR($C$92&lt;$C$89,$C$92&gt;$C$90))</formula>
    </cfRule>
  </conditionalFormatting>
  <conditionalFormatting sqref="G25">
    <cfRule type="expression" dxfId="48" priority="22">
      <formula>AND($G$25="あり",OR($C$93&lt;$C$89,$C$93&gt;$C$90))</formula>
    </cfRule>
  </conditionalFormatting>
  <conditionalFormatting sqref="I21:AG21 I22:AD26 AE23:AG23 AE25:AG25">
    <cfRule type="expression" dxfId="46"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L50"/>
  <sheetViews>
    <sheetView workbookViewId="0">
      <selection activeCell="Q48" sqref="Q48"/>
    </sheetView>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11"/>
      <c r="H1" s="1233" t="s">
        <v>384</v>
      </c>
      <c r="I1" s="1233"/>
    </row>
    <row r="2" spans="1:12" ht="21.75" customHeight="1">
      <c r="A2" s="1234" t="s">
        <v>209</v>
      </c>
      <c r="B2" s="1234"/>
      <c r="C2" s="1234"/>
      <c r="D2" s="1234"/>
      <c r="E2" s="1234"/>
      <c r="F2" s="1234"/>
      <c r="G2" s="1234"/>
      <c r="H2" s="1234"/>
      <c r="I2" s="1234"/>
      <c r="J2" s="1234"/>
    </row>
    <row r="3" spans="1:12" ht="5.25" customHeight="1">
      <c r="A3" s="38"/>
      <c r="B3" s="38"/>
      <c r="C3" s="38"/>
      <c r="D3" s="38"/>
      <c r="E3" s="38"/>
      <c r="F3" s="38"/>
      <c r="G3" s="38"/>
      <c r="H3" s="38"/>
    </row>
    <row r="4" spans="1:12" ht="16.5" customHeight="1">
      <c r="A4" s="1235" t="str">
        <f>"対象期間："&amp;TEXT(IF(AND(MONTH(様式４!R48)&gt;=1,MONTH(様式４!R48)&lt;=6),EOMONTH(様式４!R48,-2*12),EOMONTH(様式４!R48,-1*12)),"[$-ja-JP-x-gannen]ggge")&amp;"年度"</f>
        <v>対象期間：令和7年度</v>
      </c>
      <c r="B4" s="1235"/>
      <c r="C4" s="1235"/>
      <c r="E4" s="6" t="s">
        <v>63</v>
      </c>
      <c r="F4" s="1244">
        <f>様式３!Y3</f>
        <v>0</v>
      </c>
      <c r="G4" s="1244"/>
      <c r="H4" s="1244"/>
      <c r="I4" s="1244"/>
    </row>
    <row r="5" spans="1:12" ht="16.5" customHeight="1">
      <c r="E5" s="6" t="s">
        <v>62</v>
      </c>
      <c r="F5" s="1245" t="str">
        <f>様式３!Y4</f>
        <v>東播磨港　高砂地区　護岸補強工事（その９）</v>
      </c>
      <c r="G5" s="1245"/>
      <c r="H5" s="1245"/>
      <c r="I5" s="1245"/>
    </row>
    <row r="6" spans="1:12" ht="6" customHeight="1">
      <c r="A6" s="39"/>
      <c r="B6" s="39"/>
      <c r="G6" s="41"/>
    </row>
    <row r="7" spans="1:12" ht="17.25" customHeight="1">
      <c r="A7" s="4" t="s">
        <v>210</v>
      </c>
      <c r="B7" s="4"/>
      <c r="E7" s="40"/>
      <c r="F7" s="40"/>
      <c r="G7" s="51"/>
      <c r="H7" s="51"/>
      <c r="I7" s="51"/>
    </row>
    <row r="8" spans="1:12" ht="18" customHeight="1">
      <c r="A8" s="1236" t="s">
        <v>53</v>
      </c>
      <c r="B8" s="1237" t="s">
        <v>285</v>
      </c>
      <c r="C8" s="1238"/>
      <c r="D8" s="1246" t="s">
        <v>318</v>
      </c>
      <c r="E8" s="1246"/>
      <c r="F8" s="1237" t="s">
        <v>798</v>
      </c>
      <c r="G8" s="1241"/>
      <c r="H8" s="1236" t="s">
        <v>8</v>
      </c>
      <c r="I8" s="42" t="s">
        <v>211</v>
      </c>
      <c r="J8" s="43"/>
    </row>
    <row r="9" spans="1:12" ht="18" customHeight="1">
      <c r="A9" s="1236"/>
      <c r="B9" s="1239"/>
      <c r="C9" s="1240"/>
      <c r="D9" s="1247"/>
      <c r="E9" s="1247"/>
      <c r="F9" s="1242"/>
      <c r="G9" s="1243"/>
      <c r="H9" s="1236"/>
      <c r="I9" s="44" t="s">
        <v>212</v>
      </c>
      <c r="J9" s="43"/>
    </row>
    <row r="10" spans="1:12" ht="15" customHeight="1">
      <c r="A10" s="1221" t="s">
        <v>7</v>
      </c>
      <c r="B10" s="1223"/>
      <c r="C10" s="1224"/>
      <c r="D10" s="1223"/>
      <c r="E10" s="1224"/>
      <c r="F10" s="1227" t="s">
        <v>458</v>
      </c>
      <c r="G10" s="1229"/>
      <c r="H10" s="1222"/>
      <c r="I10" s="1221"/>
      <c r="J10" s="1232"/>
      <c r="K10" s="884"/>
      <c r="L10" s="1231"/>
    </row>
    <row r="11" spans="1:12" ht="15" customHeight="1">
      <c r="A11" s="1221"/>
      <c r="B11" s="1225"/>
      <c r="C11" s="1226"/>
      <c r="D11" s="1225"/>
      <c r="E11" s="1226"/>
      <c r="F11" s="1228"/>
      <c r="G11" s="1230"/>
      <c r="H11" s="1222"/>
      <c r="I11" s="1221"/>
      <c r="J11" s="1232"/>
      <c r="K11" s="884"/>
      <c r="L11" s="1231"/>
    </row>
    <row r="12" spans="1:12" ht="15" customHeight="1">
      <c r="A12" s="1221" t="s">
        <v>7</v>
      </c>
      <c r="B12" s="1223"/>
      <c r="C12" s="1224"/>
      <c r="D12" s="1223"/>
      <c r="E12" s="1224"/>
      <c r="F12" s="1227" t="s">
        <v>458</v>
      </c>
      <c r="G12" s="1229"/>
      <c r="H12" s="1222"/>
      <c r="I12" s="1221"/>
      <c r="J12" s="1232"/>
    </row>
    <row r="13" spans="1:12" ht="15" customHeight="1">
      <c r="A13" s="1221"/>
      <c r="B13" s="1225"/>
      <c r="C13" s="1226"/>
      <c r="D13" s="1225"/>
      <c r="E13" s="1226"/>
      <c r="F13" s="1228"/>
      <c r="G13" s="1230"/>
      <c r="H13" s="1222"/>
      <c r="I13" s="1221"/>
      <c r="J13" s="1232"/>
    </row>
    <row r="14" spans="1:12" ht="15" customHeight="1">
      <c r="A14" s="1221" t="s">
        <v>7</v>
      </c>
      <c r="B14" s="1223"/>
      <c r="C14" s="1224"/>
      <c r="D14" s="1223"/>
      <c r="E14" s="1224"/>
      <c r="F14" s="1227" t="s">
        <v>458</v>
      </c>
      <c r="G14" s="1229"/>
      <c r="H14" s="1222"/>
      <c r="I14" s="1221"/>
      <c r="J14" s="45"/>
    </row>
    <row r="15" spans="1:12" ht="15" customHeight="1">
      <c r="A15" s="1221"/>
      <c r="B15" s="1225"/>
      <c r="C15" s="1226"/>
      <c r="D15" s="1225"/>
      <c r="E15" s="1226"/>
      <c r="F15" s="1228"/>
      <c r="G15" s="1230"/>
      <c r="H15" s="1222"/>
      <c r="I15" s="1221"/>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81" t="s">
        <v>213</v>
      </c>
      <c r="I18" s="82" t="s">
        <v>214</v>
      </c>
      <c r="J18" s="45"/>
    </row>
    <row r="19" spans="1:10" ht="25.4" customHeight="1" thickTop="1">
      <c r="A19" s="45"/>
      <c r="B19" s="45"/>
      <c r="C19" s="46"/>
      <c r="D19" s="46"/>
      <c r="E19" s="47"/>
      <c r="F19" s="47"/>
      <c r="G19" s="46"/>
      <c r="H19" s="83" t="s">
        <v>215</v>
      </c>
      <c r="I19" s="310" t="str">
        <f>IF(SUM(I10:I15)=0,"○","")</f>
        <v>○</v>
      </c>
      <c r="J19" s="45"/>
    </row>
    <row r="20" spans="1:10" ht="25.4" customHeight="1">
      <c r="A20" s="45"/>
      <c r="B20" s="45"/>
      <c r="C20" s="46"/>
      <c r="D20" s="46"/>
      <c r="E20" s="47"/>
      <c r="F20" s="47"/>
      <c r="G20" s="46"/>
      <c r="H20" s="84" t="s">
        <v>641</v>
      </c>
      <c r="I20" s="311" t="str">
        <f>IF(SUM(I10:I15)=1,"○","")</f>
        <v/>
      </c>
      <c r="J20" s="45"/>
    </row>
    <row r="21" spans="1:10" ht="25.4" customHeight="1">
      <c r="A21" s="45"/>
      <c r="B21" s="45"/>
      <c r="C21" s="46"/>
      <c r="D21" s="46"/>
      <c r="E21" s="47"/>
      <c r="F21" s="47"/>
      <c r="G21" s="46"/>
      <c r="H21" s="84" t="s">
        <v>642</v>
      </c>
      <c r="I21" s="311" t="str">
        <f>IF(SUM(I10:I15)=2,"○","")</f>
        <v/>
      </c>
      <c r="J21" s="45"/>
    </row>
    <row r="22" spans="1:10" ht="25.4" customHeight="1" thickBot="1">
      <c r="A22" s="45"/>
      <c r="B22" s="45"/>
      <c r="C22" s="46"/>
      <c r="D22" s="46"/>
      <c r="E22" s="47"/>
      <c r="F22" s="47"/>
      <c r="G22" s="46"/>
      <c r="H22" s="85" t="s">
        <v>643</v>
      </c>
      <c r="I22" s="312" t="str">
        <f>IF(SUM(I10:I15)&gt;=3,"○","")</f>
        <v/>
      </c>
      <c r="J22" s="45"/>
    </row>
    <row r="23" spans="1:10" ht="13.5" thickBot="1">
      <c r="A23" s="45"/>
      <c r="B23" s="45"/>
      <c r="C23" s="46"/>
      <c r="D23" s="46"/>
      <c r="E23" s="47"/>
      <c r="F23" s="47"/>
      <c r="G23" s="46"/>
      <c r="H23" s="45"/>
      <c r="I23" s="45"/>
      <c r="J23" s="45"/>
    </row>
    <row r="24" spans="1:10" ht="13.5" customHeight="1" thickTop="1">
      <c r="A24" s="1219" t="s">
        <v>437</v>
      </c>
      <c r="B24" s="1220"/>
      <c r="C24" s="240"/>
      <c r="D24" s="240"/>
      <c r="E24" s="240"/>
      <c r="F24" s="240"/>
      <c r="G24" s="240"/>
      <c r="H24" s="240"/>
      <c r="I24" s="241"/>
    </row>
    <row r="25" spans="1:10" s="1" customFormat="1" ht="13.5" customHeight="1">
      <c r="A25" s="242" t="s">
        <v>429</v>
      </c>
      <c r="B25" s="1218" t="s">
        <v>448</v>
      </c>
      <c r="C25" s="1218"/>
      <c r="D25" s="1218"/>
      <c r="E25" s="1218"/>
      <c r="F25" s="1218"/>
      <c r="G25" s="1218"/>
      <c r="H25" s="1218"/>
      <c r="I25" s="247"/>
    </row>
    <row r="26" spans="1:10" s="1" customFormat="1">
      <c r="A26" s="242" t="s">
        <v>427</v>
      </c>
      <c r="B26" s="243" t="s">
        <v>469</v>
      </c>
      <c r="C26" s="244"/>
      <c r="D26" s="244"/>
      <c r="E26" s="244"/>
      <c r="F26" s="244"/>
      <c r="G26" s="244"/>
      <c r="H26" s="244"/>
      <c r="I26" s="245"/>
    </row>
    <row r="27" spans="1:10" s="7" customFormat="1" ht="14.25" customHeight="1">
      <c r="A27" s="242" t="s">
        <v>431</v>
      </c>
      <c r="B27" s="642" t="s">
        <v>669</v>
      </c>
      <c r="C27" s="642"/>
      <c r="D27" s="642"/>
      <c r="E27" s="642"/>
      <c r="F27" s="642"/>
      <c r="G27" s="642"/>
      <c r="H27" s="642"/>
      <c r="I27" s="198"/>
      <c r="J27" s="48"/>
    </row>
    <row r="28" spans="1:10" s="7" customFormat="1" ht="14.25" customHeight="1">
      <c r="A28" s="242" t="s">
        <v>433</v>
      </c>
      <c r="B28" s="642" t="s">
        <v>439</v>
      </c>
      <c r="C28" s="642"/>
      <c r="D28" s="642"/>
      <c r="E28" s="642"/>
      <c r="F28" s="642"/>
      <c r="G28" s="642"/>
      <c r="H28" s="642"/>
      <c r="I28" s="198"/>
      <c r="J28" s="49"/>
    </row>
    <row r="29" spans="1:10" s="7" customFormat="1" ht="14.25" customHeight="1">
      <c r="A29" s="242"/>
      <c r="B29" s="642" t="s">
        <v>670</v>
      </c>
      <c r="C29" s="642"/>
      <c r="D29" s="642"/>
      <c r="E29" s="642"/>
      <c r="F29" s="642"/>
      <c r="G29" s="642"/>
      <c r="H29" s="642"/>
      <c r="I29" s="198"/>
      <c r="J29" s="49"/>
    </row>
    <row r="30" spans="1:10" ht="13.5" customHeight="1">
      <c r="A30" s="242" t="s">
        <v>436</v>
      </c>
      <c r="B30" s="642" t="s">
        <v>460</v>
      </c>
      <c r="C30" s="642"/>
      <c r="D30" s="642"/>
      <c r="E30" s="642"/>
      <c r="F30" s="642"/>
      <c r="G30" s="642"/>
      <c r="H30" s="642"/>
      <c r="I30" s="198"/>
    </row>
    <row r="31" spans="1:10" ht="13.5" customHeight="1" thickBot="1">
      <c r="A31" s="246" t="s">
        <v>468</v>
      </c>
      <c r="B31" s="644" t="s">
        <v>461</v>
      </c>
      <c r="C31" s="644"/>
      <c r="D31" s="644"/>
      <c r="E31" s="644"/>
      <c r="F31" s="644"/>
      <c r="G31" s="644"/>
      <c r="H31" s="644"/>
      <c r="I31" s="215"/>
    </row>
    <row r="32" spans="1:10" ht="13.5" thickTop="1">
      <c r="A32" s="213"/>
      <c r="B32" s="213"/>
      <c r="C32" s="213"/>
      <c r="D32" s="213"/>
      <c r="E32" s="213"/>
      <c r="F32" s="213"/>
      <c r="G32" s="213"/>
      <c r="H32" s="213"/>
      <c r="I32" s="213"/>
    </row>
    <row r="36" spans="1:11">
      <c r="A36" s="6" t="s">
        <v>443</v>
      </c>
    </row>
    <row r="37" spans="1:11">
      <c r="A37" s="6" t="s">
        <v>444</v>
      </c>
      <c r="B37" s="6" t="s">
        <v>445</v>
      </c>
    </row>
    <row r="38" spans="1:11">
      <c r="A38" s="6" t="s">
        <v>446</v>
      </c>
      <c r="B38" s="6" t="s">
        <v>445</v>
      </c>
      <c r="K38" s="6">
        <v>1</v>
      </c>
    </row>
    <row r="39" spans="1:11">
      <c r="A39" s="6" t="s">
        <v>447</v>
      </c>
      <c r="B39" s="6" t="s">
        <v>445</v>
      </c>
      <c r="K39" s="6">
        <v>2</v>
      </c>
    </row>
    <row r="40" spans="1:11">
      <c r="K40" s="6">
        <v>3</v>
      </c>
    </row>
    <row r="41" spans="1:11">
      <c r="A41" s="6" t="s">
        <v>616</v>
      </c>
    </row>
    <row r="42" spans="1:11">
      <c r="A42" s="6" t="s">
        <v>617</v>
      </c>
    </row>
    <row r="43" spans="1:11">
      <c r="A43" s="6" t="s">
        <v>618</v>
      </c>
    </row>
    <row r="44" spans="1:11">
      <c r="A44" s="6" t="s">
        <v>619</v>
      </c>
    </row>
    <row r="45" spans="1:11">
      <c r="A45" s="6" t="s">
        <v>620</v>
      </c>
    </row>
    <row r="46" spans="1:11">
      <c r="A46" s="6" t="s">
        <v>621</v>
      </c>
    </row>
    <row r="47" spans="1:11">
      <c r="A47" s="6" t="s">
        <v>622</v>
      </c>
    </row>
    <row r="48" spans="1:11">
      <c r="A48" s="6" t="s">
        <v>623</v>
      </c>
    </row>
    <row r="49" spans="1:1">
      <c r="A49" s="6" t="s">
        <v>624</v>
      </c>
    </row>
    <row r="50" spans="1:1">
      <c r="A50" s="6" t="s">
        <v>625</v>
      </c>
    </row>
  </sheetData>
  <mergeCells count="42">
    <mergeCell ref="H1:I1"/>
    <mergeCell ref="I10:I11"/>
    <mergeCell ref="A2:J2"/>
    <mergeCell ref="A4:C4"/>
    <mergeCell ref="A8:A9"/>
    <mergeCell ref="B8:C9"/>
    <mergeCell ref="H8:H9"/>
    <mergeCell ref="F8:G9"/>
    <mergeCell ref="F4:I4"/>
    <mergeCell ref="F5:I5"/>
    <mergeCell ref="J10:J11"/>
    <mergeCell ref="D8:E9"/>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B25:H25"/>
    <mergeCell ref="A24:B24"/>
    <mergeCell ref="A14:A15"/>
    <mergeCell ref="H14:H15"/>
    <mergeCell ref="I14:I15"/>
    <mergeCell ref="D14:E15"/>
    <mergeCell ref="B14:C15"/>
    <mergeCell ref="F14:F15"/>
    <mergeCell ref="G14:G15"/>
    <mergeCell ref="B31:H31"/>
    <mergeCell ref="B27:H27"/>
    <mergeCell ref="B28:H28"/>
    <mergeCell ref="B29:H29"/>
    <mergeCell ref="B30:H30"/>
  </mergeCells>
  <phoneticPr fontId="2"/>
  <conditionalFormatting sqref="B10 D10 F10:I10 H11:I11">
    <cfRule type="expression" dxfId="45" priority="243">
      <formula>$A$10=$B$37</formula>
    </cfRule>
  </conditionalFormatting>
  <conditionalFormatting sqref="B12 D12 F12:I12 H13:I13">
    <cfRule type="expression" dxfId="44" priority="246">
      <formula>$A$12=$B$38</formula>
    </cfRule>
  </conditionalFormatting>
  <conditionalFormatting sqref="B14 D14 F14:I14 H15:I15">
    <cfRule type="expression" dxfId="43"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CD5E-88D6-44FA-8F08-92E0CBFE20F2}">
  <sheetPr codeName="Sheet18">
    <tabColor rgb="FFFF0000"/>
  </sheetPr>
  <dimension ref="A1:L109"/>
  <sheetViews>
    <sheetView topLeftCell="A12" workbookViewId="0">
      <selection activeCell="Q48" sqref="Q48"/>
    </sheetView>
  </sheetViews>
  <sheetFormatPr defaultColWidth="9" defaultRowHeight="13"/>
  <cols>
    <col min="1" max="1" width="6.6328125" style="4" customWidth="1"/>
    <col min="2" max="2" width="21.6328125" style="4" customWidth="1"/>
    <col min="3" max="4" width="15.6328125" style="4" customWidth="1"/>
    <col min="5" max="5" width="6.6328125" style="4" customWidth="1"/>
    <col min="6" max="6" width="9.6328125" style="4" customWidth="1"/>
    <col min="7" max="7" width="6.6328125" style="4" customWidth="1"/>
    <col min="8" max="8" width="3.6328125" style="4" customWidth="1"/>
    <col min="9" max="11" width="6.6328125" style="4" customWidth="1"/>
    <col min="12" max="12" width="27.6328125" style="4" customWidth="1"/>
    <col min="13" max="52" width="3.6328125" style="4" customWidth="1"/>
    <col min="53" max="16384" width="9" style="4"/>
  </cols>
  <sheetData>
    <row r="1" spans="1:12" ht="15" customHeight="1">
      <c r="L1" s="252" t="s">
        <v>482</v>
      </c>
    </row>
    <row r="2" spans="1:12" ht="21" customHeight="1">
      <c r="A2" s="1258" t="s">
        <v>413</v>
      </c>
      <c r="B2" s="1258"/>
      <c r="C2" s="1258"/>
      <c r="D2" s="1258"/>
      <c r="E2" s="1258"/>
      <c r="F2" s="1258"/>
      <c r="G2" s="1258"/>
      <c r="H2" s="1258"/>
      <c r="I2" s="1258"/>
      <c r="J2" s="1258"/>
      <c r="K2" s="1258"/>
      <c r="L2" s="1258"/>
    </row>
    <row r="3" spans="1:12" ht="15" customHeight="1">
      <c r="F3" s="1260" t="s">
        <v>276</v>
      </c>
      <c r="G3" s="1260"/>
      <c r="H3" s="136" t="s">
        <v>298</v>
      </c>
      <c r="I3" s="1259">
        <f>様式３!Y3</f>
        <v>0</v>
      </c>
      <c r="J3" s="1259"/>
      <c r="K3" s="1259"/>
      <c r="L3" s="1259"/>
    </row>
    <row r="4" spans="1:12" ht="15" customHeight="1">
      <c r="F4" s="1260" t="s">
        <v>13</v>
      </c>
      <c r="G4" s="1260"/>
      <c r="H4" s="136" t="s">
        <v>298</v>
      </c>
      <c r="I4" s="1259" t="str">
        <f>'様式１（表紙）'!B11</f>
        <v>東播磨港　高砂地区　護岸補強工事（その９）</v>
      </c>
      <c r="J4" s="1259"/>
      <c r="K4" s="1259"/>
      <c r="L4" s="1259"/>
    </row>
    <row r="5" spans="1:12" ht="6" customHeight="1">
      <c r="F5" s="257"/>
      <c r="G5" s="257"/>
      <c r="H5" s="136"/>
    </row>
    <row r="6" spans="1:12" ht="15" customHeight="1" thickBot="1">
      <c r="A6" s="1263" t="s">
        <v>508</v>
      </c>
      <c r="B6" s="1263"/>
      <c r="C6" s="1263"/>
      <c r="D6" s="1272"/>
      <c r="E6" s="925" t="s">
        <v>555</v>
      </c>
      <c r="F6" s="925"/>
      <c r="G6" s="925"/>
      <c r="H6" s="925"/>
      <c r="I6" s="925"/>
    </row>
    <row r="7" spans="1:12" ht="15" customHeight="1" thickTop="1" thickBot="1">
      <c r="A7" s="1263" t="s">
        <v>237</v>
      </c>
      <c r="B7" s="1263"/>
      <c r="C7" s="1264"/>
      <c r="D7" s="1269"/>
      <c r="E7" s="1270"/>
      <c r="F7" s="1270"/>
      <c r="G7" s="1270"/>
      <c r="H7" s="1270"/>
      <c r="I7" s="1271"/>
    </row>
    <row r="8" spans="1:12" ht="15" customHeight="1" thickTop="1">
      <c r="A8" s="1274" t="s">
        <v>507</v>
      </c>
      <c r="B8" s="1275"/>
      <c r="C8" s="261" t="s">
        <v>238</v>
      </c>
      <c r="D8" s="1273"/>
      <c r="E8" s="1273"/>
      <c r="F8" s="1273"/>
      <c r="G8" s="1273"/>
      <c r="H8" s="1273"/>
      <c r="I8" s="1273"/>
      <c r="K8" s="136"/>
    </row>
    <row r="9" spans="1:12" ht="15" customHeight="1">
      <c r="A9" s="1276"/>
      <c r="B9" s="1277"/>
      <c r="C9" s="262" t="s">
        <v>239</v>
      </c>
      <c r="D9" s="1265"/>
      <c r="E9" s="1265"/>
      <c r="F9" s="1265"/>
      <c r="G9" s="1265"/>
      <c r="H9" s="1265"/>
      <c r="I9" s="1265"/>
      <c r="K9" s="136"/>
    </row>
    <row r="10" spans="1:12" ht="15" customHeight="1">
      <c r="A10" s="1278"/>
      <c r="B10" s="1279"/>
      <c r="C10" s="263" t="s">
        <v>240</v>
      </c>
      <c r="D10" s="1266"/>
      <c r="E10" s="1266"/>
      <c r="F10" s="1266"/>
      <c r="G10" s="1266"/>
      <c r="H10" s="1266"/>
      <c r="I10" s="1266"/>
      <c r="K10" s="136"/>
    </row>
    <row r="11" spans="1:12" ht="30" customHeight="1" thickBot="1">
      <c r="A11" s="1263" t="s">
        <v>241</v>
      </c>
      <c r="B11" s="1263"/>
      <c r="C11" s="1267"/>
      <c r="D11" s="1267"/>
      <c r="E11" s="1267"/>
      <c r="F11" s="1268"/>
      <c r="G11" s="1268"/>
      <c r="H11" s="1268"/>
      <c r="I11" s="1268"/>
      <c r="J11" s="5"/>
      <c r="K11" s="5"/>
    </row>
    <row r="12" spans="1:12" ht="15" customHeight="1" thickTop="1" thickBot="1">
      <c r="A12" s="1263" t="s">
        <v>522</v>
      </c>
      <c r="B12" s="1263"/>
      <c r="C12" s="1263"/>
      <c r="D12" s="1263"/>
      <c r="E12" s="1264"/>
      <c r="F12" s="1269" t="s">
        <v>506</v>
      </c>
      <c r="G12" s="1270"/>
      <c r="H12" s="1270"/>
      <c r="I12" s="1271"/>
      <c r="J12" s="4" t="s">
        <v>509</v>
      </c>
    </row>
    <row r="13" spans="1:12" ht="15" customHeight="1" thickTop="1">
      <c r="A13" s="1261" t="s">
        <v>512</v>
      </c>
      <c r="B13" s="1261"/>
      <c r="C13" s="1261"/>
      <c r="D13" s="1261"/>
      <c r="E13" s="1261"/>
      <c r="F13" s="1262"/>
      <c r="G13" s="1262"/>
      <c r="H13" s="1262"/>
      <c r="I13" s="1262"/>
      <c r="J13" s="1261"/>
      <c r="K13" s="1261"/>
      <c r="L13" s="1261"/>
    </row>
    <row r="14" spans="1:12" ht="15" customHeight="1">
      <c r="A14" s="1257" t="s">
        <v>242</v>
      </c>
      <c r="B14" s="1256"/>
      <c r="C14" s="1256" t="s">
        <v>243</v>
      </c>
      <c r="D14" s="1256"/>
      <c r="E14" s="1256" t="s">
        <v>481</v>
      </c>
      <c r="F14" s="1256"/>
      <c r="G14" s="1256"/>
      <c r="H14" s="1256"/>
      <c r="I14" s="1256"/>
      <c r="J14" s="1256"/>
      <c r="K14" s="255" t="s">
        <v>244</v>
      </c>
      <c r="L14" s="256" t="s">
        <v>245</v>
      </c>
    </row>
    <row r="15" spans="1:12" ht="15" customHeight="1">
      <c r="A15" s="1251"/>
      <c r="B15" s="1252"/>
      <c r="C15" s="1252"/>
      <c r="D15" s="1252"/>
      <c r="E15" s="1252"/>
      <c r="F15" s="1252"/>
      <c r="G15" s="1252"/>
      <c r="H15" s="1252"/>
      <c r="I15" s="1252"/>
      <c r="J15" s="1252"/>
      <c r="K15" s="313"/>
      <c r="L15" s="314"/>
    </row>
    <row r="16" spans="1:12" ht="15" customHeight="1">
      <c r="A16" s="1253"/>
      <c r="B16" s="1250"/>
      <c r="C16" s="1250"/>
      <c r="D16" s="1250"/>
      <c r="E16" s="1250"/>
      <c r="F16" s="1250"/>
      <c r="G16" s="1250"/>
      <c r="H16" s="1250"/>
      <c r="I16" s="1250"/>
      <c r="J16" s="1250"/>
      <c r="K16" s="315"/>
      <c r="L16" s="316"/>
    </row>
    <row r="17" spans="1:12" ht="15" customHeight="1">
      <c r="A17" s="1253"/>
      <c r="B17" s="1250"/>
      <c r="C17" s="1250"/>
      <c r="D17" s="1250"/>
      <c r="E17" s="1250"/>
      <c r="F17" s="1250"/>
      <c r="G17" s="1250"/>
      <c r="H17" s="1250"/>
      <c r="I17" s="1250"/>
      <c r="J17" s="1250"/>
      <c r="K17" s="315"/>
      <c r="L17" s="316"/>
    </row>
    <row r="18" spans="1:12" ht="15" customHeight="1">
      <c r="A18" s="1253"/>
      <c r="B18" s="1250"/>
      <c r="C18" s="1250"/>
      <c r="D18" s="1250"/>
      <c r="E18" s="1250"/>
      <c r="F18" s="1250"/>
      <c r="G18" s="1250"/>
      <c r="H18" s="1250"/>
      <c r="I18" s="1250"/>
      <c r="J18" s="1250"/>
      <c r="K18" s="315"/>
      <c r="L18" s="316"/>
    </row>
    <row r="19" spans="1:12" ht="15" customHeight="1">
      <c r="A19" s="1254"/>
      <c r="B19" s="1255"/>
      <c r="C19" s="1255"/>
      <c r="D19" s="1255"/>
      <c r="E19" s="1255"/>
      <c r="F19" s="1255"/>
      <c r="G19" s="1255"/>
      <c r="H19" s="1255"/>
      <c r="I19" s="1255"/>
      <c r="J19" s="1255"/>
      <c r="K19" s="317"/>
      <c r="L19" s="318"/>
    </row>
    <row r="20" spans="1:12" ht="15" customHeight="1" thickBot="1"/>
    <row r="21" spans="1:12" ht="15" customHeight="1" thickTop="1">
      <c r="A21" s="222" t="s">
        <v>511</v>
      </c>
      <c r="B21" s="234"/>
      <c r="C21" s="234"/>
      <c r="D21" s="234"/>
      <c r="E21" s="234"/>
      <c r="F21" s="234"/>
      <c r="G21" s="234"/>
      <c r="H21" s="234"/>
      <c r="I21" s="234"/>
      <c r="J21" s="234"/>
      <c r="K21" s="234"/>
      <c r="L21" s="265"/>
    </row>
    <row r="22" spans="1:12" ht="15" customHeight="1">
      <c r="A22" s="266" t="s">
        <v>514</v>
      </c>
      <c r="B22" s="1248" t="s">
        <v>527</v>
      </c>
      <c r="C22" s="1248"/>
      <c r="D22" s="1248"/>
      <c r="E22" s="1248"/>
      <c r="F22" s="1248"/>
      <c r="G22" s="1248"/>
      <c r="H22" s="1248"/>
      <c r="I22" s="1248"/>
      <c r="J22" s="1248"/>
      <c r="K22" s="1248"/>
      <c r="L22" s="1249"/>
    </row>
    <row r="23" spans="1:12" ht="15" customHeight="1">
      <c r="A23" s="266"/>
      <c r="B23" s="1248" t="s">
        <v>556</v>
      </c>
      <c r="C23" s="1248"/>
      <c r="D23" s="1248"/>
      <c r="E23" s="1248"/>
      <c r="F23" s="1248"/>
      <c r="G23" s="1248"/>
      <c r="H23" s="1248"/>
      <c r="I23" s="1248"/>
      <c r="J23" s="1248"/>
      <c r="K23" s="1248"/>
      <c r="L23" s="1249"/>
    </row>
    <row r="24" spans="1:12" ht="15" customHeight="1">
      <c r="A24" s="266" t="s">
        <v>427</v>
      </c>
      <c r="B24" s="1248" t="s">
        <v>440</v>
      </c>
      <c r="C24" s="1248"/>
      <c r="D24" s="1248"/>
      <c r="E24" s="1248"/>
      <c r="F24" s="1248"/>
      <c r="G24" s="1248"/>
      <c r="H24" s="1248"/>
      <c r="I24" s="1248"/>
      <c r="J24" s="1248"/>
      <c r="K24" s="1248"/>
      <c r="L24" s="1249"/>
    </row>
    <row r="25" spans="1:12" ht="15" customHeight="1">
      <c r="A25" s="266" t="s">
        <v>431</v>
      </c>
      <c r="B25" s="642" t="s">
        <v>441</v>
      </c>
      <c r="C25" s="642"/>
      <c r="D25" s="642"/>
      <c r="E25" s="642"/>
      <c r="F25" s="642"/>
      <c r="G25" s="642"/>
      <c r="H25" s="642"/>
      <c r="I25" s="642"/>
      <c r="J25" s="642"/>
      <c r="K25" s="642"/>
      <c r="L25" s="643"/>
    </row>
    <row r="26" spans="1:12" ht="15" customHeight="1">
      <c r="A26" s="266" t="s">
        <v>433</v>
      </c>
      <c r="B26" s="1248" t="s">
        <v>510</v>
      </c>
      <c r="C26" s="1248"/>
      <c r="D26" s="1248"/>
      <c r="E26" s="1248"/>
      <c r="F26" s="1248"/>
      <c r="G26" s="1248"/>
      <c r="H26" s="1248"/>
      <c r="I26" s="1248"/>
      <c r="J26" s="1248"/>
      <c r="K26" s="1248"/>
      <c r="L26" s="1249"/>
    </row>
    <row r="27" spans="1:12" ht="15" customHeight="1">
      <c r="A27" s="266"/>
      <c r="B27" s="1248" t="s">
        <v>503</v>
      </c>
      <c r="C27" s="1248"/>
      <c r="D27" s="1248"/>
      <c r="E27" s="1248"/>
      <c r="F27" s="1248"/>
      <c r="G27" s="1248"/>
      <c r="H27" s="1248"/>
      <c r="I27" s="1248"/>
      <c r="J27" s="1248"/>
      <c r="K27" s="1248"/>
      <c r="L27" s="1249"/>
    </row>
    <row r="28" spans="1:12" ht="15" customHeight="1">
      <c r="A28" s="266" t="s">
        <v>513</v>
      </c>
      <c r="B28" s="1248" t="s">
        <v>518</v>
      </c>
      <c r="C28" s="1248"/>
      <c r="D28" s="1248"/>
      <c r="E28" s="1248"/>
      <c r="F28" s="1248"/>
      <c r="G28" s="1248"/>
      <c r="H28" s="1248"/>
      <c r="I28" s="1248"/>
      <c r="J28" s="1248"/>
      <c r="K28" s="1248"/>
      <c r="L28" s="1249"/>
    </row>
    <row r="29" spans="1:12" ht="15" customHeight="1">
      <c r="A29" s="266"/>
      <c r="B29" s="1248" t="s">
        <v>517</v>
      </c>
      <c r="C29" s="1248"/>
      <c r="D29" s="1248"/>
      <c r="E29" s="1248"/>
      <c r="F29" s="1248"/>
      <c r="G29" s="1248"/>
      <c r="H29" s="1248"/>
      <c r="I29" s="1248"/>
      <c r="J29" s="1248"/>
      <c r="K29" s="1248"/>
      <c r="L29" s="1249"/>
    </row>
    <row r="30" spans="1:12" ht="15" customHeight="1">
      <c r="A30" s="266"/>
      <c r="B30" s="1248" t="s">
        <v>519</v>
      </c>
      <c r="C30" s="1248"/>
      <c r="D30" s="1248"/>
      <c r="E30" s="1248"/>
      <c r="F30" s="1248"/>
      <c r="G30" s="1248"/>
      <c r="H30" s="1248"/>
      <c r="I30" s="1248"/>
      <c r="J30" s="1248"/>
      <c r="K30" s="1248"/>
      <c r="L30" s="1249"/>
    </row>
    <row r="31" spans="1:12" ht="15" customHeight="1">
      <c r="A31" s="266"/>
      <c r="B31" s="1248" t="s">
        <v>520</v>
      </c>
      <c r="C31" s="1248"/>
      <c r="D31" s="1248"/>
      <c r="E31" s="1248"/>
      <c r="F31" s="1248"/>
      <c r="G31" s="1248"/>
      <c r="H31" s="1248"/>
      <c r="I31" s="1248"/>
      <c r="J31" s="1248"/>
      <c r="K31" s="1248"/>
      <c r="L31" s="1249"/>
    </row>
    <row r="32" spans="1:12" s="196" customFormat="1" ht="15" customHeight="1">
      <c r="A32" s="266" t="s">
        <v>523</v>
      </c>
      <c r="B32" s="1248" t="s">
        <v>524</v>
      </c>
      <c r="C32" s="1248"/>
      <c r="D32" s="1248"/>
      <c r="E32" s="1248"/>
      <c r="F32" s="1248"/>
      <c r="G32" s="1248"/>
      <c r="H32" s="1248"/>
      <c r="I32" s="1248"/>
      <c r="J32" s="1248"/>
      <c r="K32" s="1248"/>
      <c r="L32" s="1249"/>
    </row>
    <row r="33" spans="1:12" s="196" customFormat="1" ht="15" customHeight="1">
      <c r="A33" s="266"/>
      <c r="B33" s="1248" t="s">
        <v>525</v>
      </c>
      <c r="C33" s="1248"/>
      <c r="D33" s="1248"/>
      <c r="E33" s="1248"/>
      <c r="F33" s="1248"/>
      <c r="G33" s="1248"/>
      <c r="H33" s="1248"/>
      <c r="I33" s="1248"/>
      <c r="J33" s="1248"/>
      <c r="K33" s="1248"/>
      <c r="L33" s="1249"/>
    </row>
    <row r="34" spans="1:12" s="196" customFormat="1" ht="15" customHeight="1">
      <c r="A34" s="266"/>
      <c r="B34" s="1248" t="s">
        <v>526</v>
      </c>
      <c r="C34" s="1248"/>
      <c r="D34" s="1248"/>
      <c r="E34" s="1248"/>
      <c r="F34" s="1248"/>
      <c r="G34" s="1248"/>
      <c r="H34" s="1248"/>
      <c r="I34" s="1248"/>
      <c r="J34" s="1248"/>
      <c r="K34" s="1248"/>
      <c r="L34" s="1249"/>
    </row>
    <row r="35" spans="1:12" s="196" customFormat="1" ht="15" customHeight="1" thickBot="1">
      <c r="A35" s="268" t="s">
        <v>438</v>
      </c>
      <c r="B35" s="1286" t="s">
        <v>516</v>
      </c>
      <c r="C35" s="1286"/>
      <c r="D35" s="1286"/>
      <c r="E35" s="1286"/>
      <c r="F35" s="1286"/>
      <c r="G35" s="1286"/>
      <c r="H35" s="1286"/>
      <c r="I35" s="1286"/>
      <c r="J35" s="1286"/>
      <c r="K35" s="1286"/>
      <c r="L35" s="1287"/>
    </row>
    <row r="36" spans="1:12" ht="15" customHeight="1" thickTop="1"/>
    <row r="37" spans="1:12" ht="30" customHeight="1">
      <c r="A37" s="1285" t="s">
        <v>247</v>
      </c>
      <c r="B37" s="1285"/>
    </row>
    <row r="38" spans="1:12" ht="15" customHeight="1"/>
    <row r="39" spans="1:12" ht="15" customHeight="1">
      <c r="A39" s="1248" t="s">
        <v>252</v>
      </c>
      <c r="B39" s="1248"/>
      <c r="C39" s="1248"/>
      <c r="D39" s="1248"/>
      <c r="E39" s="1248"/>
      <c r="F39" s="1248"/>
      <c r="G39" s="1248"/>
      <c r="H39" s="1248"/>
      <c r="I39" s="1248"/>
      <c r="J39" s="1248"/>
      <c r="K39" s="1248"/>
      <c r="L39" s="1248"/>
    </row>
    <row r="40" spans="1:12" ht="45" customHeight="1">
      <c r="A40" s="642" t="s">
        <v>253</v>
      </c>
      <c r="B40" s="642"/>
      <c r="C40" s="642"/>
      <c r="D40" s="642"/>
      <c r="E40" s="642"/>
      <c r="F40" s="642"/>
      <c r="G40" s="642"/>
      <c r="H40" s="642"/>
      <c r="I40" s="642"/>
      <c r="J40" s="642"/>
      <c r="K40" s="642"/>
      <c r="L40" s="642"/>
    </row>
    <row r="41" spans="1:12" ht="15" customHeight="1">
      <c r="A41" s="196"/>
      <c r="B41" s="196"/>
      <c r="C41" s="196"/>
      <c r="D41" s="196"/>
      <c r="E41" s="196"/>
      <c r="F41" s="196"/>
      <c r="G41" s="196"/>
      <c r="H41" s="196"/>
      <c r="I41" s="196"/>
    </row>
    <row r="42" spans="1:12" ht="15" customHeight="1">
      <c r="A42" s="1248" t="s">
        <v>254</v>
      </c>
      <c r="B42" s="1248"/>
      <c r="C42" s="1248"/>
      <c r="D42" s="1248"/>
      <c r="E42" s="1248"/>
      <c r="F42" s="1248"/>
      <c r="G42" s="1248"/>
      <c r="H42" s="1248"/>
      <c r="I42" s="1248"/>
      <c r="J42" s="1248"/>
      <c r="K42" s="1248"/>
      <c r="L42" s="1248"/>
    </row>
    <row r="43" spans="1:12" ht="30" customHeight="1">
      <c r="A43" s="1284" t="s">
        <v>255</v>
      </c>
      <c r="B43" s="1284"/>
      <c r="C43" s="1284"/>
      <c r="D43" s="1284"/>
      <c r="E43" s="1284"/>
      <c r="F43" s="1284"/>
      <c r="G43" s="1284"/>
      <c r="H43" s="1284"/>
      <c r="I43" s="1284"/>
      <c r="J43" s="1284"/>
      <c r="K43" s="1284"/>
      <c r="L43" s="1284"/>
    </row>
    <row r="44" spans="1:12" ht="15" customHeight="1">
      <c r="A44" s="264"/>
      <c r="B44" s="264"/>
      <c r="C44" s="264"/>
      <c r="D44" s="264"/>
      <c r="E44" s="264"/>
      <c r="F44" s="264"/>
      <c r="G44" s="264"/>
      <c r="H44" s="264"/>
      <c r="I44" s="264"/>
    </row>
    <row r="45" spans="1:12" ht="15" customHeight="1">
      <c r="A45" s="1282" t="s">
        <v>246</v>
      </c>
      <c r="B45" s="1282"/>
      <c r="C45" s="1282"/>
      <c r="D45" s="1282"/>
      <c r="E45" s="1282"/>
      <c r="F45" s="1283" t="s">
        <v>256</v>
      </c>
      <c r="G45" s="1283"/>
      <c r="H45" s="1283"/>
      <c r="I45" s="1283"/>
      <c r="J45" s="1283"/>
      <c r="K45" s="1283"/>
      <c r="L45" s="1283"/>
    </row>
    <row r="46" spans="1:12" ht="60" customHeight="1">
      <c r="A46" s="1280" t="s">
        <v>257</v>
      </c>
      <c r="B46" s="1280"/>
      <c r="C46" s="1280"/>
      <c r="D46" s="1280"/>
      <c r="E46" s="1280"/>
      <c r="F46" s="1280" t="s">
        <v>258</v>
      </c>
      <c r="G46" s="1280"/>
      <c r="H46" s="1280"/>
      <c r="I46" s="1280"/>
      <c r="J46" s="1280"/>
      <c r="K46" s="1280"/>
      <c r="L46" s="1280"/>
    </row>
    <row r="47" spans="1:12" ht="45" customHeight="1">
      <c r="A47" s="1280" t="s">
        <v>259</v>
      </c>
      <c r="B47" s="1280"/>
      <c r="C47" s="1280"/>
      <c r="D47" s="1280"/>
      <c r="E47" s="1280"/>
      <c r="F47" s="1280" t="s">
        <v>260</v>
      </c>
      <c r="G47" s="1280"/>
      <c r="H47" s="1280"/>
      <c r="I47" s="1280"/>
      <c r="J47" s="1280"/>
      <c r="K47" s="1280"/>
      <c r="L47" s="1280"/>
    </row>
    <row r="48" spans="1:12" ht="45" customHeight="1">
      <c r="A48" s="1280" t="s">
        <v>261</v>
      </c>
      <c r="B48" s="1280"/>
      <c r="C48" s="1280"/>
      <c r="D48" s="1280"/>
      <c r="E48" s="1280"/>
      <c r="F48" s="1280" t="s">
        <v>262</v>
      </c>
      <c r="G48" s="1280"/>
      <c r="H48" s="1280"/>
      <c r="I48" s="1280"/>
      <c r="J48" s="1280"/>
      <c r="K48" s="1280"/>
      <c r="L48" s="1280"/>
    </row>
    <row r="49" spans="1:12" ht="30" customHeight="1">
      <c r="A49" s="1280" t="s">
        <v>263</v>
      </c>
      <c r="B49" s="1280"/>
      <c r="C49" s="1280"/>
      <c r="D49" s="1280"/>
      <c r="E49" s="1280"/>
      <c r="F49" s="1280" t="s">
        <v>264</v>
      </c>
      <c r="G49" s="1280"/>
      <c r="H49" s="1280"/>
      <c r="I49" s="1280"/>
      <c r="J49" s="1280"/>
      <c r="K49" s="1280"/>
      <c r="L49" s="1280"/>
    </row>
    <row r="50" spans="1:12" ht="30" customHeight="1">
      <c r="A50" s="1281" t="s">
        <v>265</v>
      </c>
      <c r="B50" s="1281"/>
      <c r="C50" s="1281"/>
      <c r="D50" s="1281"/>
      <c r="E50" s="1281"/>
      <c r="F50" s="1281"/>
      <c r="G50" s="1281"/>
      <c r="H50" s="1281"/>
      <c r="I50" s="1281"/>
      <c r="J50" s="1281"/>
      <c r="K50" s="1281"/>
      <c r="L50" s="1281"/>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spans="1:2" ht="15" customHeight="1"/>
    <row r="82" spans="1:2" ht="15" customHeight="1"/>
    <row r="83" spans="1:2" ht="15" customHeight="1">
      <c r="A83" s="4" t="s">
        <v>330</v>
      </c>
    </row>
    <row r="84" spans="1:2" ht="15" customHeight="1">
      <c r="A84" s="4" t="s">
        <v>483</v>
      </c>
      <c r="B84" s="254"/>
    </row>
    <row r="85" spans="1:2" ht="15" customHeight="1">
      <c r="B85" s="4" t="s">
        <v>385</v>
      </c>
    </row>
    <row r="86" spans="1:2" ht="15" customHeight="1">
      <c r="B86" s="4" t="s">
        <v>386</v>
      </c>
    </row>
    <row r="87" spans="1:2" ht="15" customHeight="1">
      <c r="A87" s="4" t="s">
        <v>484</v>
      </c>
      <c r="B87" s="254"/>
    </row>
    <row r="88" spans="1:2" ht="15" customHeight="1">
      <c r="B88" s="4" t="s">
        <v>485</v>
      </c>
    </row>
    <row r="89" spans="1:2" ht="15" customHeight="1">
      <c r="B89" s="4" t="s">
        <v>486</v>
      </c>
    </row>
    <row r="90" spans="1:2" ht="15" customHeight="1">
      <c r="A90" s="4" t="s">
        <v>487</v>
      </c>
    </row>
    <row r="91" spans="1:2" ht="15" customHeight="1">
      <c r="B91" s="4" t="s">
        <v>488</v>
      </c>
    </row>
    <row r="92" spans="1:2" ht="15" customHeight="1">
      <c r="B92" s="4" t="s">
        <v>489</v>
      </c>
    </row>
    <row r="93" spans="1:2" ht="15" customHeight="1">
      <c r="B93" s="4" t="s">
        <v>490</v>
      </c>
    </row>
    <row r="94" spans="1:2" ht="15" customHeight="1">
      <c r="B94" s="4" t="s">
        <v>491</v>
      </c>
    </row>
    <row r="95" spans="1:2" ht="15" customHeight="1">
      <c r="B95" s="4" t="s">
        <v>492</v>
      </c>
    </row>
    <row r="96" spans="1:2" ht="15" customHeight="1">
      <c r="B96" s="4" t="s">
        <v>493</v>
      </c>
    </row>
    <row r="97" spans="1:2" ht="15" customHeight="1">
      <c r="B97" s="4" t="s">
        <v>494</v>
      </c>
    </row>
    <row r="98" spans="1:2" ht="15" customHeight="1">
      <c r="B98" s="4" t="s">
        <v>495</v>
      </c>
    </row>
    <row r="99" spans="1:2" ht="15" customHeight="1">
      <c r="B99" s="4" t="s">
        <v>496</v>
      </c>
    </row>
    <row r="100" spans="1:2" ht="15" customHeight="1">
      <c r="B100" s="4" t="s">
        <v>497</v>
      </c>
    </row>
    <row r="101" spans="1:2" ht="15" customHeight="1">
      <c r="B101" s="4" t="s">
        <v>498</v>
      </c>
    </row>
    <row r="102" spans="1:2" ht="15" customHeight="1">
      <c r="B102" s="4" t="s">
        <v>499</v>
      </c>
    </row>
    <row r="103" spans="1:2" ht="15" customHeight="1">
      <c r="B103" s="4" t="s">
        <v>500</v>
      </c>
    </row>
    <row r="104" spans="1:2" ht="15" customHeight="1">
      <c r="B104" s="4" t="s">
        <v>501</v>
      </c>
    </row>
    <row r="105" spans="1:2">
      <c r="B105" s="4" t="s">
        <v>502</v>
      </c>
    </row>
    <row r="106" spans="1:2">
      <c r="B106" s="4" t="s">
        <v>555</v>
      </c>
    </row>
    <row r="107" spans="1:2">
      <c r="A107" s="4" t="s">
        <v>504</v>
      </c>
    </row>
    <row r="108" spans="1:2">
      <c r="B108" s="4" t="s">
        <v>505</v>
      </c>
    </row>
    <row r="109" spans="1:2">
      <c r="B109" s="4" t="s">
        <v>506</v>
      </c>
    </row>
  </sheetData>
  <mergeCells count="66">
    <mergeCell ref="B33:L33"/>
    <mergeCell ref="B34:L34"/>
    <mergeCell ref="A39:L39"/>
    <mergeCell ref="A42:L42"/>
    <mergeCell ref="A43:L43"/>
    <mergeCell ref="A37:B37"/>
    <mergeCell ref="B35:L35"/>
    <mergeCell ref="F46:L46"/>
    <mergeCell ref="A45:E45"/>
    <mergeCell ref="A46:E46"/>
    <mergeCell ref="F45:L45"/>
    <mergeCell ref="A40:L40"/>
    <mergeCell ref="F47:L47"/>
    <mergeCell ref="F48:L48"/>
    <mergeCell ref="F49:L49"/>
    <mergeCell ref="A50:L50"/>
    <mergeCell ref="A47:E47"/>
    <mergeCell ref="A48:E48"/>
    <mergeCell ref="A49:E49"/>
    <mergeCell ref="A6:D6"/>
    <mergeCell ref="E6:I6"/>
    <mergeCell ref="D7:I7"/>
    <mergeCell ref="D8:I8"/>
    <mergeCell ref="A8:B10"/>
    <mergeCell ref="A7:C7"/>
    <mergeCell ref="A12:E12"/>
    <mergeCell ref="D9:I9"/>
    <mergeCell ref="D10:I10"/>
    <mergeCell ref="C11:I11"/>
    <mergeCell ref="F12:I12"/>
    <mergeCell ref="A14:B14"/>
    <mergeCell ref="B27:L27"/>
    <mergeCell ref="A2:L2"/>
    <mergeCell ref="I3:L3"/>
    <mergeCell ref="I4:L4"/>
    <mergeCell ref="F3:G3"/>
    <mergeCell ref="F4:G4"/>
    <mergeCell ref="C18:D18"/>
    <mergeCell ref="C19:D19"/>
    <mergeCell ref="E16:J16"/>
    <mergeCell ref="E18:J18"/>
    <mergeCell ref="E19:J19"/>
    <mergeCell ref="B25:L25"/>
    <mergeCell ref="B24:L24"/>
    <mergeCell ref="A13:L13"/>
    <mergeCell ref="A11:B11"/>
    <mergeCell ref="E14:J14"/>
    <mergeCell ref="E15:J15"/>
    <mergeCell ref="C15:D15"/>
    <mergeCell ref="C16:D16"/>
    <mergeCell ref="C14:D14"/>
    <mergeCell ref="A15:B15"/>
    <mergeCell ref="A16:B16"/>
    <mergeCell ref="A18:B18"/>
    <mergeCell ref="A19:B19"/>
    <mergeCell ref="A17:B17"/>
    <mergeCell ref="B32:L32"/>
    <mergeCell ref="C17:D17"/>
    <mergeCell ref="E17:J17"/>
    <mergeCell ref="B31:L31"/>
    <mergeCell ref="B30:L30"/>
    <mergeCell ref="B29:L29"/>
    <mergeCell ref="B28:L28"/>
    <mergeCell ref="B22:L22"/>
    <mergeCell ref="B26:L26"/>
    <mergeCell ref="B23:L23"/>
  </mergeCells>
  <phoneticPr fontId="2"/>
  <conditionalFormatting sqref="A15:L19">
    <cfRule type="expression" dxfId="42" priority="263">
      <formula>$F$12=$B$109</formula>
    </cfRule>
    <cfRule type="expression" dxfId="41" priority="264">
      <formula>$E$6=$B$106</formula>
    </cfRule>
  </conditionalFormatting>
  <conditionalFormatting sqref="D7:I10 C11:I11 F12:I12">
    <cfRule type="expression" dxfId="40" priority="260">
      <formula>$E$6=$B$106</formula>
    </cfRule>
  </conditionalFormatting>
  <dataValidations count="3">
    <dataValidation type="list" allowBlank="1" showInputMessage="1" showErrorMessage="1" sqref="E6:I6" xr:uid="{F48CA877-DE8A-4AF3-A60D-368B26401EE3}">
      <formula1>$B$91:$B$106</formula1>
    </dataValidation>
    <dataValidation type="list" allowBlank="1" showInputMessage="1" showErrorMessage="1" sqref="F12" xr:uid="{BA6570FF-D741-4C28-93D1-0902B20D9DFE}">
      <formula1>$B$108:$B$109</formula1>
    </dataValidation>
    <dataValidation type="list" allowBlank="1" showInputMessage="1" showErrorMessage="1" sqref="D7" xr:uid="{9F96911D-157F-414A-B337-C397106B214E}">
      <formula1>$B$88:$B$89</formula1>
    </dataValidation>
  </dataValidations>
  <pageMargins left="0.7" right="0.7" top="0.75" bottom="0.47" header="0.3" footer="0.3"/>
  <pageSetup paperSize="9" scale="95" orientation="landscape" r:id="rId1"/>
  <rowBreaks count="1" manualBreakCount="1">
    <brk id="36"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workbookViewId="0">
      <selection sqref="A1:J1"/>
    </sheetView>
  </sheetViews>
  <sheetFormatPr defaultRowHeight="13"/>
  <cols>
    <col min="1" max="1" width="3.6328125" customWidth="1"/>
    <col min="2" max="9" width="10.08984375" customWidth="1"/>
    <col min="10" max="10" width="3.63281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88"/>
      <c r="B1" s="1288"/>
      <c r="C1" s="1288"/>
      <c r="D1" s="1288"/>
      <c r="E1" s="1288"/>
      <c r="F1" s="1288"/>
      <c r="G1" s="1288"/>
      <c r="H1" s="1288"/>
      <c r="I1" s="1288"/>
      <c r="J1" s="1288"/>
    </row>
    <row r="2" spans="1:10" ht="13.5" customHeight="1">
      <c r="A2" s="1288"/>
      <c r="B2" s="1288"/>
      <c r="C2" s="1288"/>
      <c r="D2" s="1288"/>
      <c r="E2" s="1288"/>
      <c r="F2" s="1288"/>
      <c r="G2" s="1288"/>
      <c r="H2" s="1288"/>
      <c r="I2" s="1288"/>
      <c r="J2" s="1288"/>
    </row>
    <row r="3" spans="1:10" ht="13.5" customHeight="1">
      <c r="A3" s="1288"/>
      <c r="B3" s="1288"/>
      <c r="C3" s="1288"/>
      <c r="D3" s="1288"/>
      <c r="E3" s="1288"/>
      <c r="F3" s="1288"/>
      <c r="G3" s="1288"/>
      <c r="H3" s="1288"/>
      <c r="I3" s="1288"/>
      <c r="J3" s="1288"/>
    </row>
    <row r="4" spans="1:10" ht="14">
      <c r="A4" s="1288"/>
      <c r="B4" s="1288"/>
      <c r="C4" s="1288"/>
      <c r="D4" s="1288"/>
      <c r="E4" s="1288"/>
      <c r="F4" s="1288"/>
      <c r="G4" s="1288"/>
      <c r="H4" s="1288"/>
      <c r="I4" s="1288"/>
      <c r="J4" s="1288"/>
    </row>
    <row r="5" spans="1:10" ht="14">
      <c r="A5" s="1288"/>
      <c r="B5" s="1288"/>
      <c r="C5" s="1288"/>
      <c r="D5" s="1288"/>
      <c r="E5" s="1288"/>
      <c r="F5" s="1288"/>
      <c r="G5" s="1288"/>
      <c r="H5" s="1288"/>
      <c r="I5" s="1288"/>
      <c r="J5" s="1288"/>
    </row>
    <row r="6" spans="1:10" ht="14">
      <c r="A6" s="1288"/>
      <c r="B6" s="1288"/>
      <c r="C6" s="1288"/>
      <c r="D6" s="1288"/>
      <c r="E6" s="1288"/>
      <c r="F6" s="1288"/>
      <c r="G6" s="1288"/>
      <c r="H6" s="1288"/>
      <c r="I6" s="1288"/>
      <c r="J6" s="1288"/>
    </row>
    <row r="7" spans="1:10" ht="23.5">
      <c r="A7" s="1290" t="s">
        <v>272</v>
      </c>
      <c r="B7" s="1290"/>
      <c r="C7" s="1290"/>
      <c r="D7" s="1290"/>
      <c r="E7" s="1290"/>
      <c r="F7" s="1290"/>
      <c r="G7" s="1290"/>
      <c r="H7" s="1290"/>
      <c r="I7" s="1290"/>
      <c r="J7" s="1290"/>
    </row>
    <row r="8" spans="1:10" ht="14">
      <c r="A8" s="1288"/>
      <c r="B8" s="1288"/>
      <c r="C8" s="1288"/>
      <c r="D8" s="1288"/>
      <c r="E8" s="1288"/>
      <c r="F8" s="1288"/>
      <c r="G8" s="1288"/>
      <c r="H8" s="1288"/>
      <c r="I8" s="1288"/>
      <c r="J8" s="1288"/>
    </row>
    <row r="9" spans="1:10" ht="14">
      <c r="A9" s="1288"/>
      <c r="B9" s="1288"/>
      <c r="C9" s="1288"/>
      <c r="D9" s="1288"/>
      <c r="E9" s="1288"/>
      <c r="F9" s="1288"/>
      <c r="G9" s="1288"/>
      <c r="H9" s="1288"/>
      <c r="I9" s="1288"/>
      <c r="J9" s="1288"/>
    </row>
    <row r="10" spans="1:10" ht="14">
      <c r="A10" s="1289"/>
      <c r="B10" s="1289"/>
      <c r="C10" s="1289"/>
      <c r="D10" s="1289"/>
      <c r="E10" s="1289"/>
      <c r="F10" s="1289"/>
      <c r="G10" s="1289"/>
      <c r="H10" s="1289"/>
      <c r="I10" s="1289"/>
    </row>
    <row r="11" spans="1:10" ht="14">
      <c r="A11" s="48" t="s">
        <v>207</v>
      </c>
      <c r="B11" s="1296">
        <f>'様式１（表紙）'!B9</f>
        <v>46282</v>
      </c>
      <c r="C11" s="1296"/>
      <c r="D11" s="1296"/>
      <c r="E11" s="1292" t="s">
        <v>398</v>
      </c>
      <c r="F11" s="1292"/>
      <c r="G11" s="1292"/>
      <c r="H11" s="1292"/>
      <c r="I11" s="1292"/>
    </row>
    <row r="12" spans="1:10" ht="14">
      <c r="A12" s="48"/>
      <c r="B12" s="1297" t="str">
        <f>'様式１（表紙）'!B11</f>
        <v>東播磨港　高砂地区　護岸補強工事（その９）</v>
      </c>
      <c r="C12" s="1297"/>
      <c r="D12" s="1297"/>
      <c r="E12" s="1297"/>
      <c r="F12" s="1297"/>
      <c r="G12" s="1297"/>
      <c r="H12" s="1297"/>
      <c r="I12" s="1297"/>
    </row>
    <row r="13" spans="1:10" ht="14">
      <c r="A13" s="48"/>
      <c r="B13" s="1289" t="s">
        <v>281</v>
      </c>
      <c r="C13" s="1289"/>
      <c r="D13" s="1289"/>
      <c r="E13" s="1289"/>
      <c r="F13" s="1289"/>
      <c r="G13" s="1289"/>
      <c r="H13" s="1289"/>
      <c r="I13" s="1289"/>
    </row>
    <row r="14" spans="1:10" ht="14">
      <c r="A14" s="1288"/>
      <c r="B14" s="1288"/>
      <c r="C14" s="1288"/>
      <c r="D14" s="1288"/>
      <c r="E14" s="1288"/>
      <c r="F14" s="1288"/>
      <c r="G14" s="1288"/>
      <c r="H14" s="1288"/>
      <c r="I14" s="1288"/>
      <c r="J14" s="1288"/>
    </row>
    <row r="15" spans="1:10" ht="14">
      <c r="A15" s="1288"/>
      <c r="B15" s="1288"/>
      <c r="C15" s="1288"/>
      <c r="D15" s="1288"/>
      <c r="E15" s="1288"/>
      <c r="F15" s="1288"/>
      <c r="G15" s="1288"/>
      <c r="H15" s="1288"/>
      <c r="I15" s="1288"/>
      <c r="J15" s="1288"/>
    </row>
    <row r="16" spans="1:10" ht="14">
      <c r="A16" s="1288"/>
      <c r="B16" s="1288"/>
      <c r="C16" s="1288"/>
      <c r="D16" s="1288"/>
      <c r="E16" s="1288"/>
      <c r="F16" s="1288"/>
      <c r="G16" s="1288"/>
      <c r="H16" s="1288"/>
      <c r="I16" s="1288"/>
      <c r="J16" s="1288"/>
    </row>
    <row r="17" spans="1:10" ht="14">
      <c r="A17" s="1288"/>
      <c r="B17" s="1288"/>
      <c r="C17" s="1288"/>
      <c r="D17" s="1288"/>
      <c r="E17" s="1288"/>
      <c r="F17" s="1288"/>
      <c r="G17" s="1288"/>
      <c r="H17" s="1288"/>
      <c r="I17" s="1288"/>
      <c r="J17" s="1288"/>
    </row>
    <row r="18" spans="1:10" ht="14">
      <c r="A18" s="122"/>
      <c r="B18" s="1292" t="s">
        <v>806</v>
      </c>
      <c r="C18" s="1292"/>
      <c r="D18" s="1292"/>
      <c r="E18" s="1292"/>
      <c r="F18" s="1292"/>
      <c r="G18" s="1292"/>
      <c r="H18" s="1292"/>
      <c r="I18" s="1292"/>
    </row>
    <row r="19" spans="1:10" ht="14">
      <c r="A19" s="48"/>
      <c r="B19" s="1295"/>
      <c r="C19" s="1295"/>
      <c r="D19" s="48" t="s">
        <v>805</v>
      </c>
      <c r="E19" s="48"/>
      <c r="F19" s="48"/>
      <c r="G19" s="48"/>
      <c r="H19" s="48"/>
      <c r="I19" s="48"/>
    </row>
    <row r="20" spans="1:10" ht="14">
      <c r="A20" s="48" t="s">
        <v>804</v>
      </c>
      <c r="B20" s="1292" t="s">
        <v>807</v>
      </c>
      <c r="C20" s="1292"/>
      <c r="D20" s="1292"/>
      <c r="E20" s="1292"/>
      <c r="F20" s="1292"/>
      <c r="G20" s="1292"/>
      <c r="H20" s="1292"/>
      <c r="I20" s="1292"/>
      <c r="J20" s="48"/>
    </row>
    <row r="21" spans="1:10" ht="14">
      <c r="A21" s="1288"/>
      <c r="B21" s="1288"/>
      <c r="C21" s="1288"/>
      <c r="D21" s="1288"/>
      <c r="E21" s="1288"/>
      <c r="F21" s="1288"/>
      <c r="G21" s="1288"/>
      <c r="H21" s="1288"/>
      <c r="I21" s="1288"/>
      <c r="J21" s="1288"/>
    </row>
    <row r="22" spans="1:10" ht="14">
      <c r="A22" s="122"/>
      <c r="B22" s="1289"/>
      <c r="C22" s="1289"/>
      <c r="D22" s="1289"/>
      <c r="E22" s="1289"/>
      <c r="F22" s="1289"/>
      <c r="G22" s="1289"/>
      <c r="H22" s="1289"/>
      <c r="I22" s="1289"/>
    </row>
    <row r="23" spans="1:10" ht="14">
      <c r="A23" s="48"/>
      <c r="B23" s="1289"/>
      <c r="C23" s="1289"/>
      <c r="D23" s="1289"/>
      <c r="E23" s="1289"/>
      <c r="F23" s="1289"/>
      <c r="G23" s="1289"/>
      <c r="H23" s="1289"/>
      <c r="I23" s="1289"/>
    </row>
    <row r="24" spans="1:10" ht="14">
      <c r="A24" s="48"/>
      <c r="B24" s="1288"/>
      <c r="C24" s="1288"/>
      <c r="D24" s="1288"/>
      <c r="E24" s="1292"/>
      <c r="F24" s="1292"/>
      <c r="G24" s="1292"/>
      <c r="H24" s="1292"/>
      <c r="I24" s="1292"/>
    </row>
    <row r="25" spans="1:10" ht="14">
      <c r="A25" s="48"/>
      <c r="B25" s="1289"/>
      <c r="C25" s="1289"/>
      <c r="D25" s="1289"/>
      <c r="E25" s="1289"/>
      <c r="F25" s="1289"/>
      <c r="G25" s="1289"/>
      <c r="H25" s="1289"/>
      <c r="I25" s="1289"/>
    </row>
    <row r="26" spans="1:10" ht="14">
      <c r="A26" s="1289"/>
      <c r="B26" s="1289"/>
      <c r="C26" s="1289"/>
      <c r="D26" s="1289"/>
      <c r="E26" s="1289"/>
      <c r="F26" s="1289"/>
      <c r="G26" s="1289"/>
      <c r="H26" s="1289"/>
      <c r="I26" s="1289"/>
      <c r="J26" s="1289"/>
    </row>
    <row r="27" spans="1:10" ht="14">
      <c r="A27" s="1289"/>
      <c r="B27" s="1289"/>
      <c r="C27" s="1289"/>
      <c r="D27" s="1289"/>
      <c r="E27" s="1289"/>
      <c r="F27" s="1289"/>
      <c r="G27" s="1289"/>
      <c r="H27" s="1289"/>
      <c r="I27" s="1289"/>
      <c r="J27" s="1289"/>
    </row>
    <row r="28" spans="1:10" ht="14">
      <c r="A28" s="1289"/>
      <c r="B28" s="1289"/>
      <c r="C28" s="1289"/>
      <c r="D28" s="1289"/>
      <c r="E28" s="1289"/>
      <c r="F28" s="1289"/>
      <c r="G28" s="1289"/>
      <c r="H28" s="1289"/>
      <c r="I28" s="1289"/>
      <c r="J28" s="1289"/>
    </row>
    <row r="29" spans="1:10" ht="14">
      <c r="A29" s="1289"/>
      <c r="B29" s="1289"/>
      <c r="C29" s="1289"/>
      <c r="D29" s="1289"/>
      <c r="E29" s="1289"/>
      <c r="F29" s="1289"/>
      <c r="G29" s="1289"/>
      <c r="H29" s="1289"/>
      <c r="I29" s="1289"/>
      <c r="J29" s="1289"/>
    </row>
    <row r="30" spans="1:10" ht="14">
      <c r="A30" s="48"/>
      <c r="B30" s="1289" t="s">
        <v>273</v>
      </c>
      <c r="C30" s="1289"/>
      <c r="D30" s="1289"/>
      <c r="E30" s="1289"/>
      <c r="F30" s="48"/>
      <c r="G30" s="48"/>
      <c r="H30" s="48"/>
      <c r="I30" s="48"/>
    </row>
    <row r="31" spans="1:10" ht="14">
      <c r="A31" s="48"/>
      <c r="B31" s="1289" t="s">
        <v>274</v>
      </c>
      <c r="C31" s="1289"/>
      <c r="D31" s="1289"/>
      <c r="E31" s="1289"/>
      <c r="F31" s="48"/>
      <c r="G31" s="48"/>
      <c r="H31" s="48"/>
      <c r="I31" s="48"/>
    </row>
    <row r="32" spans="1:10" ht="14">
      <c r="A32" s="48"/>
      <c r="B32" s="1291" t="str">
        <f>'様式１（表紙）'!A4</f>
        <v>東播磨県民局長</v>
      </c>
      <c r="C32" s="1291"/>
      <c r="D32" s="1291"/>
      <c r="E32" s="1291"/>
      <c r="F32" s="48"/>
      <c r="G32" s="48"/>
      <c r="H32" s="48"/>
      <c r="I32" s="48"/>
    </row>
    <row r="33" spans="1:10" ht="14">
      <c r="A33" s="1289"/>
      <c r="B33" s="1289"/>
      <c r="C33" s="1289"/>
      <c r="D33" s="1289"/>
      <c r="E33" s="1289"/>
      <c r="F33" s="1289"/>
      <c r="G33" s="1289"/>
      <c r="H33" s="1289"/>
      <c r="I33" s="1289"/>
      <c r="J33" s="1289"/>
    </row>
    <row r="34" spans="1:10" ht="14">
      <c r="A34" s="1289"/>
      <c r="B34" s="1289"/>
      <c r="C34" s="1289"/>
      <c r="D34" s="1289"/>
      <c r="E34" s="1289"/>
      <c r="F34" s="1289"/>
      <c r="G34" s="1289"/>
      <c r="H34" s="1289"/>
      <c r="I34" s="1289"/>
      <c r="J34" s="1289"/>
    </row>
    <row r="35" spans="1:10" ht="14">
      <c r="A35" s="1289"/>
      <c r="B35" s="1289"/>
      <c r="C35" s="1289"/>
      <c r="D35" s="1289"/>
      <c r="E35" s="1289"/>
      <c r="F35" s="1289"/>
      <c r="G35" s="1289"/>
      <c r="H35" s="1289"/>
      <c r="I35" s="1289"/>
      <c r="J35" s="1289"/>
    </row>
    <row r="36" spans="1:10" ht="14">
      <c r="A36" s="48"/>
      <c r="B36" s="1291">
        <f>'様式１（表紙）'!Q3</f>
        <v>46282</v>
      </c>
      <c r="C36" s="1291"/>
      <c r="D36" s="1291"/>
      <c r="E36" s="1291"/>
      <c r="F36" s="48"/>
      <c r="G36" s="48"/>
      <c r="H36" s="48"/>
      <c r="I36" s="48"/>
    </row>
    <row r="37" spans="1:10" ht="14">
      <c r="A37" s="1289"/>
      <c r="B37" s="1289"/>
      <c r="C37" s="1289"/>
      <c r="D37" s="1289"/>
      <c r="E37" s="1289"/>
      <c r="F37" s="1289"/>
      <c r="G37" s="1289"/>
      <c r="H37" s="1289"/>
      <c r="I37" s="1289"/>
      <c r="J37" s="1289"/>
    </row>
    <row r="38" spans="1:10" ht="14">
      <c r="A38" s="1289"/>
      <c r="B38" s="1289"/>
      <c r="C38" s="1289"/>
      <c r="D38" s="1289"/>
      <c r="E38" s="1289"/>
      <c r="F38" s="1289"/>
      <c r="G38" s="1289"/>
      <c r="H38" s="1289"/>
      <c r="I38" s="1289"/>
      <c r="J38" s="1289"/>
    </row>
    <row r="39" spans="1:10" ht="14">
      <c r="A39" s="1289"/>
      <c r="B39" s="1289"/>
      <c r="C39" s="1289"/>
      <c r="D39" s="1289"/>
      <c r="E39" s="1289"/>
      <c r="F39" s="1289"/>
      <c r="G39" s="1289"/>
      <c r="H39" s="1289"/>
      <c r="I39" s="1289"/>
      <c r="J39" s="1289"/>
    </row>
    <row r="40" spans="1:10" ht="14">
      <c r="A40" s="48"/>
      <c r="B40" s="48"/>
      <c r="C40" s="48"/>
      <c r="D40" s="48"/>
      <c r="E40" s="1294" t="s">
        <v>275</v>
      </c>
      <c r="F40" s="1294"/>
      <c r="G40" s="1293"/>
      <c r="H40" s="1293"/>
      <c r="I40" s="1293"/>
      <c r="J40" s="1293"/>
    </row>
    <row r="41" spans="1:10" ht="14">
      <c r="A41" s="48"/>
      <c r="B41" s="48"/>
      <c r="C41" s="48"/>
      <c r="D41" s="48"/>
      <c r="E41" s="1294" t="s">
        <v>276</v>
      </c>
      <c r="F41" s="1294"/>
      <c r="G41" s="1291">
        <f>'様式１（表紙）'!L6</f>
        <v>0</v>
      </c>
      <c r="H41" s="1291"/>
      <c r="I41" s="1291"/>
      <c r="J41" s="1291"/>
    </row>
    <row r="42" spans="1:10" ht="14">
      <c r="A42" s="48"/>
      <c r="B42" s="48"/>
      <c r="C42" s="48"/>
      <c r="D42" s="48"/>
      <c r="E42" s="1294" t="s">
        <v>277</v>
      </c>
      <c r="F42" s="1294"/>
      <c r="G42" s="1291">
        <f>'様式１（表紙）'!L5</f>
        <v>0</v>
      </c>
      <c r="H42" s="1291"/>
      <c r="I42" s="1291"/>
      <c r="J42" s="1291"/>
    </row>
    <row r="43" spans="1:10" ht="14">
      <c r="A43" s="48"/>
      <c r="B43" s="48"/>
      <c r="C43" s="48"/>
      <c r="D43" s="48"/>
      <c r="E43" s="1294" t="s">
        <v>278</v>
      </c>
      <c r="F43" s="1294"/>
      <c r="G43" s="1291">
        <f>'様式１（表紙）'!L7</f>
        <v>0</v>
      </c>
      <c r="H43" s="1291"/>
      <c r="I43" s="1291"/>
      <c r="J43" s="1291"/>
    </row>
    <row r="44" spans="1:10" ht="14">
      <c r="A44" s="48"/>
      <c r="B44" s="48"/>
      <c r="C44" s="48"/>
      <c r="D44" s="48"/>
      <c r="E44" s="1294" t="s">
        <v>9</v>
      </c>
      <c r="F44" s="1294"/>
      <c r="G44" s="1293"/>
      <c r="H44" s="1293"/>
      <c r="I44" s="1293"/>
      <c r="J44" s="1293"/>
    </row>
    <row r="45" spans="1:10" ht="14">
      <c r="A45" s="48"/>
      <c r="B45" s="48"/>
      <c r="C45" s="48"/>
      <c r="D45" s="48"/>
      <c r="E45" s="1294" t="s">
        <v>279</v>
      </c>
      <c r="F45" s="1294"/>
      <c r="G45" s="1293"/>
      <c r="H45" s="1293"/>
      <c r="I45" s="1293"/>
      <c r="J45" s="1293"/>
    </row>
    <row r="46" spans="1:10" ht="14">
      <c r="A46" s="1289"/>
      <c r="B46" s="1289"/>
      <c r="C46" s="1289"/>
      <c r="D46" s="1289"/>
      <c r="E46" s="1289"/>
      <c r="F46" s="1289"/>
      <c r="G46" s="1289"/>
      <c r="H46" s="1289"/>
      <c r="I46" s="1289"/>
      <c r="J46" s="1289"/>
    </row>
    <row r="47" spans="1:10" ht="14">
      <c r="A47" s="1289"/>
      <c r="B47" s="1289"/>
      <c r="C47" s="1289"/>
      <c r="D47" s="1289"/>
      <c r="E47" s="1289"/>
      <c r="F47" s="1289"/>
      <c r="G47" s="1289"/>
      <c r="H47" s="1289"/>
      <c r="I47" s="1289"/>
      <c r="J47" s="1289"/>
    </row>
    <row r="48" spans="1:10" ht="14">
      <c r="A48" s="1289"/>
      <c r="B48" s="1289"/>
      <c r="C48" s="1289"/>
      <c r="D48" s="1289"/>
      <c r="E48" s="1289"/>
      <c r="F48" s="1289"/>
      <c r="G48" s="1289"/>
      <c r="H48" s="1289"/>
      <c r="I48" s="1289"/>
      <c r="J48" s="1289"/>
    </row>
    <row r="49" spans="1:10" ht="14">
      <c r="A49" s="1289"/>
      <c r="B49" s="1289"/>
      <c r="C49" s="1289"/>
      <c r="D49" s="1289"/>
      <c r="E49" s="1289"/>
      <c r="F49" s="1289"/>
      <c r="G49" s="1289"/>
      <c r="H49" s="1289"/>
      <c r="I49" s="1289"/>
      <c r="J49" s="1289"/>
    </row>
    <row r="50" spans="1:10" ht="14">
      <c r="A50" s="1289"/>
      <c r="B50" s="1289"/>
      <c r="C50" s="1289"/>
      <c r="D50" s="1289"/>
      <c r="E50" s="1289"/>
      <c r="F50" s="1289"/>
      <c r="G50" s="1289"/>
      <c r="H50" s="1289"/>
      <c r="I50" s="1289"/>
      <c r="J50" s="1289"/>
    </row>
    <row r="51" spans="1:10" ht="14">
      <c r="A51" s="1289"/>
      <c r="B51" s="1289"/>
      <c r="C51" s="1289"/>
      <c r="D51" s="1289"/>
      <c r="E51" s="1289"/>
      <c r="F51" s="1289"/>
      <c r="G51" s="1289"/>
      <c r="H51" s="1289"/>
      <c r="I51" s="1289"/>
      <c r="J51" s="1289"/>
    </row>
    <row r="52" spans="1:10" ht="14">
      <c r="A52" s="1289"/>
      <c r="B52" s="1289"/>
      <c r="C52" s="1289"/>
      <c r="D52" s="1289"/>
      <c r="E52" s="1289"/>
      <c r="F52" s="1289"/>
      <c r="G52" s="1289"/>
      <c r="H52" s="1289"/>
      <c r="I52" s="1289"/>
      <c r="J52" s="1289"/>
    </row>
    <row r="53" spans="1:10" ht="14">
      <c r="A53" s="1289"/>
      <c r="B53" s="1289"/>
      <c r="C53" s="1289"/>
      <c r="D53" s="1289"/>
      <c r="E53" s="1289"/>
      <c r="F53" s="1289"/>
      <c r="G53" s="1289"/>
      <c r="H53" s="1289"/>
      <c r="I53" s="1289"/>
      <c r="J53" s="1289"/>
    </row>
    <row r="54" spans="1:10" ht="14.25" customHeight="1">
      <c r="A54" s="1289" t="s">
        <v>280</v>
      </c>
      <c r="B54" s="1289"/>
      <c r="C54" s="1289"/>
      <c r="D54" s="1289"/>
      <c r="E54" s="1289"/>
      <c r="F54" s="1289"/>
      <c r="G54" s="1289"/>
      <c r="H54" s="1289"/>
      <c r="I54" s="1289"/>
      <c r="J54" s="1289"/>
    </row>
    <row r="55" spans="1:10" ht="14.25" customHeight="1">
      <c r="A55" s="1289"/>
      <c r="B55" s="1289"/>
      <c r="C55" s="1289"/>
      <c r="D55" s="1289"/>
      <c r="E55" s="1289"/>
      <c r="F55" s="1289"/>
      <c r="G55" s="1289"/>
      <c r="H55" s="1289"/>
      <c r="I55" s="1289"/>
      <c r="J55" s="1289"/>
    </row>
    <row r="56" spans="1:10" ht="14">
      <c r="A56" s="1289"/>
      <c r="B56" s="1289"/>
      <c r="C56" s="1289"/>
      <c r="D56" s="1289"/>
      <c r="E56" s="1289"/>
      <c r="F56" s="1289"/>
      <c r="G56" s="1289"/>
      <c r="H56" s="1289"/>
      <c r="I56" s="1289"/>
    </row>
    <row r="57" spans="1:10" ht="14">
      <c r="A57" s="1289"/>
      <c r="B57" s="1289"/>
      <c r="C57" s="1289"/>
      <c r="D57" s="1289"/>
      <c r="E57" s="1289"/>
      <c r="F57" s="1289"/>
      <c r="G57" s="1289"/>
      <c r="H57" s="1289"/>
      <c r="I57" s="1289"/>
    </row>
    <row r="58" spans="1:10" ht="14">
      <c r="A58" s="1289"/>
      <c r="B58" s="1289"/>
      <c r="C58" s="1289"/>
      <c r="D58" s="1289"/>
      <c r="E58" s="1289"/>
      <c r="F58" s="1289"/>
      <c r="G58" s="1289"/>
      <c r="H58" s="1289"/>
      <c r="I58" s="1289"/>
    </row>
    <row r="60" spans="1:10">
      <c r="B60" t="s">
        <v>808</v>
      </c>
    </row>
    <row r="61" spans="1:10">
      <c r="B61" t="s">
        <v>809</v>
      </c>
    </row>
    <row r="62" spans="1:10">
      <c r="B62" t="s">
        <v>810</v>
      </c>
    </row>
  </sheetData>
  <mergeCells count="66">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A26:J26"/>
    <mergeCell ref="A27:J27"/>
    <mergeCell ref="A34:J34"/>
    <mergeCell ref="A28:J28"/>
    <mergeCell ref="A29:J29"/>
    <mergeCell ref="G41:J41"/>
    <mergeCell ref="G43:J43"/>
    <mergeCell ref="G44:J44"/>
    <mergeCell ref="A35:J35"/>
    <mergeCell ref="A38:J38"/>
    <mergeCell ref="A39:J39"/>
    <mergeCell ref="E40:F40"/>
    <mergeCell ref="G40:J40"/>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A1:J1"/>
    <mergeCell ref="A2:J2"/>
    <mergeCell ref="A3:J3"/>
    <mergeCell ref="A4:J4"/>
    <mergeCell ref="A5:J5"/>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codeName="Sheet13">
    <tabColor rgb="FF00B0F0"/>
  </sheetPr>
  <dimension ref="A1:J58"/>
  <sheetViews>
    <sheetView workbookViewId="0">
      <selection sqref="A1:J1"/>
    </sheetView>
  </sheetViews>
  <sheetFormatPr defaultRowHeight="13"/>
  <cols>
    <col min="1" max="1" width="3.6328125" customWidth="1"/>
    <col min="2" max="9" width="10.08984375" customWidth="1"/>
    <col min="10" max="10" width="3.63281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88"/>
      <c r="B1" s="1288"/>
      <c r="C1" s="1288"/>
      <c r="D1" s="1288"/>
      <c r="E1" s="1288"/>
      <c r="F1" s="1288"/>
      <c r="G1" s="1288"/>
      <c r="H1" s="1288"/>
      <c r="I1" s="1288"/>
      <c r="J1" s="1288"/>
    </row>
    <row r="2" spans="1:10" ht="13.5" customHeight="1">
      <c r="A2" s="1288"/>
      <c r="B2" s="1288"/>
      <c r="C2" s="1288"/>
      <c r="D2" s="1288"/>
      <c r="E2" s="1288"/>
      <c r="F2" s="1288"/>
      <c r="G2" s="1288"/>
      <c r="H2" s="1288"/>
      <c r="I2" s="1288"/>
      <c r="J2" s="1288"/>
    </row>
    <row r="3" spans="1:10" ht="13.5" customHeight="1">
      <c r="A3" s="1288"/>
      <c r="B3" s="1288"/>
      <c r="C3" s="1288"/>
      <c r="D3" s="1288"/>
      <c r="E3" s="1288"/>
      <c r="F3" s="1288"/>
      <c r="G3" s="1288"/>
      <c r="H3" s="1288"/>
      <c r="I3" s="1288"/>
      <c r="J3" s="1288"/>
    </row>
    <row r="4" spans="1:10" ht="14">
      <c r="A4" s="1288"/>
      <c r="B4" s="1288"/>
      <c r="C4" s="1288"/>
      <c r="D4" s="1288"/>
      <c r="E4" s="1288"/>
      <c r="F4" s="1288"/>
      <c r="G4" s="1288"/>
      <c r="H4" s="1288"/>
      <c r="I4" s="1288"/>
      <c r="J4" s="1288"/>
    </row>
    <row r="5" spans="1:10" ht="14">
      <c r="A5" s="1288"/>
      <c r="B5" s="1288"/>
      <c r="C5" s="1288"/>
      <c r="D5" s="1288"/>
      <c r="E5" s="1288"/>
      <c r="F5" s="1288"/>
      <c r="G5" s="1288"/>
      <c r="H5" s="1288"/>
      <c r="I5" s="1288"/>
      <c r="J5" s="1288"/>
    </row>
    <row r="6" spans="1:10" ht="14">
      <c r="A6" s="1288"/>
      <c r="B6" s="1288"/>
      <c r="C6" s="1288"/>
      <c r="D6" s="1288"/>
      <c r="E6" s="1288"/>
      <c r="F6" s="1288"/>
      <c r="G6" s="1288"/>
      <c r="H6" s="1288"/>
      <c r="I6" s="1288"/>
      <c r="J6" s="1288"/>
    </row>
    <row r="7" spans="1:10" ht="23.5">
      <c r="A7" s="1290" t="s">
        <v>272</v>
      </c>
      <c r="B7" s="1290"/>
      <c r="C7" s="1290"/>
      <c r="D7" s="1290"/>
      <c r="E7" s="1290"/>
      <c r="F7" s="1290"/>
      <c r="G7" s="1290"/>
      <c r="H7" s="1290"/>
      <c r="I7" s="1290"/>
      <c r="J7" s="1290"/>
    </row>
    <row r="8" spans="1:10" ht="14">
      <c r="A8" s="1288"/>
      <c r="B8" s="1288"/>
      <c r="C8" s="1288"/>
      <c r="D8" s="1288"/>
      <c r="E8" s="1288"/>
      <c r="F8" s="1288"/>
      <c r="G8" s="1288"/>
      <c r="H8" s="1288"/>
      <c r="I8" s="1288"/>
      <c r="J8" s="1288"/>
    </row>
    <row r="9" spans="1:10" ht="14">
      <c r="A9" s="1288"/>
      <c r="B9" s="1288"/>
      <c r="C9" s="1288"/>
      <c r="D9" s="1288"/>
      <c r="E9" s="1288"/>
      <c r="F9" s="1288"/>
      <c r="G9" s="1288"/>
      <c r="H9" s="1288"/>
      <c r="I9" s="1288"/>
      <c r="J9" s="1288"/>
    </row>
    <row r="10" spans="1:10" ht="14">
      <c r="A10" s="1289"/>
      <c r="B10" s="1289"/>
      <c r="C10" s="1289"/>
      <c r="D10" s="1289"/>
      <c r="E10" s="1289"/>
      <c r="F10" s="1289"/>
      <c r="G10" s="1289"/>
      <c r="H10" s="1289"/>
      <c r="I10" s="1289"/>
    </row>
    <row r="11" spans="1:10" ht="14">
      <c r="A11" s="48" t="s">
        <v>207</v>
      </c>
      <c r="B11" s="1296">
        <f>'様式１（表紙）'!B9</f>
        <v>46282</v>
      </c>
      <c r="C11" s="1296"/>
      <c r="D11" s="1296"/>
      <c r="E11" s="1292" t="s">
        <v>398</v>
      </c>
      <c r="F11" s="1292"/>
      <c r="G11" s="1292"/>
      <c r="H11" s="1292"/>
      <c r="I11" s="1292"/>
    </row>
    <row r="12" spans="1:10" ht="14">
      <c r="A12" s="48"/>
      <c r="B12" s="1297" t="str">
        <f>'様式１（表紙）'!B11</f>
        <v>東播磨港　高砂地区　護岸補強工事（その９）</v>
      </c>
      <c r="C12" s="1297"/>
      <c r="D12" s="1297"/>
      <c r="E12" s="1297"/>
      <c r="F12" s="1297"/>
      <c r="G12" s="1297"/>
      <c r="H12" s="1297"/>
      <c r="I12" s="1297"/>
    </row>
    <row r="13" spans="1:10" ht="14">
      <c r="A13" s="48"/>
      <c r="B13" s="1289" t="s">
        <v>281</v>
      </c>
      <c r="C13" s="1289"/>
      <c r="D13" s="1289"/>
      <c r="E13" s="1289"/>
      <c r="F13" s="1289"/>
      <c r="G13" s="1289"/>
      <c r="H13" s="1289"/>
      <c r="I13" s="1289"/>
    </row>
    <row r="14" spans="1:10" ht="14">
      <c r="A14" s="1288"/>
      <c r="B14" s="1288"/>
      <c r="C14" s="1288"/>
      <c r="D14" s="1288"/>
      <c r="E14" s="1288"/>
      <c r="F14" s="1288"/>
      <c r="G14" s="1288"/>
      <c r="H14" s="1288"/>
      <c r="I14" s="1288"/>
      <c r="J14" s="1288"/>
    </row>
    <row r="15" spans="1:10" ht="14">
      <c r="A15" s="1288"/>
      <c r="B15" s="1288"/>
      <c r="C15" s="1288"/>
      <c r="D15" s="1288"/>
      <c r="E15" s="1288"/>
      <c r="F15" s="1288"/>
      <c r="G15" s="1288"/>
      <c r="H15" s="1288"/>
      <c r="I15" s="1288"/>
      <c r="J15" s="1288"/>
    </row>
    <row r="16" spans="1:10" ht="14">
      <c r="A16" s="1288"/>
      <c r="B16" s="1288"/>
      <c r="C16" s="1288"/>
      <c r="D16" s="1288"/>
      <c r="E16" s="1288"/>
      <c r="F16" s="1288"/>
      <c r="G16" s="1288"/>
      <c r="H16" s="1288"/>
      <c r="I16" s="1288"/>
      <c r="J16" s="1288"/>
    </row>
    <row r="17" spans="1:10" ht="14">
      <c r="A17" s="1288"/>
      <c r="B17" s="1288"/>
      <c r="C17" s="1288"/>
      <c r="D17" s="1288"/>
      <c r="E17" s="1288"/>
      <c r="F17" s="1288"/>
      <c r="G17" s="1288"/>
      <c r="H17" s="1288"/>
      <c r="I17" s="1288"/>
      <c r="J17" s="1288"/>
    </row>
    <row r="18" spans="1:10" ht="14">
      <c r="A18" s="122"/>
      <c r="B18" s="1289" t="s">
        <v>282</v>
      </c>
      <c r="C18" s="1289"/>
      <c r="D18" s="1289"/>
      <c r="E18" s="1289"/>
      <c r="F18" s="1289"/>
      <c r="G18" s="1289"/>
      <c r="H18" s="1289"/>
      <c r="I18" s="1289"/>
    </row>
    <row r="19" spans="1:10" ht="14">
      <c r="A19" s="48"/>
      <c r="B19" s="1289" t="s">
        <v>283</v>
      </c>
      <c r="C19" s="1289"/>
      <c r="D19" s="1289"/>
      <c r="E19" s="1289"/>
      <c r="F19" s="1289"/>
      <c r="G19" s="1289"/>
      <c r="H19" s="1289"/>
      <c r="I19" s="1289"/>
    </row>
    <row r="20" spans="1:10" ht="14">
      <c r="A20" s="1288"/>
      <c r="B20" s="1288"/>
      <c r="C20" s="1288"/>
      <c r="D20" s="1288"/>
      <c r="E20" s="1288"/>
      <c r="F20" s="1288"/>
      <c r="G20" s="1288"/>
      <c r="H20" s="1288"/>
      <c r="I20" s="1288"/>
      <c r="J20" s="1288"/>
    </row>
    <row r="21" spans="1:10" ht="14">
      <c r="A21" s="1288"/>
      <c r="B21" s="1288"/>
      <c r="C21" s="1288"/>
      <c r="D21" s="1288"/>
      <c r="E21" s="1288"/>
      <c r="F21" s="1288"/>
      <c r="G21" s="1288"/>
      <c r="H21" s="1288"/>
      <c r="I21" s="1288"/>
      <c r="J21" s="1288"/>
    </row>
    <row r="22" spans="1:10" ht="14">
      <c r="A22" s="122"/>
      <c r="B22" s="1289" t="s">
        <v>521</v>
      </c>
      <c r="C22" s="1289"/>
      <c r="D22" s="1289"/>
      <c r="E22" s="1289"/>
      <c r="F22" s="1289"/>
      <c r="G22" s="1289"/>
      <c r="H22" s="1289"/>
      <c r="I22" s="1289"/>
    </row>
    <row r="23" spans="1:10" ht="14">
      <c r="A23" s="48"/>
      <c r="B23" s="1289" t="s">
        <v>284</v>
      </c>
      <c r="C23" s="1289"/>
      <c r="D23" s="1289"/>
      <c r="E23" s="1289"/>
      <c r="F23" s="1289"/>
      <c r="G23" s="1289"/>
      <c r="H23" s="1289"/>
      <c r="I23" s="1289"/>
    </row>
    <row r="24" spans="1:10" ht="14">
      <c r="A24" s="48" t="s">
        <v>2</v>
      </c>
      <c r="B24" s="1295" t="s">
        <v>428</v>
      </c>
      <c r="C24" s="1295"/>
      <c r="D24" s="1295"/>
      <c r="E24" s="1292" t="s">
        <v>583</v>
      </c>
      <c r="F24" s="1292"/>
      <c r="G24" s="1292"/>
      <c r="H24" s="1292"/>
      <c r="I24" s="1292"/>
    </row>
    <row r="25" spans="1:10" ht="14">
      <c r="A25" s="48"/>
      <c r="B25" s="1289"/>
      <c r="C25" s="1289"/>
      <c r="D25" s="1289"/>
      <c r="E25" s="1289"/>
      <c r="F25" s="1289"/>
      <c r="G25" s="1289"/>
      <c r="H25" s="1289"/>
      <c r="I25" s="1289"/>
    </row>
    <row r="26" spans="1:10" ht="14">
      <c r="A26" s="1289"/>
      <c r="B26" s="1289"/>
      <c r="C26" s="1289"/>
      <c r="D26" s="1289"/>
      <c r="E26" s="1289"/>
      <c r="F26" s="1289"/>
      <c r="G26" s="1289"/>
      <c r="H26" s="1289"/>
      <c r="I26" s="1289"/>
      <c r="J26" s="1289"/>
    </row>
    <row r="27" spans="1:10" ht="14">
      <c r="A27" s="1289"/>
      <c r="B27" s="1289"/>
      <c r="C27" s="1289"/>
      <c r="D27" s="1289"/>
      <c r="E27" s="1289"/>
      <c r="F27" s="1289"/>
      <c r="G27" s="1289"/>
      <c r="H27" s="1289"/>
      <c r="I27" s="1289"/>
      <c r="J27" s="1289"/>
    </row>
    <row r="28" spans="1:10" ht="14">
      <c r="A28" s="1289"/>
      <c r="B28" s="1289"/>
      <c r="C28" s="1289"/>
      <c r="D28" s="1289"/>
      <c r="E28" s="1289"/>
      <c r="F28" s="1289"/>
      <c r="G28" s="1289"/>
      <c r="H28" s="1289"/>
      <c r="I28" s="1289"/>
      <c r="J28" s="1289"/>
    </row>
    <row r="29" spans="1:10" ht="14">
      <c r="A29" s="1289"/>
      <c r="B29" s="1289"/>
      <c r="C29" s="1289"/>
      <c r="D29" s="1289"/>
      <c r="E29" s="1289"/>
      <c r="F29" s="1289"/>
      <c r="G29" s="1289"/>
      <c r="H29" s="1289"/>
      <c r="I29" s="1289"/>
      <c r="J29" s="1289"/>
    </row>
    <row r="30" spans="1:10" ht="14">
      <c r="A30" s="48"/>
      <c r="B30" s="1289" t="s">
        <v>273</v>
      </c>
      <c r="C30" s="1289"/>
      <c r="D30" s="1289"/>
      <c r="E30" s="1289"/>
      <c r="F30" s="48"/>
      <c r="G30" s="48"/>
      <c r="H30" s="48"/>
      <c r="I30" s="48"/>
    </row>
    <row r="31" spans="1:10" ht="14">
      <c r="A31" s="48"/>
      <c r="B31" s="1289" t="s">
        <v>274</v>
      </c>
      <c r="C31" s="1289"/>
      <c r="D31" s="1289"/>
      <c r="E31" s="1289"/>
      <c r="F31" s="48"/>
      <c r="G31" s="48"/>
      <c r="H31" s="48"/>
      <c r="I31" s="48"/>
    </row>
    <row r="32" spans="1:10" ht="14">
      <c r="A32" s="48"/>
      <c r="B32" s="1291" t="str">
        <f>'様式１（表紙）'!A4</f>
        <v>東播磨県民局長</v>
      </c>
      <c r="C32" s="1291"/>
      <c r="D32" s="1291"/>
      <c r="E32" s="1291"/>
      <c r="F32" s="48"/>
      <c r="G32" s="48"/>
      <c r="H32" s="48"/>
      <c r="I32" s="48"/>
    </row>
    <row r="33" spans="1:10" ht="14">
      <c r="A33" s="1289"/>
      <c r="B33" s="1289"/>
      <c r="C33" s="1289"/>
      <c r="D33" s="1289"/>
      <c r="E33" s="1289"/>
      <c r="F33" s="1289"/>
      <c r="G33" s="1289"/>
      <c r="H33" s="1289"/>
      <c r="I33" s="1289"/>
      <c r="J33" s="1289"/>
    </row>
    <row r="34" spans="1:10" ht="14">
      <c r="A34" s="1289"/>
      <c r="B34" s="1289"/>
      <c r="C34" s="1289"/>
      <c r="D34" s="1289"/>
      <c r="E34" s="1289"/>
      <c r="F34" s="1289"/>
      <c r="G34" s="1289"/>
      <c r="H34" s="1289"/>
      <c r="I34" s="1289"/>
      <c r="J34" s="1289"/>
    </row>
    <row r="35" spans="1:10" ht="14">
      <c r="A35" s="1289"/>
      <c r="B35" s="1289"/>
      <c r="C35" s="1289"/>
      <c r="D35" s="1289"/>
      <c r="E35" s="1289"/>
      <c r="F35" s="1289"/>
      <c r="G35" s="1289"/>
      <c r="H35" s="1289"/>
      <c r="I35" s="1289"/>
      <c r="J35" s="1289"/>
    </row>
    <row r="36" spans="1:10" ht="14">
      <c r="A36" s="48"/>
      <c r="B36" s="1291">
        <f>'様式１（表紙）'!Q3</f>
        <v>46282</v>
      </c>
      <c r="C36" s="1291"/>
      <c r="D36" s="1291"/>
      <c r="E36" s="1291"/>
      <c r="F36" s="48"/>
      <c r="G36" s="48"/>
      <c r="H36" s="48"/>
      <c r="I36" s="48"/>
    </row>
    <row r="37" spans="1:10" ht="14">
      <c r="A37" s="1289"/>
      <c r="B37" s="1289"/>
      <c r="C37" s="1289"/>
      <c r="D37" s="1289"/>
      <c r="E37" s="1289"/>
      <c r="F37" s="1289"/>
      <c r="G37" s="1289"/>
      <c r="H37" s="1289"/>
      <c r="I37" s="1289"/>
      <c r="J37" s="1289"/>
    </row>
    <row r="38" spans="1:10" ht="14">
      <c r="A38" s="1289"/>
      <c r="B38" s="1289"/>
      <c r="C38" s="1289"/>
      <c r="D38" s="1289"/>
      <c r="E38" s="1289"/>
      <c r="F38" s="1289"/>
      <c r="G38" s="1289"/>
      <c r="H38" s="1289"/>
      <c r="I38" s="1289"/>
      <c r="J38" s="1289"/>
    </row>
    <row r="39" spans="1:10" ht="14">
      <c r="A39" s="1289"/>
      <c r="B39" s="1289"/>
      <c r="C39" s="1289"/>
      <c r="D39" s="1289"/>
      <c r="E39" s="1289"/>
      <c r="F39" s="1289"/>
      <c r="G39" s="1289"/>
      <c r="H39" s="1289"/>
      <c r="I39" s="1289"/>
      <c r="J39" s="1289"/>
    </row>
    <row r="40" spans="1:10" ht="14">
      <c r="A40" s="48"/>
      <c r="B40" s="48"/>
      <c r="C40" s="48"/>
      <c r="D40" s="48"/>
      <c r="E40" s="1294" t="s">
        <v>275</v>
      </c>
      <c r="F40" s="1294"/>
      <c r="G40" s="1293"/>
      <c r="H40" s="1293"/>
      <c r="I40" s="1293"/>
      <c r="J40" s="1293"/>
    </row>
    <row r="41" spans="1:10" ht="14">
      <c r="A41" s="48"/>
      <c r="B41" s="48"/>
      <c r="C41" s="48"/>
      <c r="D41" s="48"/>
      <c r="E41" s="1294" t="s">
        <v>276</v>
      </c>
      <c r="F41" s="1294"/>
      <c r="G41" s="1291">
        <f>'様式１（表紙）'!L6</f>
        <v>0</v>
      </c>
      <c r="H41" s="1291"/>
      <c r="I41" s="1291"/>
      <c r="J41" s="1291"/>
    </row>
    <row r="42" spans="1:10" ht="14">
      <c r="A42" s="48"/>
      <c r="B42" s="48"/>
      <c r="C42" s="48"/>
      <c r="D42" s="48"/>
      <c r="E42" s="1294" t="s">
        <v>277</v>
      </c>
      <c r="F42" s="1294"/>
      <c r="G42" s="1291">
        <f>'様式１（表紙）'!L5</f>
        <v>0</v>
      </c>
      <c r="H42" s="1291"/>
      <c r="I42" s="1291"/>
      <c r="J42" s="1291"/>
    </row>
    <row r="43" spans="1:10" ht="14">
      <c r="A43" s="48"/>
      <c r="B43" s="48"/>
      <c r="C43" s="48"/>
      <c r="D43" s="48"/>
      <c r="E43" s="1294" t="s">
        <v>278</v>
      </c>
      <c r="F43" s="1294"/>
      <c r="G43" s="1291">
        <f>'様式１（表紙）'!L7</f>
        <v>0</v>
      </c>
      <c r="H43" s="1291"/>
      <c r="I43" s="1291"/>
      <c r="J43" s="1291"/>
    </row>
    <row r="44" spans="1:10" ht="14">
      <c r="A44" s="48"/>
      <c r="B44" s="48"/>
      <c r="C44" s="48"/>
      <c r="D44" s="48"/>
      <c r="E44" s="1294" t="s">
        <v>9</v>
      </c>
      <c r="F44" s="1294"/>
      <c r="G44" s="1293"/>
      <c r="H44" s="1293"/>
      <c r="I44" s="1293"/>
      <c r="J44" s="1293"/>
    </row>
    <row r="45" spans="1:10" ht="14">
      <c r="A45" s="48"/>
      <c r="B45" s="48"/>
      <c r="C45" s="48"/>
      <c r="D45" s="48"/>
      <c r="E45" s="1294" t="s">
        <v>279</v>
      </c>
      <c r="F45" s="1294"/>
      <c r="G45" s="1293"/>
      <c r="H45" s="1293"/>
      <c r="I45" s="1293"/>
      <c r="J45" s="1293"/>
    </row>
    <row r="46" spans="1:10" ht="14">
      <c r="A46" s="1289"/>
      <c r="B46" s="1289"/>
      <c r="C46" s="1289"/>
      <c r="D46" s="1289"/>
      <c r="E46" s="1289"/>
      <c r="F46" s="1289"/>
      <c r="G46" s="1289"/>
      <c r="H46" s="1289"/>
      <c r="I46" s="1289"/>
      <c r="J46" s="1289"/>
    </row>
    <row r="47" spans="1:10" ht="14">
      <c r="A47" s="1289"/>
      <c r="B47" s="1289"/>
      <c r="C47" s="1289"/>
      <c r="D47" s="1289"/>
      <c r="E47" s="1289"/>
      <c r="F47" s="1289"/>
      <c r="G47" s="1289"/>
      <c r="H47" s="1289"/>
      <c r="I47" s="1289"/>
      <c r="J47" s="1289"/>
    </row>
    <row r="48" spans="1:10" ht="14">
      <c r="A48" s="1289"/>
      <c r="B48" s="1289"/>
      <c r="C48" s="1289"/>
      <c r="D48" s="1289"/>
      <c r="E48" s="1289"/>
      <c r="F48" s="1289"/>
      <c r="G48" s="1289"/>
      <c r="H48" s="1289"/>
      <c r="I48" s="1289"/>
      <c r="J48" s="1289"/>
    </row>
    <row r="49" spans="1:10" ht="14">
      <c r="A49" s="1289"/>
      <c r="B49" s="1289"/>
      <c r="C49" s="1289"/>
      <c r="D49" s="1289"/>
      <c r="E49" s="1289"/>
      <c r="F49" s="1289"/>
      <c r="G49" s="1289"/>
      <c r="H49" s="1289"/>
      <c r="I49" s="1289"/>
      <c r="J49" s="1289"/>
    </row>
    <row r="50" spans="1:10" ht="14">
      <c r="A50" s="1289"/>
      <c r="B50" s="1289"/>
      <c r="C50" s="1289"/>
      <c r="D50" s="1289"/>
      <c r="E50" s="1289"/>
      <c r="F50" s="1289"/>
      <c r="G50" s="1289"/>
      <c r="H50" s="1289"/>
      <c r="I50" s="1289"/>
      <c r="J50" s="1289"/>
    </row>
    <row r="51" spans="1:10" ht="14">
      <c r="A51" s="1289"/>
      <c r="B51" s="1289"/>
      <c r="C51" s="1289"/>
      <c r="D51" s="1289"/>
      <c r="E51" s="1289"/>
      <c r="F51" s="1289"/>
      <c r="G51" s="1289"/>
      <c r="H51" s="1289"/>
      <c r="I51" s="1289"/>
      <c r="J51" s="1289"/>
    </row>
    <row r="52" spans="1:10" ht="14">
      <c r="A52" s="1289"/>
      <c r="B52" s="1289"/>
      <c r="C52" s="1289"/>
      <c r="D52" s="1289"/>
      <c r="E52" s="1289"/>
      <c r="F52" s="1289"/>
      <c r="G52" s="1289"/>
      <c r="H52" s="1289"/>
      <c r="I52" s="1289"/>
      <c r="J52" s="1289"/>
    </row>
    <row r="53" spans="1:10" ht="14">
      <c r="A53" s="1289"/>
      <c r="B53" s="1289"/>
      <c r="C53" s="1289"/>
      <c r="D53" s="1289"/>
      <c r="E53" s="1289"/>
      <c r="F53" s="1289"/>
      <c r="G53" s="1289"/>
      <c r="H53" s="1289"/>
      <c r="I53" s="1289"/>
      <c r="J53" s="1289"/>
    </row>
    <row r="54" spans="1:10" ht="14.25" customHeight="1">
      <c r="A54" s="1289" t="s">
        <v>280</v>
      </c>
      <c r="B54" s="1289"/>
      <c r="C54" s="1289"/>
      <c r="D54" s="1289"/>
      <c r="E54" s="1289"/>
      <c r="F54" s="1289"/>
      <c r="G54" s="1289"/>
      <c r="H54" s="1289"/>
      <c r="I54" s="1289"/>
      <c r="J54" s="1289"/>
    </row>
    <row r="55" spans="1:10" ht="14.25" customHeight="1">
      <c r="A55" s="1289"/>
      <c r="B55" s="1289"/>
      <c r="C55" s="1289"/>
      <c r="D55" s="1289"/>
      <c r="E55" s="1289"/>
      <c r="F55" s="1289"/>
      <c r="G55" s="1289"/>
      <c r="H55" s="1289"/>
      <c r="I55" s="1289"/>
      <c r="J55" s="1289"/>
    </row>
    <row r="56" spans="1:10" ht="14">
      <c r="A56" s="1289"/>
      <c r="B56" s="1289"/>
      <c r="C56" s="1289"/>
      <c r="D56" s="1289"/>
      <c r="E56" s="1289"/>
      <c r="F56" s="1289"/>
      <c r="G56" s="1289"/>
      <c r="H56" s="1289"/>
      <c r="I56" s="1289"/>
    </row>
    <row r="57" spans="1:10" ht="14">
      <c r="A57" s="1289"/>
      <c r="B57" s="1289"/>
      <c r="C57" s="1289"/>
      <c r="D57" s="1289"/>
      <c r="E57" s="1289"/>
      <c r="F57" s="1289"/>
      <c r="G57" s="1289"/>
      <c r="H57" s="1289"/>
      <c r="I57" s="1289"/>
    </row>
    <row r="58" spans="1:10" ht="14">
      <c r="A58" s="1289"/>
      <c r="B58" s="1289"/>
      <c r="C58" s="1289"/>
      <c r="D58" s="1289"/>
      <c r="E58" s="1289"/>
      <c r="F58" s="1289"/>
      <c r="G58" s="1289"/>
      <c r="H58" s="1289"/>
      <c r="I58" s="1289"/>
    </row>
  </sheetData>
  <mergeCells count="66">
    <mergeCell ref="A54:J54"/>
    <mergeCell ref="A55:J55"/>
    <mergeCell ref="A56:I56"/>
    <mergeCell ref="A57:I57"/>
    <mergeCell ref="A58:I58"/>
    <mergeCell ref="A53:J53"/>
    <mergeCell ref="E44:F44"/>
    <mergeCell ref="G44:J44"/>
    <mergeCell ref="E45:F45"/>
    <mergeCell ref="G45:J45"/>
    <mergeCell ref="A46:J46"/>
    <mergeCell ref="A47:J47"/>
    <mergeCell ref="A48:J48"/>
    <mergeCell ref="A49:J49"/>
    <mergeCell ref="A50:J50"/>
    <mergeCell ref="A51:J51"/>
    <mergeCell ref="A52:J52"/>
    <mergeCell ref="E41:F41"/>
    <mergeCell ref="G41:J41"/>
    <mergeCell ref="E42:F42"/>
    <mergeCell ref="G42:J42"/>
    <mergeCell ref="E43:F43"/>
    <mergeCell ref="G43:J43"/>
    <mergeCell ref="E40:F40"/>
    <mergeCell ref="G40:J40"/>
    <mergeCell ref="A29:J29"/>
    <mergeCell ref="B30:E30"/>
    <mergeCell ref="B31:E31"/>
    <mergeCell ref="B32:E32"/>
    <mergeCell ref="A33:J33"/>
    <mergeCell ref="A34:J34"/>
    <mergeCell ref="A35:J35"/>
    <mergeCell ref="B36:E36"/>
    <mergeCell ref="A37:J37"/>
    <mergeCell ref="A38:J38"/>
    <mergeCell ref="A39:J39"/>
    <mergeCell ref="A28:J28"/>
    <mergeCell ref="B18:I18"/>
    <mergeCell ref="B19:I19"/>
    <mergeCell ref="A20:J20"/>
    <mergeCell ref="A21:J21"/>
    <mergeCell ref="B22:I22"/>
    <mergeCell ref="B23:I23"/>
    <mergeCell ref="B24:D24"/>
    <mergeCell ref="E24:I24"/>
    <mergeCell ref="B25:I25"/>
    <mergeCell ref="A26:J26"/>
    <mergeCell ref="A27:J27"/>
    <mergeCell ref="A17:J17"/>
    <mergeCell ref="A7:J7"/>
    <mergeCell ref="A8:J8"/>
    <mergeCell ref="A9:J9"/>
    <mergeCell ref="A10:I10"/>
    <mergeCell ref="B11:D11"/>
    <mergeCell ref="E11:I11"/>
    <mergeCell ref="B12:I12"/>
    <mergeCell ref="B13:I13"/>
    <mergeCell ref="A14:J14"/>
    <mergeCell ref="A15:J15"/>
    <mergeCell ref="A16:J16"/>
    <mergeCell ref="A6:J6"/>
    <mergeCell ref="A1:J1"/>
    <mergeCell ref="A2:J2"/>
    <mergeCell ref="A3:J3"/>
    <mergeCell ref="A4:J4"/>
    <mergeCell ref="A5:J5"/>
  </mergeCells>
  <phoneticPr fontId="2"/>
  <pageMargins left="0.7" right="0.7" top="0.75" bottom="0.75" header="0.3" footer="0.3"/>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workbookViewId="0"/>
  </sheetViews>
  <sheetFormatPr defaultRowHeight="13"/>
  <sheetData/>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topLeftCell="A46" zoomScale="60" zoomScaleNormal="100" workbookViewId="0">
      <selection activeCell="E60" sqref="E60:Q61"/>
    </sheetView>
  </sheetViews>
  <sheetFormatPr defaultRowHeight="14"/>
  <cols>
    <col min="1" max="1" width="3.6328125" style="216" customWidth="1"/>
    <col min="2" max="2" width="2.08984375" style="217" customWidth="1"/>
    <col min="3" max="3" width="5.08984375" style="217" customWidth="1"/>
    <col min="4" max="4" width="3.6328125" style="217" customWidth="1"/>
    <col min="5" max="5" width="9.36328125" style="217" customWidth="1"/>
    <col min="6" max="7" width="6.6328125" style="217" customWidth="1"/>
    <col min="8" max="9" width="6.6328125" style="216" customWidth="1"/>
    <col min="10" max="10" width="15.6328125" style="216" customWidth="1"/>
    <col min="11" max="11" width="3.6328125" style="216" customWidth="1"/>
    <col min="12" max="13" width="5.08984375" style="216" customWidth="1"/>
    <col min="14" max="15" width="6.6328125" style="216" customWidth="1"/>
    <col min="16" max="16" width="3.6328125" style="216" customWidth="1"/>
    <col min="17" max="17" width="28.36328125" style="216" customWidth="1"/>
    <col min="18" max="18" width="6.6328125" style="216" customWidth="1"/>
    <col min="19" max="262" width="9" style="216"/>
    <col min="263" max="263" width="3.6328125" style="216" customWidth="1"/>
    <col min="264" max="264" width="6.6328125" style="216" customWidth="1"/>
    <col min="265" max="265" width="3.6328125" style="216" customWidth="1"/>
    <col min="266" max="266" width="12.6328125" style="216" customWidth="1"/>
    <col min="267" max="269" width="6.6328125" style="216" customWidth="1"/>
    <col min="270" max="270" width="15.6328125" style="216" customWidth="1"/>
    <col min="271" max="271" width="3.6328125" style="216" customWidth="1"/>
    <col min="272" max="272" width="12.6328125" style="216" customWidth="1"/>
    <col min="273" max="273" width="27.6328125" style="216" customWidth="1"/>
    <col min="274" max="518" width="9" style="216"/>
    <col min="519" max="519" width="3.6328125" style="216" customWidth="1"/>
    <col min="520" max="520" width="6.6328125" style="216" customWidth="1"/>
    <col min="521" max="521" width="3.6328125" style="216" customWidth="1"/>
    <col min="522" max="522" width="12.6328125" style="216" customWidth="1"/>
    <col min="523" max="525" width="6.6328125" style="216" customWidth="1"/>
    <col min="526" max="526" width="15.6328125" style="216" customWidth="1"/>
    <col min="527" max="527" width="3.6328125" style="216" customWidth="1"/>
    <col min="528" max="528" width="12.6328125" style="216" customWidth="1"/>
    <col min="529" max="529" width="27.6328125" style="216" customWidth="1"/>
    <col min="530" max="774" width="9" style="216"/>
    <col min="775" max="775" width="3.6328125" style="216" customWidth="1"/>
    <col min="776" max="776" width="6.6328125" style="216" customWidth="1"/>
    <col min="777" max="777" width="3.6328125" style="216" customWidth="1"/>
    <col min="778" max="778" width="12.6328125" style="216" customWidth="1"/>
    <col min="779" max="781" width="6.6328125" style="216" customWidth="1"/>
    <col min="782" max="782" width="15.6328125" style="216" customWidth="1"/>
    <col min="783" max="783" width="3.6328125" style="216" customWidth="1"/>
    <col min="784" max="784" width="12.6328125" style="216" customWidth="1"/>
    <col min="785" max="785" width="27.6328125" style="216" customWidth="1"/>
    <col min="786" max="1030" width="9" style="216"/>
    <col min="1031" max="1031" width="3.6328125" style="216" customWidth="1"/>
    <col min="1032" max="1032" width="6.6328125" style="216" customWidth="1"/>
    <col min="1033" max="1033" width="3.6328125" style="216" customWidth="1"/>
    <col min="1034" max="1034" width="12.6328125" style="216" customWidth="1"/>
    <col min="1035" max="1037" width="6.6328125" style="216" customWidth="1"/>
    <col min="1038" max="1038" width="15.6328125" style="216" customWidth="1"/>
    <col min="1039" max="1039" width="3.6328125" style="216" customWidth="1"/>
    <col min="1040" max="1040" width="12.6328125" style="216" customWidth="1"/>
    <col min="1041" max="1041" width="27.6328125" style="216" customWidth="1"/>
    <col min="1042" max="1286" width="9" style="216"/>
    <col min="1287" max="1287" width="3.6328125" style="216" customWidth="1"/>
    <col min="1288" max="1288" width="6.6328125" style="216" customWidth="1"/>
    <col min="1289" max="1289" width="3.6328125" style="216" customWidth="1"/>
    <col min="1290" max="1290" width="12.6328125" style="216" customWidth="1"/>
    <col min="1291" max="1293" width="6.6328125" style="216" customWidth="1"/>
    <col min="1294" max="1294" width="15.6328125" style="216" customWidth="1"/>
    <col min="1295" max="1295" width="3.6328125" style="216" customWidth="1"/>
    <col min="1296" max="1296" width="12.6328125" style="216" customWidth="1"/>
    <col min="1297" max="1297" width="27.6328125" style="216" customWidth="1"/>
    <col min="1298" max="1542" width="9" style="216"/>
    <col min="1543" max="1543" width="3.6328125" style="216" customWidth="1"/>
    <col min="1544" max="1544" width="6.6328125" style="216" customWidth="1"/>
    <col min="1545" max="1545" width="3.6328125" style="216" customWidth="1"/>
    <col min="1546" max="1546" width="12.6328125" style="216" customWidth="1"/>
    <col min="1547" max="1549" width="6.6328125" style="216" customWidth="1"/>
    <col min="1550" max="1550" width="15.6328125" style="216" customWidth="1"/>
    <col min="1551" max="1551" width="3.6328125" style="216" customWidth="1"/>
    <col min="1552" max="1552" width="12.6328125" style="216" customWidth="1"/>
    <col min="1553" max="1553" width="27.6328125" style="216" customWidth="1"/>
    <col min="1554" max="1798" width="9" style="216"/>
    <col min="1799" max="1799" width="3.6328125" style="216" customWidth="1"/>
    <col min="1800" max="1800" width="6.6328125" style="216" customWidth="1"/>
    <col min="1801" max="1801" width="3.6328125" style="216" customWidth="1"/>
    <col min="1802" max="1802" width="12.6328125" style="216" customWidth="1"/>
    <col min="1803" max="1805" width="6.6328125" style="216" customWidth="1"/>
    <col min="1806" max="1806" width="15.6328125" style="216" customWidth="1"/>
    <col min="1807" max="1807" width="3.6328125" style="216" customWidth="1"/>
    <col min="1808" max="1808" width="12.6328125" style="216" customWidth="1"/>
    <col min="1809" max="1809" width="27.6328125" style="216" customWidth="1"/>
    <col min="1810" max="2054" width="9" style="216"/>
    <col min="2055" max="2055" width="3.6328125" style="216" customWidth="1"/>
    <col min="2056" max="2056" width="6.6328125" style="216" customWidth="1"/>
    <col min="2057" max="2057" width="3.6328125" style="216" customWidth="1"/>
    <col min="2058" max="2058" width="12.6328125" style="216" customWidth="1"/>
    <col min="2059" max="2061" width="6.6328125" style="216" customWidth="1"/>
    <col min="2062" max="2062" width="15.6328125" style="216" customWidth="1"/>
    <col min="2063" max="2063" width="3.6328125" style="216" customWidth="1"/>
    <col min="2064" max="2064" width="12.6328125" style="216" customWidth="1"/>
    <col min="2065" max="2065" width="27.6328125" style="216" customWidth="1"/>
    <col min="2066" max="2310" width="9" style="216"/>
    <col min="2311" max="2311" width="3.6328125" style="216" customWidth="1"/>
    <col min="2312" max="2312" width="6.6328125" style="216" customWidth="1"/>
    <col min="2313" max="2313" width="3.6328125" style="216" customWidth="1"/>
    <col min="2314" max="2314" width="12.6328125" style="216" customWidth="1"/>
    <col min="2315" max="2317" width="6.6328125" style="216" customWidth="1"/>
    <col min="2318" max="2318" width="15.6328125" style="216" customWidth="1"/>
    <col min="2319" max="2319" width="3.6328125" style="216" customWidth="1"/>
    <col min="2320" max="2320" width="12.6328125" style="216" customWidth="1"/>
    <col min="2321" max="2321" width="27.6328125" style="216" customWidth="1"/>
    <col min="2322" max="2566" width="9" style="216"/>
    <col min="2567" max="2567" width="3.6328125" style="216" customWidth="1"/>
    <col min="2568" max="2568" width="6.6328125" style="216" customWidth="1"/>
    <col min="2569" max="2569" width="3.6328125" style="216" customWidth="1"/>
    <col min="2570" max="2570" width="12.6328125" style="216" customWidth="1"/>
    <col min="2571" max="2573" width="6.6328125" style="216" customWidth="1"/>
    <col min="2574" max="2574" width="15.6328125" style="216" customWidth="1"/>
    <col min="2575" max="2575" width="3.6328125" style="216" customWidth="1"/>
    <col min="2576" max="2576" width="12.6328125" style="216" customWidth="1"/>
    <col min="2577" max="2577" width="27.6328125" style="216" customWidth="1"/>
    <col min="2578" max="2822" width="9" style="216"/>
    <col min="2823" max="2823" width="3.6328125" style="216" customWidth="1"/>
    <col min="2824" max="2824" width="6.6328125" style="216" customWidth="1"/>
    <col min="2825" max="2825" width="3.6328125" style="216" customWidth="1"/>
    <col min="2826" max="2826" width="12.6328125" style="216" customWidth="1"/>
    <col min="2827" max="2829" width="6.6328125" style="216" customWidth="1"/>
    <col min="2830" max="2830" width="15.6328125" style="216" customWidth="1"/>
    <col min="2831" max="2831" width="3.6328125" style="216" customWidth="1"/>
    <col min="2832" max="2832" width="12.6328125" style="216" customWidth="1"/>
    <col min="2833" max="2833" width="27.6328125" style="216" customWidth="1"/>
    <col min="2834" max="3078" width="9" style="216"/>
    <col min="3079" max="3079" width="3.6328125" style="216" customWidth="1"/>
    <col min="3080" max="3080" width="6.6328125" style="216" customWidth="1"/>
    <col min="3081" max="3081" width="3.6328125" style="216" customWidth="1"/>
    <col min="3082" max="3082" width="12.6328125" style="216" customWidth="1"/>
    <col min="3083" max="3085" width="6.6328125" style="216" customWidth="1"/>
    <col min="3086" max="3086" width="15.6328125" style="216" customWidth="1"/>
    <col min="3087" max="3087" width="3.6328125" style="216" customWidth="1"/>
    <col min="3088" max="3088" width="12.6328125" style="216" customWidth="1"/>
    <col min="3089" max="3089" width="27.6328125" style="216" customWidth="1"/>
    <col min="3090" max="3334" width="9" style="216"/>
    <col min="3335" max="3335" width="3.6328125" style="216" customWidth="1"/>
    <col min="3336" max="3336" width="6.6328125" style="216" customWidth="1"/>
    <col min="3337" max="3337" width="3.6328125" style="216" customWidth="1"/>
    <col min="3338" max="3338" width="12.6328125" style="216" customWidth="1"/>
    <col min="3339" max="3341" width="6.6328125" style="216" customWidth="1"/>
    <col min="3342" max="3342" width="15.6328125" style="216" customWidth="1"/>
    <col min="3343" max="3343" width="3.6328125" style="216" customWidth="1"/>
    <col min="3344" max="3344" width="12.6328125" style="216" customWidth="1"/>
    <col min="3345" max="3345" width="27.6328125" style="216" customWidth="1"/>
    <col min="3346" max="3590" width="9" style="216"/>
    <col min="3591" max="3591" width="3.6328125" style="216" customWidth="1"/>
    <col min="3592" max="3592" width="6.6328125" style="216" customWidth="1"/>
    <col min="3593" max="3593" width="3.6328125" style="216" customWidth="1"/>
    <col min="3594" max="3594" width="12.6328125" style="216" customWidth="1"/>
    <col min="3595" max="3597" width="6.6328125" style="216" customWidth="1"/>
    <col min="3598" max="3598" width="15.6328125" style="216" customWidth="1"/>
    <col min="3599" max="3599" width="3.6328125" style="216" customWidth="1"/>
    <col min="3600" max="3600" width="12.6328125" style="216" customWidth="1"/>
    <col min="3601" max="3601" width="27.6328125" style="216" customWidth="1"/>
    <col min="3602" max="3846" width="9" style="216"/>
    <col min="3847" max="3847" width="3.6328125" style="216" customWidth="1"/>
    <col min="3848" max="3848" width="6.6328125" style="216" customWidth="1"/>
    <col min="3849" max="3849" width="3.6328125" style="216" customWidth="1"/>
    <col min="3850" max="3850" width="12.6328125" style="216" customWidth="1"/>
    <col min="3851" max="3853" width="6.6328125" style="216" customWidth="1"/>
    <col min="3854" max="3854" width="15.6328125" style="216" customWidth="1"/>
    <col min="3855" max="3855" width="3.6328125" style="216" customWidth="1"/>
    <col min="3856" max="3856" width="12.6328125" style="216" customWidth="1"/>
    <col min="3857" max="3857" width="27.6328125" style="216" customWidth="1"/>
    <col min="3858" max="4102" width="9" style="216"/>
    <col min="4103" max="4103" width="3.6328125" style="216" customWidth="1"/>
    <col min="4104" max="4104" width="6.6328125" style="216" customWidth="1"/>
    <col min="4105" max="4105" width="3.6328125" style="216" customWidth="1"/>
    <col min="4106" max="4106" width="12.6328125" style="216" customWidth="1"/>
    <col min="4107" max="4109" width="6.6328125" style="216" customWidth="1"/>
    <col min="4110" max="4110" width="15.6328125" style="216" customWidth="1"/>
    <col min="4111" max="4111" width="3.6328125" style="216" customWidth="1"/>
    <col min="4112" max="4112" width="12.6328125" style="216" customWidth="1"/>
    <col min="4113" max="4113" width="27.6328125" style="216" customWidth="1"/>
    <col min="4114" max="4358" width="9" style="216"/>
    <col min="4359" max="4359" width="3.6328125" style="216" customWidth="1"/>
    <col min="4360" max="4360" width="6.6328125" style="216" customWidth="1"/>
    <col min="4361" max="4361" width="3.6328125" style="216" customWidth="1"/>
    <col min="4362" max="4362" width="12.6328125" style="216" customWidth="1"/>
    <col min="4363" max="4365" width="6.6328125" style="216" customWidth="1"/>
    <col min="4366" max="4366" width="15.6328125" style="216" customWidth="1"/>
    <col min="4367" max="4367" width="3.6328125" style="216" customWidth="1"/>
    <col min="4368" max="4368" width="12.6328125" style="216" customWidth="1"/>
    <col min="4369" max="4369" width="27.6328125" style="216" customWidth="1"/>
    <col min="4370" max="4614" width="9" style="216"/>
    <col min="4615" max="4615" width="3.6328125" style="216" customWidth="1"/>
    <col min="4616" max="4616" width="6.6328125" style="216" customWidth="1"/>
    <col min="4617" max="4617" width="3.6328125" style="216" customWidth="1"/>
    <col min="4618" max="4618" width="12.6328125" style="216" customWidth="1"/>
    <col min="4619" max="4621" width="6.6328125" style="216" customWidth="1"/>
    <col min="4622" max="4622" width="15.6328125" style="216" customWidth="1"/>
    <col min="4623" max="4623" width="3.6328125" style="216" customWidth="1"/>
    <col min="4624" max="4624" width="12.6328125" style="216" customWidth="1"/>
    <col min="4625" max="4625" width="27.6328125" style="216" customWidth="1"/>
    <col min="4626" max="4870" width="9" style="216"/>
    <col min="4871" max="4871" width="3.6328125" style="216" customWidth="1"/>
    <col min="4872" max="4872" width="6.6328125" style="216" customWidth="1"/>
    <col min="4873" max="4873" width="3.6328125" style="216" customWidth="1"/>
    <col min="4874" max="4874" width="12.6328125" style="216" customWidth="1"/>
    <col min="4875" max="4877" width="6.6328125" style="216" customWidth="1"/>
    <col min="4878" max="4878" width="15.6328125" style="216" customWidth="1"/>
    <col min="4879" max="4879" width="3.6328125" style="216" customWidth="1"/>
    <col min="4880" max="4880" width="12.6328125" style="216" customWidth="1"/>
    <col min="4881" max="4881" width="27.6328125" style="216" customWidth="1"/>
    <col min="4882" max="5126" width="9" style="216"/>
    <col min="5127" max="5127" width="3.6328125" style="216" customWidth="1"/>
    <col min="5128" max="5128" width="6.6328125" style="216" customWidth="1"/>
    <col min="5129" max="5129" width="3.6328125" style="216" customWidth="1"/>
    <col min="5130" max="5130" width="12.6328125" style="216" customWidth="1"/>
    <col min="5131" max="5133" width="6.6328125" style="216" customWidth="1"/>
    <col min="5134" max="5134" width="15.6328125" style="216" customWidth="1"/>
    <col min="5135" max="5135" width="3.6328125" style="216" customWidth="1"/>
    <col min="5136" max="5136" width="12.6328125" style="216" customWidth="1"/>
    <col min="5137" max="5137" width="27.6328125" style="216" customWidth="1"/>
    <col min="5138" max="5382" width="9" style="216"/>
    <col min="5383" max="5383" width="3.6328125" style="216" customWidth="1"/>
    <col min="5384" max="5384" width="6.6328125" style="216" customWidth="1"/>
    <col min="5385" max="5385" width="3.6328125" style="216" customWidth="1"/>
    <col min="5386" max="5386" width="12.6328125" style="216" customWidth="1"/>
    <col min="5387" max="5389" width="6.6328125" style="216" customWidth="1"/>
    <col min="5390" max="5390" width="15.6328125" style="216" customWidth="1"/>
    <col min="5391" max="5391" width="3.6328125" style="216" customWidth="1"/>
    <col min="5392" max="5392" width="12.6328125" style="216" customWidth="1"/>
    <col min="5393" max="5393" width="27.6328125" style="216" customWidth="1"/>
    <col min="5394" max="5638" width="9" style="216"/>
    <col min="5639" max="5639" width="3.6328125" style="216" customWidth="1"/>
    <col min="5640" max="5640" width="6.6328125" style="216" customWidth="1"/>
    <col min="5641" max="5641" width="3.6328125" style="216" customWidth="1"/>
    <col min="5642" max="5642" width="12.6328125" style="216" customWidth="1"/>
    <col min="5643" max="5645" width="6.6328125" style="216" customWidth="1"/>
    <col min="5646" max="5646" width="15.6328125" style="216" customWidth="1"/>
    <col min="5647" max="5647" width="3.6328125" style="216" customWidth="1"/>
    <col min="5648" max="5648" width="12.6328125" style="216" customWidth="1"/>
    <col min="5649" max="5649" width="27.6328125" style="216" customWidth="1"/>
    <col min="5650" max="5894" width="9" style="216"/>
    <col min="5895" max="5895" width="3.6328125" style="216" customWidth="1"/>
    <col min="5896" max="5896" width="6.6328125" style="216" customWidth="1"/>
    <col min="5897" max="5897" width="3.6328125" style="216" customWidth="1"/>
    <col min="5898" max="5898" width="12.6328125" style="216" customWidth="1"/>
    <col min="5899" max="5901" width="6.6328125" style="216" customWidth="1"/>
    <col min="5902" max="5902" width="15.6328125" style="216" customWidth="1"/>
    <col min="5903" max="5903" width="3.6328125" style="216" customWidth="1"/>
    <col min="5904" max="5904" width="12.6328125" style="216" customWidth="1"/>
    <col min="5905" max="5905" width="27.6328125" style="216" customWidth="1"/>
    <col min="5906" max="6150" width="9" style="216"/>
    <col min="6151" max="6151" width="3.6328125" style="216" customWidth="1"/>
    <col min="6152" max="6152" width="6.6328125" style="216" customWidth="1"/>
    <col min="6153" max="6153" width="3.6328125" style="216" customWidth="1"/>
    <col min="6154" max="6154" width="12.6328125" style="216" customWidth="1"/>
    <col min="6155" max="6157" width="6.6328125" style="216" customWidth="1"/>
    <col min="6158" max="6158" width="15.6328125" style="216" customWidth="1"/>
    <col min="6159" max="6159" width="3.6328125" style="216" customWidth="1"/>
    <col min="6160" max="6160" width="12.6328125" style="216" customWidth="1"/>
    <col min="6161" max="6161" width="27.6328125" style="216" customWidth="1"/>
    <col min="6162" max="6406" width="9" style="216"/>
    <col min="6407" max="6407" width="3.6328125" style="216" customWidth="1"/>
    <col min="6408" max="6408" width="6.6328125" style="216" customWidth="1"/>
    <col min="6409" max="6409" width="3.6328125" style="216" customWidth="1"/>
    <col min="6410" max="6410" width="12.6328125" style="216" customWidth="1"/>
    <col min="6411" max="6413" width="6.6328125" style="216" customWidth="1"/>
    <col min="6414" max="6414" width="15.6328125" style="216" customWidth="1"/>
    <col min="6415" max="6415" width="3.6328125" style="216" customWidth="1"/>
    <col min="6416" max="6416" width="12.6328125" style="216" customWidth="1"/>
    <col min="6417" max="6417" width="27.6328125" style="216" customWidth="1"/>
    <col min="6418" max="6662" width="9" style="216"/>
    <col min="6663" max="6663" width="3.6328125" style="216" customWidth="1"/>
    <col min="6664" max="6664" width="6.6328125" style="216" customWidth="1"/>
    <col min="6665" max="6665" width="3.6328125" style="216" customWidth="1"/>
    <col min="6666" max="6666" width="12.6328125" style="216" customWidth="1"/>
    <col min="6667" max="6669" width="6.6328125" style="216" customWidth="1"/>
    <col min="6670" max="6670" width="15.6328125" style="216" customWidth="1"/>
    <col min="6671" max="6671" width="3.6328125" style="216" customWidth="1"/>
    <col min="6672" max="6672" width="12.6328125" style="216" customWidth="1"/>
    <col min="6673" max="6673" width="27.6328125" style="216" customWidth="1"/>
    <col min="6674" max="6918" width="9" style="216"/>
    <col min="6919" max="6919" width="3.6328125" style="216" customWidth="1"/>
    <col min="6920" max="6920" width="6.6328125" style="216" customWidth="1"/>
    <col min="6921" max="6921" width="3.6328125" style="216" customWidth="1"/>
    <col min="6922" max="6922" width="12.6328125" style="216" customWidth="1"/>
    <col min="6923" max="6925" width="6.6328125" style="216" customWidth="1"/>
    <col min="6926" max="6926" width="15.6328125" style="216" customWidth="1"/>
    <col min="6927" max="6927" width="3.6328125" style="216" customWidth="1"/>
    <col min="6928" max="6928" width="12.6328125" style="216" customWidth="1"/>
    <col min="6929" max="6929" width="27.6328125" style="216" customWidth="1"/>
    <col min="6930" max="7174" width="9" style="216"/>
    <col min="7175" max="7175" width="3.6328125" style="216" customWidth="1"/>
    <col min="7176" max="7176" width="6.6328125" style="216" customWidth="1"/>
    <col min="7177" max="7177" width="3.6328125" style="216" customWidth="1"/>
    <col min="7178" max="7178" width="12.6328125" style="216" customWidth="1"/>
    <col min="7179" max="7181" width="6.6328125" style="216" customWidth="1"/>
    <col min="7182" max="7182" width="15.6328125" style="216" customWidth="1"/>
    <col min="7183" max="7183" width="3.6328125" style="216" customWidth="1"/>
    <col min="7184" max="7184" width="12.6328125" style="216" customWidth="1"/>
    <col min="7185" max="7185" width="27.6328125" style="216" customWidth="1"/>
    <col min="7186" max="7430" width="9" style="216"/>
    <col min="7431" max="7431" width="3.6328125" style="216" customWidth="1"/>
    <col min="7432" max="7432" width="6.6328125" style="216" customWidth="1"/>
    <col min="7433" max="7433" width="3.6328125" style="216" customWidth="1"/>
    <col min="7434" max="7434" width="12.6328125" style="216" customWidth="1"/>
    <col min="7435" max="7437" width="6.6328125" style="216" customWidth="1"/>
    <col min="7438" max="7438" width="15.6328125" style="216" customWidth="1"/>
    <col min="7439" max="7439" width="3.6328125" style="216" customWidth="1"/>
    <col min="7440" max="7440" width="12.6328125" style="216" customWidth="1"/>
    <col min="7441" max="7441" width="27.6328125" style="216" customWidth="1"/>
    <col min="7442" max="7686" width="9" style="216"/>
    <col min="7687" max="7687" width="3.6328125" style="216" customWidth="1"/>
    <col min="7688" max="7688" width="6.6328125" style="216" customWidth="1"/>
    <col min="7689" max="7689" width="3.6328125" style="216" customWidth="1"/>
    <col min="7690" max="7690" width="12.6328125" style="216" customWidth="1"/>
    <col min="7691" max="7693" width="6.6328125" style="216" customWidth="1"/>
    <col min="7694" max="7694" width="15.6328125" style="216" customWidth="1"/>
    <col min="7695" max="7695" width="3.6328125" style="216" customWidth="1"/>
    <col min="7696" max="7696" width="12.6328125" style="216" customWidth="1"/>
    <col min="7697" max="7697" width="27.6328125" style="216" customWidth="1"/>
    <col min="7698" max="7942" width="9" style="216"/>
    <col min="7943" max="7943" width="3.6328125" style="216" customWidth="1"/>
    <col min="7944" max="7944" width="6.6328125" style="216" customWidth="1"/>
    <col min="7945" max="7945" width="3.6328125" style="216" customWidth="1"/>
    <col min="7946" max="7946" width="12.6328125" style="216" customWidth="1"/>
    <col min="7947" max="7949" width="6.6328125" style="216" customWidth="1"/>
    <col min="7950" max="7950" width="15.6328125" style="216" customWidth="1"/>
    <col min="7951" max="7951" width="3.6328125" style="216" customWidth="1"/>
    <col min="7952" max="7952" width="12.6328125" style="216" customWidth="1"/>
    <col min="7953" max="7953" width="27.6328125" style="216" customWidth="1"/>
    <col min="7954" max="8198" width="9" style="216"/>
    <col min="8199" max="8199" width="3.6328125" style="216" customWidth="1"/>
    <col min="8200" max="8200" width="6.6328125" style="216" customWidth="1"/>
    <col min="8201" max="8201" width="3.6328125" style="216" customWidth="1"/>
    <col min="8202" max="8202" width="12.6328125" style="216" customWidth="1"/>
    <col min="8203" max="8205" width="6.6328125" style="216" customWidth="1"/>
    <col min="8206" max="8206" width="15.6328125" style="216" customWidth="1"/>
    <col min="8207" max="8207" width="3.6328125" style="216" customWidth="1"/>
    <col min="8208" max="8208" width="12.6328125" style="216" customWidth="1"/>
    <col min="8209" max="8209" width="27.6328125" style="216" customWidth="1"/>
    <col min="8210" max="8454" width="9" style="216"/>
    <col min="8455" max="8455" width="3.6328125" style="216" customWidth="1"/>
    <col min="8456" max="8456" width="6.6328125" style="216" customWidth="1"/>
    <col min="8457" max="8457" width="3.6328125" style="216" customWidth="1"/>
    <col min="8458" max="8458" width="12.6328125" style="216" customWidth="1"/>
    <col min="8459" max="8461" width="6.6328125" style="216" customWidth="1"/>
    <col min="8462" max="8462" width="15.6328125" style="216" customWidth="1"/>
    <col min="8463" max="8463" width="3.6328125" style="216" customWidth="1"/>
    <col min="8464" max="8464" width="12.6328125" style="216" customWidth="1"/>
    <col min="8465" max="8465" width="27.6328125" style="216" customWidth="1"/>
    <col min="8466" max="8710" width="9" style="216"/>
    <col min="8711" max="8711" width="3.6328125" style="216" customWidth="1"/>
    <col min="8712" max="8712" width="6.6328125" style="216" customWidth="1"/>
    <col min="8713" max="8713" width="3.6328125" style="216" customWidth="1"/>
    <col min="8714" max="8714" width="12.6328125" style="216" customWidth="1"/>
    <col min="8715" max="8717" width="6.6328125" style="216" customWidth="1"/>
    <col min="8718" max="8718" width="15.6328125" style="216" customWidth="1"/>
    <col min="8719" max="8719" width="3.6328125" style="216" customWidth="1"/>
    <col min="8720" max="8720" width="12.6328125" style="216" customWidth="1"/>
    <col min="8721" max="8721" width="27.6328125" style="216" customWidth="1"/>
    <col min="8722" max="8966" width="9" style="216"/>
    <col min="8967" max="8967" width="3.6328125" style="216" customWidth="1"/>
    <col min="8968" max="8968" width="6.6328125" style="216" customWidth="1"/>
    <col min="8969" max="8969" width="3.6328125" style="216" customWidth="1"/>
    <col min="8970" max="8970" width="12.6328125" style="216" customWidth="1"/>
    <col min="8971" max="8973" width="6.6328125" style="216" customWidth="1"/>
    <col min="8974" max="8974" width="15.6328125" style="216" customWidth="1"/>
    <col min="8975" max="8975" width="3.6328125" style="216" customWidth="1"/>
    <col min="8976" max="8976" width="12.6328125" style="216" customWidth="1"/>
    <col min="8977" max="8977" width="27.6328125" style="216" customWidth="1"/>
    <col min="8978" max="9222" width="9" style="216"/>
    <col min="9223" max="9223" width="3.6328125" style="216" customWidth="1"/>
    <col min="9224" max="9224" width="6.6328125" style="216" customWidth="1"/>
    <col min="9225" max="9225" width="3.6328125" style="216" customWidth="1"/>
    <col min="9226" max="9226" width="12.6328125" style="216" customWidth="1"/>
    <col min="9227" max="9229" width="6.6328125" style="216" customWidth="1"/>
    <col min="9230" max="9230" width="15.6328125" style="216" customWidth="1"/>
    <col min="9231" max="9231" width="3.6328125" style="216" customWidth="1"/>
    <col min="9232" max="9232" width="12.6328125" style="216" customWidth="1"/>
    <col min="9233" max="9233" width="27.6328125" style="216" customWidth="1"/>
    <col min="9234" max="9478" width="9" style="216"/>
    <col min="9479" max="9479" width="3.6328125" style="216" customWidth="1"/>
    <col min="9480" max="9480" width="6.6328125" style="216" customWidth="1"/>
    <col min="9481" max="9481" width="3.6328125" style="216" customWidth="1"/>
    <col min="9482" max="9482" width="12.6328125" style="216" customWidth="1"/>
    <col min="9483" max="9485" width="6.6328125" style="216" customWidth="1"/>
    <col min="9486" max="9486" width="15.6328125" style="216" customWidth="1"/>
    <col min="9487" max="9487" width="3.6328125" style="216" customWidth="1"/>
    <col min="9488" max="9488" width="12.6328125" style="216" customWidth="1"/>
    <col min="9489" max="9489" width="27.6328125" style="216" customWidth="1"/>
    <col min="9490" max="9734" width="9" style="216"/>
    <col min="9735" max="9735" width="3.6328125" style="216" customWidth="1"/>
    <col min="9736" max="9736" width="6.6328125" style="216" customWidth="1"/>
    <col min="9737" max="9737" width="3.6328125" style="216" customWidth="1"/>
    <col min="9738" max="9738" width="12.6328125" style="216" customWidth="1"/>
    <col min="9739" max="9741" width="6.6328125" style="216" customWidth="1"/>
    <col min="9742" max="9742" width="15.6328125" style="216" customWidth="1"/>
    <col min="9743" max="9743" width="3.6328125" style="216" customWidth="1"/>
    <col min="9744" max="9744" width="12.6328125" style="216" customWidth="1"/>
    <col min="9745" max="9745" width="27.6328125" style="216" customWidth="1"/>
    <col min="9746" max="9990" width="9" style="216"/>
    <col min="9991" max="9991" width="3.6328125" style="216" customWidth="1"/>
    <col min="9992" max="9992" width="6.6328125" style="216" customWidth="1"/>
    <col min="9993" max="9993" width="3.6328125" style="216" customWidth="1"/>
    <col min="9994" max="9994" width="12.6328125" style="216" customWidth="1"/>
    <col min="9995" max="9997" width="6.6328125" style="216" customWidth="1"/>
    <col min="9998" max="9998" width="15.6328125" style="216" customWidth="1"/>
    <col min="9999" max="9999" width="3.6328125" style="216" customWidth="1"/>
    <col min="10000" max="10000" width="12.6328125" style="216" customWidth="1"/>
    <col min="10001" max="10001" width="27.6328125" style="216" customWidth="1"/>
    <col min="10002" max="10246" width="9" style="216"/>
    <col min="10247" max="10247" width="3.6328125" style="216" customWidth="1"/>
    <col min="10248" max="10248" width="6.6328125" style="216" customWidth="1"/>
    <col min="10249" max="10249" width="3.6328125" style="216" customWidth="1"/>
    <col min="10250" max="10250" width="12.6328125" style="216" customWidth="1"/>
    <col min="10251" max="10253" width="6.6328125" style="216" customWidth="1"/>
    <col min="10254" max="10254" width="15.6328125" style="216" customWidth="1"/>
    <col min="10255" max="10255" width="3.6328125" style="216" customWidth="1"/>
    <col min="10256" max="10256" width="12.6328125" style="216" customWidth="1"/>
    <col min="10257" max="10257" width="27.6328125" style="216" customWidth="1"/>
    <col min="10258" max="10502" width="9" style="216"/>
    <col min="10503" max="10503" width="3.6328125" style="216" customWidth="1"/>
    <col min="10504" max="10504" width="6.6328125" style="216" customWidth="1"/>
    <col min="10505" max="10505" width="3.6328125" style="216" customWidth="1"/>
    <col min="10506" max="10506" width="12.6328125" style="216" customWidth="1"/>
    <col min="10507" max="10509" width="6.6328125" style="216" customWidth="1"/>
    <col min="10510" max="10510" width="15.6328125" style="216" customWidth="1"/>
    <col min="10511" max="10511" width="3.6328125" style="216" customWidth="1"/>
    <col min="10512" max="10512" width="12.6328125" style="216" customWidth="1"/>
    <col min="10513" max="10513" width="27.6328125" style="216" customWidth="1"/>
    <col min="10514" max="10758" width="9" style="216"/>
    <col min="10759" max="10759" width="3.6328125" style="216" customWidth="1"/>
    <col min="10760" max="10760" width="6.6328125" style="216" customWidth="1"/>
    <col min="10761" max="10761" width="3.6328125" style="216" customWidth="1"/>
    <col min="10762" max="10762" width="12.6328125" style="216" customWidth="1"/>
    <col min="10763" max="10765" width="6.6328125" style="216" customWidth="1"/>
    <col min="10766" max="10766" width="15.6328125" style="216" customWidth="1"/>
    <col min="10767" max="10767" width="3.6328125" style="216" customWidth="1"/>
    <col min="10768" max="10768" width="12.6328125" style="216" customWidth="1"/>
    <col min="10769" max="10769" width="27.6328125" style="216" customWidth="1"/>
    <col min="10770" max="11014" width="9" style="216"/>
    <col min="11015" max="11015" width="3.6328125" style="216" customWidth="1"/>
    <col min="11016" max="11016" width="6.6328125" style="216" customWidth="1"/>
    <col min="11017" max="11017" width="3.6328125" style="216" customWidth="1"/>
    <col min="11018" max="11018" width="12.6328125" style="216" customWidth="1"/>
    <col min="11019" max="11021" width="6.6328125" style="216" customWidth="1"/>
    <col min="11022" max="11022" width="15.6328125" style="216" customWidth="1"/>
    <col min="11023" max="11023" width="3.6328125" style="216" customWidth="1"/>
    <col min="11024" max="11024" width="12.6328125" style="216" customWidth="1"/>
    <col min="11025" max="11025" width="27.6328125" style="216" customWidth="1"/>
    <col min="11026" max="11270" width="9" style="216"/>
    <col min="11271" max="11271" width="3.6328125" style="216" customWidth="1"/>
    <col min="11272" max="11272" width="6.6328125" style="216" customWidth="1"/>
    <col min="11273" max="11273" width="3.6328125" style="216" customWidth="1"/>
    <col min="11274" max="11274" width="12.6328125" style="216" customWidth="1"/>
    <col min="11275" max="11277" width="6.6328125" style="216" customWidth="1"/>
    <col min="11278" max="11278" width="15.6328125" style="216" customWidth="1"/>
    <col min="11279" max="11279" width="3.6328125" style="216" customWidth="1"/>
    <col min="11280" max="11280" width="12.6328125" style="216" customWidth="1"/>
    <col min="11281" max="11281" width="27.6328125" style="216" customWidth="1"/>
    <col min="11282" max="11526" width="9" style="216"/>
    <col min="11527" max="11527" width="3.6328125" style="216" customWidth="1"/>
    <col min="11528" max="11528" width="6.6328125" style="216" customWidth="1"/>
    <col min="11529" max="11529" width="3.6328125" style="216" customWidth="1"/>
    <col min="11530" max="11530" width="12.6328125" style="216" customWidth="1"/>
    <col min="11531" max="11533" width="6.6328125" style="216" customWidth="1"/>
    <col min="11534" max="11534" width="15.6328125" style="216" customWidth="1"/>
    <col min="11535" max="11535" width="3.6328125" style="216" customWidth="1"/>
    <col min="11536" max="11536" width="12.6328125" style="216" customWidth="1"/>
    <col min="11537" max="11537" width="27.6328125" style="216" customWidth="1"/>
    <col min="11538" max="11782" width="9" style="216"/>
    <col min="11783" max="11783" width="3.6328125" style="216" customWidth="1"/>
    <col min="11784" max="11784" width="6.6328125" style="216" customWidth="1"/>
    <col min="11785" max="11785" width="3.6328125" style="216" customWidth="1"/>
    <col min="11786" max="11786" width="12.6328125" style="216" customWidth="1"/>
    <col min="11787" max="11789" width="6.6328125" style="216" customWidth="1"/>
    <col min="11790" max="11790" width="15.6328125" style="216" customWidth="1"/>
    <col min="11791" max="11791" width="3.6328125" style="216" customWidth="1"/>
    <col min="11792" max="11792" width="12.6328125" style="216" customWidth="1"/>
    <col min="11793" max="11793" width="27.6328125" style="216" customWidth="1"/>
    <col min="11794" max="12038" width="9" style="216"/>
    <col min="12039" max="12039" width="3.6328125" style="216" customWidth="1"/>
    <col min="12040" max="12040" width="6.6328125" style="216" customWidth="1"/>
    <col min="12041" max="12041" width="3.6328125" style="216" customWidth="1"/>
    <col min="12042" max="12042" width="12.6328125" style="216" customWidth="1"/>
    <col min="12043" max="12045" width="6.6328125" style="216" customWidth="1"/>
    <col min="12046" max="12046" width="15.6328125" style="216" customWidth="1"/>
    <col min="12047" max="12047" width="3.6328125" style="216" customWidth="1"/>
    <col min="12048" max="12048" width="12.6328125" style="216" customWidth="1"/>
    <col min="12049" max="12049" width="27.6328125" style="216" customWidth="1"/>
    <col min="12050" max="12294" width="9" style="216"/>
    <col min="12295" max="12295" width="3.6328125" style="216" customWidth="1"/>
    <col min="12296" max="12296" width="6.6328125" style="216" customWidth="1"/>
    <col min="12297" max="12297" width="3.6328125" style="216" customWidth="1"/>
    <col min="12298" max="12298" width="12.6328125" style="216" customWidth="1"/>
    <col min="12299" max="12301" width="6.6328125" style="216" customWidth="1"/>
    <col min="12302" max="12302" width="15.6328125" style="216" customWidth="1"/>
    <col min="12303" max="12303" width="3.6328125" style="216" customWidth="1"/>
    <col min="12304" max="12304" width="12.6328125" style="216" customWidth="1"/>
    <col min="12305" max="12305" width="27.6328125" style="216" customWidth="1"/>
    <col min="12306" max="12550" width="9" style="216"/>
    <col min="12551" max="12551" width="3.6328125" style="216" customWidth="1"/>
    <col min="12552" max="12552" width="6.6328125" style="216" customWidth="1"/>
    <col min="12553" max="12553" width="3.6328125" style="216" customWidth="1"/>
    <col min="12554" max="12554" width="12.6328125" style="216" customWidth="1"/>
    <col min="12555" max="12557" width="6.6328125" style="216" customWidth="1"/>
    <col min="12558" max="12558" width="15.6328125" style="216" customWidth="1"/>
    <col min="12559" max="12559" width="3.6328125" style="216" customWidth="1"/>
    <col min="12560" max="12560" width="12.6328125" style="216" customWidth="1"/>
    <col min="12561" max="12561" width="27.6328125" style="216" customWidth="1"/>
    <col min="12562" max="12806" width="9" style="216"/>
    <col min="12807" max="12807" width="3.6328125" style="216" customWidth="1"/>
    <col min="12808" max="12808" width="6.6328125" style="216" customWidth="1"/>
    <col min="12809" max="12809" width="3.6328125" style="216" customWidth="1"/>
    <col min="12810" max="12810" width="12.6328125" style="216" customWidth="1"/>
    <col min="12811" max="12813" width="6.6328125" style="216" customWidth="1"/>
    <col min="12814" max="12814" width="15.6328125" style="216" customWidth="1"/>
    <col min="12815" max="12815" width="3.6328125" style="216" customWidth="1"/>
    <col min="12816" max="12816" width="12.6328125" style="216" customWidth="1"/>
    <col min="12817" max="12817" width="27.6328125" style="216" customWidth="1"/>
    <col min="12818" max="13062" width="9" style="216"/>
    <col min="13063" max="13063" width="3.6328125" style="216" customWidth="1"/>
    <col min="13064" max="13064" width="6.6328125" style="216" customWidth="1"/>
    <col min="13065" max="13065" width="3.6328125" style="216" customWidth="1"/>
    <col min="13066" max="13066" width="12.6328125" style="216" customWidth="1"/>
    <col min="13067" max="13069" width="6.6328125" style="216" customWidth="1"/>
    <col min="13070" max="13070" width="15.6328125" style="216" customWidth="1"/>
    <col min="13071" max="13071" width="3.6328125" style="216" customWidth="1"/>
    <col min="13072" max="13072" width="12.6328125" style="216" customWidth="1"/>
    <col min="13073" max="13073" width="27.6328125" style="216" customWidth="1"/>
    <col min="13074" max="13318" width="9" style="216"/>
    <col min="13319" max="13319" width="3.6328125" style="216" customWidth="1"/>
    <col min="13320" max="13320" width="6.6328125" style="216" customWidth="1"/>
    <col min="13321" max="13321" width="3.6328125" style="216" customWidth="1"/>
    <col min="13322" max="13322" width="12.6328125" style="216" customWidth="1"/>
    <col min="13323" max="13325" width="6.6328125" style="216" customWidth="1"/>
    <col min="13326" max="13326" width="15.6328125" style="216" customWidth="1"/>
    <col min="13327" max="13327" width="3.6328125" style="216" customWidth="1"/>
    <col min="13328" max="13328" width="12.6328125" style="216" customWidth="1"/>
    <col min="13329" max="13329" width="27.6328125" style="216" customWidth="1"/>
    <col min="13330" max="13574" width="9" style="216"/>
    <col min="13575" max="13575" width="3.6328125" style="216" customWidth="1"/>
    <col min="13576" max="13576" width="6.6328125" style="216" customWidth="1"/>
    <col min="13577" max="13577" width="3.6328125" style="216" customWidth="1"/>
    <col min="13578" max="13578" width="12.6328125" style="216" customWidth="1"/>
    <col min="13579" max="13581" width="6.6328125" style="216" customWidth="1"/>
    <col min="13582" max="13582" width="15.6328125" style="216" customWidth="1"/>
    <col min="13583" max="13583" width="3.6328125" style="216" customWidth="1"/>
    <col min="13584" max="13584" width="12.6328125" style="216" customWidth="1"/>
    <col min="13585" max="13585" width="27.6328125" style="216" customWidth="1"/>
    <col min="13586" max="13830" width="9" style="216"/>
    <col min="13831" max="13831" width="3.6328125" style="216" customWidth="1"/>
    <col min="13832" max="13832" width="6.6328125" style="216" customWidth="1"/>
    <col min="13833" max="13833" width="3.6328125" style="216" customWidth="1"/>
    <col min="13834" max="13834" width="12.6328125" style="216" customWidth="1"/>
    <col min="13835" max="13837" width="6.6328125" style="216" customWidth="1"/>
    <col min="13838" max="13838" width="15.6328125" style="216" customWidth="1"/>
    <col min="13839" max="13839" width="3.6328125" style="216" customWidth="1"/>
    <col min="13840" max="13840" width="12.6328125" style="216" customWidth="1"/>
    <col min="13841" max="13841" width="27.6328125" style="216" customWidth="1"/>
    <col min="13842" max="14086" width="9" style="216"/>
    <col min="14087" max="14087" width="3.6328125" style="216" customWidth="1"/>
    <col min="14088" max="14088" width="6.6328125" style="216" customWidth="1"/>
    <col min="14089" max="14089" width="3.6328125" style="216" customWidth="1"/>
    <col min="14090" max="14090" width="12.6328125" style="216" customWidth="1"/>
    <col min="14091" max="14093" width="6.6328125" style="216" customWidth="1"/>
    <col min="14094" max="14094" width="15.6328125" style="216" customWidth="1"/>
    <col min="14095" max="14095" width="3.6328125" style="216" customWidth="1"/>
    <col min="14096" max="14096" width="12.6328125" style="216" customWidth="1"/>
    <col min="14097" max="14097" width="27.6328125" style="216" customWidth="1"/>
    <col min="14098" max="14342" width="9" style="216"/>
    <col min="14343" max="14343" width="3.6328125" style="216" customWidth="1"/>
    <col min="14344" max="14344" width="6.6328125" style="216" customWidth="1"/>
    <col min="14345" max="14345" width="3.6328125" style="216" customWidth="1"/>
    <col min="14346" max="14346" width="12.6328125" style="216" customWidth="1"/>
    <col min="14347" max="14349" width="6.6328125" style="216" customWidth="1"/>
    <col min="14350" max="14350" width="15.6328125" style="216" customWidth="1"/>
    <col min="14351" max="14351" width="3.6328125" style="216" customWidth="1"/>
    <col min="14352" max="14352" width="12.6328125" style="216" customWidth="1"/>
    <col min="14353" max="14353" width="27.6328125" style="216" customWidth="1"/>
    <col min="14354" max="14598" width="9" style="216"/>
    <col min="14599" max="14599" width="3.6328125" style="216" customWidth="1"/>
    <col min="14600" max="14600" width="6.6328125" style="216" customWidth="1"/>
    <col min="14601" max="14601" width="3.6328125" style="216" customWidth="1"/>
    <col min="14602" max="14602" width="12.6328125" style="216" customWidth="1"/>
    <col min="14603" max="14605" width="6.6328125" style="216" customWidth="1"/>
    <col min="14606" max="14606" width="15.6328125" style="216" customWidth="1"/>
    <col min="14607" max="14607" width="3.6328125" style="216" customWidth="1"/>
    <col min="14608" max="14608" width="12.6328125" style="216" customWidth="1"/>
    <col min="14609" max="14609" width="27.6328125" style="216" customWidth="1"/>
    <col min="14610" max="14854" width="9" style="216"/>
    <col min="14855" max="14855" width="3.6328125" style="216" customWidth="1"/>
    <col min="14856" max="14856" width="6.6328125" style="216" customWidth="1"/>
    <col min="14857" max="14857" width="3.6328125" style="216" customWidth="1"/>
    <col min="14858" max="14858" width="12.6328125" style="216" customWidth="1"/>
    <col min="14859" max="14861" width="6.6328125" style="216" customWidth="1"/>
    <col min="14862" max="14862" width="15.6328125" style="216" customWidth="1"/>
    <col min="14863" max="14863" width="3.6328125" style="216" customWidth="1"/>
    <col min="14864" max="14864" width="12.6328125" style="216" customWidth="1"/>
    <col min="14865" max="14865" width="27.6328125" style="216" customWidth="1"/>
    <col min="14866" max="15110" width="9" style="216"/>
    <col min="15111" max="15111" width="3.6328125" style="216" customWidth="1"/>
    <col min="15112" max="15112" width="6.6328125" style="216" customWidth="1"/>
    <col min="15113" max="15113" width="3.6328125" style="216" customWidth="1"/>
    <col min="15114" max="15114" width="12.6328125" style="216" customWidth="1"/>
    <col min="15115" max="15117" width="6.6328125" style="216" customWidth="1"/>
    <col min="15118" max="15118" width="15.6328125" style="216" customWidth="1"/>
    <col min="15119" max="15119" width="3.6328125" style="216" customWidth="1"/>
    <col min="15120" max="15120" width="12.6328125" style="216" customWidth="1"/>
    <col min="15121" max="15121" width="27.6328125" style="216" customWidth="1"/>
    <col min="15122" max="15366" width="9" style="216"/>
    <col min="15367" max="15367" width="3.6328125" style="216" customWidth="1"/>
    <col min="15368" max="15368" width="6.6328125" style="216" customWidth="1"/>
    <col min="15369" max="15369" width="3.6328125" style="216" customWidth="1"/>
    <col min="15370" max="15370" width="12.6328125" style="216" customWidth="1"/>
    <col min="15371" max="15373" width="6.6328125" style="216" customWidth="1"/>
    <col min="15374" max="15374" width="15.6328125" style="216" customWidth="1"/>
    <col min="15375" max="15375" width="3.6328125" style="216" customWidth="1"/>
    <col min="15376" max="15376" width="12.6328125" style="216" customWidth="1"/>
    <col min="15377" max="15377" width="27.6328125" style="216" customWidth="1"/>
    <col min="15378" max="15622" width="9" style="216"/>
    <col min="15623" max="15623" width="3.6328125" style="216" customWidth="1"/>
    <col min="15624" max="15624" width="6.6328125" style="216" customWidth="1"/>
    <col min="15625" max="15625" width="3.6328125" style="216" customWidth="1"/>
    <col min="15626" max="15626" width="12.6328125" style="216" customWidth="1"/>
    <col min="15627" max="15629" width="6.6328125" style="216" customWidth="1"/>
    <col min="15630" max="15630" width="15.6328125" style="216" customWidth="1"/>
    <col min="15631" max="15631" width="3.6328125" style="216" customWidth="1"/>
    <col min="15632" max="15632" width="12.6328125" style="216" customWidth="1"/>
    <col min="15633" max="15633" width="27.6328125" style="216" customWidth="1"/>
    <col min="15634" max="15878" width="9" style="216"/>
    <col min="15879" max="15879" width="3.6328125" style="216" customWidth="1"/>
    <col min="15880" max="15880" width="6.6328125" style="216" customWidth="1"/>
    <col min="15881" max="15881" width="3.6328125" style="216" customWidth="1"/>
    <col min="15882" max="15882" width="12.6328125" style="216" customWidth="1"/>
    <col min="15883" max="15885" width="6.6328125" style="216" customWidth="1"/>
    <col min="15886" max="15886" width="15.6328125" style="216" customWidth="1"/>
    <col min="15887" max="15887" width="3.6328125" style="216" customWidth="1"/>
    <col min="15888" max="15888" width="12.6328125" style="216" customWidth="1"/>
    <col min="15889" max="15889" width="27.6328125" style="216" customWidth="1"/>
    <col min="15890" max="16134" width="9" style="216"/>
    <col min="16135" max="16135" width="3.6328125" style="216" customWidth="1"/>
    <col min="16136" max="16136" width="6.6328125" style="216" customWidth="1"/>
    <col min="16137" max="16137" width="3.6328125" style="216" customWidth="1"/>
    <col min="16138" max="16138" width="12.6328125" style="216" customWidth="1"/>
    <col min="16139" max="16141" width="6.6328125" style="216" customWidth="1"/>
    <col min="16142" max="16142" width="15.6328125" style="216" customWidth="1"/>
    <col min="16143" max="16143" width="3.6328125" style="216" customWidth="1"/>
    <col min="16144" max="16144" width="12.6328125" style="216" customWidth="1"/>
    <col min="16145" max="16145" width="27.6328125" style="216" customWidth="1"/>
    <col min="16146" max="16384" width="9" style="216"/>
  </cols>
  <sheetData>
    <row r="1" spans="1:17" ht="15" customHeight="1">
      <c r="Q1" s="337" t="s">
        <v>411</v>
      </c>
    </row>
    <row r="2" spans="1:17" ht="21" customHeight="1">
      <c r="A2" s="552" t="s">
        <v>415</v>
      </c>
      <c r="B2" s="552"/>
      <c r="C2" s="552"/>
      <c r="D2" s="552"/>
      <c r="E2" s="552"/>
      <c r="F2" s="552"/>
      <c r="G2" s="552"/>
      <c r="H2" s="552"/>
      <c r="I2" s="552"/>
      <c r="J2" s="552"/>
      <c r="K2" s="552"/>
      <c r="L2" s="552"/>
      <c r="M2" s="552"/>
      <c r="N2" s="552"/>
      <c r="O2" s="552"/>
      <c r="P2" s="552"/>
      <c r="Q2" s="552"/>
    </row>
    <row r="3" spans="1:17" ht="15" customHeight="1">
      <c r="B3" s="216"/>
      <c r="C3" s="216"/>
      <c r="D3" s="216"/>
      <c r="E3" s="216"/>
      <c r="F3" s="216"/>
      <c r="G3" s="216"/>
      <c r="Q3" s="335" t="s">
        <v>660</v>
      </c>
    </row>
    <row r="4" spans="1:17" ht="15" customHeight="1">
      <c r="A4" s="553" t="s">
        <v>662</v>
      </c>
      <c r="B4" s="553"/>
      <c r="C4" s="553"/>
      <c r="D4" s="553"/>
      <c r="E4" s="553"/>
      <c r="F4" s="553"/>
      <c r="G4" s="553"/>
      <c r="H4" s="216" t="s">
        <v>397</v>
      </c>
    </row>
    <row r="5" spans="1:17" ht="15" customHeight="1">
      <c r="A5" s="218"/>
      <c r="B5" s="218"/>
      <c r="C5" s="218"/>
      <c r="D5" s="218"/>
      <c r="E5" s="218"/>
      <c r="F5" s="218"/>
      <c r="G5" s="218"/>
      <c r="H5" s="218"/>
      <c r="J5" s="218" t="s">
        <v>277</v>
      </c>
      <c r="K5" s="219" t="s">
        <v>298</v>
      </c>
      <c r="L5" s="553" t="s">
        <v>659</v>
      </c>
      <c r="M5" s="553"/>
      <c r="N5" s="553"/>
      <c r="O5" s="553"/>
      <c r="P5" s="553"/>
      <c r="Q5" s="553"/>
    </row>
    <row r="6" spans="1:17" ht="15" customHeight="1">
      <c r="A6" s="218"/>
      <c r="B6" s="218"/>
      <c r="C6" s="218"/>
      <c r="D6" s="218"/>
      <c r="E6" s="218"/>
      <c r="F6" s="218"/>
      <c r="G6" s="218"/>
      <c r="H6" s="218"/>
      <c r="J6" s="218" t="s">
        <v>276</v>
      </c>
      <c r="K6" s="219" t="s">
        <v>298</v>
      </c>
      <c r="L6" s="553" t="s">
        <v>657</v>
      </c>
      <c r="M6" s="553"/>
      <c r="N6" s="553"/>
      <c r="O6" s="553"/>
      <c r="P6" s="553"/>
      <c r="Q6" s="553"/>
    </row>
    <row r="7" spans="1:17" ht="15" customHeight="1">
      <c r="A7" s="218"/>
      <c r="B7" s="218"/>
      <c r="C7" s="218"/>
      <c r="D7" s="218"/>
      <c r="E7" s="218"/>
      <c r="F7" s="218"/>
      <c r="G7" s="218"/>
      <c r="H7" s="218"/>
      <c r="J7" s="218" t="s">
        <v>278</v>
      </c>
      <c r="K7" s="219" t="s">
        <v>298</v>
      </c>
      <c r="L7" s="553" t="s">
        <v>658</v>
      </c>
      <c r="M7" s="553"/>
      <c r="N7" s="553"/>
      <c r="O7" s="553"/>
      <c r="P7" s="553"/>
      <c r="Q7" s="553"/>
    </row>
    <row r="8" spans="1:17" ht="9" customHeight="1">
      <c r="B8" s="216"/>
      <c r="C8" s="216"/>
      <c r="D8" s="216"/>
      <c r="E8" s="216"/>
      <c r="F8" s="216"/>
      <c r="G8" s="216"/>
    </row>
    <row r="9" spans="1:17" ht="15" customHeight="1">
      <c r="B9" s="545" t="s">
        <v>660</v>
      </c>
      <c r="C9" s="545"/>
      <c r="D9" s="545"/>
      <c r="E9" s="545"/>
      <c r="F9" s="545"/>
      <c r="G9" s="545"/>
      <c r="H9" s="549" t="s">
        <v>588</v>
      </c>
      <c r="I9" s="549"/>
      <c r="J9" s="549"/>
      <c r="K9" s="549"/>
      <c r="L9" s="549"/>
      <c r="M9" s="549"/>
      <c r="N9" s="549"/>
      <c r="O9" s="549"/>
      <c r="P9" s="549"/>
      <c r="Q9" s="549"/>
    </row>
    <row r="10" spans="1:17" ht="15" customHeight="1">
      <c r="B10" s="550" t="s">
        <v>11</v>
      </c>
      <c r="C10" s="550"/>
      <c r="D10" s="550"/>
      <c r="E10" s="1298" t="s">
        <v>676</v>
      </c>
      <c r="F10" s="1298"/>
      <c r="G10" s="1298"/>
      <c r="H10" s="1298"/>
      <c r="I10" s="1298"/>
      <c r="J10" s="1298"/>
      <c r="K10" s="321"/>
      <c r="L10" s="321"/>
      <c r="M10" s="321"/>
      <c r="N10" s="321"/>
      <c r="O10" s="321"/>
      <c r="P10" s="321"/>
      <c r="Q10" s="321"/>
    </row>
    <row r="11" spans="1:17" ht="15" customHeight="1">
      <c r="B11" s="1299" t="s">
        <v>661</v>
      </c>
      <c r="C11" s="1299"/>
      <c r="D11" s="1299"/>
      <c r="E11" s="1299"/>
      <c r="F11" s="1299"/>
      <c r="G11" s="1299"/>
      <c r="H11" s="1299"/>
      <c r="I11" s="1299"/>
      <c r="J11" s="1299"/>
      <c r="K11" s="547" t="s">
        <v>399</v>
      </c>
      <c r="L11" s="547"/>
      <c r="M11" s="547"/>
      <c r="N11" s="547"/>
      <c r="O11" s="547"/>
      <c r="P11" s="547"/>
      <c r="Q11" s="547"/>
    </row>
    <row r="12" spans="1:17" ht="9" customHeight="1">
      <c r="B12" s="216"/>
      <c r="C12" s="216"/>
      <c r="D12" s="216"/>
      <c r="E12" s="216"/>
      <c r="F12" s="216"/>
      <c r="G12" s="216"/>
    </row>
    <row r="13" spans="1:17" ht="21" customHeight="1">
      <c r="A13" s="216" t="s">
        <v>60</v>
      </c>
      <c r="E13" s="548" t="s">
        <v>590</v>
      </c>
      <c r="F13" s="548"/>
      <c r="G13" s="548"/>
      <c r="H13" s="548"/>
      <c r="I13" s="548"/>
      <c r="J13" s="548"/>
      <c r="K13" s="548"/>
      <c r="L13" s="548"/>
      <c r="M13" s="548"/>
      <c r="N13" s="548"/>
      <c r="O13" s="548"/>
      <c r="P13" s="548"/>
      <c r="Q13" s="548"/>
    </row>
    <row r="14" spans="1:17" ht="21" customHeight="1">
      <c r="B14" s="554" t="s">
        <v>400</v>
      </c>
      <c r="C14" s="555"/>
      <c r="D14" s="555"/>
      <c r="E14" s="555"/>
      <c r="F14" s="555"/>
      <c r="G14" s="555"/>
      <c r="H14" s="555"/>
      <c r="I14" s="571" t="s">
        <v>401</v>
      </c>
      <c r="J14" s="555"/>
      <c r="K14" s="555"/>
      <c r="L14" s="555"/>
      <c r="M14" s="555"/>
      <c r="N14" s="555"/>
      <c r="O14" s="555"/>
      <c r="P14" s="555"/>
      <c r="Q14" s="572"/>
    </row>
    <row r="15" spans="1:17" ht="21" customHeight="1">
      <c r="B15" s="478" t="s">
        <v>419</v>
      </c>
      <c r="C15" s="479"/>
      <c r="D15" s="479"/>
      <c r="E15" s="479"/>
      <c r="F15" s="479"/>
      <c r="G15" s="479"/>
      <c r="H15" s="479"/>
      <c r="I15" s="479"/>
      <c r="J15" s="479"/>
      <c r="K15" s="479"/>
      <c r="L15" s="479"/>
      <c r="M15" s="479"/>
      <c r="N15" s="479"/>
      <c r="O15" s="479"/>
      <c r="P15" s="479"/>
      <c r="Q15" s="480"/>
    </row>
    <row r="16" spans="1:17" ht="21" customHeight="1">
      <c r="B16" s="556" t="s">
        <v>465</v>
      </c>
      <c r="C16" s="557"/>
      <c r="D16" s="557"/>
      <c r="E16" s="557"/>
      <c r="F16" s="557"/>
      <c r="G16" s="557"/>
      <c r="H16" s="557"/>
      <c r="I16" s="557"/>
      <c r="J16" s="557"/>
      <c r="K16" s="557"/>
      <c r="L16" s="557"/>
      <c r="M16" s="557"/>
      <c r="N16" s="557"/>
      <c r="O16" s="557"/>
      <c r="P16" s="557"/>
      <c r="Q16" s="558"/>
    </row>
    <row r="17" spans="2:19" ht="22.5" customHeight="1">
      <c r="B17" s="559"/>
      <c r="C17" s="531" t="s">
        <v>548</v>
      </c>
      <c r="D17" s="562" t="s">
        <v>70</v>
      </c>
      <c r="E17" s="563"/>
      <c r="F17" s="563"/>
      <c r="G17" s="563"/>
      <c r="H17" s="564"/>
      <c r="I17" s="229" t="s">
        <v>663</v>
      </c>
      <c r="J17" s="565" t="s">
        <v>402</v>
      </c>
      <c r="K17" s="566"/>
      <c r="L17" s="566"/>
      <c r="M17" s="566"/>
      <c r="N17" s="566"/>
      <c r="O17" s="566"/>
      <c r="P17" s="566"/>
      <c r="Q17" s="567"/>
    </row>
    <row r="18" spans="2:19" ht="22.5" customHeight="1">
      <c r="B18" s="560"/>
      <c r="C18" s="532"/>
      <c r="D18" s="523" t="s">
        <v>545</v>
      </c>
      <c r="E18" s="524"/>
      <c r="F18" s="524"/>
      <c r="G18" s="524"/>
      <c r="H18" s="525"/>
      <c r="I18" s="229" t="s">
        <v>663</v>
      </c>
      <c r="J18" s="576" t="s">
        <v>593</v>
      </c>
      <c r="K18" s="577"/>
      <c r="L18" s="577"/>
      <c r="M18" s="577"/>
      <c r="N18" s="577"/>
      <c r="O18" s="577"/>
      <c r="P18" s="577"/>
      <c r="Q18" s="338" t="s">
        <v>594</v>
      </c>
    </row>
    <row r="19" spans="2:19" ht="22.5" customHeight="1">
      <c r="B19" s="561"/>
      <c r="C19" s="573"/>
      <c r="D19" s="568"/>
      <c r="E19" s="569"/>
      <c r="F19" s="569"/>
      <c r="G19" s="569"/>
      <c r="H19" s="570"/>
      <c r="I19" s="227" t="s">
        <v>663</v>
      </c>
      <c r="J19" s="574" t="s">
        <v>592</v>
      </c>
      <c r="K19" s="575"/>
      <c r="L19" s="575"/>
      <c r="M19" s="575"/>
      <c r="N19" s="575"/>
      <c r="O19" s="575"/>
      <c r="P19" s="575"/>
      <c r="Q19" s="336" t="s">
        <v>594</v>
      </c>
    </row>
    <row r="20" spans="2:19" ht="21" customHeight="1">
      <c r="B20" s="478" t="s">
        <v>416</v>
      </c>
      <c r="C20" s="479"/>
      <c r="D20" s="479"/>
      <c r="E20" s="479"/>
      <c r="F20" s="479"/>
      <c r="G20" s="479"/>
      <c r="H20" s="479"/>
      <c r="I20" s="479"/>
      <c r="J20" s="479"/>
      <c r="K20" s="479"/>
      <c r="L20" s="479"/>
      <c r="M20" s="479"/>
      <c r="N20" s="479"/>
      <c r="O20" s="479"/>
      <c r="P20" s="479"/>
      <c r="Q20" s="480"/>
      <c r="R20" s="219"/>
    </row>
    <row r="21" spans="2:19" ht="21" customHeight="1">
      <c r="B21" s="581"/>
      <c r="C21" s="590" t="s">
        <v>549</v>
      </c>
      <c r="D21" s="562" t="s">
        <v>65</v>
      </c>
      <c r="E21" s="563"/>
      <c r="F21" s="563"/>
      <c r="G21" s="563"/>
      <c r="H21" s="564"/>
      <c r="I21" s="226" t="s">
        <v>663</v>
      </c>
      <c r="J21" s="638" t="s">
        <v>586</v>
      </c>
      <c r="K21" s="639"/>
      <c r="L21" s="639"/>
      <c r="M21" s="1300" t="s">
        <v>587</v>
      </c>
      <c r="N21" s="1301"/>
      <c r="O21" s="424" t="s">
        <v>403</v>
      </c>
      <c r="P21" s="636" t="s">
        <v>882</v>
      </c>
      <c r="Q21" s="637"/>
      <c r="R21" s="331" t="s">
        <v>612</v>
      </c>
      <c r="S21" s="119" t="s">
        <v>613</v>
      </c>
    </row>
    <row r="22" spans="2:19" ht="21" customHeight="1">
      <c r="B22" s="582"/>
      <c r="C22" s="591"/>
      <c r="D22" s="608"/>
      <c r="E22" s="609"/>
      <c r="F22" s="609"/>
      <c r="G22" s="609"/>
      <c r="H22" s="610"/>
      <c r="I22" s="226" t="s">
        <v>403</v>
      </c>
      <c r="J22" s="1302" t="s">
        <v>801</v>
      </c>
      <c r="K22" s="1303"/>
      <c r="L22" s="1303"/>
      <c r="M22" s="1303"/>
      <c r="N22" s="1304" t="s">
        <v>883</v>
      </c>
      <c r="O22" s="1304"/>
      <c r="P22" s="1304"/>
      <c r="Q22" s="1305"/>
      <c r="R22" s="331" t="s">
        <v>612</v>
      </c>
      <c r="S22" s="332" t="s">
        <v>614</v>
      </c>
    </row>
    <row r="23" spans="2:19" ht="21" customHeight="1">
      <c r="B23" s="582"/>
      <c r="C23" s="591"/>
      <c r="D23" s="523" t="s">
        <v>56</v>
      </c>
      <c r="E23" s="524"/>
      <c r="F23" s="524"/>
      <c r="G23" s="524"/>
      <c r="H23" s="525"/>
      <c r="I23" s="226" t="s">
        <v>663</v>
      </c>
      <c r="J23" s="576" t="s">
        <v>585</v>
      </c>
      <c r="K23" s="577"/>
      <c r="L23" s="577"/>
      <c r="M23" s="577"/>
      <c r="N23" s="577"/>
      <c r="O23" s="577"/>
      <c r="P23" s="577"/>
      <c r="Q23" s="632"/>
      <c r="R23" s="219"/>
    </row>
    <row r="24" spans="2:19" ht="21" customHeight="1">
      <c r="B24" s="582"/>
      <c r="C24" s="591"/>
      <c r="D24" s="568"/>
      <c r="E24" s="569"/>
      <c r="F24" s="569"/>
      <c r="G24" s="569"/>
      <c r="H24" s="570"/>
      <c r="I24" s="227" t="s">
        <v>663</v>
      </c>
      <c r="J24" s="633" t="s">
        <v>582</v>
      </c>
      <c r="K24" s="634"/>
      <c r="L24" s="634"/>
      <c r="M24" s="634"/>
      <c r="N24" s="634"/>
      <c r="O24" s="634"/>
      <c r="P24" s="634"/>
      <c r="Q24" s="635"/>
      <c r="R24" s="219"/>
    </row>
    <row r="25" spans="2:19" ht="21" customHeight="1">
      <c r="B25" s="582"/>
      <c r="C25" s="591"/>
      <c r="D25" s="523" t="s">
        <v>67</v>
      </c>
      <c r="E25" s="524"/>
      <c r="F25" s="524"/>
      <c r="G25" s="524"/>
      <c r="H25" s="525"/>
      <c r="I25" s="226" t="s">
        <v>663</v>
      </c>
      <c r="J25" s="576" t="s">
        <v>402</v>
      </c>
      <c r="K25" s="577"/>
      <c r="L25" s="577"/>
      <c r="M25" s="577"/>
      <c r="N25" s="577"/>
      <c r="O25" s="577"/>
      <c r="P25" s="577"/>
      <c r="Q25" s="632"/>
      <c r="R25" s="219"/>
    </row>
    <row r="26" spans="2:19" ht="30" customHeight="1">
      <c r="B26" s="583"/>
      <c r="C26" s="279"/>
      <c r="D26" s="523" t="s">
        <v>829</v>
      </c>
      <c r="E26" s="524"/>
      <c r="F26" s="524"/>
      <c r="G26" s="524"/>
      <c r="H26" s="525"/>
      <c r="I26" s="226" t="s">
        <v>403</v>
      </c>
      <c r="J26" s="638" t="s">
        <v>586</v>
      </c>
      <c r="K26" s="639"/>
      <c r="L26" s="639"/>
      <c r="M26" s="1300" t="s">
        <v>587</v>
      </c>
      <c r="N26" s="1301"/>
      <c r="O26" s="291" t="s">
        <v>663</v>
      </c>
      <c r="P26" s="636" t="s">
        <v>646</v>
      </c>
      <c r="Q26" s="637"/>
      <c r="R26" s="331" t="s">
        <v>612</v>
      </c>
      <c r="S26" s="119" t="s">
        <v>613</v>
      </c>
    </row>
    <row r="27" spans="2:19" ht="21" customHeight="1">
      <c r="B27" s="478" t="s">
        <v>417</v>
      </c>
      <c r="C27" s="479"/>
      <c r="D27" s="479"/>
      <c r="E27" s="479"/>
      <c r="F27" s="479"/>
      <c r="G27" s="479"/>
      <c r="H27" s="479"/>
      <c r="I27" s="479"/>
      <c r="J27" s="479"/>
      <c r="K27" s="479"/>
      <c r="L27" s="479"/>
      <c r="M27" s="479"/>
      <c r="N27" s="479"/>
      <c r="O27" s="479"/>
      <c r="P27" s="479"/>
      <c r="Q27" s="480"/>
      <c r="R27" s="219"/>
      <c r="S27" s="332" t="s">
        <v>614</v>
      </c>
    </row>
    <row r="28" spans="2:19" ht="21" customHeight="1">
      <c r="B28" s="581"/>
      <c r="C28" s="590" t="s">
        <v>550</v>
      </c>
      <c r="D28" s="562" t="s">
        <v>65</v>
      </c>
      <c r="E28" s="563"/>
      <c r="F28" s="563"/>
      <c r="G28" s="563"/>
      <c r="H28" s="564"/>
      <c r="I28" s="226" t="s">
        <v>663</v>
      </c>
      <c r="J28" s="1309" t="s">
        <v>812</v>
      </c>
      <c r="K28" s="1310"/>
      <c r="L28" s="1310"/>
      <c r="M28" s="640" t="s">
        <v>587</v>
      </c>
      <c r="N28" s="641"/>
      <c r="O28" s="291" t="s">
        <v>403</v>
      </c>
      <c r="P28" s="636" t="s">
        <v>882</v>
      </c>
      <c r="Q28" s="637"/>
      <c r="R28" s="331" t="s">
        <v>612</v>
      </c>
      <c r="S28" s="119" t="s">
        <v>613</v>
      </c>
    </row>
    <row r="29" spans="2:19" ht="21" customHeight="1">
      <c r="B29" s="582"/>
      <c r="C29" s="591"/>
      <c r="D29" s="608"/>
      <c r="E29" s="609"/>
      <c r="F29" s="609"/>
      <c r="G29" s="609"/>
      <c r="H29" s="610"/>
      <c r="I29" s="226" t="s">
        <v>403</v>
      </c>
      <c r="J29" s="1302" t="s">
        <v>801</v>
      </c>
      <c r="K29" s="1303"/>
      <c r="L29" s="1303"/>
      <c r="M29" s="1303"/>
      <c r="N29" s="1304" t="s">
        <v>889</v>
      </c>
      <c r="O29" s="1304"/>
      <c r="P29" s="1304"/>
      <c r="Q29" s="1305"/>
      <c r="R29" s="331" t="s">
        <v>612</v>
      </c>
      <c r="S29" s="332" t="s">
        <v>614</v>
      </c>
    </row>
    <row r="30" spans="2:19" ht="21" customHeight="1">
      <c r="B30" s="582"/>
      <c r="C30" s="591"/>
      <c r="D30" s="523" t="s">
        <v>56</v>
      </c>
      <c r="E30" s="524"/>
      <c r="F30" s="524"/>
      <c r="G30" s="524"/>
      <c r="H30" s="525"/>
      <c r="I30" s="226" t="s">
        <v>663</v>
      </c>
      <c r="J30" s="600" t="s">
        <v>639</v>
      </c>
      <c r="K30" s="601"/>
      <c r="L30" s="601"/>
      <c r="M30" s="601"/>
      <c r="N30" s="601"/>
      <c r="O30" s="601"/>
      <c r="P30" s="601"/>
      <c r="Q30" s="334" t="s">
        <v>587</v>
      </c>
      <c r="R30" s="219"/>
    </row>
    <row r="31" spans="2:19" ht="21" customHeight="1">
      <c r="B31" s="582"/>
      <c r="C31" s="591"/>
      <c r="D31" s="593"/>
      <c r="E31" s="594"/>
      <c r="F31" s="594"/>
      <c r="G31" s="594"/>
      <c r="H31" s="595"/>
      <c r="I31" s="230" t="s">
        <v>663</v>
      </c>
      <c r="J31" s="596" t="s">
        <v>582</v>
      </c>
      <c r="K31" s="597"/>
      <c r="L31" s="597"/>
      <c r="M31" s="597"/>
      <c r="N31" s="597"/>
      <c r="O31" s="597"/>
      <c r="P31" s="597"/>
      <c r="Q31" s="598"/>
    </row>
    <row r="32" spans="2:19" ht="36" customHeight="1">
      <c r="B32" s="582"/>
      <c r="C32" s="591"/>
      <c r="D32" s="269"/>
      <c r="E32" s="528" t="s">
        <v>404</v>
      </c>
      <c r="F32" s="529"/>
      <c r="G32" s="529"/>
      <c r="H32" s="599"/>
      <c r="I32" s="230" t="s">
        <v>403</v>
      </c>
      <c r="J32" s="1306" t="s">
        <v>811</v>
      </c>
      <c r="K32" s="1307"/>
      <c r="L32" s="1307"/>
      <c r="M32" s="1307"/>
      <c r="N32" s="1307"/>
      <c r="O32" s="1307"/>
      <c r="P32" s="1307"/>
      <c r="Q32" s="1308"/>
    </row>
    <row r="33" spans="1:19" ht="36" customHeight="1">
      <c r="B33" s="582"/>
      <c r="C33" s="591"/>
      <c r="D33" s="220"/>
      <c r="E33" s="584" t="s">
        <v>528</v>
      </c>
      <c r="F33" s="585"/>
      <c r="G33" s="585"/>
      <c r="H33" s="586"/>
      <c r="I33" s="227" t="s">
        <v>663</v>
      </c>
      <c r="J33" s="587" t="s">
        <v>531</v>
      </c>
      <c r="K33" s="588"/>
      <c r="L33" s="588"/>
      <c r="M33" s="588"/>
      <c r="N33" s="588"/>
      <c r="O33" s="588"/>
      <c r="P33" s="588"/>
      <c r="Q33" s="589"/>
    </row>
    <row r="34" spans="1:19" ht="21" customHeight="1">
      <c r="B34" s="583"/>
      <c r="C34" s="592"/>
      <c r="D34" s="578" t="s">
        <v>546</v>
      </c>
      <c r="E34" s="579"/>
      <c r="F34" s="579"/>
      <c r="G34" s="579"/>
      <c r="H34" s="580"/>
      <c r="I34" s="231" t="s">
        <v>663</v>
      </c>
      <c r="J34" s="565" t="s">
        <v>405</v>
      </c>
      <c r="K34" s="566"/>
      <c r="L34" s="566"/>
      <c r="M34" s="566"/>
      <c r="N34" s="566"/>
      <c r="O34" s="566"/>
      <c r="P34" s="566"/>
      <c r="Q34" s="567"/>
    </row>
    <row r="35" spans="1:19" ht="21" customHeight="1">
      <c r="B35" s="513" t="s">
        <v>789</v>
      </c>
      <c r="C35" s="514"/>
      <c r="D35" s="514"/>
      <c r="E35" s="514"/>
      <c r="F35" s="514"/>
      <c r="G35" s="514"/>
      <c r="H35" s="514"/>
      <c r="I35" s="514"/>
      <c r="J35" s="514"/>
      <c r="K35" s="514"/>
      <c r="L35" s="514"/>
      <c r="M35" s="514"/>
      <c r="N35" s="514"/>
      <c r="O35" s="514"/>
      <c r="P35" s="514"/>
      <c r="Q35" s="515"/>
    </row>
    <row r="36" spans="1:19" ht="21" customHeight="1">
      <c r="B36" s="559"/>
      <c r="C36" s="531" t="s">
        <v>792</v>
      </c>
      <c r="D36" s="536" t="s">
        <v>790</v>
      </c>
      <c r="E36" s="1311" t="s">
        <v>825</v>
      </c>
      <c r="F36" s="1312"/>
      <c r="G36" s="1312"/>
      <c r="H36" s="1313"/>
      <c r="I36" s="229" t="s">
        <v>403</v>
      </c>
      <c r="J36" s="517" t="s">
        <v>814</v>
      </c>
      <c r="K36" s="518"/>
      <c r="L36" s="518"/>
      <c r="M36" s="518"/>
      <c r="N36" s="518"/>
      <c r="O36" s="518"/>
      <c r="P36" s="518"/>
      <c r="Q36" s="519"/>
    </row>
    <row r="37" spans="1:19" ht="30.65" customHeight="1">
      <c r="B37" s="560"/>
      <c r="C37" s="532"/>
      <c r="D37" s="537"/>
      <c r="E37" s="423"/>
      <c r="F37" s="542" t="s">
        <v>414</v>
      </c>
      <c r="G37" s="543"/>
      <c r="H37" s="544"/>
      <c r="I37" s="230" t="s">
        <v>403</v>
      </c>
      <c r="J37" s="520" t="s">
        <v>580</v>
      </c>
      <c r="K37" s="521"/>
      <c r="L37" s="521"/>
      <c r="M37" s="521"/>
      <c r="N37" s="521"/>
      <c r="O37" s="521"/>
      <c r="P37" s="521"/>
      <c r="Q37" s="522"/>
    </row>
    <row r="38" spans="1:19" ht="36" customHeight="1">
      <c r="B38" s="561"/>
      <c r="C38" s="532"/>
      <c r="D38" s="538"/>
      <c r="E38" s="526" t="s">
        <v>791</v>
      </c>
      <c r="F38" s="526"/>
      <c r="G38" s="526"/>
      <c r="H38" s="527"/>
      <c r="I38" s="230" t="s">
        <v>403</v>
      </c>
      <c r="J38" s="528" t="s">
        <v>800</v>
      </c>
      <c r="K38" s="529"/>
      <c r="L38" s="529"/>
      <c r="M38" s="529"/>
      <c r="N38" s="529"/>
      <c r="O38" s="529"/>
      <c r="P38" s="529"/>
      <c r="Q38" s="530"/>
    </row>
    <row r="39" spans="1:19" ht="21" customHeight="1">
      <c r="B39" s="513" t="s">
        <v>418</v>
      </c>
      <c r="C39" s="514"/>
      <c r="D39" s="514"/>
      <c r="E39" s="514"/>
      <c r="F39" s="514"/>
      <c r="G39" s="514"/>
      <c r="H39" s="514"/>
      <c r="I39" s="514"/>
      <c r="J39" s="514"/>
      <c r="K39" s="514"/>
      <c r="L39" s="514"/>
      <c r="M39" s="514"/>
      <c r="N39" s="514"/>
      <c r="O39" s="514"/>
      <c r="P39" s="514"/>
      <c r="Q39" s="515"/>
    </row>
    <row r="40" spans="1:19" ht="21" customHeight="1">
      <c r="B40" s="280"/>
      <c r="C40" s="322" t="s">
        <v>216</v>
      </c>
      <c r="D40" s="523" t="s">
        <v>209</v>
      </c>
      <c r="E40" s="524"/>
      <c r="F40" s="524"/>
      <c r="G40" s="524"/>
      <c r="H40" s="525"/>
      <c r="I40" s="229" t="s">
        <v>403</v>
      </c>
      <c r="J40" s="516" t="s">
        <v>582</v>
      </c>
      <c r="K40" s="479"/>
      <c r="L40" s="479"/>
      <c r="M40" s="479"/>
      <c r="N40" s="479"/>
      <c r="O40" s="333"/>
      <c r="P40" s="479"/>
      <c r="Q40" s="480"/>
      <c r="R40" s="331"/>
      <c r="S40" s="119"/>
    </row>
    <row r="41" spans="1:19" s="228" customFormat="1" ht="21" customHeight="1">
      <c r="B41" s="488" t="s">
        <v>421</v>
      </c>
      <c r="C41" s="489"/>
      <c r="D41" s="489"/>
      <c r="E41" s="489"/>
      <c r="F41" s="489"/>
      <c r="G41" s="489"/>
      <c r="H41" s="489"/>
      <c r="I41" s="489"/>
      <c r="J41" s="489"/>
      <c r="K41" s="489"/>
      <c r="L41" s="489"/>
      <c r="M41" s="489"/>
      <c r="N41" s="489"/>
      <c r="O41" s="489"/>
      <c r="P41" s="489"/>
      <c r="Q41" s="490"/>
      <c r="R41" s="216"/>
      <c r="S41" s="332"/>
    </row>
    <row r="42" spans="1:19" s="228" customFormat="1" ht="21" customHeight="1">
      <c r="B42" s="491"/>
      <c r="C42" s="1314" t="s">
        <v>547</v>
      </c>
      <c r="D42" s="493" t="s">
        <v>413</v>
      </c>
      <c r="E42" s="494"/>
      <c r="F42" s="494"/>
      <c r="G42" s="494"/>
      <c r="H42" s="495"/>
      <c r="I42" s="226" t="s">
        <v>403</v>
      </c>
      <c r="J42" s="499" t="s">
        <v>515</v>
      </c>
      <c r="K42" s="500"/>
      <c r="L42" s="500"/>
      <c r="M42" s="500"/>
      <c r="N42" s="500"/>
      <c r="O42" s="500"/>
      <c r="P42" s="500"/>
      <c r="Q42" s="501"/>
    </row>
    <row r="43" spans="1:19" s="228" customFormat="1" ht="24" customHeight="1">
      <c r="B43" s="492"/>
      <c r="C43" s="1315"/>
      <c r="D43" s="496"/>
      <c r="E43" s="497"/>
      <c r="F43" s="497"/>
      <c r="G43" s="497"/>
      <c r="H43" s="498"/>
      <c r="I43" s="227" t="s">
        <v>403</v>
      </c>
      <c r="J43" s="502" t="s">
        <v>543</v>
      </c>
      <c r="K43" s="503"/>
      <c r="L43" s="503"/>
      <c r="M43" s="503"/>
      <c r="N43" s="503"/>
      <c r="O43" s="503"/>
      <c r="P43" s="503"/>
      <c r="Q43" s="504"/>
    </row>
    <row r="44" spans="1:19" ht="18" customHeight="1">
      <c r="B44" s="478" t="s">
        <v>584</v>
      </c>
      <c r="C44" s="479"/>
      <c r="D44" s="479"/>
      <c r="E44" s="479"/>
      <c r="F44" s="479"/>
      <c r="G44" s="479"/>
      <c r="H44" s="479"/>
      <c r="I44" s="479"/>
      <c r="J44" s="479"/>
      <c r="K44" s="479"/>
      <c r="L44" s="479"/>
      <c r="M44" s="479"/>
      <c r="N44" s="479"/>
      <c r="O44" s="479"/>
      <c r="P44" s="479"/>
      <c r="Q44" s="479"/>
    </row>
    <row r="45" spans="1:19" ht="22.5" customHeight="1">
      <c r="B45" s="507" t="s">
        <v>664</v>
      </c>
      <c r="C45" s="508"/>
      <c r="D45" s="508"/>
      <c r="E45" s="508"/>
      <c r="F45" s="508"/>
      <c r="G45" s="508"/>
      <c r="H45" s="508"/>
      <c r="I45" s="508"/>
      <c r="J45" s="508"/>
      <c r="K45" s="508"/>
      <c r="L45" s="508"/>
      <c r="M45" s="508"/>
      <c r="N45" s="508"/>
      <c r="O45" s="508"/>
      <c r="P45" s="508"/>
      <c r="Q45" s="509"/>
    </row>
    <row r="46" spans="1:19" ht="22.5" customHeight="1">
      <c r="B46" s="510"/>
      <c r="C46" s="511"/>
      <c r="D46" s="511"/>
      <c r="E46" s="511"/>
      <c r="F46" s="511"/>
      <c r="G46" s="511"/>
      <c r="H46" s="511"/>
      <c r="I46" s="511"/>
      <c r="J46" s="511"/>
      <c r="K46" s="511"/>
      <c r="L46" s="511"/>
      <c r="M46" s="511"/>
      <c r="N46" s="511"/>
      <c r="O46" s="511"/>
      <c r="P46" s="511"/>
      <c r="Q46" s="512"/>
    </row>
    <row r="47" spans="1:19" ht="9" customHeight="1"/>
    <row r="48" spans="1:19" ht="21" customHeight="1">
      <c r="A48" s="216" t="s">
        <v>406</v>
      </c>
      <c r="E48" s="221" t="s">
        <v>463</v>
      </c>
      <c r="F48" s="221"/>
    </row>
    <row r="49" spans="1:17" ht="21" customHeight="1">
      <c r="B49" s="486"/>
      <c r="C49" s="487"/>
      <c r="D49" s="478" t="s">
        <v>552</v>
      </c>
      <c r="E49" s="479"/>
      <c r="F49" s="479"/>
      <c r="G49" s="479"/>
      <c r="H49" s="479"/>
      <c r="I49" s="479"/>
      <c r="J49" s="479"/>
      <c r="K49" s="479"/>
      <c r="L49" s="479"/>
      <c r="M49" s="479"/>
      <c r="N49" s="479"/>
      <c r="O49" s="479"/>
      <c r="P49" s="479"/>
      <c r="Q49" s="480"/>
    </row>
    <row r="50" spans="1:17" ht="21" customHeight="1">
      <c r="B50" s="486" t="s">
        <v>58</v>
      </c>
      <c r="C50" s="487"/>
      <c r="D50" s="478" t="s">
        <v>581</v>
      </c>
      <c r="E50" s="479"/>
      <c r="F50" s="479"/>
      <c r="G50" s="479"/>
      <c r="H50" s="479"/>
      <c r="I50" s="479"/>
      <c r="J50" s="479"/>
      <c r="K50" s="479"/>
      <c r="L50" s="479"/>
      <c r="M50" s="479"/>
      <c r="N50" s="479"/>
      <c r="O50" s="479"/>
      <c r="P50" s="479"/>
      <c r="Q50" s="480"/>
    </row>
    <row r="51" spans="1:17" ht="9" customHeight="1"/>
    <row r="52" spans="1:17" ht="21" customHeight="1">
      <c r="A52" s="216" t="s">
        <v>407</v>
      </c>
      <c r="G52" s="481"/>
      <c r="H52" s="481"/>
      <c r="I52" s="481"/>
      <c r="J52" s="481"/>
      <c r="K52" s="481"/>
      <c r="L52" s="481"/>
      <c r="M52" s="481"/>
      <c r="N52" s="481"/>
      <c r="O52" s="481"/>
      <c r="P52" s="481"/>
      <c r="Q52" s="481"/>
    </row>
    <row r="53" spans="1:17" ht="21" customHeight="1">
      <c r="B53" s="483" t="s">
        <v>544</v>
      </c>
      <c r="C53" s="483"/>
      <c r="D53" s="483"/>
      <c r="E53" s="483"/>
      <c r="F53" s="482" t="s">
        <v>658</v>
      </c>
      <c r="G53" s="482"/>
      <c r="H53" s="482"/>
      <c r="I53" s="482"/>
      <c r="J53" s="270" t="s">
        <v>9</v>
      </c>
      <c r="K53" s="482" t="s">
        <v>665</v>
      </c>
      <c r="L53" s="482"/>
      <c r="M53" s="482"/>
      <c r="N53" s="482"/>
      <c r="O53" s="484" t="s">
        <v>530</v>
      </c>
      <c r="P53" s="485"/>
      <c r="Q53" s="350" t="s">
        <v>666</v>
      </c>
    </row>
    <row r="54" spans="1:17" ht="9" customHeight="1">
      <c r="B54" s="216"/>
      <c r="C54" s="216"/>
      <c r="D54" s="216"/>
      <c r="E54" s="216"/>
      <c r="F54" s="216"/>
      <c r="G54" s="216"/>
    </row>
    <row r="55" spans="1:17" ht="21" customHeight="1" thickBot="1">
      <c r="A55" s="216" t="s">
        <v>472</v>
      </c>
      <c r="G55" s="477" t="s">
        <v>473</v>
      </c>
      <c r="H55" s="477"/>
      <c r="I55" s="477"/>
      <c r="J55" s="477"/>
      <c r="K55" s="477"/>
      <c r="L55" s="477"/>
      <c r="M55" s="477"/>
      <c r="N55" s="477"/>
      <c r="O55" s="477"/>
      <c r="P55" s="477"/>
      <c r="Q55" s="477"/>
    </row>
    <row r="56" spans="1:17" ht="15" customHeight="1" thickTop="1">
      <c r="B56" s="222" t="s">
        <v>449</v>
      </c>
      <c r="C56" s="234"/>
      <c r="D56" s="223"/>
      <c r="E56" s="223"/>
      <c r="F56" s="223"/>
      <c r="G56" s="223"/>
      <c r="H56" s="223"/>
      <c r="I56" s="223"/>
      <c r="J56" s="223"/>
      <c r="K56" s="223"/>
      <c r="L56" s="223"/>
      <c r="M56" s="223"/>
      <c r="N56" s="223"/>
      <c r="O56" s="223"/>
      <c r="P56" s="223"/>
      <c r="Q56" s="224"/>
    </row>
    <row r="57" spans="1:17" s="4" customFormat="1" ht="15" customHeight="1">
      <c r="B57" s="620" t="s">
        <v>663</v>
      </c>
      <c r="C57" s="621"/>
      <c r="D57" s="278" t="s">
        <v>236</v>
      </c>
      <c r="E57" s="626" t="s">
        <v>393</v>
      </c>
      <c r="F57" s="626"/>
      <c r="G57" s="627" t="s">
        <v>542</v>
      </c>
      <c r="H57" s="627"/>
      <c r="I57" s="627"/>
      <c r="J57" s="627"/>
      <c r="K57" s="617" t="s">
        <v>393</v>
      </c>
      <c r="L57" s="617"/>
      <c r="M57" s="617"/>
      <c r="N57" s="615" t="s">
        <v>540</v>
      </c>
      <c r="O57" s="615"/>
      <c r="P57" s="615"/>
      <c r="Q57" s="616"/>
    </row>
    <row r="58" spans="1:17" s="4" customFormat="1" ht="15" customHeight="1">
      <c r="B58" s="620" t="s">
        <v>663</v>
      </c>
      <c r="C58" s="621"/>
      <c r="D58" s="278" t="s">
        <v>367</v>
      </c>
      <c r="E58" s="615" t="s">
        <v>813</v>
      </c>
      <c r="F58" s="615"/>
      <c r="G58" s="615"/>
      <c r="H58" s="615"/>
      <c r="I58" s="615"/>
      <c r="J58" s="615"/>
      <c r="K58" s="615"/>
      <c r="L58" s="615"/>
      <c r="M58" s="615"/>
      <c r="N58" s="615"/>
      <c r="O58" s="615"/>
      <c r="P58" s="615"/>
      <c r="Q58" s="616"/>
    </row>
    <row r="59" spans="1:17" s="4" customFormat="1" ht="15" customHeight="1">
      <c r="B59" s="620" t="s">
        <v>663</v>
      </c>
      <c r="C59" s="621"/>
      <c r="D59" s="278" t="s">
        <v>368</v>
      </c>
      <c r="E59" s="615" t="s">
        <v>541</v>
      </c>
      <c r="F59" s="615"/>
      <c r="G59" s="615"/>
      <c r="H59" s="615"/>
      <c r="I59" s="615"/>
      <c r="J59" s="615"/>
      <c r="K59" s="615"/>
      <c r="L59" s="615"/>
      <c r="M59" s="615"/>
      <c r="N59" s="615"/>
      <c r="O59" s="615"/>
      <c r="P59" s="615"/>
      <c r="Q59" s="616"/>
    </row>
    <row r="60" spans="1:17" ht="15" customHeight="1">
      <c r="B60" s="620" t="s">
        <v>663</v>
      </c>
      <c r="C60" s="621"/>
      <c r="D60" s="278" t="s">
        <v>369</v>
      </c>
      <c r="E60" s="615" t="s">
        <v>895</v>
      </c>
      <c r="F60" s="615"/>
      <c r="G60" s="615"/>
      <c r="H60" s="615"/>
      <c r="I60" s="615"/>
      <c r="J60" s="615"/>
      <c r="K60" s="615"/>
      <c r="L60" s="615"/>
      <c r="M60" s="615"/>
      <c r="N60" s="615"/>
      <c r="O60" s="615"/>
      <c r="P60" s="615"/>
      <c r="Q60" s="616"/>
    </row>
    <row r="61" spans="1:17" ht="15" customHeight="1">
      <c r="B61" s="622" t="s">
        <v>663</v>
      </c>
      <c r="C61" s="623"/>
      <c r="D61" s="250" t="s">
        <v>470</v>
      </c>
      <c r="E61" s="624" t="s">
        <v>896</v>
      </c>
      <c r="F61" s="624"/>
      <c r="G61" s="624"/>
      <c r="H61" s="624"/>
      <c r="I61" s="624"/>
      <c r="J61" s="624"/>
      <c r="K61" s="624"/>
      <c r="L61" s="624"/>
      <c r="M61" s="624"/>
      <c r="N61" s="624"/>
      <c r="O61" s="624"/>
      <c r="P61" s="624"/>
      <c r="Q61" s="625"/>
    </row>
    <row r="62" spans="1:17" ht="15" customHeight="1" thickBot="1">
      <c r="B62" s="618" t="s">
        <v>663</v>
      </c>
      <c r="C62" s="619"/>
      <c r="D62" s="251" t="s">
        <v>471</v>
      </c>
      <c r="E62" s="628" t="s">
        <v>826</v>
      </c>
      <c r="F62" s="629"/>
      <c r="G62" s="629"/>
      <c r="H62" s="630" t="s">
        <v>827</v>
      </c>
      <c r="I62" s="630"/>
      <c r="J62" s="630"/>
      <c r="K62" s="628" t="s">
        <v>828</v>
      </c>
      <c r="L62" s="629"/>
      <c r="M62" s="629"/>
      <c r="N62" s="629"/>
      <c r="O62" s="629"/>
      <c r="P62" s="629"/>
      <c r="Q62" s="631"/>
    </row>
    <row r="63" spans="1:17" ht="18" customHeight="1" thickTop="1">
      <c r="A63" s="216" t="s">
        <v>330</v>
      </c>
      <c r="B63" s="216"/>
      <c r="C63" s="216"/>
      <c r="D63" s="216"/>
      <c r="E63" s="216"/>
      <c r="F63" s="216"/>
      <c r="G63" s="216"/>
    </row>
    <row r="64" spans="1:17" ht="18" customHeight="1">
      <c r="B64" s="216" t="s">
        <v>408</v>
      </c>
      <c r="C64" s="216"/>
      <c r="D64" s="216"/>
      <c r="E64" s="216"/>
      <c r="F64" s="216"/>
      <c r="G64" s="216"/>
    </row>
    <row r="65" spans="2:9" ht="18" customHeight="1">
      <c r="B65" s="216"/>
      <c r="C65" s="216"/>
      <c r="D65" s="216" t="s">
        <v>409</v>
      </c>
      <c r="E65" s="216"/>
      <c r="F65" s="216"/>
      <c r="G65" s="216"/>
    </row>
    <row r="66" spans="2:9" ht="18" customHeight="1">
      <c r="B66" s="216"/>
      <c r="C66" s="216"/>
      <c r="D66" s="216" t="s">
        <v>61</v>
      </c>
      <c r="E66" s="216"/>
      <c r="F66" s="216"/>
      <c r="G66" s="216"/>
    </row>
    <row r="67" spans="2:9" ht="18" customHeight="1">
      <c r="B67" s="216"/>
      <c r="C67" s="216"/>
      <c r="D67" s="216"/>
      <c r="E67" s="216"/>
      <c r="F67" s="216"/>
      <c r="G67" s="216"/>
    </row>
    <row r="68" spans="2:9" ht="18" customHeight="1">
      <c r="B68" s="216" t="s">
        <v>410</v>
      </c>
      <c r="C68" s="216"/>
      <c r="D68" s="216"/>
      <c r="E68" s="216"/>
      <c r="F68" s="216"/>
      <c r="G68" s="216"/>
    </row>
    <row r="69" spans="2:9" ht="18" customHeight="1">
      <c r="B69" s="216"/>
      <c r="C69" s="216"/>
      <c r="D69" s="216" t="s">
        <v>322</v>
      </c>
      <c r="E69" s="216"/>
      <c r="F69" s="216"/>
      <c r="G69" s="216"/>
    </row>
    <row r="70" spans="2:9" ht="18" customHeight="1">
      <c r="B70" s="216"/>
      <c r="C70" s="216"/>
      <c r="D70" s="216"/>
      <c r="E70" s="216"/>
      <c r="F70" s="216"/>
      <c r="G70" s="216"/>
      <c r="I70" s="225"/>
    </row>
    <row r="71" spans="2:9" ht="18" customHeight="1">
      <c r="B71" s="216"/>
      <c r="C71" s="216"/>
      <c r="D71" s="216"/>
      <c r="E71" s="216"/>
      <c r="F71" s="216"/>
      <c r="G71" s="216"/>
    </row>
    <row r="72" spans="2:9" ht="18" customHeight="1">
      <c r="B72" s="216"/>
      <c r="C72" s="216"/>
      <c r="D72" s="216"/>
      <c r="E72" s="216"/>
      <c r="F72" s="216"/>
      <c r="G72" s="216"/>
    </row>
    <row r="73" spans="2:9" ht="18" customHeight="1">
      <c r="B73" s="216"/>
      <c r="C73" s="216"/>
      <c r="D73" s="216"/>
      <c r="E73" s="216"/>
      <c r="F73" s="216"/>
      <c r="G73" s="216"/>
    </row>
    <row r="74" spans="2:9" ht="18" customHeight="1">
      <c r="B74" s="216"/>
      <c r="C74" s="216"/>
      <c r="D74" s="216"/>
      <c r="E74" s="216"/>
      <c r="F74" s="216"/>
      <c r="G74" s="216"/>
    </row>
    <row r="75" spans="2:9" ht="18" customHeight="1">
      <c r="B75" s="216"/>
      <c r="C75" s="216"/>
      <c r="D75" s="216"/>
      <c r="E75" s="216"/>
      <c r="F75" s="216"/>
      <c r="G75" s="216"/>
    </row>
    <row r="76" spans="2:9" ht="18" customHeight="1">
      <c r="B76" s="216"/>
      <c r="C76" s="216"/>
      <c r="D76" s="216"/>
      <c r="E76" s="216"/>
      <c r="F76" s="216"/>
      <c r="G76" s="216"/>
    </row>
    <row r="77" spans="2:9" ht="18" customHeight="1">
      <c r="B77" s="216"/>
      <c r="C77" s="216"/>
      <c r="D77" s="216"/>
      <c r="E77" s="216"/>
      <c r="F77" s="216"/>
      <c r="G77" s="216"/>
    </row>
    <row r="78" spans="2:9" ht="18" customHeight="1">
      <c r="B78" s="216"/>
      <c r="C78" s="216"/>
      <c r="D78" s="216"/>
      <c r="E78" s="216"/>
      <c r="F78" s="216"/>
      <c r="G78" s="216"/>
    </row>
    <row r="79" spans="2:9" ht="18" customHeight="1">
      <c r="B79" s="216"/>
      <c r="C79" s="216"/>
      <c r="D79" s="216"/>
      <c r="E79" s="216"/>
      <c r="F79" s="216"/>
      <c r="G79" s="216"/>
    </row>
    <row r="80" spans="2:9" ht="18" customHeight="1">
      <c r="B80" s="216"/>
      <c r="C80" s="216"/>
      <c r="D80" s="216"/>
      <c r="E80" s="216"/>
      <c r="F80" s="216"/>
      <c r="G80" s="216"/>
    </row>
    <row r="81" spans="2:7" ht="18" customHeight="1">
      <c r="B81" s="216"/>
      <c r="C81" s="216"/>
      <c r="D81" s="216"/>
      <c r="E81" s="216"/>
      <c r="F81" s="216"/>
      <c r="G81" s="216"/>
    </row>
    <row r="82" spans="2:7" ht="18" customHeight="1"/>
  </sheetData>
  <sheetProtection deleteColumns="0" deleteRows="0"/>
  <mergeCells count="109">
    <mergeCell ref="B53:E53"/>
    <mergeCell ref="F53:I53"/>
    <mergeCell ref="K53:N53"/>
    <mergeCell ref="O53:P53"/>
    <mergeCell ref="G55:Q55"/>
    <mergeCell ref="B57:C57"/>
    <mergeCell ref="E57:F57"/>
    <mergeCell ref="G57:J57"/>
    <mergeCell ref="K57:M57"/>
    <mergeCell ref="N57:Q57"/>
    <mergeCell ref="B61:C61"/>
    <mergeCell ref="E61:Q61"/>
    <mergeCell ref="B62:C62"/>
    <mergeCell ref="B58:C58"/>
    <mergeCell ref="E58:Q58"/>
    <mergeCell ref="B59:C59"/>
    <mergeCell ref="E59:Q59"/>
    <mergeCell ref="B60:C60"/>
    <mergeCell ref="E60:Q60"/>
    <mergeCell ref="E62:G62"/>
    <mergeCell ref="H62:J62"/>
    <mergeCell ref="K62:Q62"/>
    <mergeCell ref="G52:Q52"/>
    <mergeCell ref="B42:B43"/>
    <mergeCell ref="C42:C43"/>
    <mergeCell ref="D42:H43"/>
    <mergeCell ref="J42:Q42"/>
    <mergeCell ref="J43:Q43"/>
    <mergeCell ref="B44:Q44"/>
    <mergeCell ref="B45:Q46"/>
    <mergeCell ref="B49:C49"/>
    <mergeCell ref="D49:Q49"/>
    <mergeCell ref="B50:C50"/>
    <mergeCell ref="D50:Q50"/>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15:Q15"/>
    <mergeCell ref="B16:Q16"/>
    <mergeCell ref="B17:B19"/>
    <mergeCell ref="C17:C19"/>
    <mergeCell ref="D17:H17"/>
    <mergeCell ref="J17:Q17"/>
    <mergeCell ref="D18:H19"/>
    <mergeCell ref="J18:P18"/>
    <mergeCell ref="J19:P1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workbookViewId="0"/>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783</v>
      </c>
      <c r="K1" s="784" t="s">
        <v>10</v>
      </c>
      <c r="L1" s="785"/>
      <c r="M1" s="786"/>
    </row>
    <row r="2" spans="2:13" ht="16.5">
      <c r="B2" s="787" t="s">
        <v>466</v>
      </c>
      <c r="C2" s="788"/>
      <c r="D2" s="788"/>
      <c r="E2" s="788"/>
      <c r="F2" s="788"/>
      <c r="G2" s="788"/>
      <c r="H2" s="788"/>
      <c r="I2" s="788"/>
      <c r="J2" s="788"/>
      <c r="K2" s="788"/>
      <c r="L2" s="789"/>
      <c r="M2" s="789"/>
    </row>
    <row r="3" spans="2:13" ht="9" customHeight="1" thickBot="1">
      <c r="B3" s="9"/>
      <c r="C3" s="10"/>
      <c r="D3" s="11"/>
      <c r="E3" s="11"/>
      <c r="F3" s="11"/>
      <c r="G3" s="11"/>
      <c r="H3" s="11"/>
      <c r="I3" s="11"/>
      <c r="J3" s="11"/>
      <c r="K3" s="11"/>
      <c r="L3" s="11"/>
      <c r="M3" s="11"/>
    </row>
    <row r="4" spans="2:13" ht="20.149999999999999" customHeight="1">
      <c r="B4" s="12" t="s">
        <v>11</v>
      </c>
      <c r="C4" s="1334" t="str">
        <f>例＿様式１!E10</f>
        <v>●●第0000-0-0号</v>
      </c>
      <c r="D4" s="790"/>
      <c r="E4" s="790"/>
      <c r="F4" s="791"/>
      <c r="G4" s="791"/>
      <c r="H4" s="792" t="s">
        <v>128</v>
      </c>
      <c r="I4" s="793"/>
      <c r="J4" s="212" t="s">
        <v>183</v>
      </c>
      <c r="K4" s="60" t="s">
        <v>184</v>
      </c>
      <c r="L4" s="197">
        <v>123456</v>
      </c>
      <c r="M4" s="61" t="s">
        <v>185</v>
      </c>
    </row>
    <row r="5" spans="2:13" ht="20.149999999999999" customHeight="1">
      <c r="B5" s="668" t="s">
        <v>13</v>
      </c>
      <c r="C5" s="795" t="str">
        <f>例＿様式１!B11</f>
        <v>県道○○線　○○○○○○○○○工事</v>
      </c>
      <c r="D5" s="795"/>
      <c r="E5" s="795"/>
      <c r="F5" s="796"/>
      <c r="G5" s="796"/>
      <c r="H5" s="668" t="s">
        <v>12</v>
      </c>
      <c r="I5" s="772"/>
      <c r="J5" s="799" t="str">
        <f>例＿様式１!L6</f>
        <v>○○○○○建設</v>
      </c>
      <c r="K5" s="799"/>
      <c r="L5" s="799"/>
      <c r="M5" s="800"/>
    </row>
    <row r="6" spans="2:13" ht="20.149999999999999" customHeight="1" thickBot="1">
      <c r="B6" s="794"/>
      <c r="C6" s="797"/>
      <c r="D6" s="797"/>
      <c r="E6" s="797"/>
      <c r="F6" s="798"/>
      <c r="G6" s="798"/>
      <c r="H6" s="1335" t="s">
        <v>14</v>
      </c>
      <c r="I6" s="772"/>
      <c r="J6" s="799" t="str">
        <f>例＿様式１!F53</f>
        <v>〇〇　〇〇</v>
      </c>
      <c r="K6" s="799"/>
      <c r="L6" s="799"/>
      <c r="M6" s="800"/>
    </row>
    <row r="7" spans="2:13" ht="19.5" customHeight="1">
      <c r="H7" s="421"/>
      <c r="I7" s="421"/>
      <c r="J7" s="421"/>
      <c r="K7" s="421"/>
      <c r="L7" s="421"/>
      <c r="M7" s="420"/>
    </row>
    <row r="9" spans="2:13" ht="13.5" thickBot="1"/>
    <row r="10" spans="2:13" ht="18" customHeight="1">
      <c r="B10" s="811" t="s">
        <v>15</v>
      </c>
      <c r="C10" s="813" t="s">
        <v>16</v>
      </c>
      <c r="D10" s="815" t="s">
        <v>17</v>
      </c>
      <c r="E10" s="817" t="s">
        <v>18</v>
      </c>
      <c r="F10" s="817"/>
      <c r="G10" s="818"/>
      <c r="H10" s="818"/>
      <c r="I10" s="819" t="s">
        <v>19</v>
      </c>
      <c r="J10" s="820"/>
      <c r="K10" s="817" t="s">
        <v>464</v>
      </c>
      <c r="L10" s="817"/>
      <c r="M10" s="834"/>
    </row>
    <row r="11" spans="2:13" ht="18" customHeight="1" thickBot="1">
      <c r="B11" s="812"/>
      <c r="C11" s="814"/>
      <c r="D11" s="816"/>
      <c r="E11" s="835" t="s">
        <v>18</v>
      </c>
      <c r="F11" s="836"/>
      <c r="G11" s="13" t="s">
        <v>20</v>
      </c>
      <c r="H11" s="13" t="s">
        <v>21</v>
      </c>
      <c r="I11" s="14" t="s">
        <v>20</v>
      </c>
      <c r="J11" s="13" t="s">
        <v>21</v>
      </c>
      <c r="K11" s="15" t="s">
        <v>44</v>
      </c>
      <c r="L11" s="15" t="s">
        <v>42</v>
      </c>
      <c r="M11" s="16" t="s">
        <v>1</v>
      </c>
    </row>
    <row r="12" spans="2:13" ht="21" customHeight="1" thickTop="1">
      <c r="B12" s="702" t="s">
        <v>424</v>
      </c>
      <c r="C12" s="731" t="s">
        <v>57</v>
      </c>
      <c r="D12" s="749" t="s">
        <v>38</v>
      </c>
      <c r="E12" s="1331" t="s">
        <v>187</v>
      </c>
      <c r="F12" s="1332"/>
      <c r="G12" s="17" t="s">
        <v>23</v>
      </c>
      <c r="H12" s="102">
        <v>1</v>
      </c>
      <c r="I12" s="840" t="str">
        <f>IF(様式３!$A$9=様式３!$D$59,"なし","あり")</f>
        <v>なし</v>
      </c>
      <c r="J12" s="700">
        <f>IF(I12="","",IF(I12=G12,H12,H13))</f>
        <v>0</v>
      </c>
      <c r="K12" s="658"/>
      <c r="L12" s="661"/>
      <c r="M12" s="841"/>
    </row>
    <row r="13" spans="2:13" ht="21" customHeight="1">
      <c r="B13" s="703"/>
      <c r="C13" s="772"/>
      <c r="D13" s="773"/>
      <c r="E13" s="710" t="s">
        <v>188</v>
      </c>
      <c r="F13" s="728"/>
      <c r="G13" s="286" t="s">
        <v>25</v>
      </c>
      <c r="H13" s="103">
        <v>0</v>
      </c>
      <c r="I13" s="777"/>
      <c r="J13" s="727"/>
      <c r="K13" s="706"/>
      <c r="L13" s="708"/>
      <c r="M13" s="745"/>
    </row>
    <row r="14" spans="2:13" ht="21" customHeight="1">
      <c r="B14" s="703"/>
      <c r="C14" s="716" t="s">
        <v>3</v>
      </c>
      <c r="D14" s="747" t="s">
        <v>195</v>
      </c>
      <c r="E14" s="723" t="s">
        <v>27</v>
      </c>
      <c r="F14" s="724"/>
      <c r="G14" s="716" t="s">
        <v>224</v>
      </c>
      <c r="H14" s="77">
        <v>0.5</v>
      </c>
      <c r="I14" s="343" t="s">
        <v>830</v>
      </c>
      <c r="J14" s="750">
        <f>IF(AND(I14="",I15="",I16="",I17="",I18=""),"",IF(OR(I14="",I15="",I16="",I17="",I18=""),"全て選択してください。",IF(LEFT(I14)+LEFT(I15)+LEFT(I16)+LEFT(I17)+LEFT(I18)=4,LEFT(I14)*H14+LEFT(I15)*H15+LEFT(I16)*H16+LEFT(I17)*H17+LEFT(I18)*H18,"合計4件にしてください")))</f>
        <v>1.1000000000000001</v>
      </c>
      <c r="K14" s="753"/>
      <c r="L14" s="757"/>
      <c r="M14" s="744"/>
    </row>
    <row r="15" spans="2:13" ht="21" customHeight="1">
      <c r="B15" s="703"/>
      <c r="C15" s="688"/>
      <c r="D15" s="748"/>
      <c r="E15" s="824" t="s">
        <v>47</v>
      </c>
      <c r="F15" s="825"/>
      <c r="G15" s="688"/>
      <c r="H15" s="78">
        <v>0.4</v>
      </c>
      <c r="I15" s="344" t="s">
        <v>830</v>
      </c>
      <c r="J15" s="751"/>
      <c r="K15" s="754"/>
      <c r="L15" s="757"/>
      <c r="M15" s="744"/>
    </row>
    <row r="16" spans="2:13" ht="21" customHeight="1">
      <c r="B16" s="703"/>
      <c r="C16" s="688"/>
      <c r="D16" s="748"/>
      <c r="E16" s="824" t="s">
        <v>48</v>
      </c>
      <c r="F16" s="825"/>
      <c r="G16" s="688"/>
      <c r="H16" s="78">
        <v>0.3</v>
      </c>
      <c r="I16" s="344" t="str">
        <f>様式３!$AD$18&amp;"件"</f>
        <v>0件</v>
      </c>
      <c r="J16" s="751"/>
      <c r="K16" s="754"/>
      <c r="L16" s="757"/>
      <c r="M16" s="744"/>
    </row>
    <row r="17" spans="2:15" ht="21" customHeight="1">
      <c r="B17" s="703"/>
      <c r="C17" s="688"/>
      <c r="D17" s="748"/>
      <c r="E17" s="824" t="s">
        <v>49</v>
      </c>
      <c r="F17" s="825"/>
      <c r="G17" s="688"/>
      <c r="H17" s="78">
        <v>0.2</v>
      </c>
      <c r="I17" s="345" t="s">
        <v>830</v>
      </c>
      <c r="J17" s="751"/>
      <c r="K17" s="754"/>
      <c r="L17" s="757"/>
      <c r="M17" s="744"/>
    </row>
    <row r="18" spans="2:15" ht="21" customHeight="1">
      <c r="B18" s="703"/>
      <c r="C18" s="731"/>
      <c r="D18" s="749"/>
      <c r="E18" s="826" t="s">
        <v>221</v>
      </c>
      <c r="F18" s="827"/>
      <c r="G18" s="731"/>
      <c r="H18" s="90">
        <v>0</v>
      </c>
      <c r="I18" s="346" t="s">
        <v>830</v>
      </c>
      <c r="J18" s="752"/>
      <c r="K18" s="837"/>
      <c r="L18" s="757"/>
      <c r="M18" s="744"/>
    </row>
    <row r="19" spans="2:15" ht="21" customHeight="1">
      <c r="B19" s="703"/>
      <c r="C19" s="772" t="s">
        <v>28</v>
      </c>
      <c r="D19" s="773" t="s">
        <v>22</v>
      </c>
      <c r="E19" s="723" t="s">
        <v>29</v>
      </c>
      <c r="F19" s="735"/>
      <c r="G19" s="716" t="s">
        <v>30</v>
      </c>
      <c r="H19" s="104">
        <v>2</v>
      </c>
      <c r="I19" s="828">
        <v>110</v>
      </c>
      <c r="J19" s="720">
        <f>IF(I19&gt;=100,2,IF(AND(80&lt;=I19,I19&lt;100),1.5,IF(AND(60&lt;=I19,I19&lt;80),1,IF(AND(40&lt;=I19,I19&lt;60),0.5,IF(I19="","",0)))))</f>
        <v>2</v>
      </c>
      <c r="K19" s="842"/>
      <c r="L19" s="844"/>
      <c r="M19" s="846"/>
    </row>
    <row r="20" spans="2:15" ht="21" customHeight="1">
      <c r="B20" s="703"/>
      <c r="C20" s="772"/>
      <c r="D20" s="773"/>
      <c r="E20" s="1326" t="s">
        <v>31</v>
      </c>
      <c r="F20" s="1327"/>
      <c r="G20" s="823"/>
      <c r="H20" s="102">
        <v>1.5</v>
      </c>
      <c r="I20" s="829"/>
      <c r="J20" s="700"/>
      <c r="K20" s="843"/>
      <c r="L20" s="845"/>
      <c r="M20" s="847"/>
    </row>
    <row r="21" spans="2:15" ht="21" customHeight="1">
      <c r="B21" s="703"/>
      <c r="C21" s="772"/>
      <c r="D21" s="773"/>
      <c r="E21" s="1326" t="s">
        <v>32</v>
      </c>
      <c r="F21" s="1327"/>
      <c r="G21" s="823"/>
      <c r="H21" s="102">
        <v>1</v>
      </c>
      <c r="I21" s="829"/>
      <c r="J21" s="700"/>
      <c r="K21" s="843"/>
      <c r="L21" s="845"/>
      <c r="M21" s="847"/>
    </row>
    <row r="22" spans="2:15" ht="21" customHeight="1">
      <c r="B22" s="703"/>
      <c r="C22" s="772"/>
      <c r="D22" s="773"/>
      <c r="E22" s="1326" t="s">
        <v>33</v>
      </c>
      <c r="F22" s="1327"/>
      <c r="G22" s="823"/>
      <c r="H22" s="102">
        <v>0.5</v>
      </c>
      <c r="I22" s="829"/>
      <c r="J22" s="700"/>
      <c r="K22" s="843"/>
      <c r="L22" s="845"/>
      <c r="M22" s="847"/>
    </row>
    <row r="23" spans="2:15" ht="21" customHeight="1">
      <c r="B23" s="703"/>
      <c r="C23" s="772"/>
      <c r="D23" s="773"/>
      <c r="E23" s="710" t="s">
        <v>34</v>
      </c>
      <c r="F23" s="728"/>
      <c r="G23" s="758"/>
      <c r="H23" s="103">
        <v>0</v>
      </c>
      <c r="I23" s="830"/>
      <c r="J23" s="727"/>
      <c r="K23" s="1333"/>
      <c r="L23" s="1324"/>
      <c r="M23" s="1325"/>
    </row>
    <row r="24" spans="2:15" ht="24" customHeight="1">
      <c r="B24" s="703"/>
      <c r="C24" s="716" t="s">
        <v>59</v>
      </c>
      <c r="D24" s="715" t="s">
        <v>38</v>
      </c>
      <c r="E24" s="723" t="s">
        <v>191</v>
      </c>
      <c r="F24" s="735"/>
      <c r="G24" s="19" t="s">
        <v>24</v>
      </c>
      <c r="H24" s="105">
        <v>1</v>
      </c>
      <c r="I24" s="729" t="str">
        <f>IF(様式３!$B$51=様式３!$D$91,"あり","なし")</f>
        <v>なし</v>
      </c>
      <c r="J24" s="700">
        <f>IF(I24="","",IF(I24=G24,H24,H25))</f>
        <v>0</v>
      </c>
      <c r="K24" s="842"/>
      <c r="L24" s="756"/>
      <c r="M24" s="759"/>
    </row>
    <row r="25" spans="2:15" ht="21" customHeight="1" thickBot="1">
      <c r="B25" s="704"/>
      <c r="C25" s="1320"/>
      <c r="D25" s="1321"/>
      <c r="E25" s="779" t="s">
        <v>190</v>
      </c>
      <c r="F25" s="780"/>
      <c r="G25" s="287" t="s">
        <v>35</v>
      </c>
      <c r="H25" s="106">
        <v>0</v>
      </c>
      <c r="I25" s="1322"/>
      <c r="J25" s="700"/>
      <c r="K25" s="1330"/>
      <c r="L25" s="1328"/>
      <c r="M25" s="1329"/>
    </row>
    <row r="26" spans="2:15" ht="21" customHeight="1" thickTop="1">
      <c r="B26" s="702" t="s">
        <v>596</v>
      </c>
      <c r="C26" s="66" t="s">
        <v>194</v>
      </c>
      <c r="D26" s="64" t="s">
        <v>61</v>
      </c>
      <c r="E26" s="767" t="s">
        <v>204</v>
      </c>
      <c r="F26" s="768"/>
      <c r="G26" s="768"/>
      <c r="H26" s="769"/>
      <c r="I26" s="770" t="s">
        <v>193</v>
      </c>
      <c r="J26" s="771"/>
      <c r="K26" s="67"/>
      <c r="L26" s="68"/>
      <c r="M26" s="69"/>
      <c r="O26" s="119" t="s">
        <v>777</v>
      </c>
    </row>
    <row r="27" spans="2:15" ht="21" customHeight="1">
      <c r="B27" s="765"/>
      <c r="C27" s="731" t="s">
        <v>57</v>
      </c>
      <c r="D27" s="749" t="s">
        <v>22</v>
      </c>
      <c r="E27" s="774" t="s">
        <v>187</v>
      </c>
      <c r="F27" s="775"/>
      <c r="G27" s="65" t="s">
        <v>23</v>
      </c>
      <c r="H27" s="102">
        <v>2</v>
      </c>
      <c r="I27" s="729" t="s">
        <v>23</v>
      </c>
      <c r="J27" s="727">
        <f>IF(I27="","",IF(I27=G27,H27,H28))</f>
        <v>2</v>
      </c>
      <c r="K27" s="659"/>
      <c r="L27" s="662"/>
      <c r="M27" s="744"/>
      <c r="O27" s="119"/>
    </row>
    <row r="28" spans="2:15" ht="21" customHeight="1">
      <c r="B28" s="765"/>
      <c r="C28" s="772"/>
      <c r="D28" s="773"/>
      <c r="E28" s="710" t="s">
        <v>188</v>
      </c>
      <c r="F28" s="746"/>
      <c r="G28" s="286" t="s">
        <v>25</v>
      </c>
      <c r="H28" s="103">
        <v>0</v>
      </c>
      <c r="I28" s="1319"/>
      <c r="J28" s="1323"/>
      <c r="K28" s="706"/>
      <c r="L28" s="708"/>
      <c r="M28" s="745"/>
    </row>
    <row r="29" spans="2:15" ht="21" customHeight="1">
      <c r="B29" s="765"/>
      <c r="C29" s="716" t="s">
        <v>56</v>
      </c>
      <c r="D29" s="747" t="s">
        <v>26</v>
      </c>
      <c r="E29" s="1316" t="s">
        <v>700</v>
      </c>
      <c r="F29" s="71" t="s">
        <v>27</v>
      </c>
      <c r="G29" s="716" t="s">
        <v>699</v>
      </c>
      <c r="H29" s="75">
        <v>2</v>
      </c>
      <c r="I29" s="347" t="s">
        <v>830</v>
      </c>
      <c r="J29" s="750">
        <f>IF(AND(I29="",I30="",I31="",I32="",I33=""),"",IF(OR(I29="",I30="",I31="",I32="",I33=""),"全ての項目を選択してください。",IF(LEFT(I29)+LEFT(I30)+LEFT(I31)+LEFT(I32)+LEFT(I33)=2,LEFT(I29)*H29+LEFT(I30)*H30+LEFT(I31)*H31+LEFT(I32)*H32+LEFT(I33)*H33,"合計2件にしてください")))</f>
        <v>2</v>
      </c>
      <c r="K29" s="753"/>
      <c r="L29" s="756"/>
      <c r="M29" s="759"/>
    </row>
    <row r="30" spans="2:15" ht="21" customHeight="1">
      <c r="B30" s="765"/>
      <c r="C30" s="688"/>
      <c r="D30" s="748"/>
      <c r="E30" s="1317"/>
      <c r="F30" s="70" t="s">
        <v>47</v>
      </c>
      <c r="G30" s="688"/>
      <c r="H30" s="76">
        <v>1.5</v>
      </c>
      <c r="I30" s="348" t="s">
        <v>831</v>
      </c>
      <c r="J30" s="751"/>
      <c r="K30" s="754"/>
      <c r="L30" s="757"/>
      <c r="M30" s="744"/>
    </row>
    <row r="31" spans="2:15" ht="21" customHeight="1">
      <c r="B31" s="765"/>
      <c r="C31" s="688"/>
      <c r="D31" s="748"/>
      <c r="E31" s="1317"/>
      <c r="F31" s="70" t="s">
        <v>48</v>
      </c>
      <c r="G31" s="688"/>
      <c r="H31" s="76">
        <v>1</v>
      </c>
      <c r="I31" s="347" t="s">
        <v>831</v>
      </c>
      <c r="J31" s="751"/>
      <c r="K31" s="754"/>
      <c r="L31" s="757"/>
      <c r="M31" s="744"/>
    </row>
    <row r="32" spans="2:15" ht="21" customHeight="1">
      <c r="B32" s="765"/>
      <c r="C32" s="688"/>
      <c r="D32" s="748"/>
      <c r="E32" s="1317"/>
      <c r="F32" s="70" t="s">
        <v>49</v>
      </c>
      <c r="G32" s="688"/>
      <c r="H32" s="76">
        <v>0.5</v>
      </c>
      <c r="I32" s="348" t="str">
        <f>様式４!AI51&amp;"件"</f>
        <v>0件</v>
      </c>
      <c r="J32" s="751"/>
      <c r="K32" s="754"/>
      <c r="L32" s="757"/>
      <c r="M32" s="744"/>
    </row>
    <row r="33" spans="2:15" ht="21" customHeight="1">
      <c r="B33" s="765"/>
      <c r="C33" s="731"/>
      <c r="D33" s="749"/>
      <c r="E33" s="1318"/>
      <c r="F33" s="384" t="s">
        <v>698</v>
      </c>
      <c r="G33" s="731"/>
      <c r="H33" s="90">
        <v>0</v>
      </c>
      <c r="I33" s="347" t="s">
        <v>830</v>
      </c>
      <c r="J33" s="752"/>
      <c r="K33" s="755"/>
      <c r="L33" s="758"/>
      <c r="M33" s="760"/>
    </row>
    <row r="34" spans="2:15" ht="21" customHeight="1">
      <c r="B34" s="765"/>
      <c r="C34" s="734" t="s">
        <v>558</v>
      </c>
      <c r="D34" s="782" t="s">
        <v>36</v>
      </c>
      <c r="E34" s="723" t="s">
        <v>197</v>
      </c>
      <c r="F34" s="735"/>
      <c r="G34" s="18" t="s">
        <v>24</v>
      </c>
      <c r="H34" s="104">
        <v>3</v>
      </c>
      <c r="I34" s="729" t="s">
        <v>23</v>
      </c>
      <c r="J34" s="720">
        <f>IF(I34="","",IF(I34=G34,H34,H35))</f>
        <v>3</v>
      </c>
      <c r="K34" s="705"/>
      <c r="L34" s="707"/>
      <c r="M34" s="680"/>
    </row>
    <row r="35" spans="2:15" ht="21" customHeight="1" thickBot="1">
      <c r="B35" s="766"/>
      <c r="C35" s="781"/>
      <c r="D35" s="783"/>
      <c r="E35" s="779" t="s">
        <v>198</v>
      </c>
      <c r="F35" s="780"/>
      <c r="G35" s="73" t="s">
        <v>35</v>
      </c>
      <c r="H35" s="107">
        <v>0</v>
      </c>
      <c r="I35" s="730"/>
      <c r="J35" s="700"/>
      <c r="K35" s="659"/>
      <c r="L35" s="662"/>
      <c r="M35" s="665"/>
    </row>
    <row r="36" spans="2:15" ht="27" customHeight="1" thickTop="1">
      <c r="B36" s="702" t="s">
        <v>203</v>
      </c>
      <c r="C36" s="739" t="s">
        <v>37</v>
      </c>
      <c r="D36" s="740" t="s">
        <v>38</v>
      </c>
      <c r="E36" s="741" t="s">
        <v>425</v>
      </c>
      <c r="F36" s="742"/>
      <c r="G36" s="74" t="s">
        <v>23</v>
      </c>
      <c r="H36" s="108">
        <v>1</v>
      </c>
      <c r="I36" s="743" t="s">
        <v>24</v>
      </c>
      <c r="J36" s="699">
        <f>IF(I36="","",IF(I36=G36,H36,H37))</f>
        <v>1</v>
      </c>
      <c r="K36" s="658"/>
      <c r="L36" s="661"/>
      <c r="M36" s="664"/>
    </row>
    <row r="37" spans="2:15" ht="21" customHeight="1">
      <c r="B37" s="703"/>
      <c r="C37" s="716"/>
      <c r="D37" s="691"/>
      <c r="E37" s="737" t="s">
        <v>201</v>
      </c>
      <c r="F37" s="738"/>
      <c r="G37" s="73" t="s">
        <v>25</v>
      </c>
      <c r="H37" s="109">
        <v>0</v>
      </c>
      <c r="I37" s="726"/>
      <c r="J37" s="727"/>
      <c r="K37" s="706"/>
      <c r="L37" s="708"/>
      <c r="M37" s="709"/>
    </row>
    <row r="38" spans="2:15" ht="27" customHeight="1">
      <c r="B38" s="703"/>
      <c r="C38" s="734" t="s">
        <v>196</v>
      </c>
      <c r="D38" s="715" t="s">
        <v>38</v>
      </c>
      <c r="E38" s="723" t="s">
        <v>454</v>
      </c>
      <c r="F38" s="735"/>
      <c r="G38" s="18" t="s">
        <v>24</v>
      </c>
      <c r="H38" s="104">
        <v>1</v>
      </c>
      <c r="I38" s="736" t="s">
        <v>23</v>
      </c>
      <c r="J38" s="720">
        <f>IF(I38="","",IF(I38=G38,H38,H39))</f>
        <v>1</v>
      </c>
      <c r="K38" s="705"/>
      <c r="L38" s="707"/>
      <c r="M38" s="680"/>
    </row>
    <row r="39" spans="2:15" ht="21" customHeight="1">
      <c r="B39" s="703"/>
      <c r="C39" s="734"/>
      <c r="D39" s="722"/>
      <c r="E39" s="710" t="s">
        <v>201</v>
      </c>
      <c r="F39" s="728"/>
      <c r="G39" s="72" t="s">
        <v>35</v>
      </c>
      <c r="H39" s="103">
        <v>0</v>
      </c>
      <c r="I39" s="726"/>
      <c r="J39" s="727"/>
      <c r="K39" s="706"/>
      <c r="L39" s="708"/>
      <c r="M39" s="709"/>
    </row>
    <row r="40" spans="2:15" ht="21" customHeight="1">
      <c r="B40" s="703"/>
      <c r="C40" s="734" t="s">
        <v>43</v>
      </c>
      <c r="D40" s="715" t="s">
        <v>38</v>
      </c>
      <c r="E40" s="723" t="s">
        <v>200</v>
      </c>
      <c r="F40" s="735"/>
      <c r="G40" s="18" t="s">
        <v>24</v>
      </c>
      <c r="H40" s="104">
        <v>1</v>
      </c>
      <c r="I40" s="736" t="s">
        <v>23</v>
      </c>
      <c r="J40" s="720">
        <f>IF(I40="","",IF(I40=G40,H40,H41))</f>
        <v>1</v>
      </c>
      <c r="K40" s="705"/>
      <c r="L40" s="707"/>
      <c r="M40" s="680"/>
    </row>
    <row r="41" spans="2:15" ht="21" customHeight="1">
      <c r="B41" s="703"/>
      <c r="C41" s="734"/>
      <c r="D41" s="722"/>
      <c r="E41" s="710" t="s">
        <v>199</v>
      </c>
      <c r="F41" s="728"/>
      <c r="G41" s="72" t="s">
        <v>35</v>
      </c>
      <c r="H41" s="103">
        <v>0</v>
      </c>
      <c r="I41" s="726"/>
      <c r="J41" s="727"/>
      <c r="K41" s="706"/>
      <c r="L41" s="708"/>
      <c r="M41" s="709"/>
    </row>
    <row r="42" spans="2:15" ht="24" customHeight="1">
      <c r="B42" s="703"/>
      <c r="C42" s="716" t="s">
        <v>778</v>
      </c>
      <c r="D42" s="715" t="s">
        <v>38</v>
      </c>
      <c r="E42" s="805" t="s">
        <v>739</v>
      </c>
      <c r="F42" s="806"/>
      <c r="G42" s="392" t="s">
        <v>780</v>
      </c>
      <c r="H42" s="393">
        <v>0.5</v>
      </c>
      <c r="I42" s="729" t="s">
        <v>832</v>
      </c>
      <c r="J42" s="720">
        <f>IF(OR(I42="",I44=""),"",IF(I42=G42,H42,H43)+IF(I44=G44,H44,H45))</f>
        <v>0.5</v>
      </c>
      <c r="K42" s="705"/>
      <c r="L42" s="707"/>
      <c r="M42" s="680"/>
    </row>
    <row r="43" spans="2:15" ht="21" customHeight="1">
      <c r="B43" s="703"/>
      <c r="C43" s="688"/>
      <c r="D43" s="691"/>
      <c r="E43" s="807"/>
      <c r="F43" s="808"/>
      <c r="G43" s="390" t="s">
        <v>781</v>
      </c>
      <c r="H43" s="396">
        <v>0</v>
      </c>
      <c r="I43" s="730"/>
      <c r="J43" s="700"/>
      <c r="K43" s="706"/>
      <c r="L43" s="708"/>
      <c r="M43" s="709"/>
    </row>
    <row r="44" spans="2:15" ht="21" customHeight="1">
      <c r="B44" s="703"/>
      <c r="C44" s="688"/>
      <c r="D44" s="691"/>
      <c r="E44" s="809" t="s">
        <v>779</v>
      </c>
      <c r="F44" s="809"/>
      <c r="G44" s="394" t="s">
        <v>214</v>
      </c>
      <c r="H44" s="397">
        <v>0.5</v>
      </c>
      <c r="I44" s="732" t="s">
        <v>781</v>
      </c>
      <c r="J44" s="700"/>
      <c r="K44" s="705"/>
      <c r="L44" s="707"/>
      <c r="M44" s="680"/>
    </row>
    <row r="45" spans="2:15" ht="21" customHeight="1">
      <c r="B45" s="703"/>
      <c r="C45" s="731"/>
      <c r="D45" s="722"/>
      <c r="E45" s="810"/>
      <c r="F45" s="810"/>
      <c r="G45" s="395" t="s">
        <v>781</v>
      </c>
      <c r="H45" s="398">
        <v>0</v>
      </c>
      <c r="I45" s="733"/>
      <c r="J45" s="727"/>
      <c r="K45" s="706"/>
      <c r="L45" s="708"/>
      <c r="M45" s="709"/>
    </row>
    <row r="46" spans="2:15" ht="21" customHeight="1">
      <c r="B46" s="703"/>
      <c r="C46" s="688" t="s">
        <v>268</v>
      </c>
      <c r="D46" s="691" t="s">
        <v>38</v>
      </c>
      <c r="E46" s="723" t="s">
        <v>269</v>
      </c>
      <c r="F46" s="724"/>
      <c r="G46" s="118" t="s">
        <v>24</v>
      </c>
      <c r="H46" s="102">
        <v>1</v>
      </c>
      <c r="I46" s="725" t="s">
        <v>23</v>
      </c>
      <c r="J46" s="700">
        <f>IF(I46="","",IF(I46=G46,H46,H47))</f>
        <v>1</v>
      </c>
      <c r="K46" s="659"/>
      <c r="L46" s="662"/>
      <c r="M46" s="665"/>
    </row>
    <row r="47" spans="2:15" ht="21" customHeight="1">
      <c r="B47" s="703"/>
      <c r="C47" s="731"/>
      <c r="D47" s="722"/>
      <c r="E47" s="710" t="s">
        <v>455</v>
      </c>
      <c r="F47" s="711"/>
      <c r="G47" s="72" t="s">
        <v>35</v>
      </c>
      <c r="H47" s="103">
        <v>0</v>
      </c>
      <c r="I47" s="726"/>
      <c r="J47" s="727"/>
      <c r="K47" s="706"/>
      <c r="L47" s="708"/>
      <c r="M47" s="709"/>
    </row>
    <row r="48" spans="2:15" ht="21" customHeight="1">
      <c r="B48" s="703"/>
      <c r="C48" s="713" t="s">
        <v>420</v>
      </c>
      <c r="D48" s="691" t="s">
        <v>38</v>
      </c>
      <c r="E48" s="723" t="s">
        <v>452</v>
      </c>
      <c r="F48" s="724"/>
      <c r="G48" s="118" t="s">
        <v>24</v>
      </c>
      <c r="H48" s="102">
        <v>1</v>
      </c>
      <c r="I48" s="725" t="s">
        <v>23</v>
      </c>
      <c r="J48" s="700">
        <f>IF(I48="","",IF(I48=G48,H48,H49))</f>
        <v>1</v>
      </c>
      <c r="K48" s="659"/>
      <c r="L48" s="662"/>
      <c r="M48" s="665"/>
      <c r="O48" s="119" t="s">
        <v>266</v>
      </c>
    </row>
    <row r="49" spans="2:15" ht="21" customHeight="1">
      <c r="B49" s="703"/>
      <c r="C49" s="721"/>
      <c r="D49" s="722"/>
      <c r="E49" s="710" t="s">
        <v>453</v>
      </c>
      <c r="F49" s="711"/>
      <c r="G49" s="72" t="s">
        <v>35</v>
      </c>
      <c r="H49" s="103">
        <v>0</v>
      </c>
      <c r="I49" s="726"/>
      <c r="J49" s="727"/>
      <c r="K49" s="706"/>
      <c r="L49" s="708"/>
      <c r="M49" s="709"/>
      <c r="O49" s="119" t="s">
        <v>271</v>
      </c>
    </row>
    <row r="50" spans="2:15" ht="21" customHeight="1">
      <c r="B50" s="703"/>
      <c r="C50" s="712" t="s">
        <v>423</v>
      </c>
      <c r="D50" s="715" t="s">
        <v>195</v>
      </c>
      <c r="E50" s="716" t="s">
        <v>250</v>
      </c>
      <c r="F50" s="110" t="s">
        <v>228</v>
      </c>
      <c r="G50" s="111" t="s">
        <v>229</v>
      </c>
      <c r="H50" s="112">
        <v>2</v>
      </c>
      <c r="I50" s="717" t="s">
        <v>577</v>
      </c>
      <c r="J50" s="720">
        <f>IF(I50="","",IF(I50=G50,H50,IF(I50=G51,H51,IF(I50=G52,H52,IF(I50=G53,H53,IF(I50=G54,H54))))))</f>
        <v>1</v>
      </c>
      <c r="K50" s="705"/>
      <c r="L50" s="707"/>
      <c r="M50" s="680"/>
      <c r="O50" s="120"/>
    </row>
    <row r="51" spans="2:15" ht="21" customHeight="1">
      <c r="B51" s="703"/>
      <c r="C51" s="713"/>
      <c r="D51" s="691"/>
      <c r="E51" s="682"/>
      <c r="F51" s="113" t="s">
        <v>227</v>
      </c>
      <c r="G51" s="114" t="s">
        <v>230</v>
      </c>
      <c r="H51" s="115">
        <v>1</v>
      </c>
      <c r="I51" s="718"/>
      <c r="J51" s="700"/>
      <c r="K51" s="659"/>
      <c r="L51" s="662"/>
      <c r="M51" s="665"/>
      <c r="O51" s="119" t="s">
        <v>267</v>
      </c>
    </row>
    <row r="52" spans="2:15" ht="21" customHeight="1">
      <c r="B52" s="703"/>
      <c r="C52" s="713"/>
      <c r="D52" s="691"/>
      <c r="E52" s="681" t="s">
        <v>251</v>
      </c>
      <c r="F52" s="113" t="s">
        <v>231</v>
      </c>
      <c r="G52" s="114" t="s">
        <v>232</v>
      </c>
      <c r="H52" s="115">
        <v>1</v>
      </c>
      <c r="I52" s="718"/>
      <c r="J52" s="700"/>
      <c r="K52" s="659"/>
      <c r="L52" s="662"/>
      <c r="M52" s="665"/>
      <c r="O52" s="119" t="s">
        <v>271</v>
      </c>
    </row>
    <row r="53" spans="2:15" ht="21" customHeight="1">
      <c r="B53" s="703"/>
      <c r="C53" s="713"/>
      <c r="D53" s="691"/>
      <c r="E53" s="682"/>
      <c r="F53" s="113" t="s">
        <v>227</v>
      </c>
      <c r="G53" s="114" t="s">
        <v>233</v>
      </c>
      <c r="H53" s="115">
        <v>0</v>
      </c>
      <c r="I53" s="718"/>
      <c r="J53" s="700"/>
      <c r="K53" s="659"/>
      <c r="L53" s="662"/>
      <c r="M53" s="665"/>
      <c r="O53" s="120"/>
    </row>
    <row r="54" spans="2:15" ht="21" customHeight="1" thickBot="1">
      <c r="B54" s="704"/>
      <c r="C54" s="714"/>
      <c r="D54" s="692"/>
      <c r="E54" s="683" t="s">
        <v>248</v>
      </c>
      <c r="F54" s="684"/>
      <c r="G54" s="116" t="s">
        <v>249</v>
      </c>
      <c r="H54" s="117">
        <v>0</v>
      </c>
      <c r="I54" s="719"/>
      <c r="J54" s="701"/>
      <c r="K54" s="660"/>
      <c r="L54" s="663"/>
      <c r="M54" s="666"/>
      <c r="O54" s="120"/>
    </row>
    <row r="55" spans="2:15" ht="21" customHeight="1" thickTop="1">
      <c r="B55" s="685" t="s">
        <v>216</v>
      </c>
      <c r="C55" s="688" t="s">
        <v>426</v>
      </c>
      <c r="D55" s="690" t="s">
        <v>217</v>
      </c>
      <c r="E55" s="693" t="s">
        <v>219</v>
      </c>
      <c r="F55" s="91" t="s">
        <v>215</v>
      </c>
      <c r="G55" s="694" t="s">
        <v>218</v>
      </c>
      <c r="H55" s="92">
        <v>0</v>
      </c>
      <c r="I55" s="697" t="s">
        <v>833</v>
      </c>
      <c r="J55" s="699">
        <f>IF(I55="","",IF(I55=F55,H55,IF(I55=F56,H56,IF(I55=F57,H57,IF(I55=F58,H58)))))</f>
        <v>-4</v>
      </c>
      <c r="K55" s="658"/>
      <c r="L55" s="661"/>
      <c r="M55" s="664"/>
    </row>
    <row r="56" spans="2:15" ht="21" customHeight="1">
      <c r="B56" s="686"/>
      <c r="C56" s="688"/>
      <c r="D56" s="691"/>
      <c r="E56" s="688"/>
      <c r="F56" s="93" t="s">
        <v>641</v>
      </c>
      <c r="G56" s="695"/>
      <c r="H56" s="94">
        <v>-2</v>
      </c>
      <c r="I56" s="697"/>
      <c r="J56" s="700"/>
      <c r="K56" s="659"/>
      <c r="L56" s="662"/>
      <c r="M56" s="665"/>
    </row>
    <row r="57" spans="2:15" ht="21" customHeight="1">
      <c r="B57" s="686"/>
      <c r="C57" s="688"/>
      <c r="D57" s="691"/>
      <c r="E57" s="688"/>
      <c r="F57" s="93" t="s">
        <v>642</v>
      </c>
      <c r="G57" s="695"/>
      <c r="H57" s="94">
        <v>-4</v>
      </c>
      <c r="I57" s="697"/>
      <c r="J57" s="700"/>
      <c r="K57" s="659"/>
      <c r="L57" s="662"/>
      <c r="M57" s="665"/>
    </row>
    <row r="58" spans="2:15" ht="21" customHeight="1" thickBot="1">
      <c r="B58" s="687"/>
      <c r="C58" s="689"/>
      <c r="D58" s="692"/>
      <c r="E58" s="689"/>
      <c r="F58" s="95" t="s">
        <v>644</v>
      </c>
      <c r="G58" s="696"/>
      <c r="H58" s="96">
        <v>-6</v>
      </c>
      <c r="I58" s="698"/>
      <c r="J58" s="701"/>
      <c r="K58" s="660"/>
      <c r="L58" s="663"/>
      <c r="M58" s="666"/>
    </row>
    <row r="59" spans="2:15" ht="21" customHeight="1" thickTop="1">
      <c r="B59" s="667" t="s">
        <v>39</v>
      </c>
      <c r="C59" s="671" t="s">
        <v>40</v>
      </c>
      <c r="D59" s="672"/>
      <c r="E59" s="672"/>
      <c r="F59" s="672"/>
      <c r="G59" s="673"/>
      <c r="H59" s="97">
        <f>SUM(H12,H14*4,H19,H24)</f>
        <v>6</v>
      </c>
      <c r="I59" s="20"/>
      <c r="J59" s="297">
        <f>IF(AND(J12="",J14="",J19="",J24=""),"",IF(OR(J12="",J14="",NOT(ISNUMBER(J14)),J19="",J24=""),"×",SUM(J12:J25)))</f>
        <v>3.1</v>
      </c>
      <c r="K59" s="26"/>
      <c r="L59" s="27"/>
      <c r="M59" s="28"/>
    </row>
    <row r="60" spans="2:15" ht="21" customHeight="1">
      <c r="B60" s="668"/>
      <c r="C60" s="474" t="s">
        <v>41</v>
      </c>
      <c r="D60" s="475"/>
      <c r="E60" s="475"/>
      <c r="F60" s="475"/>
      <c r="G60" s="476"/>
      <c r="H60" s="98">
        <f>SUM(H27,H29*2,H34)</f>
        <v>9</v>
      </c>
      <c r="I60" s="21"/>
      <c r="J60" s="298">
        <f>IF(AND(I26="",J27="",J29="",J34=""),"",IF(OR(I26="",J27="",J29="",NOT(ISNUMBER(J29)),J34=""),"×",SUM(J27:J35)))</f>
        <v>7</v>
      </c>
      <c r="K60" s="29"/>
      <c r="L60" s="30"/>
      <c r="M60" s="31"/>
    </row>
    <row r="61" spans="2:15" ht="21" customHeight="1">
      <c r="B61" s="669"/>
      <c r="C61" s="674" t="s">
        <v>208</v>
      </c>
      <c r="D61" s="675"/>
      <c r="E61" s="675"/>
      <c r="F61" s="675"/>
      <c r="G61" s="676"/>
      <c r="H61" s="99">
        <f>SUM(H36,H38,H40,H42,H44,H46,H48,H50)</f>
        <v>8</v>
      </c>
      <c r="I61" s="86"/>
      <c r="J61" s="299">
        <f>IF(AND(J36="",J38="",J40="",J42="",J46="",J48="",J50=""),"",IF(OR(J36="",J38="",J40="",J42="",J46="",J48="",J50=""),"×",SUM(J36:J54)))</f>
        <v>6.5</v>
      </c>
      <c r="K61" s="87"/>
      <c r="L61" s="88"/>
      <c r="M61" s="89"/>
    </row>
    <row r="62" spans="2:15" ht="21" customHeight="1" thickBot="1">
      <c r="B62" s="670"/>
      <c r="C62" s="677" t="s">
        <v>220</v>
      </c>
      <c r="D62" s="678"/>
      <c r="E62" s="678"/>
      <c r="F62" s="678"/>
      <c r="G62" s="679"/>
      <c r="H62" s="101">
        <f>SUM(H55)</f>
        <v>0</v>
      </c>
      <c r="I62" s="22"/>
      <c r="J62" s="300">
        <f>IF(AND(J55=""),"",IF(OR(J55=""),"×",SUM(J55)))</f>
        <v>-4</v>
      </c>
      <c r="K62" s="32"/>
      <c r="L62" s="33"/>
      <c r="M62" s="34"/>
    </row>
    <row r="63" spans="2:15" ht="21" customHeight="1" thickTop="1" thickBot="1">
      <c r="B63" s="23" t="s">
        <v>46</v>
      </c>
      <c r="C63" s="648" t="s">
        <v>225</v>
      </c>
      <c r="D63" s="649"/>
      <c r="E63" s="649"/>
      <c r="F63" s="649"/>
      <c r="G63" s="650"/>
      <c r="H63" s="100">
        <f>ROUND((SUM(H59:H62)*10/30),3)</f>
        <v>7.6669999999999998</v>
      </c>
      <c r="I63" s="24"/>
      <c r="J63" s="301">
        <f>IF(AND(J59="",J60="",J61="",J62=""),"",IF(OR(J59="×",J60="×",J61="×",J62="×",J59="",J60="",J61="",J62="",C4="",C5="",J4="",J5="",J6=""),"×",ROUND((SUM(J59:J62)*10/30),3)))</f>
        <v>4.2</v>
      </c>
      <c r="K63" s="35"/>
      <c r="L63" s="36"/>
      <c r="M63" s="37"/>
    </row>
    <row r="64" spans="2:15" ht="9" customHeight="1" thickBot="1"/>
    <row r="65" spans="1:13" s="3" customFormat="1" ht="13.5" customHeight="1" thickTop="1">
      <c r="A65" s="59"/>
      <c r="B65" s="651" t="s">
        <v>357</v>
      </c>
      <c r="C65" s="652"/>
      <c r="D65" s="234"/>
      <c r="E65" s="234"/>
      <c r="F65" s="234"/>
      <c r="G65" s="234"/>
      <c r="H65" s="234"/>
      <c r="I65" s="234"/>
      <c r="J65" s="235"/>
      <c r="K65" s="653"/>
      <c r="L65" s="653"/>
      <c r="M65" s="654"/>
    </row>
    <row r="66" spans="1:13" s="3" customFormat="1" ht="13.5" customHeight="1">
      <c r="B66" s="232" t="s">
        <v>429</v>
      </c>
      <c r="C66" s="655" t="s">
        <v>442</v>
      </c>
      <c r="D66" s="655"/>
      <c r="E66" s="655"/>
      <c r="F66" s="655"/>
      <c r="G66" s="655"/>
      <c r="H66" s="655"/>
      <c r="I66" s="655"/>
      <c r="J66" s="233"/>
      <c r="K66" s="196"/>
      <c r="L66" s="196"/>
      <c r="M66" s="236"/>
    </row>
    <row r="67" spans="1:13" s="3" customFormat="1" ht="13.5" customHeight="1">
      <c r="B67" s="232" t="s">
        <v>427</v>
      </c>
      <c r="C67" s="237" t="s">
        <v>393</v>
      </c>
      <c r="D67" s="656" t="s">
        <v>462</v>
      </c>
      <c r="E67" s="656"/>
      <c r="F67" s="656"/>
      <c r="G67" s="238" t="s">
        <v>393</v>
      </c>
      <c r="H67" s="656" t="s">
        <v>430</v>
      </c>
      <c r="I67" s="656"/>
      <c r="J67" s="656"/>
      <c r="K67" s="656"/>
      <c r="L67" s="656"/>
      <c r="M67" s="657"/>
    </row>
    <row r="68" spans="1:13" ht="13.5" customHeight="1">
      <c r="B68" s="232" t="s">
        <v>431</v>
      </c>
      <c r="C68" s="642" t="s">
        <v>432</v>
      </c>
      <c r="D68" s="642"/>
      <c r="E68" s="642"/>
      <c r="F68" s="642"/>
      <c r="G68" s="642"/>
      <c r="H68" s="642"/>
      <c r="I68" s="642"/>
      <c r="J68" s="642"/>
      <c r="K68" s="642"/>
      <c r="L68" s="642"/>
      <c r="M68" s="643"/>
    </row>
    <row r="69" spans="1:13" ht="13.5" thickBot="1">
      <c r="B69" s="239" t="s">
        <v>433</v>
      </c>
      <c r="C69" s="644" t="s">
        <v>434</v>
      </c>
      <c r="D69" s="644"/>
      <c r="E69" s="644"/>
      <c r="F69" s="644"/>
      <c r="G69" s="644"/>
      <c r="H69" s="644"/>
      <c r="I69" s="644"/>
      <c r="J69" s="644"/>
      <c r="K69" s="644"/>
      <c r="L69" s="644"/>
      <c r="M69" s="645"/>
    </row>
    <row r="70" spans="1:13" ht="13.5" thickTop="1">
      <c r="B70" s="25"/>
      <c r="C70" s="646"/>
      <c r="D70" s="646"/>
      <c r="E70" s="646"/>
      <c r="F70" s="646"/>
      <c r="G70" s="646"/>
      <c r="H70" s="646"/>
      <c r="I70" s="646"/>
      <c r="J70" s="646"/>
      <c r="K70" s="646"/>
      <c r="L70" s="647"/>
      <c r="M70" s="647"/>
    </row>
    <row r="71" spans="1:13" s="3" customFormat="1" ht="13.5" customHeight="1">
      <c r="A71"/>
      <c r="B71" s="25"/>
      <c r="C71" s="646"/>
      <c r="D71" s="646"/>
      <c r="E71" s="646"/>
      <c r="F71" s="646"/>
      <c r="G71" s="646"/>
      <c r="H71" s="646"/>
      <c r="I71" s="646"/>
      <c r="J71" s="646"/>
      <c r="K71" s="646"/>
      <c r="L71" s="647"/>
      <c r="M71" s="647"/>
    </row>
    <row r="72" spans="1:13" s="3" customFormat="1" ht="13.5" customHeight="1">
      <c r="A72"/>
      <c r="B72" s="25"/>
      <c r="C72" s="59"/>
      <c r="D72" s="59"/>
      <c r="E72" s="59"/>
      <c r="F72" s="59"/>
      <c r="G72" s="59"/>
      <c r="H72" s="59"/>
      <c r="I72" s="59"/>
      <c r="J72" s="59"/>
      <c r="K72" s="59"/>
      <c r="L72" s="50"/>
      <c r="M72" s="50"/>
    </row>
    <row r="73" spans="1:13">
      <c r="B73" s="62" t="s">
        <v>189</v>
      </c>
      <c r="C73" s="63"/>
      <c r="D73" s="3"/>
      <c r="E73" s="3"/>
      <c r="F73" s="3"/>
      <c r="G73" s="3"/>
      <c r="H73" s="3"/>
      <c r="I73" s="3"/>
      <c r="J73" s="3"/>
      <c r="K73" s="3"/>
      <c r="L73" s="3"/>
    </row>
    <row r="74" spans="1:13">
      <c r="B74" s="3"/>
      <c r="C74" s="57" t="s">
        <v>130</v>
      </c>
      <c r="D74" s="3"/>
      <c r="E74" s="3"/>
      <c r="F74" s="3"/>
      <c r="G74" s="3"/>
      <c r="H74" s="3"/>
      <c r="I74" s="3"/>
      <c r="J74" s="3"/>
      <c r="K74" s="3"/>
      <c r="L74" s="3"/>
    </row>
    <row r="75" spans="1:13">
      <c r="B75" s="3"/>
      <c r="C75" s="57" t="s">
        <v>131</v>
      </c>
      <c r="D75" s="3"/>
      <c r="E75" s="3"/>
      <c r="F75" s="3"/>
      <c r="G75" s="3"/>
      <c r="H75" s="3"/>
      <c r="I75" s="3"/>
      <c r="J75" s="3"/>
      <c r="K75" s="3"/>
      <c r="L75" s="3"/>
    </row>
    <row r="76" spans="1:13">
      <c r="B76" s="3"/>
      <c r="C76" s="58" t="s">
        <v>127</v>
      </c>
      <c r="D76" s="3"/>
      <c r="E76" s="3"/>
      <c r="F76" s="3"/>
      <c r="G76" s="3"/>
      <c r="H76" s="3"/>
      <c r="I76" s="3"/>
      <c r="J76" s="3"/>
      <c r="K76" s="3"/>
      <c r="L76" s="3"/>
    </row>
    <row r="77" spans="1:13">
      <c r="B77" s="3"/>
      <c r="C77" s="58" t="s">
        <v>176</v>
      </c>
      <c r="D77" s="3"/>
      <c r="E77" s="3"/>
      <c r="F77" s="3"/>
      <c r="G77" s="3"/>
      <c r="H77" s="3"/>
      <c r="I77" s="3"/>
      <c r="J77" s="3"/>
      <c r="K77" s="3"/>
      <c r="L77" s="3"/>
    </row>
    <row r="78" spans="1:13">
      <c r="B78" s="3"/>
      <c r="C78" s="57" t="s">
        <v>132</v>
      </c>
      <c r="D78" s="3"/>
      <c r="E78" s="3"/>
      <c r="F78" s="3"/>
      <c r="G78" s="3"/>
      <c r="H78" s="3"/>
      <c r="I78" s="3"/>
      <c r="J78" s="3"/>
      <c r="K78" s="3"/>
      <c r="L78" s="3"/>
    </row>
    <row r="79" spans="1:13">
      <c r="B79" s="3"/>
      <c r="C79" s="57" t="s">
        <v>133</v>
      </c>
      <c r="D79" s="3"/>
      <c r="E79" s="3"/>
      <c r="F79" s="3"/>
      <c r="G79" s="3"/>
      <c r="H79" s="3"/>
      <c r="I79" s="3"/>
      <c r="J79" s="3"/>
      <c r="K79" s="3"/>
      <c r="L79" s="3"/>
    </row>
    <row r="80" spans="1:13">
      <c r="B80" s="3"/>
      <c r="C80" s="57" t="s">
        <v>134</v>
      </c>
      <c r="D80" s="3"/>
      <c r="E80" s="3"/>
      <c r="F80" s="3"/>
      <c r="G80" s="3"/>
      <c r="H80" s="3"/>
      <c r="I80" s="3"/>
      <c r="J80" s="3"/>
      <c r="K80" s="3"/>
      <c r="L80" s="3"/>
    </row>
    <row r="81" spans="2:12">
      <c r="B81" s="3"/>
      <c r="C81" s="57" t="s">
        <v>135</v>
      </c>
      <c r="D81" s="3"/>
      <c r="E81" s="3"/>
      <c r="F81" s="3"/>
      <c r="G81" s="3"/>
      <c r="H81" s="3"/>
      <c r="I81" s="3"/>
      <c r="J81" s="3"/>
      <c r="K81" s="3"/>
      <c r="L81" s="3"/>
    </row>
    <row r="82" spans="2:12">
      <c r="B82" s="3"/>
      <c r="C82" s="57" t="s">
        <v>136</v>
      </c>
      <c r="D82" s="3"/>
      <c r="E82" s="3"/>
      <c r="F82" s="3"/>
      <c r="G82" s="3"/>
      <c r="H82" s="3"/>
      <c r="I82" s="3"/>
      <c r="J82" s="3"/>
      <c r="K82" s="3"/>
      <c r="L82" s="3"/>
    </row>
    <row r="83" spans="2:12">
      <c r="B83" s="3"/>
      <c r="C83" s="57" t="s">
        <v>137</v>
      </c>
      <c r="D83" s="3"/>
      <c r="E83" s="3"/>
      <c r="F83" s="3"/>
      <c r="G83" s="3"/>
      <c r="H83" s="3"/>
      <c r="I83" s="3"/>
      <c r="J83" s="3"/>
      <c r="K83" s="3"/>
      <c r="L83" s="3"/>
    </row>
    <row r="84" spans="2:12">
      <c r="B84" s="3"/>
      <c r="C84" s="58" t="s">
        <v>127</v>
      </c>
      <c r="D84" s="3"/>
      <c r="E84" s="3"/>
      <c r="F84" s="3"/>
      <c r="G84" s="3"/>
      <c r="H84" s="3"/>
      <c r="I84" s="3"/>
      <c r="J84" s="3"/>
      <c r="K84" s="3"/>
      <c r="L84" s="3"/>
    </row>
    <row r="85" spans="2:12">
      <c r="B85" s="3"/>
      <c r="C85" s="58" t="s">
        <v>192</v>
      </c>
      <c r="D85" s="3"/>
      <c r="E85" s="3"/>
      <c r="F85" s="3"/>
      <c r="G85" s="3"/>
      <c r="H85" s="3"/>
      <c r="I85" s="3"/>
      <c r="J85" s="3"/>
      <c r="K85" s="3"/>
      <c r="L85" s="3"/>
    </row>
    <row r="86" spans="2:12">
      <c r="B86" s="3"/>
      <c r="C86" s="57" t="s">
        <v>138</v>
      </c>
      <c r="D86" s="3"/>
      <c r="E86" s="3"/>
      <c r="F86" s="3"/>
      <c r="G86" s="3"/>
      <c r="H86" s="3"/>
      <c r="I86" s="3"/>
      <c r="J86" s="3"/>
      <c r="K86" s="3"/>
      <c r="L86" s="3"/>
    </row>
    <row r="87" spans="2:12">
      <c r="B87" s="3"/>
      <c r="C87" s="57" t="s">
        <v>139</v>
      </c>
      <c r="D87" s="3"/>
      <c r="E87" s="3"/>
      <c r="F87" s="3"/>
      <c r="G87" s="3"/>
      <c r="H87" s="3"/>
      <c r="I87" s="3"/>
      <c r="J87" s="3"/>
      <c r="K87" s="3"/>
      <c r="L87" s="3"/>
    </row>
    <row r="88" spans="2:12">
      <c r="B88" s="3"/>
      <c r="C88" s="57" t="s">
        <v>140</v>
      </c>
      <c r="D88" s="3"/>
      <c r="E88" s="3"/>
      <c r="F88" s="3"/>
      <c r="G88" s="3"/>
      <c r="H88" s="3"/>
      <c r="I88" s="3"/>
      <c r="J88" s="3"/>
      <c r="K88" s="3"/>
      <c r="L88" s="3"/>
    </row>
    <row r="89" spans="2:12">
      <c r="B89" s="3"/>
      <c r="C89" s="57" t="s">
        <v>141</v>
      </c>
      <c r="D89" s="3"/>
      <c r="E89" s="3"/>
      <c r="F89" s="3"/>
      <c r="G89" s="3"/>
      <c r="H89" s="3"/>
      <c r="I89" s="3"/>
      <c r="J89" s="3"/>
      <c r="K89" s="3"/>
      <c r="L89" s="3"/>
    </row>
    <row r="90" spans="2:12">
      <c r="B90" s="3"/>
      <c r="C90" s="57" t="s">
        <v>142</v>
      </c>
      <c r="D90" s="3"/>
      <c r="E90" s="3"/>
      <c r="F90" s="3"/>
      <c r="G90" s="3"/>
      <c r="H90" s="3"/>
      <c r="I90" s="3"/>
      <c r="J90" s="3"/>
      <c r="K90" s="3"/>
      <c r="L90" s="3"/>
    </row>
    <row r="91" spans="2:12">
      <c r="B91" s="3"/>
      <c r="C91" s="57" t="s">
        <v>143</v>
      </c>
      <c r="D91" s="3"/>
      <c r="E91" s="3"/>
      <c r="F91" s="3"/>
      <c r="G91" s="3"/>
      <c r="H91" s="3"/>
      <c r="I91" s="3"/>
      <c r="J91" s="3"/>
      <c r="K91" s="3"/>
      <c r="L91" s="3"/>
    </row>
    <row r="92" spans="2:12">
      <c r="B92" s="3"/>
      <c r="C92" s="57" t="s">
        <v>144</v>
      </c>
      <c r="D92" s="3"/>
      <c r="E92" s="3"/>
      <c r="F92" s="3"/>
      <c r="G92" s="3"/>
      <c r="H92" s="3"/>
      <c r="I92" s="3"/>
      <c r="J92" s="3"/>
      <c r="K92" s="3"/>
      <c r="L92" s="3"/>
    </row>
    <row r="93" spans="2:12">
      <c r="B93" s="3"/>
      <c r="C93" s="58" t="s">
        <v>127</v>
      </c>
      <c r="D93" s="3"/>
      <c r="E93" s="3"/>
      <c r="F93" s="3"/>
      <c r="G93" s="3"/>
      <c r="H93" s="3"/>
      <c r="I93" s="3"/>
      <c r="J93" s="3"/>
      <c r="K93" s="3"/>
      <c r="L93" s="3"/>
    </row>
    <row r="94" spans="2:12">
      <c r="B94" s="3"/>
      <c r="C94" s="58" t="s">
        <v>177</v>
      </c>
      <c r="D94" s="3"/>
      <c r="E94" s="3"/>
      <c r="F94" s="3"/>
      <c r="G94" s="3"/>
      <c r="H94" s="3"/>
      <c r="I94" s="3"/>
      <c r="J94" s="3"/>
      <c r="K94" s="3"/>
      <c r="L94" s="3"/>
    </row>
    <row r="95" spans="2:12">
      <c r="B95" s="3"/>
      <c r="C95" s="57" t="s">
        <v>145</v>
      </c>
      <c r="D95" s="3"/>
      <c r="E95" s="3"/>
      <c r="F95" s="3"/>
      <c r="G95" s="3"/>
      <c r="H95" s="3"/>
      <c r="I95" s="3"/>
      <c r="J95" s="3"/>
      <c r="K95" s="3"/>
      <c r="L95" s="3"/>
    </row>
    <row r="96" spans="2:12">
      <c r="B96" s="3"/>
      <c r="C96" s="57" t="s">
        <v>146</v>
      </c>
      <c r="D96" s="3"/>
      <c r="E96" s="3"/>
      <c r="F96" s="3"/>
      <c r="G96" s="3"/>
      <c r="H96" s="3"/>
      <c r="I96" s="3"/>
      <c r="J96" s="3"/>
      <c r="K96" s="3"/>
      <c r="L96" s="3"/>
    </row>
    <row r="97" spans="2:12">
      <c r="B97" s="3"/>
      <c r="C97" s="57" t="s">
        <v>147</v>
      </c>
      <c r="D97" s="3"/>
      <c r="E97" s="3"/>
      <c r="F97" s="3"/>
      <c r="G97" s="3"/>
      <c r="H97" s="3"/>
      <c r="I97" s="3"/>
      <c r="J97" s="3"/>
      <c r="K97" s="3"/>
      <c r="L97" s="3"/>
    </row>
    <row r="98" spans="2:12">
      <c r="B98" s="3"/>
      <c r="C98" s="57" t="s">
        <v>148</v>
      </c>
      <c r="D98" s="3"/>
      <c r="E98" s="3"/>
      <c r="F98" s="3"/>
      <c r="G98" s="3"/>
      <c r="H98" s="3"/>
      <c r="I98" s="3"/>
      <c r="J98" s="3"/>
      <c r="K98" s="3"/>
      <c r="L98" s="3"/>
    </row>
    <row r="99" spans="2:12">
      <c r="B99" s="3"/>
      <c r="C99" s="57" t="s">
        <v>149</v>
      </c>
      <c r="D99" s="3"/>
      <c r="E99" s="3"/>
      <c r="F99" s="3"/>
      <c r="G99" s="3"/>
      <c r="H99" s="3"/>
      <c r="I99" s="3"/>
      <c r="J99" s="3"/>
      <c r="K99" s="3"/>
      <c r="L99" s="3"/>
    </row>
    <row r="100" spans="2:12">
      <c r="B100" s="3"/>
      <c r="C100" s="57" t="s">
        <v>150</v>
      </c>
      <c r="D100" s="3"/>
      <c r="E100" s="3"/>
      <c r="F100" s="3"/>
      <c r="G100" s="3"/>
      <c r="H100" s="3"/>
      <c r="I100" s="3"/>
      <c r="J100" s="3"/>
      <c r="K100" s="3"/>
      <c r="L100" s="3"/>
    </row>
    <row r="101" spans="2:12">
      <c r="B101" s="3"/>
      <c r="C101" s="57" t="s">
        <v>151</v>
      </c>
      <c r="D101" s="3"/>
      <c r="E101" s="3"/>
      <c r="F101" s="3"/>
      <c r="G101" s="3"/>
      <c r="H101" s="3"/>
      <c r="I101" s="3"/>
      <c r="J101" s="3"/>
      <c r="K101" s="3"/>
      <c r="L101" s="3"/>
    </row>
    <row r="102" spans="2:12">
      <c r="B102" s="3"/>
      <c r="C102" s="57" t="s">
        <v>152</v>
      </c>
      <c r="D102" s="3"/>
      <c r="E102" s="3"/>
      <c r="F102" s="3"/>
      <c r="G102" s="3"/>
      <c r="H102" s="3"/>
      <c r="I102" s="3"/>
      <c r="J102" s="3"/>
      <c r="K102" s="3"/>
      <c r="L102" s="3"/>
    </row>
    <row r="103" spans="2:12">
      <c r="B103" s="3"/>
      <c r="C103" s="57" t="s">
        <v>153</v>
      </c>
      <c r="D103" s="3"/>
      <c r="E103" s="3"/>
      <c r="F103" s="3"/>
      <c r="G103" s="3"/>
      <c r="H103" s="3"/>
      <c r="I103" s="3"/>
      <c r="J103" s="3"/>
      <c r="K103" s="3"/>
      <c r="L103" s="3"/>
    </row>
    <row r="104" spans="2:12">
      <c r="B104" s="3"/>
      <c r="C104" s="58" t="s">
        <v>127</v>
      </c>
      <c r="D104" s="3"/>
      <c r="E104" s="3"/>
      <c r="F104" s="3"/>
      <c r="G104" s="3"/>
      <c r="H104" s="3"/>
      <c r="I104" s="3"/>
      <c r="J104" s="3"/>
      <c r="K104" s="3"/>
      <c r="L104" s="3"/>
    </row>
    <row r="105" spans="2:12">
      <c r="B105" s="3"/>
      <c r="C105" s="58" t="s">
        <v>178</v>
      </c>
      <c r="D105" s="3"/>
      <c r="E105" s="3"/>
      <c r="F105" s="3"/>
      <c r="G105" s="3"/>
      <c r="H105" s="3"/>
      <c r="I105" s="3"/>
      <c r="J105" s="3"/>
      <c r="K105" s="3"/>
      <c r="L105" s="3"/>
    </row>
    <row r="106" spans="2:12">
      <c r="B106" s="3"/>
      <c r="C106" s="57" t="s">
        <v>154</v>
      </c>
      <c r="D106" s="3"/>
      <c r="E106" s="3"/>
      <c r="F106" s="3"/>
      <c r="G106" s="3"/>
      <c r="H106" s="3"/>
      <c r="I106" s="3"/>
      <c r="J106" s="3"/>
      <c r="K106" s="3"/>
      <c r="L106" s="3"/>
    </row>
    <row r="107" spans="2:12">
      <c r="B107" s="3"/>
      <c r="C107" s="57" t="s">
        <v>155</v>
      </c>
      <c r="D107" s="3"/>
      <c r="E107" s="3"/>
      <c r="F107" s="3"/>
      <c r="G107" s="3"/>
      <c r="H107" s="3"/>
      <c r="I107" s="3"/>
      <c r="J107" s="3"/>
      <c r="K107" s="3"/>
      <c r="L107" s="3"/>
    </row>
    <row r="108" spans="2:12">
      <c r="B108" s="3"/>
      <c r="C108" s="57" t="s">
        <v>156</v>
      </c>
      <c r="D108" s="3"/>
      <c r="E108" s="3"/>
      <c r="F108" s="3"/>
      <c r="G108" s="3"/>
      <c r="H108" s="3"/>
      <c r="I108" s="3"/>
      <c r="J108" s="3"/>
      <c r="K108" s="3"/>
      <c r="L108" s="3"/>
    </row>
    <row r="109" spans="2:12">
      <c r="B109" s="3"/>
      <c r="C109" s="58" t="s">
        <v>127</v>
      </c>
      <c r="D109" s="3"/>
      <c r="E109" s="3"/>
      <c r="F109" s="3"/>
      <c r="G109" s="3"/>
      <c r="H109" s="3"/>
      <c r="I109" s="3"/>
      <c r="J109" s="3"/>
      <c r="K109" s="3"/>
      <c r="L109" s="3"/>
    </row>
    <row r="110" spans="2:12">
      <c r="B110" s="3"/>
      <c r="C110" s="58" t="s">
        <v>179</v>
      </c>
      <c r="D110" s="3"/>
      <c r="E110" s="3"/>
      <c r="F110" s="3"/>
      <c r="G110" s="3"/>
      <c r="H110" s="3"/>
      <c r="I110" s="3"/>
      <c r="J110" s="3"/>
      <c r="K110" s="3"/>
      <c r="L110" s="3"/>
    </row>
    <row r="111" spans="2:12">
      <c r="B111" s="3"/>
      <c r="C111" s="57" t="s">
        <v>157</v>
      </c>
      <c r="D111" s="3"/>
      <c r="E111" s="3"/>
      <c r="F111" s="3"/>
      <c r="G111" s="3"/>
      <c r="H111" s="3"/>
      <c r="I111" s="3"/>
      <c r="J111" s="3"/>
      <c r="K111" s="3"/>
      <c r="L111" s="3"/>
    </row>
    <row r="112" spans="2:12">
      <c r="B112" s="3"/>
      <c r="C112" s="57" t="s">
        <v>158</v>
      </c>
      <c r="D112" s="3"/>
      <c r="E112" s="3"/>
      <c r="F112" s="3"/>
      <c r="G112" s="3"/>
      <c r="H112" s="3"/>
      <c r="I112" s="3"/>
      <c r="J112" s="3"/>
      <c r="K112" s="3"/>
      <c r="L112" s="3"/>
    </row>
    <row r="113" spans="2:12">
      <c r="B113" s="3"/>
      <c r="C113" s="57" t="s">
        <v>159</v>
      </c>
      <c r="D113" s="3"/>
      <c r="E113" s="3"/>
      <c r="F113" s="3"/>
      <c r="G113" s="3"/>
      <c r="H113" s="3"/>
      <c r="I113" s="3"/>
      <c r="J113" s="3"/>
      <c r="K113" s="3"/>
      <c r="L113" s="3"/>
    </row>
    <row r="114" spans="2:12">
      <c r="B114" s="3"/>
      <c r="C114" s="57" t="s">
        <v>160</v>
      </c>
      <c r="D114" s="3"/>
      <c r="E114" s="3"/>
      <c r="F114" s="3"/>
      <c r="G114" s="3"/>
      <c r="H114" s="3"/>
      <c r="I114" s="3"/>
      <c r="J114" s="3"/>
      <c r="K114" s="3"/>
      <c r="L114" s="3"/>
    </row>
    <row r="115" spans="2:12">
      <c r="B115" s="3"/>
      <c r="C115" s="58" t="s">
        <v>127</v>
      </c>
      <c r="D115" s="3"/>
      <c r="E115" s="3"/>
      <c r="F115" s="3"/>
      <c r="G115" s="3"/>
      <c r="H115" s="3"/>
      <c r="I115" s="3"/>
      <c r="J115" s="3"/>
      <c r="K115" s="3"/>
      <c r="L115" s="3"/>
    </row>
    <row r="116" spans="2:12">
      <c r="B116" s="3"/>
      <c r="C116" s="58" t="s">
        <v>180</v>
      </c>
      <c r="D116" s="3"/>
      <c r="E116" s="3"/>
      <c r="F116" s="3"/>
      <c r="G116" s="3"/>
      <c r="H116" s="3"/>
      <c r="I116" s="3"/>
      <c r="J116" s="3"/>
      <c r="K116" s="3"/>
      <c r="L116" s="3"/>
    </row>
    <row r="117" spans="2:12">
      <c r="B117" s="3"/>
      <c r="C117" s="57" t="s">
        <v>162</v>
      </c>
      <c r="D117" s="3"/>
      <c r="E117" s="3"/>
      <c r="F117" s="3"/>
      <c r="G117" s="3"/>
      <c r="H117" s="3"/>
      <c r="I117" s="3"/>
      <c r="J117" s="3"/>
      <c r="K117" s="3"/>
      <c r="L117" s="3"/>
    </row>
    <row r="118" spans="2:12">
      <c r="B118" s="3"/>
      <c r="C118" s="57" t="s">
        <v>161</v>
      </c>
      <c r="D118" s="3"/>
      <c r="E118" s="3"/>
      <c r="F118" s="3"/>
      <c r="G118" s="3"/>
      <c r="H118" s="3"/>
      <c r="I118" s="3"/>
      <c r="J118" s="3"/>
      <c r="K118" s="3"/>
      <c r="L118" s="3"/>
    </row>
    <row r="119" spans="2:12">
      <c r="B119" s="3"/>
      <c r="C119" s="57" t="s">
        <v>163</v>
      </c>
      <c r="D119" s="3"/>
      <c r="E119" s="3"/>
      <c r="F119" s="3"/>
      <c r="G119" s="3"/>
      <c r="H119" s="3"/>
      <c r="I119" s="3"/>
      <c r="J119" s="3"/>
      <c r="K119" s="3"/>
      <c r="L119" s="3"/>
    </row>
    <row r="120" spans="2:12">
      <c r="B120" s="3"/>
      <c r="C120" s="57" t="s">
        <v>164</v>
      </c>
      <c r="D120" s="3"/>
      <c r="E120" s="3"/>
      <c r="F120" s="3"/>
      <c r="G120" s="3"/>
      <c r="H120" s="3"/>
      <c r="I120" s="3"/>
      <c r="J120" s="3"/>
      <c r="K120" s="3"/>
      <c r="L120" s="3"/>
    </row>
    <row r="121" spans="2:12">
      <c r="B121" s="3"/>
      <c r="C121" s="57" t="s">
        <v>165</v>
      </c>
      <c r="D121" s="3"/>
      <c r="E121" s="3"/>
      <c r="F121" s="3"/>
      <c r="G121" s="3"/>
      <c r="H121" s="3"/>
      <c r="I121" s="3"/>
      <c r="J121" s="3"/>
      <c r="K121" s="3"/>
      <c r="L121" s="3"/>
    </row>
    <row r="122" spans="2:12">
      <c r="B122" s="3"/>
      <c r="C122" s="58" t="s">
        <v>127</v>
      </c>
      <c r="D122" s="3"/>
      <c r="E122" s="3"/>
      <c r="F122" s="3"/>
      <c r="G122" s="3"/>
      <c r="H122" s="3"/>
      <c r="I122" s="3"/>
      <c r="J122" s="3"/>
      <c r="K122" s="3"/>
      <c r="L122" s="3"/>
    </row>
    <row r="123" spans="2:12">
      <c r="B123" s="3"/>
      <c r="C123" s="58" t="s">
        <v>181</v>
      </c>
      <c r="D123" s="3"/>
      <c r="E123" s="3"/>
      <c r="F123" s="3"/>
      <c r="G123" s="3"/>
      <c r="H123" s="3"/>
      <c r="I123" s="3"/>
      <c r="J123" s="3"/>
      <c r="K123" s="3"/>
      <c r="L123" s="3"/>
    </row>
    <row r="124" spans="2:12">
      <c r="B124" s="3"/>
      <c r="C124" s="57" t="s">
        <v>166</v>
      </c>
      <c r="D124" s="3"/>
      <c r="E124" s="3"/>
      <c r="F124" s="3"/>
      <c r="G124" s="3"/>
      <c r="H124" s="3"/>
      <c r="I124" s="3"/>
      <c r="J124" s="3"/>
      <c r="K124" s="3"/>
      <c r="L124" s="3"/>
    </row>
    <row r="125" spans="2:12">
      <c r="B125" s="3"/>
      <c r="C125" s="57" t="s">
        <v>167</v>
      </c>
      <c r="D125" s="3"/>
      <c r="E125" s="3"/>
      <c r="F125" s="3"/>
      <c r="G125" s="3"/>
      <c r="H125" s="3"/>
      <c r="I125" s="3"/>
      <c r="J125" s="3"/>
      <c r="K125" s="3"/>
      <c r="L125" s="3"/>
    </row>
    <row r="126" spans="2:12">
      <c r="B126" s="3"/>
      <c r="C126" s="57" t="s">
        <v>168</v>
      </c>
      <c r="D126" s="3"/>
      <c r="E126" s="3"/>
      <c r="F126" s="3"/>
      <c r="G126" s="3"/>
      <c r="H126" s="3"/>
      <c r="I126" s="3"/>
      <c r="J126" s="3"/>
      <c r="K126" s="3"/>
      <c r="L126" s="3"/>
    </row>
    <row r="127" spans="2:12">
      <c r="B127" s="3"/>
      <c r="C127" s="57" t="s">
        <v>169</v>
      </c>
      <c r="D127" s="3"/>
      <c r="E127" s="3"/>
      <c r="F127" s="3"/>
      <c r="G127" s="3"/>
      <c r="H127" s="3"/>
      <c r="I127" s="3"/>
      <c r="J127" s="3"/>
      <c r="K127" s="3"/>
      <c r="L127" s="3"/>
    </row>
    <row r="128" spans="2:12">
      <c r="B128" s="3"/>
      <c r="C128" s="58" t="s">
        <v>127</v>
      </c>
      <c r="D128" s="3"/>
      <c r="E128" s="3"/>
      <c r="F128" s="3"/>
      <c r="G128" s="3"/>
      <c r="H128" s="3"/>
      <c r="I128" s="3"/>
      <c r="J128" s="3"/>
      <c r="K128" s="3"/>
      <c r="L128" s="3"/>
    </row>
    <row r="129" spans="2:12">
      <c r="B129" s="3"/>
      <c r="C129" s="58" t="s">
        <v>182</v>
      </c>
      <c r="D129" s="3"/>
      <c r="E129" s="3"/>
      <c r="F129" s="3"/>
      <c r="G129" s="3"/>
      <c r="H129" s="3"/>
      <c r="I129" s="3"/>
      <c r="J129" s="3"/>
      <c r="K129" s="3"/>
      <c r="L129" s="3"/>
    </row>
    <row r="130" spans="2:12">
      <c r="B130" s="3"/>
      <c r="C130" s="57" t="s">
        <v>170</v>
      </c>
      <c r="D130" s="3"/>
      <c r="E130" s="3"/>
      <c r="F130" s="3"/>
      <c r="G130" s="3"/>
      <c r="H130" s="3"/>
      <c r="I130" s="3"/>
      <c r="J130" s="3"/>
      <c r="K130" s="3"/>
      <c r="L130" s="3"/>
    </row>
    <row r="131" spans="2:12">
      <c r="B131" s="3"/>
      <c r="C131" s="57" t="s">
        <v>171</v>
      </c>
      <c r="D131" s="3"/>
      <c r="E131" s="3"/>
      <c r="F131" s="3"/>
      <c r="G131" s="3"/>
      <c r="H131" s="3"/>
      <c r="I131" s="3"/>
      <c r="J131" s="3"/>
      <c r="K131" s="3"/>
      <c r="L131" s="3"/>
    </row>
    <row r="132" spans="2:12">
      <c r="B132" s="3"/>
      <c r="C132" s="57" t="s">
        <v>172</v>
      </c>
      <c r="D132" s="3"/>
      <c r="E132" s="3"/>
      <c r="F132" s="3"/>
      <c r="G132" s="3"/>
      <c r="H132" s="3"/>
      <c r="I132" s="3"/>
      <c r="J132" s="3"/>
      <c r="K132" s="3"/>
      <c r="L132" s="3"/>
    </row>
    <row r="133" spans="2:12">
      <c r="B133" s="3"/>
      <c r="C133" s="57" t="s">
        <v>173</v>
      </c>
      <c r="D133" s="3"/>
      <c r="E133" s="3"/>
      <c r="F133" s="3"/>
      <c r="G133" s="3"/>
      <c r="H133" s="3"/>
      <c r="I133" s="3"/>
      <c r="J133" s="3"/>
      <c r="K133" s="3"/>
      <c r="L133" s="3"/>
    </row>
    <row r="134" spans="2:12">
      <c r="B134" s="3"/>
      <c r="C134" s="57" t="s">
        <v>174</v>
      </c>
      <c r="D134" s="3"/>
      <c r="E134" s="3"/>
      <c r="F134" s="3"/>
      <c r="G134" s="3"/>
      <c r="H134" s="3"/>
      <c r="I134" s="3"/>
      <c r="J134" s="3"/>
      <c r="K134" s="3"/>
      <c r="L134" s="3"/>
    </row>
    <row r="135" spans="2:12">
      <c r="B135" s="3"/>
      <c r="C135" s="57" t="s">
        <v>175</v>
      </c>
      <c r="D135" s="3"/>
      <c r="E135" s="3"/>
      <c r="F135" s="3"/>
      <c r="G135" s="3"/>
      <c r="H135" s="3"/>
      <c r="I135" s="3"/>
      <c r="J135" s="3"/>
      <c r="K135" s="3"/>
      <c r="L135" s="3"/>
    </row>
    <row r="136" spans="2:12">
      <c r="B136" s="3"/>
      <c r="C136" s="57" t="s">
        <v>129</v>
      </c>
      <c r="D136" s="3"/>
      <c r="E136" s="3"/>
      <c r="F136" s="3"/>
      <c r="G136" s="3"/>
      <c r="H136" s="3"/>
      <c r="I136" s="3"/>
      <c r="J136" s="3"/>
      <c r="K136" s="3"/>
      <c r="L136" s="3"/>
    </row>
    <row r="137" spans="2:12">
      <c r="B137" s="3"/>
      <c r="C137" s="57" t="s">
        <v>126</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L14:L18"/>
    <mergeCell ref="M14:M18"/>
    <mergeCell ref="E15:F15"/>
    <mergeCell ref="E16:F16"/>
    <mergeCell ref="E17:F17"/>
    <mergeCell ref="E18:F18"/>
    <mergeCell ref="K12:K13"/>
    <mergeCell ref="L12:L13"/>
    <mergeCell ref="M12:M13"/>
    <mergeCell ref="E13:F13"/>
    <mergeCell ref="L19:L23"/>
    <mergeCell ref="M19:M23"/>
    <mergeCell ref="E20:F20"/>
    <mergeCell ref="E21:F21"/>
    <mergeCell ref="E22:F22"/>
    <mergeCell ref="E23:F23"/>
    <mergeCell ref="L24:L25"/>
    <mergeCell ref="M24:M25"/>
    <mergeCell ref="E25:F25"/>
    <mergeCell ref="K24:K25"/>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K27:K28"/>
    <mergeCell ref="L27:L28"/>
    <mergeCell ref="M27:M28"/>
    <mergeCell ref="E28:F28"/>
    <mergeCell ref="C29:C33"/>
    <mergeCell ref="D29:D33"/>
    <mergeCell ref="E29:E33"/>
    <mergeCell ref="G29:G33"/>
    <mergeCell ref="J29:J33"/>
    <mergeCell ref="K29:K33"/>
    <mergeCell ref="L29:L33"/>
    <mergeCell ref="M29:M3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C50:C54"/>
    <mergeCell ref="D50:D54"/>
    <mergeCell ref="E50:E51"/>
    <mergeCell ref="I50:I54"/>
    <mergeCell ref="J50:J54"/>
    <mergeCell ref="K50:K54"/>
    <mergeCell ref="L50:L54"/>
    <mergeCell ref="M50:M54"/>
    <mergeCell ref="K55:K58"/>
    <mergeCell ref="L55:L58"/>
    <mergeCell ref="M55:M58"/>
    <mergeCell ref="E52:E53"/>
    <mergeCell ref="E54:F5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s>
  <phoneticPr fontId="2"/>
  <conditionalFormatting sqref="I34:I35">
    <cfRule type="expression" dxfId="39" priority="1">
      <formula>$I$24="×"</formula>
    </cfRule>
  </conditionalFormatting>
  <conditionalFormatting sqref="I26:J26">
    <cfRule type="expression" dxfId="38" priority="2">
      <formula>$I$24="×"</formula>
    </cfRule>
  </conditionalFormatting>
  <conditionalFormatting sqref="I27:J33 J34:J35">
    <cfRule type="expression" dxfId="37" priority="3">
      <formula>$I$26="×"</formula>
    </cfRule>
  </conditionalFormatting>
  <conditionalFormatting sqref="J29:J33 J14:J18">
    <cfRule type="expression" dxfId="36" priority="5" stopIfTrue="1">
      <formula>NOT(ISNUMBER($J14))</formula>
    </cfRule>
  </conditionalFormatting>
  <conditionalFormatting sqref="J59:J63">
    <cfRule type="cellIs" dxfId="35"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1" orientation="portrait"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topLeftCell="A36" workbookViewId="0">
      <selection activeCell="AD52" sqref="A1:AE52"/>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6.632812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90625" style="5" customWidth="1"/>
    <col min="23" max="27" width="3.6328125" style="5" customWidth="1"/>
    <col min="28" max="29" width="9.6328125" style="5" customWidth="1"/>
    <col min="30" max="32" width="3.6328125" style="5" customWidth="1"/>
    <col min="33" max="33" width="9" style="5"/>
    <col min="34" max="34" width="20.6328125" style="5" customWidth="1"/>
    <col min="35" max="16384" width="9" style="5"/>
  </cols>
  <sheetData>
    <row r="1" spans="1:33" ht="15" customHeight="1">
      <c r="AA1" s="982" t="s">
        <v>295</v>
      </c>
      <c r="AB1" s="982"/>
      <c r="AC1" s="982"/>
      <c r="AD1" s="982"/>
      <c r="AE1" s="982"/>
    </row>
    <row r="2" spans="1:33" ht="21" customHeight="1">
      <c r="A2" s="983" t="s">
        <v>0</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row>
    <row r="3" spans="1:33" ht="15" customHeight="1">
      <c r="U3" s="986" t="s">
        <v>276</v>
      </c>
      <c r="V3" s="986"/>
      <c r="W3" s="986"/>
      <c r="X3" s="125" t="s">
        <v>298</v>
      </c>
      <c r="Y3" s="1389" t="str">
        <f>例＿様式１!L6</f>
        <v>○○○○○建設</v>
      </c>
      <c r="Z3" s="1389"/>
      <c r="AA3" s="1389"/>
      <c r="AB3" s="1389"/>
      <c r="AC3" s="1389"/>
      <c r="AD3" s="1389"/>
      <c r="AE3" s="1389"/>
    </row>
    <row r="4" spans="1:33" ht="15" customHeight="1">
      <c r="U4" s="986" t="s">
        <v>13</v>
      </c>
      <c r="V4" s="986"/>
      <c r="W4" s="986"/>
      <c r="X4" s="125" t="s">
        <v>298</v>
      </c>
      <c r="Y4" s="1390" t="str">
        <f>例＿様式１!B11</f>
        <v>県道○○線　○○○○○○○○○工事</v>
      </c>
      <c r="Z4" s="1390"/>
      <c r="AA4" s="1390"/>
      <c r="AB4" s="1390"/>
      <c r="AC4" s="1390"/>
      <c r="AD4" s="1390"/>
      <c r="AE4" s="1390"/>
    </row>
    <row r="5" spans="1:33" ht="21" customHeight="1">
      <c r="A5" s="998" t="s">
        <v>351</v>
      </c>
      <c r="B5" s="998"/>
      <c r="C5" s="998"/>
      <c r="D5" s="998"/>
      <c r="E5" s="998"/>
      <c r="F5" s="998"/>
      <c r="G5" s="969" t="str">
        <f>"対象期間："&amp;TEXT(IF(AND(MONTH(様式４!R48)&gt;=1,MONTH(様式４!R48)&lt;=3),EOMONTH(様式４!R48,-16*12),EOMONTH(様式４!R48,-15*12)),"[$-ja-JP-x-gannen]ggge")&amp;"年度～入札参加申込期限日"</f>
        <v>対象期間：平成23年度～入札参加申込期限日</v>
      </c>
      <c r="H5" s="969"/>
      <c r="I5" s="969"/>
      <c r="J5" s="969"/>
      <c r="K5" s="995"/>
      <c r="L5" s="995"/>
      <c r="M5" s="324" t="s">
        <v>595</v>
      </c>
      <c r="N5" s="996" t="s">
        <v>537</v>
      </c>
      <c r="O5" s="996"/>
      <c r="P5" s="996"/>
      <c r="Q5" s="997" t="s">
        <v>559</v>
      </c>
      <c r="R5" s="997"/>
      <c r="S5" s="997"/>
      <c r="T5" s="997"/>
      <c r="U5" s="997"/>
      <c r="V5" s="997"/>
      <c r="W5" s="997"/>
      <c r="X5" s="997"/>
      <c r="Y5" s="997"/>
      <c r="Z5" s="997"/>
      <c r="AA5" s="997"/>
      <c r="AB5" s="997"/>
      <c r="AC5" s="997"/>
      <c r="AD5" s="997"/>
      <c r="AE5" s="997"/>
    </row>
    <row r="6" spans="1:33" ht="3" customHeight="1">
      <c r="A6" s="127"/>
      <c r="B6" s="127"/>
      <c r="C6" s="127"/>
      <c r="D6" s="127"/>
      <c r="F6" s="126"/>
      <c r="G6" s="126"/>
      <c r="K6" s="353"/>
      <c r="L6" s="353"/>
      <c r="M6" s="353"/>
    </row>
    <row r="7" spans="1:33" ht="15" customHeight="1">
      <c r="A7" s="957" t="s">
        <v>364</v>
      </c>
      <c r="B7" s="860" t="s">
        <v>285</v>
      </c>
      <c r="C7" s="860"/>
      <c r="D7" s="857"/>
      <c r="E7" s="153"/>
      <c r="F7" s="860" t="s">
        <v>318</v>
      </c>
      <c r="G7" s="860"/>
      <c r="H7" s="860"/>
      <c r="I7" s="860"/>
      <c r="J7" s="124"/>
      <c r="K7" s="856" t="s">
        <v>688</v>
      </c>
      <c r="L7" s="860"/>
      <c r="M7" s="857"/>
      <c r="N7" s="856" t="s">
        <v>4</v>
      </c>
      <c r="O7" s="860"/>
      <c r="P7" s="860"/>
      <c r="Q7" s="860"/>
      <c r="R7" s="857"/>
      <c r="S7" s="271"/>
      <c r="T7" s="272"/>
      <c r="U7" s="272"/>
      <c r="V7" s="988" t="s">
        <v>387</v>
      </c>
      <c r="W7" s="988"/>
      <c r="X7" s="988"/>
      <c r="Y7" s="988"/>
      <c r="Z7" s="272"/>
      <c r="AA7" s="272"/>
      <c r="AB7" s="273"/>
      <c r="AC7" s="987" t="s">
        <v>245</v>
      </c>
      <c r="AD7" s="988"/>
      <c r="AE7" s="989"/>
    </row>
    <row r="8" spans="1:33" ht="15" customHeight="1">
      <c r="A8" s="957"/>
      <c r="B8" s="861"/>
      <c r="C8" s="861"/>
      <c r="D8" s="859"/>
      <c r="E8" s="143"/>
      <c r="F8" s="861"/>
      <c r="G8" s="861"/>
      <c r="H8" s="861"/>
      <c r="I8" s="861"/>
      <c r="J8" s="192"/>
      <c r="K8" s="858" t="s">
        <v>815</v>
      </c>
      <c r="L8" s="861"/>
      <c r="M8" s="859"/>
      <c r="N8" s="858"/>
      <c r="O8" s="861"/>
      <c r="P8" s="861"/>
      <c r="Q8" s="861"/>
      <c r="R8" s="859"/>
      <c r="S8" s="999" t="s">
        <v>532</v>
      </c>
      <c r="T8" s="993"/>
      <c r="U8" s="993"/>
      <c r="V8" s="993" t="s">
        <v>533</v>
      </c>
      <c r="W8" s="993"/>
      <c r="X8" s="993"/>
      <c r="Y8" s="993"/>
      <c r="Z8" s="993" t="s">
        <v>534</v>
      </c>
      <c r="AA8" s="993"/>
      <c r="AB8" s="994"/>
      <c r="AC8" s="990"/>
      <c r="AD8" s="991"/>
      <c r="AE8" s="992"/>
    </row>
    <row r="9" spans="1:33" ht="15" customHeight="1">
      <c r="A9" s="968" t="s">
        <v>794</v>
      </c>
      <c r="B9" s="885" t="s">
        <v>603</v>
      </c>
      <c r="C9" s="862"/>
      <c r="D9" s="886"/>
      <c r="E9" s="134"/>
      <c r="F9" s="975" t="s">
        <v>649</v>
      </c>
      <c r="G9" s="975"/>
      <c r="H9" s="975"/>
      <c r="I9" s="975"/>
      <c r="J9" s="284"/>
      <c r="K9" s="1383" t="s">
        <v>651</v>
      </c>
      <c r="L9" s="1384"/>
      <c r="M9" s="1385"/>
      <c r="N9" s="887" t="s">
        <v>6</v>
      </c>
      <c r="O9" s="888"/>
      <c r="P9" s="888"/>
      <c r="Q9" s="888"/>
      <c r="R9" s="889"/>
      <c r="S9" s="1376" t="s">
        <v>456</v>
      </c>
      <c r="T9" s="1377"/>
      <c r="U9" s="1378"/>
      <c r="V9" s="1379" t="s">
        <v>535</v>
      </c>
      <c r="W9" s="1377"/>
      <c r="X9" s="1377"/>
      <c r="Y9" s="1378"/>
      <c r="Z9" s="1379" t="s">
        <v>457</v>
      </c>
      <c r="AA9" s="1377"/>
      <c r="AB9" s="1380"/>
      <c r="AC9" s="1354"/>
      <c r="AD9" s="1355"/>
      <c r="AE9" s="1356"/>
    </row>
    <row r="10" spans="1:33" ht="15" customHeight="1">
      <c r="A10" s="968"/>
      <c r="B10" s="867" t="s">
        <v>647</v>
      </c>
      <c r="C10" s="868"/>
      <c r="D10" s="869"/>
      <c r="E10" s="152"/>
      <c r="F10" s="1375"/>
      <c r="G10" s="1375"/>
      <c r="H10" s="1375"/>
      <c r="I10" s="1375"/>
      <c r="J10" s="285"/>
      <c r="K10" s="1386"/>
      <c r="L10" s="1387"/>
      <c r="M10" s="1388"/>
      <c r="N10" s="878" t="str">
        <f>IF(N9=$D$67,"（出資比率","")</f>
        <v/>
      </c>
      <c r="O10" s="883"/>
      <c r="P10" s="883"/>
      <c r="Q10" s="319"/>
      <c r="R10" s="285" t="str">
        <f>IF(N10="","","％）")</f>
        <v/>
      </c>
      <c r="S10" s="867"/>
      <c r="T10" s="868"/>
      <c r="U10" s="1381"/>
      <c r="V10" s="1382"/>
      <c r="W10" s="868"/>
      <c r="X10" s="868"/>
      <c r="Y10" s="1381"/>
      <c r="Z10" s="1382"/>
      <c r="AA10" s="868"/>
      <c r="AB10" s="869"/>
      <c r="AC10" s="1358"/>
      <c r="AD10" s="1359"/>
      <c r="AE10" s="1360"/>
    </row>
    <row r="11" spans="1:33" ht="15" customHeight="1">
      <c r="A11" s="274"/>
      <c r="B11" s="967"/>
      <c r="C11" s="967"/>
      <c r="D11" s="967"/>
      <c r="F11" s="860"/>
      <c r="G11" s="860"/>
      <c r="H11" s="860"/>
      <c r="I11" s="860"/>
      <c r="K11" s="125"/>
      <c r="L11" s="125"/>
    </row>
    <row r="12" spans="1:33" ht="21" customHeight="1">
      <c r="A12" s="924" t="s">
        <v>352</v>
      </c>
      <c r="B12" s="924"/>
      <c r="C12" s="924"/>
      <c r="D12" s="924"/>
      <c r="E12" s="924"/>
      <c r="F12" s="924"/>
      <c r="G12" s="969"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969"/>
      <c r="I12" s="969"/>
      <c r="J12" s="969"/>
      <c r="K12" s="969"/>
      <c r="L12" s="969"/>
      <c r="M12" s="277" t="s">
        <v>536</v>
      </c>
      <c r="N12" s="276"/>
      <c r="O12" s="276"/>
      <c r="P12" s="276"/>
      <c r="Q12" s="276"/>
      <c r="R12" s="276"/>
      <c r="S12" s="863"/>
      <c r="T12" s="863"/>
      <c r="U12" s="863"/>
    </row>
    <row r="13" spans="1:33" ht="3" customHeight="1" thickBot="1">
      <c r="A13" s="128"/>
      <c r="B13" s="128"/>
      <c r="C13" s="128"/>
      <c r="D13" s="128"/>
    </row>
    <row r="14" spans="1:33" ht="15" customHeight="1" thickTop="1">
      <c r="A14" s="973" t="s">
        <v>364</v>
      </c>
      <c r="B14" s="856" t="s">
        <v>285</v>
      </c>
      <c r="C14" s="860"/>
      <c r="D14" s="857"/>
      <c r="E14" s="153"/>
      <c r="F14" s="860" t="s">
        <v>318</v>
      </c>
      <c r="G14" s="860"/>
      <c r="H14" s="860"/>
      <c r="I14" s="860"/>
      <c r="J14" s="124"/>
      <c r="K14" s="856" t="s">
        <v>816</v>
      </c>
      <c r="L14" s="860"/>
      <c r="M14" s="857"/>
      <c r="N14" s="856" t="s">
        <v>4</v>
      </c>
      <c r="O14" s="860"/>
      <c r="P14" s="860"/>
      <c r="Q14" s="860"/>
      <c r="R14" s="857"/>
      <c r="S14" s="856" t="s">
        <v>286</v>
      </c>
      <c r="T14" s="860"/>
      <c r="U14" s="857"/>
      <c r="V14" s="856" t="s">
        <v>294</v>
      </c>
      <c r="W14" s="860"/>
      <c r="X14" s="857"/>
      <c r="Y14" s="856" t="s">
        <v>319</v>
      </c>
      <c r="Z14" s="857"/>
      <c r="AA14" s="125"/>
      <c r="AB14" s="896" t="s">
        <v>27</v>
      </c>
      <c r="AC14" s="897"/>
      <c r="AD14" s="852">
        <f>COUNTIF($Y$16:$Y$23,"&gt;=85")</f>
        <v>1</v>
      </c>
      <c r="AE14" s="853"/>
      <c r="AG14" s="884"/>
    </row>
    <row r="15" spans="1:33" ht="15" customHeight="1">
      <c r="A15" s="974"/>
      <c r="B15" s="858"/>
      <c r="C15" s="861"/>
      <c r="D15" s="859"/>
      <c r="E15" s="143" t="s">
        <v>334</v>
      </c>
      <c r="F15" s="861" t="s">
        <v>640</v>
      </c>
      <c r="G15" s="861"/>
      <c r="H15" s="861"/>
      <c r="I15" s="861"/>
      <c r="J15" s="192" t="s">
        <v>335</v>
      </c>
      <c r="K15" s="858"/>
      <c r="L15" s="861"/>
      <c r="M15" s="859"/>
      <c r="N15" s="858"/>
      <c r="O15" s="861"/>
      <c r="P15" s="861"/>
      <c r="Q15" s="861"/>
      <c r="R15" s="859"/>
      <c r="S15" s="858"/>
      <c r="T15" s="861"/>
      <c r="U15" s="859"/>
      <c r="V15" s="858"/>
      <c r="W15" s="861"/>
      <c r="X15" s="859"/>
      <c r="Y15" s="858"/>
      <c r="Z15" s="859"/>
      <c r="AA15" s="248"/>
      <c r="AB15" s="898"/>
      <c r="AC15" s="899"/>
      <c r="AD15" s="854"/>
      <c r="AE15" s="855"/>
      <c r="AG15" s="884"/>
    </row>
    <row r="16" spans="1:33" ht="15" customHeight="1">
      <c r="A16" s="970" t="s">
        <v>836</v>
      </c>
      <c r="B16" s="885" t="s">
        <v>603</v>
      </c>
      <c r="C16" s="862"/>
      <c r="D16" s="886"/>
      <c r="E16" s="134"/>
      <c r="F16" s="862" t="s">
        <v>649</v>
      </c>
      <c r="G16" s="862"/>
      <c r="H16" s="862"/>
      <c r="I16" s="862"/>
      <c r="J16" s="141"/>
      <c r="K16" s="877" t="s">
        <v>287</v>
      </c>
      <c r="L16" s="1368" t="s">
        <v>651</v>
      </c>
      <c r="M16" s="1369"/>
      <c r="N16" s="1373" t="s">
        <v>289</v>
      </c>
      <c r="O16" s="1153"/>
      <c r="P16" s="1153"/>
      <c r="Q16" s="1153"/>
      <c r="R16" s="1374"/>
      <c r="S16" s="1361" t="s">
        <v>677</v>
      </c>
      <c r="T16" s="1362"/>
      <c r="U16" s="1363"/>
      <c r="V16" s="1367" t="s">
        <v>651</v>
      </c>
      <c r="W16" s="1368"/>
      <c r="X16" s="1369"/>
      <c r="Y16" s="887">
        <v>86</v>
      </c>
      <c r="Z16" s="889"/>
      <c r="AA16" s="249"/>
      <c r="AB16" s="945" t="s">
        <v>50</v>
      </c>
      <c r="AC16" s="946"/>
      <c r="AD16" s="890">
        <f>COUNTIF($Y$16:$Y$23,"&gt;=80")-AD14</f>
        <v>1</v>
      </c>
      <c r="AE16" s="891"/>
      <c r="AG16" s="884"/>
    </row>
    <row r="17" spans="1:33" ht="15" customHeight="1">
      <c r="A17" s="971"/>
      <c r="B17" s="867" t="s">
        <v>648</v>
      </c>
      <c r="C17" s="868"/>
      <c r="D17" s="869"/>
      <c r="E17" s="152" t="s">
        <v>296</v>
      </c>
      <c r="F17" s="868" t="s">
        <v>650</v>
      </c>
      <c r="G17" s="868"/>
      <c r="H17" s="868"/>
      <c r="I17" s="868"/>
      <c r="J17" s="132" t="s">
        <v>335</v>
      </c>
      <c r="K17" s="878"/>
      <c r="L17" s="1371"/>
      <c r="M17" s="1372"/>
      <c r="N17" s="878" t="s">
        <v>562</v>
      </c>
      <c r="O17" s="883"/>
      <c r="P17" s="883"/>
      <c r="Q17" s="292">
        <v>20</v>
      </c>
      <c r="R17" s="285" t="s">
        <v>563</v>
      </c>
      <c r="S17" s="1364"/>
      <c r="T17" s="1365"/>
      <c r="U17" s="1366"/>
      <c r="V17" s="1370"/>
      <c r="W17" s="1371"/>
      <c r="X17" s="1372"/>
      <c r="Y17" s="911"/>
      <c r="Z17" s="912"/>
      <c r="AB17" s="898"/>
      <c r="AC17" s="899"/>
      <c r="AD17" s="854"/>
      <c r="AE17" s="855"/>
      <c r="AG17" s="884"/>
    </row>
    <row r="18" spans="1:33" ht="15" customHeight="1">
      <c r="A18" s="972" t="s">
        <v>837</v>
      </c>
      <c r="B18" s="885" t="s">
        <v>273</v>
      </c>
      <c r="C18" s="862"/>
      <c r="D18" s="886"/>
      <c r="E18" s="134"/>
      <c r="F18" s="862" t="s">
        <v>649</v>
      </c>
      <c r="G18" s="862"/>
      <c r="H18" s="862"/>
      <c r="I18" s="862"/>
      <c r="J18" s="151"/>
      <c r="K18" s="877" t="s">
        <v>287</v>
      </c>
      <c r="L18" s="1368" t="s">
        <v>651</v>
      </c>
      <c r="M18" s="1369"/>
      <c r="N18" s="887" t="s">
        <v>6</v>
      </c>
      <c r="O18" s="888"/>
      <c r="P18" s="888"/>
      <c r="Q18" s="888"/>
      <c r="R18" s="889"/>
      <c r="S18" s="1361" t="s">
        <v>677</v>
      </c>
      <c r="T18" s="1362"/>
      <c r="U18" s="1363"/>
      <c r="V18" s="1367" t="s">
        <v>651</v>
      </c>
      <c r="W18" s="1368"/>
      <c r="X18" s="1369"/>
      <c r="Y18" s="887">
        <v>84</v>
      </c>
      <c r="Z18" s="889"/>
      <c r="AB18" s="947" t="s">
        <v>51</v>
      </c>
      <c r="AC18" s="948"/>
      <c r="AD18" s="890">
        <f>COUNTIF($Y$16:$Y$23,"&gt;=75")-SUM(AD14:AD17)</f>
        <v>0</v>
      </c>
      <c r="AE18" s="891"/>
      <c r="AG18" s="884"/>
    </row>
    <row r="19" spans="1:33" ht="15" customHeight="1">
      <c r="A19" s="971"/>
      <c r="B19" s="1358"/>
      <c r="C19" s="1359"/>
      <c r="D19" s="1360"/>
      <c r="E19" s="152" t="s">
        <v>296</v>
      </c>
      <c r="F19" s="1359" t="s">
        <v>604</v>
      </c>
      <c r="G19" s="1359"/>
      <c r="H19" s="1359"/>
      <c r="I19" s="1359"/>
      <c r="J19" s="132" t="s">
        <v>335</v>
      </c>
      <c r="K19" s="878"/>
      <c r="L19" s="1371"/>
      <c r="M19" s="1372"/>
      <c r="N19" s="878" t="str">
        <f t="shared" ref="N19" si="0">IF(N18=$D$67,"（出資比率","")</f>
        <v/>
      </c>
      <c r="O19" s="883"/>
      <c r="P19" s="883"/>
      <c r="Q19" s="319"/>
      <c r="R19" s="285" t="str">
        <f t="shared" ref="R19" si="1">IF(N19="","","％）")</f>
        <v/>
      </c>
      <c r="S19" s="1364"/>
      <c r="T19" s="1365"/>
      <c r="U19" s="1366"/>
      <c r="V19" s="1370"/>
      <c r="W19" s="1371"/>
      <c r="X19" s="1372"/>
      <c r="Y19" s="911"/>
      <c r="Z19" s="912"/>
      <c r="AB19" s="898"/>
      <c r="AC19" s="899"/>
      <c r="AD19" s="854"/>
      <c r="AE19" s="855"/>
      <c r="AG19" s="884"/>
    </row>
    <row r="20" spans="1:33" ht="15" customHeight="1">
      <c r="A20" s="972" t="s">
        <v>838</v>
      </c>
      <c r="B20" s="885" t="s">
        <v>297</v>
      </c>
      <c r="C20" s="862"/>
      <c r="D20" s="886"/>
      <c r="E20" s="134"/>
      <c r="F20" s="862" t="s">
        <v>649</v>
      </c>
      <c r="G20" s="862"/>
      <c r="H20" s="862"/>
      <c r="I20" s="862"/>
      <c r="J20" s="151"/>
      <c r="K20" s="877" t="s">
        <v>287</v>
      </c>
      <c r="L20" s="1368" t="s">
        <v>651</v>
      </c>
      <c r="M20" s="1369"/>
      <c r="N20" s="887" t="s">
        <v>6</v>
      </c>
      <c r="O20" s="888"/>
      <c r="P20" s="888"/>
      <c r="Q20" s="888"/>
      <c r="R20" s="889"/>
      <c r="S20" s="1361" t="s">
        <v>677</v>
      </c>
      <c r="T20" s="1362"/>
      <c r="U20" s="1363"/>
      <c r="V20" s="1367" t="s">
        <v>651</v>
      </c>
      <c r="W20" s="1368"/>
      <c r="X20" s="1369"/>
      <c r="Y20" s="887">
        <v>74</v>
      </c>
      <c r="Z20" s="889"/>
      <c r="AB20" s="848" t="s">
        <v>329</v>
      </c>
      <c r="AC20" s="849"/>
      <c r="AD20" s="890">
        <f>COUNTIF($Y$16:$Y$23,"&gt;=70")-SUM(AD14:AD19)</f>
        <v>1</v>
      </c>
      <c r="AE20" s="891"/>
      <c r="AG20" s="884"/>
    </row>
    <row r="21" spans="1:33" ht="15" customHeight="1">
      <c r="A21" s="971"/>
      <c r="B21" s="1358"/>
      <c r="C21" s="1359"/>
      <c r="D21" s="1360"/>
      <c r="E21" s="152" t="s">
        <v>296</v>
      </c>
      <c r="F21" s="1359" t="s">
        <v>604</v>
      </c>
      <c r="G21" s="1359"/>
      <c r="H21" s="1359"/>
      <c r="I21" s="1359"/>
      <c r="J21" s="132" t="s">
        <v>335</v>
      </c>
      <c r="K21" s="878"/>
      <c r="L21" s="1371"/>
      <c r="M21" s="1372"/>
      <c r="N21" s="878" t="str">
        <f t="shared" ref="N21" si="2">IF(N20=$D$67,"（出資比率","")</f>
        <v/>
      </c>
      <c r="O21" s="883"/>
      <c r="P21" s="883"/>
      <c r="Q21" s="319"/>
      <c r="R21" s="285" t="str">
        <f t="shared" ref="R21" si="3">IF(N21="","","％）")</f>
        <v/>
      </c>
      <c r="S21" s="1364"/>
      <c r="T21" s="1365"/>
      <c r="U21" s="1366"/>
      <c r="V21" s="1370"/>
      <c r="W21" s="1371"/>
      <c r="X21" s="1372"/>
      <c r="Y21" s="911"/>
      <c r="Z21" s="912"/>
      <c r="AB21" s="848"/>
      <c r="AC21" s="849"/>
      <c r="AD21" s="854"/>
      <c r="AE21" s="855"/>
      <c r="AG21" s="884"/>
    </row>
    <row r="22" spans="1:33" ht="15" customHeight="1">
      <c r="A22" s="972" t="s">
        <v>25</v>
      </c>
      <c r="B22" s="1354"/>
      <c r="C22" s="1355"/>
      <c r="D22" s="1356"/>
      <c r="E22" s="134"/>
      <c r="F22" s="1357"/>
      <c r="G22" s="1357"/>
      <c r="H22" s="1357"/>
      <c r="I22" s="1357"/>
      <c r="J22" s="151"/>
      <c r="K22" s="877" t="s">
        <v>287</v>
      </c>
      <c r="L22" s="1349"/>
      <c r="M22" s="1350"/>
      <c r="N22" s="1340"/>
      <c r="O22" s="1336"/>
      <c r="P22" s="1336"/>
      <c r="Q22" s="1336"/>
      <c r="R22" s="1337"/>
      <c r="S22" s="1342"/>
      <c r="T22" s="1343"/>
      <c r="U22" s="1344"/>
      <c r="V22" s="1348"/>
      <c r="W22" s="1349"/>
      <c r="X22" s="1350"/>
      <c r="Y22" s="1340"/>
      <c r="Z22" s="1337"/>
      <c r="AB22" s="848" t="s">
        <v>553</v>
      </c>
      <c r="AC22" s="849"/>
      <c r="AD22" s="890">
        <f>4-SUM(AD14:AD21)</f>
        <v>1</v>
      </c>
      <c r="AE22" s="891"/>
      <c r="AG22" s="884"/>
    </row>
    <row r="23" spans="1:33" ht="15" customHeight="1" thickBot="1">
      <c r="A23" s="971"/>
      <c r="B23" s="1358"/>
      <c r="C23" s="1359"/>
      <c r="D23" s="1360"/>
      <c r="E23" s="152" t="s">
        <v>296</v>
      </c>
      <c r="F23" s="1359" t="str">
        <f>IF(AND(B22&lt;&gt;$F$86,B22&lt;&gt;""),"※記載不要","")</f>
        <v/>
      </c>
      <c r="G23" s="1359"/>
      <c r="H23" s="1359"/>
      <c r="I23" s="1359"/>
      <c r="J23" s="132" t="s">
        <v>335</v>
      </c>
      <c r="K23" s="878"/>
      <c r="L23" s="1352"/>
      <c r="M23" s="1353"/>
      <c r="N23" s="878" t="str">
        <f t="shared" ref="N23" si="4">IF(N22=$D$67,"（出資比率","")</f>
        <v/>
      </c>
      <c r="O23" s="883"/>
      <c r="P23" s="883"/>
      <c r="Q23" s="319"/>
      <c r="R23" s="285" t="str">
        <f t="shared" ref="R23" si="5">IF(N23="","","％）")</f>
        <v/>
      </c>
      <c r="S23" s="1345"/>
      <c r="T23" s="1346"/>
      <c r="U23" s="1347"/>
      <c r="V23" s="1351"/>
      <c r="W23" s="1352"/>
      <c r="X23" s="1353"/>
      <c r="Y23" s="1341"/>
      <c r="Z23" s="1339"/>
      <c r="AB23" s="850"/>
      <c r="AC23" s="851"/>
      <c r="AD23" s="892"/>
      <c r="AE23" s="893"/>
      <c r="AG23" s="884"/>
    </row>
    <row r="24" spans="1:33" ht="6" customHeight="1" thickTop="1" thickBot="1">
      <c r="A24" s="274"/>
      <c r="B24" s="274"/>
      <c r="C24" s="274"/>
      <c r="D24" s="274"/>
    </row>
    <row r="25" spans="1:33" ht="6" customHeight="1" thickTop="1">
      <c r="A25" s="275"/>
      <c r="B25" s="275"/>
      <c r="C25" s="275"/>
      <c r="D25" s="275"/>
      <c r="R25" s="903" t="s">
        <v>357</v>
      </c>
      <c r="S25" s="904"/>
      <c r="T25" s="200"/>
      <c r="U25" s="200"/>
      <c r="V25" s="200"/>
      <c r="W25" s="200"/>
      <c r="X25" s="200"/>
      <c r="Y25" s="200"/>
      <c r="Z25" s="200"/>
      <c r="AA25" s="200"/>
      <c r="AB25" s="200"/>
      <c r="AC25" s="200"/>
      <c r="AD25" s="201"/>
    </row>
    <row r="26" spans="1:33" ht="9" customHeight="1">
      <c r="A26" s="924" t="s">
        <v>467</v>
      </c>
      <c r="B26" s="924"/>
      <c r="C26" s="924"/>
      <c r="D26" s="924"/>
      <c r="E26" s="924"/>
      <c r="F26" s="924"/>
      <c r="G26" s="863"/>
      <c r="H26" s="863"/>
      <c r="I26" s="863"/>
      <c r="R26" s="905"/>
      <c r="S26" s="642"/>
      <c r="T26" s="194"/>
      <c r="U26" s="194"/>
      <c r="V26" s="194"/>
      <c r="W26" s="194"/>
      <c r="X26" s="194"/>
      <c r="Y26" s="194"/>
      <c r="Z26" s="194"/>
      <c r="AA26" s="194"/>
      <c r="AB26" s="194"/>
      <c r="AC26" s="194"/>
      <c r="AD26" s="198"/>
    </row>
    <row r="27" spans="1:33" ht="12" customHeight="1">
      <c r="A27" s="924"/>
      <c r="B27" s="924"/>
      <c r="C27" s="924"/>
      <c r="D27" s="924"/>
      <c r="E27" s="924"/>
      <c r="F27" s="924"/>
      <c r="G27" s="129"/>
      <c r="H27" s="129"/>
      <c r="I27" s="129"/>
      <c r="R27" s="954" t="s">
        <v>186</v>
      </c>
      <c r="S27" s="655" t="s">
        <v>374</v>
      </c>
      <c r="T27" s="655"/>
      <c r="U27" s="655"/>
      <c r="V27" s="655"/>
      <c r="W27" s="655"/>
      <c r="X27" s="655"/>
      <c r="Y27" s="655"/>
      <c r="Z27" s="655"/>
      <c r="AA27" s="655"/>
      <c r="AB27" s="655"/>
      <c r="AC27" s="655"/>
      <c r="AD27" s="906"/>
      <c r="AE27" s="194"/>
    </row>
    <row r="28" spans="1:33" ht="3" customHeight="1">
      <c r="A28" s="130"/>
      <c r="B28" s="130"/>
      <c r="C28" s="130"/>
      <c r="D28" s="130"/>
      <c r="F28" s="129"/>
      <c r="G28" s="129"/>
      <c r="H28" s="129"/>
      <c r="I28" s="129"/>
      <c r="R28" s="954"/>
      <c r="S28" s="655"/>
      <c r="T28" s="655"/>
      <c r="U28" s="655"/>
      <c r="V28" s="655"/>
      <c r="W28" s="655"/>
      <c r="X28" s="655"/>
      <c r="Y28" s="655"/>
      <c r="Z28" s="655"/>
      <c r="AA28" s="655"/>
      <c r="AB28" s="655"/>
      <c r="AC28" s="655"/>
      <c r="AD28" s="906"/>
      <c r="AE28" s="194"/>
    </row>
    <row r="29" spans="1:33" ht="15" customHeight="1">
      <c r="A29" s="978" t="s">
        <v>300</v>
      </c>
      <c r="B29" s="978"/>
      <c r="C29" s="978"/>
      <c r="D29" s="978"/>
      <c r="E29" s="978"/>
      <c r="F29" s="978"/>
      <c r="G29" s="978"/>
      <c r="H29" s="978"/>
      <c r="I29" s="978"/>
      <c r="J29" s="978"/>
      <c r="K29" s="978"/>
      <c r="L29" s="978"/>
      <c r="M29" s="978"/>
      <c r="N29" s="135"/>
      <c r="O29" s="136"/>
      <c r="P29" s="4"/>
      <c r="Q29" s="138"/>
      <c r="R29" s="199"/>
      <c r="S29" s="656" t="s">
        <v>840</v>
      </c>
      <c r="T29" s="656"/>
      <c r="U29" s="656"/>
      <c r="V29" s="656"/>
      <c r="W29" s="656"/>
      <c r="X29" s="656"/>
      <c r="Y29" s="656"/>
      <c r="Z29" s="656"/>
      <c r="AA29" s="656"/>
      <c r="AB29" s="656"/>
      <c r="AC29" s="656"/>
      <c r="AD29" s="657"/>
      <c r="AE29" s="194"/>
    </row>
    <row r="30" spans="1:33" ht="15" customHeight="1">
      <c r="A30" s="978" t="s">
        <v>16</v>
      </c>
      <c r="B30" s="978"/>
      <c r="C30" s="978"/>
      <c r="D30" s="978"/>
      <c r="E30" s="978"/>
      <c r="F30" s="978"/>
      <c r="G30" s="978"/>
      <c r="H30" s="978"/>
      <c r="I30" s="978"/>
      <c r="J30" s="978"/>
      <c r="K30" s="978"/>
      <c r="L30" s="978"/>
      <c r="M30" s="193" t="s">
        <v>349</v>
      </c>
      <c r="N30" s="135"/>
      <c r="O30" s="136"/>
      <c r="Q30" s="139"/>
      <c r="R30" s="199" t="s">
        <v>355</v>
      </c>
      <c r="S30" s="655" t="s">
        <v>637</v>
      </c>
      <c r="T30" s="655"/>
      <c r="U30" s="655"/>
      <c r="V30" s="655"/>
      <c r="W30" s="655"/>
      <c r="X30" s="655"/>
      <c r="Y30" s="655"/>
      <c r="Z30" s="655"/>
      <c r="AA30" s="655"/>
      <c r="AB30" s="655"/>
      <c r="AC30" s="655"/>
      <c r="AD30" s="906"/>
      <c r="AE30" s="194"/>
    </row>
    <row r="31" spans="1:33" ht="15" customHeight="1">
      <c r="A31" s="907" t="s">
        <v>362</v>
      </c>
      <c r="B31" s="908"/>
      <c r="C31" s="908"/>
      <c r="D31" s="908"/>
      <c r="E31" s="908"/>
      <c r="F31" s="908"/>
      <c r="G31" s="908"/>
      <c r="H31" s="908"/>
      <c r="I31" s="908"/>
      <c r="J31" s="908"/>
      <c r="K31" s="908"/>
      <c r="L31" s="908"/>
      <c r="M31" s="925">
        <v>200</v>
      </c>
      <c r="N31" s="134"/>
      <c r="O31" s="133"/>
      <c r="Q31" s="139"/>
      <c r="R31" s="199"/>
      <c r="S31" s="655" t="s">
        <v>635</v>
      </c>
      <c r="T31" s="655"/>
      <c r="U31" s="655"/>
      <c r="V31" s="655"/>
      <c r="W31" s="655"/>
      <c r="X31" s="655"/>
      <c r="Y31" s="655"/>
      <c r="Z31" s="655"/>
      <c r="AA31" s="655"/>
      <c r="AB31" s="655"/>
      <c r="AC31" s="655"/>
      <c r="AD31" s="906"/>
      <c r="AE31" s="194"/>
    </row>
    <row r="32" spans="1:33" ht="15" customHeight="1">
      <c r="A32" s="909"/>
      <c r="B32" s="910"/>
      <c r="C32" s="910"/>
      <c r="D32" s="910"/>
      <c r="E32" s="910"/>
      <c r="F32" s="910"/>
      <c r="G32" s="910"/>
      <c r="H32" s="910"/>
      <c r="I32" s="910"/>
      <c r="J32" s="910"/>
      <c r="K32" s="910"/>
      <c r="L32" s="910"/>
      <c r="M32" s="926"/>
      <c r="N32" s="134"/>
      <c r="O32" s="133"/>
      <c r="Q32" s="139"/>
      <c r="R32" s="199" t="s">
        <v>633</v>
      </c>
      <c r="S32" s="655" t="s">
        <v>876</v>
      </c>
      <c r="T32" s="655"/>
      <c r="U32" s="655"/>
      <c r="V32" s="655"/>
      <c r="W32" s="655"/>
      <c r="X32" s="655"/>
      <c r="Y32" s="655"/>
      <c r="Z32" s="655"/>
      <c r="AA32" s="655"/>
      <c r="AB32" s="655"/>
      <c r="AC32" s="655"/>
      <c r="AD32" s="906"/>
      <c r="AE32" s="194"/>
    </row>
    <row r="33" spans="1:46" ht="15" customHeight="1">
      <c r="A33" s="907" t="s">
        <v>361</v>
      </c>
      <c r="B33" s="908"/>
      <c r="C33" s="908"/>
      <c r="D33" s="908"/>
      <c r="E33" s="908"/>
      <c r="F33" s="908"/>
      <c r="G33" s="908"/>
      <c r="H33" s="908"/>
      <c r="I33" s="908"/>
      <c r="J33" s="908"/>
      <c r="K33" s="908"/>
      <c r="L33" s="908"/>
      <c r="M33" s="925">
        <v>90</v>
      </c>
      <c r="N33" s="134"/>
      <c r="O33" s="133"/>
      <c r="Q33" s="139"/>
      <c r="R33" s="199"/>
      <c r="S33" s="655" t="s">
        <v>877</v>
      </c>
      <c r="T33" s="655"/>
      <c r="U33" s="655"/>
      <c r="V33" s="655"/>
      <c r="W33" s="655"/>
      <c r="X33" s="655"/>
      <c r="Y33" s="655"/>
      <c r="Z33" s="655"/>
      <c r="AA33" s="655"/>
      <c r="AB33" s="655"/>
      <c r="AC33" s="655"/>
      <c r="AD33" s="906"/>
      <c r="AE33" s="194"/>
    </row>
    <row r="34" spans="1:46" ht="15" customHeight="1">
      <c r="A34" s="909" t="s">
        <v>299</v>
      </c>
      <c r="B34" s="910"/>
      <c r="C34" s="910"/>
      <c r="D34" s="910"/>
      <c r="E34" s="910"/>
      <c r="F34" s="910"/>
      <c r="G34" s="910"/>
      <c r="H34" s="910"/>
      <c r="I34" s="910"/>
      <c r="J34" s="910"/>
      <c r="K34" s="910"/>
      <c r="L34" s="910"/>
      <c r="M34" s="926"/>
      <c r="N34" s="134"/>
      <c r="O34" s="133"/>
      <c r="Q34" s="139"/>
      <c r="R34" s="199" t="s">
        <v>631</v>
      </c>
      <c r="S34" s="655" t="s">
        <v>634</v>
      </c>
      <c r="T34" s="655"/>
      <c r="U34" s="655"/>
      <c r="V34" s="655"/>
      <c r="W34" s="655"/>
      <c r="X34" s="655"/>
      <c r="Y34" s="655"/>
      <c r="Z34" s="655"/>
      <c r="AA34" s="655"/>
      <c r="AB34" s="655"/>
      <c r="AC34" s="655"/>
      <c r="AD34" s="906"/>
      <c r="AE34" s="194"/>
      <c r="AH34" s="195"/>
      <c r="AI34" s="655"/>
      <c r="AJ34" s="655"/>
      <c r="AK34" s="655"/>
      <c r="AL34" s="655"/>
      <c r="AM34" s="655"/>
      <c r="AN34" s="655"/>
      <c r="AO34" s="655"/>
      <c r="AP34" s="655"/>
      <c r="AQ34" s="655"/>
      <c r="AR34" s="655"/>
      <c r="AS34" s="655"/>
    </row>
    <row r="35" spans="1:46" ht="15" customHeight="1">
      <c r="A35" s="907" t="s">
        <v>301</v>
      </c>
      <c r="B35" s="908"/>
      <c r="C35" s="908"/>
      <c r="D35" s="908"/>
      <c r="E35" s="908"/>
      <c r="F35" s="908"/>
      <c r="G35" s="908"/>
      <c r="H35" s="908"/>
      <c r="I35" s="908"/>
      <c r="J35" s="908"/>
      <c r="K35" s="908"/>
      <c r="L35" s="908"/>
      <c r="M35" s="961">
        <f>M31-M33</f>
        <v>110</v>
      </c>
      <c r="N35" s="134"/>
      <c r="O35" s="133"/>
      <c r="Q35" s="139"/>
      <c r="R35" s="199"/>
      <c r="S35" s="655" t="s">
        <v>632</v>
      </c>
      <c r="T35" s="655"/>
      <c r="U35" s="655"/>
      <c r="V35" s="655"/>
      <c r="W35" s="655"/>
      <c r="X35" s="655"/>
      <c r="Y35" s="655"/>
      <c r="Z35" s="655"/>
      <c r="AA35" s="655"/>
      <c r="AB35" s="655"/>
      <c r="AC35" s="655"/>
      <c r="AD35" s="906"/>
      <c r="AE35" s="194"/>
      <c r="AH35" s="195"/>
      <c r="AI35" s="655"/>
      <c r="AJ35" s="655"/>
      <c r="AK35" s="655"/>
      <c r="AL35" s="655"/>
      <c r="AM35" s="655"/>
      <c r="AN35" s="655"/>
      <c r="AO35" s="655"/>
      <c r="AP35" s="655"/>
      <c r="AQ35" s="655"/>
      <c r="AR35" s="655"/>
      <c r="AS35" s="655"/>
    </row>
    <row r="36" spans="1:46" ht="15" customHeight="1">
      <c r="A36" s="909"/>
      <c r="B36" s="910"/>
      <c r="C36" s="910"/>
      <c r="D36" s="910"/>
      <c r="E36" s="910"/>
      <c r="F36" s="910"/>
      <c r="G36" s="910"/>
      <c r="H36" s="910"/>
      <c r="I36" s="910"/>
      <c r="J36" s="910"/>
      <c r="K36" s="910"/>
      <c r="L36" s="910"/>
      <c r="M36" s="962"/>
      <c r="N36" s="134"/>
      <c r="O36" s="133"/>
      <c r="Q36" s="139"/>
      <c r="R36" s="199" t="s">
        <v>630</v>
      </c>
      <c r="S36" s="963" t="s">
        <v>835</v>
      </c>
      <c r="T36" s="963"/>
      <c r="U36" s="963"/>
      <c r="V36" s="963"/>
      <c r="W36" s="963"/>
      <c r="X36" s="963"/>
      <c r="Y36" s="963"/>
      <c r="Z36" s="963"/>
      <c r="AA36" s="963"/>
      <c r="AB36" s="963"/>
      <c r="AC36" s="963"/>
      <c r="AD36" s="964"/>
      <c r="AE36" s="194"/>
      <c r="AH36" s="195"/>
      <c r="AI36" s="655"/>
      <c r="AJ36" s="655"/>
      <c r="AK36" s="655"/>
      <c r="AL36" s="655"/>
      <c r="AM36" s="655"/>
      <c r="AN36" s="655"/>
      <c r="AO36" s="655"/>
      <c r="AP36" s="655"/>
      <c r="AQ36" s="655"/>
      <c r="AR36" s="655"/>
      <c r="AS36" s="655"/>
    </row>
    <row r="37" spans="1:46" ht="15" customHeight="1">
      <c r="R37" s="199"/>
      <c r="S37" s="655" t="s">
        <v>834</v>
      </c>
      <c r="T37" s="655"/>
      <c r="U37" s="655"/>
      <c r="V37" s="655"/>
      <c r="W37" s="655"/>
      <c r="X37" s="655"/>
      <c r="Y37" s="655"/>
      <c r="Z37" s="655"/>
      <c r="AA37" s="655"/>
      <c r="AB37" s="655"/>
      <c r="AC37" s="655"/>
      <c r="AD37" s="906"/>
      <c r="AE37" s="194"/>
      <c r="AT37" s="203"/>
    </row>
    <row r="38" spans="1:46" ht="15" customHeight="1">
      <c r="A38" s="979" t="s">
        <v>380</v>
      </c>
      <c r="B38" s="979"/>
      <c r="C38" s="979"/>
      <c r="D38" s="979"/>
      <c r="E38" s="979"/>
      <c r="F38" s="979"/>
      <c r="G38" s="980" t="s">
        <v>350</v>
      </c>
      <c r="H38" s="980"/>
      <c r="I38" s="980"/>
      <c r="R38" s="199" t="s">
        <v>627</v>
      </c>
      <c r="S38" s="655" t="s">
        <v>629</v>
      </c>
      <c r="T38" s="655"/>
      <c r="U38" s="655"/>
      <c r="V38" s="655"/>
      <c r="W38" s="655"/>
      <c r="X38" s="655"/>
      <c r="Y38" s="655"/>
      <c r="Z38" s="655"/>
      <c r="AA38" s="655"/>
      <c r="AB38" s="655"/>
      <c r="AC38" s="655"/>
      <c r="AD38" s="906"/>
      <c r="AE38" s="194"/>
    </row>
    <row r="39" spans="1:46" ht="6" customHeight="1">
      <c r="A39" s="979"/>
      <c r="B39" s="979"/>
      <c r="C39" s="979"/>
      <c r="D39" s="979"/>
      <c r="E39" s="979"/>
      <c r="F39" s="979"/>
      <c r="G39" s="980"/>
      <c r="H39" s="980"/>
      <c r="I39" s="980"/>
      <c r="R39" s="199"/>
      <c r="S39" s="656" t="s">
        <v>628</v>
      </c>
      <c r="T39" s="656"/>
      <c r="U39" s="656"/>
      <c r="V39" s="656"/>
      <c r="W39" s="656"/>
      <c r="X39" s="656"/>
      <c r="Y39" s="656"/>
      <c r="Z39" s="656"/>
      <c r="AA39" s="656"/>
      <c r="AB39" s="656"/>
      <c r="AC39" s="656"/>
      <c r="AD39" s="657"/>
      <c r="AE39" s="194"/>
    </row>
    <row r="40" spans="1:46" ht="11.15" customHeight="1">
      <c r="A40" s="131"/>
      <c r="B40" s="131"/>
      <c r="C40" s="131"/>
      <c r="D40" s="131"/>
      <c r="E40" s="131"/>
      <c r="F40" s="131"/>
      <c r="G40" s="131"/>
      <c r="R40" s="199"/>
      <c r="S40" s="656"/>
      <c r="T40" s="656"/>
      <c r="U40" s="656"/>
      <c r="V40" s="656"/>
      <c r="W40" s="656"/>
      <c r="X40" s="656"/>
      <c r="Y40" s="656"/>
      <c r="Z40" s="656"/>
      <c r="AA40" s="656"/>
      <c r="AB40" s="656"/>
      <c r="AC40" s="656"/>
      <c r="AD40" s="657"/>
      <c r="AE40" s="206"/>
    </row>
    <row r="41" spans="1:46" ht="6" customHeight="1">
      <c r="A41" s="907" t="s">
        <v>388</v>
      </c>
      <c r="B41" s="908"/>
      <c r="C41" s="908"/>
      <c r="D41" s="908"/>
      <c r="E41" s="908"/>
      <c r="F41" s="908"/>
      <c r="G41" s="908"/>
      <c r="H41" s="154"/>
      <c r="I41" s="154"/>
      <c r="J41" s="154"/>
      <c r="K41" s="154"/>
      <c r="L41" s="154"/>
      <c r="M41" s="154"/>
      <c r="N41" s="154"/>
      <c r="O41" s="154"/>
      <c r="P41" s="155"/>
      <c r="R41" s="954" t="s">
        <v>875</v>
      </c>
      <c r="S41" s="656" t="s">
        <v>626</v>
      </c>
      <c r="T41" s="656"/>
      <c r="U41" s="656"/>
      <c r="V41" s="656"/>
      <c r="W41" s="656"/>
      <c r="X41" s="656"/>
      <c r="Y41" s="656"/>
      <c r="Z41" s="656"/>
      <c r="AA41" s="656"/>
      <c r="AB41" s="656"/>
      <c r="AC41" s="656"/>
      <c r="AD41" s="657"/>
      <c r="AE41" s="206"/>
    </row>
    <row r="42" spans="1:46" ht="9" customHeight="1">
      <c r="A42" s="922"/>
      <c r="B42" s="923"/>
      <c r="C42" s="923"/>
      <c r="D42" s="923"/>
      <c r="E42" s="923"/>
      <c r="F42" s="923"/>
      <c r="G42" s="923"/>
      <c r="H42" s="125"/>
      <c r="I42" s="125"/>
      <c r="J42" s="125"/>
      <c r="K42" s="125"/>
      <c r="L42" s="125"/>
      <c r="M42" s="125"/>
      <c r="N42" s="125"/>
      <c r="O42" s="125"/>
      <c r="P42" s="205"/>
      <c r="R42" s="954"/>
      <c r="S42" s="656"/>
      <c r="T42" s="656"/>
      <c r="U42" s="656"/>
      <c r="V42" s="656"/>
      <c r="W42" s="656"/>
      <c r="X42" s="656"/>
      <c r="Y42" s="656"/>
      <c r="Z42" s="656"/>
      <c r="AA42" s="656"/>
      <c r="AB42" s="656"/>
      <c r="AC42" s="656"/>
      <c r="AD42" s="657"/>
      <c r="AE42" s="206"/>
    </row>
    <row r="43" spans="1:46" ht="15" customHeight="1" thickBot="1">
      <c r="A43" s="204"/>
      <c r="B43" s="189"/>
      <c r="C43" s="981" t="s">
        <v>302</v>
      </c>
      <c r="D43" s="981"/>
      <c r="E43" s="5" t="s">
        <v>298</v>
      </c>
      <c r="F43" s="921" t="s">
        <v>315</v>
      </c>
      <c r="G43" s="921"/>
      <c r="H43" s="921"/>
      <c r="I43" s="921"/>
      <c r="J43" s="189"/>
      <c r="K43" s="189"/>
      <c r="L43" s="189"/>
      <c r="M43" s="189"/>
      <c r="N43" s="189"/>
      <c r="O43" s="189"/>
      <c r="P43" s="302"/>
      <c r="R43" s="469"/>
      <c r="S43" s="965" t="s">
        <v>878</v>
      </c>
      <c r="T43" s="965"/>
      <c r="U43" s="965"/>
      <c r="V43" s="965"/>
      <c r="W43" s="965"/>
      <c r="X43" s="965"/>
      <c r="Y43" s="965"/>
      <c r="Z43" s="965"/>
      <c r="AA43" s="965"/>
      <c r="AB43" s="965"/>
      <c r="AC43" s="965"/>
      <c r="AD43" s="966"/>
      <c r="AE43" s="206"/>
    </row>
    <row r="44" spans="1:46" ht="15" customHeight="1" thickTop="1">
      <c r="A44" s="293"/>
      <c r="D44" s="126" t="str">
        <f>IF(F44=D95,G91,G92)</f>
        <v>対象業務</v>
      </c>
      <c r="E44" s="5" t="s">
        <v>298</v>
      </c>
      <c r="F44" s="921" t="s">
        <v>304</v>
      </c>
      <c r="G44" s="921"/>
      <c r="H44" s="921"/>
      <c r="I44" s="921"/>
      <c r="J44" s="921"/>
      <c r="K44" s="921"/>
      <c r="L44" s="921"/>
      <c r="M44" s="921"/>
      <c r="N44" s="921"/>
      <c r="O44" s="921"/>
      <c r="P44" s="303"/>
    </row>
    <row r="45" spans="1:46" ht="15" customHeight="1">
      <c r="A45" s="293"/>
      <c r="D45" s="126" t="s">
        <v>605</v>
      </c>
      <c r="E45" s="5" t="s">
        <v>298</v>
      </c>
      <c r="F45" s="977">
        <v>2</v>
      </c>
      <c r="G45" s="977"/>
      <c r="H45" s="125" t="s">
        <v>296</v>
      </c>
      <c r="I45" s="976" t="s">
        <v>884</v>
      </c>
      <c r="J45" s="976"/>
      <c r="K45" s="976"/>
      <c r="L45" s="125" t="s">
        <v>287</v>
      </c>
      <c r="M45" s="976" t="s">
        <v>885</v>
      </c>
      <c r="N45" s="976"/>
      <c r="O45" s="976"/>
      <c r="P45" s="294" t="s">
        <v>348</v>
      </c>
      <c r="R45" s="195"/>
      <c r="S45" s="642"/>
      <c r="T45" s="642"/>
      <c r="U45" s="642"/>
      <c r="V45" s="642"/>
      <c r="W45" s="642"/>
      <c r="X45" s="642"/>
      <c r="Y45" s="642"/>
      <c r="Z45" s="642"/>
      <c r="AA45" s="642"/>
      <c r="AB45" s="642"/>
      <c r="AC45" s="642"/>
      <c r="AD45" s="642"/>
      <c r="AE45" s="642"/>
    </row>
    <row r="46" spans="1:46" ht="15" customHeight="1">
      <c r="A46" s="293"/>
      <c r="D46" s="126" t="s">
        <v>610</v>
      </c>
      <c r="E46" s="5" t="s">
        <v>298</v>
      </c>
      <c r="F46" s="921" t="s">
        <v>306</v>
      </c>
      <c r="G46" s="921"/>
      <c r="H46" s="921"/>
      <c r="I46" s="921"/>
      <c r="J46" s="190"/>
      <c r="K46" s="190"/>
      <c r="L46" s="190"/>
      <c r="M46" s="190"/>
      <c r="N46" s="190"/>
      <c r="O46" s="190"/>
      <c r="P46" s="303"/>
      <c r="R46" s="195"/>
      <c r="S46" s="642"/>
      <c r="T46" s="642"/>
      <c r="U46" s="642"/>
      <c r="V46" s="642"/>
      <c r="W46" s="642"/>
      <c r="X46" s="642"/>
      <c r="Y46" s="642"/>
      <c r="Z46" s="642"/>
      <c r="AA46" s="642"/>
      <c r="AB46" s="642"/>
      <c r="AC46" s="642"/>
      <c r="AD46" s="642"/>
      <c r="AE46" s="642"/>
    </row>
    <row r="47" spans="1:46" ht="15" customHeight="1">
      <c r="A47" s="295"/>
      <c r="B47" s="296"/>
      <c r="C47" s="296"/>
      <c r="D47" s="137" t="s">
        <v>307</v>
      </c>
      <c r="E47" s="296" t="s">
        <v>298</v>
      </c>
      <c r="F47" s="920" t="s">
        <v>312</v>
      </c>
      <c r="G47" s="920"/>
      <c r="H47" s="920"/>
      <c r="I47" s="920"/>
      <c r="J47" s="191"/>
      <c r="K47" s="191"/>
      <c r="L47" s="191"/>
      <c r="M47" s="191"/>
      <c r="N47" s="191"/>
      <c r="O47" s="191"/>
      <c r="P47" s="304"/>
      <c r="R47" s="195"/>
      <c r="S47" s="642"/>
      <c r="T47" s="642"/>
      <c r="U47" s="642"/>
      <c r="V47" s="642"/>
      <c r="W47" s="642"/>
      <c r="X47" s="642"/>
      <c r="Y47" s="642"/>
      <c r="Z47" s="642"/>
      <c r="AA47" s="642"/>
      <c r="AB47" s="642"/>
      <c r="AC47" s="642"/>
      <c r="AD47" s="642"/>
      <c r="AE47" s="642"/>
    </row>
    <row r="48" spans="1:46" ht="15" customHeight="1"/>
    <row r="49" spans="1:27" ht="15" customHeight="1">
      <c r="A49" s="856" t="s">
        <v>387</v>
      </c>
      <c r="B49" s="860"/>
      <c r="C49" s="857"/>
      <c r="D49" s="856" t="s">
        <v>656</v>
      </c>
      <c r="E49" s="860"/>
      <c r="F49" s="857"/>
      <c r="G49" s="856" t="s">
        <v>391</v>
      </c>
      <c r="H49" s="860"/>
      <c r="I49" s="860"/>
      <c r="J49" s="860"/>
      <c r="K49" s="860"/>
      <c r="L49" s="857"/>
      <c r="M49" s="957" t="s">
        <v>392</v>
      </c>
      <c r="N49" s="957"/>
      <c r="O49" s="957"/>
      <c r="P49" s="957"/>
      <c r="Q49" s="957" t="s">
        <v>609</v>
      </c>
      <c r="R49" s="957"/>
      <c r="S49" s="957"/>
      <c r="T49" s="957"/>
      <c r="U49" s="957"/>
    </row>
    <row r="50" spans="1:27" ht="15" customHeight="1">
      <c r="A50" s="858"/>
      <c r="B50" s="861"/>
      <c r="C50" s="859"/>
      <c r="D50" s="858"/>
      <c r="E50" s="861"/>
      <c r="F50" s="859"/>
      <c r="G50" s="858"/>
      <c r="H50" s="861"/>
      <c r="I50" s="861"/>
      <c r="J50" s="861"/>
      <c r="K50" s="861"/>
      <c r="L50" s="859"/>
      <c r="M50" s="957"/>
      <c r="N50" s="957"/>
      <c r="O50" s="957"/>
      <c r="P50" s="957"/>
      <c r="Q50" s="957"/>
      <c r="R50" s="957"/>
      <c r="S50" s="957"/>
      <c r="T50" s="957"/>
      <c r="U50" s="957"/>
    </row>
    <row r="51" spans="1:27" ht="15" customHeight="1">
      <c r="A51" s="1034" t="str">
        <f>IF(B51=D91,"○","×")</f>
        <v>○</v>
      </c>
      <c r="B51" s="915" t="s">
        <v>390</v>
      </c>
      <c r="C51" s="916"/>
      <c r="D51" s="885"/>
      <c r="E51" s="862"/>
      <c r="F51" s="886"/>
      <c r="G51" s="927" t="s">
        <v>671</v>
      </c>
      <c r="H51" s="928"/>
      <c r="I51" s="928"/>
      <c r="J51" s="928"/>
      <c r="K51" s="928"/>
      <c r="L51" s="929"/>
      <c r="M51" s="887" t="s">
        <v>606</v>
      </c>
      <c r="N51" s="888"/>
      <c r="O51" s="888"/>
      <c r="P51" s="889"/>
      <c r="Q51" s="1340" t="s">
        <v>653</v>
      </c>
      <c r="R51" s="1336"/>
      <c r="S51" s="888">
        <v>5</v>
      </c>
      <c r="T51" s="1336" t="s">
        <v>654</v>
      </c>
      <c r="U51" s="1337"/>
      <c r="V51" s="169"/>
      <c r="W51" s="330"/>
      <c r="X51" s="330"/>
      <c r="Y51" s="330"/>
      <c r="Z51" s="330"/>
      <c r="AA51" s="330"/>
    </row>
    <row r="52" spans="1:27" ht="15" customHeight="1">
      <c r="A52" s="1035"/>
      <c r="B52" s="917"/>
      <c r="C52" s="918"/>
      <c r="D52" s="867" t="s">
        <v>652</v>
      </c>
      <c r="E52" s="868"/>
      <c r="F52" s="869"/>
      <c r="G52" s="930"/>
      <c r="H52" s="931"/>
      <c r="I52" s="931"/>
      <c r="J52" s="931"/>
      <c r="K52" s="931"/>
      <c r="L52" s="932"/>
      <c r="M52" s="911"/>
      <c r="N52" s="919"/>
      <c r="O52" s="919"/>
      <c r="P52" s="912"/>
      <c r="Q52" s="1341"/>
      <c r="R52" s="1338"/>
      <c r="S52" s="919"/>
      <c r="T52" s="1338"/>
      <c r="U52" s="1339"/>
      <c r="V52" s="133"/>
      <c r="W52" s="330"/>
      <c r="X52" s="330"/>
      <c r="Y52" s="330"/>
      <c r="Z52" s="330"/>
      <c r="AA52" s="330"/>
    </row>
    <row r="53" spans="1:27" ht="15" customHeight="1"/>
    <row r="54" spans="1:27" ht="15" customHeight="1"/>
    <row r="55" spans="1:27" ht="15" customHeight="1">
      <c r="A55" t="s">
        <v>330</v>
      </c>
      <c r="B55"/>
      <c r="C55"/>
      <c r="D55"/>
    </row>
    <row r="56" spans="1:27" ht="15" customHeight="1">
      <c r="A56"/>
      <c r="B56" t="s">
        <v>351</v>
      </c>
      <c r="C56"/>
      <c r="D56"/>
    </row>
    <row r="57" spans="1:27">
      <c r="B57" s="4" t="s">
        <v>371</v>
      </c>
      <c r="C57" s="4"/>
    </row>
    <row r="58" spans="1:27">
      <c r="D58" s="5" t="s">
        <v>794</v>
      </c>
    </row>
    <row r="59" spans="1:27">
      <c r="D59" s="5" t="s">
        <v>7</v>
      </c>
    </row>
    <row r="60" spans="1:27">
      <c r="A60" s="4"/>
      <c r="B60" s="4" t="s">
        <v>11</v>
      </c>
      <c r="C60" s="4"/>
      <c r="D60" s="4"/>
      <c r="E60" s="4"/>
      <c r="F60" s="4"/>
    </row>
    <row r="61" spans="1:27">
      <c r="A61" s="4"/>
      <c r="B61" s="4"/>
      <c r="C61" s="4"/>
      <c r="D61" s="5" t="s">
        <v>836</v>
      </c>
      <c r="E61" s="4" t="s">
        <v>7</v>
      </c>
    </row>
    <row r="62" spans="1:27">
      <c r="A62" s="4"/>
      <c r="B62" s="4"/>
      <c r="C62" s="4"/>
      <c r="D62" s="5" t="s">
        <v>837</v>
      </c>
      <c r="E62" s="4" t="s">
        <v>7</v>
      </c>
    </row>
    <row r="63" spans="1:27">
      <c r="A63" s="4"/>
      <c r="B63" s="4"/>
      <c r="C63" s="4"/>
      <c r="D63" s="5" t="s">
        <v>838</v>
      </c>
      <c r="E63" s="4" t="s">
        <v>7</v>
      </c>
    </row>
    <row r="64" spans="1:27">
      <c r="A64" s="4"/>
      <c r="B64" s="4"/>
      <c r="C64" s="4"/>
      <c r="D64" s="5" t="s">
        <v>839</v>
      </c>
      <c r="E64" s="4" t="s">
        <v>7</v>
      </c>
    </row>
    <row r="65" spans="1:4">
      <c r="A65"/>
      <c r="B65" t="s">
        <v>4</v>
      </c>
      <c r="C65"/>
      <c r="D65"/>
    </row>
    <row r="66" spans="1:4">
      <c r="A66"/>
      <c r="B66"/>
      <c r="C66"/>
      <c r="D66" t="s">
        <v>6</v>
      </c>
    </row>
    <row r="67" spans="1:4">
      <c r="A67"/>
      <c r="B67"/>
      <c r="C67"/>
      <c r="D67" t="s">
        <v>289</v>
      </c>
    </row>
    <row r="68" spans="1:4">
      <c r="A68"/>
      <c r="B68" t="s">
        <v>286</v>
      </c>
      <c r="C68"/>
      <c r="D68"/>
    </row>
    <row r="69" spans="1:4" ht="39">
      <c r="A69"/>
      <c r="B69"/>
      <c r="C69"/>
      <c r="D69" s="123" t="s">
        <v>677</v>
      </c>
    </row>
    <row r="70" spans="1:4">
      <c r="A70"/>
      <c r="B70"/>
      <c r="C70"/>
      <c r="D70" t="s">
        <v>290</v>
      </c>
    </row>
    <row r="71" spans="1:4">
      <c r="A71"/>
      <c r="B71"/>
      <c r="C71"/>
      <c r="D71" t="s">
        <v>292</v>
      </c>
    </row>
    <row r="72" spans="1:4">
      <c r="A72"/>
      <c r="B72"/>
      <c r="C72"/>
      <c r="D72" t="s">
        <v>293</v>
      </c>
    </row>
    <row r="73" spans="1:4">
      <c r="A73"/>
      <c r="B73"/>
      <c r="C73"/>
      <c r="D73" t="s">
        <v>291</v>
      </c>
    </row>
    <row r="74" spans="1:4">
      <c r="A74"/>
      <c r="B74"/>
      <c r="C74"/>
      <c r="D74" s="150" t="s">
        <v>316</v>
      </c>
    </row>
    <row r="75" spans="1:4">
      <c r="A75"/>
      <c r="B75" t="s">
        <v>67</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538</v>
      </c>
    </row>
    <row r="84" spans="1:7">
      <c r="D84" s="5" t="s">
        <v>273</v>
      </c>
      <c r="F84" s="5" t="s">
        <v>273</v>
      </c>
    </row>
    <row r="85" spans="1:7">
      <c r="D85" s="4" t="s">
        <v>603</v>
      </c>
      <c r="F85" s="5" t="s">
        <v>297</v>
      </c>
    </row>
    <row r="86" spans="1:7">
      <c r="F86" t="s">
        <v>603</v>
      </c>
    </row>
    <row r="87" spans="1:7">
      <c r="F87"/>
    </row>
    <row r="90" spans="1:7">
      <c r="A90"/>
      <c r="B90" t="s">
        <v>381</v>
      </c>
      <c r="C90"/>
      <c r="D90"/>
    </row>
    <row r="91" spans="1:7" ht="26">
      <c r="A91"/>
      <c r="B91"/>
      <c r="C91"/>
      <c r="D91" s="50" t="s">
        <v>390</v>
      </c>
      <c r="G91" s="5" t="s">
        <v>363</v>
      </c>
    </row>
    <row r="92" spans="1:7" ht="26">
      <c r="A92"/>
      <c r="B92"/>
      <c r="C92"/>
      <c r="D92" s="50" t="s">
        <v>370</v>
      </c>
      <c r="G92" s="5" t="s">
        <v>364</v>
      </c>
    </row>
    <row r="93" spans="1:7">
      <c r="A93"/>
      <c r="B93"/>
      <c r="C93"/>
      <c r="D93"/>
    </row>
    <row r="94" spans="1:7">
      <c r="A94"/>
      <c r="B94"/>
      <c r="C94"/>
      <c r="D94"/>
    </row>
    <row r="95" spans="1:7">
      <c r="A95"/>
      <c r="B95"/>
      <c r="C95"/>
      <c r="D95" t="s">
        <v>304</v>
      </c>
    </row>
    <row r="96" spans="1:7">
      <c r="A96"/>
      <c r="B96"/>
      <c r="C96"/>
      <c r="D96" t="s">
        <v>303</v>
      </c>
    </row>
    <row r="97" spans="1:6">
      <c r="A97"/>
      <c r="B97"/>
      <c r="C97"/>
      <c r="D97" t="s">
        <v>305</v>
      </c>
    </row>
    <row r="98" spans="1:6">
      <c r="A98"/>
      <c r="B98"/>
      <c r="C98"/>
      <c r="D98" s="150" t="s">
        <v>316</v>
      </c>
    </row>
    <row r="99" spans="1:6">
      <c r="A99"/>
      <c r="B99"/>
      <c r="C99"/>
      <c r="D99" t="s">
        <v>308</v>
      </c>
    </row>
    <row r="100" spans="1:6">
      <c r="A100"/>
      <c r="B100"/>
      <c r="C100"/>
      <c r="D100" t="s">
        <v>309</v>
      </c>
    </row>
    <row r="101" spans="1:6">
      <c r="A101"/>
      <c r="B101"/>
      <c r="C101"/>
      <c r="D101" t="s">
        <v>310</v>
      </c>
    </row>
    <row r="102" spans="1:6">
      <c r="A102"/>
      <c r="B102"/>
      <c r="C102"/>
      <c r="D102" t="s">
        <v>311</v>
      </c>
    </row>
    <row r="103" spans="1:6">
      <c r="A103"/>
      <c r="B103"/>
      <c r="C103"/>
      <c r="D103" t="s">
        <v>312</v>
      </c>
    </row>
    <row r="104" spans="1:6">
      <c r="A104"/>
      <c r="B104"/>
      <c r="C104"/>
      <c r="D104" s="150" t="s">
        <v>316</v>
      </c>
    </row>
    <row r="105" spans="1:6">
      <c r="A105"/>
      <c r="B105"/>
      <c r="C105"/>
      <c r="D105" s="150"/>
    </row>
    <row r="106" spans="1:6">
      <c r="B106" s="4"/>
      <c r="D106" s="329" t="s">
        <v>606</v>
      </c>
    </row>
    <row r="107" spans="1:6" ht="13.5" customHeight="1">
      <c r="D107" t="s">
        <v>607</v>
      </c>
    </row>
    <row r="108" spans="1:6">
      <c r="D108" t="s">
        <v>608</v>
      </c>
    </row>
    <row r="109" spans="1:6">
      <c r="D109" s="329"/>
      <c r="F109"/>
    </row>
  </sheetData>
  <mergeCells count="172">
    <mergeCell ref="AA1:AE1"/>
    <mergeCell ref="A2:AE2"/>
    <mergeCell ref="U3:W3"/>
    <mergeCell ref="Y3:AE3"/>
    <mergeCell ref="U4:W4"/>
    <mergeCell ref="Y4:AE4"/>
    <mergeCell ref="A5:F5"/>
    <mergeCell ref="G5:L5"/>
    <mergeCell ref="N5:P5"/>
    <mergeCell ref="Q5:AE5"/>
    <mergeCell ref="A7:A8"/>
    <mergeCell ref="B7:D8"/>
    <mergeCell ref="F7:I8"/>
    <mergeCell ref="K7:M7"/>
    <mergeCell ref="N7:R8"/>
    <mergeCell ref="V7:Y7"/>
    <mergeCell ref="AC7:AE8"/>
    <mergeCell ref="K8:M8"/>
    <mergeCell ref="S8:U8"/>
    <mergeCell ref="V8:Y8"/>
    <mergeCell ref="Z8:AB8"/>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V14:X15"/>
    <mergeCell ref="Y14:Z15"/>
    <mergeCell ref="AB14:AC15"/>
    <mergeCell ref="AD14:AE15"/>
    <mergeCell ref="AG14:AG15"/>
    <mergeCell ref="F15:I15"/>
    <mergeCell ref="A14:A15"/>
    <mergeCell ref="B14:D15"/>
    <mergeCell ref="F14:I14"/>
    <mergeCell ref="K14:M15"/>
    <mergeCell ref="N14:R15"/>
    <mergeCell ref="S14:U15"/>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A30:L30"/>
    <mergeCell ref="S30:AD30"/>
    <mergeCell ref="A31:L32"/>
    <mergeCell ref="M31:M32"/>
    <mergeCell ref="S31:AD31"/>
    <mergeCell ref="S32:AD32"/>
    <mergeCell ref="R25:S26"/>
    <mergeCell ref="A26:F27"/>
    <mergeCell ref="G26:I26"/>
    <mergeCell ref="R27:R28"/>
    <mergeCell ref="S27:AD28"/>
    <mergeCell ref="A29:M29"/>
    <mergeCell ref="S29:AD29"/>
    <mergeCell ref="A35:L36"/>
    <mergeCell ref="M35:M36"/>
    <mergeCell ref="S35:AD35"/>
    <mergeCell ref="AI35:AS35"/>
    <mergeCell ref="S36:AD36"/>
    <mergeCell ref="AI36:AS36"/>
    <mergeCell ref="A33:L33"/>
    <mergeCell ref="M33:M34"/>
    <mergeCell ref="S33:AD33"/>
    <mergeCell ref="A34:L34"/>
    <mergeCell ref="S34:AD34"/>
    <mergeCell ref="AI34:AS34"/>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F46:I46"/>
    <mergeCell ref="S46:AE46"/>
    <mergeCell ref="F47:I47"/>
    <mergeCell ref="S47:AE47"/>
    <mergeCell ref="A49:C50"/>
    <mergeCell ref="D49:F50"/>
    <mergeCell ref="G49:L50"/>
    <mergeCell ref="M49:P50"/>
    <mergeCell ref="Q49:U50"/>
    <mergeCell ref="S51:S52"/>
    <mergeCell ref="T51:U52"/>
    <mergeCell ref="D52:F52"/>
    <mergeCell ref="A51:A52"/>
    <mergeCell ref="B51:C52"/>
    <mergeCell ref="D51:F51"/>
    <mergeCell ref="G51:L52"/>
    <mergeCell ref="M51:P52"/>
    <mergeCell ref="Q51:R52"/>
  </mergeCells>
  <phoneticPr fontId="2"/>
  <conditionalFormatting sqref="A7:AE8 A9:K9 N9:AE10 A10:J10">
    <cfRule type="expression" dxfId="34" priority="2">
      <formula>$A$5=""</formula>
    </cfRule>
  </conditionalFormatting>
  <conditionalFormatting sqref="G38 A41:P47 A49:U52">
    <cfRule type="expression" dxfId="33" priority="3">
      <formula>$A$38=""</formula>
    </cfRule>
  </conditionalFormatting>
  <conditionalFormatting sqref="G5:AE5">
    <cfRule type="expression" dxfId="32"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codeName="Sheet22">
    <tabColor rgb="FF00FFFF"/>
    <pageSetUpPr fitToPage="1"/>
  </sheetPr>
  <dimension ref="A1:BF209"/>
  <sheetViews>
    <sheetView showGridLines="0" workbookViewId="0">
      <selection activeCell="H5" sqref="H5"/>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9" customWidth="1"/>
    <col min="52" max="56" width="6.6328125" style="5" customWidth="1"/>
    <col min="57" max="58" width="9" style="5" customWidth="1"/>
    <col min="59" max="16384" width="9" style="5"/>
  </cols>
  <sheetData>
    <row r="1" spans="1:51" ht="15" customHeight="1">
      <c r="AL1" s="207"/>
      <c r="AM1" s="207"/>
      <c r="AN1" s="1120" t="s">
        <v>377</v>
      </c>
      <c r="AO1" s="1121"/>
      <c r="AP1" s="1121"/>
      <c r="AQ1" s="1121"/>
      <c r="AR1" s="1121"/>
      <c r="AS1" s="1121"/>
      <c r="AT1" s="1122"/>
    </row>
    <row r="2" spans="1:51" ht="21" customHeight="1">
      <c r="A2" s="983" t="s">
        <v>313</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c r="AF2" s="983"/>
      <c r="AG2" s="983"/>
      <c r="AH2" s="983"/>
      <c r="AI2" s="983"/>
      <c r="AJ2" s="983"/>
      <c r="AK2" s="983"/>
      <c r="AL2" s="983"/>
      <c r="AM2" s="983"/>
      <c r="AN2" s="983"/>
      <c r="AO2" s="983"/>
      <c r="AP2" s="983"/>
      <c r="AQ2" s="983"/>
      <c r="AR2" s="983"/>
      <c r="AS2" s="983"/>
      <c r="AT2" s="983"/>
    </row>
    <row r="3" spans="1:51" ht="15" customHeight="1">
      <c r="G3" s="1124"/>
      <c r="H3" s="1124"/>
      <c r="I3" s="1124"/>
      <c r="J3" s="1124"/>
      <c r="K3" s="1124"/>
      <c r="L3" s="1124"/>
      <c r="M3" s="1124"/>
      <c r="N3" s="1124"/>
      <c r="O3" s="1124"/>
      <c r="P3" s="1124"/>
      <c r="Q3" s="1124"/>
      <c r="R3" s="1124"/>
      <c r="AG3" s="986" t="s">
        <v>317</v>
      </c>
      <c r="AH3" s="986"/>
      <c r="AI3" s="986"/>
      <c r="AJ3" s="986"/>
      <c r="AK3" s="125" t="s">
        <v>298</v>
      </c>
      <c r="AL3" s="984" t="str">
        <f>例＿様式１!L6</f>
        <v>○○○○○建設</v>
      </c>
      <c r="AM3" s="984"/>
      <c r="AN3" s="984"/>
      <c r="AO3" s="984"/>
      <c r="AP3" s="984"/>
      <c r="AQ3" s="984"/>
      <c r="AR3" s="984"/>
      <c r="AS3" s="984"/>
      <c r="AT3" s="984"/>
    </row>
    <row r="4" spans="1:51" ht="15" customHeight="1">
      <c r="G4" s="1124"/>
      <c r="H4" s="1124"/>
      <c r="I4" s="1124"/>
      <c r="J4" s="1124"/>
      <c r="K4" s="1124"/>
      <c r="L4" s="1124"/>
      <c r="M4" s="1124"/>
      <c r="N4" s="1124"/>
      <c r="O4" s="1124"/>
      <c r="P4" s="1124"/>
      <c r="Q4" s="1124"/>
      <c r="R4" s="1124"/>
      <c r="AG4" s="986" t="s">
        <v>318</v>
      </c>
      <c r="AH4" s="986"/>
      <c r="AI4" s="986"/>
      <c r="AJ4" s="986"/>
      <c r="AK4" s="125" t="s">
        <v>298</v>
      </c>
      <c r="AL4" s="985" t="str">
        <f>例＿様式１!B11</f>
        <v>県道○○線　○○○○○○○○○工事</v>
      </c>
      <c r="AM4" s="985"/>
      <c r="AN4" s="985"/>
      <c r="AO4" s="985"/>
      <c r="AP4" s="985"/>
      <c r="AQ4" s="985"/>
      <c r="AR4" s="985"/>
      <c r="AS4" s="985"/>
      <c r="AT4" s="985"/>
      <c r="AY4" s="5"/>
    </row>
    <row r="5" spans="1:51" ht="21" customHeight="1">
      <c r="A5" s="1123" t="s">
        <v>682</v>
      </c>
      <c r="B5" s="1123"/>
      <c r="C5" s="1123"/>
      <c r="D5" s="1123"/>
      <c r="E5" s="1123"/>
      <c r="F5" s="1123"/>
      <c r="O5" s="147"/>
      <c r="P5" s="147"/>
      <c r="Q5" s="1127" t="s">
        <v>784</v>
      </c>
      <c r="R5" s="1127"/>
      <c r="S5" s="1127"/>
      <c r="T5" s="1127"/>
      <c r="U5" s="1127"/>
      <c r="V5" s="1127"/>
      <c r="W5" s="1127"/>
      <c r="X5" s="1125" t="s">
        <v>785</v>
      </c>
      <c r="Y5" s="1125"/>
      <c r="Z5" s="1125"/>
      <c r="AA5" s="1125"/>
      <c r="AB5" s="1125"/>
      <c r="AC5" s="1125"/>
      <c r="AD5" s="1125"/>
      <c r="AE5" s="1125"/>
      <c r="AF5" s="1125"/>
      <c r="AG5" s="1125"/>
      <c r="AH5" s="1125"/>
      <c r="AI5" s="1125"/>
      <c r="AJ5" s="1125"/>
      <c r="AK5" s="1125"/>
      <c r="AL5" s="401"/>
      <c r="AM5" s="400"/>
      <c r="AN5" s="400"/>
      <c r="AO5" s="400"/>
      <c r="AP5" s="400"/>
      <c r="AQ5" s="400"/>
      <c r="AR5" s="400"/>
      <c r="AS5" s="400"/>
      <c r="AT5" s="400"/>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1125"/>
      <c r="Y6" s="1126"/>
      <c r="Z6" s="1126"/>
      <c r="AA6" s="1126"/>
      <c r="AB6" s="1126"/>
      <c r="AC6" s="1126"/>
      <c r="AD6" s="1126"/>
      <c r="AE6" s="1126"/>
      <c r="AF6" s="1126"/>
      <c r="AG6" s="1126"/>
      <c r="AH6" s="1126"/>
      <c r="AI6" s="1126"/>
      <c r="AJ6" s="1126"/>
      <c r="AK6" s="1126"/>
      <c r="AL6" s="401"/>
    </row>
    <row r="7" spans="1:51" ht="15" customHeight="1">
      <c r="A7" s="973" t="s">
        <v>679</v>
      </c>
      <c r="B7" s="153"/>
      <c r="C7" s="325" t="s">
        <v>337</v>
      </c>
      <c r="D7" s="325" t="s">
        <v>296</v>
      </c>
      <c r="E7" s="325" t="s">
        <v>678</v>
      </c>
      <c r="F7" s="155" t="s">
        <v>288</v>
      </c>
      <c r="G7" s="1128" t="s">
        <v>687</v>
      </c>
      <c r="H7" s="1129"/>
      <c r="I7" s="1129"/>
      <c r="J7" s="1129"/>
      <c r="K7" s="1129"/>
      <c r="L7" s="1129"/>
      <c r="M7" s="1129"/>
      <c r="N7" s="1129"/>
      <c r="O7" s="1130"/>
      <c r="Y7" s="973" t="s">
        <v>679</v>
      </c>
      <c r="Z7" s="154"/>
      <c r="AA7" s="1150" t="s">
        <v>681</v>
      </c>
      <c r="AB7" s="1150"/>
      <c r="AC7" s="1150"/>
      <c r="AD7" s="1150"/>
      <c r="AE7" s="1150"/>
      <c r="AF7" s="151"/>
      <c r="AG7" s="856" t="s">
        <v>668</v>
      </c>
      <c r="AH7" s="860"/>
      <c r="AI7" s="860"/>
      <c r="AJ7" s="860"/>
      <c r="AK7" s="860"/>
      <c r="AL7" s="860"/>
      <c r="AM7" s="860"/>
      <c r="AN7" s="860"/>
      <c r="AO7" s="860"/>
      <c r="AP7" s="860"/>
      <c r="AQ7" s="860"/>
      <c r="AR7" s="860"/>
      <c r="AS7" s="857"/>
      <c r="AT7" s="376"/>
      <c r="AV7" s="4" t="s">
        <v>686</v>
      </c>
    </row>
    <row r="8" spans="1:51" ht="15" customHeight="1" thickBot="1">
      <c r="A8" s="974"/>
      <c r="B8" s="143" t="s">
        <v>296</v>
      </c>
      <c r="C8" s="326" t="s">
        <v>321</v>
      </c>
      <c r="D8" s="326" t="s">
        <v>298</v>
      </c>
      <c r="E8" s="326" t="s">
        <v>557</v>
      </c>
      <c r="F8" s="168" t="s">
        <v>288</v>
      </c>
      <c r="G8" s="1131" t="s">
        <v>787</v>
      </c>
      <c r="H8" s="1132"/>
      <c r="I8" s="1132"/>
      <c r="J8" s="1132"/>
      <c r="K8" s="1132"/>
      <c r="L8" s="1132"/>
      <c r="M8" s="1132"/>
      <c r="N8" s="1132"/>
      <c r="O8" s="1133"/>
      <c r="U8" s="4"/>
      <c r="Y8" s="974"/>
      <c r="Z8" s="142" t="s">
        <v>334</v>
      </c>
      <c r="AA8" s="883" t="s">
        <v>689</v>
      </c>
      <c r="AB8" s="883"/>
      <c r="AC8" s="883"/>
      <c r="AD8" s="883"/>
      <c r="AE8" s="883"/>
      <c r="AF8" s="132" t="s">
        <v>335</v>
      </c>
      <c r="AG8" s="858" t="s">
        <v>667</v>
      </c>
      <c r="AH8" s="861"/>
      <c r="AI8" s="861"/>
      <c r="AJ8" s="861"/>
      <c r="AK8" s="861"/>
      <c r="AL8" s="861"/>
      <c r="AM8" s="861"/>
      <c r="AN8" s="861"/>
      <c r="AO8" s="861"/>
      <c r="AP8" s="861"/>
      <c r="AQ8" s="861"/>
      <c r="AR8" s="861"/>
      <c r="AS8" s="859"/>
      <c r="AT8" s="376"/>
      <c r="AV8" s="957">
        <v>1</v>
      </c>
      <c r="AW8" s="957" t="str">
        <f>IF(OR(A9="○",A9=""),IF(OR(A9="○",A9=""),IF(OR(E9="女性",AND(E9="男性",AND(E10&lt;40,NOT(E10=0))),AND(E9="",AND(E10&lt;40,NOT(E10=0)))),"○","×")),IF(A9="工場製作","対象外",""))</f>
        <v>○</v>
      </c>
    </row>
    <row r="9" spans="1:51" ht="15" customHeight="1">
      <c r="A9" s="972" t="s">
        <v>58</v>
      </c>
      <c r="B9" s="153"/>
      <c r="C9" s="414" t="s">
        <v>843</v>
      </c>
      <c r="D9" s="154"/>
      <c r="E9" s="354" t="s">
        <v>684</v>
      </c>
      <c r="F9" s="155"/>
      <c r="G9" s="1134" t="s">
        <v>887</v>
      </c>
      <c r="H9" s="1135"/>
      <c r="I9" s="1135"/>
      <c r="J9" s="1135"/>
      <c r="K9" s="1135"/>
      <c r="L9" s="1135"/>
      <c r="M9" s="1135"/>
      <c r="N9" s="1135"/>
      <c r="O9" s="1136"/>
      <c r="R9" s="1140" t="s">
        <v>786</v>
      </c>
      <c r="S9" s="1141"/>
      <c r="T9" s="1141"/>
      <c r="U9" s="1142"/>
      <c r="Y9" s="1151" t="s">
        <v>58</v>
      </c>
      <c r="Z9" s="125"/>
      <c r="AA9" s="1153" t="s">
        <v>844</v>
      </c>
      <c r="AB9" s="1153"/>
      <c r="AC9" s="1153"/>
      <c r="AD9" s="1153"/>
      <c r="AE9" s="1153"/>
      <c r="AF9" s="155"/>
      <c r="AG9" s="1134" t="s">
        <v>597</v>
      </c>
      <c r="AH9" s="1135"/>
      <c r="AI9" s="1135"/>
      <c r="AJ9" s="1135"/>
      <c r="AK9" s="1135"/>
      <c r="AL9" s="1135"/>
      <c r="AM9" s="1135"/>
      <c r="AN9" s="1135"/>
      <c r="AO9" s="1135"/>
      <c r="AP9" s="1135"/>
      <c r="AQ9" s="1135"/>
      <c r="AR9" s="1135"/>
      <c r="AS9" s="1136"/>
      <c r="AT9" s="367"/>
      <c r="AV9" s="957"/>
      <c r="AW9" s="957"/>
    </row>
    <row r="10" spans="1:51" ht="15" customHeight="1">
      <c r="A10" s="971"/>
      <c r="B10" s="143" t="s">
        <v>296</v>
      </c>
      <c r="C10" s="417">
        <v>35828</v>
      </c>
      <c r="D10" s="326" t="s">
        <v>298</v>
      </c>
      <c r="E10" s="365">
        <f>IF(NOT(C10=""),DATEDIF(C10,$R$48,"Y"),"")</f>
        <v>27</v>
      </c>
      <c r="F10" s="168" t="s">
        <v>288</v>
      </c>
      <c r="G10" s="1137"/>
      <c r="H10" s="1138"/>
      <c r="I10" s="1138"/>
      <c r="J10" s="1138"/>
      <c r="K10" s="1138"/>
      <c r="L10" s="1138"/>
      <c r="M10" s="1138"/>
      <c r="N10" s="1138"/>
      <c r="O10" s="1139"/>
      <c r="R10" s="1143"/>
      <c r="S10" s="861"/>
      <c r="T10" s="861"/>
      <c r="U10" s="1144"/>
      <c r="Y10" s="1152"/>
      <c r="Z10" s="169" t="s">
        <v>296</v>
      </c>
      <c r="AA10" s="1001">
        <v>27456</v>
      </c>
      <c r="AB10" s="1001"/>
      <c r="AC10" s="1001"/>
      <c r="AD10" s="1001"/>
      <c r="AE10" s="1001"/>
      <c r="AF10" s="205" t="s">
        <v>288</v>
      </c>
      <c r="AG10" s="1137"/>
      <c r="AH10" s="1138"/>
      <c r="AI10" s="1138"/>
      <c r="AJ10" s="1138"/>
      <c r="AK10" s="1138"/>
      <c r="AL10" s="1138"/>
      <c r="AM10" s="1138"/>
      <c r="AN10" s="1138"/>
      <c r="AO10" s="1138"/>
      <c r="AP10" s="1138"/>
      <c r="AQ10" s="1138"/>
      <c r="AR10" s="1138"/>
      <c r="AS10" s="1139"/>
      <c r="AT10" s="367"/>
      <c r="AV10" s="957">
        <v>2</v>
      </c>
      <c r="AW10" s="957" t="str">
        <f>IF(OR(A11="○",A11=""),IF(OR(A11="○",A11=""),IF(OR(E11="女性",AND(E11="男性",AND(E12&lt;40,NOT(E12=0))),AND(E11="",AND(E12&lt;40,NOT(E12=0)))),"○","×")),IF(A11="工場製作","対象外",""))</f>
        <v>○</v>
      </c>
    </row>
    <row r="11" spans="1:51" ht="15" customHeight="1">
      <c r="A11" s="972" t="s">
        <v>58</v>
      </c>
      <c r="B11" s="153"/>
      <c r="C11" s="414" t="s">
        <v>842</v>
      </c>
      <c r="D11" s="154" t="s">
        <v>296</v>
      </c>
      <c r="E11" s="354" t="s">
        <v>685</v>
      </c>
      <c r="F11" s="155" t="s">
        <v>288</v>
      </c>
      <c r="G11" s="1134" t="s">
        <v>598</v>
      </c>
      <c r="H11" s="1135"/>
      <c r="I11" s="1135"/>
      <c r="J11" s="1135"/>
      <c r="K11" s="1135"/>
      <c r="L11" s="1135"/>
      <c r="M11" s="1135"/>
      <c r="N11" s="1135"/>
      <c r="O11" s="1136"/>
      <c r="R11" s="1145" t="s">
        <v>782</v>
      </c>
      <c r="S11" s="1135"/>
      <c r="T11" s="1135"/>
      <c r="U11" s="1146"/>
      <c r="Y11" s="1151" t="s">
        <v>58</v>
      </c>
      <c r="Z11" s="353"/>
      <c r="AA11" s="1153" t="s">
        <v>845</v>
      </c>
      <c r="AB11" s="1153"/>
      <c r="AC11" s="1153"/>
      <c r="AD11" s="1153"/>
      <c r="AE11" s="1153"/>
      <c r="AF11" s="155"/>
      <c r="AG11" s="1134" t="s">
        <v>598</v>
      </c>
      <c r="AH11" s="1135"/>
      <c r="AI11" s="1135"/>
      <c r="AJ11" s="1135"/>
      <c r="AK11" s="1135"/>
      <c r="AL11" s="1135"/>
      <c r="AM11" s="1135"/>
      <c r="AN11" s="1135"/>
      <c r="AO11" s="1135"/>
      <c r="AP11" s="1135"/>
      <c r="AQ11" s="1135"/>
      <c r="AR11" s="1135"/>
      <c r="AS11" s="1136"/>
      <c r="AT11" s="367"/>
      <c r="AV11" s="957"/>
      <c r="AW11" s="957"/>
    </row>
    <row r="12" spans="1:51" ht="15" customHeight="1" thickBot="1">
      <c r="A12" s="971"/>
      <c r="B12" s="143" t="s">
        <v>296</v>
      </c>
      <c r="C12" s="417">
        <v>31841</v>
      </c>
      <c r="D12" s="326" t="s">
        <v>298</v>
      </c>
      <c r="E12" s="365">
        <f>IF(NOT(C12=""),DATEDIF(C12,$R$48,"Y"),"")</f>
        <v>38</v>
      </c>
      <c r="F12" s="168" t="s">
        <v>288</v>
      </c>
      <c r="G12" s="1137"/>
      <c r="H12" s="1138"/>
      <c r="I12" s="1138"/>
      <c r="J12" s="1138"/>
      <c r="K12" s="1138"/>
      <c r="L12" s="1138"/>
      <c r="M12" s="1138"/>
      <c r="N12" s="1138"/>
      <c r="O12" s="1139"/>
      <c r="R12" s="1147"/>
      <c r="S12" s="1148"/>
      <c r="T12" s="1148"/>
      <c r="U12" s="1149"/>
      <c r="Y12" s="1152"/>
      <c r="Z12" s="362" t="s">
        <v>296</v>
      </c>
      <c r="AA12" s="1001">
        <v>27154</v>
      </c>
      <c r="AB12" s="1001"/>
      <c r="AC12" s="1001"/>
      <c r="AD12" s="1001"/>
      <c r="AE12" s="1001"/>
      <c r="AF12" s="168" t="s">
        <v>288</v>
      </c>
      <c r="AG12" s="1137"/>
      <c r="AH12" s="1138"/>
      <c r="AI12" s="1138"/>
      <c r="AJ12" s="1138"/>
      <c r="AK12" s="1138"/>
      <c r="AL12" s="1138"/>
      <c r="AM12" s="1138"/>
      <c r="AN12" s="1138"/>
      <c r="AO12" s="1138"/>
      <c r="AP12" s="1138"/>
      <c r="AQ12" s="1138"/>
      <c r="AR12" s="1138"/>
      <c r="AS12" s="1139"/>
      <c r="AT12" s="367"/>
      <c r="AV12" s="957">
        <v>3</v>
      </c>
      <c r="AW12" s="957" t="str">
        <f>IF(OR(A13="○",A13=""),IF(OR(A13="○",A13=""),IF(OR(E13="女性",AND(E13="男性",AND(E14&lt;40,NOT(E14=0))),AND(E13="",AND(E14&lt;40,NOT(E14=0)))),"○","×")),IF(A13="工場製作","対象外",""))</f>
        <v>対象外</v>
      </c>
    </row>
    <row r="13" spans="1:51" ht="15" customHeight="1">
      <c r="A13" s="972" t="s">
        <v>372</v>
      </c>
      <c r="B13" s="153"/>
      <c r="C13" s="414" t="s">
        <v>841</v>
      </c>
      <c r="D13" s="154" t="s">
        <v>296</v>
      </c>
      <c r="E13" s="354"/>
      <c r="F13" s="155" t="s">
        <v>288</v>
      </c>
      <c r="G13" s="1134"/>
      <c r="H13" s="1135"/>
      <c r="I13" s="1135"/>
      <c r="J13" s="1135"/>
      <c r="K13" s="1135"/>
      <c r="L13" s="1135"/>
      <c r="M13" s="1135"/>
      <c r="N13" s="1135"/>
      <c r="O13" s="1136"/>
      <c r="Y13" s="1151" t="s">
        <v>7</v>
      </c>
      <c r="Z13" s="353"/>
      <c r="AA13" s="1153"/>
      <c r="AB13" s="1153"/>
      <c r="AC13" s="1153"/>
      <c r="AD13" s="1153"/>
      <c r="AE13" s="1153"/>
      <c r="AF13" s="155"/>
      <c r="AG13" s="1134"/>
      <c r="AH13" s="1135"/>
      <c r="AI13" s="1135"/>
      <c r="AJ13" s="1135"/>
      <c r="AK13" s="1135"/>
      <c r="AL13" s="1135"/>
      <c r="AM13" s="1135"/>
      <c r="AN13" s="1135"/>
      <c r="AO13" s="1135"/>
      <c r="AP13" s="1135"/>
      <c r="AQ13" s="1135"/>
      <c r="AR13" s="1135"/>
      <c r="AS13" s="1136"/>
      <c r="AT13" s="367"/>
      <c r="AV13" s="957"/>
      <c r="AW13" s="957"/>
    </row>
    <row r="14" spans="1:51" ht="15" customHeight="1">
      <c r="A14" s="971"/>
      <c r="B14" s="143" t="s">
        <v>296</v>
      </c>
      <c r="C14" s="417"/>
      <c r="D14" s="326" t="s">
        <v>298</v>
      </c>
      <c r="E14" s="365" t="str">
        <f>IF(NOT(C14=""),DATEDIF(C14,$R$48,"Y"),"")</f>
        <v/>
      </c>
      <c r="F14" s="168" t="s">
        <v>288</v>
      </c>
      <c r="G14" s="1137"/>
      <c r="H14" s="1138"/>
      <c r="I14" s="1138"/>
      <c r="J14" s="1138"/>
      <c r="K14" s="1138"/>
      <c r="L14" s="1138"/>
      <c r="M14" s="1138"/>
      <c r="N14" s="1138"/>
      <c r="O14" s="1139"/>
      <c r="Y14" s="1152"/>
      <c r="Z14" s="362" t="s">
        <v>296</v>
      </c>
      <c r="AA14" s="1001"/>
      <c r="AB14" s="1001"/>
      <c r="AC14" s="1001"/>
      <c r="AD14" s="1001"/>
      <c r="AE14" s="1001"/>
      <c r="AF14" s="168" t="s">
        <v>288</v>
      </c>
      <c r="AG14" s="1137"/>
      <c r="AH14" s="1138"/>
      <c r="AI14" s="1138"/>
      <c r="AJ14" s="1138"/>
      <c r="AK14" s="1138"/>
      <c r="AL14" s="1138"/>
      <c r="AM14" s="1138"/>
      <c r="AN14" s="1138"/>
      <c r="AO14" s="1138"/>
      <c r="AP14" s="1138"/>
      <c r="AQ14" s="1138"/>
      <c r="AR14" s="1138"/>
      <c r="AS14" s="1139"/>
      <c r="AT14" s="367"/>
    </row>
    <row r="15" spans="1:51" ht="3" customHeight="1">
      <c r="A15" s="131"/>
      <c r="B15" s="131"/>
      <c r="C15" s="131"/>
      <c r="D15" s="131"/>
      <c r="E15" s="131"/>
      <c r="F15" s="131"/>
      <c r="G15" s="131"/>
      <c r="H15" s="131"/>
      <c r="I15" s="131"/>
      <c r="J15" s="131"/>
      <c r="P15" s="126"/>
    </row>
    <row r="16" spans="1:51" ht="18" customHeight="1">
      <c r="A16" s="1162" t="str">
        <f>IF(AND(様式３!A5 = "",R11="しない"),"【参考】","")</f>
        <v/>
      </c>
      <c r="B16" s="1162"/>
      <c r="H16" s="1157" t="s">
        <v>595</v>
      </c>
      <c r="I16" s="1157"/>
      <c r="J16" s="1157"/>
      <c r="K16" s="1157"/>
      <c r="L16" s="1157"/>
      <c r="M16" s="1157"/>
      <c r="N16" s="1157"/>
      <c r="U16" s="1161" t="str">
        <f>IF(様式３!A5 = "","入札公告に示す配置技術者の同種工事の施工実績","")</f>
        <v/>
      </c>
      <c r="V16" s="1161"/>
      <c r="W16" s="1161"/>
      <c r="X16" s="1161"/>
      <c r="Y16" s="1161"/>
      <c r="Z16" s="1161"/>
      <c r="AA16" s="1161"/>
      <c r="AB16" s="1161"/>
      <c r="AC16" s="1161"/>
      <c r="AD16" s="1161"/>
      <c r="AE16" s="1161"/>
      <c r="AF16" s="1161"/>
      <c r="AG16" s="1161"/>
      <c r="AH16" s="1161"/>
      <c r="AI16" s="1161"/>
      <c r="AJ16" s="1161"/>
      <c r="AK16" s="1161"/>
      <c r="AL16" s="1161"/>
      <c r="AM16" s="1161"/>
      <c r="AN16" s="1161"/>
      <c r="AO16" s="1161"/>
      <c r="AP16" s="1161"/>
      <c r="AQ16" s="1161"/>
      <c r="AR16" s="1161"/>
      <c r="AS16" s="1161"/>
      <c r="AT16" s="1161"/>
    </row>
    <row r="17" spans="1:58" ht="15" customHeight="1">
      <c r="A17" s="1160" t="str">
        <f>IF(様式３!A5=B78,B78,"■同種工事の施工実績")</f>
        <v>■同種工事の施工実績</v>
      </c>
      <c r="B17" s="1160"/>
      <c r="C17" s="1160"/>
      <c r="D17" s="1160"/>
      <c r="E17" s="1160"/>
      <c r="F17" s="1160"/>
      <c r="G17" s="1160"/>
      <c r="H17" s="1158" t="str">
        <f>様式３!$G$5</f>
        <v>対象期間：平成23年度～入札参加申込期限日</v>
      </c>
      <c r="I17" s="1158"/>
      <c r="J17" s="1158"/>
      <c r="K17" s="1158"/>
      <c r="L17" s="1158"/>
      <c r="M17" s="1158"/>
      <c r="N17" s="1158"/>
      <c r="O17" s="1158"/>
      <c r="P17" s="1158"/>
      <c r="Q17" s="1158"/>
      <c r="R17" s="1158"/>
      <c r="S17" s="1158"/>
      <c r="T17" s="1158"/>
      <c r="U17" s="884" t="s">
        <v>537</v>
      </c>
      <c r="V17" s="884"/>
      <c r="W17" s="884"/>
      <c r="X17" s="995" t="str">
        <f>様式３!$Q$5</f>
        <v>港湾・海岸工事において、鋼矢板、鋼管矢板、鋼管杭のいずれかを、船舶を使用し海上打設した工事</v>
      </c>
      <c r="Y17" s="995"/>
      <c r="Z17" s="995"/>
      <c r="AA17" s="995"/>
      <c r="AB17" s="995"/>
      <c r="AC17" s="995"/>
      <c r="AD17" s="995"/>
      <c r="AE17" s="995"/>
      <c r="AF17" s="995"/>
      <c r="AG17" s="995"/>
      <c r="AH17" s="995"/>
      <c r="AI17" s="995"/>
      <c r="AJ17" s="995"/>
      <c r="AK17" s="995"/>
      <c r="AL17" s="995"/>
      <c r="AM17" s="995"/>
      <c r="AN17" s="995"/>
      <c r="AO17" s="995"/>
      <c r="AP17" s="995"/>
      <c r="AQ17" s="995"/>
      <c r="AR17" s="995"/>
      <c r="AS17" s="995"/>
      <c r="AT17" s="995"/>
    </row>
    <row r="18" spans="1:58" ht="10.4" customHeight="1">
      <c r="A18" s="1160"/>
      <c r="B18" s="1160"/>
      <c r="C18" s="1160"/>
      <c r="D18" s="1160"/>
      <c r="E18" s="1160"/>
      <c r="F18" s="1160"/>
      <c r="G18" s="1160"/>
      <c r="H18" s="1159"/>
      <c r="I18" s="1159"/>
      <c r="J18" s="1159"/>
      <c r="K18" s="1159"/>
      <c r="L18" s="1159"/>
      <c r="M18" s="1159"/>
      <c r="N18" s="1159"/>
      <c r="O18" s="1159"/>
      <c r="P18" s="1159"/>
      <c r="Q18" s="1159"/>
      <c r="R18" s="1159"/>
      <c r="S18" s="1159"/>
      <c r="T18" s="1159"/>
      <c r="U18" s="884"/>
      <c r="V18" s="884"/>
      <c r="W18" s="884"/>
      <c r="X18" s="969"/>
      <c r="Y18" s="969"/>
      <c r="Z18" s="969"/>
      <c r="AA18" s="969"/>
      <c r="AB18" s="969"/>
      <c r="AC18" s="969"/>
      <c r="AD18" s="969"/>
      <c r="AE18" s="969"/>
      <c r="AF18" s="969"/>
      <c r="AG18" s="969"/>
      <c r="AH18" s="969"/>
      <c r="AI18" s="969"/>
      <c r="AJ18" s="969"/>
      <c r="AK18" s="969"/>
      <c r="AL18" s="969"/>
      <c r="AM18" s="969"/>
      <c r="AN18" s="969"/>
      <c r="AO18" s="969"/>
      <c r="AP18" s="969"/>
      <c r="AQ18" s="969"/>
      <c r="AR18" s="969"/>
      <c r="AS18" s="969"/>
      <c r="AT18" s="969"/>
    </row>
    <row r="19" spans="1:58" ht="3" customHeight="1">
      <c r="A19" s="127"/>
      <c r="B19" s="127"/>
      <c r="C19" s="127"/>
      <c r="D19" s="127"/>
      <c r="E19" s="127"/>
      <c r="F19" s="131"/>
      <c r="G19" s="131"/>
      <c r="H19" s="131"/>
      <c r="I19" s="131"/>
      <c r="J19" s="131"/>
      <c r="P19" s="126"/>
    </row>
    <row r="20" spans="1:58" ht="15" customHeight="1">
      <c r="A20" s="973" t="s">
        <v>52</v>
      </c>
      <c r="B20" s="153"/>
      <c r="C20" s="154" t="s">
        <v>337</v>
      </c>
      <c r="D20" s="155"/>
      <c r="E20" s="973" t="s">
        <v>364</v>
      </c>
      <c r="F20" s="856" t="s">
        <v>373</v>
      </c>
      <c r="G20" s="860"/>
      <c r="H20" s="860"/>
      <c r="I20" s="860"/>
      <c r="J20" s="857"/>
      <c r="K20" s="153"/>
      <c r="L20" s="860" t="s">
        <v>318</v>
      </c>
      <c r="M20" s="860"/>
      <c r="N20" s="860"/>
      <c r="O20" s="860"/>
      <c r="P20" s="860"/>
      <c r="Q20" s="860"/>
      <c r="R20" s="860"/>
      <c r="S20" s="860"/>
      <c r="T20" s="860"/>
      <c r="U20" s="860"/>
      <c r="V20" s="124"/>
      <c r="W20" s="856" t="s">
        <v>655</v>
      </c>
      <c r="X20" s="860"/>
      <c r="Y20" s="860"/>
      <c r="Z20" s="860"/>
      <c r="AA20" s="857"/>
      <c r="AB20" s="856" t="s">
        <v>4</v>
      </c>
      <c r="AC20" s="860"/>
      <c r="AD20" s="860"/>
      <c r="AE20" s="860"/>
      <c r="AF20" s="857"/>
      <c r="AG20" s="1010" t="s">
        <v>387</v>
      </c>
      <c r="AH20" s="1011"/>
      <c r="AI20" s="1011"/>
      <c r="AJ20" s="1011"/>
      <c r="AK20" s="1011"/>
      <c r="AL20" s="1011"/>
      <c r="AM20" s="1011"/>
      <c r="AN20" s="1011"/>
      <c r="AO20" s="1011"/>
      <c r="AP20" s="1011"/>
      <c r="AQ20" s="1012"/>
      <c r="AR20" s="856" t="s">
        <v>245</v>
      </c>
      <c r="AS20" s="860"/>
      <c r="AT20" s="857"/>
    </row>
    <row r="21" spans="1:58" ht="15" customHeight="1">
      <c r="A21" s="974"/>
      <c r="B21" s="143" t="s">
        <v>334</v>
      </c>
      <c r="C21" s="142" t="s">
        <v>321</v>
      </c>
      <c r="D21" s="168" t="s">
        <v>335</v>
      </c>
      <c r="E21" s="974"/>
      <c r="F21" s="858"/>
      <c r="G21" s="861"/>
      <c r="H21" s="861"/>
      <c r="I21" s="861"/>
      <c r="J21" s="859"/>
      <c r="K21" s="143"/>
      <c r="L21" s="861"/>
      <c r="M21" s="861"/>
      <c r="N21" s="861"/>
      <c r="O21" s="861"/>
      <c r="P21" s="861"/>
      <c r="Q21" s="861"/>
      <c r="R21" s="861"/>
      <c r="S21" s="861"/>
      <c r="T21" s="861"/>
      <c r="U21" s="861"/>
      <c r="V21" s="192"/>
      <c r="W21" s="858"/>
      <c r="X21" s="861"/>
      <c r="Y21" s="861"/>
      <c r="Z21" s="861"/>
      <c r="AA21" s="859"/>
      <c r="AB21" s="858"/>
      <c r="AC21" s="861"/>
      <c r="AD21" s="861"/>
      <c r="AE21" s="861"/>
      <c r="AF21" s="859"/>
      <c r="AG21" s="1013" t="str">
        <f>様式３!S8</f>
        <v>規模・寸法</v>
      </c>
      <c r="AH21" s="1014"/>
      <c r="AI21" s="1014"/>
      <c r="AJ21" s="1015"/>
      <c r="AK21" s="1016" t="str">
        <f>様式３!V8</f>
        <v>構造型式</v>
      </c>
      <c r="AL21" s="1017"/>
      <c r="AM21" s="1017"/>
      <c r="AN21" s="1018"/>
      <c r="AO21" s="1019" t="str">
        <f>様式３!Z8</f>
        <v>使用機材・数量</v>
      </c>
      <c r="AP21" s="1020"/>
      <c r="AQ21" s="1021"/>
      <c r="AR21" s="858"/>
      <c r="AS21" s="861"/>
      <c r="AT21" s="859"/>
    </row>
    <row r="22" spans="1:58" ht="15" customHeight="1">
      <c r="A22" s="972" t="s">
        <v>58</v>
      </c>
      <c r="B22" s="134"/>
      <c r="C22" s="306" t="str">
        <f>IF($R$11=$C$75,IF(Y9=$C$81,AA9,""),IF(A9=$C$81,C9,""))</f>
        <v>〇×　▲□</v>
      </c>
      <c r="D22" s="141"/>
      <c r="E22" s="972" t="s">
        <v>794</v>
      </c>
      <c r="F22" s="885" t="s">
        <v>645</v>
      </c>
      <c r="G22" s="862"/>
      <c r="H22" s="862"/>
      <c r="I22" s="862"/>
      <c r="J22" s="886"/>
      <c r="K22" s="134"/>
      <c r="L22" s="862" t="s">
        <v>847</v>
      </c>
      <c r="M22" s="862"/>
      <c r="N22" s="862"/>
      <c r="O22" s="862"/>
      <c r="P22" s="862"/>
      <c r="Q22" s="862"/>
      <c r="R22" s="862"/>
      <c r="S22" s="862"/>
      <c r="T22" s="862"/>
      <c r="U22" s="862"/>
      <c r="V22" s="340"/>
      <c r="W22" s="144"/>
      <c r="X22" s="1391">
        <v>42186</v>
      </c>
      <c r="Y22" s="1391"/>
      <c r="Z22" s="1391"/>
      <c r="AA22" s="1392"/>
      <c r="AB22" s="887" t="s">
        <v>6</v>
      </c>
      <c r="AC22" s="888"/>
      <c r="AD22" s="888"/>
      <c r="AE22" s="888"/>
      <c r="AF22" s="889"/>
      <c r="AG22" s="887" t="s">
        <v>848</v>
      </c>
      <c r="AH22" s="888"/>
      <c r="AI22" s="888"/>
      <c r="AJ22" s="1022"/>
      <c r="AK22" s="1023" t="s">
        <v>850</v>
      </c>
      <c r="AL22" s="888"/>
      <c r="AM22" s="888"/>
      <c r="AN22" s="1022"/>
      <c r="AO22" s="1023" t="s">
        <v>852</v>
      </c>
      <c r="AP22" s="888"/>
      <c r="AQ22" s="889"/>
      <c r="AR22" s="1002" t="s">
        <v>694</v>
      </c>
      <c r="AS22" s="1003"/>
      <c r="AT22" s="1004"/>
    </row>
    <row r="23" spans="1:58" ht="15" customHeight="1">
      <c r="A23" s="971"/>
      <c r="B23" s="152" t="s">
        <v>296</v>
      </c>
      <c r="C23" s="364">
        <f>IF($R$11=$C$75,IF(Y9=$C$81,AA10,""),IF(A9=$C$81,C10,""))</f>
        <v>27456</v>
      </c>
      <c r="D23" s="132" t="s">
        <v>288</v>
      </c>
      <c r="E23" s="971"/>
      <c r="F23" s="867" t="s">
        <v>846</v>
      </c>
      <c r="G23" s="868"/>
      <c r="H23" s="868"/>
      <c r="I23" s="868"/>
      <c r="J23" s="869"/>
      <c r="K23" s="152"/>
      <c r="L23" s="868"/>
      <c r="M23" s="868"/>
      <c r="N23" s="868"/>
      <c r="O23" s="868"/>
      <c r="P23" s="868"/>
      <c r="Q23" s="868"/>
      <c r="R23" s="868"/>
      <c r="S23" s="868"/>
      <c r="T23" s="868"/>
      <c r="U23" s="868"/>
      <c r="V23" s="341"/>
      <c r="W23" s="152" t="s">
        <v>287</v>
      </c>
      <c r="X23" s="1393">
        <v>42454</v>
      </c>
      <c r="Y23" s="1393"/>
      <c r="Z23" s="1393"/>
      <c r="AA23" s="1394"/>
      <c r="AB23" s="878" t="str">
        <f>IF(AB22=$C$90,"（出資比率","")</f>
        <v/>
      </c>
      <c r="AC23" s="883"/>
      <c r="AD23" s="283"/>
      <c r="AE23" s="883" t="str">
        <f>IF(AB23="","","％）")</f>
        <v/>
      </c>
      <c r="AF23" s="1000"/>
      <c r="AG23" s="911" t="s">
        <v>849</v>
      </c>
      <c r="AH23" s="919"/>
      <c r="AI23" s="919"/>
      <c r="AJ23" s="1009"/>
      <c r="AK23" s="1008" t="s">
        <v>851</v>
      </c>
      <c r="AL23" s="919"/>
      <c r="AM23" s="919"/>
      <c r="AN23" s="1009"/>
      <c r="AO23" s="1008" t="s">
        <v>853</v>
      </c>
      <c r="AP23" s="919"/>
      <c r="AQ23" s="912"/>
      <c r="AR23" s="1005"/>
      <c r="AS23" s="1006"/>
      <c r="AT23" s="1007"/>
    </row>
    <row r="24" spans="1:58" ht="15" customHeight="1">
      <c r="A24" s="972"/>
      <c r="B24" s="134"/>
      <c r="C24" s="306" t="str">
        <f>IF($R$11=$C$75,IF(Y11=$C$81,AA11,""),IF(A11=$C$81,C11,""))</f>
        <v>□★　〇▽</v>
      </c>
      <c r="D24" s="141"/>
      <c r="E24" s="972" t="s">
        <v>7</v>
      </c>
      <c r="F24" s="885"/>
      <c r="G24" s="862"/>
      <c r="H24" s="862"/>
      <c r="I24" s="862"/>
      <c r="J24" s="886"/>
      <c r="K24" s="134"/>
      <c r="L24" s="862"/>
      <c r="M24" s="862"/>
      <c r="N24" s="862"/>
      <c r="O24" s="862"/>
      <c r="P24" s="862"/>
      <c r="Q24" s="862"/>
      <c r="R24" s="862"/>
      <c r="S24" s="862"/>
      <c r="T24" s="862"/>
      <c r="U24" s="862"/>
      <c r="V24" s="342"/>
      <c r="W24" s="144"/>
      <c r="X24" s="1391"/>
      <c r="Y24" s="1391"/>
      <c r="Z24" s="1391"/>
      <c r="AA24" s="1392"/>
      <c r="AB24" s="887"/>
      <c r="AC24" s="888"/>
      <c r="AD24" s="888"/>
      <c r="AE24" s="888"/>
      <c r="AF24" s="889"/>
      <c r="AG24" s="887"/>
      <c r="AH24" s="888"/>
      <c r="AI24" s="888"/>
      <c r="AJ24" s="1022"/>
      <c r="AK24" s="1023"/>
      <c r="AL24" s="888"/>
      <c r="AM24" s="888"/>
      <c r="AN24" s="1022"/>
      <c r="AO24" s="1023"/>
      <c r="AP24" s="888"/>
      <c r="AQ24" s="889"/>
      <c r="AR24" s="1002" t="s">
        <v>694</v>
      </c>
      <c r="AS24" s="1003"/>
      <c r="AT24" s="1004"/>
    </row>
    <row r="25" spans="1:58" ht="15" customHeight="1">
      <c r="A25" s="971"/>
      <c r="B25" s="152" t="s">
        <v>296</v>
      </c>
      <c r="C25" s="364">
        <f>IF($R$11=$C$75,IF(Y11=$C$81,AA12,""),IF(A11=$C$81,C12,""))</f>
        <v>27154</v>
      </c>
      <c r="D25" s="132" t="s">
        <v>288</v>
      </c>
      <c r="E25" s="971"/>
      <c r="F25" s="867"/>
      <c r="G25" s="868"/>
      <c r="H25" s="868"/>
      <c r="I25" s="868"/>
      <c r="J25" s="869"/>
      <c r="K25" s="152"/>
      <c r="L25" s="868"/>
      <c r="M25" s="868"/>
      <c r="N25" s="868"/>
      <c r="O25" s="868"/>
      <c r="P25" s="868"/>
      <c r="Q25" s="868"/>
      <c r="R25" s="868"/>
      <c r="S25" s="868"/>
      <c r="T25" s="868"/>
      <c r="U25" s="868"/>
      <c r="V25" s="341"/>
      <c r="W25" s="152" t="s">
        <v>287</v>
      </c>
      <c r="X25" s="1393"/>
      <c r="Y25" s="1393"/>
      <c r="Z25" s="1393"/>
      <c r="AA25" s="1394"/>
      <c r="AB25" s="878" t="str">
        <f>IF(AB24=$C$90,"（出資比率","")</f>
        <v/>
      </c>
      <c r="AC25" s="883"/>
      <c r="AD25" s="283"/>
      <c r="AE25" s="883" t="str">
        <f>IF(AB25="","","％）")</f>
        <v/>
      </c>
      <c r="AF25" s="1000"/>
      <c r="AG25" s="911"/>
      <c r="AH25" s="919"/>
      <c r="AI25" s="919"/>
      <c r="AJ25" s="1009"/>
      <c r="AK25" s="1008"/>
      <c r="AL25" s="919"/>
      <c r="AM25" s="919"/>
      <c r="AN25" s="1009"/>
      <c r="AO25" s="1008"/>
      <c r="AP25" s="919"/>
      <c r="AQ25" s="912"/>
      <c r="AR25" s="1005"/>
      <c r="AS25" s="1006"/>
      <c r="AT25" s="1007"/>
    </row>
    <row r="26" spans="1:58" ht="15" customHeight="1">
      <c r="A26" s="972"/>
      <c r="B26" s="134"/>
      <c r="C26" s="306" t="str">
        <f>IF($R$11=$C$75,IF(Y13=$C$81,AA13,""),IF(A13=$C$81,C13,""))</f>
        <v/>
      </c>
      <c r="D26" s="141"/>
      <c r="E26" s="972" t="s">
        <v>7</v>
      </c>
      <c r="F26" s="885"/>
      <c r="G26" s="862"/>
      <c r="H26" s="862"/>
      <c r="I26" s="862"/>
      <c r="J26" s="886"/>
      <c r="K26" s="134"/>
      <c r="L26" s="862"/>
      <c r="M26" s="862"/>
      <c r="N26" s="862"/>
      <c r="O26" s="862"/>
      <c r="P26" s="862"/>
      <c r="Q26" s="862"/>
      <c r="R26" s="862"/>
      <c r="S26" s="862"/>
      <c r="T26" s="862"/>
      <c r="U26" s="862"/>
      <c r="V26" s="342"/>
      <c r="W26" s="144"/>
      <c r="X26" s="1391"/>
      <c r="Y26" s="1391"/>
      <c r="Z26" s="1391"/>
      <c r="AA26" s="1392"/>
      <c r="AB26" s="887"/>
      <c r="AC26" s="888"/>
      <c r="AD26" s="888"/>
      <c r="AE26" s="888"/>
      <c r="AF26" s="889"/>
      <c r="AG26" s="887"/>
      <c r="AH26" s="888"/>
      <c r="AI26" s="888"/>
      <c r="AJ26" s="1022"/>
      <c r="AK26" s="1023"/>
      <c r="AL26" s="888"/>
      <c r="AM26" s="888"/>
      <c r="AN26" s="1022"/>
      <c r="AO26" s="1023"/>
      <c r="AP26" s="888"/>
      <c r="AQ26" s="889"/>
      <c r="AR26" s="1002" t="s">
        <v>694</v>
      </c>
      <c r="AS26" s="1003"/>
      <c r="AT26" s="1004"/>
    </row>
    <row r="27" spans="1:58" ht="15" customHeight="1">
      <c r="A27" s="971"/>
      <c r="B27" s="152" t="s">
        <v>296</v>
      </c>
      <c r="C27" s="364" t="str">
        <f>IF($R$11=$C$75,IF(Y13=$C$81,AA14,""),IF(A13=$C$81,C14,""))</f>
        <v/>
      </c>
      <c r="D27" s="132" t="s">
        <v>288</v>
      </c>
      <c r="E27" s="971"/>
      <c r="F27" s="867"/>
      <c r="G27" s="868"/>
      <c r="H27" s="868"/>
      <c r="I27" s="868"/>
      <c r="J27" s="869"/>
      <c r="K27" s="152"/>
      <c r="L27" s="868"/>
      <c r="M27" s="868"/>
      <c r="N27" s="868"/>
      <c r="O27" s="868"/>
      <c r="P27" s="868"/>
      <c r="Q27" s="868"/>
      <c r="R27" s="868"/>
      <c r="S27" s="868"/>
      <c r="T27" s="868"/>
      <c r="U27" s="868"/>
      <c r="V27" s="341"/>
      <c r="W27" s="152" t="s">
        <v>287</v>
      </c>
      <c r="X27" s="1393"/>
      <c r="Y27" s="1393"/>
      <c r="Z27" s="1393"/>
      <c r="AA27" s="1394"/>
      <c r="AB27" s="878" t="str">
        <f>IF(AB26=$C$90,"（出資比率","")</f>
        <v/>
      </c>
      <c r="AC27" s="883"/>
      <c r="AD27" s="283"/>
      <c r="AE27" s="883" t="str">
        <f>IF(AB27="","","％）")</f>
        <v/>
      </c>
      <c r="AF27" s="1000"/>
      <c r="AG27" s="911"/>
      <c r="AH27" s="919"/>
      <c r="AI27" s="919"/>
      <c r="AJ27" s="1009"/>
      <c r="AK27" s="1008"/>
      <c r="AL27" s="919"/>
      <c r="AM27" s="919"/>
      <c r="AN27" s="1009"/>
      <c r="AO27" s="1008"/>
      <c r="AP27" s="919"/>
      <c r="AQ27" s="912"/>
      <c r="AR27" s="1005"/>
      <c r="AS27" s="1006"/>
      <c r="AT27" s="1007"/>
    </row>
    <row r="28" spans="1:58" ht="10.4" customHeight="1">
      <c r="W28" s="125"/>
      <c r="X28" s="125"/>
      <c r="Y28" s="125"/>
      <c r="Z28" s="125"/>
    </row>
    <row r="29" spans="1:58" ht="21" customHeight="1">
      <c r="A29" s="924" t="s">
        <v>352</v>
      </c>
      <c r="B29" s="924"/>
      <c r="C29" s="924"/>
      <c r="D29" s="924"/>
      <c r="E29" s="924"/>
      <c r="F29" s="202"/>
      <c r="G29" s="202"/>
      <c r="H29" s="969" t="str">
        <f>様式３!$G$12</f>
        <v>対象期間：平成30年度～令和7年度</v>
      </c>
      <c r="I29" s="969"/>
      <c r="J29" s="969"/>
      <c r="K29" s="969"/>
      <c r="L29" s="969"/>
      <c r="M29" s="969"/>
      <c r="N29" s="969"/>
      <c r="O29" s="969"/>
      <c r="P29" s="969"/>
      <c r="Q29" s="1116" t="s">
        <v>536</v>
      </c>
      <c r="R29" s="1116"/>
      <c r="S29" s="1116"/>
      <c r="T29" s="1116"/>
      <c r="U29" s="148"/>
      <c r="W29" s="140"/>
      <c r="X29" s="140"/>
      <c r="Y29" s="140"/>
      <c r="Z29" s="140"/>
      <c r="AA29" s="140"/>
      <c r="AB29" s="140"/>
      <c r="AC29" s="140"/>
      <c r="AD29" s="140"/>
      <c r="AE29" s="140"/>
      <c r="AF29" s="140"/>
      <c r="AG29" s="140"/>
      <c r="AH29" s="140"/>
      <c r="AI29" s="140"/>
      <c r="AJ29" s="140"/>
      <c r="AK29" s="140"/>
      <c r="AL29" s="140"/>
    </row>
    <row r="30" spans="1:58" ht="3" customHeight="1">
      <c r="A30" s="128"/>
      <c r="B30" s="128"/>
      <c r="C30" s="128"/>
      <c r="D30" s="128"/>
      <c r="E30" s="128"/>
      <c r="F30" s="130"/>
      <c r="G30" s="130"/>
      <c r="H30" s="130"/>
      <c r="I30" s="130"/>
      <c r="J30" s="130"/>
    </row>
    <row r="31" spans="1:58" ht="15" customHeight="1">
      <c r="A31" s="973" t="s">
        <v>52</v>
      </c>
      <c r="B31" s="153"/>
      <c r="C31" s="154" t="s">
        <v>337</v>
      </c>
      <c r="D31" s="155"/>
      <c r="E31" s="973" t="s">
        <v>364</v>
      </c>
      <c r="F31" s="856" t="s">
        <v>373</v>
      </c>
      <c r="G31" s="860"/>
      <c r="H31" s="860"/>
      <c r="I31" s="860"/>
      <c r="J31" s="857"/>
      <c r="K31" s="153"/>
      <c r="L31" s="860" t="s">
        <v>318</v>
      </c>
      <c r="M31" s="860"/>
      <c r="N31" s="860"/>
      <c r="O31" s="860"/>
      <c r="P31" s="860"/>
      <c r="Q31" s="860"/>
      <c r="R31" s="860"/>
      <c r="S31" s="860"/>
      <c r="T31" s="860"/>
      <c r="U31" s="860"/>
      <c r="V31" s="124"/>
      <c r="W31" s="856" t="s">
        <v>655</v>
      </c>
      <c r="X31" s="860"/>
      <c r="Y31" s="860"/>
      <c r="Z31" s="860"/>
      <c r="AA31" s="857"/>
      <c r="AB31" s="856" t="s">
        <v>4</v>
      </c>
      <c r="AC31" s="860"/>
      <c r="AD31" s="860"/>
      <c r="AE31" s="860"/>
      <c r="AF31" s="857"/>
      <c r="AG31" s="1036" t="s">
        <v>54</v>
      </c>
      <c r="AH31" s="1115"/>
      <c r="AI31" s="1115"/>
      <c r="AJ31" s="1115"/>
      <c r="AK31" s="1037"/>
      <c r="AL31" s="1036" t="s">
        <v>5</v>
      </c>
      <c r="AM31" s="1115"/>
      <c r="AN31" s="1115"/>
      <c r="AO31" s="1037"/>
      <c r="AP31" s="856" t="s">
        <v>8</v>
      </c>
      <c r="AQ31" s="860"/>
      <c r="AR31" s="857"/>
      <c r="AS31" s="856" t="s">
        <v>319</v>
      </c>
      <c r="AT31" s="857"/>
      <c r="AV31" s="1112" t="s">
        <v>773</v>
      </c>
      <c r="AW31" s="145" t="s">
        <v>332</v>
      </c>
      <c r="AX31" s="145" t="s">
        <v>333</v>
      </c>
      <c r="AY31" s="856" t="s">
        <v>344</v>
      </c>
      <c r="AZ31" s="860"/>
      <c r="BA31" s="860"/>
      <c r="BB31" s="860"/>
      <c r="BC31" s="860"/>
      <c r="BD31" s="857"/>
      <c r="BE31" s="145" t="s">
        <v>331</v>
      </c>
      <c r="BF31" s="161" t="s">
        <v>343</v>
      </c>
    </row>
    <row r="32" spans="1:58" ht="15" customHeight="1">
      <c r="A32" s="974"/>
      <c r="B32" s="143" t="s">
        <v>334</v>
      </c>
      <c r="C32" s="142" t="s">
        <v>321</v>
      </c>
      <c r="D32" s="168" t="s">
        <v>335</v>
      </c>
      <c r="E32" s="974"/>
      <c r="F32" s="858"/>
      <c r="G32" s="861"/>
      <c r="H32" s="861"/>
      <c r="I32" s="861"/>
      <c r="J32" s="859"/>
      <c r="K32" s="143" t="s">
        <v>334</v>
      </c>
      <c r="L32" s="861" t="s">
        <v>640</v>
      </c>
      <c r="M32" s="861"/>
      <c r="N32" s="861"/>
      <c r="O32" s="861"/>
      <c r="P32" s="861"/>
      <c r="Q32" s="861"/>
      <c r="R32" s="861"/>
      <c r="S32" s="861"/>
      <c r="T32" s="861"/>
      <c r="U32" s="861"/>
      <c r="V32" s="168" t="s">
        <v>335</v>
      </c>
      <c r="W32" s="858"/>
      <c r="X32" s="861"/>
      <c r="Y32" s="861"/>
      <c r="Z32" s="861"/>
      <c r="AA32" s="859"/>
      <c r="AB32" s="858"/>
      <c r="AC32" s="861"/>
      <c r="AD32" s="861"/>
      <c r="AE32" s="861"/>
      <c r="AF32" s="859"/>
      <c r="AG32" s="1036" t="s">
        <v>738</v>
      </c>
      <c r="AH32" s="1115"/>
      <c r="AI32" s="1115"/>
      <c r="AJ32" s="1115"/>
      <c r="AK32" s="1115"/>
      <c r="AL32" s="1115"/>
      <c r="AM32" s="1115"/>
      <c r="AN32" s="1115"/>
      <c r="AO32" s="1037"/>
      <c r="AP32" s="858"/>
      <c r="AQ32" s="861"/>
      <c r="AR32" s="859"/>
      <c r="AS32" s="858"/>
      <c r="AT32" s="859"/>
      <c r="AV32" s="1113"/>
      <c r="AW32" s="166"/>
      <c r="AX32" s="166"/>
      <c r="AY32" s="1098"/>
      <c r="AZ32" s="1059"/>
      <c r="BA32" s="1059"/>
      <c r="BB32" s="1059"/>
      <c r="BC32" s="1059"/>
      <c r="BD32" s="1060"/>
      <c r="BE32" s="160"/>
      <c r="BF32" s="166"/>
    </row>
    <row r="33" spans="1:58" ht="15" customHeight="1">
      <c r="A33" s="1034" t="str">
        <f>IF(A22="","",A22)</f>
        <v>○</v>
      </c>
      <c r="B33" s="134"/>
      <c r="C33" s="305"/>
      <c r="D33" s="141"/>
      <c r="E33" s="972" t="s">
        <v>794</v>
      </c>
      <c r="F33" s="885" t="s">
        <v>603</v>
      </c>
      <c r="G33" s="862"/>
      <c r="H33" s="862"/>
      <c r="I33" s="862"/>
      <c r="J33" s="886"/>
      <c r="K33" s="134"/>
      <c r="L33" s="862" t="s">
        <v>856</v>
      </c>
      <c r="M33" s="862"/>
      <c r="N33" s="862"/>
      <c r="O33" s="862"/>
      <c r="P33" s="862"/>
      <c r="Q33" s="862"/>
      <c r="R33" s="862"/>
      <c r="S33" s="862"/>
      <c r="T33" s="862"/>
      <c r="U33" s="862"/>
      <c r="V33" s="141"/>
      <c r="W33" s="144"/>
      <c r="X33" s="1391">
        <v>44449</v>
      </c>
      <c r="Y33" s="1391"/>
      <c r="Z33" s="1391"/>
      <c r="AA33" s="1392"/>
      <c r="AB33" s="887" t="s">
        <v>6</v>
      </c>
      <c r="AC33" s="888"/>
      <c r="AD33" s="888"/>
      <c r="AE33" s="888"/>
      <c r="AF33" s="889"/>
      <c r="AG33" s="1172" t="s">
        <v>677</v>
      </c>
      <c r="AH33" s="1173"/>
      <c r="AI33" s="1173"/>
      <c r="AJ33" s="1173"/>
      <c r="AK33" s="1174"/>
      <c r="AL33" s="1105" t="s">
        <v>611</v>
      </c>
      <c r="AM33" s="1106"/>
      <c r="AN33" s="1106"/>
      <c r="AO33" s="1107"/>
      <c r="AP33" s="1367">
        <v>44627</v>
      </c>
      <c r="AQ33" s="1368"/>
      <c r="AR33" s="1369"/>
      <c r="AS33" s="887">
        <v>85</v>
      </c>
      <c r="AT33" s="889"/>
      <c r="AV33" s="1113"/>
      <c r="AW33" s="166"/>
      <c r="AX33" s="166"/>
      <c r="AY33" s="187"/>
      <c r="AZ33" s="856" t="s">
        <v>697</v>
      </c>
      <c r="BA33" s="860"/>
      <c r="BB33" s="860"/>
      <c r="BC33" s="860"/>
      <c r="BD33" s="857"/>
      <c r="BE33" s="160"/>
      <c r="BF33" s="166"/>
    </row>
    <row r="34" spans="1:58" ht="15" customHeight="1">
      <c r="A34" s="1395"/>
      <c r="B34" s="134"/>
      <c r="C34" s="306" t="str">
        <f>IF(C22="","",C22)</f>
        <v>〇×　▲□</v>
      </c>
      <c r="D34" s="141"/>
      <c r="E34" s="971"/>
      <c r="F34" s="867" t="s">
        <v>855</v>
      </c>
      <c r="G34" s="868"/>
      <c r="H34" s="868"/>
      <c r="I34" s="868"/>
      <c r="J34" s="869"/>
      <c r="K34" s="152" t="s">
        <v>296</v>
      </c>
      <c r="L34" s="868" t="s">
        <v>859</v>
      </c>
      <c r="M34" s="868"/>
      <c r="N34" s="868"/>
      <c r="O34" s="868"/>
      <c r="P34" s="868"/>
      <c r="Q34" s="868"/>
      <c r="R34" s="868"/>
      <c r="S34" s="868"/>
      <c r="T34" s="868"/>
      <c r="U34" s="868"/>
      <c r="V34" s="132" t="s">
        <v>288</v>
      </c>
      <c r="W34" s="152" t="s">
        <v>287</v>
      </c>
      <c r="X34" s="1393">
        <v>44620</v>
      </c>
      <c r="Y34" s="1393"/>
      <c r="Z34" s="1393"/>
      <c r="AA34" s="1394"/>
      <c r="AB34" s="878" t="str">
        <f>IF(AB33=$C$90,"（出資比率","")</f>
        <v/>
      </c>
      <c r="AC34" s="883"/>
      <c r="AD34" s="283"/>
      <c r="AE34" s="883" t="str">
        <f>IF(AB34="","","％）")</f>
        <v/>
      </c>
      <c r="AF34" s="1000"/>
      <c r="AG34" s="1102"/>
      <c r="AH34" s="1103"/>
      <c r="AI34" s="1103"/>
      <c r="AJ34" s="1103"/>
      <c r="AK34" s="1103"/>
      <c r="AL34" s="1103"/>
      <c r="AM34" s="1103"/>
      <c r="AN34" s="1103"/>
      <c r="AO34" s="1104"/>
      <c r="AP34" s="1370"/>
      <c r="AQ34" s="1371"/>
      <c r="AR34" s="1372"/>
      <c r="AS34" s="911"/>
      <c r="AT34" s="912"/>
      <c r="AV34" s="1113"/>
      <c r="AW34" s="166"/>
      <c r="AX34" s="160"/>
      <c r="AY34" s="186"/>
      <c r="AZ34" s="1117"/>
      <c r="BA34" s="1118"/>
      <c r="BB34" s="1118"/>
      <c r="BC34" s="1118"/>
      <c r="BD34" s="1119"/>
      <c r="BE34" s="188"/>
      <c r="BF34" s="166"/>
    </row>
    <row r="35" spans="1:58" ht="15" customHeight="1">
      <c r="A35" s="1395"/>
      <c r="B35" s="134" t="s">
        <v>296</v>
      </c>
      <c r="C35" s="320">
        <f>IF(C23="","",C23)</f>
        <v>27456</v>
      </c>
      <c r="D35" s="141" t="s">
        <v>288</v>
      </c>
      <c r="E35" s="972" t="s">
        <v>7</v>
      </c>
      <c r="F35" s="885"/>
      <c r="G35" s="862"/>
      <c r="H35" s="862"/>
      <c r="I35" s="862"/>
      <c r="J35" s="886"/>
      <c r="K35" s="134"/>
      <c r="L35" s="862"/>
      <c r="M35" s="862"/>
      <c r="N35" s="862"/>
      <c r="O35" s="862"/>
      <c r="P35" s="862"/>
      <c r="Q35" s="862"/>
      <c r="R35" s="862"/>
      <c r="S35" s="862"/>
      <c r="T35" s="862"/>
      <c r="U35" s="862"/>
      <c r="V35" s="141"/>
      <c r="W35" s="144"/>
      <c r="X35" s="1391"/>
      <c r="Y35" s="1391"/>
      <c r="Z35" s="1391"/>
      <c r="AA35" s="1392"/>
      <c r="AB35" s="887"/>
      <c r="AC35" s="888"/>
      <c r="AD35" s="888"/>
      <c r="AE35" s="888"/>
      <c r="AF35" s="889"/>
      <c r="AG35" s="1172"/>
      <c r="AH35" s="1173"/>
      <c r="AI35" s="1173"/>
      <c r="AJ35" s="1173"/>
      <c r="AK35" s="1174"/>
      <c r="AL35" s="1105"/>
      <c r="AM35" s="1106"/>
      <c r="AN35" s="1106"/>
      <c r="AO35" s="1107"/>
      <c r="AP35" s="1367"/>
      <c r="AQ35" s="1368"/>
      <c r="AR35" s="1369"/>
      <c r="AS35" s="887"/>
      <c r="AT35" s="889"/>
      <c r="AV35" s="1113"/>
      <c r="AW35" s="166"/>
      <c r="AX35" s="160" t="s">
        <v>554</v>
      </c>
      <c r="AY35" s="186" t="s">
        <v>340</v>
      </c>
      <c r="AZ35" s="378">
        <v>2</v>
      </c>
      <c r="BA35" s="379">
        <v>1.5</v>
      </c>
      <c r="BB35" s="379">
        <v>1</v>
      </c>
      <c r="BC35" s="380">
        <v>0.5</v>
      </c>
      <c r="BD35" s="381">
        <v>0</v>
      </c>
      <c r="BE35" s="188" t="s">
        <v>346</v>
      </c>
      <c r="BF35" s="160" t="s">
        <v>345</v>
      </c>
    </row>
    <row r="36" spans="1:58" ht="15" customHeight="1">
      <c r="A36" s="1035"/>
      <c r="B36" s="134"/>
      <c r="C36" s="305"/>
      <c r="D36" s="141"/>
      <c r="E36" s="971"/>
      <c r="F36" s="867"/>
      <c r="G36" s="868"/>
      <c r="H36" s="868"/>
      <c r="I36" s="868"/>
      <c r="J36" s="869"/>
      <c r="K36" s="152" t="s">
        <v>296</v>
      </c>
      <c r="L36" s="868" t="str">
        <f>IF(AND(F35&lt;&gt;$E$110,F35&lt;&gt;""),"※記載不要","")</f>
        <v/>
      </c>
      <c r="M36" s="868"/>
      <c r="N36" s="868"/>
      <c r="O36" s="868"/>
      <c r="P36" s="868"/>
      <c r="Q36" s="868"/>
      <c r="R36" s="868"/>
      <c r="S36" s="868"/>
      <c r="T36" s="868"/>
      <c r="U36" s="868"/>
      <c r="V36" s="132" t="s">
        <v>288</v>
      </c>
      <c r="W36" s="152" t="s">
        <v>287</v>
      </c>
      <c r="X36" s="1393"/>
      <c r="Y36" s="1393"/>
      <c r="Z36" s="1393"/>
      <c r="AA36" s="1394"/>
      <c r="AB36" s="878" t="str">
        <f>IF(AB35=$C$90,"（出資比率","")</f>
        <v/>
      </c>
      <c r="AC36" s="883"/>
      <c r="AD36" s="283"/>
      <c r="AE36" s="883" t="str">
        <f>IF(AB36="","","％）")</f>
        <v/>
      </c>
      <c r="AF36" s="1000"/>
      <c r="AG36" s="1102"/>
      <c r="AH36" s="1103"/>
      <c r="AI36" s="1103"/>
      <c r="AJ36" s="1103"/>
      <c r="AK36" s="1103"/>
      <c r="AL36" s="1103"/>
      <c r="AM36" s="1103"/>
      <c r="AN36" s="1103"/>
      <c r="AO36" s="1104"/>
      <c r="AP36" s="1370"/>
      <c r="AQ36" s="1371"/>
      <c r="AR36" s="1372"/>
      <c r="AS36" s="911"/>
      <c r="AT36" s="912"/>
      <c r="AV36" s="1113"/>
      <c r="AW36" s="166"/>
      <c r="AX36" s="166"/>
      <c r="AY36" s="184"/>
      <c r="AZ36" s="182"/>
      <c r="BA36" s="172"/>
      <c r="BB36" s="172"/>
      <c r="BC36" s="183"/>
      <c r="BD36" s="294"/>
      <c r="BE36" s="160"/>
      <c r="BF36" s="160"/>
    </row>
    <row r="37" spans="1:58" ht="15" customHeight="1">
      <c r="A37" s="1034" t="str">
        <f>IF(A24="","",A24)</f>
        <v/>
      </c>
      <c r="B37" s="144"/>
      <c r="C37" s="307"/>
      <c r="D37" s="151"/>
      <c r="E37" s="972" t="s">
        <v>794</v>
      </c>
      <c r="F37" s="885" t="s">
        <v>273</v>
      </c>
      <c r="G37" s="862"/>
      <c r="H37" s="862"/>
      <c r="I37" s="862"/>
      <c r="J37" s="886"/>
      <c r="K37" s="134"/>
      <c r="L37" s="862" t="s">
        <v>857</v>
      </c>
      <c r="M37" s="862"/>
      <c r="N37" s="862"/>
      <c r="O37" s="862"/>
      <c r="P37" s="862"/>
      <c r="Q37" s="862"/>
      <c r="R37" s="862"/>
      <c r="S37" s="862"/>
      <c r="T37" s="862"/>
      <c r="U37" s="862"/>
      <c r="V37" s="141"/>
      <c r="W37" s="144"/>
      <c r="X37" s="1391">
        <v>45224</v>
      </c>
      <c r="Y37" s="1391"/>
      <c r="Z37" s="1391"/>
      <c r="AA37" s="1392"/>
      <c r="AB37" s="887" t="s">
        <v>6</v>
      </c>
      <c r="AC37" s="888"/>
      <c r="AD37" s="888"/>
      <c r="AE37" s="888"/>
      <c r="AF37" s="889"/>
      <c r="AG37" s="1105" t="s">
        <v>677</v>
      </c>
      <c r="AH37" s="1106"/>
      <c r="AI37" s="1106"/>
      <c r="AJ37" s="1106"/>
      <c r="AK37" s="1107"/>
      <c r="AL37" s="1105" t="s">
        <v>707</v>
      </c>
      <c r="AM37" s="1106"/>
      <c r="AN37" s="1106"/>
      <c r="AO37" s="1107"/>
      <c r="AP37" s="1367">
        <v>45382</v>
      </c>
      <c r="AQ37" s="1368"/>
      <c r="AR37" s="1369"/>
      <c r="AS37" s="887">
        <v>81</v>
      </c>
      <c r="AT37" s="889"/>
      <c r="AV37" s="1113"/>
      <c r="AW37" s="166"/>
      <c r="AX37" s="166"/>
      <c r="AY37" s="184" t="s">
        <v>339</v>
      </c>
      <c r="AZ37" s="182"/>
      <c r="BA37" s="172">
        <v>85</v>
      </c>
      <c r="BB37" s="172">
        <v>80</v>
      </c>
      <c r="BC37" s="183">
        <v>75</v>
      </c>
      <c r="BD37" s="294">
        <v>70</v>
      </c>
      <c r="BE37" s="160"/>
      <c r="BF37" s="166"/>
    </row>
    <row r="38" spans="1:58" ht="15" customHeight="1">
      <c r="A38" s="1395"/>
      <c r="B38" s="134"/>
      <c r="C38" s="306" t="str">
        <f>IF(C24="","",C24)</f>
        <v>□★　〇▽</v>
      </c>
      <c r="D38" s="141"/>
      <c r="E38" s="971"/>
      <c r="F38" s="867"/>
      <c r="G38" s="868"/>
      <c r="H38" s="868"/>
      <c r="I38" s="868"/>
      <c r="J38" s="869"/>
      <c r="K38" s="152" t="s">
        <v>296</v>
      </c>
      <c r="L38" s="1396" t="str">
        <f>IF(AND(F37&lt;&gt;$E$110,F37&lt;&gt;""),"※記載不要","")</f>
        <v>※記載不要</v>
      </c>
      <c r="M38" s="1396"/>
      <c r="N38" s="1396"/>
      <c r="O38" s="1396"/>
      <c r="P38" s="1396"/>
      <c r="Q38" s="1396"/>
      <c r="R38" s="1396"/>
      <c r="S38" s="1396"/>
      <c r="T38" s="1396"/>
      <c r="U38" s="1396"/>
      <c r="V38" s="132" t="s">
        <v>288</v>
      </c>
      <c r="W38" s="152" t="s">
        <v>287</v>
      </c>
      <c r="X38" s="1393">
        <v>45376</v>
      </c>
      <c r="Y38" s="1393"/>
      <c r="Z38" s="1393"/>
      <c r="AA38" s="1394"/>
      <c r="AB38" s="878" t="str">
        <f t="shared" ref="AB38" si="0">IF(AB37=$C$90,"（出資比率","")</f>
        <v/>
      </c>
      <c r="AC38" s="883"/>
      <c r="AD38" s="283"/>
      <c r="AE38" s="883" t="str">
        <f t="shared" ref="AE38" si="1">IF(AB38="","","％）")</f>
        <v/>
      </c>
      <c r="AF38" s="1000"/>
      <c r="AG38" s="1102" t="s">
        <v>709</v>
      </c>
      <c r="AH38" s="1103"/>
      <c r="AI38" s="1103"/>
      <c r="AJ38" s="1103"/>
      <c r="AK38" s="1103"/>
      <c r="AL38" s="1103"/>
      <c r="AM38" s="1103"/>
      <c r="AN38" s="1103"/>
      <c r="AO38" s="1104"/>
      <c r="AP38" s="1370"/>
      <c r="AQ38" s="1371"/>
      <c r="AR38" s="1372"/>
      <c r="AS38" s="911"/>
      <c r="AT38" s="912"/>
      <c r="AV38" s="1114"/>
      <c r="AW38" s="162"/>
      <c r="AX38" s="162"/>
      <c r="AY38" s="185" t="s">
        <v>338</v>
      </c>
      <c r="AZ38" s="179">
        <v>85</v>
      </c>
      <c r="BA38" s="180">
        <v>80</v>
      </c>
      <c r="BB38" s="180">
        <v>75</v>
      </c>
      <c r="BC38" s="181">
        <v>70</v>
      </c>
      <c r="BD38" s="192">
        <v>0</v>
      </c>
      <c r="BE38" s="146"/>
      <c r="BF38" s="162"/>
    </row>
    <row r="39" spans="1:58" ht="15" customHeight="1">
      <c r="A39" s="1395"/>
      <c r="B39" s="134" t="s">
        <v>296</v>
      </c>
      <c r="C39" s="320">
        <f>IF(C25="","",C25)</f>
        <v>27154</v>
      </c>
      <c r="D39" s="141" t="s">
        <v>288</v>
      </c>
      <c r="E39" s="972" t="s">
        <v>794</v>
      </c>
      <c r="F39" s="885" t="s">
        <v>603</v>
      </c>
      <c r="G39" s="862"/>
      <c r="H39" s="862"/>
      <c r="I39" s="862"/>
      <c r="J39" s="886"/>
      <c r="K39" s="134"/>
      <c r="L39" s="862" t="s">
        <v>858</v>
      </c>
      <c r="M39" s="862"/>
      <c r="N39" s="862"/>
      <c r="O39" s="862"/>
      <c r="P39" s="862"/>
      <c r="Q39" s="862"/>
      <c r="R39" s="862"/>
      <c r="S39" s="862"/>
      <c r="T39" s="862"/>
      <c r="U39" s="862"/>
      <c r="V39" s="141"/>
      <c r="W39" s="144"/>
      <c r="X39" s="1391">
        <v>43588</v>
      </c>
      <c r="Y39" s="1391"/>
      <c r="Z39" s="1391"/>
      <c r="AA39" s="1392"/>
      <c r="AB39" s="887" t="s">
        <v>289</v>
      </c>
      <c r="AC39" s="888"/>
      <c r="AD39" s="888"/>
      <c r="AE39" s="888"/>
      <c r="AF39" s="889"/>
      <c r="AG39" s="1105" t="s">
        <v>677</v>
      </c>
      <c r="AH39" s="1106"/>
      <c r="AI39" s="1106"/>
      <c r="AJ39" s="1106"/>
      <c r="AK39" s="1107"/>
      <c r="AL39" s="1105" t="s">
        <v>611</v>
      </c>
      <c r="AM39" s="1106"/>
      <c r="AN39" s="1106"/>
      <c r="AO39" s="1107"/>
      <c r="AP39" s="1367">
        <v>44235</v>
      </c>
      <c r="AQ39" s="1368"/>
      <c r="AR39" s="1369"/>
      <c r="AS39" s="887">
        <v>79</v>
      </c>
      <c r="AT39" s="889"/>
      <c r="AV39" s="973" t="str">
        <f>IF(BF40=$BF$45,"○","-")</f>
        <v>-</v>
      </c>
      <c r="AW39" s="161"/>
      <c r="AX39" s="281"/>
      <c r="AY39" s="170" t="s">
        <v>341</v>
      </c>
      <c r="AZ39" s="383">
        <f>COUNTIFS(AS33:AS36,"&gt;=85")</f>
        <v>1</v>
      </c>
      <c r="BA39" s="173">
        <f>COUNTIFS(AS33:AS36,"&gt;=80",AS33:AS36,"&lt;85")</f>
        <v>0</v>
      </c>
      <c r="BB39" s="173">
        <f>COUNTIFS(AS33:AS36,"&gt;=75",AS33:AS36,"&lt;80")</f>
        <v>0</v>
      </c>
      <c r="BC39" s="174">
        <f>COUNTIFS(AS33:AS36,"&gt;=70",AS33:AS36,"&lt;75")</f>
        <v>0</v>
      </c>
      <c r="BD39" s="174">
        <f>COUNTIFS(AS33:AS36,"&gt;=0",AS33:AS36,"&lt;70")</f>
        <v>0</v>
      </c>
      <c r="BE39" s="281"/>
      <c r="BF39" s="145"/>
    </row>
    <row r="40" spans="1:58" ht="15" customHeight="1">
      <c r="A40" s="1035"/>
      <c r="B40" s="134"/>
      <c r="C40" s="305"/>
      <c r="D40" s="141"/>
      <c r="E40" s="971"/>
      <c r="F40" s="867" t="s">
        <v>854</v>
      </c>
      <c r="G40" s="868"/>
      <c r="H40" s="868"/>
      <c r="I40" s="868"/>
      <c r="J40" s="869"/>
      <c r="K40" s="152" t="s">
        <v>296</v>
      </c>
      <c r="L40" s="868" t="s">
        <v>860</v>
      </c>
      <c r="M40" s="868"/>
      <c r="N40" s="868"/>
      <c r="O40" s="868"/>
      <c r="P40" s="868"/>
      <c r="Q40" s="868"/>
      <c r="R40" s="868"/>
      <c r="S40" s="868"/>
      <c r="T40" s="868"/>
      <c r="U40" s="868"/>
      <c r="V40" s="132" t="s">
        <v>288</v>
      </c>
      <c r="W40" s="152" t="s">
        <v>287</v>
      </c>
      <c r="X40" s="1393">
        <v>44227</v>
      </c>
      <c r="Y40" s="1393"/>
      <c r="Z40" s="1393"/>
      <c r="AA40" s="1394"/>
      <c r="AB40" s="878" t="str">
        <f t="shared" ref="AB40" si="2">IF(AB39=$C$90,"（出資比率","")</f>
        <v>（出資比率</v>
      </c>
      <c r="AC40" s="883"/>
      <c r="AD40" s="283">
        <v>60</v>
      </c>
      <c r="AE40" s="883" t="str">
        <f t="shared" ref="AE40" si="3">IF(AB40="","","％）")</f>
        <v>％）</v>
      </c>
      <c r="AF40" s="1000"/>
      <c r="AG40" s="1102"/>
      <c r="AH40" s="1103"/>
      <c r="AI40" s="1103"/>
      <c r="AJ40" s="1103"/>
      <c r="AK40" s="1103"/>
      <c r="AL40" s="1103"/>
      <c r="AM40" s="1103"/>
      <c r="AN40" s="1103"/>
      <c r="AO40" s="1104"/>
      <c r="AP40" s="1370"/>
      <c r="AQ40" s="1371"/>
      <c r="AR40" s="1372"/>
      <c r="AS40" s="911"/>
      <c r="AT40" s="912"/>
      <c r="AV40" s="974"/>
      <c r="AW40" s="162" t="str">
        <f>C22</f>
        <v>〇×　▲□</v>
      </c>
      <c r="AX40" s="282">
        <f>IF(E22="なし",0,2)</f>
        <v>2</v>
      </c>
      <c r="AY40" s="171" t="s">
        <v>342</v>
      </c>
      <c r="AZ40" s="175">
        <f>AZ$35*AZ39</f>
        <v>2</v>
      </c>
      <c r="BA40" s="176">
        <f t="shared" ref="BA40:BC40" si="4">BA$35*BA39</f>
        <v>0</v>
      </c>
      <c r="BB40" s="176">
        <f t="shared" si="4"/>
        <v>0</v>
      </c>
      <c r="BC40" s="177">
        <f t="shared" si="4"/>
        <v>0</v>
      </c>
      <c r="BD40" s="177">
        <f>BD$35*BD39</f>
        <v>0</v>
      </c>
      <c r="BE40" s="282">
        <f>IF(T57="○",3,0)</f>
        <v>3</v>
      </c>
      <c r="BF40" s="208">
        <f>IF(C22="","-",IF(A22=$C$82,"-",SUM(AX40,AZ40,BA40,BB40,BC40,BD40,BE40)))</f>
        <v>7</v>
      </c>
    </row>
    <row r="41" spans="1:58" ht="15" customHeight="1">
      <c r="A41" s="1034" t="str">
        <f>IF(A26="","",A26)</f>
        <v/>
      </c>
      <c r="B41" s="144"/>
      <c r="C41" s="307"/>
      <c r="D41" s="151"/>
      <c r="E41" s="972" t="s">
        <v>7</v>
      </c>
      <c r="F41" s="885"/>
      <c r="G41" s="862"/>
      <c r="H41" s="862"/>
      <c r="I41" s="862"/>
      <c r="J41" s="886"/>
      <c r="K41" s="144"/>
      <c r="L41" s="862"/>
      <c r="M41" s="862"/>
      <c r="N41" s="862"/>
      <c r="O41" s="862"/>
      <c r="P41" s="862"/>
      <c r="Q41" s="862"/>
      <c r="R41" s="862"/>
      <c r="S41" s="862"/>
      <c r="T41" s="862"/>
      <c r="U41" s="862"/>
      <c r="V41" s="151"/>
      <c r="W41" s="144"/>
      <c r="X41" s="1391"/>
      <c r="Y41" s="1391"/>
      <c r="Z41" s="1391"/>
      <c r="AA41" s="1392"/>
      <c r="AB41" s="887"/>
      <c r="AC41" s="888"/>
      <c r="AD41" s="888"/>
      <c r="AE41" s="888"/>
      <c r="AF41" s="889"/>
      <c r="AG41" s="1105"/>
      <c r="AH41" s="1106"/>
      <c r="AI41" s="1106"/>
      <c r="AJ41" s="1106"/>
      <c r="AK41" s="1107"/>
      <c r="AL41" s="1105"/>
      <c r="AM41" s="1106"/>
      <c r="AN41" s="1106"/>
      <c r="AO41" s="1107"/>
      <c r="AP41" s="1367"/>
      <c r="AQ41" s="1368"/>
      <c r="AR41" s="1369"/>
      <c r="AS41" s="887"/>
      <c r="AT41" s="889"/>
      <c r="AV41" s="973" t="str">
        <f>IF(BF42=$BF$45,"○","-")</f>
        <v>○</v>
      </c>
      <c r="AW41" s="161"/>
      <c r="AX41" s="281"/>
      <c r="AY41" s="170" t="s">
        <v>341</v>
      </c>
      <c r="AZ41" s="178">
        <f>COUNTIFS(AS37:AS40,"&gt;=85")</f>
        <v>0</v>
      </c>
      <c r="BA41" s="173">
        <f>COUNTIFS(AS37:AS40,"&gt;=80",AS37:AS40,"&lt;85")</f>
        <v>1</v>
      </c>
      <c r="BB41" s="173">
        <f>COUNTIFS(AS37:AS40,"&gt;=75",AS37:AS40,"&lt;80")</f>
        <v>1</v>
      </c>
      <c r="BC41" s="174">
        <f>COUNTIFS(AS37:AS40,"&gt;=70",AS37:AS40,"&lt;75")</f>
        <v>0</v>
      </c>
      <c r="BD41" s="174">
        <f>COUNTIFS(AS37:AS40,"&gt;=0",AS37:AS40,"&lt;70")</f>
        <v>0</v>
      </c>
      <c r="BE41" s="281"/>
      <c r="BF41" s="145"/>
    </row>
    <row r="42" spans="1:58" ht="15" customHeight="1">
      <c r="A42" s="1395"/>
      <c r="B42" s="134"/>
      <c r="C42" s="306" t="str">
        <f>IF(C26="","",C26)</f>
        <v/>
      </c>
      <c r="D42" s="141"/>
      <c r="E42" s="971"/>
      <c r="F42" s="867"/>
      <c r="G42" s="868"/>
      <c r="H42" s="868"/>
      <c r="I42" s="868"/>
      <c r="J42" s="869"/>
      <c r="K42" s="152" t="s">
        <v>296</v>
      </c>
      <c r="L42" s="868" t="str">
        <f>IF(AND(F41&lt;&gt;$E$110,F41&lt;&gt;""),"※記載不要","")</f>
        <v/>
      </c>
      <c r="M42" s="868"/>
      <c r="N42" s="868"/>
      <c r="O42" s="868"/>
      <c r="P42" s="868"/>
      <c r="Q42" s="868"/>
      <c r="R42" s="868"/>
      <c r="S42" s="868"/>
      <c r="T42" s="868"/>
      <c r="U42" s="868"/>
      <c r="V42" s="132" t="s">
        <v>288</v>
      </c>
      <c r="W42" s="152" t="s">
        <v>287</v>
      </c>
      <c r="X42" s="1393"/>
      <c r="Y42" s="1393"/>
      <c r="Z42" s="1393"/>
      <c r="AA42" s="1394"/>
      <c r="AB42" s="878" t="str">
        <f t="shared" ref="AB42" si="5">IF(AB41=$C$90,"（出資比率","")</f>
        <v/>
      </c>
      <c r="AC42" s="883"/>
      <c r="AD42" s="283"/>
      <c r="AE42" s="883" t="str">
        <f t="shared" ref="AE42" si="6">IF(AB42="","","％）")</f>
        <v/>
      </c>
      <c r="AF42" s="1000"/>
      <c r="AG42" s="1102"/>
      <c r="AH42" s="1103"/>
      <c r="AI42" s="1103"/>
      <c r="AJ42" s="1103"/>
      <c r="AK42" s="1103"/>
      <c r="AL42" s="1103"/>
      <c r="AM42" s="1103"/>
      <c r="AN42" s="1103"/>
      <c r="AO42" s="1104"/>
      <c r="AP42" s="1370"/>
      <c r="AQ42" s="1371"/>
      <c r="AR42" s="1372"/>
      <c r="AS42" s="911"/>
      <c r="AT42" s="912"/>
      <c r="AV42" s="974"/>
      <c r="AW42" s="162" t="str">
        <f>C24</f>
        <v>□★　〇▽</v>
      </c>
      <c r="AX42" s="282">
        <f>IF(E24="なし",0,2)</f>
        <v>2</v>
      </c>
      <c r="AY42" s="171" t="s">
        <v>342</v>
      </c>
      <c r="AZ42" s="175">
        <f t="shared" ref="AZ42:BC42" si="7">AZ$35*AZ41</f>
        <v>0</v>
      </c>
      <c r="BA42" s="176">
        <f t="shared" si="7"/>
        <v>1.5</v>
      </c>
      <c r="BB42" s="176">
        <f t="shared" si="7"/>
        <v>1</v>
      </c>
      <c r="BC42" s="177">
        <f t="shared" si="7"/>
        <v>0</v>
      </c>
      <c r="BD42" s="177">
        <f>BD$35*BD41</f>
        <v>0</v>
      </c>
      <c r="BE42" s="282">
        <f>IF(T59="○",3,0)</f>
        <v>0</v>
      </c>
      <c r="BF42" s="208">
        <f>IF(C24="","-",IF(A24=$C$82,"-",SUM(AX42,AZ42,BA42,BB42,BC42,BD42,BE42)))</f>
        <v>4.5</v>
      </c>
    </row>
    <row r="43" spans="1:58" ht="15" customHeight="1">
      <c r="A43" s="1395"/>
      <c r="B43" s="134" t="s">
        <v>296</v>
      </c>
      <c r="C43" s="320" t="str">
        <f>IF(C27="","",C27)</f>
        <v/>
      </c>
      <c r="D43" s="141" t="s">
        <v>288</v>
      </c>
      <c r="E43" s="972" t="s">
        <v>7</v>
      </c>
      <c r="F43" s="885"/>
      <c r="G43" s="862"/>
      <c r="H43" s="862"/>
      <c r="I43" s="862"/>
      <c r="J43" s="886"/>
      <c r="K43" s="134"/>
      <c r="L43" s="862"/>
      <c r="M43" s="862"/>
      <c r="N43" s="862"/>
      <c r="O43" s="862"/>
      <c r="P43" s="862"/>
      <c r="Q43" s="862"/>
      <c r="R43" s="862"/>
      <c r="S43" s="862"/>
      <c r="T43" s="862"/>
      <c r="U43" s="862"/>
      <c r="V43" s="141"/>
      <c r="W43" s="144"/>
      <c r="X43" s="1391"/>
      <c r="Y43" s="1391"/>
      <c r="Z43" s="1391"/>
      <c r="AA43" s="1392"/>
      <c r="AB43" s="887"/>
      <c r="AC43" s="888"/>
      <c r="AD43" s="888"/>
      <c r="AE43" s="888"/>
      <c r="AF43" s="889"/>
      <c r="AG43" s="1105"/>
      <c r="AH43" s="1106"/>
      <c r="AI43" s="1106"/>
      <c r="AJ43" s="1106"/>
      <c r="AK43" s="1107"/>
      <c r="AL43" s="1105"/>
      <c r="AM43" s="1106"/>
      <c r="AN43" s="1106"/>
      <c r="AO43" s="1107"/>
      <c r="AP43" s="1367"/>
      <c r="AQ43" s="1368"/>
      <c r="AR43" s="1369"/>
      <c r="AS43" s="887"/>
      <c r="AT43" s="889"/>
      <c r="AV43" s="973" t="str">
        <f>IF(BF44=$BF$45,"○","-")</f>
        <v>-</v>
      </c>
      <c r="AW43" s="161"/>
      <c r="AX43" s="281"/>
      <c r="AY43" s="170" t="s">
        <v>341</v>
      </c>
      <c r="AZ43" s="178">
        <f>COUNTIFS(AS41:AS44,"&gt;=85")</f>
        <v>0</v>
      </c>
      <c r="BA43" s="173">
        <f>COUNTIFS(AS41:AS44,"&gt;=80",AS41:AS44,"&lt;85")</f>
        <v>0</v>
      </c>
      <c r="BB43" s="173">
        <f>COUNTIFS(AS41:AS44,"&gt;=75",AS41:AS44,"&lt;80")</f>
        <v>0</v>
      </c>
      <c r="BC43" s="174">
        <f>COUNTIFS(AS41:AS44,"&gt;=70",AS41:AS44,"&lt;75")</f>
        <v>0</v>
      </c>
      <c r="BD43" s="174">
        <f>COUNTIFS(AS41:AS44,"&gt;=0",AS41:AS44,"&lt;70")</f>
        <v>0</v>
      </c>
      <c r="BE43" s="281"/>
      <c r="BF43" s="145"/>
    </row>
    <row r="44" spans="1:58" ht="15" customHeight="1">
      <c r="A44" s="1035"/>
      <c r="B44" s="152"/>
      <c r="C44" s="308"/>
      <c r="D44" s="132"/>
      <c r="E44" s="971"/>
      <c r="F44" s="867"/>
      <c r="G44" s="868"/>
      <c r="H44" s="868"/>
      <c r="I44" s="868"/>
      <c r="J44" s="869"/>
      <c r="K44" s="152" t="s">
        <v>296</v>
      </c>
      <c r="L44" s="868" t="str">
        <f>IF(AND(F43&lt;&gt;$E$110,F43&lt;&gt;""),"※記載不要","")</f>
        <v/>
      </c>
      <c r="M44" s="868"/>
      <c r="N44" s="868"/>
      <c r="O44" s="868"/>
      <c r="P44" s="868"/>
      <c r="Q44" s="868"/>
      <c r="R44" s="868"/>
      <c r="S44" s="868"/>
      <c r="T44" s="868"/>
      <c r="U44" s="868"/>
      <c r="V44" s="132" t="s">
        <v>288</v>
      </c>
      <c r="W44" s="152" t="s">
        <v>287</v>
      </c>
      <c r="X44" s="1393"/>
      <c r="Y44" s="1393"/>
      <c r="Z44" s="1393"/>
      <c r="AA44" s="1394"/>
      <c r="AB44" s="878" t="str">
        <f t="shared" ref="AB44" si="8">IF(AB43=$C$90,"（出資比率","")</f>
        <v/>
      </c>
      <c r="AC44" s="883"/>
      <c r="AD44" s="283"/>
      <c r="AE44" s="883" t="str">
        <f t="shared" ref="AE44" si="9">IF(AB44="","","％）")</f>
        <v/>
      </c>
      <c r="AF44" s="1000"/>
      <c r="AG44" s="1102"/>
      <c r="AH44" s="1103"/>
      <c r="AI44" s="1103"/>
      <c r="AJ44" s="1103"/>
      <c r="AK44" s="1103"/>
      <c r="AL44" s="1103"/>
      <c r="AM44" s="1103"/>
      <c r="AN44" s="1103"/>
      <c r="AO44" s="1104"/>
      <c r="AP44" s="1370"/>
      <c r="AQ44" s="1371"/>
      <c r="AR44" s="1372"/>
      <c r="AS44" s="911"/>
      <c r="AT44" s="912"/>
      <c r="AV44" s="974"/>
      <c r="AW44" s="162" t="str">
        <f>C26</f>
        <v/>
      </c>
      <c r="AX44" s="282">
        <f>IF(E26="なし",0,2)</f>
        <v>2</v>
      </c>
      <c r="AY44" s="171" t="s">
        <v>342</v>
      </c>
      <c r="AZ44" s="175">
        <f t="shared" ref="AZ44:BC44" si="10">AZ$35*AZ43</f>
        <v>0</v>
      </c>
      <c r="BA44" s="176">
        <f t="shared" si="10"/>
        <v>0</v>
      </c>
      <c r="BB44" s="176">
        <f t="shared" si="10"/>
        <v>0</v>
      </c>
      <c r="BC44" s="177">
        <f t="shared" si="10"/>
        <v>0</v>
      </c>
      <c r="BD44" s="177">
        <f>BD$35*BD43</f>
        <v>0</v>
      </c>
      <c r="BE44" s="282">
        <f>IF(T61="○",3,0)</f>
        <v>0</v>
      </c>
      <c r="BF44" s="208" t="str">
        <f>IF(C26="","-",IF(A26=$C$82,"-",SUM(AX44,AZ44,BA44,BB44,BC44,BD44,BE44)))</f>
        <v>-</v>
      </c>
    </row>
    <row r="45" spans="1:58" ht="6" customHeight="1" thickBot="1">
      <c r="BE45" s="957" t="s">
        <v>375</v>
      </c>
      <c r="BF45" s="1069">
        <f>MIN(BF40,BF42,BF44)</f>
        <v>4.5</v>
      </c>
    </row>
    <row r="46" spans="1:58" ht="9" customHeight="1" thickTop="1">
      <c r="Y46" s="1163" t="s">
        <v>862</v>
      </c>
      <c r="Z46" s="1164"/>
      <c r="AA46" s="1164"/>
      <c r="AB46" s="1165"/>
      <c r="AC46" s="1070" t="s">
        <v>27</v>
      </c>
      <c r="AD46" s="1071"/>
      <c r="AE46" s="1071"/>
      <c r="AF46" s="1071"/>
      <c r="AG46" s="1071"/>
      <c r="AH46" s="897"/>
      <c r="AI46" s="1072">
        <f>IF($A$33=$C$81,$AZ$39,IF($A$37=$C$81,$AZ$41,IF($A$41=$C$81,$AZ$43,0)))</f>
        <v>1</v>
      </c>
      <c r="AJ46" s="1073"/>
      <c r="AS46" s="372"/>
      <c r="AT46" s="372"/>
      <c r="BE46" s="957"/>
      <c r="BF46" s="1069"/>
    </row>
    <row r="47" spans="1:58" ht="6" customHeight="1">
      <c r="A47" s="924" t="s">
        <v>353</v>
      </c>
      <c r="B47" s="924"/>
      <c r="C47" s="924"/>
      <c r="D47" s="924"/>
      <c r="E47" s="924"/>
      <c r="F47" s="924"/>
      <c r="G47" s="924"/>
      <c r="H47" s="924"/>
      <c r="I47" s="924"/>
      <c r="J47" s="924"/>
      <c r="K47" s="924"/>
      <c r="Y47" s="1166"/>
      <c r="Z47" s="884"/>
      <c r="AA47" s="884"/>
      <c r="AB47" s="1167"/>
      <c r="AC47" s="909"/>
      <c r="AD47" s="910"/>
      <c r="AE47" s="910"/>
      <c r="AF47" s="910"/>
      <c r="AG47" s="910"/>
      <c r="AH47" s="899"/>
      <c r="AI47" s="1074"/>
      <c r="AJ47" s="1075"/>
      <c r="AS47" s="372"/>
      <c r="AT47" s="372"/>
    </row>
    <row r="48" spans="1:58" ht="15" customHeight="1">
      <c r="A48" s="924"/>
      <c r="B48" s="924"/>
      <c r="C48" s="924"/>
      <c r="D48" s="924"/>
      <c r="E48" s="924"/>
      <c r="F48" s="924"/>
      <c r="G48" s="924"/>
      <c r="H48" s="924"/>
      <c r="I48" s="924"/>
      <c r="J48" s="924"/>
      <c r="K48" s="924"/>
      <c r="L48" s="1171" t="s">
        <v>480</v>
      </c>
      <c r="M48" s="1171"/>
      <c r="N48" s="1171"/>
      <c r="O48" s="1171"/>
      <c r="P48" s="1171"/>
      <c r="Q48" s="253" t="s">
        <v>479</v>
      </c>
      <c r="R48" s="1089">
        <v>45931</v>
      </c>
      <c r="S48" s="1089"/>
      <c r="T48" s="1089"/>
      <c r="U48" s="1089"/>
      <c r="V48" s="1089"/>
      <c r="W48" s="140"/>
      <c r="X48" s="140"/>
      <c r="Y48" s="1166"/>
      <c r="Z48" s="884"/>
      <c r="AA48" s="884"/>
      <c r="AB48" s="1167"/>
      <c r="AC48" s="1099" t="s">
        <v>50</v>
      </c>
      <c r="AD48" s="1100"/>
      <c r="AE48" s="1100"/>
      <c r="AF48" s="1100"/>
      <c r="AG48" s="1100"/>
      <c r="AH48" s="1101"/>
      <c r="AI48" s="1067">
        <f>IF($A$33=$C$81,$BA$39,IF($A$37=$C$81,$BA$41,IF($A$41=$C$81,$BA$43,0)))</f>
        <v>0</v>
      </c>
      <c r="AJ48" s="1068"/>
      <c r="AS48" s="372"/>
      <c r="AT48" s="372"/>
    </row>
    <row r="49" spans="1:56" ht="3" customHeight="1">
      <c r="A49" s="128"/>
      <c r="B49" s="128"/>
      <c r="C49" s="128"/>
      <c r="D49" s="128"/>
      <c r="E49" s="130"/>
      <c r="F49" s="130"/>
      <c r="G49" s="130"/>
      <c r="H49" s="130"/>
      <c r="I49" s="130"/>
      <c r="J49" s="130"/>
      <c r="Y49" s="1166"/>
      <c r="Z49" s="884"/>
      <c r="AA49" s="884"/>
      <c r="AB49" s="1167"/>
      <c r="AC49" s="907" t="s">
        <v>51</v>
      </c>
      <c r="AD49" s="908"/>
      <c r="AE49" s="908"/>
      <c r="AF49" s="908"/>
      <c r="AG49" s="908"/>
      <c r="AH49" s="948"/>
      <c r="AI49" s="1076">
        <f>IF($A$33=$C$81,$BB$39,IF($A$37=$C$81,$BB$41,IF($A$41=$C$81,$BB$43,0)))</f>
        <v>0</v>
      </c>
      <c r="AJ49" s="1077"/>
      <c r="AS49" s="372"/>
      <c r="AT49" s="372"/>
    </row>
    <row r="50" spans="1:56" ht="12" customHeight="1">
      <c r="A50" s="973" t="s">
        <v>52</v>
      </c>
      <c r="B50" s="167"/>
      <c r="C50" s="164"/>
      <c r="D50" s="165"/>
      <c r="E50" s="1079" t="s">
        <v>395</v>
      </c>
      <c r="F50" s="1080"/>
      <c r="G50" s="1080"/>
      <c r="H50" s="1080"/>
      <c r="I50" s="1080"/>
      <c r="J50" s="1080"/>
      <c r="K50" s="1080"/>
      <c r="L50" s="1080"/>
      <c r="M50" s="1080"/>
      <c r="N50" s="1080"/>
      <c r="O50" s="1080"/>
      <c r="P50" s="1080"/>
      <c r="Q50" s="1080"/>
      <c r="R50" s="1080"/>
      <c r="S50" s="1080"/>
      <c r="T50" s="1080"/>
      <c r="U50" s="1080"/>
      <c r="V50" s="1081"/>
      <c r="W50" s="210"/>
      <c r="Y50" s="1166"/>
      <c r="Z50" s="884"/>
      <c r="AA50" s="884"/>
      <c r="AB50" s="1167"/>
      <c r="AC50" s="909"/>
      <c r="AD50" s="910"/>
      <c r="AE50" s="910"/>
      <c r="AF50" s="910"/>
      <c r="AG50" s="910"/>
      <c r="AH50" s="899"/>
      <c r="AI50" s="1074"/>
      <c r="AJ50" s="1075"/>
      <c r="AS50" s="372"/>
      <c r="AT50" s="372"/>
    </row>
    <row r="51" spans="1:56" ht="3" customHeight="1">
      <c r="A51" s="1078"/>
      <c r="B51" s="134"/>
      <c r="C51" s="163"/>
      <c r="D51" s="133"/>
      <c r="E51" s="1082"/>
      <c r="F51" s="1083"/>
      <c r="G51" s="1083"/>
      <c r="H51" s="1083"/>
      <c r="I51" s="1083"/>
      <c r="J51" s="1083"/>
      <c r="K51" s="1083"/>
      <c r="L51" s="1083"/>
      <c r="M51" s="1083"/>
      <c r="N51" s="1083"/>
      <c r="O51" s="1083"/>
      <c r="P51" s="1083"/>
      <c r="Q51" s="1083"/>
      <c r="R51" s="1083"/>
      <c r="S51" s="1083"/>
      <c r="T51" s="1083"/>
      <c r="U51" s="1083"/>
      <c r="V51" s="1084"/>
      <c r="W51" s="210"/>
      <c r="X51" s="157"/>
      <c r="Y51" s="1166"/>
      <c r="Z51" s="884"/>
      <c r="AA51" s="884"/>
      <c r="AB51" s="1167"/>
      <c r="AC51" s="907" t="s">
        <v>329</v>
      </c>
      <c r="AD51" s="908"/>
      <c r="AE51" s="908"/>
      <c r="AF51" s="908"/>
      <c r="AG51" s="908"/>
      <c r="AH51" s="948"/>
      <c r="AI51" s="1076">
        <f>IF($A$33=$C$81,$BC$39,IF($A$37=$C$81,$BC$41,IF($A$41=$C$81,$BC$43,0)))</f>
        <v>0</v>
      </c>
      <c r="AJ51" s="1077"/>
      <c r="AS51" s="372"/>
      <c r="AT51" s="372"/>
    </row>
    <row r="52" spans="1:56" ht="12" customHeight="1">
      <c r="A52" s="1078"/>
      <c r="B52" s="134"/>
      <c r="C52" s="1085" t="s">
        <v>320</v>
      </c>
      <c r="D52" s="133"/>
      <c r="E52" s="1053" t="s">
        <v>474</v>
      </c>
      <c r="F52" s="1054"/>
      <c r="G52" s="1055"/>
      <c r="H52" s="1044" t="s">
        <v>475</v>
      </c>
      <c r="I52" s="1045"/>
      <c r="J52" s="1046"/>
      <c r="K52" s="1044" t="s">
        <v>476</v>
      </c>
      <c r="L52" s="1045"/>
      <c r="M52" s="1046"/>
      <c r="N52" s="1044" t="s">
        <v>477</v>
      </c>
      <c r="O52" s="1046"/>
      <c r="P52" s="1044" t="s">
        <v>478</v>
      </c>
      <c r="Q52" s="1045"/>
      <c r="R52" s="1045"/>
      <c r="S52" s="1046"/>
      <c r="T52" s="1044" t="s">
        <v>324</v>
      </c>
      <c r="U52" s="1045"/>
      <c r="V52" s="1046"/>
      <c r="W52" s="209"/>
      <c r="X52" s="157"/>
      <c r="Y52" s="1166"/>
      <c r="Z52" s="884"/>
      <c r="AA52" s="884"/>
      <c r="AB52" s="1167"/>
      <c r="AC52" s="909"/>
      <c r="AD52" s="910"/>
      <c r="AE52" s="910"/>
      <c r="AF52" s="910"/>
      <c r="AG52" s="910"/>
      <c r="AH52" s="899"/>
      <c r="AI52" s="1074"/>
      <c r="AJ52" s="1075"/>
      <c r="AS52" s="372"/>
      <c r="AT52" s="372"/>
    </row>
    <row r="53" spans="1:56" ht="3" customHeight="1">
      <c r="A53" s="1078"/>
      <c r="B53" s="134"/>
      <c r="C53" s="1085"/>
      <c r="D53" s="133"/>
      <c r="E53" s="1056"/>
      <c r="F53" s="1057"/>
      <c r="G53" s="1058"/>
      <c r="H53" s="1047"/>
      <c r="I53" s="1048"/>
      <c r="J53" s="1049"/>
      <c r="K53" s="1047"/>
      <c r="L53" s="1048"/>
      <c r="M53" s="1049"/>
      <c r="N53" s="1047"/>
      <c r="O53" s="1049"/>
      <c r="P53" s="1047"/>
      <c r="Q53" s="1048"/>
      <c r="R53" s="1048"/>
      <c r="S53" s="1049"/>
      <c r="T53" s="1047"/>
      <c r="U53" s="1048"/>
      <c r="V53" s="1049"/>
      <c r="W53" s="209"/>
      <c r="X53" s="158"/>
      <c r="Y53" s="1166"/>
      <c r="Z53" s="884"/>
      <c r="AA53" s="884"/>
      <c r="AB53" s="1167"/>
      <c r="AC53" s="1090" t="s">
        <v>696</v>
      </c>
      <c r="AD53" s="1091"/>
      <c r="AE53" s="1091"/>
      <c r="AF53" s="1091"/>
      <c r="AG53" s="1091"/>
      <c r="AH53" s="1092"/>
      <c r="AI53" s="1076">
        <f>2-AI46-AI48-AI49-AI51</f>
        <v>1</v>
      </c>
      <c r="AJ53" s="1077"/>
      <c r="AL53" s="125"/>
      <c r="AM53" s="125"/>
      <c r="AN53" s="125"/>
      <c r="AO53" s="125"/>
      <c r="AP53" s="125"/>
      <c r="AQ53" s="125"/>
      <c r="AR53" s="125"/>
      <c r="AS53" s="125"/>
      <c r="AT53" s="125"/>
    </row>
    <row r="54" spans="1:56" ht="12" customHeight="1" thickBot="1">
      <c r="A54" s="1078"/>
      <c r="B54" s="134"/>
      <c r="C54" s="163"/>
      <c r="D54" s="133"/>
      <c r="E54" s="1061">
        <f>E56-1</f>
        <v>2024</v>
      </c>
      <c r="F54" s="1062"/>
      <c r="G54" s="1063"/>
      <c r="H54" s="1064">
        <f>E54-1</f>
        <v>2023</v>
      </c>
      <c r="I54" s="1065"/>
      <c r="J54" s="1066"/>
      <c r="K54" s="1064">
        <f>H54-1</f>
        <v>2022</v>
      </c>
      <c r="L54" s="1065"/>
      <c r="M54" s="1066"/>
      <c r="N54" s="1064">
        <f>K54-1</f>
        <v>2021</v>
      </c>
      <c r="O54" s="1066"/>
      <c r="P54" s="1064">
        <f>N54-1</f>
        <v>2020</v>
      </c>
      <c r="Q54" s="1065"/>
      <c r="R54" s="1065"/>
      <c r="S54" s="1066"/>
      <c r="T54" s="1047"/>
      <c r="U54" s="1048"/>
      <c r="V54" s="1049"/>
      <c r="W54" s="209"/>
      <c r="X54" s="158"/>
      <c r="Y54" s="1168"/>
      <c r="Z54" s="1169"/>
      <c r="AA54" s="1169"/>
      <c r="AB54" s="1170"/>
      <c r="AC54" s="1093"/>
      <c r="AD54" s="1094"/>
      <c r="AE54" s="1094"/>
      <c r="AF54" s="1094"/>
      <c r="AG54" s="1094"/>
      <c r="AH54" s="1095"/>
      <c r="AI54" s="1096"/>
      <c r="AJ54" s="1097"/>
      <c r="AL54" s="125"/>
      <c r="AM54" s="125"/>
      <c r="AN54" s="125"/>
      <c r="AO54" s="125"/>
      <c r="AP54" s="125"/>
      <c r="AQ54" s="125"/>
      <c r="AR54" s="125"/>
      <c r="AS54" s="125"/>
      <c r="AT54" s="125"/>
    </row>
    <row r="55" spans="1:56" ht="3" customHeight="1" thickTop="1">
      <c r="A55" s="1078"/>
      <c r="B55" s="1098" t="s">
        <v>296</v>
      </c>
      <c r="C55" s="1059" t="s">
        <v>321</v>
      </c>
      <c r="D55" s="1060" t="s">
        <v>288</v>
      </c>
      <c r="E55" s="1064"/>
      <c r="F55" s="1065"/>
      <c r="G55" s="1066"/>
      <c r="H55" s="1064"/>
      <c r="I55" s="1065"/>
      <c r="J55" s="1066"/>
      <c r="K55" s="1064"/>
      <c r="L55" s="1065"/>
      <c r="M55" s="1066"/>
      <c r="N55" s="1064"/>
      <c r="O55" s="1066"/>
      <c r="P55" s="1064"/>
      <c r="Q55" s="1065"/>
      <c r="R55" s="1065"/>
      <c r="S55" s="1066"/>
      <c r="T55" s="1047"/>
      <c r="U55" s="1048"/>
      <c r="V55" s="1049"/>
      <c r="W55" s="209"/>
      <c r="X55" s="158"/>
      <c r="Y55" s="158"/>
      <c r="Z55" s="158"/>
      <c r="AL55" s="125"/>
      <c r="AM55" s="125"/>
      <c r="AN55" s="125"/>
      <c r="AO55" s="125"/>
      <c r="AP55" s="125"/>
      <c r="AQ55" s="125"/>
      <c r="AR55" s="125"/>
      <c r="AS55" s="125"/>
      <c r="AT55" s="125"/>
    </row>
    <row r="56" spans="1:56" ht="15" customHeight="1" thickBot="1">
      <c r="A56" s="974"/>
      <c r="B56" s="878"/>
      <c r="C56" s="883"/>
      <c r="D56" s="1000"/>
      <c r="E56" s="1086">
        <f>YEAR(EDATE(R48,-3))</f>
        <v>2025</v>
      </c>
      <c r="F56" s="1087"/>
      <c r="G56" s="1088"/>
      <c r="H56" s="1086">
        <f>$E$56</f>
        <v>2025</v>
      </c>
      <c r="I56" s="1087"/>
      <c r="J56" s="1088"/>
      <c r="K56" s="1086">
        <f>$E$56</f>
        <v>2025</v>
      </c>
      <c r="L56" s="1087"/>
      <c r="M56" s="1088"/>
      <c r="N56" s="1086">
        <f>$E$56</f>
        <v>2025</v>
      </c>
      <c r="O56" s="1088"/>
      <c r="P56" s="1086">
        <f>$E$56</f>
        <v>2025</v>
      </c>
      <c r="Q56" s="1087"/>
      <c r="R56" s="1087"/>
      <c r="S56" s="1088"/>
      <c r="T56" s="1050"/>
      <c r="U56" s="1051"/>
      <c r="V56" s="1052"/>
      <c r="W56" s="209"/>
      <c r="X56" s="158"/>
      <c r="Y56" s="158"/>
      <c r="Z56" s="158"/>
      <c r="AL56" s="169"/>
      <c r="AM56" s="169"/>
      <c r="AN56" s="169"/>
      <c r="AO56" s="169"/>
      <c r="AP56" s="169"/>
      <c r="AQ56" s="169"/>
      <c r="AR56" s="169"/>
      <c r="AS56" s="382"/>
      <c r="AT56" s="382"/>
      <c r="AY56"/>
      <c r="AZ56"/>
      <c r="BA56"/>
      <c r="BB56"/>
      <c r="BC56"/>
      <c r="BD56" s="385"/>
    </row>
    <row r="57" spans="1:56" ht="15" customHeight="1" thickTop="1">
      <c r="A57" s="1034" t="str">
        <f>IF(A33="","",A33)</f>
        <v>○</v>
      </c>
      <c r="B57" s="144"/>
      <c r="C57" s="309" t="str">
        <f>IF(C34="","",C34)</f>
        <v>〇×　▲□</v>
      </c>
      <c r="D57" s="151"/>
      <c r="E57" s="887"/>
      <c r="F57" s="888"/>
      <c r="G57" s="889"/>
      <c r="H57" s="887"/>
      <c r="I57" s="888"/>
      <c r="J57" s="889"/>
      <c r="K57" s="887">
        <v>60</v>
      </c>
      <c r="L57" s="888"/>
      <c r="M57" s="889"/>
      <c r="N57" s="887"/>
      <c r="O57" s="889"/>
      <c r="P57" s="887"/>
      <c r="Q57" s="888"/>
      <c r="R57" s="888"/>
      <c r="S57" s="889"/>
      <c r="T57" s="1026" t="str">
        <f>IF($E$50=$C$104,IF(A57=$C$82,"",IF(E57&lt;$E$81,IF(H57&lt;$H$81,IF(K57&lt;$K$81,IF(N57&lt;$N$81,IF(P57&lt;$P$81,"×","○"),"○"),"○"),"○"),"○")),IF(A57=$C$82,"",IF(E57&lt;$E$82,"×","○")))</f>
        <v>○</v>
      </c>
      <c r="U57" s="1027"/>
      <c r="V57" s="1028"/>
      <c r="W57" s="210"/>
      <c r="X57" s="157"/>
      <c r="Y57" s="1154" t="s">
        <v>357</v>
      </c>
      <c r="Z57" s="1155"/>
      <c r="AA57" s="1155"/>
      <c r="AB57" s="1155"/>
      <c r="AC57" s="1155"/>
      <c r="AD57" s="1155"/>
      <c r="AE57" s="1155"/>
      <c r="AF57" s="1155"/>
      <c r="AG57" s="1155"/>
      <c r="AH57" s="1155"/>
      <c r="AI57" s="1155"/>
      <c r="AJ57" s="1155"/>
      <c r="AK57" s="1155"/>
      <c r="AL57" s="1155"/>
      <c r="AM57" s="1155"/>
      <c r="AN57" s="1155"/>
      <c r="AO57" s="1155"/>
      <c r="AP57" s="1155"/>
      <c r="AQ57" s="1155"/>
      <c r="AR57" s="1155"/>
      <c r="AS57" s="1155"/>
      <c r="AT57" s="1156"/>
      <c r="AX57" s="4"/>
      <c r="AY57"/>
      <c r="AZ57"/>
      <c r="BA57"/>
      <c r="BB57"/>
      <c r="BC57" s="4"/>
      <c r="BD57" s="4"/>
    </row>
    <row r="58" spans="1:56" ht="15" customHeight="1">
      <c r="A58" s="1035"/>
      <c r="B58" s="134" t="s">
        <v>296</v>
      </c>
      <c r="C58" s="320">
        <f>IF(C35="","",C35)</f>
        <v>27456</v>
      </c>
      <c r="D58" s="141" t="s">
        <v>288</v>
      </c>
      <c r="E58" s="911"/>
      <c r="F58" s="919"/>
      <c r="G58" s="912"/>
      <c r="H58" s="911"/>
      <c r="I58" s="919"/>
      <c r="J58" s="912"/>
      <c r="K58" s="911"/>
      <c r="L58" s="919"/>
      <c r="M58" s="912"/>
      <c r="N58" s="911"/>
      <c r="O58" s="912"/>
      <c r="P58" s="911"/>
      <c r="Q58" s="919"/>
      <c r="R58" s="919"/>
      <c r="S58" s="912"/>
      <c r="T58" s="1029"/>
      <c r="U58" s="1030"/>
      <c r="V58" s="1031"/>
      <c r="W58" s="210"/>
      <c r="X58" s="157"/>
      <c r="Y58" s="359" t="s">
        <v>356</v>
      </c>
      <c r="Z58" s="369"/>
      <c r="AA58" s="1032" t="s">
        <v>376</v>
      </c>
      <c r="AB58" s="1032"/>
      <c r="AC58" s="1032"/>
      <c r="AD58" s="1032"/>
      <c r="AE58" s="1032"/>
      <c r="AF58" s="1032"/>
      <c r="AG58" s="1032"/>
      <c r="AH58" s="1032"/>
      <c r="AI58" s="1032"/>
      <c r="AJ58" s="1032"/>
      <c r="AK58" s="1032"/>
      <c r="AL58" s="1032"/>
      <c r="AM58" s="1032"/>
      <c r="AN58" s="1032"/>
      <c r="AO58" s="1032"/>
      <c r="AP58" s="1032"/>
      <c r="AQ58" s="1032"/>
      <c r="AR58" s="1032"/>
      <c r="AS58" s="1032"/>
      <c r="AT58" s="1033"/>
      <c r="AX58"/>
      <c r="AY58"/>
      <c r="AZ58"/>
      <c r="BA58"/>
      <c r="BB58"/>
      <c r="BC58" s="4"/>
      <c r="BD58" s="4"/>
    </row>
    <row r="59" spans="1:56" ht="15" customHeight="1">
      <c r="A59" s="1034" t="str">
        <f>IF(A37="","",A37)</f>
        <v/>
      </c>
      <c r="B59" s="144"/>
      <c r="C59" s="309" t="str">
        <f>IF(C38="","",C38)</f>
        <v>□★　〇▽</v>
      </c>
      <c r="D59" s="151"/>
      <c r="E59" s="887">
        <v>10</v>
      </c>
      <c r="F59" s="888"/>
      <c r="G59" s="889"/>
      <c r="H59" s="887"/>
      <c r="I59" s="888"/>
      <c r="J59" s="889"/>
      <c r="K59" s="887"/>
      <c r="L59" s="888"/>
      <c r="M59" s="889"/>
      <c r="N59" s="887"/>
      <c r="O59" s="889"/>
      <c r="P59" s="887"/>
      <c r="Q59" s="888"/>
      <c r="R59" s="888"/>
      <c r="S59" s="889"/>
      <c r="T59" s="1026" t="str">
        <f>IF($E$50=$C$104,IF(A59=$C$82,"",IF(E59&lt;$E$81,IF(H59&lt;$H$81,IF(K59&lt;$K$81,IF(N59&lt;$N$81,IF(P59&lt;$P$81,"×","○"),"○"),"○"),"○"),"○")),IF(A59=$C$82,"",IF(E59&lt;$E$82,"×","○")))</f>
        <v>×</v>
      </c>
      <c r="U59" s="1027"/>
      <c r="V59" s="1028"/>
      <c r="W59" s="210"/>
      <c r="X59" s="157"/>
      <c r="Y59" s="359"/>
      <c r="Z59" s="369"/>
      <c r="AA59" s="1032" t="s">
        <v>389</v>
      </c>
      <c r="AB59" s="1032"/>
      <c r="AC59" s="1032"/>
      <c r="AD59" s="1032"/>
      <c r="AE59" s="1032"/>
      <c r="AF59" s="1032"/>
      <c r="AG59" s="1032"/>
      <c r="AH59" s="1032"/>
      <c r="AI59" s="1032"/>
      <c r="AJ59" s="1032"/>
      <c r="AK59" s="1032"/>
      <c r="AL59" s="1032"/>
      <c r="AM59" s="1032"/>
      <c r="AN59" s="1032"/>
      <c r="AO59" s="1032"/>
      <c r="AP59" s="1032"/>
      <c r="AQ59" s="1032"/>
      <c r="AR59" s="1032"/>
      <c r="AS59" s="1032"/>
      <c r="AT59" s="1033"/>
      <c r="AX59"/>
      <c r="AY59"/>
      <c r="AZ59"/>
      <c r="BA59"/>
      <c r="BB59"/>
      <c r="BC59" s="4"/>
      <c r="BD59" s="4"/>
    </row>
    <row r="60" spans="1:56" ht="15" customHeight="1">
      <c r="A60" s="1035"/>
      <c r="B60" s="134" t="s">
        <v>296</v>
      </c>
      <c r="C60" s="320">
        <f>IF(C39="","",C39)</f>
        <v>27154</v>
      </c>
      <c r="D60" s="141" t="s">
        <v>288</v>
      </c>
      <c r="E60" s="911"/>
      <c r="F60" s="919"/>
      <c r="G60" s="912"/>
      <c r="H60" s="911"/>
      <c r="I60" s="919"/>
      <c r="J60" s="912"/>
      <c r="K60" s="911"/>
      <c r="L60" s="919"/>
      <c r="M60" s="912"/>
      <c r="N60" s="911"/>
      <c r="O60" s="912"/>
      <c r="P60" s="911"/>
      <c r="Q60" s="919"/>
      <c r="R60" s="919"/>
      <c r="S60" s="912"/>
      <c r="T60" s="1029"/>
      <c r="U60" s="1030"/>
      <c r="V60" s="1031"/>
      <c r="W60" s="210"/>
      <c r="X60" s="157"/>
      <c r="Y60" s="360"/>
      <c r="Z60" s="399"/>
      <c r="AA60" s="1032" t="s">
        <v>870</v>
      </c>
      <c r="AB60" s="1032"/>
      <c r="AC60" s="1032"/>
      <c r="AD60" s="1032"/>
      <c r="AE60" s="1032"/>
      <c r="AF60" s="1032"/>
      <c r="AG60" s="1032"/>
      <c r="AH60" s="1032"/>
      <c r="AI60" s="1032"/>
      <c r="AJ60" s="1032"/>
      <c r="AK60" s="1032"/>
      <c r="AL60" s="1032"/>
      <c r="AM60" s="1032"/>
      <c r="AN60" s="1032"/>
      <c r="AO60" s="1032"/>
      <c r="AP60" s="1032"/>
      <c r="AQ60" s="1032"/>
      <c r="AR60" s="1032"/>
      <c r="AS60" s="1032"/>
      <c r="AT60" s="1033"/>
      <c r="AX60"/>
      <c r="AY60"/>
      <c r="AZ60"/>
      <c r="BA60"/>
      <c r="BB60"/>
      <c r="BC60" s="4"/>
      <c r="BD60" s="4"/>
    </row>
    <row r="61" spans="1:56" ht="15" customHeight="1">
      <c r="A61" s="1034" t="str">
        <f>IF(A41="","",A41)</f>
        <v/>
      </c>
      <c r="B61" s="144"/>
      <c r="C61" s="309" t="str">
        <f>IF(C42="","",C42)</f>
        <v/>
      </c>
      <c r="D61" s="151"/>
      <c r="E61" s="887"/>
      <c r="F61" s="888"/>
      <c r="G61" s="889"/>
      <c r="H61" s="887"/>
      <c r="I61" s="888"/>
      <c r="J61" s="889"/>
      <c r="K61" s="887"/>
      <c r="L61" s="888"/>
      <c r="M61" s="889"/>
      <c r="N61" s="887"/>
      <c r="O61" s="889"/>
      <c r="P61" s="887"/>
      <c r="Q61" s="888"/>
      <c r="R61" s="888"/>
      <c r="S61" s="889"/>
      <c r="T61" s="1026" t="str">
        <f>IF($E$50=$C$104,IF(A61=$C$82,"",IF(E61&lt;$E$81,IF(H61&lt;$H$81,IF(K61&lt;$K$81,IF(N61&lt;$N$81,IF(P61&lt;$P$81,"×","○"),"○"),"○"),"○"),"○")),IF(A61=$C$82,"",IF(E61&lt;$E$82,"×","○")))</f>
        <v>×</v>
      </c>
      <c r="U61" s="1027"/>
      <c r="V61" s="1028"/>
      <c r="W61" s="210"/>
      <c r="X61" s="157"/>
      <c r="Y61" s="360" t="s">
        <v>355</v>
      </c>
      <c r="Z61" s="399"/>
      <c r="AA61" s="1024" t="s">
        <v>358</v>
      </c>
      <c r="AB61" s="1024"/>
      <c r="AC61" s="1024"/>
      <c r="AD61" s="1024"/>
      <c r="AE61" s="1024"/>
      <c r="AF61" s="1024"/>
      <c r="AG61" s="1024"/>
      <c r="AH61" s="1024"/>
      <c r="AI61" s="1024"/>
      <c r="AJ61" s="1024"/>
      <c r="AK61" s="1024"/>
      <c r="AL61" s="1024"/>
      <c r="AM61" s="1024"/>
      <c r="AN61" s="1024"/>
      <c r="AO61" s="1024"/>
      <c r="AP61" s="1024"/>
      <c r="AQ61" s="1024"/>
      <c r="AR61" s="1024"/>
      <c r="AS61" s="1024"/>
      <c r="AT61" s="1025"/>
      <c r="AX61"/>
      <c r="AY61"/>
      <c r="AZ61"/>
      <c r="BA61"/>
      <c r="BB61"/>
      <c r="BC61" s="4"/>
      <c r="BD61" s="4"/>
    </row>
    <row r="62" spans="1:56" ht="15" customHeight="1">
      <c r="A62" s="1035"/>
      <c r="B62" s="152" t="s">
        <v>296</v>
      </c>
      <c r="C62" s="323" t="str">
        <f>IF(C43="","",C43)</f>
        <v/>
      </c>
      <c r="D62" s="132" t="s">
        <v>288</v>
      </c>
      <c r="E62" s="911"/>
      <c r="F62" s="919"/>
      <c r="G62" s="912"/>
      <c r="H62" s="911"/>
      <c r="I62" s="919"/>
      <c r="J62" s="912"/>
      <c r="K62" s="911"/>
      <c r="L62" s="919"/>
      <c r="M62" s="912"/>
      <c r="N62" s="911"/>
      <c r="O62" s="912"/>
      <c r="P62" s="911"/>
      <c r="Q62" s="919"/>
      <c r="R62" s="919"/>
      <c r="S62" s="912"/>
      <c r="T62" s="1029"/>
      <c r="U62" s="1030"/>
      <c r="V62" s="1031"/>
      <c r="W62" s="210"/>
      <c r="X62" s="157"/>
      <c r="Y62" s="360"/>
      <c r="Z62" s="399"/>
      <c r="AA62" s="1024" t="s">
        <v>451</v>
      </c>
      <c r="AB62" s="1024"/>
      <c r="AC62" s="1024"/>
      <c r="AD62" s="1024"/>
      <c r="AE62" s="1024"/>
      <c r="AF62" s="1024"/>
      <c r="AG62" s="1024"/>
      <c r="AH62" s="1024"/>
      <c r="AI62" s="1024"/>
      <c r="AJ62" s="1024"/>
      <c r="AK62" s="1024"/>
      <c r="AL62" s="1024"/>
      <c r="AM62" s="1024"/>
      <c r="AN62" s="1024"/>
      <c r="AO62" s="1024"/>
      <c r="AP62" s="1024"/>
      <c r="AQ62" s="1024"/>
      <c r="AR62" s="1024"/>
      <c r="AS62" s="1024"/>
      <c r="AT62" s="1025"/>
      <c r="AY62"/>
      <c r="AZ62"/>
      <c r="BA62"/>
      <c r="BB62"/>
      <c r="BC62" s="4"/>
      <c r="BD62" s="4"/>
    </row>
    <row r="63" spans="1:56" ht="15" customHeight="1">
      <c r="A63" s="923" t="s">
        <v>359</v>
      </c>
      <c r="B63" s="923"/>
      <c r="C63" s="923"/>
      <c r="D63" s="923"/>
      <c r="E63" s="923"/>
      <c r="F63" s="923"/>
      <c r="G63" s="923"/>
      <c r="H63" s="923"/>
      <c r="I63" s="923"/>
      <c r="J63" s="923"/>
      <c r="K63" s="923"/>
      <c r="L63" s="923"/>
      <c r="M63" s="923"/>
      <c r="N63" s="923"/>
      <c r="O63" s="923"/>
      <c r="P63" s="923"/>
      <c r="Q63" s="923"/>
      <c r="R63" s="923"/>
      <c r="S63" s="923"/>
      <c r="T63" s="923"/>
      <c r="U63" s="923"/>
      <c r="V63" s="923"/>
      <c r="W63" s="923"/>
      <c r="Y63" s="360" t="s">
        <v>354</v>
      </c>
      <c r="Z63" s="399"/>
      <c r="AA63" s="1024" t="s">
        <v>879</v>
      </c>
      <c r="AB63" s="1024"/>
      <c r="AC63" s="1024"/>
      <c r="AD63" s="1024"/>
      <c r="AE63" s="1024"/>
      <c r="AF63" s="1024"/>
      <c r="AG63" s="1024"/>
      <c r="AH63" s="1024"/>
      <c r="AI63" s="1024"/>
      <c r="AJ63" s="1024"/>
      <c r="AK63" s="1024"/>
      <c r="AL63" s="1024"/>
      <c r="AM63" s="1024"/>
      <c r="AN63" s="1024"/>
      <c r="AO63" s="1024"/>
      <c r="AP63" s="1024"/>
      <c r="AQ63" s="1024"/>
      <c r="AR63" s="1024"/>
      <c r="AS63" s="1024"/>
      <c r="AT63" s="1025"/>
      <c r="AY63"/>
      <c r="AZ63" s="4"/>
      <c r="BA63"/>
      <c r="BB63"/>
      <c r="BC63" s="4"/>
      <c r="BD63" s="4"/>
    </row>
    <row r="64" spans="1:56" ht="15" customHeight="1">
      <c r="A64" s="923" t="s">
        <v>360</v>
      </c>
      <c r="B64" s="923"/>
      <c r="C64" s="923"/>
      <c r="D64" s="923"/>
      <c r="E64" s="923"/>
      <c r="F64" s="923"/>
      <c r="G64" s="923"/>
      <c r="H64" s="923"/>
      <c r="I64" s="923"/>
      <c r="J64" s="923"/>
      <c r="K64" s="923"/>
      <c r="L64" s="923"/>
      <c r="M64" s="923"/>
      <c r="N64" s="923"/>
      <c r="O64" s="923"/>
      <c r="P64" s="923"/>
      <c r="Q64" s="923"/>
      <c r="R64" s="923"/>
      <c r="S64" s="923"/>
      <c r="T64" s="923"/>
      <c r="U64" s="923"/>
      <c r="V64" s="923"/>
      <c r="W64" s="923"/>
      <c r="Y64" s="360"/>
      <c r="Z64" s="399"/>
      <c r="AA64" s="1024" t="s">
        <v>880</v>
      </c>
      <c r="AB64" s="1024"/>
      <c r="AC64" s="1024"/>
      <c r="AD64" s="1024"/>
      <c r="AE64" s="1024"/>
      <c r="AF64" s="1024"/>
      <c r="AG64" s="1024"/>
      <c r="AH64" s="1024"/>
      <c r="AI64" s="1024"/>
      <c r="AJ64" s="1024"/>
      <c r="AK64" s="1024"/>
      <c r="AL64" s="1024"/>
      <c r="AM64" s="1024"/>
      <c r="AN64" s="1024"/>
      <c r="AO64" s="1024"/>
      <c r="AP64" s="1024"/>
      <c r="AQ64" s="1024"/>
      <c r="AR64" s="1024"/>
      <c r="AS64" s="1024"/>
      <c r="AT64" s="1025"/>
      <c r="AY64"/>
      <c r="AZ64" s="4"/>
      <c r="BA64"/>
      <c r="BB64"/>
      <c r="BC64" s="4"/>
      <c r="BD64" s="4"/>
    </row>
    <row r="65" spans="1:56" ht="15" customHeight="1">
      <c r="A65" s="194"/>
      <c r="B65" s="194"/>
      <c r="C65" s="194"/>
      <c r="D65" s="194"/>
      <c r="E65" s="194"/>
      <c r="F65" s="194"/>
      <c r="G65" s="194"/>
      <c r="H65" s="194"/>
      <c r="I65" s="194"/>
      <c r="J65" s="194"/>
      <c r="K65" s="194"/>
      <c r="L65" s="194"/>
      <c r="M65" s="194"/>
      <c r="N65" s="327"/>
      <c r="O65" s="194"/>
      <c r="P65" s="194"/>
      <c r="Q65" s="194"/>
      <c r="R65" s="194"/>
      <c r="S65" s="194"/>
      <c r="T65" s="194"/>
      <c r="U65" s="194"/>
      <c r="V65" s="194"/>
      <c r="W65" s="194"/>
      <c r="X65" s="194"/>
      <c r="Y65" s="360" t="s">
        <v>823</v>
      </c>
      <c r="Z65" s="399"/>
      <c r="AA65" s="1024" t="s">
        <v>881</v>
      </c>
      <c r="AB65" s="1024"/>
      <c r="AC65" s="1024"/>
      <c r="AD65" s="1024"/>
      <c r="AE65" s="1024"/>
      <c r="AF65" s="1024"/>
      <c r="AG65" s="1024"/>
      <c r="AH65" s="1024"/>
      <c r="AI65" s="1024"/>
      <c r="AJ65" s="1024"/>
      <c r="AK65" s="1024"/>
      <c r="AL65" s="1024"/>
      <c r="AM65" s="1024"/>
      <c r="AN65" s="1024"/>
      <c r="AO65" s="1024"/>
      <c r="AP65" s="1024"/>
      <c r="AQ65" s="1024"/>
      <c r="AR65" s="1024"/>
      <c r="AS65" s="1024"/>
      <c r="AT65" s="1025"/>
      <c r="AY65"/>
      <c r="AZ65" s="4"/>
      <c r="BA65"/>
      <c r="BB65"/>
      <c r="BC65" s="4"/>
      <c r="BD65" s="4"/>
    </row>
    <row r="66" spans="1:56" ht="15" customHeight="1" thickBot="1">
      <c r="A66" s="356"/>
      <c r="B66" s="358"/>
      <c r="C66" s="358"/>
      <c r="D66" s="358"/>
      <c r="E66" s="358"/>
      <c r="F66" s="358"/>
      <c r="G66" s="358"/>
      <c r="H66" s="358"/>
      <c r="I66" s="358"/>
      <c r="J66" s="358"/>
      <c r="K66" s="358"/>
      <c r="L66" s="358"/>
      <c r="M66" s="358"/>
      <c r="N66" s="358"/>
      <c r="O66" s="357"/>
      <c r="P66" s="357"/>
      <c r="Q66" s="357"/>
      <c r="R66" s="357"/>
      <c r="S66" s="357"/>
      <c r="T66" s="357"/>
      <c r="U66" s="357"/>
      <c r="V66" s="357"/>
      <c r="W66" s="357"/>
      <c r="X66" s="357"/>
      <c r="Y66" s="361"/>
      <c r="Z66" s="402"/>
      <c r="AA66" s="1042" t="s">
        <v>817</v>
      </c>
      <c r="AB66" s="1042"/>
      <c r="AC66" s="1042"/>
      <c r="AD66" s="1042"/>
      <c r="AE66" s="1042"/>
      <c r="AF66" s="1042"/>
      <c r="AG66" s="1042"/>
      <c r="AH66" s="1042"/>
      <c r="AI66" s="1042"/>
      <c r="AJ66" s="1042"/>
      <c r="AK66" s="1042"/>
      <c r="AL66" s="1042"/>
      <c r="AM66" s="1042"/>
      <c r="AN66" s="1042"/>
      <c r="AO66" s="1042"/>
      <c r="AP66" s="1042"/>
      <c r="AQ66" s="1042"/>
      <c r="AR66" s="1042"/>
      <c r="AS66" s="1042"/>
      <c r="AT66" s="1043"/>
      <c r="AY66"/>
      <c r="AZ66" s="4"/>
      <c r="BA66"/>
      <c r="BB66"/>
      <c r="BC66" s="4"/>
      <c r="BD66" s="4"/>
    </row>
    <row r="67" spans="1:56" ht="15" customHeight="1" thickTop="1">
      <c r="AY67"/>
      <c r="AZ67" s="4"/>
      <c r="BA67"/>
      <c r="BB67"/>
      <c r="BC67" s="4"/>
      <c r="BD67" s="4"/>
    </row>
    <row r="68" spans="1:56" ht="15" customHeight="1">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AY68"/>
      <c r="AZ68" s="4"/>
      <c r="BA68"/>
      <c r="BB68"/>
      <c r="BC68" s="4"/>
      <c r="BD68" s="4"/>
    </row>
    <row r="69" spans="1:56" ht="12.65" customHeight="1">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B70" s="194"/>
      <c r="C70" s="194"/>
      <c r="D70" s="194"/>
      <c r="E70" s="194"/>
      <c r="F70" s="194"/>
      <c r="G70" s="194"/>
      <c r="H70" s="194"/>
      <c r="I70" s="194"/>
      <c r="J70" s="194"/>
      <c r="K70" s="194"/>
      <c r="L70" s="194"/>
      <c r="M70" s="194"/>
      <c r="N70" s="328"/>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87"/>
      <c r="AZ70" s="4"/>
      <c r="BA70" s="4"/>
      <c r="BB70" s="4"/>
      <c r="BC70" s="4"/>
      <c r="BD70" s="4"/>
    </row>
    <row r="71" spans="1:56" ht="15" customHeight="1">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330</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314</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680</v>
      </c>
      <c r="P75" s="4"/>
      <c r="Q75" s="4"/>
      <c r="R75" s="4"/>
      <c r="S75" s="5" t="s">
        <v>450</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683</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351</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1"/>
      <c r="AB79" s="1041"/>
      <c r="AC79" s="4"/>
      <c r="AD79" s="4"/>
      <c r="AE79" s="4"/>
      <c r="AF79" s="4"/>
      <c r="AG79" s="4"/>
      <c r="AH79" s="4"/>
      <c r="AI79" s="4"/>
      <c r="AJ79" s="4"/>
      <c r="AK79" s="4"/>
      <c r="AL79" s="4"/>
      <c r="AM79" s="4"/>
      <c r="AN79" s="4"/>
      <c r="AO79" s="4"/>
      <c r="AP79" s="4"/>
      <c r="AQ79" s="4"/>
      <c r="AR79" s="4"/>
      <c r="AS79" s="4"/>
      <c r="AT79" s="4"/>
    </row>
    <row r="80" spans="1:56" ht="13.5" customHeight="1">
      <c r="A80"/>
      <c r="B80" t="s">
        <v>323</v>
      </c>
      <c r="C80"/>
      <c r="E80" s="1038" t="s">
        <v>325</v>
      </c>
      <c r="F80" s="1040"/>
      <c r="G80" s="351"/>
      <c r="H80" s="1038" t="s">
        <v>326</v>
      </c>
      <c r="I80" s="1039"/>
      <c r="J80" s="1040"/>
      <c r="K80" s="1038" t="s">
        <v>382</v>
      </c>
      <c r="L80" s="1039"/>
      <c r="M80" s="1040"/>
      <c r="N80" s="1038" t="s">
        <v>327</v>
      </c>
      <c r="O80" s="1040"/>
      <c r="P80" s="1038" t="s">
        <v>328</v>
      </c>
      <c r="Q80" s="1039"/>
      <c r="R80" s="1039"/>
      <c r="S80" s="1040"/>
      <c r="T80" s="158"/>
      <c r="AC80" s="884"/>
      <c r="AD80" s="884"/>
      <c r="AE80" s="884"/>
      <c r="AF80" s="125"/>
    </row>
    <row r="81" spans="1:56" ht="13.5" customHeight="1">
      <c r="A81"/>
      <c r="B81"/>
      <c r="C81" t="s">
        <v>322</v>
      </c>
      <c r="E81" s="1036">
        <v>20</v>
      </c>
      <c r="F81" s="1037"/>
      <c r="G81" s="352"/>
      <c r="H81" s="1038">
        <v>40</v>
      </c>
      <c r="I81" s="1039"/>
      <c r="J81" s="1040"/>
      <c r="K81" s="1038">
        <v>60</v>
      </c>
      <c r="L81" s="1039"/>
      <c r="M81" s="1040"/>
      <c r="N81" s="1038">
        <v>80</v>
      </c>
      <c r="O81" s="1040"/>
      <c r="P81" s="1038">
        <v>100</v>
      </c>
      <c r="Q81" s="1039"/>
      <c r="R81" s="1039"/>
      <c r="S81" s="1040"/>
      <c r="T81" s="214" t="s">
        <v>578</v>
      </c>
      <c r="AA81" s="126"/>
      <c r="AC81" s="884"/>
      <c r="AD81" s="884"/>
      <c r="AE81" s="884"/>
      <c r="AF81" s="125"/>
    </row>
    <row r="82" spans="1:56" ht="13.5" customHeight="1">
      <c r="A82"/>
      <c r="B82"/>
      <c r="C82" t="s">
        <v>372</v>
      </c>
      <c r="E82" s="1036">
        <v>50</v>
      </c>
      <c r="F82" s="1037"/>
      <c r="G82" s="125"/>
      <c r="H82" s="4" t="s">
        <v>579</v>
      </c>
      <c r="AA82" s="884"/>
      <c r="AB82" s="884"/>
      <c r="AC82" s="884"/>
      <c r="AD82" s="884"/>
      <c r="AE82" s="884"/>
      <c r="AF82" s="125"/>
      <c r="AY82" s="5"/>
    </row>
    <row r="83" spans="1:56" ht="13.5" customHeight="1">
      <c r="A83"/>
      <c r="B83"/>
      <c r="C83" t="s">
        <v>7</v>
      </c>
      <c r="AA83" s="125"/>
      <c r="AB83" s="125"/>
      <c r="AC83" s="125"/>
      <c r="AD83" s="125"/>
      <c r="AE83" s="125"/>
      <c r="AF83" s="125"/>
      <c r="AY83" s="5"/>
    </row>
    <row r="84" spans="1:56" ht="13.5" customHeight="1">
      <c r="A84"/>
      <c r="B84"/>
      <c r="C84"/>
      <c r="AA84" s="884"/>
      <c r="AB84" s="884"/>
      <c r="AC84" s="884"/>
      <c r="AD84" s="884"/>
      <c r="AE84" s="884"/>
      <c r="AF84" s="125"/>
      <c r="AY84" s="5"/>
    </row>
    <row r="85" spans="1:56" ht="13.5" customHeight="1">
      <c r="B85" s="4" t="s">
        <v>693</v>
      </c>
      <c r="AY85" s="5"/>
    </row>
    <row r="86" spans="1:56" ht="13.5" customHeight="1">
      <c r="C86" s="5" t="s">
        <v>794</v>
      </c>
      <c r="D86" s="4" t="s">
        <v>7</v>
      </c>
      <c r="AY86" s="5"/>
    </row>
    <row r="87" spans="1:56" ht="13.5" customHeight="1">
      <c r="C87" s="5" t="s">
        <v>794</v>
      </c>
      <c r="D87" s="4" t="s">
        <v>7</v>
      </c>
      <c r="AY87" s="5"/>
    </row>
    <row r="88" spans="1:56" ht="13.5" customHeight="1">
      <c r="A88"/>
      <c r="B88" t="s">
        <v>4</v>
      </c>
      <c r="C88"/>
      <c r="AA88" s="884"/>
      <c r="AB88" s="884"/>
      <c r="AC88" s="884"/>
      <c r="AD88" s="884"/>
      <c r="AE88" s="884"/>
      <c r="AF88" s="125"/>
      <c r="AY88" s="5"/>
    </row>
    <row r="89" spans="1:56" ht="13.5" customHeight="1">
      <c r="A89"/>
      <c r="B89"/>
      <c r="C89" t="s">
        <v>6</v>
      </c>
      <c r="AY89" s="5"/>
    </row>
    <row r="90" spans="1:56" ht="13.5" customHeight="1">
      <c r="A90"/>
      <c r="B90"/>
      <c r="C90" t="s">
        <v>289</v>
      </c>
      <c r="AY90" s="5"/>
      <c r="AZ90" t="s">
        <v>730</v>
      </c>
      <c r="BA90" t="s">
        <v>732</v>
      </c>
      <c r="BB90" t="s">
        <v>733</v>
      </c>
      <c r="BC90" t="s">
        <v>734</v>
      </c>
      <c r="BD90" t="s">
        <v>735</v>
      </c>
    </row>
    <row r="91" spans="1:56" ht="13.5" customHeight="1">
      <c r="A91"/>
      <c r="B91" t="s">
        <v>286</v>
      </c>
      <c r="C91"/>
      <c r="AY91" s="5"/>
      <c r="AZ91" t="s">
        <v>731</v>
      </c>
      <c r="BA91" t="s">
        <v>708</v>
      </c>
      <c r="BB91" t="s">
        <v>708</v>
      </c>
      <c r="BC91" t="s">
        <v>708</v>
      </c>
      <c r="BD91" s="4" t="s">
        <v>721</v>
      </c>
    </row>
    <row r="92" spans="1:56" ht="13.5" customHeight="1">
      <c r="A92"/>
      <c r="B92"/>
      <c r="C92" s="387" t="s">
        <v>677</v>
      </c>
      <c r="D92" s="4" t="s">
        <v>730</v>
      </c>
      <c r="AY92" s="5"/>
      <c r="AZ92" t="s">
        <v>709</v>
      </c>
      <c r="BA92" t="s">
        <v>709</v>
      </c>
      <c r="BB92" t="s">
        <v>709</v>
      </c>
      <c r="BC92" t="s">
        <v>709</v>
      </c>
      <c r="BD92" s="4" t="s">
        <v>722</v>
      </c>
    </row>
    <row r="93" spans="1:56" ht="13.5" customHeight="1">
      <c r="A93"/>
      <c r="B93"/>
      <c r="C93" t="s">
        <v>290</v>
      </c>
      <c r="D93" s="4" t="s">
        <v>732</v>
      </c>
      <c r="AY93" s="5"/>
      <c r="AZ93" t="s">
        <v>710</v>
      </c>
      <c r="BA93" t="s">
        <v>710</v>
      </c>
      <c r="BB93" t="s">
        <v>710</v>
      </c>
      <c r="BC93" t="s">
        <v>723</v>
      </c>
      <c r="BD93" s="4" t="s">
        <v>725</v>
      </c>
    </row>
    <row r="94" spans="1:56" ht="13.5" customHeight="1">
      <c r="A94"/>
      <c r="B94"/>
      <c r="C94" t="s">
        <v>292</v>
      </c>
      <c r="D94" s="4" t="s">
        <v>733</v>
      </c>
      <c r="AY94" s="5"/>
      <c r="AZ94" t="s">
        <v>711</v>
      </c>
      <c r="BA94" t="s">
        <v>711</v>
      </c>
      <c r="BB94" t="s">
        <v>711</v>
      </c>
      <c r="BC94" t="s">
        <v>724</v>
      </c>
      <c r="BD94" s="4" t="s">
        <v>726</v>
      </c>
    </row>
    <row r="95" spans="1:56" ht="13.5" customHeight="1">
      <c r="A95"/>
      <c r="B95"/>
      <c r="C95" t="s">
        <v>293</v>
      </c>
      <c r="D95" s="4" t="s">
        <v>734</v>
      </c>
      <c r="AY95" s="5"/>
      <c r="AZ95" t="s">
        <v>712</v>
      </c>
      <c r="BA95" t="s">
        <v>712</v>
      </c>
      <c r="BB95" t="s">
        <v>712</v>
      </c>
      <c r="BC95" t="s">
        <v>718</v>
      </c>
      <c r="BD95" s="4" t="s">
        <v>727</v>
      </c>
    </row>
    <row r="96" spans="1:56" ht="13.5" customHeight="1">
      <c r="A96"/>
      <c r="B96"/>
      <c r="C96" t="s">
        <v>291</v>
      </c>
      <c r="D96" s="4" t="s">
        <v>735</v>
      </c>
      <c r="AY96" s="5"/>
      <c r="AZ96" t="s">
        <v>713</v>
      </c>
      <c r="BA96" t="s">
        <v>715</v>
      </c>
      <c r="BB96" t="s">
        <v>713</v>
      </c>
      <c r="BC96" t="s">
        <v>719</v>
      </c>
      <c r="BD96" s="4" t="s">
        <v>728</v>
      </c>
    </row>
    <row r="97" spans="1:56" ht="13.5" customHeight="1">
      <c r="A97"/>
      <c r="B97"/>
      <c r="C97" s="150"/>
      <c r="AY97" s="5"/>
      <c r="AZ97" t="s">
        <v>714</v>
      </c>
      <c r="BA97" s="4"/>
      <c r="BB97" t="s">
        <v>714</v>
      </c>
      <c r="BC97" t="s">
        <v>720</v>
      </c>
      <c r="BD97" s="4" t="s">
        <v>729</v>
      </c>
    </row>
    <row r="98" spans="1:56" ht="13.5" customHeight="1">
      <c r="A98"/>
      <c r="B98" t="s">
        <v>5</v>
      </c>
      <c r="C98"/>
      <c r="AY98" s="5"/>
      <c r="AZ98" t="s">
        <v>737</v>
      </c>
      <c r="BA98" s="4"/>
      <c r="BB98" t="s">
        <v>892</v>
      </c>
      <c r="BC98"/>
      <c r="BD98" s="4" t="s">
        <v>893</v>
      </c>
    </row>
    <row r="99" spans="1:56" ht="13.5" customHeight="1">
      <c r="A99"/>
      <c r="B99"/>
      <c r="C99" t="s">
        <v>611</v>
      </c>
      <c r="AY99" s="5"/>
      <c r="AZ99" t="s">
        <v>715</v>
      </c>
      <c r="BA99" s="4"/>
      <c r="BB99" t="s">
        <v>715</v>
      </c>
      <c r="BC99"/>
      <c r="BD99" s="4" t="s">
        <v>893</v>
      </c>
    </row>
    <row r="100" spans="1:56" ht="13.5" customHeight="1">
      <c r="A100"/>
      <c r="B100"/>
      <c r="C100" t="s">
        <v>314</v>
      </c>
      <c r="AY100" s="5"/>
      <c r="AZ100" t="s">
        <v>716</v>
      </c>
      <c r="BA100" s="4"/>
      <c r="BB100" t="s">
        <v>716</v>
      </c>
      <c r="BC100"/>
      <c r="BD100" s="4"/>
    </row>
    <row r="101" spans="1:56" ht="13.5" customHeight="1">
      <c r="A101"/>
      <c r="B101"/>
      <c r="C101" t="s">
        <v>707</v>
      </c>
      <c r="AY101" s="5"/>
      <c r="AZ101" t="s">
        <v>717</v>
      </c>
      <c r="BA101" s="4"/>
      <c r="BB101" t="s">
        <v>717</v>
      </c>
      <c r="BC101"/>
      <c r="BD101" s="4"/>
    </row>
    <row r="102" spans="1:56" ht="13.5" customHeight="1">
      <c r="A102"/>
      <c r="B102"/>
      <c r="C102" s="150"/>
      <c r="AY102" s="5"/>
      <c r="AZ102" t="s">
        <v>736</v>
      </c>
      <c r="BA102" s="4"/>
      <c r="BB102" t="s">
        <v>894</v>
      </c>
      <c r="BC102"/>
      <c r="BD102" s="4"/>
    </row>
    <row r="103" spans="1:56" ht="13.5" customHeight="1">
      <c r="B103" s="4" t="s">
        <v>394</v>
      </c>
      <c r="AY103" s="5"/>
    </row>
    <row r="104" spans="1:56" ht="13.5" customHeight="1">
      <c r="C104" s="4" t="s">
        <v>395</v>
      </c>
      <c r="AY104" s="5"/>
    </row>
    <row r="105" spans="1:56" ht="13.5" customHeight="1">
      <c r="C105" s="4" t="s">
        <v>396</v>
      </c>
      <c r="D105" s="4"/>
      <c r="E105" s="4"/>
      <c r="AY105" s="5"/>
    </row>
    <row r="106" spans="1:56" ht="13.5" customHeight="1">
      <c r="AY106" s="5"/>
    </row>
    <row r="107" spans="1:56" ht="13.5" customHeight="1">
      <c r="B107" s="4" t="s">
        <v>538</v>
      </c>
      <c r="AY107" s="5"/>
    </row>
    <row r="108" spans="1:56" ht="13.5" customHeight="1">
      <c r="C108" s="5" t="s">
        <v>273</v>
      </c>
      <c r="E108" s="4" t="s">
        <v>273</v>
      </c>
      <c r="AY108" s="5"/>
    </row>
    <row r="109" spans="1:56" ht="13.5" customHeight="1">
      <c r="C109" s="5" t="s">
        <v>638</v>
      </c>
      <c r="E109" s="4" t="s">
        <v>297</v>
      </c>
      <c r="AY109" s="5"/>
    </row>
    <row r="110" spans="1:56" ht="13.5" customHeight="1">
      <c r="E110" s="4" t="s">
        <v>603</v>
      </c>
      <c r="AY110" s="5"/>
    </row>
    <row r="111" spans="1:56" ht="13.5" customHeight="1">
      <c r="AY111" s="5"/>
    </row>
    <row r="112" spans="1:56" ht="13.5" customHeight="1">
      <c r="B112" s="4" t="s">
        <v>678</v>
      </c>
      <c r="AY112" s="5"/>
    </row>
    <row r="113" spans="2:51" ht="13.5" customHeight="1">
      <c r="C113" s="5" t="s">
        <v>684</v>
      </c>
      <c r="AY113" s="5"/>
    </row>
    <row r="114" spans="2:51" ht="13.5" customHeight="1">
      <c r="C114" s="5" t="s">
        <v>685</v>
      </c>
      <c r="AY114" s="5"/>
    </row>
    <row r="115" spans="2:51" ht="13.5" customHeight="1">
      <c r="AY115" s="5"/>
    </row>
    <row r="116" spans="2:51" ht="13.5" customHeight="1">
      <c r="B116" s="4" t="s">
        <v>667</v>
      </c>
      <c r="AY116" s="5"/>
    </row>
    <row r="117" spans="2:51" ht="13.5" customHeight="1">
      <c r="C117" s="4" t="s">
        <v>887</v>
      </c>
      <c r="AY117" s="5"/>
    </row>
    <row r="118" spans="2:51" ht="13.5" customHeight="1">
      <c r="C118" s="4" t="s">
        <v>598</v>
      </c>
      <c r="AY118" s="5"/>
    </row>
    <row r="119" spans="2:51" ht="13.5" customHeight="1">
      <c r="C119" s="4" t="s">
        <v>600</v>
      </c>
      <c r="AY119" s="5"/>
    </row>
    <row r="120" spans="2:51" ht="13.5" customHeight="1">
      <c r="C120" s="4" t="s">
        <v>599</v>
      </c>
      <c r="AY120" s="5"/>
    </row>
    <row r="121" spans="2:51" ht="13.5" customHeight="1">
      <c r="AY121" s="5"/>
    </row>
    <row r="122" spans="2:51" ht="13.5" customHeight="1">
      <c r="B122" s="355" t="s">
        <v>692</v>
      </c>
      <c r="AY122" s="5"/>
    </row>
    <row r="123" spans="2:51" ht="13.5" customHeight="1">
      <c r="C123" s="5" t="s">
        <v>322</v>
      </c>
      <c r="AY123" s="5"/>
    </row>
    <row r="124" spans="2:51" ht="13.5" customHeight="1">
      <c r="C124" s="5" t="s">
        <v>7</v>
      </c>
      <c r="AY124" s="5"/>
    </row>
    <row r="125" spans="2:51" ht="13.5" customHeight="1">
      <c r="AY125" s="5"/>
    </row>
    <row r="126" spans="2:51" ht="13.5" customHeight="1">
      <c r="B126" s="355" t="s">
        <v>245</v>
      </c>
      <c r="AY126" s="5"/>
    </row>
    <row r="127" spans="2:51" ht="13.5" customHeight="1">
      <c r="C127" s="4" t="s">
        <v>694</v>
      </c>
      <c r="AY127" s="5"/>
    </row>
    <row r="128" spans="2:51" ht="13.5" customHeight="1">
      <c r="AY128" s="5"/>
    </row>
    <row r="129" spans="2:51" ht="13.5" customHeight="1">
      <c r="AY129" s="5"/>
    </row>
    <row r="130" spans="2:51" ht="13.5" customHeight="1">
      <c r="B130" s="4" t="s">
        <v>323</v>
      </c>
      <c r="C130" s="4"/>
      <c r="AY130" s="5"/>
    </row>
    <row r="131" spans="2:51" ht="13.5" customHeight="1">
      <c r="C131" s="5" t="s">
        <v>58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P43:AR44"/>
    <mergeCell ref="AS43:AT44"/>
    <mergeCell ref="AV43:AV44"/>
    <mergeCell ref="F44:J44"/>
    <mergeCell ref="L44:U44"/>
    <mergeCell ref="X44:AA44"/>
    <mergeCell ref="AB44:AC44"/>
    <mergeCell ref="AE44:AF44"/>
    <mergeCell ref="AG44:AO44"/>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37:A40"/>
    <mergeCell ref="E37:E38"/>
    <mergeCell ref="F37:J37"/>
    <mergeCell ref="L37:U37"/>
    <mergeCell ref="X37:AA37"/>
    <mergeCell ref="AB37:AF37"/>
    <mergeCell ref="E39:E40"/>
    <mergeCell ref="F39:J39"/>
    <mergeCell ref="L39:U39"/>
    <mergeCell ref="X39:AA39"/>
    <mergeCell ref="F38:J38"/>
    <mergeCell ref="F40:J40"/>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24:A25"/>
    <mergeCell ref="E24:E25"/>
    <mergeCell ref="F24:J24"/>
    <mergeCell ref="L24:U25"/>
    <mergeCell ref="X24:AA24"/>
    <mergeCell ref="AB24:AF24"/>
    <mergeCell ref="AG24:AJ24"/>
    <mergeCell ref="AK24:AN24"/>
    <mergeCell ref="AO24:AQ24"/>
    <mergeCell ref="AB22:AF22"/>
    <mergeCell ref="AG22:AJ22"/>
    <mergeCell ref="AK22:AN22"/>
    <mergeCell ref="AO22:AQ22"/>
    <mergeCell ref="AR22:AT23"/>
    <mergeCell ref="F23:J23"/>
    <mergeCell ref="X23:AA23"/>
    <mergeCell ref="AB23:AC23"/>
    <mergeCell ref="AE23:AF23"/>
    <mergeCell ref="AG23:AJ23"/>
    <mergeCell ref="AK23:AN23"/>
    <mergeCell ref="AO23:AQ23"/>
    <mergeCell ref="E22:E23"/>
    <mergeCell ref="F22:J22"/>
    <mergeCell ref="L22:U23"/>
    <mergeCell ref="X22:AA22"/>
    <mergeCell ref="A20:A21"/>
    <mergeCell ref="E20:E21"/>
    <mergeCell ref="F20:J21"/>
    <mergeCell ref="L20:U21"/>
    <mergeCell ref="W20:AA21"/>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s>
  <phoneticPr fontId="2"/>
  <conditionalFormatting sqref="A22:E27">
    <cfRule type="expression" dxfId="31" priority="20">
      <formula>IF($R$11=$C$76,OR(IF($A9=0,OFFSET($A9,-1,0),$A9)=$C$83,IF($A9=0,OFFSET($A9,-1,0),$A9)=$C$82),IF($Y9=0,OFFSET($Y9,-1,0),$Y9)=$C$124)</formula>
    </cfRule>
  </conditionalFormatting>
  <conditionalFormatting sqref="A33:E36">
    <cfRule type="expression" dxfId="30" priority="17">
      <formula>IF($R$11=$C$76,OR($A$9=$C$83,$A$9=$C$82),$Y$9=$C$124)</formula>
    </cfRule>
  </conditionalFormatting>
  <conditionalFormatting sqref="A37:E40">
    <cfRule type="expression" dxfId="29" priority="18">
      <formula>IF($R$11=$C$76,OR($A$11=$C$83,$A$11=$C$82),$Y$11=$C$124)</formula>
    </cfRule>
  </conditionalFormatting>
  <conditionalFormatting sqref="A41:E41 B42:E44">
    <cfRule type="expression" dxfId="28" priority="19">
      <formula>IF($R$11=$C$76,OR($A$13=$C$83,$A$13=$C$82),$Y$13=$C$124)</formula>
    </cfRule>
  </conditionalFormatting>
  <conditionalFormatting sqref="A57:V62">
    <cfRule type="expression" dxfId="27" priority="21">
      <formula>IF($R$11=$C$76,OR(IF($A9=0,OFFSET($A9,-1,0),$A9)=$C$83,IF($A9=0,OFFSET($A9,-1,0),$A9)=$C$82),IF($Y9=0,OFFSET($Y9,-1,0),$Y9)=$C$124)</formula>
    </cfRule>
  </conditionalFormatting>
  <conditionalFormatting sqref="A22:AT27">
    <cfRule type="expression" dxfId="26" priority="24">
      <formula>$A$17=""</formula>
    </cfRule>
  </conditionalFormatting>
  <conditionalFormatting sqref="B10:C10">
    <cfRule type="expression" dxfId="25" priority="2">
      <formula>IF($A$9=0,OFFSET($A$9,-1,0),$A$9)=$C$82</formula>
    </cfRule>
  </conditionalFormatting>
  <conditionalFormatting sqref="B12:C12">
    <cfRule type="expression" dxfId="24" priority="4">
      <formula>IF($A$11=0,OFFSET($A$11,-1,0),$A$11)=$C$82</formula>
    </cfRule>
  </conditionalFormatting>
  <conditionalFormatting sqref="B14:C14">
    <cfRule type="expression" dxfId="23" priority="6">
      <formula>IF($A$13=0,OFFSET($A$13,-1,0),$A$13)=$C$82</formula>
    </cfRule>
  </conditionalFormatting>
  <conditionalFormatting sqref="B9:O14">
    <cfRule type="expression" dxfId="22" priority="1">
      <formula>IF($A9=0,OFFSET($A9,-1,0),$A9)=$C$83</formula>
    </cfRule>
  </conditionalFormatting>
  <conditionalFormatting sqref="D9:O10">
    <cfRule type="expression" dxfId="21" priority="3">
      <formula>IF($A$9=0,OFFSET($A$9,-1,0),$A$9)=$C$82</formula>
    </cfRule>
  </conditionalFormatting>
  <conditionalFormatting sqref="D11:O12">
    <cfRule type="expression" dxfId="20" priority="5">
      <formula>IF($A$11=0,OFFSET($A$11,-1,0),$A$11)=$C$82</formula>
    </cfRule>
  </conditionalFormatting>
  <conditionalFormatting sqref="D13:O14">
    <cfRule type="expression" dxfId="19" priority="7">
      <formula>IF($A$13=0,OFFSET($A$13,-1,0),$A$13)=$C$82</formula>
    </cfRule>
  </conditionalFormatting>
  <conditionalFormatting sqref="F23 F25 F27 F34 F36 F38 F40 F42 F44">
    <cfRule type="expression" dxfId="18" priority="14">
      <formula>OR($F22=$E$108,$F22=$E$109,$F22="")</formula>
    </cfRule>
  </conditionalFormatting>
  <conditionalFormatting sqref="F22:AB22 AG22:AT27 F23:AE23 F24:AB24 F25:AE25 F26:AB26 F27:AE27">
    <cfRule type="expression" dxfId="17"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6" priority="15">
      <formula>IF($E33=0,OFFSET($E33,-1,0),$E33)=$D$86</formula>
    </cfRule>
  </conditionalFormatting>
  <conditionalFormatting sqref="X5 R9:U12">
    <cfRule type="expression" dxfId="15" priority="13">
      <formula>OR($AW$8="×",$AW$10="×",$AW$12="×",AND($AW$8="",$AW$10="",$AW$12=""))</formula>
    </cfRule>
  </conditionalFormatting>
  <conditionalFormatting sqref="X7:AS14">
    <cfRule type="expression" dxfId="13" priority="23">
      <formula>$R$11=$C$76</formula>
    </cfRule>
  </conditionalFormatting>
  <conditionalFormatting sqref="Z10:Z14">
    <cfRule type="expression" dxfId="12" priority="9">
      <formula>IF($X10=0,OFFSET($X10,-1,0),$X10)=$C$124</formula>
    </cfRule>
  </conditionalFormatting>
  <conditionalFormatting sqref="Z9:AS14">
    <cfRule type="expression" dxfId="11" priority="22">
      <formula>IF($Y9=0,OFFSET($Y9,-1,0),$Y9)=$C$124</formula>
    </cfRule>
  </conditionalFormatting>
  <conditionalFormatting sqref="AD23 AD25 AD27 AD34 AD36 AD38 AD40 AD42 AD44">
    <cfRule type="expression" dxfId="10" priority="12">
      <formula>OR($AB22=$C$89,$AB22="")</formula>
    </cfRule>
  </conditionalFormatting>
  <conditionalFormatting sqref="AG13">
    <cfRule type="expression" dxfId="9" priority="8">
      <formula>IF($X13=0,OFFSET($X13,-1,0),$X13)=$C$124</formula>
    </cfRule>
  </conditionalFormatting>
  <conditionalFormatting sqref="AG34 AG36 AG38 AG40 AG42 AG44">
    <cfRule type="expression" dxfId="8"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59"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codeName="Sheet23">
    <tabColor rgb="FF00FFFF"/>
    <pageSetUpPr fitToPage="1"/>
  </sheetPr>
  <dimension ref="A1:BS209"/>
  <sheetViews>
    <sheetView showGridLines="0" workbookViewId="0">
      <selection activeCell="A2" sqref="A2:AT2"/>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8" width="9" style="5" customWidth="1"/>
    <col min="49" max="49" width="17.08984375" style="5" customWidth="1"/>
    <col min="50" max="50" width="9" style="5" customWidth="1"/>
    <col min="51" max="51" width="9" style="169"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7"/>
      <c r="AM1" s="207"/>
      <c r="AN1" s="1120" t="s">
        <v>378</v>
      </c>
      <c r="AO1" s="1121"/>
      <c r="AP1" s="1121"/>
      <c r="AQ1" s="1121"/>
      <c r="AR1" s="1121"/>
      <c r="AS1" s="1121"/>
      <c r="AT1" s="1122"/>
    </row>
    <row r="2" spans="1:51" ht="21" customHeight="1">
      <c r="A2" s="983" t="s">
        <v>690</v>
      </c>
      <c r="B2" s="983"/>
      <c r="C2" s="983"/>
      <c r="D2" s="983"/>
      <c r="E2" s="983"/>
      <c r="F2" s="983"/>
      <c r="G2" s="983"/>
      <c r="H2" s="983"/>
      <c r="I2" s="983"/>
      <c r="J2" s="983"/>
      <c r="K2" s="983"/>
      <c r="L2" s="983"/>
      <c r="M2" s="983"/>
      <c r="N2" s="983"/>
      <c r="O2" s="983"/>
      <c r="P2" s="983"/>
      <c r="Q2" s="983"/>
      <c r="R2" s="983"/>
      <c r="S2" s="983"/>
      <c r="T2" s="983"/>
      <c r="U2" s="983"/>
      <c r="V2" s="983"/>
      <c r="W2" s="983"/>
      <c r="X2" s="983"/>
      <c r="Y2" s="983"/>
      <c r="Z2" s="983"/>
      <c r="AA2" s="983"/>
      <c r="AB2" s="983"/>
      <c r="AC2" s="983"/>
      <c r="AD2" s="983"/>
      <c r="AE2" s="983"/>
      <c r="AF2" s="983"/>
      <c r="AG2" s="983"/>
      <c r="AH2" s="983"/>
      <c r="AI2" s="983"/>
      <c r="AJ2" s="983"/>
      <c r="AK2" s="983"/>
      <c r="AL2" s="983"/>
      <c r="AM2" s="983"/>
      <c r="AN2" s="983"/>
      <c r="AO2" s="983"/>
      <c r="AP2" s="983"/>
      <c r="AQ2" s="983"/>
      <c r="AR2" s="983"/>
      <c r="AS2" s="983"/>
      <c r="AT2" s="983"/>
    </row>
    <row r="3" spans="1:51" ht="15" customHeight="1">
      <c r="G3" s="1124"/>
      <c r="H3" s="1124"/>
      <c r="I3" s="1124"/>
      <c r="J3" s="1124"/>
      <c r="K3" s="1124"/>
      <c r="L3" s="1124"/>
      <c r="M3" s="1124"/>
      <c r="N3" s="1124"/>
      <c r="O3" s="1124"/>
      <c r="P3" s="1124"/>
      <c r="Q3" s="1124"/>
      <c r="R3" s="1124"/>
      <c r="AG3" s="986" t="s">
        <v>317</v>
      </c>
      <c r="AH3" s="986"/>
      <c r="AI3" s="986"/>
      <c r="AJ3" s="986"/>
      <c r="AK3" s="125" t="s">
        <v>298</v>
      </c>
      <c r="AL3" s="984" t="str">
        <f>+例＿様式2!J5</f>
        <v>○○○○○建設</v>
      </c>
      <c r="AM3" s="984"/>
      <c r="AN3" s="984"/>
      <c r="AO3" s="984"/>
      <c r="AP3" s="984"/>
      <c r="AQ3" s="984"/>
      <c r="AR3" s="984"/>
      <c r="AS3" s="984"/>
      <c r="AT3" s="984"/>
    </row>
    <row r="4" spans="1:51" ht="15" customHeight="1">
      <c r="G4" s="1124"/>
      <c r="H4" s="1124"/>
      <c r="I4" s="1124"/>
      <c r="J4" s="1124"/>
      <c r="K4" s="1124"/>
      <c r="L4" s="1124"/>
      <c r="M4" s="1124"/>
      <c r="N4" s="1124"/>
      <c r="O4" s="1124"/>
      <c r="P4" s="1124"/>
      <c r="Q4" s="1124"/>
      <c r="R4" s="1124"/>
      <c r="AG4" s="986" t="s">
        <v>318</v>
      </c>
      <c r="AH4" s="986"/>
      <c r="AI4" s="986"/>
      <c r="AJ4" s="986"/>
      <c r="AK4" s="125" t="s">
        <v>298</v>
      </c>
      <c r="AL4" s="985" t="str">
        <f>+例＿様式2!C5</f>
        <v>県道○○線　○○○○○○○○○工事</v>
      </c>
      <c r="AM4" s="985"/>
      <c r="AN4" s="985"/>
      <c r="AO4" s="985"/>
      <c r="AP4" s="985"/>
      <c r="AQ4" s="985"/>
      <c r="AR4" s="985"/>
      <c r="AS4" s="985"/>
      <c r="AT4" s="985"/>
      <c r="AY4" s="5"/>
    </row>
    <row r="5" spans="1:51" ht="21" customHeight="1">
      <c r="A5" s="1123" t="s">
        <v>682</v>
      </c>
      <c r="B5" s="1123"/>
      <c r="C5" s="1123"/>
      <c r="D5" s="1123"/>
      <c r="E5" s="1123"/>
      <c r="F5" s="1123"/>
      <c r="O5" s="147"/>
      <c r="P5" s="147"/>
      <c r="Q5" s="147"/>
      <c r="R5" s="147"/>
      <c r="S5" s="147"/>
      <c r="T5" s="147"/>
      <c r="U5" s="147"/>
      <c r="V5" s="147"/>
      <c r="W5" s="147"/>
      <c r="X5" s="401"/>
      <c r="Y5" s="401"/>
      <c r="Z5" s="401"/>
      <c r="AA5" s="401"/>
      <c r="AB5" s="401"/>
      <c r="AC5" s="401"/>
      <c r="AD5" s="401"/>
      <c r="AE5" s="401"/>
      <c r="AF5" s="401"/>
      <c r="AG5" s="401"/>
      <c r="AH5" s="401"/>
      <c r="AI5" s="401"/>
      <c r="AJ5" s="401"/>
      <c r="AK5" s="401"/>
      <c r="AL5" s="401"/>
      <c r="AM5" s="400"/>
      <c r="AN5" s="400"/>
      <c r="AO5" s="400"/>
      <c r="AP5" s="400"/>
      <c r="AQ5" s="400"/>
      <c r="AR5" s="400"/>
      <c r="AS5" s="400"/>
      <c r="AT5" s="400"/>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401"/>
      <c r="Y6" s="401"/>
      <c r="Z6" s="401"/>
      <c r="AA6" s="401"/>
      <c r="AB6" s="401"/>
      <c r="AC6" s="401"/>
      <c r="AD6" s="401"/>
      <c r="AE6" s="401"/>
      <c r="AF6" s="401"/>
      <c r="AG6" s="401"/>
      <c r="AH6" s="401"/>
      <c r="AI6" s="401"/>
      <c r="AJ6" s="401"/>
      <c r="AK6" s="401"/>
      <c r="AL6" s="401"/>
    </row>
    <row r="7" spans="1:51" ht="15" customHeight="1">
      <c r="A7" s="973" t="s">
        <v>679</v>
      </c>
      <c r="B7" s="153"/>
      <c r="C7" s="325" t="s">
        <v>337</v>
      </c>
      <c r="D7" s="325" t="s">
        <v>296</v>
      </c>
      <c r="E7" s="325" t="s">
        <v>678</v>
      </c>
      <c r="F7" s="155" t="s">
        <v>288</v>
      </c>
      <c r="G7" s="1128" t="s">
        <v>687</v>
      </c>
      <c r="H7" s="1129"/>
      <c r="I7" s="1129"/>
      <c r="J7" s="1129"/>
      <c r="K7" s="1129"/>
      <c r="L7" s="1129"/>
      <c r="M7" s="1129"/>
      <c r="N7" s="1129"/>
      <c r="O7" s="1130"/>
      <c r="Z7" s="125"/>
      <c r="AA7" s="169"/>
      <c r="AB7" s="169"/>
      <c r="AC7" s="169"/>
      <c r="AD7" s="169"/>
      <c r="AE7" s="169"/>
      <c r="AF7" s="133"/>
      <c r="AT7" s="376"/>
      <c r="AV7" s="4"/>
    </row>
    <row r="8" spans="1:51" ht="15" customHeight="1">
      <c r="A8" s="974"/>
      <c r="B8" s="143" t="s">
        <v>296</v>
      </c>
      <c r="C8" s="326" t="s">
        <v>321</v>
      </c>
      <c r="D8" s="326" t="s">
        <v>298</v>
      </c>
      <c r="E8" s="326" t="s">
        <v>557</v>
      </c>
      <c r="F8" s="168" t="s">
        <v>288</v>
      </c>
      <c r="G8" s="1131" t="s">
        <v>787</v>
      </c>
      <c r="H8" s="1132"/>
      <c r="I8" s="1132"/>
      <c r="J8" s="1132"/>
      <c r="K8" s="1132"/>
      <c r="L8" s="1132"/>
      <c r="M8" s="1132"/>
      <c r="N8" s="1132"/>
      <c r="O8" s="1133"/>
      <c r="U8" s="4"/>
      <c r="Z8" s="125"/>
      <c r="AA8" s="169"/>
      <c r="AB8" s="169"/>
      <c r="AC8" s="169"/>
      <c r="AD8" s="169"/>
      <c r="AE8" s="169"/>
      <c r="AF8" s="133"/>
      <c r="AT8" s="376"/>
      <c r="AV8" s="884"/>
      <c r="AW8" s="884"/>
    </row>
    <row r="9" spans="1:51" ht="15" customHeight="1">
      <c r="A9" s="1034" t="str">
        <f>例＿様式４!A9</f>
        <v>○</v>
      </c>
      <c r="B9" s="153"/>
      <c r="C9" s="415" t="str">
        <f>IF($A9="該当なし","",IF(LEN(TRIM(例＿様式４!C9))=0,"",例＿様式４!C9))</f>
        <v>●●　〇〇</v>
      </c>
      <c r="D9" s="325"/>
      <c r="E9" s="415" t="str">
        <f>IF($A9="該当なし","",IF(LEN(TRIM(例＿様式４!E9))=0,"",例＿様式４!E9))</f>
        <v>男性</v>
      </c>
      <c r="F9" s="155"/>
      <c r="G9" s="1177" t="str">
        <f>IF(A9="該当なし","",IF(LEN(TRIM(例＿様式４!G9))=0,"",例＿様式４!G9))</f>
        <v>有：１級施工管理技士</v>
      </c>
      <c r="H9" s="1178"/>
      <c r="I9" s="1178"/>
      <c r="J9" s="1178"/>
      <c r="K9" s="1178"/>
      <c r="L9" s="1178"/>
      <c r="M9" s="1178"/>
      <c r="N9" s="1178"/>
      <c r="O9" s="1179"/>
      <c r="Z9" s="125"/>
      <c r="AA9" s="169"/>
      <c r="AB9" s="169"/>
      <c r="AC9" s="169"/>
      <c r="AD9" s="169"/>
      <c r="AE9" s="169"/>
      <c r="AF9" s="125"/>
      <c r="AG9" s="169"/>
      <c r="AH9" s="169"/>
      <c r="AI9" s="169"/>
      <c r="AJ9" s="169"/>
      <c r="AK9" s="169"/>
      <c r="AL9" s="169"/>
      <c r="AM9" s="169"/>
      <c r="AN9" s="169"/>
      <c r="AO9" s="169"/>
      <c r="AP9" s="169"/>
      <c r="AQ9" s="169"/>
      <c r="AR9" s="169"/>
      <c r="AS9" s="169"/>
      <c r="AT9" s="367"/>
      <c r="AV9" s="884"/>
      <c r="AW9" s="884"/>
    </row>
    <row r="10" spans="1:51" ht="15" customHeight="1">
      <c r="A10" s="1035"/>
      <c r="B10" s="143" t="s">
        <v>296</v>
      </c>
      <c r="C10" s="363">
        <f>IF($A9="該当なし","",IF(LEN(TRIM(例＿様式４!C10))=0,"",例＿様式４!C10))</f>
        <v>35828</v>
      </c>
      <c r="D10" s="326" t="s">
        <v>298</v>
      </c>
      <c r="E10" s="412">
        <f>IF($A9="該当なし","",IF(LEN(TRIM(例＿様式４!E10))=0,"",例＿様式４!E10))</f>
        <v>27</v>
      </c>
      <c r="F10" s="168" t="s">
        <v>288</v>
      </c>
      <c r="G10" s="1180"/>
      <c r="H10" s="1181"/>
      <c r="I10" s="1181"/>
      <c r="J10" s="1181"/>
      <c r="K10" s="1181"/>
      <c r="L10" s="1181"/>
      <c r="M10" s="1181"/>
      <c r="N10" s="1181"/>
      <c r="O10" s="1182"/>
      <c r="Z10" s="169"/>
      <c r="AA10" s="419"/>
      <c r="AB10" s="419"/>
      <c r="AC10" s="419"/>
      <c r="AD10" s="419"/>
      <c r="AE10" s="419"/>
      <c r="AF10" s="125"/>
      <c r="AG10" s="169"/>
      <c r="AH10" s="169"/>
      <c r="AI10" s="169"/>
      <c r="AJ10" s="169"/>
      <c r="AK10" s="169"/>
      <c r="AL10" s="169"/>
      <c r="AM10" s="169"/>
      <c r="AN10" s="169"/>
      <c r="AO10" s="169"/>
      <c r="AP10" s="169"/>
      <c r="AQ10" s="169"/>
      <c r="AR10" s="169"/>
      <c r="AS10" s="169"/>
      <c r="AT10" s="367"/>
      <c r="AV10" s="884"/>
      <c r="AW10" s="884"/>
    </row>
    <row r="11" spans="1:51" ht="15" customHeight="1">
      <c r="A11" s="1034" t="str">
        <f>例＿様式４!A11</f>
        <v>○</v>
      </c>
      <c r="B11" s="153"/>
      <c r="C11" s="415" t="str">
        <f>IF($A11="該当なし","",IF(LEN(TRIM(例＿様式４!C11))=0,"",例＿様式４!C11))</f>
        <v>△△　▲▲</v>
      </c>
      <c r="D11" s="325"/>
      <c r="E11" s="415" t="str">
        <f>IF($A11="該当なし","",IF(LEN(TRIM(例＿様式４!E11))=0,"",例＿様式４!E11))</f>
        <v>女性</v>
      </c>
      <c r="F11" s="155"/>
      <c r="G11" s="1177" t="str">
        <f>IF(A11="該当なし","",IF(LEN(TRIM(例＿様式４!G11))=0,"",例＿様式４!G11))</f>
        <v>有：２級施工管理技士</v>
      </c>
      <c r="H11" s="1178"/>
      <c r="I11" s="1178"/>
      <c r="J11" s="1178"/>
      <c r="K11" s="1178"/>
      <c r="L11" s="1178"/>
      <c r="M11" s="1178"/>
      <c r="N11" s="1178"/>
      <c r="O11" s="1179"/>
      <c r="AA11" s="169"/>
      <c r="AB11" s="169"/>
      <c r="AC11" s="169"/>
      <c r="AD11" s="169"/>
      <c r="AE11" s="169"/>
      <c r="AF11" s="125"/>
      <c r="AG11" s="169"/>
      <c r="AH11" s="169"/>
      <c r="AI11" s="169"/>
      <c r="AJ11" s="169"/>
      <c r="AK11" s="169"/>
      <c r="AL11" s="169"/>
      <c r="AM11" s="169"/>
      <c r="AN11" s="169"/>
      <c r="AO11" s="169"/>
      <c r="AP11" s="169"/>
      <c r="AQ11" s="169"/>
      <c r="AR11" s="169"/>
      <c r="AS11" s="169"/>
      <c r="AT11" s="367"/>
      <c r="AV11" s="884"/>
      <c r="AW11" s="884"/>
    </row>
    <row r="12" spans="1:51" ht="15" customHeight="1">
      <c r="A12" s="1035"/>
      <c r="B12" s="143" t="s">
        <v>296</v>
      </c>
      <c r="C12" s="363">
        <f>IF($A11="該当なし","",IF(LEN(TRIM(例＿様式４!C12))=0,"",例＿様式４!C12))</f>
        <v>31841</v>
      </c>
      <c r="D12" s="326" t="s">
        <v>298</v>
      </c>
      <c r="E12" s="412">
        <f>IF($A11="該当なし","",IF(LEN(TRIM(例＿様式４!E12))=0,"",例＿様式４!E12))</f>
        <v>38</v>
      </c>
      <c r="F12" s="168" t="s">
        <v>288</v>
      </c>
      <c r="G12" s="1180"/>
      <c r="H12" s="1181"/>
      <c r="I12" s="1181"/>
      <c r="J12" s="1181"/>
      <c r="K12" s="1181"/>
      <c r="L12" s="1181"/>
      <c r="M12" s="1181"/>
      <c r="N12" s="1181"/>
      <c r="O12" s="1182"/>
      <c r="Z12" s="169"/>
      <c r="AA12" s="419"/>
      <c r="AB12" s="419"/>
      <c r="AC12" s="419"/>
      <c r="AD12" s="419"/>
      <c r="AE12" s="419"/>
      <c r="AF12" s="125"/>
      <c r="AG12" s="169"/>
      <c r="AH12" s="169"/>
      <c r="AI12" s="169"/>
      <c r="AJ12" s="169"/>
      <c r="AK12" s="169"/>
      <c r="AL12" s="169"/>
      <c r="AM12" s="169"/>
      <c r="AN12" s="169"/>
      <c r="AO12" s="169"/>
      <c r="AP12" s="169"/>
      <c r="AQ12" s="169"/>
      <c r="AR12" s="169"/>
      <c r="AS12" s="169"/>
      <c r="AT12" s="367"/>
      <c r="AV12" s="884"/>
      <c r="AW12" s="884"/>
    </row>
    <row r="13" spans="1:51" ht="15" customHeight="1">
      <c r="A13" s="1034" t="str">
        <f>例＿様式４!A13</f>
        <v>工場製作</v>
      </c>
      <c r="B13" s="153"/>
      <c r="C13" s="415" t="str">
        <f>IF($A13="該当なし","",IF(LEN(TRIM(例＿様式４!C13))=0,"",例＿様式４!C13))</f>
        <v>□□　□□</v>
      </c>
      <c r="D13" s="325"/>
      <c r="E13" s="415" t="str">
        <f>IF($A13="該当なし","",IF(LEN(TRIM(例＿様式４!E13))=0,"",例＿様式４!E13))</f>
        <v/>
      </c>
      <c r="F13" s="155"/>
      <c r="G13" s="1177" t="str">
        <f>IF(A13="該当なし","",IF(LEN(TRIM(例＿様式４!G13))=0,"",例＿様式４!G13))</f>
        <v/>
      </c>
      <c r="H13" s="1178"/>
      <c r="I13" s="1178"/>
      <c r="J13" s="1178"/>
      <c r="K13" s="1178"/>
      <c r="L13" s="1178"/>
      <c r="M13" s="1178"/>
      <c r="N13" s="1178"/>
      <c r="O13" s="1179"/>
      <c r="AA13" s="169"/>
      <c r="AB13" s="169"/>
      <c r="AC13" s="169"/>
      <c r="AD13" s="169"/>
      <c r="AE13" s="169"/>
      <c r="AF13" s="125"/>
      <c r="AG13" s="169"/>
      <c r="AH13" s="169"/>
      <c r="AI13" s="169"/>
      <c r="AJ13" s="169"/>
      <c r="AK13" s="169"/>
      <c r="AL13" s="169"/>
      <c r="AM13" s="169"/>
      <c r="AN13" s="169"/>
      <c r="AO13" s="169"/>
      <c r="AP13" s="169"/>
      <c r="AQ13" s="169"/>
      <c r="AR13" s="169"/>
      <c r="AS13" s="169"/>
      <c r="AT13" s="367"/>
      <c r="AV13" s="884"/>
      <c r="AW13" s="884"/>
    </row>
    <row r="14" spans="1:51" ht="15" customHeight="1">
      <c r="A14" s="1035"/>
      <c r="B14" s="143" t="s">
        <v>296</v>
      </c>
      <c r="C14" s="364" t="str">
        <f>IF($A13="該当なし","",IF(LEN(TRIM(例＿様式４!C14))=0,"",例＿様式４!C14))</f>
        <v/>
      </c>
      <c r="D14" s="326" t="s">
        <v>298</v>
      </c>
      <c r="E14" s="413" t="str">
        <f>IF($A13="該当なし","",IF(LEN(TRIM(例＿様式４!E14))=0,"",例＿様式４!E14))</f>
        <v/>
      </c>
      <c r="F14" s="168" t="s">
        <v>288</v>
      </c>
      <c r="G14" s="1180"/>
      <c r="H14" s="1181"/>
      <c r="I14" s="1181"/>
      <c r="J14" s="1181"/>
      <c r="K14" s="1181"/>
      <c r="L14" s="1181"/>
      <c r="M14" s="1181"/>
      <c r="N14" s="1181"/>
      <c r="O14" s="1182"/>
      <c r="Z14" s="169"/>
      <c r="AA14" s="419"/>
      <c r="AB14" s="419"/>
      <c r="AC14" s="419"/>
      <c r="AD14" s="419"/>
      <c r="AE14" s="419"/>
      <c r="AF14" s="125"/>
      <c r="AG14" s="169"/>
      <c r="AH14" s="169"/>
      <c r="AI14" s="169"/>
      <c r="AJ14" s="169"/>
      <c r="AK14" s="169"/>
      <c r="AL14" s="169"/>
      <c r="AM14" s="169"/>
      <c r="AN14" s="169"/>
      <c r="AO14" s="169"/>
      <c r="AP14" s="169"/>
      <c r="AQ14" s="169"/>
      <c r="AR14" s="169"/>
      <c r="AS14" s="169"/>
      <c r="AT14" s="367"/>
    </row>
    <row r="15" spans="1:51" ht="3" customHeight="1">
      <c r="A15" s="131"/>
      <c r="B15" s="131"/>
      <c r="C15" s="131"/>
      <c r="D15" s="131"/>
      <c r="E15" s="131"/>
      <c r="F15" s="131"/>
      <c r="G15" s="131"/>
      <c r="H15" s="131"/>
      <c r="I15" s="131"/>
      <c r="J15" s="131"/>
      <c r="P15" s="126"/>
    </row>
    <row r="16" spans="1:51" ht="18" customHeight="1">
      <c r="A16" s="403"/>
      <c r="B16" s="403"/>
      <c r="H16" s="140"/>
      <c r="I16" s="140"/>
      <c r="J16" s="140"/>
      <c r="K16" s="140"/>
      <c r="L16" s="140"/>
      <c r="M16" s="140"/>
      <c r="N16" s="140"/>
      <c r="U16" s="404"/>
      <c r="V16" s="404"/>
      <c r="W16" s="404"/>
      <c r="X16" s="404"/>
      <c r="Y16" s="404"/>
      <c r="Z16" s="404"/>
      <c r="AA16" s="404"/>
      <c r="AB16" s="404"/>
      <c r="AC16" s="404"/>
      <c r="AD16" s="404"/>
      <c r="AE16" s="404"/>
      <c r="AF16" s="404"/>
      <c r="AG16" s="404"/>
      <c r="AH16" s="404"/>
      <c r="AI16" s="404"/>
      <c r="AJ16" s="404"/>
      <c r="AK16" s="404"/>
      <c r="AL16" s="404"/>
      <c r="AM16" s="405"/>
      <c r="AN16" s="404"/>
      <c r="AO16" s="404"/>
      <c r="AP16" s="404"/>
      <c r="AQ16" s="404"/>
      <c r="AR16" s="404"/>
      <c r="AS16" s="404"/>
      <c r="AT16" s="404"/>
    </row>
    <row r="17" spans="1:66" ht="15" customHeight="1">
      <c r="A17" s="1205" t="s">
        <v>774</v>
      </c>
      <c r="B17" s="1205"/>
      <c r="C17" s="1205"/>
      <c r="D17" s="1205"/>
      <c r="E17" s="1205"/>
      <c r="F17" s="1205"/>
      <c r="G17" s="147"/>
      <c r="H17" s="995" t="str">
        <f>"対象期間："&amp;TEXT(IF(AND(MONTH(例＿様式４!R48)&gt;=1,MONTH(例＿様式４!R48)&lt;=3),EOMONTH(例＿様式４!R48,-9*12),EOMONTH(例＿様式４!R48,-8*12)),"[$-ja-JP-x-gannen]ggge")&amp;"年度～入札参加申込期限日"</f>
        <v>対象期間：平成29年度～入札参加申込期限日</v>
      </c>
      <c r="I17" s="995"/>
      <c r="J17" s="995"/>
      <c r="K17" s="995"/>
      <c r="L17" s="995"/>
      <c r="M17" s="995"/>
      <c r="N17" s="995"/>
      <c r="O17" s="995"/>
      <c r="P17" s="995"/>
      <c r="Q17" s="995"/>
      <c r="R17" s="995"/>
      <c r="S17" s="995"/>
      <c r="T17" s="995"/>
      <c r="U17" s="1208" t="s">
        <v>795</v>
      </c>
      <c r="V17" s="1208"/>
      <c r="W17" s="1208"/>
      <c r="X17" s="1208"/>
      <c r="Y17" s="1208"/>
      <c r="Z17" s="1208"/>
      <c r="AA17" s="1208"/>
      <c r="AB17" s="1208"/>
      <c r="AC17" s="1208"/>
      <c r="AD17" s="1208"/>
      <c r="AE17" s="1208"/>
      <c r="AF17" s="1208"/>
      <c r="AG17" s="1208"/>
      <c r="AH17" s="1208"/>
      <c r="AI17" s="405"/>
      <c r="AJ17" s="405"/>
      <c r="AK17" s="405"/>
      <c r="AL17" s="405"/>
      <c r="AN17" s="405"/>
      <c r="AO17" s="405"/>
      <c r="AP17" s="405"/>
      <c r="AQ17" s="405"/>
      <c r="AR17" s="405"/>
      <c r="AS17" s="405"/>
      <c r="AT17" s="405"/>
    </row>
    <row r="18" spans="1:66" ht="12" customHeight="1">
      <c r="A18" s="973" t="s">
        <v>323</v>
      </c>
      <c r="B18" s="884" t="s">
        <v>337</v>
      </c>
      <c r="C18" s="884"/>
      <c r="D18" s="884"/>
      <c r="E18" s="856" t="s">
        <v>775</v>
      </c>
      <c r="F18" s="857"/>
      <c r="G18" s="856" t="s">
        <v>695</v>
      </c>
      <c r="H18" s="857"/>
      <c r="I18" s="856" t="s">
        <v>691</v>
      </c>
      <c r="J18" s="860"/>
      <c r="K18" s="860"/>
      <c r="L18" s="860"/>
      <c r="M18" s="860"/>
      <c r="N18" s="860"/>
      <c r="O18" s="860"/>
      <c r="P18" s="860"/>
      <c r="Q18" s="860"/>
      <c r="R18" s="860"/>
      <c r="S18" s="860"/>
      <c r="T18" s="860"/>
      <c r="U18" s="860"/>
      <c r="V18" s="860"/>
      <c r="W18" s="860"/>
      <c r="X18" s="860"/>
      <c r="Y18" s="860"/>
      <c r="Z18" s="860"/>
      <c r="AA18" s="860"/>
      <c r="AB18" s="860"/>
      <c r="AC18" s="860"/>
      <c r="AD18" s="860"/>
      <c r="AE18" s="860"/>
      <c r="AF18" s="860"/>
      <c r="AG18" s="860"/>
      <c r="AH18" s="857"/>
      <c r="AS18" s="405"/>
      <c r="AT18" s="405"/>
      <c r="AV18" s="957" t="s">
        <v>773</v>
      </c>
      <c r="AW18" s="957" t="s">
        <v>332</v>
      </c>
      <c r="AX18" s="957" t="s">
        <v>702</v>
      </c>
      <c r="AY18" s="957" t="s">
        <v>704</v>
      </c>
      <c r="AZ18" s="957" t="s">
        <v>705</v>
      </c>
    </row>
    <row r="19" spans="1:66" ht="3" customHeight="1">
      <c r="A19" s="1078"/>
      <c r="B19" s="884"/>
      <c r="C19" s="884"/>
      <c r="D19" s="884"/>
      <c r="E19" s="1207"/>
      <c r="F19" s="1167"/>
      <c r="G19" s="1207"/>
      <c r="H19" s="1167"/>
      <c r="I19" s="858"/>
      <c r="J19" s="861"/>
      <c r="K19" s="861"/>
      <c r="L19" s="861"/>
      <c r="M19" s="861"/>
      <c r="N19" s="861"/>
      <c r="O19" s="861"/>
      <c r="P19" s="861"/>
      <c r="Q19" s="861"/>
      <c r="R19" s="861"/>
      <c r="S19" s="861"/>
      <c r="T19" s="861"/>
      <c r="U19" s="861"/>
      <c r="V19" s="861"/>
      <c r="W19" s="861"/>
      <c r="X19" s="861"/>
      <c r="Y19" s="861"/>
      <c r="Z19" s="861"/>
      <c r="AA19" s="861"/>
      <c r="AB19" s="861"/>
      <c r="AC19" s="861"/>
      <c r="AD19" s="861"/>
      <c r="AE19" s="861"/>
      <c r="AF19" s="861"/>
      <c r="AG19" s="861"/>
      <c r="AH19" s="859"/>
      <c r="AP19" s="366"/>
      <c r="AV19" s="957"/>
      <c r="AW19" s="957"/>
      <c r="AX19" s="957"/>
      <c r="AY19" s="957"/>
      <c r="AZ19" s="957"/>
    </row>
    <row r="20" spans="1:66" ht="15" customHeight="1">
      <c r="A20" s="974"/>
      <c r="B20" s="142" t="s">
        <v>334</v>
      </c>
      <c r="C20" s="142" t="s">
        <v>321</v>
      </c>
      <c r="D20" s="142" t="s">
        <v>335</v>
      </c>
      <c r="E20" s="858"/>
      <c r="F20" s="859"/>
      <c r="G20" s="858"/>
      <c r="H20" s="859"/>
      <c r="I20" s="1115" t="s">
        <v>768</v>
      </c>
      <c r="J20" s="1115"/>
      <c r="K20" s="1115"/>
      <c r="L20" s="1115"/>
      <c r="M20" s="1115"/>
      <c r="N20" s="1037"/>
      <c r="O20" s="1036" t="s">
        <v>769</v>
      </c>
      <c r="P20" s="1115"/>
      <c r="Q20" s="1115"/>
      <c r="R20" s="1115"/>
      <c r="S20" s="1115"/>
      <c r="T20" s="1115"/>
      <c r="U20" s="1115"/>
      <c r="V20" s="1115"/>
      <c r="W20" s="1115"/>
      <c r="X20" s="1115"/>
      <c r="Y20" s="1115"/>
      <c r="Z20" s="1115"/>
      <c r="AA20" s="1115"/>
      <c r="AB20" s="1115"/>
      <c r="AC20" s="1115"/>
      <c r="AD20" s="1037"/>
      <c r="AE20" s="957" t="s">
        <v>788</v>
      </c>
      <c r="AF20" s="957"/>
      <c r="AG20" s="957"/>
      <c r="AH20" s="957"/>
      <c r="AL20" s="190"/>
      <c r="AM20" s="214"/>
      <c r="AN20" s="214"/>
      <c r="AO20" s="214"/>
      <c r="AS20" s="366"/>
      <c r="AT20" s="366"/>
      <c r="AV20" s="957"/>
      <c r="AW20" s="957"/>
      <c r="AX20" s="957"/>
      <c r="AY20" s="957"/>
      <c r="AZ20" s="957"/>
    </row>
    <row r="21" spans="1:66" ht="15" customHeight="1">
      <c r="A21" s="1034" t="str">
        <f>IF(+AV21="○","○","")</f>
        <v/>
      </c>
      <c r="B21" s="134"/>
      <c r="C21" s="306" t="str">
        <f>IF(C9="","",IF(OR(A9=例＿様式４!$C$82,A9=例＿様式４!$C$83),"",C9))</f>
        <v>●●　〇〇</v>
      </c>
      <c r="D21" s="141"/>
      <c r="E21" s="1177" t="str">
        <f>IF(OR(A9="工場製作",A9="該当なし"),"",IF(E10&lt;40,"若手",IF(E9="女性","女性","×")))</f>
        <v>若手</v>
      </c>
      <c r="F21" s="1179"/>
      <c r="G21" s="915" t="s">
        <v>23</v>
      </c>
      <c r="H21" s="916"/>
      <c r="I21" s="1197" t="s">
        <v>749</v>
      </c>
      <c r="J21" s="1198"/>
      <c r="K21" s="1198"/>
      <c r="L21" s="1198"/>
      <c r="M21" s="1198"/>
      <c r="N21" s="1199"/>
      <c r="O21" s="887" t="s">
        <v>746</v>
      </c>
      <c r="P21" s="888"/>
      <c r="Q21" s="888"/>
      <c r="R21" s="888"/>
      <c r="S21" s="888"/>
      <c r="T21" s="889"/>
      <c r="U21" s="960" t="str">
        <f>IF(OR(I21=$BI$32,I21=$BK$32,O21=$BM$33,O21=$BM$35,O21=$BM$36,O21=$BM$37,O21=$BM$38,O21=$BM$39,O21=$BM$43,),$BQ$54,"")</f>
        <v>※記載不要</v>
      </c>
      <c r="V21" s="960"/>
      <c r="W21" s="960"/>
      <c r="X21" s="960"/>
      <c r="Y21" s="960"/>
      <c r="Z21" s="960"/>
      <c r="AA21" s="960"/>
      <c r="AB21" s="960"/>
      <c r="AC21" s="960"/>
      <c r="AD21" s="960"/>
      <c r="AE21" s="1210" t="s">
        <v>863</v>
      </c>
      <c r="AF21" s="1212">
        <v>30</v>
      </c>
      <c r="AG21" s="1214" t="s">
        <v>654</v>
      </c>
      <c r="AH21" s="1215"/>
      <c r="AL21" s="156"/>
      <c r="AM21" s="156"/>
      <c r="AN21" s="156"/>
      <c r="AO21" s="156"/>
      <c r="AP21" s="367"/>
      <c r="AQ21" s="367"/>
      <c r="AR21" s="367"/>
      <c r="AS21" s="366"/>
      <c r="AT21" s="366"/>
      <c r="AV21" s="973" t="str">
        <f>IF(AZ21=$AZ$27,"○","")</f>
        <v/>
      </c>
      <c r="AW21" s="1203" t="str">
        <f>IF(OR(A9="○",A9="工場製作"),C9,"")</f>
        <v>●●　〇〇</v>
      </c>
      <c r="AX21" s="973" t="str">
        <f>IF(OR(A9="工場製作",A9="該当なし",A9=""),"-",IF(OR(E9="女性",E10&lt;40),"○","×"))</f>
        <v>○</v>
      </c>
      <c r="AY21" s="973" t="str">
        <f>IF(OR(A9="工場製作",A9="該当なし",A9=""),"-",IF(G21="あり","○","×"))</f>
        <v>○</v>
      </c>
      <c r="AZ21" s="973">
        <f>IF(A9="工場製作","対象外",IF(OR(A9="該当なし",A9=""),"",COUNTIF(AX21:AY22,"○")*0.5))</f>
        <v>1</v>
      </c>
    </row>
    <row r="22" spans="1:66" ht="15" customHeight="1">
      <c r="A22" s="1035"/>
      <c r="B22" s="152" t="s">
        <v>296</v>
      </c>
      <c r="C22" s="320">
        <f>IF(C10="","",IF(OR(A9=例＿様式４!$C$82,A9=例＿様式４!$C$83),"",C10))</f>
        <v>35828</v>
      </c>
      <c r="D22" s="132" t="s">
        <v>288</v>
      </c>
      <c r="E22" s="1180"/>
      <c r="F22" s="1182"/>
      <c r="G22" s="917"/>
      <c r="H22" s="918"/>
      <c r="I22" s="1200"/>
      <c r="J22" s="1201"/>
      <c r="K22" s="1201"/>
      <c r="L22" s="1201"/>
      <c r="M22" s="1201"/>
      <c r="N22" s="1202"/>
      <c r="O22" s="911"/>
      <c r="P22" s="919"/>
      <c r="Q22" s="919"/>
      <c r="R22" s="919"/>
      <c r="S22" s="919"/>
      <c r="T22" s="912"/>
      <c r="U22" s="960"/>
      <c r="V22" s="960"/>
      <c r="W22" s="960"/>
      <c r="X22" s="960"/>
      <c r="Y22" s="960"/>
      <c r="Z22" s="960"/>
      <c r="AA22" s="960"/>
      <c r="AB22" s="960"/>
      <c r="AC22" s="960"/>
      <c r="AD22" s="960"/>
      <c r="AE22" s="1211"/>
      <c r="AF22" s="1213"/>
      <c r="AG22" s="1216"/>
      <c r="AH22" s="1217"/>
      <c r="AL22" s="156"/>
      <c r="AM22" s="156"/>
      <c r="AN22" s="156"/>
      <c r="AO22" s="156"/>
      <c r="AP22" s="367"/>
      <c r="AQ22" s="367"/>
      <c r="AR22" s="367"/>
      <c r="AS22" s="407"/>
      <c r="AT22" s="407"/>
      <c r="AV22" s="974"/>
      <c r="AW22" s="1204"/>
      <c r="AX22" s="974"/>
      <c r="AY22" s="974"/>
      <c r="AZ22" s="974"/>
    </row>
    <row r="23" spans="1:66" ht="15" customHeight="1">
      <c r="A23" s="1034" t="str">
        <f>IF(A21="○","",+AV23)</f>
        <v>○</v>
      </c>
      <c r="B23" s="134"/>
      <c r="C23" s="309" t="str">
        <f>IF(C11="","",IF(OR(A11=例＿様式４!$C$82,A11=例＿様式４!$C$83),"",C11))</f>
        <v>△△　▲▲</v>
      </c>
      <c r="D23" s="141"/>
      <c r="E23" s="1177" t="str">
        <f>IF(OR(A11="工場製作",A11="該当なし"),"",IF(E12&lt;40,"若手",IF(E11="女性","女性","×")))</f>
        <v>若手</v>
      </c>
      <c r="F23" s="1179"/>
      <c r="G23" s="915" t="s">
        <v>25</v>
      </c>
      <c r="H23" s="916"/>
      <c r="I23" s="1197"/>
      <c r="J23" s="1198"/>
      <c r="K23" s="1198"/>
      <c r="L23" s="1198"/>
      <c r="M23" s="1198"/>
      <c r="N23" s="1199"/>
      <c r="O23" s="887"/>
      <c r="P23" s="888"/>
      <c r="Q23" s="888"/>
      <c r="R23" s="888"/>
      <c r="S23" s="888"/>
      <c r="T23" s="889"/>
      <c r="U23" s="960" t="str">
        <f>IF(OR(I23=$BI$32,I23=$BK$32,O23=$BM$33,O23=$BM$35,O23=$BM$36,O23=$BM$37,O23=$BM$38,O23=$BM$39,O23=$BM$43,),$BQ$54,"")</f>
        <v/>
      </c>
      <c r="V23" s="960"/>
      <c r="W23" s="960"/>
      <c r="X23" s="960"/>
      <c r="Y23" s="960"/>
      <c r="Z23" s="960"/>
      <c r="AA23" s="960"/>
      <c r="AB23" s="960"/>
      <c r="AC23" s="960"/>
      <c r="AD23" s="960"/>
      <c r="AE23" s="1210"/>
      <c r="AF23" s="1212"/>
      <c r="AG23" s="1214" t="s">
        <v>654</v>
      </c>
      <c r="AH23" s="1215"/>
      <c r="AJ23" s="856" t="s">
        <v>739</v>
      </c>
      <c r="AK23" s="860"/>
      <c r="AL23" s="860"/>
      <c r="AM23" s="857"/>
      <c r="AN23" s="856" t="s">
        <v>703</v>
      </c>
      <c r="AO23" s="860"/>
      <c r="AP23" s="857"/>
      <c r="AQ23" s="293"/>
      <c r="AS23" s="407"/>
      <c r="AT23" s="407"/>
      <c r="AV23" s="973" t="str">
        <f>IF(AZ23=$AZ$27,"○","")</f>
        <v>○</v>
      </c>
      <c r="AW23" s="1203" t="str">
        <f>IF(OR(A11="○",A11="工場製作"),C11,"")</f>
        <v>△△　▲▲</v>
      </c>
      <c r="AX23" s="973" t="str">
        <f>IF(OR(A11="工場製作",A11="該当なし",A11=""),"-",IF(OR(E11="女性",E12&lt;40),"○","×"))</f>
        <v>○</v>
      </c>
      <c r="AY23" s="973" t="str">
        <f>IF(OR(A11="工場製作",A11="該当なし",A11=""),"-",IF(G23="あり","○","×"))</f>
        <v>×</v>
      </c>
      <c r="AZ23" s="973">
        <f>IF(A11="工場製作","対象外",IF(OR(A11="該当なし",A11=""),"",COUNTIF(AX23:AY24,"○")*0.5))</f>
        <v>0.5</v>
      </c>
    </row>
    <row r="24" spans="1:66" ht="15" customHeight="1">
      <c r="A24" s="1035"/>
      <c r="B24" s="152" t="s">
        <v>296</v>
      </c>
      <c r="C24" s="323">
        <f>IF(C12="","",IF(OR(A11=例＿様式４!$C$82,A11=例＿様式４!$C$83),"",C12))</f>
        <v>31841</v>
      </c>
      <c r="D24" s="132" t="s">
        <v>288</v>
      </c>
      <c r="E24" s="1180"/>
      <c r="F24" s="1182"/>
      <c r="G24" s="917"/>
      <c r="H24" s="918"/>
      <c r="I24" s="1200"/>
      <c r="J24" s="1201"/>
      <c r="K24" s="1201"/>
      <c r="L24" s="1201"/>
      <c r="M24" s="1201"/>
      <c r="N24" s="1202"/>
      <c r="O24" s="911"/>
      <c r="P24" s="919"/>
      <c r="Q24" s="919"/>
      <c r="R24" s="919"/>
      <c r="S24" s="919"/>
      <c r="T24" s="912"/>
      <c r="U24" s="960"/>
      <c r="V24" s="960"/>
      <c r="W24" s="960"/>
      <c r="X24" s="960"/>
      <c r="Y24" s="960"/>
      <c r="Z24" s="960"/>
      <c r="AA24" s="960"/>
      <c r="AB24" s="960"/>
      <c r="AC24" s="960"/>
      <c r="AD24" s="960"/>
      <c r="AE24" s="1211"/>
      <c r="AF24" s="1213"/>
      <c r="AG24" s="1216"/>
      <c r="AH24" s="1217"/>
      <c r="AJ24" s="858"/>
      <c r="AK24" s="861"/>
      <c r="AL24" s="861"/>
      <c r="AM24" s="859"/>
      <c r="AN24" s="858"/>
      <c r="AO24" s="861"/>
      <c r="AP24" s="859"/>
      <c r="AQ24" s="293"/>
      <c r="AS24" s="407"/>
      <c r="AT24" s="407"/>
      <c r="AV24" s="974"/>
      <c r="AW24" s="1204"/>
      <c r="AX24" s="974"/>
      <c r="AY24" s="974"/>
      <c r="AZ24" s="974"/>
    </row>
    <row r="25" spans="1:66" ht="15" customHeight="1">
      <c r="A25" s="1034" t="str">
        <f>IF(A21="○","",IF(A23="○","",+AV25))</f>
        <v/>
      </c>
      <c r="B25" s="134"/>
      <c r="C25" s="306" t="str">
        <f>IF(C13="","",IF(OR(A13=例＿様式４!$C$82,A13=例＿様式４!$C$83),"",C13))</f>
        <v/>
      </c>
      <c r="D25" s="141"/>
      <c r="E25" s="1177" t="str">
        <f>IF(OR(A13="工場製作",A13="該当なし"),"",IF(E14&lt;40,"若手",IF(E13="女性","女性","×")))</f>
        <v/>
      </c>
      <c r="F25" s="1179"/>
      <c r="G25" s="915" t="s">
        <v>25</v>
      </c>
      <c r="H25" s="916"/>
      <c r="I25" s="1197"/>
      <c r="J25" s="1198"/>
      <c r="K25" s="1198"/>
      <c r="L25" s="1198"/>
      <c r="M25" s="1198"/>
      <c r="N25" s="1199"/>
      <c r="O25" s="887"/>
      <c r="P25" s="888"/>
      <c r="Q25" s="888"/>
      <c r="R25" s="888"/>
      <c r="S25" s="888"/>
      <c r="T25" s="889"/>
      <c r="U25" s="960" t="str">
        <f>IF(OR(I25=$BI$32,I25=$BK$32,O25=$BM$33,O25=$BM$35,O25=$BM$36,O25=$BM$37,O25=$BM$38,O25=$BM$39,O25=$BM$43,),$BQ$54,"")</f>
        <v/>
      </c>
      <c r="V25" s="960"/>
      <c r="W25" s="960"/>
      <c r="X25" s="960"/>
      <c r="Y25" s="960"/>
      <c r="Z25" s="960"/>
      <c r="AA25" s="960"/>
      <c r="AB25" s="960"/>
      <c r="AC25" s="960"/>
      <c r="AD25" s="960"/>
      <c r="AE25" s="1210"/>
      <c r="AF25" s="1212"/>
      <c r="AG25" s="1214" t="s">
        <v>654</v>
      </c>
      <c r="AH25" s="1215"/>
      <c r="AJ25" s="1177" t="str">
        <f>IF(A21="○",$AX$21,IF(A23=$C$68,$AX$23,IF(A25=$C$68,$AX$25,"")))</f>
        <v>○</v>
      </c>
      <c r="AK25" s="1178"/>
      <c r="AL25" s="1178"/>
      <c r="AM25" s="1179"/>
      <c r="AN25" s="1177" t="str">
        <f>IF(A21=$C$68,$AY$21,IF(A23=$C$68,$AY$23,IF(A25=$C$68,$AY$25,"")))</f>
        <v>×</v>
      </c>
      <c r="AO25" s="1178"/>
      <c r="AP25" s="1179"/>
      <c r="AQ25" s="293"/>
      <c r="AS25" s="407"/>
      <c r="AT25" s="407"/>
      <c r="AV25" s="973" t="str">
        <f>IF(AZ25=$AZ$27,"○","")</f>
        <v/>
      </c>
      <c r="AW25" s="1203" t="str">
        <f>IF(OR(A13="○",A13="工場製作"),C13,"")</f>
        <v>□□　□□</v>
      </c>
      <c r="AX25" s="973" t="str">
        <f>IF(OR(A13="工場製作",A13="該当なし",A13=""),"-",IF(OR(E13="女性",E14&lt;40),"○","×"))</f>
        <v>-</v>
      </c>
      <c r="AY25" s="973" t="str">
        <f>IF(OR(A13="工場製作",A13="該当なし",A13=""),"-",IF(G25="あり","○","×"))</f>
        <v>-</v>
      </c>
      <c r="AZ25" s="973" t="str">
        <f>IF(A13="工場製作","対象外",IF(OR(A13="該当なし",A13=""),"",COUNTIF(AX25:AY26,"○")*0.5))</f>
        <v>対象外</v>
      </c>
    </row>
    <row r="26" spans="1:66" ht="15" customHeight="1">
      <c r="A26" s="1035"/>
      <c r="B26" s="152" t="s">
        <v>296</v>
      </c>
      <c r="C26" s="323" t="str">
        <f>IF(C14="","",IF(OR(A13=例＿様式４!$C$82,A13=例＿様式４!$C$83),"",C14))</f>
        <v/>
      </c>
      <c r="D26" s="132" t="s">
        <v>288</v>
      </c>
      <c r="E26" s="1180"/>
      <c r="F26" s="1182"/>
      <c r="G26" s="917"/>
      <c r="H26" s="918"/>
      <c r="I26" s="1200"/>
      <c r="J26" s="1201"/>
      <c r="K26" s="1201"/>
      <c r="L26" s="1201"/>
      <c r="M26" s="1201"/>
      <c r="N26" s="1202"/>
      <c r="O26" s="911"/>
      <c r="P26" s="919"/>
      <c r="Q26" s="919"/>
      <c r="R26" s="919"/>
      <c r="S26" s="919"/>
      <c r="T26" s="912"/>
      <c r="U26" s="960"/>
      <c r="V26" s="960"/>
      <c r="W26" s="960"/>
      <c r="X26" s="960"/>
      <c r="Y26" s="960"/>
      <c r="Z26" s="960"/>
      <c r="AA26" s="960"/>
      <c r="AB26" s="960"/>
      <c r="AC26" s="960"/>
      <c r="AD26" s="960"/>
      <c r="AE26" s="1211"/>
      <c r="AF26" s="1213"/>
      <c r="AG26" s="1216"/>
      <c r="AH26" s="1217"/>
      <c r="AJ26" s="1180"/>
      <c r="AK26" s="1181"/>
      <c r="AL26" s="1181"/>
      <c r="AM26" s="1182"/>
      <c r="AN26" s="1180"/>
      <c r="AO26" s="1181"/>
      <c r="AP26" s="1182"/>
      <c r="AQ26" s="293"/>
      <c r="AS26" s="407"/>
      <c r="AT26" s="407"/>
      <c r="AV26" s="974"/>
      <c r="AW26" s="1204"/>
      <c r="AX26" s="974"/>
      <c r="AY26" s="974"/>
      <c r="AZ26" s="974"/>
    </row>
    <row r="27" spans="1:66" ht="15" customHeight="1">
      <c r="A27" s="190"/>
      <c r="B27" s="133"/>
      <c r="C27" s="408"/>
      <c r="D27" s="133"/>
      <c r="E27" s="190"/>
      <c r="F27" s="156"/>
      <c r="G27" s="156"/>
      <c r="H27" s="156"/>
      <c r="I27" s="156"/>
      <c r="J27" s="156"/>
      <c r="K27" s="133"/>
      <c r="L27" s="156"/>
      <c r="M27" s="156"/>
      <c r="N27" s="156"/>
      <c r="O27" s="156"/>
      <c r="P27" s="156"/>
      <c r="Q27" s="156"/>
      <c r="R27" s="156"/>
      <c r="S27" s="156"/>
      <c r="T27" s="156"/>
      <c r="U27" s="156"/>
      <c r="V27" s="406"/>
      <c r="W27" s="133"/>
      <c r="X27" s="330"/>
      <c r="Y27" s="330"/>
      <c r="Z27" s="330"/>
      <c r="AA27" s="330"/>
      <c r="AB27" s="169"/>
      <c r="AC27" s="169"/>
      <c r="AD27" s="156"/>
      <c r="AE27" s="169"/>
      <c r="AF27" s="169"/>
      <c r="AG27" s="156"/>
      <c r="AH27" s="156"/>
      <c r="AI27" s="156"/>
      <c r="AJ27" s="156"/>
      <c r="AK27" s="156"/>
      <c r="AL27" s="156"/>
      <c r="AM27" s="156"/>
      <c r="AN27" s="156"/>
      <c r="AO27" s="156"/>
      <c r="AP27" s="156"/>
      <c r="AQ27" s="156"/>
      <c r="AR27" s="407"/>
      <c r="AS27" s="407"/>
      <c r="AT27" s="407"/>
      <c r="AY27" s="957" t="s">
        <v>706</v>
      </c>
      <c r="AZ27" s="957">
        <f>MIN(AZ21,AZ23,AZ25)</f>
        <v>0.5</v>
      </c>
    </row>
    <row r="28" spans="1:66" ht="10.4" customHeight="1">
      <c r="W28" s="125"/>
      <c r="X28" s="125"/>
      <c r="Y28" s="125"/>
      <c r="Z28" s="125"/>
      <c r="AY28" s="957"/>
      <c r="AZ28" s="957"/>
    </row>
    <row r="29" spans="1:66" ht="21" customHeight="1">
      <c r="A29" s="202"/>
      <c r="B29" s="202"/>
      <c r="C29" s="202"/>
      <c r="D29" s="202"/>
      <c r="E29" s="202"/>
      <c r="F29" s="202"/>
      <c r="G29" s="202"/>
      <c r="H29" s="405"/>
      <c r="I29" s="405"/>
      <c r="J29" s="405"/>
      <c r="K29" s="405"/>
      <c r="L29" s="405"/>
      <c r="M29" s="405"/>
      <c r="N29" s="405"/>
      <c r="O29" s="405"/>
      <c r="P29" s="405"/>
      <c r="Q29" s="409"/>
      <c r="R29" s="409"/>
      <c r="S29" s="409"/>
      <c r="T29" s="409"/>
      <c r="U29" s="148"/>
      <c r="W29" s="140"/>
      <c r="X29" s="140"/>
      <c r="Y29" s="140"/>
      <c r="Z29" s="140"/>
      <c r="AA29" s="140"/>
      <c r="AB29" s="140"/>
      <c r="AC29" s="140"/>
      <c r="AD29" s="140"/>
      <c r="AE29" s="140"/>
      <c r="AF29" s="140"/>
      <c r="AG29" s="140"/>
      <c r="AH29" s="140"/>
      <c r="AI29" s="140"/>
      <c r="AJ29" s="140"/>
      <c r="AK29" s="140"/>
      <c r="AL29" s="140"/>
    </row>
    <row r="30" spans="1:66" ht="3" customHeight="1" thickBot="1">
      <c r="A30" s="130"/>
      <c r="B30" s="130"/>
      <c r="C30" s="130"/>
      <c r="D30" s="130"/>
      <c r="E30" s="130"/>
      <c r="F30" s="130"/>
      <c r="G30" s="130"/>
      <c r="H30" s="130"/>
      <c r="I30" s="130"/>
      <c r="J30" s="130"/>
    </row>
    <row r="31" spans="1:66" ht="15" customHeight="1" thickTop="1">
      <c r="B31" s="125"/>
      <c r="C31" s="125"/>
      <c r="D31" s="125"/>
      <c r="K31" s="125"/>
      <c r="U31" s="1154" t="s">
        <v>357</v>
      </c>
      <c r="V31" s="1155"/>
      <c r="W31" s="1155"/>
      <c r="X31" s="200"/>
      <c r="Y31" s="200"/>
      <c r="Z31" s="200"/>
      <c r="AA31" s="200"/>
      <c r="AB31" s="200"/>
      <c r="AC31" s="200"/>
      <c r="AD31" s="200"/>
      <c r="AE31" s="200"/>
      <c r="AF31" s="200"/>
      <c r="AG31" s="200"/>
      <c r="AH31" s="200"/>
      <c r="AI31" s="200"/>
      <c r="AJ31" s="200"/>
      <c r="AK31" s="200"/>
      <c r="AL31" s="200"/>
      <c r="AM31" s="200"/>
      <c r="AN31" s="200"/>
      <c r="AO31" s="200"/>
      <c r="AP31" s="201"/>
      <c r="AV31" s="1112" t="s">
        <v>773</v>
      </c>
      <c r="AW31" s="145" t="s">
        <v>332</v>
      </c>
      <c r="AX31" s="145" t="s">
        <v>333</v>
      </c>
      <c r="AY31" s="856" t="s">
        <v>344</v>
      </c>
      <c r="AZ31" s="860"/>
      <c r="BA31" s="860"/>
      <c r="BB31" s="860"/>
      <c r="BC31" s="860"/>
      <c r="BD31" s="857"/>
      <c r="BE31" s="145" t="s">
        <v>331</v>
      </c>
      <c r="BF31" s="161" t="s">
        <v>343</v>
      </c>
    </row>
    <row r="32" spans="1:66" ht="15" customHeight="1">
      <c r="B32" s="125"/>
      <c r="C32" s="125"/>
      <c r="D32" s="125"/>
      <c r="K32" s="125"/>
      <c r="L32" s="366"/>
      <c r="M32" s="366"/>
      <c r="N32" s="366"/>
      <c r="O32" s="366"/>
      <c r="P32" s="366"/>
      <c r="Q32" s="366"/>
      <c r="R32" s="366"/>
      <c r="S32" s="366"/>
      <c r="T32" s="366"/>
      <c r="U32" s="425" t="s">
        <v>356</v>
      </c>
      <c r="V32" s="369"/>
      <c r="W32" s="1032" t="s">
        <v>818</v>
      </c>
      <c r="X32" s="1032"/>
      <c r="Y32" s="1032"/>
      <c r="Z32" s="1032"/>
      <c r="AA32" s="1032"/>
      <c r="AB32" s="1032"/>
      <c r="AC32" s="1032"/>
      <c r="AD32" s="1032"/>
      <c r="AE32" s="1032"/>
      <c r="AF32" s="1032"/>
      <c r="AG32" s="1032"/>
      <c r="AH32" s="1032"/>
      <c r="AI32" s="1032"/>
      <c r="AJ32" s="1032"/>
      <c r="AK32" s="1032"/>
      <c r="AL32" s="1032"/>
      <c r="AM32" s="1032"/>
      <c r="AN32" s="1032"/>
      <c r="AO32" s="1032"/>
      <c r="AP32" s="1033"/>
      <c r="AV32" s="1113"/>
      <c r="AW32" s="166"/>
      <c r="AX32" s="166"/>
      <c r="AY32" s="1098"/>
      <c r="AZ32" s="1059"/>
      <c r="BA32" s="1059"/>
      <c r="BB32" s="1059"/>
      <c r="BC32" s="1059"/>
      <c r="BD32" s="1060"/>
      <c r="BE32" s="160"/>
      <c r="BF32" s="166"/>
      <c r="BI32" s="52" t="s">
        <v>750</v>
      </c>
      <c r="BJ32" s="52" t="s">
        <v>771</v>
      </c>
      <c r="BK32" s="52" t="s">
        <v>741</v>
      </c>
      <c r="BL32" s="386" t="s">
        <v>772</v>
      </c>
      <c r="BM32" s="52" t="s">
        <v>740</v>
      </c>
      <c r="BN32" s="386" t="s">
        <v>767</v>
      </c>
    </row>
    <row r="33" spans="1:71" ht="15" customHeight="1">
      <c r="A33" s="190"/>
      <c r="B33" s="133"/>
      <c r="C33" s="305"/>
      <c r="D33" s="133"/>
      <c r="E33" s="190"/>
      <c r="F33" s="156"/>
      <c r="G33" s="156"/>
      <c r="H33" s="156"/>
      <c r="I33" s="156"/>
      <c r="J33" s="156"/>
      <c r="K33" s="133"/>
      <c r="L33" s="156"/>
      <c r="M33" s="156"/>
      <c r="N33" s="156"/>
      <c r="O33" s="156"/>
      <c r="P33" s="156"/>
      <c r="Q33" s="156"/>
      <c r="R33" s="156"/>
      <c r="S33" s="156"/>
      <c r="T33" s="156"/>
      <c r="U33" s="359"/>
      <c r="V33" s="369"/>
      <c r="W33" s="1032" t="s">
        <v>819</v>
      </c>
      <c r="X33" s="1032"/>
      <c r="Y33" s="1032"/>
      <c r="Z33" s="1032"/>
      <c r="AA33" s="1032"/>
      <c r="AB33" s="1032"/>
      <c r="AC33" s="1032"/>
      <c r="AD33" s="1032"/>
      <c r="AE33" s="1032"/>
      <c r="AF33" s="1032"/>
      <c r="AG33" s="1032"/>
      <c r="AH33" s="1032"/>
      <c r="AI33" s="1032"/>
      <c r="AJ33" s="1032"/>
      <c r="AK33" s="1032"/>
      <c r="AL33" s="1032"/>
      <c r="AM33" s="1032"/>
      <c r="AN33" s="1032"/>
      <c r="AO33" s="1032"/>
      <c r="AP33" s="1033"/>
      <c r="AQ33" s="330"/>
      <c r="AR33" s="330"/>
      <c r="AS33" s="156"/>
      <c r="AT33" s="156"/>
      <c r="AV33" s="1113"/>
      <c r="AW33" s="166"/>
      <c r="AX33" s="166"/>
      <c r="AY33" s="187"/>
      <c r="AZ33" s="856" t="s">
        <v>697</v>
      </c>
      <c r="BA33" s="860"/>
      <c r="BB33" s="860"/>
      <c r="BC33" s="860"/>
      <c r="BD33" s="857"/>
      <c r="BE33" s="160"/>
      <c r="BF33" s="166"/>
      <c r="BI33" s="52" t="s">
        <v>710</v>
      </c>
      <c r="BJ33" s="386" t="s">
        <v>770</v>
      </c>
      <c r="BK33" s="52" t="s">
        <v>747</v>
      </c>
      <c r="BL33" s="386" t="s">
        <v>770</v>
      </c>
      <c r="BM33" s="52" t="s">
        <v>748</v>
      </c>
      <c r="BN33" s="389" t="s">
        <v>748</v>
      </c>
    </row>
    <row r="34" spans="1:71" ht="15" customHeight="1">
      <c r="A34" s="190"/>
      <c r="B34" s="133"/>
      <c r="C34" s="305"/>
      <c r="D34" s="133"/>
      <c r="E34" s="190"/>
      <c r="F34" s="156"/>
      <c r="G34" s="156"/>
      <c r="H34" s="156"/>
      <c r="I34" s="156"/>
      <c r="J34" s="156"/>
      <c r="K34" s="133"/>
      <c r="L34" s="156"/>
      <c r="M34" s="156"/>
      <c r="N34" s="156"/>
      <c r="O34" s="156"/>
      <c r="P34" s="156"/>
      <c r="Q34" s="156"/>
      <c r="R34" s="156"/>
      <c r="S34" s="156"/>
      <c r="T34" s="156"/>
      <c r="U34" s="360"/>
      <c r="V34" s="399"/>
      <c r="W34" s="1032" t="s">
        <v>820</v>
      </c>
      <c r="X34" s="1032"/>
      <c r="Y34" s="1032"/>
      <c r="Z34" s="1032"/>
      <c r="AA34" s="1032"/>
      <c r="AB34" s="1032"/>
      <c r="AC34" s="1032"/>
      <c r="AD34" s="1032"/>
      <c r="AE34" s="1032"/>
      <c r="AF34" s="1032"/>
      <c r="AG34" s="1032"/>
      <c r="AH34" s="1032"/>
      <c r="AI34" s="1032"/>
      <c r="AJ34" s="1032"/>
      <c r="AK34" s="1032"/>
      <c r="AL34" s="1032"/>
      <c r="AM34" s="1032"/>
      <c r="AN34" s="1032"/>
      <c r="AO34" s="1032"/>
      <c r="AP34" s="1033"/>
      <c r="AQ34" s="330"/>
      <c r="AR34" s="330"/>
      <c r="AS34" s="156"/>
      <c r="AT34" s="156"/>
      <c r="AV34" s="1113"/>
      <c r="AW34" s="166"/>
      <c r="AX34" s="160"/>
      <c r="AY34" s="186"/>
      <c r="AZ34" s="1117"/>
      <c r="BA34" s="1118"/>
      <c r="BB34" s="1118"/>
      <c r="BC34" s="1118"/>
      <c r="BD34" s="1119"/>
      <c r="BE34" s="188"/>
      <c r="BF34" s="166"/>
      <c r="BI34" s="52" t="s">
        <v>742</v>
      </c>
      <c r="BJ34" s="386" t="s">
        <v>770</v>
      </c>
      <c r="BK34" s="52"/>
      <c r="BL34" s="386"/>
      <c r="BM34" s="52" t="s">
        <v>751</v>
      </c>
      <c r="BN34" s="52" t="s">
        <v>751</v>
      </c>
    </row>
    <row r="35" spans="1:71" ht="15" customHeight="1">
      <c r="A35" s="190"/>
      <c r="B35" s="133"/>
      <c r="C35" s="368"/>
      <c r="D35" s="133"/>
      <c r="E35" s="190"/>
      <c r="F35" s="156"/>
      <c r="G35" s="156"/>
      <c r="H35" s="156"/>
      <c r="I35" s="156"/>
      <c r="J35" s="156"/>
      <c r="K35" s="133"/>
      <c r="L35" s="156"/>
      <c r="M35" s="156"/>
      <c r="N35" s="156"/>
      <c r="O35" s="156"/>
      <c r="P35" s="156"/>
      <c r="Q35" s="156"/>
      <c r="R35" s="156"/>
      <c r="S35" s="156"/>
      <c r="T35" s="156"/>
      <c r="U35" s="360" t="s">
        <v>355</v>
      </c>
      <c r="V35" s="399"/>
      <c r="W35" s="1024" t="s">
        <v>866</v>
      </c>
      <c r="X35" s="1024"/>
      <c r="Y35" s="1024"/>
      <c r="Z35" s="1024"/>
      <c r="AA35" s="1024"/>
      <c r="AB35" s="1024"/>
      <c r="AC35" s="1024"/>
      <c r="AD35" s="1024"/>
      <c r="AE35" s="1024"/>
      <c r="AF35" s="1024"/>
      <c r="AG35" s="1024"/>
      <c r="AH35" s="1024"/>
      <c r="AI35" s="1024"/>
      <c r="AJ35" s="1024"/>
      <c r="AK35" s="1024"/>
      <c r="AL35" s="1024"/>
      <c r="AM35" s="1024"/>
      <c r="AN35" s="1024"/>
      <c r="AO35" s="1024"/>
      <c r="AP35" s="1025"/>
      <c r="AQ35" s="330"/>
      <c r="AR35" s="330"/>
      <c r="AS35" s="156"/>
      <c r="AT35" s="156"/>
      <c r="AV35" s="1113"/>
      <c r="AW35" s="166"/>
      <c r="AX35" s="160" t="s">
        <v>554</v>
      </c>
      <c r="AY35" s="186" t="s">
        <v>340</v>
      </c>
      <c r="AZ35" s="378">
        <v>2</v>
      </c>
      <c r="BA35" s="379">
        <v>1.5</v>
      </c>
      <c r="BB35" s="379">
        <v>1</v>
      </c>
      <c r="BC35" s="380">
        <v>0.5</v>
      </c>
      <c r="BD35" s="381">
        <v>0</v>
      </c>
      <c r="BE35" s="188" t="s">
        <v>346</v>
      </c>
      <c r="BF35" s="160" t="s">
        <v>345</v>
      </c>
      <c r="BI35" s="52" t="s">
        <v>723</v>
      </c>
      <c r="BJ35" s="386" t="s">
        <v>770</v>
      </c>
      <c r="BK35" s="52"/>
      <c r="BL35" s="386"/>
      <c r="BM35" s="389" t="s">
        <v>756</v>
      </c>
      <c r="BN35" s="389" t="s">
        <v>756</v>
      </c>
    </row>
    <row r="36" spans="1:71" ht="15" customHeight="1">
      <c r="A36" s="190"/>
      <c r="B36" s="133"/>
      <c r="C36" s="305"/>
      <c r="D36" s="133"/>
      <c r="E36" s="190"/>
      <c r="F36" s="156"/>
      <c r="G36" s="156"/>
      <c r="H36" s="156"/>
      <c r="I36" s="156"/>
      <c r="J36" s="156"/>
      <c r="K36" s="133"/>
      <c r="L36" s="156"/>
      <c r="M36" s="156"/>
      <c r="N36" s="156"/>
      <c r="O36" s="156"/>
      <c r="P36" s="156"/>
      <c r="Q36" s="156"/>
      <c r="R36" s="156"/>
      <c r="S36" s="156"/>
      <c r="T36" s="156"/>
      <c r="U36" s="360" t="s">
        <v>354</v>
      </c>
      <c r="V36" s="399"/>
      <c r="W36" s="1024" t="s">
        <v>821</v>
      </c>
      <c r="X36" s="1024"/>
      <c r="Y36" s="1024"/>
      <c r="Z36" s="1024"/>
      <c r="AA36" s="1024"/>
      <c r="AB36" s="1024"/>
      <c r="AC36" s="1024"/>
      <c r="AD36" s="1024"/>
      <c r="AE36" s="1024"/>
      <c r="AF36" s="1024"/>
      <c r="AG36" s="1024"/>
      <c r="AH36" s="1024"/>
      <c r="AI36" s="1024"/>
      <c r="AJ36" s="1024"/>
      <c r="AK36" s="1024"/>
      <c r="AL36" s="1024"/>
      <c r="AM36" s="1024"/>
      <c r="AN36" s="1024"/>
      <c r="AO36" s="1024"/>
      <c r="AP36" s="1025"/>
      <c r="AQ36" s="330"/>
      <c r="AR36" s="330"/>
      <c r="AS36" s="156"/>
      <c r="AT36" s="156"/>
      <c r="AV36" s="1113"/>
      <c r="AW36" s="166"/>
      <c r="AX36" s="166"/>
      <c r="AY36" s="184"/>
      <c r="AZ36" s="182"/>
      <c r="BA36" s="172"/>
      <c r="BB36" s="172"/>
      <c r="BC36" s="183"/>
      <c r="BD36" s="294"/>
      <c r="BE36" s="160"/>
      <c r="BF36" s="160"/>
      <c r="BI36" s="52" t="s">
        <v>743</v>
      </c>
      <c r="BJ36" s="386" t="s">
        <v>770</v>
      </c>
      <c r="BK36" s="52"/>
      <c r="BL36" s="386"/>
      <c r="BM36" s="389" t="s">
        <v>762</v>
      </c>
      <c r="BN36" s="389" t="s">
        <v>756</v>
      </c>
    </row>
    <row r="37" spans="1:71" ht="15" customHeight="1">
      <c r="A37" s="190"/>
      <c r="B37" s="133"/>
      <c r="C37" s="305"/>
      <c r="D37" s="133"/>
      <c r="E37" s="190"/>
      <c r="F37" s="156"/>
      <c r="G37" s="156"/>
      <c r="H37" s="156"/>
      <c r="I37" s="156"/>
      <c r="J37" s="156"/>
      <c r="K37" s="133"/>
      <c r="L37" s="156"/>
      <c r="M37" s="156"/>
      <c r="N37" s="156"/>
      <c r="O37" s="156"/>
      <c r="P37" s="156"/>
      <c r="Q37" s="156"/>
      <c r="R37" s="156"/>
      <c r="S37" s="156"/>
      <c r="T37" s="156"/>
      <c r="U37" s="360"/>
      <c r="V37" s="399"/>
      <c r="W37" s="1024" t="s">
        <v>822</v>
      </c>
      <c r="X37" s="1024"/>
      <c r="Y37" s="1024"/>
      <c r="Z37" s="1024"/>
      <c r="AA37" s="1024"/>
      <c r="AB37" s="1024"/>
      <c r="AC37" s="1024"/>
      <c r="AD37" s="1024"/>
      <c r="AE37" s="1024"/>
      <c r="AF37" s="1024"/>
      <c r="AG37" s="1024"/>
      <c r="AH37" s="1024"/>
      <c r="AI37" s="1024"/>
      <c r="AJ37" s="1024"/>
      <c r="AK37" s="1024"/>
      <c r="AL37" s="1024"/>
      <c r="AM37" s="1024"/>
      <c r="AN37" s="1024"/>
      <c r="AO37" s="1024"/>
      <c r="AP37" s="1025"/>
      <c r="AQ37" s="330"/>
      <c r="AR37" s="330"/>
      <c r="AS37" s="156"/>
      <c r="AT37" s="156"/>
      <c r="AV37" s="1113"/>
      <c r="AW37" s="166"/>
      <c r="AX37" s="166"/>
      <c r="AY37" s="184" t="s">
        <v>339</v>
      </c>
      <c r="AZ37" s="182"/>
      <c r="BA37" s="172">
        <v>85</v>
      </c>
      <c r="BB37" s="172">
        <v>80</v>
      </c>
      <c r="BC37" s="183">
        <v>75</v>
      </c>
      <c r="BD37" s="294">
        <v>70</v>
      </c>
      <c r="BE37" s="160"/>
      <c r="BF37" s="166"/>
      <c r="BI37" s="52" t="s">
        <v>744</v>
      </c>
      <c r="BJ37" s="386" t="s">
        <v>770</v>
      </c>
      <c r="BK37" s="52"/>
      <c r="BL37" s="386"/>
      <c r="BM37" s="389" t="s">
        <v>752</v>
      </c>
      <c r="BN37" s="389" t="s">
        <v>752</v>
      </c>
      <c r="BP37" s="4"/>
      <c r="BQ37" s="4"/>
      <c r="BR37" s="4"/>
      <c r="BS37" s="4"/>
    </row>
    <row r="38" spans="1:71" ht="15" customHeight="1">
      <c r="A38" s="190"/>
      <c r="B38" s="133"/>
      <c r="C38" s="305"/>
      <c r="D38" s="133"/>
      <c r="E38" s="190"/>
      <c r="F38" s="156"/>
      <c r="G38" s="156"/>
      <c r="H38" s="156"/>
      <c r="I38" s="156"/>
      <c r="J38" s="156"/>
      <c r="K38" s="133"/>
      <c r="L38" s="156"/>
      <c r="M38" s="156"/>
      <c r="N38" s="156"/>
      <c r="O38" s="156"/>
      <c r="P38" s="156"/>
      <c r="Q38" s="156"/>
      <c r="R38" s="156"/>
      <c r="S38" s="156"/>
      <c r="T38" s="156"/>
      <c r="U38" s="360" t="s">
        <v>823</v>
      </c>
      <c r="V38" s="399"/>
      <c r="W38" s="1024" t="s">
        <v>864</v>
      </c>
      <c r="X38" s="1024"/>
      <c r="Y38" s="1024"/>
      <c r="Z38" s="1024"/>
      <c r="AA38" s="1024"/>
      <c r="AB38" s="1024"/>
      <c r="AC38" s="1024"/>
      <c r="AD38" s="1024"/>
      <c r="AE38" s="1024"/>
      <c r="AF38" s="1024"/>
      <c r="AG38" s="1024"/>
      <c r="AH38" s="1024"/>
      <c r="AI38" s="1024"/>
      <c r="AJ38" s="1024"/>
      <c r="AK38" s="1024"/>
      <c r="AL38" s="1024"/>
      <c r="AM38" s="1024"/>
      <c r="AN38" s="1024"/>
      <c r="AO38" s="1024"/>
      <c r="AP38" s="1025"/>
      <c r="AQ38" s="330"/>
      <c r="AR38" s="330"/>
      <c r="AS38" s="156"/>
      <c r="AT38" s="156"/>
      <c r="AV38" s="1114"/>
      <c r="AW38" s="162"/>
      <c r="AX38" s="162"/>
      <c r="AY38" s="185" t="s">
        <v>338</v>
      </c>
      <c r="AZ38" s="179">
        <v>85</v>
      </c>
      <c r="BA38" s="180">
        <v>80</v>
      </c>
      <c r="BB38" s="180">
        <v>75</v>
      </c>
      <c r="BC38" s="181">
        <v>70</v>
      </c>
      <c r="BD38" s="192">
        <v>0</v>
      </c>
      <c r="BE38" s="146"/>
      <c r="BF38" s="162"/>
      <c r="BI38" s="52" t="s">
        <v>745</v>
      </c>
      <c r="BJ38" s="386" t="s">
        <v>770</v>
      </c>
      <c r="BK38" s="52"/>
      <c r="BL38" s="386"/>
      <c r="BM38" s="389" t="s">
        <v>753</v>
      </c>
      <c r="BN38" s="389" t="s">
        <v>753</v>
      </c>
      <c r="BP38" s="4"/>
      <c r="BQ38" s="4"/>
      <c r="BR38" s="4"/>
      <c r="BS38" s="4"/>
    </row>
    <row r="39" spans="1:71" ht="15" customHeight="1">
      <c r="A39" s="190"/>
      <c r="B39" s="133"/>
      <c r="C39" s="368"/>
      <c r="D39" s="133"/>
      <c r="E39" s="190"/>
      <c r="F39" s="156"/>
      <c r="G39" s="156"/>
      <c r="H39" s="156"/>
      <c r="I39" s="156"/>
      <c r="J39" s="156"/>
      <c r="K39" s="133"/>
      <c r="L39" s="156"/>
      <c r="M39" s="156"/>
      <c r="N39" s="156"/>
      <c r="O39" s="156"/>
      <c r="P39" s="156"/>
      <c r="Q39" s="156"/>
      <c r="R39" s="156"/>
      <c r="S39" s="156"/>
      <c r="T39" s="156"/>
      <c r="U39" s="360"/>
      <c r="V39" s="399"/>
      <c r="W39" s="1024" t="s">
        <v>824</v>
      </c>
      <c r="X39" s="1024"/>
      <c r="Y39" s="1024"/>
      <c r="Z39" s="1024"/>
      <c r="AA39" s="1024"/>
      <c r="AB39" s="1024"/>
      <c r="AC39" s="1024"/>
      <c r="AD39" s="1024"/>
      <c r="AE39" s="1024"/>
      <c r="AF39" s="1024"/>
      <c r="AG39" s="1024"/>
      <c r="AH39" s="1024"/>
      <c r="AI39" s="1024"/>
      <c r="AJ39" s="1024"/>
      <c r="AK39" s="1024"/>
      <c r="AL39" s="1024"/>
      <c r="AM39" s="1024"/>
      <c r="AN39" s="1024"/>
      <c r="AO39" s="1024"/>
      <c r="AP39" s="1025"/>
      <c r="AQ39" s="330"/>
      <c r="AR39" s="330"/>
      <c r="AS39" s="156"/>
      <c r="AT39" s="156"/>
      <c r="AV39" s="973" t="str">
        <f>IF(BF40=$BF$45,"○","-")</f>
        <v>-</v>
      </c>
      <c r="AW39" s="416"/>
      <c r="AX39" s="281"/>
      <c r="AY39" s="170" t="s">
        <v>341</v>
      </c>
      <c r="AZ39" s="383">
        <f>COUNTIFS(AS33:AS36,"&gt;=85")</f>
        <v>0</v>
      </c>
      <c r="BA39" s="173">
        <f>COUNTIFS(AS33:AS36,"&gt;=80",AS33:AS36,"&lt;85")</f>
        <v>0</v>
      </c>
      <c r="BB39" s="173">
        <f>COUNTIFS(AS33:AS36,"&gt;=75",AS33:AS36,"&lt;80")</f>
        <v>0</v>
      </c>
      <c r="BC39" s="174">
        <f>COUNTIFS(AS33:AS36,"&gt;=70",AS33:AS36,"&lt;75")</f>
        <v>0</v>
      </c>
      <c r="BD39" s="174">
        <f>COUNTIFS(AS33:AS36,"&gt;=0",AS33:AS36,"&lt;70")</f>
        <v>0</v>
      </c>
      <c r="BE39" s="281"/>
      <c r="BF39" s="145"/>
      <c r="BI39" s="52" t="s">
        <v>746</v>
      </c>
      <c r="BJ39" s="386" t="s">
        <v>770</v>
      </c>
      <c r="BK39" s="389"/>
      <c r="BL39" s="386"/>
      <c r="BM39" s="389" t="s">
        <v>761</v>
      </c>
      <c r="BN39" s="389" t="s">
        <v>753</v>
      </c>
      <c r="BP39" s="4"/>
      <c r="BQ39" s="4"/>
      <c r="BR39" s="4"/>
      <c r="BS39" s="4"/>
    </row>
    <row r="40" spans="1:71" ht="15" customHeight="1">
      <c r="A40" s="190"/>
      <c r="B40" s="133"/>
      <c r="C40" s="305"/>
      <c r="D40" s="133"/>
      <c r="E40" s="190"/>
      <c r="F40" s="156"/>
      <c r="G40" s="156"/>
      <c r="H40" s="156"/>
      <c r="I40" s="156"/>
      <c r="J40" s="156"/>
      <c r="K40" s="133"/>
      <c r="L40" s="156"/>
      <c r="M40" s="156"/>
      <c r="N40" s="156"/>
      <c r="O40" s="156"/>
      <c r="P40" s="156"/>
      <c r="Q40" s="156"/>
      <c r="R40" s="156"/>
      <c r="S40" s="156"/>
      <c r="T40" s="156"/>
      <c r="U40" s="360" t="s">
        <v>865</v>
      </c>
      <c r="V40" s="399"/>
      <c r="W40" s="1024" t="s">
        <v>867</v>
      </c>
      <c r="X40" s="1024"/>
      <c r="Y40" s="1024"/>
      <c r="Z40" s="1024"/>
      <c r="AA40" s="1024"/>
      <c r="AB40" s="1024"/>
      <c r="AC40" s="1024"/>
      <c r="AD40" s="1024"/>
      <c r="AE40" s="1024"/>
      <c r="AF40" s="1024"/>
      <c r="AG40" s="1024"/>
      <c r="AH40" s="1024"/>
      <c r="AI40" s="1024"/>
      <c r="AJ40" s="1024"/>
      <c r="AK40" s="1024"/>
      <c r="AL40" s="1024"/>
      <c r="AM40" s="1024"/>
      <c r="AN40" s="1024"/>
      <c r="AO40" s="1024"/>
      <c r="AP40" s="1025"/>
      <c r="AQ40" s="330"/>
      <c r="AR40" s="330"/>
      <c r="AS40" s="156"/>
      <c r="AT40" s="156"/>
      <c r="AV40" s="974"/>
      <c r="AW40" s="185" t="str">
        <f>C21</f>
        <v>●●　〇〇</v>
      </c>
      <c r="AX40" s="282">
        <f>IF(AG22="",0,2)</f>
        <v>0</v>
      </c>
      <c r="AY40" s="171" t="s">
        <v>342</v>
      </c>
      <c r="AZ40" s="175">
        <f t="shared" ref="AZ40:BC40" si="0">AZ$35*AZ39</f>
        <v>0</v>
      </c>
      <c r="BA40" s="176">
        <f t="shared" si="0"/>
        <v>0</v>
      </c>
      <c r="BB40" s="176">
        <f t="shared" si="0"/>
        <v>0</v>
      </c>
      <c r="BC40" s="177">
        <f t="shared" si="0"/>
        <v>0</v>
      </c>
      <c r="BD40" s="177">
        <f>BD$35*BD39</f>
        <v>0</v>
      </c>
      <c r="BE40" s="282">
        <f>IF(T57="○",3,0)</f>
        <v>0</v>
      </c>
      <c r="BF40" s="208" t="str">
        <f>IF(C22="","-",IF(A22=$C$82,"-",SUM(AX40,AZ40,BA40,BB40,BC40,BD40,BE40)))</f>
        <v>-</v>
      </c>
      <c r="BI40" s="52"/>
      <c r="BJ40" s="386"/>
      <c r="BK40" s="389"/>
      <c r="BL40" s="386"/>
      <c r="BM40" s="389" t="s">
        <v>757</v>
      </c>
      <c r="BN40" s="389" t="s">
        <v>757</v>
      </c>
    </row>
    <row r="41" spans="1:71" ht="15" customHeight="1">
      <c r="A41" s="190"/>
      <c r="B41" s="133"/>
      <c r="C41" s="305"/>
      <c r="D41" s="133"/>
      <c r="E41" s="190"/>
      <c r="F41" s="156"/>
      <c r="G41" s="156"/>
      <c r="H41" s="156"/>
      <c r="I41" s="156"/>
      <c r="J41" s="156"/>
      <c r="K41" s="133"/>
      <c r="L41" s="156"/>
      <c r="M41" s="156"/>
      <c r="N41" s="156"/>
      <c r="O41" s="156"/>
      <c r="P41" s="156"/>
      <c r="Q41" s="156"/>
      <c r="R41" s="156"/>
      <c r="S41" s="156"/>
      <c r="T41" s="156"/>
      <c r="U41" s="360"/>
      <c r="V41" s="399"/>
      <c r="W41" s="1175" t="s">
        <v>868</v>
      </c>
      <c r="X41" s="1175"/>
      <c r="Y41" s="1175"/>
      <c r="Z41" s="1175"/>
      <c r="AA41" s="1175"/>
      <c r="AB41" s="1175"/>
      <c r="AC41" s="1175"/>
      <c r="AD41" s="1175"/>
      <c r="AE41" s="1175"/>
      <c r="AF41" s="1175"/>
      <c r="AG41" s="1175"/>
      <c r="AH41" s="1175"/>
      <c r="AI41" s="1175"/>
      <c r="AJ41" s="1175"/>
      <c r="AK41" s="1175"/>
      <c r="AL41" s="1175"/>
      <c r="AM41" s="1175"/>
      <c r="AN41" s="1175"/>
      <c r="AO41" s="1175"/>
      <c r="AP41" s="1176"/>
      <c r="AQ41" s="330"/>
      <c r="AR41" s="330"/>
      <c r="AS41" s="156"/>
      <c r="AT41" s="156"/>
      <c r="AV41" s="973" t="str">
        <f>IF(BF42=$BF$45,"○","-")</f>
        <v>-</v>
      </c>
      <c r="AW41" s="416"/>
      <c r="AX41" s="281"/>
      <c r="AY41" s="170" t="s">
        <v>341</v>
      </c>
      <c r="AZ41" s="178">
        <f>COUNTIFS(AS37:AS40,"&gt;=85")</f>
        <v>0</v>
      </c>
      <c r="BA41" s="173">
        <f>COUNTIFS(AS37:AS40,"&gt;=80",AS37:AS40,"&lt;85")</f>
        <v>0</v>
      </c>
      <c r="BB41" s="173">
        <f>COUNTIFS(AS37:AS40,"&gt;=75",AS37:AS40,"&lt;80")</f>
        <v>0</v>
      </c>
      <c r="BC41" s="174">
        <f>COUNTIFS(AS37:AS40,"&gt;=70",AS37:AS40,"&lt;75")</f>
        <v>0</v>
      </c>
      <c r="BD41" s="174">
        <f>COUNTIFS(AS37:AS40,"&gt;=0",AS37:AS40,"&lt;70")</f>
        <v>0</v>
      </c>
      <c r="BE41" s="281"/>
      <c r="BF41" s="145"/>
      <c r="BI41" s="52"/>
      <c r="BJ41" s="386"/>
      <c r="BK41" s="389"/>
      <c r="BL41" s="386"/>
      <c r="BM41" s="386" t="s">
        <v>754</v>
      </c>
      <c r="BN41" s="389" t="s">
        <v>754</v>
      </c>
    </row>
    <row r="42" spans="1:71" ht="15" customHeight="1" thickBot="1">
      <c r="A42" s="190"/>
      <c r="B42" s="133"/>
      <c r="C42" s="305"/>
      <c r="D42" s="133"/>
      <c r="E42" s="190"/>
      <c r="F42" s="156"/>
      <c r="G42" s="156"/>
      <c r="H42" s="156"/>
      <c r="I42" s="156"/>
      <c r="J42" s="156"/>
      <c r="K42" s="133"/>
      <c r="L42" s="156"/>
      <c r="M42" s="156"/>
      <c r="N42" s="156"/>
      <c r="O42" s="156"/>
      <c r="P42" s="156"/>
      <c r="Q42" s="156"/>
      <c r="R42" s="156"/>
      <c r="S42" s="156"/>
      <c r="T42" s="156"/>
      <c r="U42" s="361" t="s">
        <v>869</v>
      </c>
      <c r="V42" s="402"/>
      <c r="W42" s="1042" t="s">
        <v>871</v>
      </c>
      <c r="X42" s="1042"/>
      <c r="Y42" s="1042"/>
      <c r="Z42" s="1042"/>
      <c r="AA42" s="1042"/>
      <c r="AB42" s="1042"/>
      <c r="AC42" s="1042"/>
      <c r="AD42" s="1042"/>
      <c r="AE42" s="1042"/>
      <c r="AF42" s="1042"/>
      <c r="AG42" s="1042"/>
      <c r="AH42" s="1042"/>
      <c r="AI42" s="1042"/>
      <c r="AJ42" s="1042"/>
      <c r="AK42" s="1042"/>
      <c r="AL42" s="1042"/>
      <c r="AM42" s="1042"/>
      <c r="AN42" s="1042"/>
      <c r="AO42" s="1042"/>
      <c r="AP42" s="1043"/>
      <c r="AQ42" s="330"/>
      <c r="AR42" s="330"/>
      <c r="AS42" s="156"/>
      <c r="AT42" s="156"/>
      <c r="AV42" s="974"/>
      <c r="AW42" s="185" t="str">
        <f>C23</f>
        <v>△△　▲▲</v>
      </c>
      <c r="AX42" s="282">
        <f>IF(AG24="",0,2)</f>
        <v>0</v>
      </c>
      <c r="AY42" s="171" t="s">
        <v>342</v>
      </c>
      <c r="AZ42" s="175">
        <f t="shared" ref="AZ42:BC42" si="1">AZ$35*AZ41</f>
        <v>0</v>
      </c>
      <c r="BA42" s="176">
        <f t="shared" si="1"/>
        <v>0</v>
      </c>
      <c r="BB42" s="176">
        <f t="shared" si="1"/>
        <v>0</v>
      </c>
      <c r="BC42" s="177">
        <f t="shared" si="1"/>
        <v>0</v>
      </c>
      <c r="BD42" s="177">
        <f>BD$35*BD41</f>
        <v>0</v>
      </c>
      <c r="BE42" s="282">
        <f>IF(T59="○",3,0)</f>
        <v>0</v>
      </c>
      <c r="BF42" s="208" t="str">
        <f>IF(C24="","-",IF(A24=$C$82,"-",SUM(AX42,AZ42,BA42,BB42,BC42,BD42,BE42)))</f>
        <v>-</v>
      </c>
      <c r="BI42" s="52"/>
      <c r="BJ42" s="386"/>
      <c r="BK42" s="389"/>
      <c r="BL42" s="386"/>
      <c r="BM42" s="386" t="s">
        <v>766</v>
      </c>
      <c r="BN42" s="389" t="s">
        <v>754</v>
      </c>
    </row>
    <row r="43" spans="1:71" ht="15" customHeight="1" thickTop="1">
      <c r="A43" s="190"/>
      <c r="B43" s="133"/>
      <c r="C43" s="368"/>
      <c r="D43" s="133"/>
      <c r="E43" s="190"/>
      <c r="F43" s="156"/>
      <c r="G43" s="156"/>
      <c r="H43" s="156"/>
      <c r="I43" s="156"/>
      <c r="J43" s="156"/>
      <c r="K43" s="133"/>
      <c r="L43" s="156"/>
      <c r="M43" s="156"/>
      <c r="N43" s="156"/>
      <c r="O43" s="156"/>
      <c r="P43" s="156"/>
      <c r="Q43" s="156"/>
      <c r="R43" s="156"/>
      <c r="S43" s="156"/>
      <c r="T43" s="156"/>
      <c r="U43" s="399"/>
      <c r="V43" s="399"/>
      <c r="W43" s="1175" t="s">
        <v>2</v>
      </c>
      <c r="X43" s="1175"/>
      <c r="Y43" s="1175"/>
      <c r="Z43" s="1175"/>
      <c r="AA43" s="1175"/>
      <c r="AB43" s="1175"/>
      <c r="AC43" s="1175"/>
      <c r="AD43" s="1175"/>
      <c r="AE43" s="1175"/>
      <c r="AF43" s="1175"/>
      <c r="AG43" s="1175"/>
      <c r="AH43" s="1175"/>
      <c r="AI43" s="1175"/>
      <c r="AJ43" s="1175"/>
      <c r="AK43" s="1175"/>
      <c r="AL43" s="1175"/>
      <c r="AM43" s="1175"/>
      <c r="AN43" s="1175"/>
      <c r="AO43" s="1175"/>
      <c r="AP43" s="1175"/>
      <c r="AQ43" s="330"/>
      <c r="AR43" s="330"/>
      <c r="AS43" s="156"/>
      <c r="AT43" s="156"/>
      <c r="AV43" s="973" t="str">
        <f>IF(BF44=$BF$45,"○","-")</f>
        <v>-</v>
      </c>
      <c r="AW43" s="416"/>
      <c r="AX43" s="281"/>
      <c r="AY43" s="170" t="s">
        <v>341</v>
      </c>
      <c r="AZ43" s="178">
        <f>COUNTIFS(AS41:AS44,"&gt;=85")</f>
        <v>0</v>
      </c>
      <c r="BA43" s="173">
        <f>COUNTIFS(AS41:AS44,"&gt;=80",AS41:AS44,"&lt;85")</f>
        <v>0</v>
      </c>
      <c r="BB43" s="173">
        <f>COUNTIFS(AS41:AS44,"&gt;=75",AS41:AS44,"&lt;80")</f>
        <v>0</v>
      </c>
      <c r="BC43" s="174">
        <f>COUNTIFS(AS41:AS44,"&gt;=70",AS41:AS44,"&lt;75")</f>
        <v>0</v>
      </c>
      <c r="BD43" s="174">
        <f>COUNTIFS(AS41:AS44,"&gt;=0",AS41:AS44,"&lt;70")</f>
        <v>0</v>
      </c>
      <c r="BE43" s="281"/>
      <c r="BF43" s="145"/>
      <c r="BI43" s="52"/>
      <c r="BJ43" s="386"/>
      <c r="BK43" s="389"/>
      <c r="BL43" s="386"/>
      <c r="BM43" s="389" t="s">
        <v>755</v>
      </c>
      <c r="BN43" s="389" t="s">
        <v>755</v>
      </c>
    </row>
    <row r="44" spans="1:71" ht="15" customHeight="1">
      <c r="A44" s="190"/>
      <c r="B44" s="133"/>
      <c r="C44" s="305"/>
      <c r="D44" s="133"/>
      <c r="E44" s="190"/>
      <c r="F44" s="156"/>
      <c r="G44" s="156"/>
      <c r="H44" s="156"/>
      <c r="I44" s="156"/>
      <c r="J44" s="156"/>
      <c r="K44" s="133"/>
      <c r="L44" s="156"/>
      <c r="M44" s="156"/>
      <c r="N44" s="156"/>
      <c r="O44" s="156"/>
      <c r="P44" s="156"/>
      <c r="Q44" s="156"/>
      <c r="R44" s="156"/>
      <c r="S44" s="156"/>
      <c r="T44" s="156"/>
      <c r="U44" s="156"/>
      <c r="V44" s="133"/>
      <c r="W44" s="133"/>
      <c r="X44" s="330"/>
      <c r="Y44" s="330"/>
      <c r="Z44" s="330"/>
      <c r="AA44" s="330"/>
      <c r="AB44" s="169"/>
      <c r="AC44" s="169"/>
      <c r="AD44" s="156"/>
      <c r="AE44" s="169"/>
      <c r="AF44" s="169"/>
      <c r="AG44" s="156"/>
      <c r="AH44" s="156"/>
      <c r="AI44" s="156"/>
      <c r="AJ44" s="156"/>
      <c r="AK44" s="156"/>
      <c r="AL44" s="156"/>
      <c r="AM44" s="156"/>
      <c r="AN44" s="156"/>
      <c r="AO44" s="156"/>
      <c r="AP44" s="330"/>
      <c r="AQ44" s="330"/>
      <c r="AR44" s="330"/>
      <c r="AS44" s="156"/>
      <c r="AT44" s="156"/>
      <c r="AV44" s="974"/>
      <c r="AW44" s="418" t="str">
        <f>C26</f>
        <v/>
      </c>
      <c r="AX44" s="282">
        <f>IF(AG26="",0,2)</f>
        <v>0</v>
      </c>
      <c r="AY44" s="171" t="s">
        <v>342</v>
      </c>
      <c r="AZ44" s="175">
        <f t="shared" ref="AZ44:BC44" si="2">AZ$35*AZ43</f>
        <v>0</v>
      </c>
      <c r="BA44" s="176">
        <f t="shared" si="2"/>
        <v>0</v>
      </c>
      <c r="BB44" s="176">
        <f t="shared" si="2"/>
        <v>0</v>
      </c>
      <c r="BC44" s="177">
        <f t="shared" si="2"/>
        <v>0</v>
      </c>
      <c r="BD44" s="177">
        <f>BD$35*BD43</f>
        <v>0</v>
      </c>
      <c r="BE44" s="282">
        <f>IF(T61="○",3,0)</f>
        <v>0</v>
      </c>
      <c r="BF44" s="208" t="str">
        <f>IF(C26="","-",IF(A26=$C$82,"-",SUM(AX44,AZ44,BA44,BB44,BC44,BD44,BE44)))</f>
        <v>-</v>
      </c>
      <c r="BI44" s="52"/>
      <c r="BJ44" s="389"/>
      <c r="BK44" s="52"/>
      <c r="BL44" s="52"/>
      <c r="BM44" s="52" t="s">
        <v>710</v>
      </c>
      <c r="BN44" s="386" t="s">
        <v>770</v>
      </c>
    </row>
    <row r="45" spans="1:71" ht="15" customHeight="1">
      <c r="BE45" s="957" t="s">
        <v>375</v>
      </c>
      <c r="BF45" s="1069">
        <f>MIN(BF40,BF42,BF44)</f>
        <v>0</v>
      </c>
      <c r="BM45" s="52" t="s">
        <v>742</v>
      </c>
      <c r="BN45" s="386" t="s">
        <v>770</v>
      </c>
    </row>
    <row r="46" spans="1:71" ht="15" customHeight="1">
      <c r="AI46" s="372"/>
      <c r="AJ46" s="372"/>
      <c r="AS46" s="372"/>
      <c r="AT46" s="372"/>
      <c r="BE46" s="957"/>
      <c r="BF46" s="1069"/>
      <c r="BM46" s="52" t="s">
        <v>723</v>
      </c>
      <c r="BN46" s="386" t="s">
        <v>770</v>
      </c>
    </row>
    <row r="47" spans="1:71" ht="15" customHeight="1">
      <c r="A47" s="202"/>
      <c r="B47" s="202"/>
      <c r="C47" s="202"/>
      <c r="D47" s="202"/>
      <c r="E47" s="202"/>
      <c r="F47" s="202"/>
      <c r="G47" s="202"/>
      <c r="H47" s="202"/>
      <c r="I47" s="202"/>
      <c r="J47" s="202"/>
      <c r="K47" s="202"/>
      <c r="AI47" s="372"/>
      <c r="AJ47" s="372"/>
      <c r="AS47" s="372"/>
      <c r="AT47" s="372"/>
      <c r="BM47" s="52" t="s">
        <v>743</v>
      </c>
      <c r="BN47" s="386" t="s">
        <v>770</v>
      </c>
    </row>
    <row r="48" spans="1:71" ht="15" customHeight="1">
      <c r="A48" s="202"/>
      <c r="B48" s="202"/>
      <c r="C48" s="202"/>
      <c r="D48" s="202"/>
      <c r="E48" s="202"/>
      <c r="F48" s="202"/>
      <c r="G48" s="202"/>
      <c r="H48" s="202"/>
      <c r="I48" s="202"/>
      <c r="J48" s="202"/>
      <c r="K48" s="202"/>
      <c r="L48" s="4"/>
      <c r="M48" s="4"/>
      <c r="N48" s="4"/>
      <c r="O48" s="4"/>
      <c r="P48" s="4"/>
      <c r="Q48" s="253"/>
      <c r="R48" s="391"/>
      <c r="S48" s="391"/>
      <c r="T48" s="391"/>
      <c r="U48" s="391"/>
      <c r="V48" s="391"/>
      <c r="W48" s="140"/>
      <c r="X48" s="140"/>
      <c r="AC48" s="140"/>
      <c r="AD48" s="140"/>
      <c r="AE48" s="140"/>
      <c r="AF48" s="140"/>
      <c r="AG48" s="140"/>
      <c r="AH48" s="140"/>
      <c r="AI48" s="372"/>
      <c r="AJ48" s="372"/>
      <c r="AS48" s="372"/>
      <c r="AT48" s="372"/>
      <c r="BM48" s="52" t="s">
        <v>744</v>
      </c>
      <c r="BN48" s="386" t="s">
        <v>770</v>
      </c>
    </row>
    <row r="49" spans="1:69" ht="15" customHeight="1">
      <c r="A49" s="130"/>
      <c r="B49" s="130"/>
      <c r="C49" s="202"/>
      <c r="D49" s="130"/>
      <c r="E49" s="130"/>
      <c r="F49" s="130"/>
      <c r="G49" s="130"/>
      <c r="H49" s="130"/>
      <c r="I49" s="130"/>
      <c r="J49" s="130"/>
      <c r="AI49" s="372"/>
      <c r="AJ49" s="372"/>
      <c r="AS49" s="372"/>
      <c r="AT49" s="372"/>
      <c r="BM49" s="52" t="s">
        <v>745</v>
      </c>
      <c r="BN49" s="386" t="s">
        <v>770</v>
      </c>
    </row>
    <row r="50" spans="1:69" ht="15" customHeight="1">
      <c r="B50" s="130"/>
      <c r="C50" s="202"/>
      <c r="D50" s="130"/>
      <c r="E50" s="375"/>
      <c r="F50" s="375"/>
      <c r="G50" s="375"/>
      <c r="H50" s="375"/>
      <c r="I50" s="375"/>
      <c r="J50" s="375"/>
      <c r="K50" s="375"/>
      <c r="L50" s="375"/>
      <c r="M50" s="375"/>
      <c r="N50" s="375"/>
      <c r="O50" s="375"/>
      <c r="P50" s="375"/>
      <c r="Q50" s="375"/>
      <c r="R50" s="375"/>
      <c r="S50" s="375"/>
      <c r="T50" s="375"/>
      <c r="U50" s="375"/>
      <c r="V50" s="375"/>
      <c r="W50" s="156"/>
      <c r="AI50" s="372"/>
      <c r="AJ50" s="372"/>
      <c r="AS50" s="372"/>
      <c r="AT50" s="372"/>
      <c r="BM50" s="52" t="s">
        <v>746</v>
      </c>
      <c r="BN50" s="386" t="s">
        <v>770</v>
      </c>
    </row>
    <row r="51" spans="1:69" ht="15" customHeight="1">
      <c r="B51" s="133"/>
      <c r="C51" s="202"/>
      <c r="D51" s="133"/>
      <c r="E51" s="375"/>
      <c r="F51" s="375"/>
      <c r="G51" s="375"/>
      <c r="H51" s="375"/>
      <c r="I51" s="375"/>
      <c r="J51" s="375"/>
      <c r="K51" s="375"/>
      <c r="L51" s="375"/>
      <c r="M51" s="375"/>
      <c r="N51" s="375"/>
      <c r="O51" s="375"/>
      <c r="P51" s="375"/>
      <c r="Q51" s="375"/>
      <c r="R51" s="375"/>
      <c r="S51" s="375"/>
      <c r="T51" s="375"/>
      <c r="U51" s="375"/>
      <c r="V51" s="375"/>
      <c r="W51" s="156"/>
      <c r="X51" s="157"/>
      <c r="AI51" s="372"/>
      <c r="AJ51" s="372"/>
      <c r="AS51" s="372"/>
      <c r="AT51" s="372"/>
      <c r="BM51" s="52" t="s">
        <v>747</v>
      </c>
      <c r="BN51" s="386" t="s">
        <v>770</v>
      </c>
    </row>
    <row r="52" spans="1:69" ht="15" customHeight="1">
      <c r="B52" s="133"/>
      <c r="C52" s="410"/>
      <c r="D52" s="133"/>
      <c r="E52" s="411"/>
      <c r="F52" s="411"/>
      <c r="G52" s="411"/>
      <c r="H52" s="159"/>
      <c r="I52" s="159"/>
      <c r="J52" s="159"/>
      <c r="K52" s="159"/>
      <c r="L52" s="159"/>
      <c r="M52" s="159"/>
      <c r="N52" s="159"/>
      <c r="O52" s="159"/>
      <c r="P52" s="159"/>
      <c r="Q52" s="159"/>
      <c r="R52" s="159"/>
      <c r="S52" s="159"/>
      <c r="T52" s="159"/>
      <c r="U52" s="159"/>
      <c r="V52" s="159"/>
      <c r="W52" s="159"/>
      <c r="X52" s="157"/>
      <c r="AI52" s="372"/>
      <c r="AJ52" s="372"/>
      <c r="AS52" s="372"/>
      <c r="AT52" s="372"/>
    </row>
    <row r="53" spans="1:69" ht="15" customHeight="1">
      <c r="B53" s="133"/>
      <c r="C53" s="410"/>
      <c r="D53" s="133"/>
      <c r="E53" s="411"/>
      <c r="F53" s="411"/>
      <c r="G53" s="411"/>
      <c r="H53" s="159"/>
      <c r="I53" s="159"/>
      <c r="J53" s="159"/>
      <c r="K53" s="159"/>
      <c r="L53" s="159"/>
      <c r="M53" s="159"/>
      <c r="N53" s="159"/>
      <c r="O53" s="159"/>
      <c r="P53" s="159"/>
      <c r="Q53" s="159"/>
      <c r="R53" s="159"/>
      <c r="S53" s="159"/>
      <c r="T53" s="159"/>
      <c r="U53" s="159"/>
      <c r="V53" s="159"/>
      <c r="W53" s="159"/>
      <c r="X53" s="158"/>
      <c r="AI53" s="372"/>
      <c r="AJ53" s="372"/>
      <c r="AL53" s="125"/>
      <c r="AM53" s="125"/>
      <c r="AN53" s="125"/>
      <c r="AO53" s="125"/>
      <c r="AP53" s="125"/>
      <c r="AQ53" s="125"/>
      <c r="AR53" s="125"/>
      <c r="AS53" s="125"/>
      <c r="AT53" s="125"/>
      <c r="BI53" s="52" t="s">
        <v>748</v>
      </c>
      <c r="BJ53" s="52" t="s">
        <v>751</v>
      </c>
      <c r="BK53" s="389" t="s">
        <v>756</v>
      </c>
      <c r="BL53" s="389" t="s">
        <v>752</v>
      </c>
      <c r="BM53" s="389" t="s">
        <v>753</v>
      </c>
      <c r="BN53" s="389" t="s">
        <v>757</v>
      </c>
      <c r="BO53" s="386" t="s">
        <v>754</v>
      </c>
      <c r="BP53" s="389" t="s">
        <v>755</v>
      </c>
      <c r="BQ53" s="386" t="s">
        <v>770</v>
      </c>
    </row>
    <row r="54" spans="1:69" ht="15" customHeight="1">
      <c r="B54" s="133"/>
      <c r="C54" s="163"/>
      <c r="D54" s="133"/>
      <c r="E54" s="373"/>
      <c r="F54" s="373"/>
      <c r="G54" s="373"/>
      <c r="H54" s="373"/>
      <c r="I54" s="373"/>
      <c r="J54" s="373"/>
      <c r="K54" s="373"/>
      <c r="L54" s="373"/>
      <c r="M54" s="373"/>
      <c r="N54" s="373"/>
      <c r="O54" s="373"/>
      <c r="P54" s="373"/>
      <c r="Q54" s="373"/>
      <c r="R54" s="373"/>
      <c r="S54" s="373"/>
      <c r="T54" s="159"/>
      <c r="U54" s="159"/>
      <c r="V54" s="159"/>
      <c r="W54" s="159"/>
      <c r="X54" s="158"/>
      <c r="AI54" s="372"/>
      <c r="AJ54" s="372"/>
      <c r="AL54" s="125"/>
      <c r="AM54" s="125"/>
      <c r="AN54" s="125"/>
      <c r="AO54" s="125"/>
      <c r="AP54" s="125"/>
      <c r="AQ54" s="125"/>
      <c r="AR54" s="125"/>
      <c r="AS54" s="125"/>
      <c r="AT54" s="125"/>
      <c r="BI54" s="52" t="s">
        <v>604</v>
      </c>
      <c r="BJ54" s="389" t="s">
        <v>759</v>
      </c>
      <c r="BK54" s="52" t="s">
        <v>604</v>
      </c>
      <c r="BL54" s="52" t="s">
        <v>604</v>
      </c>
      <c r="BM54" s="52" t="s">
        <v>604</v>
      </c>
      <c r="BN54" s="389" t="s">
        <v>763</v>
      </c>
      <c r="BO54" s="389" t="s">
        <v>764</v>
      </c>
      <c r="BP54" s="52" t="s">
        <v>604</v>
      </c>
      <c r="BQ54" s="52" t="s">
        <v>604</v>
      </c>
    </row>
    <row r="55" spans="1:69" ht="15" customHeight="1">
      <c r="B55" s="169"/>
      <c r="C55" s="169"/>
      <c r="D55" s="169"/>
      <c r="E55" s="373"/>
      <c r="F55" s="373"/>
      <c r="G55" s="373"/>
      <c r="H55" s="373"/>
      <c r="I55" s="373"/>
      <c r="J55" s="373"/>
      <c r="K55" s="373"/>
      <c r="L55" s="373"/>
      <c r="M55" s="373"/>
      <c r="N55" s="373"/>
      <c r="O55" s="373"/>
      <c r="P55" s="373"/>
      <c r="Q55" s="373"/>
      <c r="R55" s="373"/>
      <c r="S55" s="373"/>
      <c r="T55" s="159"/>
      <c r="U55" s="159"/>
      <c r="V55" s="159"/>
      <c r="W55" s="159"/>
      <c r="X55" s="158"/>
      <c r="Y55" s="158"/>
      <c r="Z55" s="158"/>
      <c r="AL55" s="125"/>
      <c r="AM55" s="125"/>
      <c r="AN55" s="125"/>
      <c r="AO55" s="125"/>
      <c r="AP55" s="125"/>
      <c r="AQ55" s="125"/>
      <c r="AR55" s="125"/>
      <c r="AS55" s="125"/>
      <c r="AT55" s="125"/>
      <c r="BI55" s="52"/>
      <c r="BJ55" s="389" t="s">
        <v>760</v>
      </c>
      <c r="BK55" s="389"/>
      <c r="BL55" s="389"/>
      <c r="BM55" s="389"/>
      <c r="BN55" s="389"/>
      <c r="BO55" s="389" t="s">
        <v>764</v>
      </c>
      <c r="BP55" s="389"/>
      <c r="BQ55" s="389"/>
    </row>
    <row r="56" spans="1:69" ht="15" customHeight="1">
      <c r="B56" s="169"/>
      <c r="C56" s="169"/>
      <c r="D56" s="169"/>
      <c r="E56" s="374"/>
      <c r="F56" s="374"/>
      <c r="G56" s="374"/>
      <c r="H56" s="374"/>
      <c r="I56" s="374"/>
      <c r="J56" s="374"/>
      <c r="K56" s="374"/>
      <c r="L56" s="374"/>
      <c r="M56" s="374"/>
      <c r="N56" s="374"/>
      <c r="O56" s="374"/>
      <c r="P56" s="374"/>
      <c r="Q56" s="374"/>
      <c r="R56" s="374"/>
      <c r="S56" s="374"/>
      <c r="T56" s="159"/>
      <c r="U56" s="159"/>
      <c r="V56" s="159"/>
      <c r="W56" s="159"/>
      <c r="X56" s="158"/>
      <c r="Y56" s="158"/>
      <c r="Z56" s="158"/>
      <c r="AL56" s="169"/>
      <c r="AM56" s="169"/>
      <c r="AN56" s="169"/>
      <c r="AO56" s="169"/>
      <c r="AP56" s="169"/>
      <c r="AQ56" s="169"/>
      <c r="AR56" s="169"/>
      <c r="AS56" s="382"/>
      <c r="AT56" s="382"/>
      <c r="AY56" t="s">
        <v>730</v>
      </c>
      <c r="AZ56" t="s">
        <v>732</v>
      </c>
      <c r="BA56" t="s">
        <v>733</v>
      </c>
      <c r="BB56" t="s">
        <v>734</v>
      </c>
      <c r="BC56" t="s">
        <v>735</v>
      </c>
      <c r="BD56" s="385"/>
      <c r="BI56" s="52"/>
      <c r="BJ56" s="389"/>
      <c r="BK56" s="389"/>
      <c r="BL56" s="389"/>
      <c r="BM56" s="389"/>
      <c r="BN56" s="389"/>
      <c r="BO56" s="389" t="s">
        <v>765</v>
      </c>
      <c r="BP56" s="389"/>
      <c r="BQ56" s="389"/>
    </row>
    <row r="57" spans="1:69" ht="15" customHeight="1">
      <c r="A57" s="190"/>
      <c r="B57" s="133"/>
      <c r="C57" s="305"/>
      <c r="D57" s="133"/>
      <c r="E57" s="156"/>
      <c r="F57" s="156"/>
      <c r="G57" s="156"/>
      <c r="H57" s="156"/>
      <c r="I57" s="156"/>
      <c r="J57" s="156"/>
      <c r="K57" s="156"/>
      <c r="L57" s="156"/>
      <c r="M57" s="156"/>
      <c r="N57" s="156"/>
      <c r="O57" s="156"/>
      <c r="P57" s="156"/>
      <c r="Q57" s="156"/>
      <c r="R57" s="156"/>
      <c r="S57" s="156"/>
      <c r="T57" s="156"/>
      <c r="U57" s="156"/>
      <c r="V57" s="156"/>
      <c r="W57" s="156"/>
      <c r="X57" s="157"/>
      <c r="Y57" s="157"/>
      <c r="Z57" s="157"/>
      <c r="AL57" s="169"/>
      <c r="AM57" s="169"/>
      <c r="AN57" s="169"/>
      <c r="AO57" s="169"/>
      <c r="AP57" s="169"/>
      <c r="AQ57" s="169"/>
      <c r="AR57" s="169"/>
      <c r="AS57" s="382"/>
      <c r="AT57" s="382"/>
      <c r="AX57" s="4"/>
      <c r="AY57" t="s">
        <v>731</v>
      </c>
      <c r="AZ57" t="s">
        <v>708</v>
      </c>
      <c r="BA57" t="s">
        <v>708</v>
      </c>
      <c r="BB57" t="s">
        <v>708</v>
      </c>
      <c r="BC57" s="4" t="s">
        <v>721</v>
      </c>
      <c r="BD57" s="4"/>
      <c r="BI57" s="389"/>
      <c r="BJ57" s="386"/>
      <c r="BK57" s="386"/>
      <c r="BL57" s="389"/>
      <c r="BM57" s="389"/>
      <c r="BN57" s="389"/>
      <c r="BO57" s="389"/>
      <c r="BP57" s="389"/>
      <c r="BQ57" s="386"/>
    </row>
    <row r="58" spans="1:69" ht="15" customHeight="1">
      <c r="A58" s="190"/>
      <c r="B58" s="133"/>
      <c r="C58" s="368"/>
      <c r="D58" s="133"/>
      <c r="E58" s="156"/>
      <c r="F58" s="156"/>
      <c r="G58" s="156"/>
      <c r="H58" s="156"/>
      <c r="I58" s="156"/>
      <c r="J58" s="156"/>
      <c r="K58" s="156"/>
      <c r="L58" s="156"/>
      <c r="M58" s="156"/>
      <c r="N58" s="156"/>
      <c r="O58" s="156"/>
      <c r="P58" s="156"/>
      <c r="Q58" s="156"/>
      <c r="R58" s="156"/>
      <c r="S58" s="156"/>
      <c r="T58" s="156"/>
      <c r="U58" s="156"/>
      <c r="V58" s="156"/>
      <c r="W58" s="156"/>
      <c r="X58" s="157"/>
      <c r="Y58" s="157"/>
      <c r="Z58" s="157"/>
      <c r="AA58" s="156"/>
      <c r="AH58" s="125"/>
      <c r="AI58" s="159"/>
      <c r="AJ58" s="159"/>
      <c r="AK58" s="159"/>
      <c r="AX58"/>
      <c r="AY58" t="s">
        <v>709</v>
      </c>
      <c r="AZ58" t="s">
        <v>709</v>
      </c>
      <c r="BA58" t="s">
        <v>709</v>
      </c>
      <c r="BB58" t="s">
        <v>709</v>
      </c>
      <c r="BC58" s="4" t="s">
        <v>722</v>
      </c>
      <c r="BD58" s="4"/>
    </row>
    <row r="59" spans="1:69" ht="15" customHeight="1">
      <c r="A59" s="190"/>
      <c r="B59" s="133"/>
      <c r="C59" s="305"/>
      <c r="D59" s="133"/>
      <c r="E59" s="156"/>
      <c r="F59" s="156"/>
      <c r="G59" s="156"/>
      <c r="H59" s="156"/>
      <c r="I59" s="156"/>
      <c r="J59" s="156"/>
      <c r="K59" s="156"/>
      <c r="L59" s="156"/>
      <c r="M59" s="156"/>
      <c r="N59" s="156"/>
      <c r="O59" s="156"/>
      <c r="P59" s="156"/>
      <c r="Q59" s="156"/>
      <c r="R59" s="156"/>
      <c r="S59" s="156"/>
      <c r="T59" s="156"/>
      <c r="U59" s="156"/>
      <c r="V59" s="156"/>
      <c r="W59" s="156"/>
      <c r="X59" s="157"/>
      <c r="Y59" s="371"/>
      <c r="Z59" s="371"/>
      <c r="AA59" s="371"/>
      <c r="AB59" s="194"/>
      <c r="AC59" s="194"/>
      <c r="AD59" s="194"/>
      <c r="AE59" s="194"/>
      <c r="AF59" s="194"/>
      <c r="AG59" s="194"/>
      <c r="AH59" s="194"/>
      <c r="AI59" s="194"/>
      <c r="AJ59" s="194"/>
      <c r="AK59" s="194"/>
      <c r="AL59" s="194"/>
      <c r="AM59" s="194"/>
      <c r="AN59" s="194"/>
      <c r="AO59" s="194"/>
      <c r="AP59" s="194"/>
      <c r="AQ59" s="194"/>
      <c r="AR59" s="194"/>
      <c r="AS59" s="194"/>
      <c r="AT59" s="194"/>
      <c r="AX59"/>
      <c r="AY59" t="s">
        <v>710</v>
      </c>
      <c r="AZ59" t="s">
        <v>710</v>
      </c>
      <c r="BA59" t="s">
        <v>710</v>
      </c>
      <c r="BB59" t="s">
        <v>723</v>
      </c>
      <c r="BC59" s="4" t="s">
        <v>725</v>
      </c>
      <c r="BD59" s="4"/>
    </row>
    <row r="60" spans="1:69" ht="15" customHeight="1">
      <c r="A60" s="190"/>
      <c r="B60" s="133"/>
      <c r="C60" s="368"/>
      <c r="D60" s="133"/>
      <c r="E60" s="156"/>
      <c r="F60" s="156"/>
      <c r="G60" s="156"/>
      <c r="H60" s="156"/>
      <c r="I60" s="156"/>
      <c r="J60" s="156"/>
      <c r="K60" s="156"/>
      <c r="L60" s="156"/>
      <c r="M60" s="156"/>
      <c r="N60" s="156"/>
      <c r="O60" s="156"/>
      <c r="P60" s="156"/>
      <c r="Q60" s="156"/>
      <c r="R60" s="156"/>
      <c r="S60" s="156"/>
      <c r="T60" s="156"/>
      <c r="U60" s="156"/>
      <c r="V60" s="156"/>
      <c r="W60" s="156"/>
      <c r="X60" s="157"/>
      <c r="Y60" s="369"/>
      <c r="Z60" s="369"/>
      <c r="AA60" s="399"/>
      <c r="AB60" s="399"/>
      <c r="AC60" s="399"/>
      <c r="AD60" s="399"/>
      <c r="AE60" s="399"/>
      <c r="AF60" s="399"/>
      <c r="AG60" s="399"/>
      <c r="AH60" s="399"/>
      <c r="AI60" s="399"/>
      <c r="AJ60" s="399"/>
      <c r="AK60" s="399"/>
      <c r="AL60" s="399"/>
      <c r="AM60" s="399"/>
      <c r="AN60" s="399"/>
      <c r="AO60" s="399"/>
      <c r="AP60" s="399"/>
      <c r="AQ60" s="399"/>
      <c r="AR60" s="399"/>
      <c r="AS60" s="399"/>
      <c r="AT60" s="399"/>
      <c r="AX60"/>
      <c r="AY60" t="s">
        <v>711</v>
      </c>
      <c r="AZ60" t="s">
        <v>711</v>
      </c>
      <c r="BA60" t="s">
        <v>711</v>
      </c>
      <c r="BB60" t="s">
        <v>724</v>
      </c>
      <c r="BC60" s="4" t="s">
        <v>726</v>
      </c>
      <c r="BD60" s="4"/>
    </row>
    <row r="61" spans="1:69" ht="15" customHeight="1">
      <c r="A61" s="190"/>
      <c r="B61" s="133"/>
      <c r="C61" s="305"/>
      <c r="D61" s="133"/>
      <c r="E61" s="156"/>
      <c r="F61" s="156"/>
      <c r="G61" s="156"/>
      <c r="H61" s="156"/>
      <c r="I61" s="156"/>
      <c r="J61" s="156"/>
      <c r="K61" s="156"/>
      <c r="L61" s="156"/>
      <c r="M61" s="156"/>
      <c r="N61" s="156"/>
      <c r="O61" s="156"/>
      <c r="P61" s="156"/>
      <c r="Q61" s="156"/>
      <c r="R61" s="156"/>
      <c r="S61" s="156"/>
      <c r="T61" s="156"/>
      <c r="U61" s="156"/>
      <c r="V61" s="156"/>
      <c r="W61" s="156"/>
      <c r="X61" s="157"/>
      <c r="Y61" s="369"/>
      <c r="Z61" s="369"/>
      <c r="AA61" s="399"/>
      <c r="AB61" s="399"/>
      <c r="AC61" s="399"/>
      <c r="AD61" s="399"/>
      <c r="AE61" s="399"/>
      <c r="AF61" s="399"/>
      <c r="AG61" s="399"/>
      <c r="AH61" s="399"/>
      <c r="AI61" s="399"/>
      <c r="AJ61" s="399"/>
      <c r="AK61" s="399"/>
      <c r="AL61" s="399"/>
      <c r="AM61" s="399"/>
      <c r="AN61" s="399"/>
      <c r="AO61" s="399"/>
      <c r="AP61" s="399"/>
      <c r="AQ61" s="399"/>
      <c r="AR61" s="399"/>
      <c r="AS61" s="399"/>
      <c r="AT61" s="399"/>
      <c r="AX61"/>
      <c r="AY61" t="s">
        <v>712</v>
      </c>
      <c r="AZ61" t="s">
        <v>712</v>
      </c>
      <c r="BA61" t="s">
        <v>712</v>
      </c>
      <c r="BB61" t="s">
        <v>718</v>
      </c>
      <c r="BC61" s="4" t="s">
        <v>727</v>
      </c>
      <c r="BD61" s="4"/>
    </row>
    <row r="62" spans="1:69" ht="15" customHeight="1">
      <c r="A62" s="190"/>
      <c r="B62" s="133"/>
      <c r="C62" s="368"/>
      <c r="D62" s="133"/>
      <c r="E62" s="156"/>
      <c r="F62" s="156"/>
      <c r="G62" s="156"/>
      <c r="H62" s="156"/>
      <c r="I62" s="156"/>
      <c r="J62" s="156"/>
      <c r="K62" s="156"/>
      <c r="L62" s="156"/>
      <c r="M62" s="156"/>
      <c r="N62" s="156"/>
      <c r="O62" s="156"/>
      <c r="P62" s="156"/>
      <c r="Q62" s="156"/>
      <c r="R62" s="156"/>
      <c r="S62" s="156"/>
      <c r="T62" s="156"/>
      <c r="U62" s="156"/>
      <c r="V62" s="156"/>
      <c r="W62" s="156"/>
      <c r="X62" s="157"/>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Y62" t="s">
        <v>713</v>
      </c>
      <c r="AZ62" t="s">
        <v>715</v>
      </c>
      <c r="BA62" t="s">
        <v>713</v>
      </c>
      <c r="BB62" t="s">
        <v>719</v>
      </c>
      <c r="BC62" s="4" t="s">
        <v>728</v>
      </c>
      <c r="BD62" s="4"/>
    </row>
    <row r="63" spans="1:69" ht="15" customHeight="1">
      <c r="Y63" s="399"/>
      <c r="Z63" s="399"/>
      <c r="AA63" s="370"/>
      <c r="AB63" s="370"/>
      <c r="AC63" s="370"/>
      <c r="AD63" s="370"/>
      <c r="AE63" s="370"/>
      <c r="AF63" s="370"/>
      <c r="AG63" s="370"/>
      <c r="AH63" s="370"/>
      <c r="AI63" s="370"/>
      <c r="AJ63" s="370"/>
      <c r="AK63" s="370"/>
      <c r="AL63" s="370"/>
      <c r="AM63" s="370"/>
      <c r="AN63" s="370"/>
      <c r="AO63" s="370"/>
      <c r="AP63" s="370"/>
      <c r="AQ63" s="370"/>
      <c r="AR63" s="370"/>
      <c r="AS63" s="370"/>
      <c r="AT63" s="370"/>
      <c r="AY63" t="s">
        <v>714</v>
      </c>
      <c r="AZ63" s="4"/>
      <c r="BA63" t="s">
        <v>714</v>
      </c>
      <c r="BB63" t="s">
        <v>720</v>
      </c>
      <c r="BC63" s="4" t="s">
        <v>729</v>
      </c>
      <c r="BD63" s="4"/>
    </row>
    <row r="64" spans="1:69" ht="15" customHeight="1">
      <c r="Y64" s="399"/>
      <c r="Z64" s="399"/>
      <c r="AA64" s="370"/>
      <c r="AB64" s="370"/>
      <c r="AC64" s="370"/>
      <c r="AD64" s="370"/>
      <c r="AE64" s="370"/>
      <c r="AF64" s="370"/>
      <c r="AG64" s="370"/>
      <c r="AH64" s="370"/>
      <c r="AI64" s="370"/>
      <c r="AJ64" s="370"/>
      <c r="AK64" s="370"/>
      <c r="AL64" s="370"/>
      <c r="AM64" s="370"/>
      <c r="AN64" s="370"/>
      <c r="AO64" s="370"/>
      <c r="AP64" s="370"/>
      <c r="AQ64" s="370"/>
      <c r="AR64" s="370"/>
      <c r="AS64" s="370"/>
      <c r="AT64" s="370"/>
      <c r="AY64" t="s">
        <v>737</v>
      </c>
      <c r="AZ64" s="4"/>
      <c r="BA64" t="s">
        <v>892</v>
      </c>
      <c r="BB64"/>
      <c r="BC64" s="4" t="s">
        <v>893</v>
      </c>
      <c r="BD64" s="4"/>
    </row>
    <row r="65" spans="1:56" ht="15" customHeight="1">
      <c r="A65" s="194"/>
      <c r="B65" s="194"/>
      <c r="C65" s="194"/>
      <c r="D65" s="194"/>
      <c r="E65" s="194"/>
      <c r="F65" s="194"/>
      <c r="G65" s="194"/>
      <c r="H65" s="194"/>
      <c r="I65" s="194"/>
      <c r="J65" s="194"/>
      <c r="K65" s="194"/>
      <c r="L65" s="194"/>
      <c r="M65" s="194"/>
      <c r="N65" s="327"/>
      <c r="O65" s="194"/>
      <c r="P65" s="194"/>
      <c r="Q65" s="194"/>
      <c r="R65" s="194"/>
      <c r="S65" s="194"/>
      <c r="T65" s="194"/>
      <c r="U65" s="194"/>
      <c r="V65" s="194"/>
      <c r="W65" s="194"/>
      <c r="X65" s="194"/>
      <c r="Y65" s="399"/>
      <c r="Z65" s="399"/>
      <c r="AA65" s="370"/>
      <c r="AB65" s="370"/>
      <c r="AC65" s="370"/>
      <c r="AD65" s="370"/>
      <c r="AE65" s="370"/>
      <c r="AF65" s="370"/>
      <c r="AG65" s="370"/>
      <c r="AH65" s="370"/>
      <c r="AI65" s="370"/>
      <c r="AJ65" s="370"/>
      <c r="AK65" s="370"/>
      <c r="AL65" s="370"/>
      <c r="AM65" s="370"/>
      <c r="AN65" s="370"/>
      <c r="AO65" s="370"/>
      <c r="AP65" s="370"/>
      <c r="AQ65" s="370"/>
      <c r="AR65" s="370"/>
      <c r="AS65" s="370"/>
      <c r="AT65" s="370"/>
      <c r="AY65" t="s">
        <v>715</v>
      </c>
      <c r="AZ65" s="4"/>
      <c r="BA65" t="s">
        <v>715</v>
      </c>
      <c r="BB65"/>
      <c r="BC65" s="4" t="s">
        <v>893</v>
      </c>
      <c r="BD65" s="4"/>
    </row>
    <row r="66" spans="1:56" ht="15" customHeight="1">
      <c r="A66" s="194"/>
      <c r="B66" s="377" t="s">
        <v>323</v>
      </c>
      <c r="C66" s="194"/>
      <c r="D66" s="194"/>
      <c r="E66" s="194"/>
      <c r="F66" s="194"/>
      <c r="G66" s="194"/>
      <c r="H66" s="194"/>
      <c r="I66" s="358"/>
      <c r="J66" s="358"/>
      <c r="K66" s="358"/>
      <c r="L66" s="358"/>
      <c r="M66" s="358"/>
      <c r="N66" s="358"/>
      <c r="O66" s="357"/>
      <c r="P66" s="357"/>
      <c r="Q66" s="357"/>
      <c r="R66" s="357"/>
      <c r="S66" s="357"/>
      <c r="T66" s="357"/>
      <c r="U66" s="357"/>
      <c r="V66" s="357"/>
      <c r="W66" s="357"/>
      <c r="X66" s="357"/>
      <c r="Y66" s="357"/>
      <c r="Z66" s="357"/>
      <c r="AA66" s="357"/>
      <c r="AB66" s="357"/>
      <c r="AC66" s="357"/>
      <c r="AD66" s="357"/>
      <c r="AE66" s="357"/>
      <c r="AF66" s="357"/>
      <c r="AG66" s="357"/>
      <c r="AH66" s="357"/>
      <c r="AI66" s="357"/>
      <c r="AJ66" s="357"/>
      <c r="AK66" s="357"/>
      <c r="AL66" s="357"/>
      <c r="AM66" s="357"/>
      <c r="AN66" s="357"/>
      <c r="AO66" s="357"/>
      <c r="AP66" s="357"/>
      <c r="AQ66" s="357"/>
      <c r="AR66" s="357"/>
      <c r="AS66" s="357"/>
      <c r="AT66" s="357"/>
      <c r="AY66" t="s">
        <v>716</v>
      </c>
      <c r="AZ66" s="4"/>
      <c r="BA66" t="s">
        <v>716</v>
      </c>
      <c r="BB66"/>
      <c r="BC66" s="4"/>
      <c r="BD66" s="4"/>
    </row>
    <row r="67" spans="1:56" ht="15" customHeight="1">
      <c r="A67" s="194"/>
      <c r="B67" s="194"/>
      <c r="D67" s="194"/>
      <c r="E67" s="194"/>
      <c r="F67" s="194"/>
      <c r="G67" s="194"/>
      <c r="H67" s="194"/>
      <c r="AY67" t="s">
        <v>717</v>
      </c>
      <c r="AZ67" s="4"/>
      <c r="BA67" t="s">
        <v>717</v>
      </c>
      <c r="BB67"/>
      <c r="BC67" s="4"/>
      <c r="BD67" s="4"/>
    </row>
    <row r="68" spans="1:56" ht="15" customHeight="1">
      <c r="B68" s="194"/>
      <c r="C68" s="194" t="s">
        <v>322</v>
      </c>
      <c r="D68" s="194"/>
      <c r="E68" s="194"/>
      <c r="F68" s="194"/>
      <c r="G68" s="194"/>
      <c r="H68" s="194"/>
      <c r="I68" s="194"/>
      <c r="J68" s="194"/>
      <c r="K68" s="194"/>
      <c r="L68" s="194"/>
      <c r="M68" s="194"/>
      <c r="N68" s="194"/>
      <c r="O68" s="194"/>
      <c r="P68" s="194"/>
      <c r="Q68" s="194"/>
      <c r="R68" s="194"/>
      <c r="S68" s="194"/>
      <c r="T68" s="194"/>
      <c r="U68" s="194"/>
      <c r="V68" s="194"/>
      <c r="W68" s="194"/>
      <c r="X68" s="194"/>
      <c r="AY68" t="s">
        <v>736</v>
      </c>
      <c r="AZ68" s="4"/>
      <c r="BA68" t="s">
        <v>894</v>
      </c>
      <c r="BB68"/>
      <c r="BC68" s="4"/>
      <c r="BD68" s="4"/>
    </row>
    <row r="69" spans="1:56" ht="15" customHeight="1">
      <c r="A69" s="194"/>
      <c r="B69" s="196" t="s">
        <v>695</v>
      </c>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C70" s="5" t="s">
        <v>24</v>
      </c>
      <c r="I70" s="194"/>
      <c r="J70" s="194"/>
      <c r="K70" s="194"/>
      <c r="L70" s="194"/>
      <c r="M70" s="194"/>
      <c r="N70" s="328"/>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87"/>
      <c r="AZ70" s="4"/>
      <c r="BA70" s="4"/>
      <c r="BB70" s="4"/>
      <c r="BC70" s="4"/>
      <c r="BD70" s="4"/>
    </row>
    <row r="71" spans="1:56" ht="15" customHeight="1">
      <c r="A71" s="4"/>
      <c r="C71" s="5" t="s">
        <v>35</v>
      </c>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6" t="s">
        <v>768</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749</v>
      </c>
      <c r="D74" s="4" t="s">
        <v>758</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741</v>
      </c>
      <c r="D75" s="4" t="s">
        <v>741</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740</v>
      </c>
      <c r="D76" t="s">
        <v>740</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88"/>
      <c r="C77" s="5" t="s">
        <v>799</v>
      </c>
      <c r="D77" t="s">
        <v>740</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1"/>
      <c r="AB79" s="1041"/>
      <c r="AC79" s="4"/>
      <c r="AD79" s="4"/>
      <c r="AE79" s="4"/>
      <c r="AF79" s="4"/>
      <c r="AG79" s="4"/>
      <c r="AH79" s="4"/>
      <c r="AI79" s="4"/>
      <c r="AJ79" s="4"/>
      <c r="AK79" s="4"/>
      <c r="AL79" s="4"/>
      <c r="AM79" s="4"/>
      <c r="AN79" s="4"/>
      <c r="AO79" s="4"/>
      <c r="AP79" s="4"/>
      <c r="AQ79" s="4"/>
      <c r="AR79" s="4"/>
      <c r="AS79" s="4"/>
      <c r="AT79" s="4"/>
    </row>
    <row r="80" spans="1:56" ht="13.5" customHeight="1">
      <c r="A80"/>
      <c r="B80"/>
      <c r="C80"/>
      <c r="E80" s="1038"/>
      <c r="F80" s="1040"/>
      <c r="G80" s="351"/>
      <c r="H80" s="1038"/>
      <c r="I80" s="1039"/>
      <c r="J80" s="1040"/>
      <c r="K80" s="1038"/>
      <c r="L80" s="1039"/>
      <c r="M80" s="1040"/>
      <c r="N80" s="1038"/>
      <c r="O80" s="1040"/>
      <c r="P80" s="1038"/>
      <c r="Q80" s="1039"/>
      <c r="R80" s="1039"/>
      <c r="S80" s="1040"/>
      <c r="T80" s="158"/>
      <c r="AC80" s="884"/>
      <c r="AD80" s="884"/>
      <c r="AE80" s="884"/>
      <c r="AF80" s="125"/>
    </row>
    <row r="81" spans="1:51" ht="13.5" customHeight="1">
      <c r="A81"/>
      <c r="B81"/>
      <c r="C81"/>
      <c r="E81" s="1036"/>
      <c r="F81" s="1037"/>
      <c r="G81" s="352"/>
      <c r="H81" s="1038"/>
      <c r="I81" s="1039"/>
      <c r="J81" s="1040"/>
      <c r="K81" s="1038"/>
      <c r="L81" s="1039"/>
      <c r="M81" s="1040"/>
      <c r="N81" s="1038"/>
      <c r="O81" s="1040"/>
      <c r="P81" s="1038"/>
      <c r="Q81" s="1039"/>
      <c r="R81" s="1039"/>
      <c r="S81" s="1040"/>
      <c r="T81" s="214"/>
      <c r="AA81" s="126"/>
      <c r="AC81" s="884"/>
      <c r="AD81" s="884"/>
      <c r="AE81" s="884"/>
      <c r="AF81" s="125"/>
    </row>
    <row r="82" spans="1:51" ht="13.5" customHeight="1">
      <c r="A82"/>
      <c r="B82"/>
      <c r="C82"/>
      <c r="E82" s="1036"/>
      <c r="F82" s="1037"/>
      <c r="G82" s="125"/>
      <c r="H82" s="4"/>
      <c r="AA82" s="884"/>
      <c r="AB82" s="884"/>
      <c r="AC82" s="884"/>
      <c r="AD82" s="884"/>
      <c r="AE82" s="884"/>
      <c r="AF82" s="125"/>
      <c r="AY82" s="5"/>
    </row>
    <row r="83" spans="1:51" ht="13.5" customHeight="1">
      <c r="A83"/>
      <c r="B83"/>
      <c r="C83"/>
      <c r="AA83" s="125"/>
      <c r="AB83" s="125"/>
      <c r="AC83" s="125"/>
      <c r="AD83" s="125"/>
      <c r="AE83" s="125"/>
      <c r="AF83" s="125"/>
      <c r="AY83" s="5"/>
    </row>
    <row r="84" spans="1:51" ht="13.5" customHeight="1">
      <c r="A84"/>
      <c r="B84" s="196" t="s">
        <v>776</v>
      </c>
      <c r="C84" s="194"/>
      <c r="AA84" s="884"/>
      <c r="AB84" s="884"/>
      <c r="AC84" s="884"/>
      <c r="AD84" s="884"/>
      <c r="AE84" s="884"/>
      <c r="AF84" s="125"/>
      <c r="AY84" s="5"/>
    </row>
    <row r="85" spans="1:51" ht="13.5" customHeight="1">
      <c r="C85" s="426" t="s">
        <v>863</v>
      </c>
      <c r="AY85" s="5"/>
    </row>
    <row r="86" spans="1:51" ht="13.5" customHeight="1">
      <c r="C86" s="426" t="s">
        <v>653</v>
      </c>
      <c r="D86" s="4"/>
      <c r="AY86" s="5"/>
    </row>
    <row r="87" spans="1:51" ht="13.5" customHeight="1">
      <c r="D87" s="4"/>
      <c r="AY87" s="5"/>
    </row>
    <row r="88" spans="1:51" ht="13.5" customHeight="1">
      <c r="A88"/>
      <c r="B88"/>
      <c r="C88"/>
      <c r="AA88" s="884"/>
      <c r="AB88" s="884"/>
      <c r="AC88" s="884"/>
      <c r="AD88" s="884"/>
      <c r="AE88" s="884"/>
      <c r="AF88" s="125"/>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87"/>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50"/>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50"/>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55"/>
      <c r="AY122" s="5"/>
    </row>
    <row r="123" spans="2:51" ht="13.5" customHeight="1">
      <c r="AY123" s="5"/>
    </row>
    <row r="124" spans="2:51" ht="13.5" customHeight="1">
      <c r="AY124" s="5"/>
    </row>
    <row r="125" spans="2:51" ht="13.5" customHeight="1">
      <c r="AY125" s="5"/>
    </row>
    <row r="126" spans="2:51" ht="13.5" customHeight="1">
      <c r="B126" s="355"/>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AN1:AT1"/>
    <mergeCell ref="A2:AT2"/>
    <mergeCell ref="G3:R3"/>
    <mergeCell ref="AG3:AJ3"/>
    <mergeCell ref="AL3:AT3"/>
    <mergeCell ref="G4:R4"/>
    <mergeCell ref="AG4:AJ4"/>
    <mergeCell ref="AL4:AT4"/>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Z33:BD34"/>
    <mergeCell ref="W34:AP34"/>
    <mergeCell ref="W35:AP35"/>
    <mergeCell ref="W36:AP36"/>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7" priority="5">
      <formula>OR(IF($A9=0,OFFSET($A9,-1,0),$A9)="工場製作",IF($A9=0,OFFSET($A9,-1,0),$A9)="該当なし")</formula>
    </cfRule>
  </conditionalFormatting>
  <conditionalFormatting sqref="I21:AG21 I22:AD26 AE23:AG23 AE25:AG25">
    <cfRule type="expression" dxfId="3"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workbookViewId="0"/>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11"/>
      <c r="H1" s="1233" t="s">
        <v>384</v>
      </c>
      <c r="I1" s="1233"/>
    </row>
    <row r="2" spans="1:12" ht="21.75" customHeight="1">
      <c r="A2" s="1234" t="s">
        <v>209</v>
      </c>
      <c r="B2" s="1234"/>
      <c r="C2" s="1234"/>
      <c r="D2" s="1234"/>
      <c r="E2" s="1234"/>
      <c r="F2" s="1234"/>
      <c r="G2" s="1234"/>
      <c r="H2" s="1234"/>
      <c r="I2" s="1234"/>
      <c r="J2" s="1234"/>
    </row>
    <row r="3" spans="1:12" ht="5.25" customHeight="1">
      <c r="A3" s="38"/>
      <c r="B3" s="38"/>
      <c r="C3" s="38"/>
      <c r="D3" s="38"/>
      <c r="E3" s="38"/>
      <c r="F3" s="38"/>
      <c r="G3" s="38"/>
      <c r="H3" s="38"/>
    </row>
    <row r="4" spans="1:12" ht="16.5" customHeight="1">
      <c r="A4" s="1408" t="s">
        <v>383</v>
      </c>
      <c r="B4" s="1408"/>
      <c r="C4" s="1408"/>
      <c r="E4" s="6" t="s">
        <v>63</v>
      </c>
      <c r="F4" s="1244">
        <f>様式３!Y3</f>
        <v>0</v>
      </c>
      <c r="G4" s="1244"/>
      <c r="H4" s="1244"/>
      <c r="I4" s="1244"/>
    </row>
    <row r="5" spans="1:12" ht="16.5" customHeight="1">
      <c r="E5" s="6" t="s">
        <v>62</v>
      </c>
      <c r="F5" s="1245" t="str">
        <f>様式３!Y4</f>
        <v>東播磨港　高砂地区　護岸補強工事（その９）</v>
      </c>
      <c r="G5" s="1245"/>
      <c r="H5" s="1245"/>
      <c r="I5" s="1245"/>
    </row>
    <row r="6" spans="1:12" ht="6" customHeight="1">
      <c r="A6" s="39"/>
      <c r="B6" s="39"/>
      <c r="G6" s="41"/>
    </row>
    <row r="7" spans="1:12" ht="17.25" customHeight="1">
      <c r="A7" s="4" t="s">
        <v>210</v>
      </c>
      <c r="B7" s="4"/>
      <c r="E7" s="40"/>
      <c r="F7" s="40"/>
      <c r="G7" s="51"/>
      <c r="H7" s="51"/>
      <c r="I7" s="51"/>
    </row>
    <row r="8" spans="1:12" ht="18" customHeight="1">
      <c r="A8" s="1236" t="s">
        <v>53</v>
      </c>
      <c r="B8" s="1237" t="s">
        <v>285</v>
      </c>
      <c r="C8" s="1238"/>
      <c r="D8" s="1246" t="s">
        <v>318</v>
      </c>
      <c r="E8" s="1246"/>
      <c r="F8" s="1237" t="s">
        <v>675</v>
      </c>
      <c r="G8" s="1241"/>
      <c r="H8" s="1236" t="s">
        <v>8</v>
      </c>
      <c r="I8" s="42" t="s">
        <v>211</v>
      </c>
      <c r="J8" s="43"/>
    </row>
    <row r="9" spans="1:12" ht="18" customHeight="1">
      <c r="A9" s="1236"/>
      <c r="B9" s="1239"/>
      <c r="C9" s="1240"/>
      <c r="D9" s="1247"/>
      <c r="E9" s="1247"/>
      <c r="F9" s="1242"/>
      <c r="G9" s="1243"/>
      <c r="H9" s="1236"/>
      <c r="I9" s="44" t="s">
        <v>212</v>
      </c>
      <c r="J9" s="43"/>
    </row>
    <row r="10" spans="1:12" ht="15" customHeight="1">
      <c r="A10" s="1221" t="s">
        <v>366</v>
      </c>
      <c r="B10" s="1223" t="s">
        <v>620</v>
      </c>
      <c r="C10" s="1224"/>
      <c r="D10" s="1223" t="s">
        <v>459</v>
      </c>
      <c r="E10" s="1224"/>
      <c r="F10" s="1227" t="s">
        <v>287</v>
      </c>
      <c r="G10" s="1405" t="s">
        <v>672</v>
      </c>
      <c r="H10" s="1407" t="s">
        <v>672</v>
      </c>
      <c r="I10" s="1221">
        <v>1</v>
      </c>
      <c r="J10" s="1232"/>
      <c r="K10" s="884"/>
      <c r="L10" s="1231"/>
    </row>
    <row r="11" spans="1:12" ht="15" customHeight="1">
      <c r="A11" s="1221"/>
      <c r="B11" s="1225"/>
      <c r="C11" s="1226"/>
      <c r="D11" s="1225"/>
      <c r="E11" s="1226"/>
      <c r="F11" s="1228"/>
      <c r="G11" s="1406"/>
      <c r="H11" s="1407"/>
      <c r="I11" s="1221"/>
      <c r="J11" s="1232"/>
      <c r="K11" s="884"/>
      <c r="L11" s="1231"/>
    </row>
    <row r="12" spans="1:12" ht="15" customHeight="1">
      <c r="A12" s="1221" t="s">
        <v>7</v>
      </c>
      <c r="B12" s="1397"/>
      <c r="C12" s="1398"/>
      <c r="D12" s="1397"/>
      <c r="E12" s="1398"/>
      <c r="F12" s="1227" t="s">
        <v>287</v>
      </c>
      <c r="G12" s="1401"/>
      <c r="H12" s="1403"/>
      <c r="I12" s="1404"/>
      <c r="J12" s="1232"/>
    </row>
    <row r="13" spans="1:12" ht="15" customHeight="1">
      <c r="A13" s="1221"/>
      <c r="B13" s="1399"/>
      <c r="C13" s="1400"/>
      <c r="D13" s="1399"/>
      <c r="E13" s="1400"/>
      <c r="F13" s="1228"/>
      <c r="G13" s="1402"/>
      <c r="H13" s="1403"/>
      <c r="I13" s="1404"/>
      <c r="J13" s="1232"/>
    </row>
    <row r="14" spans="1:12" ht="15" customHeight="1">
      <c r="A14" s="1221" t="s">
        <v>7</v>
      </c>
      <c r="B14" s="1397"/>
      <c r="C14" s="1398"/>
      <c r="D14" s="1397"/>
      <c r="E14" s="1398"/>
      <c r="F14" s="1227" t="s">
        <v>287</v>
      </c>
      <c r="G14" s="1401"/>
      <c r="H14" s="1403"/>
      <c r="I14" s="1404"/>
      <c r="J14" s="45"/>
    </row>
    <row r="15" spans="1:12" ht="15" customHeight="1">
      <c r="A15" s="1221"/>
      <c r="B15" s="1399"/>
      <c r="C15" s="1400"/>
      <c r="D15" s="1399"/>
      <c r="E15" s="1400"/>
      <c r="F15" s="1228"/>
      <c r="G15" s="1402"/>
      <c r="H15" s="1403"/>
      <c r="I15" s="1404"/>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81" t="s">
        <v>213</v>
      </c>
      <c r="I18" s="82" t="s">
        <v>214</v>
      </c>
      <c r="J18" s="45"/>
    </row>
    <row r="19" spans="1:10" ht="25.4" customHeight="1" thickTop="1">
      <c r="A19" s="45"/>
      <c r="B19" s="45"/>
      <c r="C19" s="46"/>
      <c r="D19" s="46"/>
      <c r="E19" s="47"/>
      <c r="F19" s="47"/>
      <c r="G19" s="46"/>
      <c r="H19" s="83" t="s">
        <v>215</v>
      </c>
      <c r="I19" s="310" t="str">
        <f>IF(SUM(I10:I15)=0,"○","")</f>
        <v/>
      </c>
      <c r="J19" s="45"/>
    </row>
    <row r="20" spans="1:10" ht="25.4" customHeight="1">
      <c r="A20" s="45"/>
      <c r="B20" s="45"/>
      <c r="C20" s="46"/>
      <c r="D20" s="46"/>
      <c r="E20" s="47"/>
      <c r="F20" s="47"/>
      <c r="G20" s="46"/>
      <c r="H20" s="84" t="s">
        <v>641</v>
      </c>
      <c r="I20" s="311" t="str">
        <f>IF(SUM(I10:I15)=1,"○","")</f>
        <v>○</v>
      </c>
      <c r="J20" s="45"/>
    </row>
    <row r="21" spans="1:10" ht="25.4" customHeight="1">
      <c r="A21" s="45"/>
      <c r="B21" s="45"/>
      <c r="C21" s="46"/>
      <c r="D21" s="46"/>
      <c r="E21" s="47"/>
      <c r="F21" s="47"/>
      <c r="G21" s="46"/>
      <c r="H21" s="84" t="s">
        <v>642</v>
      </c>
      <c r="I21" s="311" t="str">
        <f>IF(SUM(I10:I15)=2,"○","")</f>
        <v/>
      </c>
      <c r="J21" s="45"/>
    </row>
    <row r="22" spans="1:10" ht="25.4" customHeight="1" thickBot="1">
      <c r="A22" s="45"/>
      <c r="B22" s="45"/>
      <c r="C22" s="46"/>
      <c r="D22" s="46"/>
      <c r="E22" s="47"/>
      <c r="F22" s="47"/>
      <c r="G22" s="46"/>
      <c r="H22" s="85" t="s">
        <v>643</v>
      </c>
      <c r="I22" s="312" t="str">
        <f>IF(SUM(I10:I15)&gt;=3,"○","")</f>
        <v/>
      </c>
      <c r="J22" s="45"/>
    </row>
    <row r="23" spans="1:10" ht="13.5" thickBot="1">
      <c r="A23" s="45"/>
      <c r="B23" s="45"/>
      <c r="C23" s="46"/>
      <c r="D23" s="46"/>
      <c r="E23" s="47"/>
      <c r="F23" s="47"/>
      <c r="G23" s="46"/>
      <c r="H23" s="45"/>
      <c r="I23" s="45"/>
      <c r="J23" s="45"/>
    </row>
    <row r="24" spans="1:10" ht="13.5" customHeight="1" thickTop="1">
      <c r="A24" s="1219" t="s">
        <v>437</v>
      </c>
      <c r="B24" s="1220"/>
      <c r="C24" s="240"/>
      <c r="D24" s="240"/>
      <c r="E24" s="240"/>
      <c r="F24" s="240"/>
      <c r="G24" s="240"/>
      <c r="H24" s="240"/>
      <c r="I24" s="241"/>
    </row>
    <row r="25" spans="1:10" s="1" customFormat="1" ht="13.5" customHeight="1">
      <c r="A25" s="242" t="s">
        <v>429</v>
      </c>
      <c r="B25" s="1218" t="s">
        <v>448</v>
      </c>
      <c r="C25" s="1218"/>
      <c r="D25" s="1218"/>
      <c r="E25" s="1218"/>
      <c r="F25" s="1218"/>
      <c r="G25" s="1218"/>
      <c r="H25" s="1218"/>
      <c r="I25" s="247"/>
    </row>
    <row r="26" spans="1:10" s="1" customFormat="1">
      <c r="A26" s="242" t="s">
        <v>427</v>
      </c>
      <c r="B26" s="243" t="s">
        <v>469</v>
      </c>
      <c r="C26" s="244"/>
      <c r="D26" s="244"/>
      <c r="E26" s="244"/>
      <c r="F26" s="244"/>
      <c r="G26" s="244"/>
      <c r="H26" s="244"/>
      <c r="I26" s="245"/>
    </row>
    <row r="27" spans="1:10" s="7" customFormat="1" ht="14.25" customHeight="1">
      <c r="A27" s="242" t="s">
        <v>431</v>
      </c>
      <c r="B27" s="642" t="s">
        <v>673</v>
      </c>
      <c r="C27" s="642"/>
      <c r="D27" s="642"/>
      <c r="E27" s="642"/>
      <c r="F27" s="642"/>
      <c r="G27" s="642"/>
      <c r="H27" s="642"/>
      <c r="I27" s="198"/>
      <c r="J27" s="48"/>
    </row>
    <row r="28" spans="1:10" s="7" customFormat="1" ht="14.25" customHeight="1">
      <c r="A28" s="242" t="s">
        <v>433</v>
      </c>
      <c r="B28" s="642" t="s">
        <v>439</v>
      </c>
      <c r="C28" s="642"/>
      <c r="D28" s="642"/>
      <c r="E28" s="642"/>
      <c r="F28" s="642"/>
      <c r="G28" s="642"/>
      <c r="H28" s="642"/>
      <c r="I28" s="198"/>
      <c r="J28" s="49"/>
    </row>
    <row r="29" spans="1:10" s="7" customFormat="1" ht="14.25" customHeight="1">
      <c r="A29" s="242"/>
      <c r="B29" s="642" t="s">
        <v>674</v>
      </c>
      <c r="C29" s="642"/>
      <c r="D29" s="642"/>
      <c r="E29" s="642"/>
      <c r="F29" s="642"/>
      <c r="G29" s="642"/>
      <c r="H29" s="642"/>
      <c r="I29" s="198"/>
      <c r="J29" s="49"/>
    </row>
    <row r="30" spans="1:10" ht="13.5" customHeight="1">
      <c r="A30" s="242" t="s">
        <v>436</v>
      </c>
      <c r="B30" s="642" t="s">
        <v>460</v>
      </c>
      <c r="C30" s="642"/>
      <c r="D30" s="642"/>
      <c r="E30" s="642"/>
      <c r="F30" s="642"/>
      <c r="G30" s="642"/>
      <c r="H30" s="642"/>
      <c r="I30" s="198"/>
    </row>
    <row r="31" spans="1:10" ht="13.5" customHeight="1" thickBot="1">
      <c r="A31" s="246" t="s">
        <v>468</v>
      </c>
      <c r="B31" s="644" t="s">
        <v>461</v>
      </c>
      <c r="C31" s="644"/>
      <c r="D31" s="644"/>
      <c r="E31" s="644"/>
      <c r="F31" s="644"/>
      <c r="G31" s="644"/>
      <c r="H31" s="644"/>
      <c r="I31" s="215"/>
    </row>
    <row r="32" spans="1:10" ht="13.5" thickTop="1">
      <c r="A32" s="213"/>
      <c r="B32" s="213"/>
      <c r="C32" s="213"/>
      <c r="D32" s="213"/>
      <c r="E32" s="213"/>
      <c r="F32" s="213"/>
      <c r="G32" s="213"/>
      <c r="H32" s="213"/>
      <c r="I32" s="213"/>
    </row>
  </sheetData>
  <mergeCells count="42">
    <mergeCell ref="B27:H27"/>
    <mergeCell ref="A24:B24"/>
    <mergeCell ref="G14:G15"/>
    <mergeCell ref="H14:H15"/>
    <mergeCell ref="I14:I15"/>
    <mergeCell ref="B25:H25"/>
    <mergeCell ref="L10:L11"/>
    <mergeCell ref="A14:A15"/>
    <mergeCell ref="B14:C15"/>
    <mergeCell ref="D14:E15"/>
    <mergeCell ref="F14:F15"/>
    <mergeCell ref="A12:A13"/>
    <mergeCell ref="J12:J13"/>
    <mergeCell ref="A10:A11"/>
    <mergeCell ref="J10:J11"/>
    <mergeCell ref="K10:K11"/>
    <mergeCell ref="A8:A9"/>
    <mergeCell ref="B8:C9"/>
    <mergeCell ref="D8:E9"/>
    <mergeCell ref="F8:G9"/>
    <mergeCell ref="H8:H9"/>
    <mergeCell ref="A4:C4"/>
    <mergeCell ref="H1:I1"/>
    <mergeCell ref="A2:J2"/>
    <mergeCell ref="F4:I4"/>
    <mergeCell ref="F5:I5"/>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E8BE-7A3B-458B-9534-6A8F7D226A4F}">
  <sheetPr codeName="Sheet26">
    <tabColor rgb="FF00FFFF"/>
    <pageSetUpPr fitToPage="1"/>
  </sheetPr>
  <dimension ref="A1:L81"/>
  <sheetViews>
    <sheetView workbookViewId="0"/>
  </sheetViews>
  <sheetFormatPr defaultColWidth="9" defaultRowHeight="13"/>
  <cols>
    <col min="1" max="1" width="6.6328125" style="4" customWidth="1"/>
    <col min="2" max="2" width="21.6328125" style="4" customWidth="1"/>
    <col min="3" max="4" width="15.6328125" style="4" customWidth="1"/>
    <col min="5" max="5" width="6.6328125" style="4" customWidth="1"/>
    <col min="6" max="6" width="9.6328125" style="4" customWidth="1"/>
    <col min="7" max="7" width="6.6328125" style="4" customWidth="1"/>
    <col min="8" max="8" width="3.6328125" style="4" customWidth="1"/>
    <col min="9" max="11" width="6.6328125" style="4" customWidth="1"/>
    <col min="12" max="12" width="27.6328125" style="4" customWidth="1"/>
    <col min="13" max="52" width="3.6328125" style="4" customWidth="1"/>
    <col min="53" max="16384" width="9" style="4"/>
  </cols>
  <sheetData>
    <row r="1" spans="1:12" ht="15" customHeight="1">
      <c r="L1" s="252" t="s">
        <v>482</v>
      </c>
    </row>
    <row r="2" spans="1:12" ht="21" customHeight="1">
      <c r="A2" s="1258" t="s">
        <v>413</v>
      </c>
      <c r="B2" s="1258"/>
      <c r="C2" s="1258"/>
      <c r="D2" s="1258"/>
      <c r="E2" s="1258"/>
      <c r="F2" s="1258"/>
      <c r="G2" s="1258"/>
      <c r="H2" s="1258"/>
      <c r="I2" s="1258"/>
      <c r="J2" s="1258"/>
      <c r="K2" s="1258"/>
      <c r="L2" s="1258"/>
    </row>
    <row r="3" spans="1:12" ht="15" customHeight="1">
      <c r="F3" s="1260" t="s">
        <v>276</v>
      </c>
      <c r="G3" s="1260"/>
      <c r="H3" s="136" t="s">
        <v>298</v>
      </c>
      <c r="I3" s="1410" t="s">
        <v>560</v>
      </c>
      <c r="J3" s="1410"/>
      <c r="K3" s="1410"/>
      <c r="L3" s="1410"/>
    </row>
    <row r="4" spans="1:12" ht="15" customHeight="1">
      <c r="F4" s="1260" t="s">
        <v>13</v>
      </c>
      <c r="G4" s="1260"/>
      <c r="H4" s="136" t="s">
        <v>298</v>
      </c>
      <c r="I4" s="1410" t="s">
        <v>561</v>
      </c>
      <c r="J4" s="1410"/>
      <c r="K4" s="1410"/>
      <c r="L4" s="1410"/>
    </row>
    <row r="5" spans="1:12" ht="6" customHeight="1">
      <c r="F5" s="257"/>
      <c r="G5" s="257"/>
      <c r="H5" s="136"/>
    </row>
    <row r="6" spans="1:12" ht="15" customHeight="1">
      <c r="A6" s="1263" t="s">
        <v>508</v>
      </c>
      <c r="B6" s="1263"/>
      <c r="C6" s="1263"/>
      <c r="D6" s="1263"/>
      <c r="E6" s="1409" t="s">
        <v>496</v>
      </c>
      <c r="F6" s="1409"/>
      <c r="G6" s="1409"/>
      <c r="H6" s="1409"/>
      <c r="I6" s="1409"/>
    </row>
    <row r="7" spans="1:12" ht="15" customHeight="1">
      <c r="A7" s="1263" t="s">
        <v>237</v>
      </c>
      <c r="B7" s="1263"/>
      <c r="C7" s="1263"/>
      <c r="D7" s="1409" t="s">
        <v>564</v>
      </c>
      <c r="E7" s="1409"/>
      <c r="F7" s="1409"/>
      <c r="G7" s="1409"/>
      <c r="H7" s="1409"/>
      <c r="I7" s="1409"/>
    </row>
    <row r="8" spans="1:12" ht="15" customHeight="1">
      <c r="A8" s="1274" t="s">
        <v>507</v>
      </c>
      <c r="B8" s="1275"/>
      <c r="C8" s="261" t="s">
        <v>238</v>
      </c>
      <c r="D8" s="1411" t="s">
        <v>565</v>
      </c>
      <c r="E8" s="1411"/>
      <c r="F8" s="1411"/>
      <c r="G8" s="1411"/>
      <c r="H8" s="1411"/>
      <c r="I8" s="1411"/>
      <c r="K8" s="136"/>
    </row>
    <row r="9" spans="1:12" ht="15" customHeight="1">
      <c r="A9" s="1276"/>
      <c r="B9" s="1277"/>
      <c r="C9" s="262" t="s">
        <v>239</v>
      </c>
      <c r="D9" s="1412" t="s">
        <v>566</v>
      </c>
      <c r="E9" s="1412"/>
      <c r="F9" s="1412"/>
      <c r="G9" s="1412"/>
      <c r="H9" s="1412"/>
      <c r="I9" s="1412"/>
      <c r="K9" s="136"/>
    </row>
    <row r="10" spans="1:12" ht="15" customHeight="1">
      <c r="A10" s="1278"/>
      <c r="B10" s="1279"/>
      <c r="C10" s="263" t="s">
        <v>240</v>
      </c>
      <c r="D10" s="1413" t="s">
        <v>567</v>
      </c>
      <c r="E10" s="1413"/>
      <c r="F10" s="1413"/>
      <c r="G10" s="1413"/>
      <c r="H10" s="1413"/>
      <c r="I10" s="1413"/>
      <c r="K10" s="136"/>
    </row>
    <row r="11" spans="1:12" ht="30" customHeight="1">
      <c r="A11" s="1263" t="s">
        <v>241</v>
      </c>
      <c r="B11" s="1263"/>
      <c r="C11" s="1414" t="s">
        <v>568</v>
      </c>
      <c r="D11" s="1414"/>
      <c r="E11" s="1414"/>
      <c r="F11" s="1414"/>
      <c r="G11" s="1414"/>
      <c r="H11" s="1414"/>
      <c r="I11" s="1414"/>
      <c r="J11" s="5"/>
      <c r="K11" s="5"/>
    </row>
    <row r="12" spans="1:12" ht="15" customHeight="1">
      <c r="A12" s="1263" t="s">
        <v>522</v>
      </c>
      <c r="B12" s="1263"/>
      <c r="C12" s="1263"/>
      <c r="D12" s="1263"/>
      <c r="E12" s="1263"/>
      <c r="F12" s="1409" t="s">
        <v>505</v>
      </c>
      <c r="G12" s="1409"/>
      <c r="H12" s="1409"/>
      <c r="I12" s="1409"/>
      <c r="J12" s="4" t="s">
        <v>509</v>
      </c>
    </row>
    <row r="13" spans="1:12" ht="15" customHeight="1">
      <c r="A13" s="1261" t="s">
        <v>512</v>
      </c>
      <c r="B13" s="1261"/>
      <c r="C13" s="1261"/>
      <c r="D13" s="1261"/>
      <c r="E13" s="1261"/>
      <c r="F13" s="1261"/>
      <c r="G13" s="1261"/>
      <c r="H13" s="1261"/>
      <c r="I13" s="1261"/>
      <c r="J13" s="1261"/>
      <c r="K13" s="1261"/>
      <c r="L13" s="1261"/>
    </row>
    <row r="14" spans="1:12" ht="15" customHeight="1">
      <c r="A14" s="1257" t="s">
        <v>242</v>
      </c>
      <c r="B14" s="1256"/>
      <c r="C14" s="1256" t="s">
        <v>243</v>
      </c>
      <c r="D14" s="1256"/>
      <c r="E14" s="1256" t="s">
        <v>481</v>
      </c>
      <c r="F14" s="1256"/>
      <c r="G14" s="1256"/>
      <c r="H14" s="1256"/>
      <c r="I14" s="1256"/>
      <c r="J14" s="1256"/>
      <c r="K14" s="255" t="s">
        <v>244</v>
      </c>
      <c r="L14" s="256" t="s">
        <v>245</v>
      </c>
    </row>
    <row r="15" spans="1:12" ht="15" customHeight="1">
      <c r="A15" s="1415" t="s">
        <v>569</v>
      </c>
      <c r="B15" s="1416"/>
      <c r="C15" s="1416" t="s">
        <v>572</v>
      </c>
      <c r="D15" s="1416"/>
      <c r="E15" s="1416" t="s">
        <v>575</v>
      </c>
      <c r="F15" s="1416"/>
      <c r="G15" s="1416"/>
      <c r="H15" s="1416"/>
      <c r="I15" s="1416"/>
      <c r="J15" s="1416"/>
      <c r="K15" s="289">
        <v>2</v>
      </c>
      <c r="L15" s="258"/>
    </row>
    <row r="16" spans="1:12" ht="15" customHeight="1">
      <c r="A16" s="1417" t="s">
        <v>570</v>
      </c>
      <c r="B16" s="1418"/>
      <c r="C16" s="1418" t="s">
        <v>573</v>
      </c>
      <c r="D16" s="1418"/>
      <c r="E16" s="1418" t="s">
        <v>576</v>
      </c>
      <c r="F16" s="1418"/>
      <c r="G16" s="1418"/>
      <c r="H16" s="1418"/>
      <c r="I16" s="1418"/>
      <c r="J16" s="1418"/>
      <c r="K16" s="288">
        <v>1</v>
      </c>
      <c r="L16" s="259"/>
    </row>
    <row r="17" spans="1:12" ht="15" customHeight="1">
      <c r="A17" s="1417" t="s">
        <v>571</v>
      </c>
      <c r="B17" s="1418"/>
      <c r="C17" s="1418" t="s">
        <v>574</v>
      </c>
      <c r="D17" s="1418"/>
      <c r="E17" s="1418" t="s">
        <v>576</v>
      </c>
      <c r="F17" s="1418"/>
      <c r="G17" s="1418"/>
      <c r="H17" s="1418"/>
      <c r="I17" s="1418"/>
      <c r="J17" s="1418"/>
      <c r="K17" s="288">
        <v>1</v>
      </c>
      <c r="L17" s="259"/>
    </row>
    <row r="18" spans="1:12" ht="15" customHeight="1">
      <c r="A18" s="1417"/>
      <c r="B18" s="1418"/>
      <c r="C18" s="1418"/>
      <c r="D18" s="1418"/>
      <c r="E18" s="1418"/>
      <c r="F18" s="1418"/>
      <c r="G18" s="1418"/>
      <c r="H18" s="1418"/>
      <c r="I18" s="1418"/>
      <c r="J18" s="1418"/>
      <c r="K18" s="288"/>
      <c r="L18" s="259"/>
    </row>
    <row r="19" spans="1:12" ht="15" customHeight="1">
      <c r="A19" s="1419"/>
      <c r="B19" s="1420"/>
      <c r="C19" s="1420"/>
      <c r="D19" s="1420"/>
      <c r="E19" s="1420"/>
      <c r="F19" s="1420"/>
      <c r="G19" s="1420"/>
      <c r="H19" s="1420"/>
      <c r="I19" s="1420"/>
      <c r="J19" s="1420"/>
      <c r="K19" s="290"/>
      <c r="L19" s="260"/>
    </row>
    <row r="20" spans="1:12" ht="15" customHeight="1" thickBot="1"/>
    <row r="21" spans="1:12" ht="15" customHeight="1" thickTop="1">
      <c r="A21" s="222" t="s">
        <v>357</v>
      </c>
      <c r="B21" s="234"/>
      <c r="C21" s="234"/>
      <c r="D21" s="234"/>
      <c r="E21" s="234"/>
      <c r="F21" s="234"/>
      <c r="G21" s="234"/>
      <c r="H21" s="234"/>
      <c r="I21" s="234"/>
      <c r="J21" s="234"/>
      <c r="K21" s="234"/>
      <c r="L21" s="265"/>
    </row>
    <row r="22" spans="1:12" ht="15" customHeight="1">
      <c r="A22" s="266" t="s">
        <v>429</v>
      </c>
      <c r="B22" s="1248" t="s">
        <v>527</v>
      </c>
      <c r="C22" s="1248"/>
      <c r="D22" s="1248"/>
      <c r="E22" s="1248"/>
      <c r="F22" s="1248"/>
      <c r="G22" s="1248"/>
      <c r="H22" s="1248"/>
      <c r="I22" s="1248"/>
      <c r="J22" s="1248"/>
      <c r="K22" s="1248"/>
      <c r="L22" s="1249"/>
    </row>
    <row r="23" spans="1:12" ht="15" customHeight="1">
      <c r="A23" s="266"/>
      <c r="B23" s="1248" t="s">
        <v>556</v>
      </c>
      <c r="C23" s="1248"/>
      <c r="D23" s="1248"/>
      <c r="E23" s="1248"/>
      <c r="F23" s="1248"/>
      <c r="G23" s="1248"/>
      <c r="H23" s="1248"/>
      <c r="I23" s="1248"/>
      <c r="J23" s="1248"/>
      <c r="K23" s="1248"/>
      <c r="L23" s="1249"/>
    </row>
    <row r="24" spans="1:12" ht="15" customHeight="1">
      <c r="A24" s="267" t="s">
        <v>427</v>
      </c>
      <c r="B24" s="1248" t="s">
        <v>440</v>
      </c>
      <c r="C24" s="1248"/>
      <c r="D24" s="1248"/>
      <c r="E24" s="1248"/>
      <c r="F24" s="1248"/>
      <c r="G24" s="1248"/>
      <c r="H24" s="1248"/>
      <c r="I24" s="1248"/>
      <c r="J24" s="1248"/>
      <c r="K24" s="1248"/>
      <c r="L24" s="1249"/>
    </row>
    <row r="25" spans="1:12" ht="15" customHeight="1">
      <c r="A25" s="266" t="s">
        <v>431</v>
      </c>
      <c r="B25" s="642" t="s">
        <v>441</v>
      </c>
      <c r="C25" s="642"/>
      <c r="D25" s="642"/>
      <c r="E25" s="642"/>
      <c r="F25" s="642"/>
      <c r="G25" s="642"/>
      <c r="H25" s="642"/>
      <c r="I25" s="642"/>
      <c r="J25" s="642"/>
      <c r="K25" s="642"/>
      <c r="L25" s="643"/>
    </row>
    <row r="26" spans="1:12" ht="15" customHeight="1">
      <c r="A26" s="266" t="s">
        <v>433</v>
      </c>
      <c r="B26" s="1248" t="s">
        <v>510</v>
      </c>
      <c r="C26" s="1248"/>
      <c r="D26" s="1248"/>
      <c r="E26" s="1248"/>
      <c r="F26" s="1248"/>
      <c r="G26" s="1248"/>
      <c r="H26" s="1248"/>
      <c r="I26" s="1248"/>
      <c r="J26" s="1248"/>
      <c r="K26" s="1248"/>
      <c r="L26" s="1249"/>
    </row>
    <row r="27" spans="1:12" ht="15" customHeight="1">
      <c r="A27" s="266"/>
      <c r="B27" s="1248" t="s">
        <v>503</v>
      </c>
      <c r="C27" s="1248"/>
      <c r="D27" s="1248"/>
      <c r="E27" s="1248"/>
      <c r="F27" s="1248"/>
      <c r="G27" s="1248"/>
      <c r="H27" s="1248"/>
      <c r="I27" s="1248"/>
      <c r="J27" s="1248"/>
      <c r="K27" s="1248"/>
      <c r="L27" s="1249"/>
    </row>
    <row r="28" spans="1:12" ht="15" customHeight="1">
      <c r="A28" s="266" t="s">
        <v>436</v>
      </c>
      <c r="B28" s="1248" t="s">
        <v>518</v>
      </c>
      <c r="C28" s="1248"/>
      <c r="D28" s="1248"/>
      <c r="E28" s="1248"/>
      <c r="F28" s="1248"/>
      <c r="G28" s="1248"/>
      <c r="H28" s="1248"/>
      <c r="I28" s="1248"/>
      <c r="J28" s="1248"/>
      <c r="K28" s="1248"/>
      <c r="L28" s="1249"/>
    </row>
    <row r="29" spans="1:12" ht="15" customHeight="1">
      <c r="A29" s="266"/>
      <c r="B29" s="1248" t="s">
        <v>517</v>
      </c>
      <c r="C29" s="1248"/>
      <c r="D29" s="1248"/>
      <c r="E29" s="1248"/>
      <c r="F29" s="1248"/>
      <c r="G29" s="1248"/>
      <c r="H29" s="1248"/>
      <c r="I29" s="1248"/>
      <c r="J29" s="1248"/>
      <c r="K29" s="1248"/>
      <c r="L29" s="1249"/>
    </row>
    <row r="30" spans="1:12" ht="15" customHeight="1">
      <c r="A30" s="266"/>
      <c r="B30" s="1248" t="s">
        <v>519</v>
      </c>
      <c r="C30" s="1248"/>
      <c r="D30" s="1248"/>
      <c r="E30" s="1248"/>
      <c r="F30" s="1248"/>
      <c r="G30" s="1248"/>
      <c r="H30" s="1248"/>
      <c r="I30" s="1248"/>
      <c r="J30" s="1248"/>
      <c r="K30" s="1248"/>
      <c r="L30" s="1249"/>
    </row>
    <row r="31" spans="1:12" ht="15" customHeight="1">
      <c r="A31" s="266"/>
      <c r="B31" s="1248" t="s">
        <v>520</v>
      </c>
      <c r="C31" s="1248"/>
      <c r="D31" s="1248"/>
      <c r="E31" s="1248"/>
      <c r="F31" s="1248"/>
      <c r="G31" s="1248"/>
      <c r="H31" s="1248"/>
      <c r="I31" s="1248"/>
      <c r="J31" s="1248"/>
      <c r="K31" s="1248"/>
      <c r="L31" s="1249"/>
    </row>
    <row r="32" spans="1:12" s="196" customFormat="1" ht="15" customHeight="1">
      <c r="A32" s="266" t="s">
        <v>523</v>
      </c>
      <c r="B32" s="1248" t="s">
        <v>524</v>
      </c>
      <c r="C32" s="1248"/>
      <c r="D32" s="1248"/>
      <c r="E32" s="1248"/>
      <c r="F32" s="1248"/>
      <c r="G32" s="1248"/>
      <c r="H32" s="1248"/>
      <c r="I32" s="1248"/>
      <c r="J32" s="1248"/>
      <c r="K32" s="1248"/>
      <c r="L32" s="1249"/>
    </row>
    <row r="33" spans="1:12" s="196" customFormat="1" ht="15" customHeight="1">
      <c r="A33" s="266"/>
      <c r="B33" s="1248" t="s">
        <v>525</v>
      </c>
      <c r="C33" s="1248"/>
      <c r="D33" s="1248"/>
      <c r="E33" s="1248"/>
      <c r="F33" s="1248"/>
      <c r="G33" s="1248"/>
      <c r="H33" s="1248"/>
      <c r="I33" s="1248"/>
      <c r="J33" s="1248"/>
      <c r="K33" s="1248"/>
      <c r="L33" s="1249"/>
    </row>
    <row r="34" spans="1:12" s="196" customFormat="1" ht="15" customHeight="1">
      <c r="A34" s="266"/>
      <c r="B34" s="1248" t="s">
        <v>526</v>
      </c>
      <c r="C34" s="1248"/>
      <c r="D34" s="1248"/>
      <c r="E34" s="1248"/>
      <c r="F34" s="1248"/>
      <c r="G34" s="1248"/>
      <c r="H34" s="1248"/>
      <c r="I34" s="1248"/>
      <c r="J34" s="1248"/>
      <c r="K34" s="1248"/>
      <c r="L34" s="1249"/>
    </row>
    <row r="35" spans="1:12" s="196" customFormat="1" ht="15" customHeight="1" thickBot="1">
      <c r="A35" s="268" t="s">
        <v>438</v>
      </c>
      <c r="B35" s="1286" t="s">
        <v>516</v>
      </c>
      <c r="C35" s="1286"/>
      <c r="D35" s="1286"/>
      <c r="E35" s="1286"/>
      <c r="F35" s="1286"/>
      <c r="G35" s="1286"/>
      <c r="H35" s="1286"/>
      <c r="I35" s="1286"/>
      <c r="J35" s="1286"/>
      <c r="K35" s="1286"/>
      <c r="L35" s="1287"/>
    </row>
    <row r="36" spans="1:12" ht="15" customHeight="1" thickTop="1"/>
    <row r="37" spans="1:12" ht="30" customHeight="1">
      <c r="A37" s="1285" t="s">
        <v>247</v>
      </c>
      <c r="B37" s="1285"/>
    </row>
    <row r="38" spans="1:12" ht="15" customHeight="1"/>
    <row r="39" spans="1:12" ht="15" customHeight="1">
      <c r="A39" s="1248" t="s">
        <v>252</v>
      </c>
      <c r="B39" s="1248"/>
      <c r="C39" s="1248"/>
      <c r="D39" s="1248"/>
      <c r="E39" s="1248"/>
      <c r="F39" s="1248"/>
      <c r="G39" s="1248"/>
      <c r="H39" s="1248"/>
      <c r="I39" s="1248"/>
      <c r="J39" s="1248"/>
      <c r="K39" s="1248"/>
      <c r="L39" s="1248"/>
    </row>
    <row r="40" spans="1:12" ht="45" customHeight="1">
      <c r="A40" s="642" t="s">
        <v>253</v>
      </c>
      <c r="B40" s="642"/>
      <c r="C40" s="642"/>
      <c r="D40" s="642"/>
      <c r="E40" s="642"/>
      <c r="F40" s="642"/>
      <c r="G40" s="642"/>
      <c r="H40" s="642"/>
      <c r="I40" s="642"/>
      <c r="J40" s="642"/>
      <c r="K40" s="642"/>
      <c r="L40" s="642"/>
    </row>
    <row r="41" spans="1:12" ht="15" customHeight="1">
      <c r="A41" s="196"/>
      <c r="B41" s="196"/>
      <c r="C41" s="196"/>
      <c r="D41" s="196"/>
      <c r="E41" s="196"/>
      <c r="F41" s="196"/>
      <c r="G41" s="196"/>
      <c r="H41" s="196"/>
      <c r="I41" s="196"/>
    </row>
    <row r="42" spans="1:12" ht="15" customHeight="1">
      <c r="A42" s="1248" t="s">
        <v>254</v>
      </c>
      <c r="B42" s="1248"/>
      <c r="C42" s="1248"/>
      <c r="D42" s="1248"/>
      <c r="E42" s="1248"/>
      <c r="F42" s="1248"/>
      <c r="G42" s="1248"/>
      <c r="H42" s="1248"/>
      <c r="I42" s="1248"/>
      <c r="J42" s="1248"/>
      <c r="K42" s="1248"/>
      <c r="L42" s="1248"/>
    </row>
    <row r="43" spans="1:12" ht="30" customHeight="1">
      <c r="A43" s="1284" t="s">
        <v>255</v>
      </c>
      <c r="B43" s="1284"/>
      <c r="C43" s="1284"/>
      <c r="D43" s="1284"/>
      <c r="E43" s="1284"/>
      <c r="F43" s="1284"/>
      <c r="G43" s="1284"/>
      <c r="H43" s="1284"/>
      <c r="I43" s="1284"/>
      <c r="J43" s="1284"/>
      <c r="K43" s="1284"/>
      <c r="L43" s="1284"/>
    </row>
    <row r="44" spans="1:12" ht="15" customHeight="1">
      <c r="A44" s="264"/>
      <c r="B44" s="264"/>
      <c r="C44" s="264"/>
      <c r="D44" s="264"/>
      <c r="E44" s="264"/>
      <c r="F44" s="264"/>
      <c r="G44" s="264"/>
      <c r="H44" s="264"/>
      <c r="I44" s="264"/>
    </row>
    <row r="45" spans="1:12" ht="15" customHeight="1">
      <c r="A45" s="1282" t="s">
        <v>246</v>
      </c>
      <c r="B45" s="1282"/>
      <c r="C45" s="1282"/>
      <c r="D45" s="1282"/>
      <c r="E45" s="1282"/>
      <c r="F45" s="1283" t="s">
        <v>256</v>
      </c>
      <c r="G45" s="1283"/>
      <c r="H45" s="1283"/>
      <c r="I45" s="1283"/>
      <c r="J45" s="1283"/>
      <c r="K45" s="1283"/>
      <c r="L45" s="1283"/>
    </row>
    <row r="46" spans="1:12" ht="60" customHeight="1">
      <c r="A46" s="1280" t="s">
        <v>257</v>
      </c>
      <c r="B46" s="1280"/>
      <c r="C46" s="1280"/>
      <c r="D46" s="1280"/>
      <c r="E46" s="1280"/>
      <c r="F46" s="1280" t="s">
        <v>258</v>
      </c>
      <c r="G46" s="1280"/>
      <c r="H46" s="1280"/>
      <c r="I46" s="1280"/>
      <c r="J46" s="1280"/>
      <c r="K46" s="1280"/>
      <c r="L46" s="1280"/>
    </row>
    <row r="47" spans="1:12" ht="45" customHeight="1">
      <c r="A47" s="1280" t="s">
        <v>259</v>
      </c>
      <c r="B47" s="1280"/>
      <c r="C47" s="1280"/>
      <c r="D47" s="1280"/>
      <c r="E47" s="1280"/>
      <c r="F47" s="1280" t="s">
        <v>260</v>
      </c>
      <c r="G47" s="1280"/>
      <c r="H47" s="1280"/>
      <c r="I47" s="1280"/>
      <c r="J47" s="1280"/>
      <c r="K47" s="1280"/>
      <c r="L47" s="1280"/>
    </row>
    <row r="48" spans="1:12" ht="45" customHeight="1">
      <c r="A48" s="1280" t="s">
        <v>261</v>
      </c>
      <c r="B48" s="1280"/>
      <c r="C48" s="1280"/>
      <c r="D48" s="1280"/>
      <c r="E48" s="1280"/>
      <c r="F48" s="1280" t="s">
        <v>262</v>
      </c>
      <c r="G48" s="1280"/>
      <c r="H48" s="1280"/>
      <c r="I48" s="1280"/>
      <c r="J48" s="1280"/>
      <c r="K48" s="1280"/>
      <c r="L48" s="1280"/>
    </row>
    <row r="49" spans="1:12" ht="30" customHeight="1">
      <c r="A49" s="1280" t="s">
        <v>263</v>
      </c>
      <c r="B49" s="1280"/>
      <c r="C49" s="1280"/>
      <c r="D49" s="1280"/>
      <c r="E49" s="1280"/>
      <c r="F49" s="1280" t="s">
        <v>264</v>
      </c>
      <c r="G49" s="1280"/>
      <c r="H49" s="1280"/>
      <c r="I49" s="1280"/>
      <c r="J49" s="1280"/>
      <c r="K49" s="1280"/>
      <c r="L49" s="1280"/>
    </row>
    <row r="50" spans="1:12" ht="30" customHeight="1">
      <c r="A50" s="1281" t="s">
        <v>265</v>
      </c>
      <c r="B50" s="1281"/>
      <c r="C50" s="1281"/>
      <c r="D50" s="1281"/>
      <c r="E50" s="1281"/>
      <c r="F50" s="1281"/>
      <c r="G50" s="1281"/>
      <c r="H50" s="1281"/>
      <c r="I50" s="1281"/>
      <c r="J50" s="1281"/>
      <c r="K50" s="1281"/>
      <c r="L50" s="1281"/>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sheetData>
  <mergeCells count="66">
    <mergeCell ref="A49:E49"/>
    <mergeCell ref="F49:L49"/>
    <mergeCell ref="A50:L50"/>
    <mergeCell ref="A46:E46"/>
    <mergeCell ref="F46:L46"/>
    <mergeCell ref="A47:E47"/>
    <mergeCell ref="F47:L47"/>
    <mergeCell ref="A48:E48"/>
    <mergeCell ref="F48:L48"/>
    <mergeCell ref="A39:L39"/>
    <mergeCell ref="A40:L40"/>
    <mergeCell ref="A42:L42"/>
    <mergeCell ref="A43:L43"/>
    <mergeCell ref="A45:E45"/>
    <mergeCell ref="F45:L45"/>
    <mergeCell ref="A37:B37"/>
    <mergeCell ref="B25:L25"/>
    <mergeCell ref="B26:L26"/>
    <mergeCell ref="B27:L27"/>
    <mergeCell ref="B28:L28"/>
    <mergeCell ref="B29:L29"/>
    <mergeCell ref="B30:L30"/>
    <mergeCell ref="B31:L31"/>
    <mergeCell ref="B32:L32"/>
    <mergeCell ref="B33:L33"/>
    <mergeCell ref="B34:L34"/>
    <mergeCell ref="B35:L35"/>
    <mergeCell ref="B24:L24"/>
    <mergeCell ref="A17:B17"/>
    <mergeCell ref="C17:D17"/>
    <mergeCell ref="E17:J17"/>
    <mergeCell ref="A18:B18"/>
    <mergeCell ref="C18:D18"/>
    <mergeCell ref="E18:J18"/>
    <mergeCell ref="A19:B19"/>
    <mergeCell ref="C19:D19"/>
    <mergeCell ref="E19:J19"/>
    <mergeCell ref="B22:L22"/>
    <mergeCell ref="B23:L23"/>
    <mergeCell ref="A15:B15"/>
    <mergeCell ref="C15:D15"/>
    <mergeCell ref="E15:J15"/>
    <mergeCell ref="A16:B16"/>
    <mergeCell ref="C16:D16"/>
    <mergeCell ref="E16:J16"/>
    <mergeCell ref="A14:B14"/>
    <mergeCell ref="C14:D14"/>
    <mergeCell ref="E14:J14"/>
    <mergeCell ref="A7:C7"/>
    <mergeCell ref="D7:I7"/>
    <mergeCell ref="A8:B10"/>
    <mergeCell ref="D8:I8"/>
    <mergeCell ref="D9:I9"/>
    <mergeCell ref="D10:I10"/>
    <mergeCell ref="A11:B11"/>
    <mergeCell ref="C11:I11"/>
    <mergeCell ref="A12:E12"/>
    <mergeCell ref="F12:I12"/>
    <mergeCell ref="A13:L13"/>
    <mergeCell ref="A6:D6"/>
    <mergeCell ref="E6:I6"/>
    <mergeCell ref="A2:L2"/>
    <mergeCell ref="F3:G3"/>
    <mergeCell ref="I3:L3"/>
    <mergeCell ref="F4:G4"/>
    <mergeCell ref="I4:L4"/>
  </mergeCells>
  <phoneticPr fontId="2"/>
  <conditionalFormatting sqref="A15:L19">
    <cfRule type="expression" dxfId="2" priority="542">
      <formula>$F$12=#REF!</formula>
    </cfRule>
    <cfRule type="expression" dxfId="1" priority="543">
      <formula>$E$6=#REF!</formula>
    </cfRule>
  </conditionalFormatting>
  <conditionalFormatting sqref="D7:I10 C11:I11 F12:I12">
    <cfRule type="expression" dxfId="0" priority="539">
      <formula>$E$6=#REF!</formula>
    </cfRule>
  </conditionalFormatting>
  <pageMargins left="0.7" right="0.7" top="0.75" bottom="0.4" header="0.3" footer="0.3"/>
  <pageSetup paperSize="9" fitToHeight="0" orientation="landscape" r:id="rId1"/>
  <rowBreaks count="1" manualBreakCount="1">
    <brk id="3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75EDC1-8427-4EB4-B83E-6A09FEA39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BEFAB69-EC19-4C4F-97E8-8414237D2A90}">
  <ds:schemaRefs>
    <ds:schemaRef ds:uri="http://schemas.microsoft.com/sharepoint/v3/contenttype/forms"/>
  </ds:schemaRefs>
</ds:datastoreItem>
</file>

<file path=customXml/itemProps3.xml><?xml version="1.0" encoding="utf-8"?>
<ds:datastoreItem xmlns:ds="http://schemas.openxmlformats.org/officeDocument/2006/customXml" ds:itemID="{997B3051-12E5-45EC-B453-F275938B601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74</vt:i4>
      </vt:variant>
    </vt:vector>
  </HeadingPairs>
  <TitlesOfParts>
    <vt:vector size="92" baseType="lpstr">
      <vt:lpstr>チェック用</vt:lpstr>
      <vt:lpstr>様式１（表紙）</vt:lpstr>
      <vt:lpstr>様式2（case④）</vt:lpstr>
      <vt:lpstr>様式３</vt:lpstr>
      <vt:lpstr>様式４</vt:lpstr>
      <vt:lpstr>様式5</vt:lpstr>
      <vt:lpstr>様式６</vt:lpstr>
      <vt:lpstr>様式７</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例＿様式７</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'様式2（case④）'!Print_Area</vt:lpstr>
      <vt:lpstr>様式３!Print_Area</vt:lpstr>
      <vt:lpstr>様式４!Print_Area</vt:lpstr>
      <vt:lpstr>様式5!Print_Area</vt:lpstr>
      <vt:lpstr>様式６!Print_Area</vt:lpstr>
      <vt:lpstr>様式７!Print_Area</vt:lpstr>
      <vt:lpstr>例＿様式１!Print_Area</vt:lpstr>
      <vt:lpstr>例＿様式2!Print_Area</vt:lpstr>
      <vt:lpstr>'例＿様式３ '!Print_Area</vt:lpstr>
      <vt:lpstr>例＿様式４!Print_Area</vt:lpstr>
      <vt:lpstr>例＿様式5!Print_Area</vt:lpstr>
      <vt:lpstr>例＿様式６!Print_Area</vt:lpstr>
      <vt:lpstr>例＿様式７!Print_Area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植田　健一</cp:lastModifiedBy>
  <cp:lastPrinted>2026-09-08T00:03:21Z</cp:lastPrinted>
  <dcterms:created xsi:type="dcterms:W3CDTF">2012-12-06T08:04:40Z</dcterms:created>
  <dcterms:modified xsi:type="dcterms:W3CDTF">2026-09-08T00:03:29Z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