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codeName="ThisWorkbook" defaultThemeVersion="124226"/>
  <mc:AlternateContent xmlns:mc="http://schemas.openxmlformats.org/markup-compatibility/2006">
    <mc:Choice Requires="x15">
      <x15ac:absPath xmlns:x15ac="http://schemas.microsoft.com/office/spreadsheetml/2010/11/ac" url="\\Fs05\共有フォルダ11\23301000-040総務防災課財務担当\★土木・農林その他入札関係\土木・農林入札\R8入札案件\072 道路総合改 第8002-0-001号 （都）国道２号線 平野 取付道路橋梁下部工事（A2）（制限・工事・施工能力評価型・道１）\"/>
    </mc:Choice>
  </mc:AlternateContent>
  <xr:revisionPtr revIDLastSave="0" documentId="13_ncr:1_{D78AEB40-CBBA-4287-B4AE-D2B6AA7DEDB5}" xr6:coauthVersionLast="47" xr6:coauthVersionMax="47" xr10:uidLastSave="{00000000-0000-0000-0000-000000000000}"/>
  <bookViews>
    <workbookView xWindow="-10845" yWindow="-16320" windowWidth="29040" windowHeight="15720" firstSheet="1" activeTab="1" xr2:uid="{AE77F403-CE99-455C-AC68-E7DA9A268C53}"/>
  </bookViews>
  <sheets>
    <sheet name="チェック用" sheetId="50" state="hidden" r:id="rId1"/>
    <sheet name="様式１（表紙）" sheetId="82" r:id="rId2"/>
    <sheet name="様式2" sheetId="104" r:id="rId3"/>
    <sheet name="様式３" sheetId="74" r:id="rId4"/>
    <sheet name="様式４" sheetId="101" r:id="rId5"/>
    <sheet name="様式5" sheetId="118" r:id="rId6"/>
    <sheet name="様式６" sheetId="65" r:id="rId7"/>
    <sheet name="【参考】誓約書（引渡し完了日）" sheetId="68" r:id="rId8"/>
    <sheet name="【参考】誓約書（CCUS）" sheetId="119" r:id="rId9"/>
    <sheet name="≪記載例≫" sheetId="89" r:id="rId10"/>
    <sheet name="例＿様式１" sheetId="98" r:id="rId11"/>
    <sheet name="例＿様式2" sheetId="113" r:id="rId12"/>
    <sheet name="例＿様式３ " sheetId="114" r:id="rId13"/>
    <sheet name="例＿様式４" sheetId="122" r:id="rId14"/>
    <sheet name="例＿様式5" sheetId="124" r:id="rId15"/>
    <sheet name="例＿様式６" sheetId="91" r:id="rId16"/>
  </sheets>
  <definedNames>
    <definedName name="_xlnm._FilterDatabase" localSheetId="5" hidden="1">様式5!$G$9:$O$14</definedName>
    <definedName name="_xlnm._FilterDatabase" localSheetId="14" hidden="1">例＿様式5!$G$9:$O$14</definedName>
    <definedName name="PC橋梁_上部_工事" localSheetId="5">様式5!$BA$57:$BA$68</definedName>
    <definedName name="PC橋梁_上部_工事" localSheetId="13">例＿様式４!$BA$57:$BA$68</definedName>
    <definedName name="PC橋梁_上部_工事" localSheetId="14">例＿様式5!$BA$57:$BA$68</definedName>
    <definedName name="PC橋梁_上部_工事">様式４!$BA$57:$BA$68</definedName>
    <definedName name="_xlnm.Print_Area" localSheetId="8">'【参考】誓約書（CCUS）'!$A$1:$J$55</definedName>
    <definedName name="_xlnm.Print_Area" localSheetId="7">'【参考】誓約書（引渡し完了日）'!$A$1:$J$55</definedName>
    <definedName name="_xlnm.Print_Area" localSheetId="1">'様式１（表紙）'!$A$1:$Q$59</definedName>
    <definedName name="_xlnm.Print_Area" localSheetId="2">様式2!$A$1:$M$67</definedName>
    <definedName name="_xlnm.Print_Area" localSheetId="3">様式３!$A$1:$AE$52</definedName>
    <definedName name="_xlnm.Print_Area" localSheetId="4">様式４!$A$1:$AT$66</definedName>
    <definedName name="_xlnm.Print_Area" localSheetId="5">様式5!$A$1:$AT$44</definedName>
    <definedName name="_xlnm.Print_Area" localSheetId="6">様式６!$A$1:$J$33</definedName>
    <definedName name="_xlnm.Print_Area" localSheetId="10">例＿様式１!$A$1:$Q$62</definedName>
    <definedName name="_xlnm.Print_Area" localSheetId="11">例＿様式2!$A$1:$N$69</definedName>
    <definedName name="_xlnm.Print_Area" localSheetId="12">'例＿様式３ '!$A$1:$AE$52</definedName>
    <definedName name="_xlnm.Print_Area" localSheetId="13">例＿様式４!$A$1:$AT$66</definedName>
    <definedName name="_xlnm.Print_Area" localSheetId="14">例＿様式5!$A$1:$AT$44</definedName>
    <definedName name="_xlnm.Print_Area" localSheetId="15">例＿様式６!$A$1:$J$31</definedName>
    <definedName name="衛生工学" localSheetId="14">例＿様式5!$BP$54:$BP$55</definedName>
    <definedName name="衛生工学">様式5!$BP$54:$BP$55</definedName>
    <definedName name="機械" localSheetId="14">例＿様式5!$BL$54:$BL$56</definedName>
    <definedName name="機械">様式5!$BL$54:$BL$56</definedName>
    <definedName name="技術士" localSheetId="14">例＿様式5!$BM$33:$BM$43</definedName>
    <definedName name="技術士">様式5!$BM$33:$BM$43</definedName>
    <definedName name="技術士部門">#REF!</definedName>
    <definedName name="技術士部門名前" localSheetId="14">例＿様式5!$BN$33:$BN$43</definedName>
    <definedName name="技術士部門名前">様式5!$BN$33:$BN$43</definedName>
    <definedName name="建設" localSheetId="14">例＿様式5!$BI$54:$BI$55</definedName>
    <definedName name="建設">様式5!$BI$54:$BI$55</definedName>
    <definedName name="建築士" localSheetId="14">例＿様式5!$BK$33:$BK$44</definedName>
    <definedName name="建築士">様式5!$BK$33:$BK$44</definedName>
    <definedName name="建築士名前" localSheetId="14">例＿様式5!$BL$33:$BL$44</definedName>
    <definedName name="建築士名前">様式5!$BL$33:$BL$44</definedName>
    <definedName name="工種" localSheetId="5">様式5!$C$93:$C$97</definedName>
    <definedName name="工種" localSheetId="13">例＿様式４!$C$92:$C$96</definedName>
    <definedName name="工種" localSheetId="14">例＿様式5!$C$92:$C$96</definedName>
    <definedName name="工種">様式４!$C$92:$C$96</definedName>
    <definedName name="工種1" localSheetId="5">様式5!$AY$57:$AY$68</definedName>
    <definedName name="工種1" localSheetId="13">例＿様式４!$AZ$91:$AZ$102</definedName>
    <definedName name="工種1" localSheetId="14">例＿様式5!$AY$57:$AY$68</definedName>
    <definedName name="工種1">様式４!$AZ$91:$AZ$102</definedName>
    <definedName name="工種2" localSheetId="5">様式5!$AZ$57:$AZ$68</definedName>
    <definedName name="工種2" localSheetId="13">例＿様式４!$BA$91:$BA$102</definedName>
    <definedName name="工種2" localSheetId="14">例＿様式5!$AZ$57:$AZ$68</definedName>
    <definedName name="工種2">様式４!$BA$91:$BA$102</definedName>
    <definedName name="工種3" localSheetId="5">様式5!$BA$57:$BA$68</definedName>
    <definedName name="工種3" localSheetId="13">例＿様式４!$BB$91:$BB$102</definedName>
    <definedName name="工種3" localSheetId="14">例＿様式5!$BA$57:$BA$68</definedName>
    <definedName name="工種3">様式４!$BB$91:$BB$102</definedName>
    <definedName name="工種4" localSheetId="5">様式5!$BB$57:$BB$68</definedName>
    <definedName name="工種4" localSheetId="13">例＿様式４!$BC$91:$BC$102</definedName>
    <definedName name="工種4" localSheetId="14">例＿様式5!$BB$57:$BB$68</definedName>
    <definedName name="工種4">様式４!$BC$91:$BC$102</definedName>
    <definedName name="工種5" localSheetId="5">様式5!$BC$57:$BC$68</definedName>
    <definedName name="工種5" localSheetId="13">例＿様式４!$BD$91:$BD$102</definedName>
    <definedName name="工種5" localSheetId="14">例＿様式5!$BC$57:$BC$68</definedName>
    <definedName name="工種5">様式４!$BD$91:$BD$102</definedName>
    <definedName name="施工管理技士" localSheetId="14">例＿様式5!$BI$33:$BI$44</definedName>
    <definedName name="施工管理技士">様式5!$BI$33:$BI$44</definedName>
    <definedName name="施工管理技士名前" localSheetId="14">例＿様式5!$BJ$33:$BJ$44</definedName>
    <definedName name="施工管理技士名前">様式5!$BJ$33:$BJ$44</definedName>
    <definedName name="資格区分">#REF!</definedName>
    <definedName name="上下水道" localSheetId="14">例＿様式5!$BM$54:$BM$56</definedName>
    <definedName name="上下水道">様式5!$BM$54:$BM$56</definedName>
    <definedName name="森林" localSheetId="14">例＿様式5!$BO$54:$BO$56</definedName>
    <definedName name="森林">様式5!$BO$54:$BO$56</definedName>
    <definedName name="水産" localSheetId="14">例＿様式5!$BN$54:$BN$55</definedName>
    <definedName name="水産">様式5!$BN$54:$BN$55</definedName>
    <definedName name="電気電子" localSheetId="14">例＿様式5!$BK$54:$BK$55</definedName>
    <definedName name="電気電子">様式5!$BK$54:$BK$55</definedName>
    <definedName name="農業" localSheetId="14">例＿様式5!$BJ$54:$BJ$56</definedName>
    <definedName name="農業">様式5!$BJ$54:$BJ$56</definedName>
    <definedName name="不要" localSheetId="14">例＿様式5!$BQ$54</definedName>
    <definedName name="不要">様式5!$BQ$54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3" i="101" l="1"/>
  <c r="A37" i="101"/>
  <c r="A57" i="101" l="1"/>
  <c r="AX40" i="101" l="1"/>
  <c r="AX44" i="101"/>
  <c r="AX42" i="101"/>
  <c r="C93" i="118"/>
  <c r="C92" i="118"/>
  <c r="C91" i="118"/>
  <c r="C90" i="118"/>
  <c r="C89" i="118" s="1"/>
  <c r="A17" i="101"/>
  <c r="C71" i="101" l="1"/>
  <c r="I32" i="50"/>
  <c r="I31" i="50"/>
  <c r="I30" i="50"/>
  <c r="I26" i="50"/>
  <c r="I19" i="50"/>
  <c r="I18" i="50"/>
  <c r="I17" i="50"/>
  <c r="H32" i="50"/>
  <c r="H31" i="50"/>
  <c r="H30" i="50"/>
  <c r="H26" i="50"/>
  <c r="H19" i="50"/>
  <c r="H18" i="50"/>
  <c r="H17" i="50"/>
  <c r="G32" i="50"/>
  <c r="G31" i="50"/>
  <c r="G30" i="50"/>
  <c r="G26" i="50"/>
  <c r="G19" i="50"/>
  <c r="G18" i="50"/>
  <c r="G17" i="50"/>
  <c r="F32" i="50" l="1"/>
  <c r="F31" i="50"/>
  <c r="F30" i="50"/>
  <c r="F26" i="50"/>
  <c r="F19" i="50"/>
  <c r="F18" i="50"/>
  <c r="F17" i="50"/>
  <c r="E30" i="50"/>
  <c r="E26" i="50"/>
  <c r="E19" i="50"/>
  <c r="E18" i="50"/>
  <c r="E17" i="50"/>
  <c r="D32" i="50"/>
  <c r="D31" i="50"/>
  <c r="D30" i="50"/>
  <c r="D26" i="50"/>
  <c r="D19" i="50"/>
  <c r="D18" i="50"/>
  <c r="D17" i="50"/>
  <c r="C32" i="50"/>
  <c r="C31" i="50"/>
  <c r="C30" i="50"/>
  <c r="C26" i="50"/>
  <c r="C19" i="50"/>
  <c r="C18" i="50"/>
  <c r="C17" i="50"/>
  <c r="B32" i="50"/>
  <c r="B31" i="50"/>
  <c r="B30" i="50"/>
  <c r="B26" i="50"/>
  <c r="B19" i="50"/>
  <c r="B18" i="50"/>
  <c r="B5" i="50"/>
  <c r="J48" i="104"/>
  <c r="E32" i="50" s="1"/>
  <c r="A11" i="124"/>
  <c r="C12" i="124" s="1"/>
  <c r="C24" i="124" s="1"/>
  <c r="C26" i="124"/>
  <c r="C25" i="124"/>
  <c r="C22" i="124"/>
  <c r="C21" i="124"/>
  <c r="H17" i="124"/>
  <c r="E14" i="124"/>
  <c r="C14" i="124"/>
  <c r="G13" i="124"/>
  <c r="E13" i="124"/>
  <c r="C13" i="124"/>
  <c r="A13" i="124"/>
  <c r="AZ25" i="124" s="1"/>
  <c r="E10" i="124"/>
  <c r="C10" i="124"/>
  <c r="G9" i="124"/>
  <c r="E9" i="124"/>
  <c r="C9" i="124"/>
  <c r="A9" i="124"/>
  <c r="BE44" i="124"/>
  <c r="AX44" i="124"/>
  <c r="BD43" i="124"/>
  <c r="BD44" i="124" s="1"/>
  <c r="BC43" i="124"/>
  <c r="BC44" i="124" s="1"/>
  <c r="BB43" i="124"/>
  <c r="BB44" i="124" s="1"/>
  <c r="BA43" i="124"/>
  <c r="BA44" i="124" s="1"/>
  <c r="AZ43" i="124"/>
  <c r="AZ44" i="124" s="1"/>
  <c r="BE42" i="124"/>
  <c r="AX42" i="124"/>
  <c r="BD41" i="124"/>
  <c r="BD42" i="124" s="1"/>
  <c r="BC41" i="124"/>
  <c r="BC42" i="124" s="1"/>
  <c r="BB41" i="124"/>
  <c r="BB42" i="124" s="1"/>
  <c r="BA41" i="124"/>
  <c r="BA42" i="124" s="1"/>
  <c r="AZ41" i="124"/>
  <c r="AZ42" i="124" s="1"/>
  <c r="BE40" i="124"/>
  <c r="AX40" i="124"/>
  <c r="BD39" i="124"/>
  <c r="BD40" i="124" s="1"/>
  <c r="BC39" i="124"/>
  <c r="BC40" i="124" s="1"/>
  <c r="BB39" i="124"/>
  <c r="BB40" i="124" s="1"/>
  <c r="BA39" i="124"/>
  <c r="BA40" i="124" s="1"/>
  <c r="AZ39" i="124"/>
  <c r="AZ40" i="124" s="1"/>
  <c r="U25" i="124"/>
  <c r="U23" i="124"/>
  <c r="U21" i="124"/>
  <c r="AY23" i="124" l="1"/>
  <c r="C11" i="124"/>
  <c r="C23" i="124" s="1"/>
  <c r="E11" i="124"/>
  <c r="G11" i="124"/>
  <c r="E12" i="124"/>
  <c r="E23" i="124" s="1"/>
  <c r="AX25" i="124"/>
  <c r="E25" i="124"/>
  <c r="AY25" i="124"/>
  <c r="BF44" i="124"/>
  <c r="AW44" i="124"/>
  <c r="BF40" i="124"/>
  <c r="BF42" i="124"/>
  <c r="AY21" i="124"/>
  <c r="AW40" i="124"/>
  <c r="E21" i="124"/>
  <c r="AX21" i="124"/>
  <c r="AZ21" i="124" s="1"/>
  <c r="AX23" i="124" l="1"/>
  <c r="AZ23" i="124" s="1"/>
  <c r="AZ27" i="124" s="1"/>
  <c r="AV21" i="124" s="1"/>
  <c r="A21" i="124" s="1"/>
  <c r="AW25" i="124"/>
  <c r="AW42" i="124"/>
  <c r="AW23" i="124"/>
  <c r="BF45" i="124"/>
  <c r="AV39" i="124" s="1"/>
  <c r="AW21" i="124"/>
  <c r="AV23" i="124" l="1"/>
  <c r="A23" i="124" s="1"/>
  <c r="AV25" i="124"/>
  <c r="AV43" i="124"/>
  <c r="AV41" i="124"/>
  <c r="AL3" i="122"/>
  <c r="Y3" i="114"/>
  <c r="AL4" i="122"/>
  <c r="Y4" i="114"/>
  <c r="A61" i="122"/>
  <c r="T61" i="122" s="1"/>
  <c r="BE44" i="122" s="1"/>
  <c r="P56" i="122"/>
  <c r="N56" i="122"/>
  <c r="K56" i="122"/>
  <c r="H56" i="122"/>
  <c r="E56" i="122"/>
  <c r="E54" i="122" s="1"/>
  <c r="H54" i="122" s="1"/>
  <c r="K54" i="122" s="1"/>
  <c r="N54" i="122" s="1"/>
  <c r="P54" i="122" s="1"/>
  <c r="BD44" i="122"/>
  <c r="BC44" i="122"/>
  <c r="AX44" i="122"/>
  <c r="AB44" i="122"/>
  <c r="AE44" i="122" s="1"/>
  <c r="L44" i="122"/>
  <c r="BD43" i="122"/>
  <c r="BC43" i="122"/>
  <c r="BB43" i="122"/>
  <c r="BB44" i="122" s="1"/>
  <c r="BA43" i="122"/>
  <c r="BA44" i="122" s="1"/>
  <c r="AZ43" i="122"/>
  <c r="AZ44" i="122" s="1"/>
  <c r="AX42" i="122"/>
  <c r="AB42" i="122"/>
  <c r="AE42" i="122" s="1"/>
  <c r="L42" i="122"/>
  <c r="BD41" i="122"/>
  <c r="BD42" i="122" s="1"/>
  <c r="BC41" i="122"/>
  <c r="BC42" i="122" s="1"/>
  <c r="BB41" i="122"/>
  <c r="BB42" i="122" s="1"/>
  <c r="BA41" i="122"/>
  <c r="BA42" i="122" s="1"/>
  <c r="AZ41" i="122"/>
  <c r="AZ42" i="122" s="1"/>
  <c r="A41" i="122"/>
  <c r="AX40" i="122"/>
  <c r="AB40" i="122"/>
  <c r="AE40" i="122" s="1"/>
  <c r="BD39" i="122"/>
  <c r="BD40" i="122" s="1"/>
  <c r="BC39" i="122"/>
  <c r="BC40" i="122" s="1"/>
  <c r="BB39" i="122"/>
  <c r="BB40" i="122" s="1"/>
  <c r="BA39" i="122"/>
  <c r="BA40" i="122" s="1"/>
  <c r="AZ39" i="122"/>
  <c r="AZ40" i="122" s="1"/>
  <c r="AB38" i="122"/>
  <c r="AE38" i="122" s="1"/>
  <c r="L38" i="122"/>
  <c r="A37" i="122"/>
  <c r="AB36" i="122"/>
  <c r="AE36" i="122" s="1"/>
  <c r="L36" i="122"/>
  <c r="AB34" i="122"/>
  <c r="AE34" i="122" s="1"/>
  <c r="A33" i="122"/>
  <c r="AB27" i="122"/>
  <c r="AE27" i="122" s="1"/>
  <c r="C27" i="122"/>
  <c r="C43" i="122" s="1"/>
  <c r="C62" i="122" s="1"/>
  <c r="C26" i="122"/>
  <c r="AW44" i="122" s="1"/>
  <c r="AB25" i="122"/>
  <c r="AE25" i="122" s="1"/>
  <c r="C25" i="122"/>
  <c r="C39" i="122" s="1"/>
  <c r="C60" i="122" s="1"/>
  <c r="C24" i="122"/>
  <c r="AW42" i="122" s="1"/>
  <c r="AB23" i="122"/>
  <c r="AE23" i="122" s="1"/>
  <c r="C23" i="122"/>
  <c r="C35" i="122" s="1"/>
  <c r="C58" i="122" s="1"/>
  <c r="C22" i="122"/>
  <c r="C34" i="122" s="1"/>
  <c r="C57" i="122" s="1"/>
  <c r="AO21" i="122"/>
  <c r="AK21" i="122"/>
  <c r="AG21" i="122"/>
  <c r="X17" i="122"/>
  <c r="A17" i="122"/>
  <c r="U16" i="122"/>
  <c r="A16" i="122"/>
  <c r="E14" i="122"/>
  <c r="AW12" i="122"/>
  <c r="E12" i="122"/>
  <c r="AW10" i="122" s="1"/>
  <c r="E10" i="122"/>
  <c r="AW8" i="122" s="1"/>
  <c r="AN25" i="124" l="1"/>
  <c r="A25" i="124"/>
  <c r="AJ25" i="124" s="1"/>
  <c r="AI51" i="122"/>
  <c r="AI48" i="122"/>
  <c r="A57" i="122"/>
  <c r="T57" i="122" s="1"/>
  <c r="BE40" i="122" s="1"/>
  <c r="BF40" i="122" s="1"/>
  <c r="BF44" i="122"/>
  <c r="C42" i="122"/>
  <c r="C61" i="122" s="1"/>
  <c r="C38" i="122"/>
  <c r="C59" i="122" s="1"/>
  <c r="AI49" i="122"/>
  <c r="A59" i="122"/>
  <c r="T59" i="122" s="1"/>
  <c r="BE42" i="122" s="1"/>
  <c r="BF42" i="122" s="1"/>
  <c r="AI46" i="122"/>
  <c r="AW40" i="122"/>
  <c r="N10" i="114"/>
  <c r="R10" i="114" s="1"/>
  <c r="G5" i="114"/>
  <c r="AI53" i="122" l="1"/>
  <c r="BF45" i="122"/>
  <c r="A51" i="114"/>
  <c r="J42" i="113"/>
  <c r="J6" i="113"/>
  <c r="J5" i="113"/>
  <c r="AL3" i="124" s="1"/>
  <c r="C5" i="113"/>
  <c r="AL4" i="124" s="1"/>
  <c r="C4" i="113"/>
  <c r="AV43" i="122" l="1"/>
  <c r="AV41" i="122"/>
  <c r="AV39" i="122"/>
  <c r="U16" i="101"/>
  <c r="G43" i="119" l="1"/>
  <c r="G42" i="119"/>
  <c r="G41" i="119"/>
  <c r="B36" i="119"/>
  <c r="B32" i="119"/>
  <c r="B12" i="119"/>
  <c r="B11" i="119"/>
  <c r="I10" i="50"/>
  <c r="H10" i="50"/>
  <c r="G10" i="50"/>
  <c r="F10" i="50"/>
  <c r="E10" i="50"/>
  <c r="D10" i="50"/>
  <c r="C10" i="50"/>
  <c r="B10" i="50"/>
  <c r="I9" i="50"/>
  <c r="H9" i="50"/>
  <c r="G9" i="50"/>
  <c r="F9" i="50"/>
  <c r="E9" i="50"/>
  <c r="D9" i="50"/>
  <c r="C9" i="50"/>
  <c r="I5" i="50"/>
  <c r="H5" i="50"/>
  <c r="G5" i="50"/>
  <c r="F5" i="50"/>
  <c r="E5" i="50"/>
  <c r="D5" i="50"/>
  <c r="C5" i="50"/>
  <c r="G5" i="74" l="1"/>
  <c r="H17" i="122" s="1"/>
  <c r="H17" i="118"/>
  <c r="H17" i="101" l="1"/>
  <c r="U25" i="118"/>
  <c r="U23" i="118"/>
  <c r="A4" i="65" l="1"/>
  <c r="G12" i="74"/>
  <c r="H29" i="122" s="1"/>
  <c r="I45" i="74"/>
  <c r="AD22" i="74"/>
  <c r="M45" i="74" l="1"/>
  <c r="E56" i="101" l="1"/>
  <c r="E54" i="101" s="1"/>
  <c r="A13" i="118"/>
  <c r="A11" i="118"/>
  <c r="C12" i="118" s="1"/>
  <c r="A9" i="118"/>
  <c r="E13" i="118" l="1"/>
  <c r="C13" i="118"/>
  <c r="C25" i="118" s="1"/>
  <c r="C14" i="118"/>
  <c r="C26" i="118" s="1"/>
  <c r="AW44" i="118" s="1"/>
  <c r="G13" i="118"/>
  <c r="G11" i="118"/>
  <c r="E11" i="118"/>
  <c r="C24" i="118"/>
  <c r="C11" i="118"/>
  <c r="C23" i="118" s="1"/>
  <c r="AW42" i="118" s="1"/>
  <c r="E9" i="118"/>
  <c r="G9" i="118"/>
  <c r="C9" i="118"/>
  <c r="C21" i="118" s="1"/>
  <c r="AW40" i="118" s="1"/>
  <c r="C10" i="118"/>
  <c r="C22" i="118" s="1"/>
  <c r="AY23" i="118"/>
  <c r="AY21" i="118"/>
  <c r="AY25" i="118"/>
  <c r="AW25" i="118" l="1"/>
  <c r="AW23" i="118"/>
  <c r="AW21" i="118"/>
  <c r="BF42" i="118"/>
  <c r="BF40" i="118"/>
  <c r="AZ39" i="118"/>
  <c r="BA39" i="118"/>
  <c r="BA40" i="118" s="1"/>
  <c r="BB39" i="118"/>
  <c r="BB40" i="118" s="1"/>
  <c r="BC39" i="118"/>
  <c r="BC40" i="118" s="1"/>
  <c r="BD39" i="118"/>
  <c r="BD40" i="118" s="1"/>
  <c r="AX40" i="118"/>
  <c r="AZ40" i="118"/>
  <c r="AZ41" i="118"/>
  <c r="AZ42" i="118" s="1"/>
  <c r="BA41" i="118"/>
  <c r="BA42" i="118" s="1"/>
  <c r="BB41" i="118"/>
  <c r="BB42" i="118" s="1"/>
  <c r="BC41" i="118"/>
  <c r="BC42" i="118" s="1"/>
  <c r="BD41" i="118"/>
  <c r="BD42" i="118" s="1"/>
  <c r="AX42" i="118"/>
  <c r="AZ43" i="118"/>
  <c r="AZ44" i="118" s="1"/>
  <c r="BA43" i="118"/>
  <c r="BA44" i="118" s="1"/>
  <c r="BB43" i="118"/>
  <c r="BB44" i="118" s="1"/>
  <c r="BC43" i="118"/>
  <c r="BC44" i="118" s="1"/>
  <c r="BD43" i="118"/>
  <c r="BD44" i="118" s="1"/>
  <c r="AX44" i="118"/>
  <c r="BE44" i="118"/>
  <c r="BE40" i="118"/>
  <c r="BF44" i="118"/>
  <c r="E14" i="101"/>
  <c r="E12" i="101"/>
  <c r="E10" i="101"/>
  <c r="F17" i="74"/>
  <c r="AD14" i="114"/>
  <c r="N21" i="114"/>
  <c r="R21" i="114" s="1"/>
  <c r="N19" i="114"/>
  <c r="R19" i="114" s="1"/>
  <c r="F23" i="114"/>
  <c r="D44" i="114"/>
  <c r="M35" i="114"/>
  <c r="N23" i="114"/>
  <c r="R23" i="114" s="1"/>
  <c r="G12" i="114"/>
  <c r="H62" i="113"/>
  <c r="H61" i="113"/>
  <c r="H60" i="113"/>
  <c r="H59" i="113"/>
  <c r="H63" i="113" s="1"/>
  <c r="J55" i="113"/>
  <c r="J62" i="113" s="1"/>
  <c r="J50" i="113"/>
  <c r="J48" i="113"/>
  <c r="J46" i="113"/>
  <c r="J40" i="113"/>
  <c r="J38" i="113"/>
  <c r="J36" i="113"/>
  <c r="I24" i="113"/>
  <c r="J24" i="113" s="1"/>
  <c r="J19" i="113"/>
  <c r="I12" i="113"/>
  <c r="J12" i="113" s="1"/>
  <c r="I6" i="50"/>
  <c r="H11" i="50"/>
  <c r="H6" i="50"/>
  <c r="G11" i="50"/>
  <c r="G6" i="50"/>
  <c r="F11" i="50"/>
  <c r="F6" i="50"/>
  <c r="B17" i="50"/>
  <c r="B11" i="50"/>
  <c r="B6" i="50"/>
  <c r="C11" i="50"/>
  <c r="C8" i="50"/>
  <c r="C6" i="50"/>
  <c r="H57" i="104"/>
  <c r="J60" i="104"/>
  <c r="D8" i="50"/>
  <c r="D11" i="50"/>
  <c r="D6" i="50"/>
  <c r="H60" i="104"/>
  <c r="H58" i="104"/>
  <c r="H59" i="104"/>
  <c r="AW12" i="101" l="1"/>
  <c r="E14" i="118"/>
  <c r="E25" i="118" s="1"/>
  <c r="AW10" i="101"/>
  <c r="E12" i="118"/>
  <c r="AW8" i="101"/>
  <c r="E10" i="118"/>
  <c r="B8" i="50"/>
  <c r="BF45" i="118"/>
  <c r="BE42" i="118"/>
  <c r="AD16" i="114"/>
  <c r="H61" i="104"/>
  <c r="A51" i="74"/>
  <c r="I12" i="104"/>
  <c r="J12" i="104" s="1"/>
  <c r="E8" i="50" s="1"/>
  <c r="I53" i="104"/>
  <c r="J53" i="104" s="1"/>
  <c r="J46" i="104"/>
  <c r="E31" i="50" s="1"/>
  <c r="J44" i="104"/>
  <c r="J38" i="104"/>
  <c r="J36" i="104"/>
  <c r="J34" i="104"/>
  <c r="J19" i="104"/>
  <c r="I19" i="104"/>
  <c r="J6" i="104"/>
  <c r="J5" i="104"/>
  <c r="E6" i="50" s="1"/>
  <c r="C5" i="104"/>
  <c r="C4" i="104"/>
  <c r="A41" i="101"/>
  <c r="A61" i="101" s="1"/>
  <c r="L38" i="101"/>
  <c r="A59" i="101"/>
  <c r="L36" i="101"/>
  <c r="L34" i="101"/>
  <c r="AY8" i="101" l="1"/>
  <c r="AX25" i="118"/>
  <c r="AZ25" i="118" s="1"/>
  <c r="AX23" i="118"/>
  <c r="E23" i="118"/>
  <c r="E21" i="118"/>
  <c r="AX21" i="118"/>
  <c r="AV43" i="118"/>
  <c r="AV41" i="118"/>
  <c r="AV39" i="118"/>
  <c r="AD18" i="114"/>
  <c r="C26" i="101" l="1"/>
  <c r="BF44" i="101" s="1"/>
  <c r="C24" i="101"/>
  <c r="BF42" i="101" s="1"/>
  <c r="C22" i="101"/>
  <c r="C23" i="101"/>
  <c r="C25" i="101"/>
  <c r="C27" i="101"/>
  <c r="AZ21" i="118"/>
  <c r="AZ23" i="118"/>
  <c r="AD20" i="114"/>
  <c r="AD22" i="114" s="1"/>
  <c r="BD43" i="101"/>
  <c r="BD44" i="101" s="1"/>
  <c r="BD41" i="101"/>
  <c r="BD42" i="101" s="1"/>
  <c r="BD39" i="101"/>
  <c r="BC43" i="101"/>
  <c r="BB43" i="101"/>
  <c r="BA43" i="101"/>
  <c r="AZ43" i="101"/>
  <c r="BC41" i="101"/>
  <c r="BB41" i="101"/>
  <c r="BA41" i="101"/>
  <c r="AZ41" i="101"/>
  <c r="BC39" i="101"/>
  <c r="BB39" i="101"/>
  <c r="BA39" i="101"/>
  <c r="AZ39" i="101"/>
  <c r="AD14" i="74"/>
  <c r="AW42" i="101" l="1"/>
  <c r="AW44" i="101"/>
  <c r="AW40" i="101"/>
  <c r="C34" i="101"/>
  <c r="AZ27" i="118"/>
  <c r="AZ40" i="101"/>
  <c r="I14" i="104"/>
  <c r="BD40" i="101"/>
  <c r="AV23" i="118" l="1"/>
  <c r="AV25" i="118"/>
  <c r="AV21" i="118"/>
  <c r="A21" i="118" s="1"/>
  <c r="C35" i="101"/>
  <c r="C58" i="101" s="1"/>
  <c r="C43" i="101"/>
  <c r="C62" i="101" s="1"/>
  <c r="C39" i="101"/>
  <c r="C60" i="101" s="1"/>
  <c r="T61" i="101"/>
  <c r="BE44" i="101" s="1"/>
  <c r="AB44" i="101"/>
  <c r="AE44" i="101" s="1"/>
  <c r="L44" i="101"/>
  <c r="BC44" i="101"/>
  <c r="BB44" i="101"/>
  <c r="BA44" i="101"/>
  <c r="AZ44" i="101"/>
  <c r="AB42" i="101"/>
  <c r="AE42" i="101" s="1"/>
  <c r="L42" i="101"/>
  <c r="BC42" i="101"/>
  <c r="BB42" i="101"/>
  <c r="BA42" i="101"/>
  <c r="AZ42" i="101"/>
  <c r="AB40" i="101"/>
  <c r="AE40" i="101" s="1"/>
  <c r="L40" i="101"/>
  <c r="BC40" i="101"/>
  <c r="BB40" i="101"/>
  <c r="BA40" i="101"/>
  <c r="AB38" i="101"/>
  <c r="AE38" i="101" s="1"/>
  <c r="AB36" i="101"/>
  <c r="AE36" i="101" s="1"/>
  <c r="AB34" i="101"/>
  <c r="AE34" i="101" s="1"/>
  <c r="H29" i="101"/>
  <c r="AB27" i="101"/>
  <c r="AE27" i="101" s="1"/>
  <c r="AB25" i="101"/>
  <c r="AE25" i="101" s="1"/>
  <c r="AB23" i="101"/>
  <c r="AE23" i="101" s="1"/>
  <c r="AO21" i="101"/>
  <c r="AK21" i="101"/>
  <c r="AG21" i="101"/>
  <c r="X17" i="101"/>
  <c r="I22" i="91"/>
  <c r="I21" i="91"/>
  <c r="I20" i="91"/>
  <c r="I19" i="91"/>
  <c r="A23" i="118" l="1"/>
  <c r="A25" i="118" s="1"/>
  <c r="AN25" i="118" s="1"/>
  <c r="I42" i="104" s="1"/>
  <c r="H54" i="101"/>
  <c r="K54" i="101" s="1"/>
  <c r="N54" i="101" s="1"/>
  <c r="P54" i="101" s="1"/>
  <c r="C42" i="101"/>
  <c r="C61" i="101" s="1"/>
  <c r="C57" i="101"/>
  <c r="K56" i="101"/>
  <c r="H56" i="101"/>
  <c r="T59" i="101"/>
  <c r="N56" i="101"/>
  <c r="P56" i="101"/>
  <c r="I19" i="65"/>
  <c r="I20" i="65"/>
  <c r="I21" i="65"/>
  <c r="I22" i="65"/>
  <c r="F23" i="74"/>
  <c r="F21" i="74"/>
  <c r="F19" i="74"/>
  <c r="M35" i="74"/>
  <c r="BE42" i="101" l="1"/>
  <c r="AJ25" i="118"/>
  <c r="I21" i="50" l="1"/>
  <c r="B21" i="50"/>
  <c r="D21" i="50"/>
  <c r="H21" i="50"/>
  <c r="J61" i="113"/>
  <c r="I40" i="104"/>
  <c r="J40" i="104" s="1"/>
  <c r="E21" i="50" s="1"/>
  <c r="F21" i="50"/>
  <c r="G21" i="50"/>
  <c r="C38" i="101"/>
  <c r="C59" i="101" s="1"/>
  <c r="C21" i="50" l="1"/>
  <c r="J59" i="104"/>
  <c r="AD16" i="74" l="1"/>
  <c r="I15" i="104" l="1"/>
  <c r="AD18" i="74"/>
  <c r="I16" i="113" l="1"/>
  <c r="I16" i="104"/>
  <c r="AD20" i="74"/>
  <c r="I17" i="104" l="1"/>
  <c r="J14" i="113" l="1"/>
  <c r="J59" i="113" s="1"/>
  <c r="I18" i="104"/>
  <c r="J14" i="104" s="1"/>
  <c r="J57" i="104" s="1"/>
  <c r="B9" i="50" l="1"/>
  <c r="Y4" i="74"/>
  <c r="AL4" i="118" l="1"/>
  <c r="F5" i="91"/>
  <c r="AL4" i="101"/>
  <c r="F5" i="65"/>
  <c r="B36" i="68" l="1"/>
  <c r="G43" i="68" l="1"/>
  <c r="G42" i="68"/>
  <c r="G41" i="68"/>
  <c r="B32" i="68"/>
  <c r="B12" i="68"/>
  <c r="B11" i="68"/>
  <c r="Y3" i="74" l="1"/>
  <c r="AL3" i="118" l="1"/>
  <c r="F4" i="91"/>
  <c r="AL3" i="101"/>
  <c r="F4" i="65"/>
  <c r="D44" i="74" l="1"/>
  <c r="N23" i="74" l="1"/>
  <c r="R23" i="74" s="1"/>
  <c r="N21" i="74"/>
  <c r="R21" i="74" s="1"/>
  <c r="N19" i="74"/>
  <c r="R19" i="74" s="1"/>
  <c r="N17" i="74"/>
  <c r="R17" i="74" s="1"/>
  <c r="N10" i="74"/>
  <c r="R10" i="74" s="1"/>
  <c r="I24" i="104" l="1"/>
  <c r="E24" i="50" s="1"/>
  <c r="G24" i="50"/>
  <c r="B24" i="50"/>
  <c r="C24" i="50"/>
  <c r="H24" i="50"/>
  <c r="I24" i="50"/>
  <c r="AI51" i="101"/>
  <c r="I25" i="104"/>
  <c r="J25" i="104" s="1"/>
  <c r="D13" i="50"/>
  <c r="J27" i="113"/>
  <c r="J34" i="113"/>
  <c r="B13" i="50"/>
  <c r="T57" i="101" l="1"/>
  <c r="E13" i="50"/>
  <c r="C13" i="50"/>
  <c r="D24" i="50"/>
  <c r="AI48" i="101"/>
  <c r="AI49" i="101"/>
  <c r="I30" i="104"/>
  <c r="F24" i="50"/>
  <c r="I32" i="113"/>
  <c r="AI46" i="101"/>
  <c r="BE40" i="101" l="1"/>
  <c r="BF40" i="101" s="1"/>
  <c r="BF45" i="101" s="1"/>
  <c r="AV41" i="101" s="1"/>
  <c r="B15" i="50"/>
  <c r="C15" i="50"/>
  <c r="I32" i="104"/>
  <c r="J32" i="104" s="1"/>
  <c r="E15" i="50" s="1"/>
  <c r="H15" i="50"/>
  <c r="D15" i="50"/>
  <c r="F15" i="50"/>
  <c r="G15" i="50"/>
  <c r="I15" i="50"/>
  <c r="I29" i="104"/>
  <c r="I28" i="104"/>
  <c r="AI53" i="101"/>
  <c r="I27" i="104"/>
  <c r="AV43" i="101" l="1"/>
  <c r="AV39" i="101"/>
  <c r="J29" i="113"/>
  <c r="J60" i="113" s="1"/>
  <c r="J63" i="113" s="1"/>
  <c r="I31" i="104"/>
  <c r="J27" i="104" s="1"/>
  <c r="E14" i="50" l="1"/>
  <c r="J58" i="104"/>
  <c r="J61" i="104" s="1"/>
  <c r="D14" i="50"/>
  <c r="F14" i="50"/>
  <c r="C14" i="50"/>
  <c r="I14" i="50"/>
  <c r="G14" i="50"/>
  <c r="H14" i="50"/>
  <c r="B14" i="5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960F55D6-5D9F-4D05-BBBA-655174D44EA1}">
      <text>
        <r>
          <rPr>
            <b/>
            <sz val="12"/>
            <color indexed="81"/>
            <rFont val="ＭＳ Ｐゴシック"/>
            <family val="3"/>
            <charset val="128"/>
          </rPr>
          <t>建設業を許可した者を選択してください。
（国土交通大臣又は各都道府県知事）</t>
        </r>
      </text>
    </comment>
    <comment ref="L4" authorId="0" shapeId="0" xr:uid="{BFD29CE7-5E7D-4C6F-95CC-51F683B9CBD7}">
      <text>
        <r>
          <rPr>
            <b/>
            <sz val="12"/>
            <color indexed="81"/>
            <rFont val="ＭＳ Ｐゴシック"/>
            <family val="3"/>
            <charset val="128"/>
          </rPr>
          <t>建設業許可番号の数値（最大６桁）を記入してください。
（00-######）</t>
        </r>
      </text>
    </comment>
    <comment ref="J57" authorId="0" shapeId="0" xr:uid="{F592245C-E082-49CA-8D59-34A539949842}">
      <text>
        <r>
          <rPr>
            <sz val="12"/>
            <color indexed="81"/>
            <rFont val="ＭＳ Ｐゴシック"/>
            <family val="3"/>
            <charset val="128"/>
          </rPr>
          <t>「×」と表示される場合は、企業の施工能力の「評価内容」に不備があります。</t>
        </r>
      </text>
    </comment>
    <comment ref="J58" authorId="0" shapeId="0" xr:uid="{D7042809-10D1-4C42-BE9B-839664C5F6FE}">
      <text>
        <r>
          <rPr>
            <sz val="12"/>
            <color indexed="81"/>
            <rFont val="ＭＳ Ｐゴシック"/>
            <family val="3"/>
            <charset val="128"/>
          </rPr>
          <t>「×」と表示される場合は、配置予定技術者の技術力の「評価内容」に不備があります。</t>
        </r>
      </text>
    </comment>
    <comment ref="J59" authorId="0" shapeId="0" xr:uid="{2FB4A7C3-447D-4038-92E9-00B6346ADED2}">
      <text>
        <r>
          <rPr>
            <sz val="12"/>
            <color indexed="81"/>
            <rFont val="ＭＳ Ｐゴシック"/>
            <family val="3"/>
            <charset val="128"/>
          </rPr>
          <t>「×」と表示される場合は、地域建設業者の育成の「評価内容」に不備があります。</t>
        </r>
      </text>
    </comment>
    <comment ref="J60" authorId="0" shapeId="0" xr:uid="{AB19CE40-4760-47F6-9E1A-95AA78E76C60}">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1" authorId="0" shapeId="0" xr:uid="{7280E465-1AB7-40B7-AF25-B69EDEAACC57}">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L9" authorId="0" shapeId="0" xr:uid="{E262DC86-EA3A-49B8-9E92-E051FB74967E}">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B10" authorId="1" shapeId="0" xr:uid="{B14B0213-676F-4EC6-B3E7-952B2FE69FD5}">
      <text>
        <r>
          <rPr>
            <sz val="11"/>
            <color indexed="81"/>
            <rFont val="BIZ UDゴシック"/>
            <family val="3"/>
            <charset val="128"/>
          </rPr>
          <t>「その他の機関」を選択した場合は、官庁名等を記載すること</t>
        </r>
      </text>
    </comment>
    <comment ref="B17" authorId="1" shapeId="0" xr:uid="{A49D0214-25FB-41C2-AACF-48AE89073B3D}">
      <text>
        <r>
          <rPr>
            <sz val="12"/>
            <color indexed="81"/>
            <rFont val="BIZ UDゴシック"/>
            <family val="3"/>
            <charset val="128"/>
          </rPr>
          <t>「その他の機関」を選択した場合は、官庁名等を記載すること</t>
        </r>
      </text>
    </comment>
    <comment ref="F17" authorId="0" shapeId="0" xr:uid="{BAFCA107-0422-4EC9-AD78-BFEF2F05B204}">
      <text>
        <r>
          <rPr>
            <sz val="12"/>
            <color indexed="81"/>
            <rFont val="BIZ UDゴシック"/>
            <family val="3"/>
            <charset val="128"/>
          </rPr>
          <t>「発注機関欄」で「その他の機関」を選択した場合は、施工場所を記載すること</t>
        </r>
      </text>
    </comment>
    <comment ref="B19" authorId="1" shapeId="0" xr:uid="{C25D5EB8-BA2A-40DE-9B08-A8DE80EDE6FD}">
      <text>
        <r>
          <rPr>
            <sz val="12"/>
            <color indexed="81"/>
            <rFont val="BIZ UDゴシック"/>
            <family val="3"/>
            <charset val="128"/>
          </rPr>
          <t>「その他の機関」を選択した場合は、官庁名等を記載すること</t>
        </r>
      </text>
    </comment>
    <comment ref="F19" authorId="0" shapeId="0" xr:uid="{99ABB4E6-68B8-4D98-AB28-C3BD838A489E}">
      <text>
        <r>
          <rPr>
            <sz val="12"/>
            <color indexed="81"/>
            <rFont val="BIZ UDゴシック"/>
            <family val="3"/>
            <charset val="128"/>
          </rPr>
          <t>「発注機関欄」で「その他の機関」を選択した場合は、施工場所を記載すること</t>
        </r>
      </text>
    </comment>
    <comment ref="B21" authorId="1" shapeId="0" xr:uid="{9BF73AA2-DA96-4F31-87C8-27FEC7E950CB}">
      <text>
        <r>
          <rPr>
            <sz val="12"/>
            <color indexed="81"/>
            <rFont val="BIZ UDゴシック"/>
            <family val="3"/>
            <charset val="128"/>
          </rPr>
          <t>「その他の機関」を選択した場合は、官庁名等を記載すること</t>
        </r>
      </text>
    </comment>
    <comment ref="F21" authorId="0" shapeId="0" xr:uid="{6C45DECE-E441-430A-822D-E2395998873D}">
      <text>
        <r>
          <rPr>
            <sz val="12"/>
            <color indexed="81"/>
            <rFont val="BIZ UDゴシック"/>
            <family val="3"/>
            <charset val="128"/>
          </rPr>
          <t>「発注機関欄」で「その他の機関」を選択した場合は、施工場所を記載すること</t>
        </r>
      </text>
    </comment>
    <comment ref="B23" authorId="1" shapeId="0" xr:uid="{87F37047-58FF-437E-BDE5-F9FFAA0D3B54}">
      <text>
        <r>
          <rPr>
            <sz val="12"/>
            <color indexed="81"/>
            <rFont val="BIZ UDゴシック"/>
            <family val="3"/>
            <charset val="128"/>
          </rPr>
          <t>「その他の機関」を選択した場合は、官庁名等を記載すること</t>
        </r>
      </text>
    </comment>
    <comment ref="F23" authorId="0" shapeId="0" xr:uid="{685EB17E-A8D4-4405-A9EF-ADE4BFBA410E}">
      <text>
        <r>
          <rPr>
            <sz val="12"/>
            <color indexed="81"/>
            <rFont val="BIZ UDゴシック"/>
            <family val="3"/>
            <charset val="128"/>
          </rPr>
          <t>「発注機関欄」で「その他の機関」を選択した場合は、施工場所を記載すること</t>
        </r>
      </text>
    </comment>
    <comment ref="D52" authorId="0" shapeId="0" xr:uid="{C8B429DA-9C24-442B-845E-2F0F83CB69A2}">
      <text>
        <r>
          <rPr>
            <b/>
            <sz val="12"/>
            <color indexed="81"/>
            <rFont val="MS P ゴシック"/>
            <family val="3"/>
            <charset val="128"/>
          </rPr>
          <t>「その他機関」を選択した場合は、官庁名等を記載すること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3EC95210-EF40-4DC9-9E10-A86B6924352B}">
      <text>
        <r>
          <rPr>
            <sz val="12"/>
            <color indexed="81"/>
            <rFont val="BIZ UDゴシック"/>
            <family val="3"/>
            <charset val="128"/>
          </rPr>
          <t>「その他機関」を選択した場合は、官庁名等を記載すること</t>
        </r>
      </text>
    </comment>
    <comment ref="X23" authorId="1" shapeId="0" xr:uid="{9E2F86F9-58EB-4FC6-B81C-30DC76DB85B9}">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DEAC508F-F99D-4620-ACDA-24486F8E83EA}">
      <text>
        <r>
          <rPr>
            <sz val="12"/>
            <color indexed="81"/>
            <rFont val="BIZ UDゴシック"/>
            <family val="3"/>
            <charset val="128"/>
          </rPr>
          <t>「その他機関」を選択した場合は、官庁名等を記載すること</t>
        </r>
      </text>
    </comment>
    <comment ref="X25" authorId="1" shapeId="0" xr:uid="{5DCCDB7B-6223-4DB6-9551-8AE43633CC4D}">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763E8944-FEF6-48FC-A911-7590CF45FBED}">
      <text>
        <r>
          <rPr>
            <sz val="12"/>
            <color indexed="81"/>
            <rFont val="BIZ UDゴシック"/>
            <family val="3"/>
            <charset val="128"/>
          </rPr>
          <t>「その他機関」を選択した場合は、官庁名等を記載すること</t>
        </r>
      </text>
    </comment>
    <comment ref="X27" authorId="1" shapeId="0" xr:uid="{4F951ED7-36D4-420A-89F4-F27AECC4D035}">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7A023B74-261C-49DD-884F-FBD5E0D3D7EA}">
      <text>
        <r>
          <rPr>
            <sz val="12"/>
            <color indexed="81"/>
            <rFont val="BIZ UDゴシック"/>
            <family val="3"/>
            <charset val="128"/>
          </rPr>
          <t>「その他機関」を選択した場合は、官庁名等を記載すること</t>
        </r>
      </text>
    </comment>
    <comment ref="L34" authorId="1" shapeId="0" xr:uid="{DAADA4F0-A362-4C93-8075-C63DAF0B98B0}">
      <text>
        <r>
          <rPr>
            <sz val="12"/>
            <color indexed="81"/>
            <rFont val="BIZ UDゴシック"/>
            <family val="3"/>
            <charset val="128"/>
          </rPr>
          <t>「発注機関欄」で「その他の機関」を選択した場合は、施工場所を記載すること</t>
        </r>
      </text>
    </comment>
    <comment ref="AG34" authorId="1" shapeId="0" xr:uid="{1BC7F3BC-629F-42AB-A72F-9F27E06E9D34}">
      <text>
        <r>
          <rPr>
            <b/>
            <sz val="11"/>
            <color indexed="81"/>
            <rFont val="MS P ゴシック"/>
            <family val="3"/>
            <charset val="128"/>
          </rPr>
          <t>「従事役職欄」で「現場代理人（国家資格）」を選択した場合は、保有していた国家資格を記載すること</t>
        </r>
      </text>
    </comment>
    <comment ref="F36" authorId="0" shapeId="0" xr:uid="{7033B60F-A0C9-43F9-A08A-358FAEEB03BF}">
      <text>
        <r>
          <rPr>
            <sz val="12"/>
            <color indexed="81"/>
            <rFont val="BIZ UDゴシック"/>
            <family val="3"/>
            <charset val="128"/>
          </rPr>
          <t>「その他機関」を選択した場合は、官庁名等を記載すること</t>
        </r>
      </text>
    </comment>
    <comment ref="L36" authorId="1" shapeId="0" xr:uid="{1ABF211A-F194-4FB8-824A-113F126EB94A}">
      <text>
        <r>
          <rPr>
            <sz val="12"/>
            <color indexed="81"/>
            <rFont val="BIZ UDゴシック"/>
            <family val="3"/>
            <charset val="128"/>
          </rPr>
          <t>「発注機関欄」で「その他の機関」を選択した場合は、施工場所を記載すること</t>
        </r>
      </text>
    </comment>
    <comment ref="AG36" authorId="1" shapeId="0" xr:uid="{CE68B24D-0691-4A14-9A3B-417E7F8F5388}">
      <text>
        <r>
          <rPr>
            <b/>
            <sz val="11"/>
            <color indexed="81"/>
            <rFont val="MS P ゴシック"/>
            <family val="3"/>
            <charset val="128"/>
          </rPr>
          <t>「従事役職欄」で「現場代理人（国家資格）」を選択した場合は、保有していた国家資格を記載すること</t>
        </r>
      </text>
    </comment>
    <comment ref="F38" authorId="0" shapeId="0" xr:uid="{38A65EBA-7B47-4170-BA25-E556285C3061}">
      <text>
        <r>
          <rPr>
            <sz val="12"/>
            <color indexed="81"/>
            <rFont val="BIZ UDゴシック"/>
            <family val="3"/>
            <charset val="128"/>
          </rPr>
          <t>「その他機関」を選択した場合は、官庁名等を記載すること</t>
        </r>
      </text>
    </comment>
    <comment ref="L38" authorId="1" shapeId="0" xr:uid="{D3F2B303-BFDA-41F0-BD75-3AF93A6C83CA}">
      <text>
        <r>
          <rPr>
            <sz val="12"/>
            <color indexed="81"/>
            <rFont val="BIZ UDゴシック"/>
            <family val="3"/>
            <charset val="128"/>
          </rPr>
          <t>「発注機関欄」で「その他の機関」を選択した場合は、施工場所を記載すること</t>
        </r>
      </text>
    </comment>
    <comment ref="AG38" authorId="1" shapeId="0" xr:uid="{30163A94-090A-4339-A818-292BB560FB41}">
      <text>
        <r>
          <rPr>
            <b/>
            <sz val="11"/>
            <color indexed="81"/>
            <rFont val="MS P ゴシック"/>
            <family val="3"/>
            <charset val="128"/>
          </rPr>
          <t>「従事役職欄」で「現場代理人（国家資格）」を選択した場合は、保有していた国家資格を記載すること</t>
        </r>
      </text>
    </comment>
    <comment ref="F40" authorId="0" shapeId="0" xr:uid="{0B44C4FF-7116-4EEF-80DE-45A064AF1BD5}">
      <text>
        <r>
          <rPr>
            <sz val="12"/>
            <color indexed="81"/>
            <rFont val="BIZ UDゴシック"/>
            <family val="3"/>
            <charset val="128"/>
          </rPr>
          <t>「その他機関」を選択した場合は、官庁名等を記載すること</t>
        </r>
      </text>
    </comment>
    <comment ref="L40" authorId="1" shapeId="0" xr:uid="{41CBDC46-9AFA-4A6E-B85D-929B84FB195A}">
      <text>
        <r>
          <rPr>
            <sz val="12"/>
            <color indexed="81"/>
            <rFont val="BIZ UDゴシック"/>
            <family val="3"/>
            <charset val="128"/>
          </rPr>
          <t>「発注機関欄」で「その他の機関」を選択した場合は、施工場所を記載すること</t>
        </r>
      </text>
    </comment>
    <comment ref="AG40" authorId="1" shapeId="0" xr:uid="{8CD4A566-23F5-4652-8ABE-22E028FA8455}">
      <text>
        <r>
          <rPr>
            <b/>
            <sz val="11"/>
            <color indexed="81"/>
            <rFont val="MS P ゴシック"/>
            <family val="3"/>
            <charset val="128"/>
          </rPr>
          <t>「従事役職欄」で「現場代理人（国家資格）」を選択した場合は、保有していた国家資格を記載すること</t>
        </r>
      </text>
    </comment>
    <comment ref="F42" authorId="0" shapeId="0" xr:uid="{B01B7C87-238E-41EB-B1CB-ADFC57922C16}">
      <text>
        <r>
          <rPr>
            <sz val="12"/>
            <color indexed="81"/>
            <rFont val="BIZ UDゴシック"/>
            <family val="3"/>
            <charset val="128"/>
          </rPr>
          <t>「その他機関」を選択した場合は、官庁名等を記載すること</t>
        </r>
      </text>
    </comment>
    <comment ref="L42" authorId="1" shapeId="0" xr:uid="{DC994184-6E80-4A52-B5FB-9A2C813C2F3D}">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49D1C9B6-199D-4B4F-A169-F7657A66D8C9}">
      <text>
        <r>
          <rPr>
            <b/>
            <sz val="11"/>
            <color indexed="81"/>
            <rFont val="MS P ゴシック"/>
            <family val="3"/>
            <charset val="128"/>
          </rPr>
          <t>「従事役職欄」で「現場代理人（国家資格）」を選択した場合は、保有していた国家資格を記載すること</t>
        </r>
      </text>
    </comment>
    <comment ref="F44" authorId="0" shapeId="0" xr:uid="{B334B16E-8637-40C9-BB8A-28626B9A9611}">
      <text>
        <r>
          <rPr>
            <sz val="12"/>
            <color indexed="81"/>
            <rFont val="BIZ UDゴシック"/>
            <family val="3"/>
            <charset val="128"/>
          </rPr>
          <t>「その他機関」を選択した場合は、官庁名等を記載すること</t>
        </r>
      </text>
    </comment>
    <comment ref="L44" authorId="1" shapeId="0" xr:uid="{DB207973-1EBD-41A5-834C-489CEA986B82}">
      <text>
        <r>
          <rPr>
            <sz val="12"/>
            <color indexed="81"/>
            <rFont val="BIZ UDゴシック"/>
            <family val="3"/>
            <charset val="128"/>
          </rPr>
          <t>「発注機関欄」で「その他の機関」を選択した場合は、施工場所を記載すること</t>
        </r>
      </text>
    </comment>
    <comment ref="AG44" authorId="1" shapeId="0" xr:uid="{C103B585-4CA7-405D-8AEE-5964CF5CF4F1}">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04EC318A-D164-4528-8AFC-402F8E2E1F1A}">
      <text>
        <r>
          <rPr>
            <b/>
            <sz val="9"/>
            <color indexed="81"/>
            <rFont val="MS P ゴシック"/>
            <family val="3"/>
            <charset val="128"/>
          </rPr>
          <t>印刷範囲外の点数より評価対象を自動で入力していますが、間違いないか必ず確認してください。</t>
        </r>
      </text>
    </comment>
    <comment ref="G21" authorId="0" shapeId="0" xr:uid="{694C4FED-7BC6-4875-9553-2EB4A78B16D6}">
      <text>
        <r>
          <rPr>
            <b/>
            <sz val="9"/>
            <color indexed="81"/>
            <rFont val="MS P ゴシック"/>
            <family val="3"/>
            <charset val="128"/>
          </rPr>
          <t>黄色ハッチが表示された場合、国家資格取得年度が対象期間外のため確認してください。</t>
        </r>
      </text>
    </comment>
    <comment ref="A23" authorId="0" shapeId="0" xr:uid="{CA985E8C-2BE2-4A8B-801D-A3F637D64198}">
      <text>
        <r>
          <rPr>
            <b/>
            <sz val="9"/>
            <color indexed="81"/>
            <rFont val="MS P ゴシック"/>
            <family val="3"/>
            <charset val="128"/>
          </rPr>
          <t>印刷範囲外の点数より評価対象を自動で入力していますが、間違いないか必ず確認してください。</t>
        </r>
      </text>
    </comment>
    <comment ref="G23" authorId="0" shapeId="0" xr:uid="{98FEF1B2-576D-4EAD-AA5C-DF17F3723E9F}">
      <text>
        <r>
          <rPr>
            <b/>
            <sz val="9"/>
            <color indexed="81"/>
            <rFont val="MS P ゴシック"/>
            <family val="3"/>
            <charset val="128"/>
          </rPr>
          <t>黄色ハッチが表示された場合、国家資格取得年度が対象期間外のため確認してください。</t>
        </r>
      </text>
    </comment>
    <comment ref="A25" authorId="0" shapeId="0" xr:uid="{82A71757-D741-4AAD-91CA-76457C5A083F}">
      <text>
        <r>
          <rPr>
            <b/>
            <sz val="9"/>
            <color indexed="81"/>
            <rFont val="MS P ゴシック"/>
            <family val="3"/>
            <charset val="128"/>
          </rPr>
          <t>印刷範囲外の点数より評価対象を自動で入力していますが、間違いないか必ず確認してください。</t>
        </r>
      </text>
    </comment>
    <comment ref="G25" authorId="0" shapeId="0" xr:uid="{BB2A012D-3472-4FCC-A425-1EC640851AEC}">
      <text>
        <r>
          <rPr>
            <b/>
            <sz val="9"/>
            <color indexed="81"/>
            <rFont val="MS P ゴシック"/>
            <family val="3"/>
            <charset val="128"/>
          </rPr>
          <t>黄色ハッチが表示された場合、国家資格取得年度が対象期間外のため確認してください。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5C0F71B1-4BA9-4864-9A3D-00285CF70691}">
      <text>
        <r>
          <rPr>
            <b/>
            <sz val="12"/>
            <color indexed="81"/>
            <rFont val="ＭＳ Ｐゴシック"/>
            <family val="3"/>
            <charset val="128"/>
          </rPr>
          <t>建設業を許可した者を選択してください。
（国土交通大臣又は各都道府県知事）</t>
        </r>
      </text>
    </comment>
    <comment ref="L4" authorId="0" shapeId="0" xr:uid="{091B6CE4-3CDB-44B8-8AEE-1A8148BF15E8}">
      <text>
        <r>
          <rPr>
            <b/>
            <sz val="12"/>
            <color indexed="81"/>
            <rFont val="ＭＳ Ｐゴシック"/>
            <family val="3"/>
            <charset val="128"/>
          </rPr>
          <t>建設業許可番号の数値（最大６桁）を記入してください。
（00-######）</t>
        </r>
      </text>
    </comment>
    <comment ref="J59" authorId="0" shapeId="0" xr:uid="{43388CE5-4C81-46E6-9274-DA73FE440948}">
      <text>
        <r>
          <rPr>
            <sz val="12"/>
            <color indexed="81"/>
            <rFont val="ＭＳ Ｐゴシック"/>
            <family val="3"/>
            <charset val="128"/>
          </rPr>
          <t>「×」と表示される場合は、企業の施工能力の「評価内容」に不備があります。</t>
        </r>
      </text>
    </comment>
    <comment ref="J60" authorId="0" shapeId="0" xr:uid="{FB2E879D-DD4C-4CFF-96E8-DEEF0B5D2CCD}">
      <text>
        <r>
          <rPr>
            <sz val="12"/>
            <color indexed="81"/>
            <rFont val="ＭＳ Ｐゴシック"/>
            <family val="3"/>
            <charset val="128"/>
          </rPr>
          <t>「×」と表示される場合は、配置予定技術者の技術力の「評価内容」に不備があります。</t>
        </r>
      </text>
    </comment>
    <comment ref="J61" authorId="0" shapeId="0" xr:uid="{B6AB3570-C8FB-45C5-ADA4-A7A6615359DD}">
      <text>
        <r>
          <rPr>
            <sz val="12"/>
            <color indexed="81"/>
            <rFont val="ＭＳ Ｐゴシック"/>
            <family val="3"/>
            <charset val="128"/>
          </rPr>
          <t>「×」と表示される場合は、地域建設業者の育成の「評価内容」に不備があります。</t>
        </r>
      </text>
    </comment>
    <comment ref="J62" authorId="0" shapeId="0" xr:uid="{2ACEEEE8-0F67-4600-9E7E-42C751770F90}">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3" authorId="0" shapeId="0" xr:uid="{3D5FFD67-B09E-45A1-9E1A-9787CED0C351}">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23" authorId="0" shapeId="0" xr:uid="{17290D38-0161-479B-8343-FE96677C6221}">
      <text>
        <r>
          <rPr>
            <sz val="12"/>
            <color indexed="81"/>
            <rFont val="BIZ UDゴシック"/>
            <family val="3"/>
            <charset val="128"/>
          </rPr>
          <t>「その他の機関」を選択した場合は、官庁名等を記載すること</t>
        </r>
      </text>
    </comment>
    <comment ref="F23" authorId="1" shapeId="0" xr:uid="{22A5D530-B7F6-4B0F-993F-B04EB1EB6C4B}">
      <text>
        <r>
          <rPr>
            <sz val="12"/>
            <color indexed="81"/>
            <rFont val="BIZ UDゴシック"/>
            <family val="3"/>
            <charset val="128"/>
          </rPr>
          <t>「発注機関欄」で「その他の機関」を選択した場合は、施工場所を記載すること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E2F5FC46-6F7F-4644-9384-A3FEE15B4416}">
      <text>
        <r>
          <rPr>
            <sz val="12"/>
            <color indexed="81"/>
            <rFont val="BIZ UDゴシック"/>
            <family val="3"/>
            <charset val="128"/>
          </rPr>
          <t>「その他機関」を選択した場合は、官庁名等を記載すること</t>
        </r>
      </text>
    </comment>
    <comment ref="X23" authorId="1" shapeId="0" xr:uid="{9B6F6F6D-2B67-4FCC-A548-934C7B040C28}">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F70CE782-E14D-4033-BB60-6929A7CF660C}">
      <text>
        <r>
          <rPr>
            <sz val="12"/>
            <color indexed="81"/>
            <rFont val="BIZ UDゴシック"/>
            <family val="3"/>
            <charset val="128"/>
          </rPr>
          <t>「その他機関」を選択した場合は、官庁名等を記載すること</t>
        </r>
      </text>
    </comment>
    <comment ref="X25" authorId="1" shapeId="0" xr:uid="{D57A6F20-85C4-471B-91F8-10EC81225260}">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FB9F488D-A22E-4444-AE9D-F4C2F35E9837}">
      <text>
        <r>
          <rPr>
            <sz val="12"/>
            <color indexed="81"/>
            <rFont val="BIZ UDゴシック"/>
            <family val="3"/>
            <charset val="128"/>
          </rPr>
          <t>「その他機関」を選択した場合は、官庁名等を記載すること</t>
        </r>
      </text>
    </comment>
    <comment ref="X27" authorId="1" shapeId="0" xr:uid="{3B104A54-2E47-4AE1-8FED-CC055449602B}">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512FE558-7DD8-4F9A-8D26-9F4110C6D06D}">
      <text>
        <r>
          <rPr>
            <sz val="12"/>
            <color indexed="81"/>
            <rFont val="BIZ UDゴシック"/>
            <family val="3"/>
            <charset val="128"/>
          </rPr>
          <t>「その他機関」を選択した場合は、官庁名等を記載すること</t>
        </r>
      </text>
    </comment>
    <comment ref="L34" authorId="1" shapeId="0" xr:uid="{321DA49E-29EF-47F0-97B2-9BD8195CE3FA}">
      <text>
        <r>
          <rPr>
            <sz val="12"/>
            <color indexed="81"/>
            <rFont val="BIZ UDゴシック"/>
            <family val="3"/>
            <charset val="128"/>
          </rPr>
          <t>「発注機関欄」で「その他の機関」を選択した場合は、施工場所を記載すること</t>
        </r>
      </text>
    </comment>
    <comment ref="AG34" authorId="1" shapeId="0" xr:uid="{49E25210-68ED-4925-9435-2BCF201A5921}">
      <text>
        <r>
          <rPr>
            <b/>
            <sz val="11"/>
            <color indexed="81"/>
            <rFont val="MS P ゴシック"/>
            <family val="3"/>
            <charset val="128"/>
          </rPr>
          <t>「従事役職欄」で「現場代理人（国家資格）」を選択した場合は、保有していた国家資格を記載すること</t>
        </r>
      </text>
    </comment>
    <comment ref="F36" authorId="0" shapeId="0" xr:uid="{5EFA427B-9F65-432C-8109-0153A2FF553A}">
      <text>
        <r>
          <rPr>
            <sz val="12"/>
            <color indexed="81"/>
            <rFont val="BIZ UDゴシック"/>
            <family val="3"/>
            <charset val="128"/>
          </rPr>
          <t>「その他機関」を選択した場合は、官庁名等を記載すること</t>
        </r>
      </text>
    </comment>
    <comment ref="L36" authorId="1" shapeId="0" xr:uid="{F1FD61B7-8817-44B4-BB81-811BA49BF744}">
      <text>
        <r>
          <rPr>
            <sz val="12"/>
            <color indexed="81"/>
            <rFont val="BIZ UDゴシック"/>
            <family val="3"/>
            <charset val="128"/>
          </rPr>
          <t>「発注機関欄」で「その他の機関」を選択した場合は、施工場所を記載すること</t>
        </r>
      </text>
    </comment>
    <comment ref="AG36" authorId="1" shapeId="0" xr:uid="{82C4F163-3CBE-460E-A935-89EDD63C1AB8}">
      <text>
        <r>
          <rPr>
            <b/>
            <sz val="11"/>
            <color indexed="81"/>
            <rFont val="MS P ゴシック"/>
            <family val="3"/>
            <charset val="128"/>
          </rPr>
          <t>「従事役職欄」で「現場代理人（国家資格）」を選択した場合は、保有していた国家資格を記載すること</t>
        </r>
      </text>
    </comment>
    <comment ref="F38" authorId="0" shapeId="0" xr:uid="{D93E1BF7-2CDE-4215-ACC7-7FFBC08B6862}">
      <text>
        <r>
          <rPr>
            <sz val="12"/>
            <color indexed="81"/>
            <rFont val="BIZ UDゴシック"/>
            <family val="3"/>
            <charset val="128"/>
          </rPr>
          <t>「その他機関」を選択した場合は、官庁名等を記載すること</t>
        </r>
      </text>
    </comment>
    <comment ref="L38" authorId="1" shapeId="0" xr:uid="{3DE4A1B6-4E14-4B7C-9C11-A2FD4EC23E87}">
      <text>
        <r>
          <rPr>
            <sz val="12"/>
            <color indexed="81"/>
            <rFont val="BIZ UDゴシック"/>
            <family val="3"/>
            <charset val="128"/>
          </rPr>
          <t>「発注機関欄」で「その他の機関」を選択した場合は、施工場所を記載すること</t>
        </r>
      </text>
    </comment>
    <comment ref="AG38" authorId="1" shapeId="0" xr:uid="{851F80CD-D018-4EC5-8CFC-E64A0F5F5B26}">
      <text>
        <r>
          <rPr>
            <b/>
            <sz val="11"/>
            <color indexed="81"/>
            <rFont val="MS P ゴシック"/>
            <family val="3"/>
            <charset val="128"/>
          </rPr>
          <t>「従事役職欄」で「現場代理人（国家資格）」を選択した場合は、保有していた国家資格を記載すること</t>
        </r>
      </text>
    </comment>
    <comment ref="F40" authorId="0" shapeId="0" xr:uid="{ACBEC0D9-BCE6-4564-BA64-BA879A5A94DE}">
      <text>
        <r>
          <rPr>
            <sz val="12"/>
            <color indexed="81"/>
            <rFont val="BIZ UDゴシック"/>
            <family val="3"/>
            <charset val="128"/>
          </rPr>
          <t>「その他機関」を選択した場合は、官庁名等を記載すること</t>
        </r>
      </text>
    </comment>
    <comment ref="L40" authorId="1" shapeId="0" xr:uid="{AEC62BC6-CA5F-412F-9F4D-D264EF69BFF9}">
      <text>
        <r>
          <rPr>
            <sz val="12"/>
            <color indexed="81"/>
            <rFont val="BIZ UDゴシック"/>
            <family val="3"/>
            <charset val="128"/>
          </rPr>
          <t>「発注機関欄」で「その他の機関」を選択した場合は、施工場所を記載すること</t>
        </r>
      </text>
    </comment>
    <comment ref="AG40" authorId="1" shapeId="0" xr:uid="{64A0D7B5-4BB5-4BCD-8EC7-415C889F0155}">
      <text>
        <r>
          <rPr>
            <b/>
            <sz val="11"/>
            <color indexed="81"/>
            <rFont val="MS P ゴシック"/>
            <family val="3"/>
            <charset val="128"/>
          </rPr>
          <t>「従事役職欄」で「現場代理人（国家資格）」を選択した場合は、保有していた国家資格を記載すること</t>
        </r>
      </text>
    </comment>
    <comment ref="F42" authorId="0" shapeId="0" xr:uid="{3899927F-6B97-4D48-8DB6-CCDB5644FA95}">
      <text>
        <r>
          <rPr>
            <sz val="12"/>
            <color indexed="81"/>
            <rFont val="BIZ UDゴシック"/>
            <family val="3"/>
            <charset val="128"/>
          </rPr>
          <t>「その他機関」を選択した場合は、官庁名等を記載すること</t>
        </r>
      </text>
    </comment>
    <comment ref="L42" authorId="1" shapeId="0" xr:uid="{85A70137-96B8-4630-B688-B6EAA5FEE6F8}">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02F7A6D6-6E14-439D-9FD0-6CE9EB797B83}">
      <text>
        <r>
          <rPr>
            <b/>
            <sz val="11"/>
            <color indexed="81"/>
            <rFont val="MS P ゴシック"/>
            <family val="3"/>
            <charset val="128"/>
          </rPr>
          <t>「従事役職欄」で「現場代理人（国家資格）」を選択した場合は、保有していた国家資格を記載すること</t>
        </r>
      </text>
    </comment>
    <comment ref="F44" authorId="0" shapeId="0" xr:uid="{DB396249-487F-441E-AF17-48192F04C918}">
      <text>
        <r>
          <rPr>
            <sz val="12"/>
            <color indexed="81"/>
            <rFont val="BIZ UDゴシック"/>
            <family val="3"/>
            <charset val="128"/>
          </rPr>
          <t>「その他機関」を選択した場合は、官庁名等を記載すること</t>
        </r>
      </text>
    </comment>
    <comment ref="L44" authorId="1" shapeId="0" xr:uid="{824AF305-C37B-4442-8E7E-183026716065}">
      <text>
        <r>
          <rPr>
            <sz val="12"/>
            <color indexed="81"/>
            <rFont val="BIZ UDゴシック"/>
            <family val="3"/>
            <charset val="128"/>
          </rPr>
          <t>「発注機関欄」で「その他の機関」を選択した場合は、施工場所を記載すること</t>
        </r>
      </text>
    </comment>
    <comment ref="AG44" authorId="1" shapeId="0" xr:uid="{6A09D3D9-04D5-4B34-99B5-90F8A5F4ED3C}">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9F0ADA13-D148-4C03-ABCF-780A7E7C2651}">
      <text>
        <r>
          <rPr>
            <b/>
            <sz val="9"/>
            <color indexed="81"/>
            <rFont val="MS P ゴシック"/>
            <family val="3"/>
            <charset val="128"/>
          </rPr>
          <t>印刷範囲外の点数より評価対象を自動で入力していますが、間違いないか必ず確認してください。</t>
        </r>
      </text>
    </comment>
    <comment ref="A23" authorId="0" shapeId="0" xr:uid="{83C352D6-EDE8-453A-BAA7-F626FCB5050B}">
      <text>
        <r>
          <rPr>
            <b/>
            <sz val="9"/>
            <color indexed="81"/>
            <rFont val="MS P ゴシック"/>
            <family val="3"/>
            <charset val="128"/>
          </rPr>
          <t>印刷範囲外の点数より評価対象を自動で入力していますが、間違いないか必ず確認してください。</t>
        </r>
      </text>
    </comment>
    <comment ref="A25" authorId="0" shapeId="0" xr:uid="{C83B506F-98D6-474E-BD57-D1881729A412}">
      <text>
        <r>
          <rPr>
            <b/>
            <sz val="9"/>
            <color indexed="81"/>
            <rFont val="MS P ゴシック"/>
            <family val="3"/>
            <charset val="128"/>
          </rPr>
          <t>印刷範囲外の点数より評価対象を自動で入力していますが、間違いないか必ず確認してください。</t>
        </r>
      </text>
    </comment>
  </commentList>
</comments>
</file>

<file path=xl/sharedStrings.xml><?xml version="1.0" encoding="utf-8"?>
<sst xmlns="http://schemas.openxmlformats.org/spreadsheetml/2006/main" count="2579" uniqueCount="817">
  <si>
    <t>企業の施工能力</t>
    <rPh sb="0" eb="2">
      <t>キギョウ</t>
    </rPh>
    <rPh sb="3" eb="5">
      <t>セコウ</t>
    </rPh>
    <rPh sb="5" eb="7">
      <t>ノウリョク</t>
    </rPh>
    <phoneticPr fontId="2"/>
  </si>
  <si>
    <t>備　考</t>
    <rPh sb="0" eb="1">
      <t>ソナエ</t>
    </rPh>
    <rPh sb="2" eb="3">
      <t>コウ</t>
    </rPh>
    <phoneticPr fontId="2"/>
  </si>
  <si>
    <t>　</t>
    <phoneticPr fontId="2"/>
  </si>
  <si>
    <t>工事成績</t>
    <phoneticPr fontId="2"/>
  </si>
  <si>
    <t>発注形態</t>
    <rPh sb="0" eb="2">
      <t>ハッチュウ</t>
    </rPh>
    <rPh sb="2" eb="4">
      <t>ケイタイ</t>
    </rPh>
    <phoneticPr fontId="2"/>
  </si>
  <si>
    <t>従事役職</t>
    <rPh sb="0" eb="2">
      <t>ジュウジ</t>
    </rPh>
    <rPh sb="2" eb="4">
      <t>ヤクショク</t>
    </rPh>
    <phoneticPr fontId="2"/>
  </si>
  <si>
    <t>単体</t>
    <rPh sb="0" eb="2">
      <t>タンタイ</t>
    </rPh>
    <phoneticPr fontId="2"/>
  </si>
  <si>
    <t>該当なし</t>
    <rPh sb="0" eb="2">
      <t>ガイトウ</t>
    </rPh>
    <phoneticPr fontId="2"/>
  </si>
  <si>
    <t>検査年月日</t>
    <rPh sb="0" eb="2">
      <t>ケンサ</t>
    </rPh>
    <rPh sb="2" eb="5">
      <t>ネンガッピ</t>
    </rPh>
    <phoneticPr fontId="2"/>
  </si>
  <si>
    <t>電話番号</t>
    <rPh sb="0" eb="2">
      <t>デンワ</t>
    </rPh>
    <rPh sb="2" eb="4">
      <t>バンゴウ</t>
    </rPh>
    <phoneticPr fontId="2"/>
  </si>
  <si>
    <t>施工能力評価型様式２号</t>
    <rPh sb="0" eb="2">
      <t>セコウ</t>
    </rPh>
    <rPh sb="2" eb="4">
      <t>ノウリョク</t>
    </rPh>
    <rPh sb="4" eb="6">
      <t>ヒョウカ</t>
    </rPh>
    <rPh sb="6" eb="7">
      <t>ガタ</t>
    </rPh>
    <rPh sb="7" eb="9">
      <t>ヨウシキ</t>
    </rPh>
    <rPh sb="10" eb="11">
      <t>ゴウ</t>
    </rPh>
    <phoneticPr fontId="2"/>
  </si>
  <si>
    <t>工事番号</t>
    <rPh sb="0" eb="2">
      <t>コウジ</t>
    </rPh>
    <rPh sb="2" eb="4">
      <t>バンゴウ</t>
    </rPh>
    <phoneticPr fontId="2"/>
  </si>
  <si>
    <t>会社名</t>
    <rPh sb="0" eb="3">
      <t>カイシャメイ</t>
    </rPh>
    <phoneticPr fontId="2"/>
  </si>
  <si>
    <t>工事名</t>
    <rPh sb="0" eb="3">
      <t>コウジメイ</t>
    </rPh>
    <phoneticPr fontId="2"/>
  </si>
  <si>
    <t>作成者</t>
    <rPh sb="0" eb="3">
      <t>サクセイシャ</t>
    </rPh>
    <phoneticPr fontId="2"/>
  </si>
  <si>
    <t>評価区分</t>
    <rPh sb="0" eb="2">
      <t>ヒョウカ</t>
    </rPh>
    <rPh sb="2" eb="4">
      <t>クブン</t>
    </rPh>
    <phoneticPr fontId="2"/>
  </si>
  <si>
    <t>評価項目</t>
    <rPh sb="0" eb="2">
      <t>ヒョウカ</t>
    </rPh>
    <rPh sb="2" eb="4">
      <t>コウモク</t>
    </rPh>
    <phoneticPr fontId="2"/>
  </si>
  <si>
    <t>配点</t>
    <rPh sb="0" eb="2">
      <t>ハイテン</t>
    </rPh>
    <phoneticPr fontId="2"/>
  </si>
  <si>
    <t>評価方法</t>
    <rPh sb="0" eb="2">
      <t>ヒョウカ</t>
    </rPh>
    <rPh sb="2" eb="4">
      <t>ホウホウ</t>
    </rPh>
    <phoneticPr fontId="2"/>
  </si>
  <si>
    <t>入札参加者（申告者）</t>
    <rPh sb="0" eb="2">
      <t>ニュウサツ</t>
    </rPh>
    <rPh sb="2" eb="5">
      <t>サンカシャ</t>
    </rPh>
    <rPh sb="6" eb="9">
      <t>シンコクシャ</t>
    </rPh>
    <phoneticPr fontId="2"/>
  </si>
  <si>
    <t>評価内容</t>
    <rPh sb="0" eb="2">
      <t>ヒョウカ</t>
    </rPh>
    <rPh sb="2" eb="4">
      <t>ナイヨウ</t>
    </rPh>
    <phoneticPr fontId="2"/>
  </si>
  <si>
    <t>評価点</t>
    <rPh sb="0" eb="2">
      <t>ヒョウカ</t>
    </rPh>
    <rPh sb="2" eb="3">
      <t>テン</t>
    </rPh>
    <phoneticPr fontId="2"/>
  </si>
  <si>
    <t>2点</t>
    <rPh sb="1" eb="2">
      <t>テン</t>
    </rPh>
    <phoneticPr fontId="2"/>
  </si>
  <si>
    <t>あり</t>
  </si>
  <si>
    <t>あり</t>
    <phoneticPr fontId="2"/>
  </si>
  <si>
    <t>なし</t>
  </si>
  <si>
    <t>4点</t>
    <rPh sb="1" eb="2">
      <t>テン</t>
    </rPh>
    <phoneticPr fontId="2"/>
  </si>
  <si>
    <t>85点以上</t>
    <rPh sb="2" eb="3">
      <t>テン</t>
    </rPh>
    <rPh sb="3" eb="5">
      <t>イジョウ</t>
    </rPh>
    <phoneticPr fontId="2"/>
  </si>
  <si>
    <t>社会貢献点数</t>
    <rPh sb="0" eb="2">
      <t>シャカイ</t>
    </rPh>
    <rPh sb="2" eb="4">
      <t>コウケン</t>
    </rPh>
    <rPh sb="4" eb="5">
      <t>テン</t>
    </rPh>
    <rPh sb="5" eb="6">
      <t>スウ</t>
    </rPh>
    <phoneticPr fontId="2"/>
  </si>
  <si>
    <t>100点以上</t>
    <rPh sb="3" eb="4">
      <t>テン</t>
    </rPh>
    <rPh sb="4" eb="6">
      <t>イジョウ</t>
    </rPh>
    <phoneticPr fontId="2"/>
  </si>
  <si>
    <t>社会貢献
点数を
記載</t>
    <rPh sb="0" eb="2">
      <t>シャカイ</t>
    </rPh>
    <rPh sb="2" eb="4">
      <t>コウケン</t>
    </rPh>
    <rPh sb="5" eb="7">
      <t>テンスウ</t>
    </rPh>
    <rPh sb="9" eb="11">
      <t>キサイ</t>
    </rPh>
    <phoneticPr fontId="2"/>
  </si>
  <si>
    <t>80点以上　100点未満</t>
    <rPh sb="2" eb="3">
      <t>テン</t>
    </rPh>
    <rPh sb="3" eb="5">
      <t>イジョウ</t>
    </rPh>
    <rPh sb="9" eb="10">
      <t>テン</t>
    </rPh>
    <rPh sb="10" eb="12">
      <t>ミマン</t>
    </rPh>
    <phoneticPr fontId="2"/>
  </si>
  <si>
    <t>60点以上　80点未満</t>
    <rPh sb="2" eb="3">
      <t>テン</t>
    </rPh>
    <rPh sb="3" eb="5">
      <t>イジョウ</t>
    </rPh>
    <rPh sb="8" eb="9">
      <t>テン</t>
    </rPh>
    <rPh sb="9" eb="11">
      <t>ミマン</t>
    </rPh>
    <phoneticPr fontId="2"/>
  </si>
  <si>
    <t>40点以上　60点未満</t>
    <rPh sb="2" eb="3">
      <t>テン</t>
    </rPh>
    <rPh sb="3" eb="5">
      <t>イジョウ</t>
    </rPh>
    <rPh sb="8" eb="9">
      <t>テン</t>
    </rPh>
    <rPh sb="9" eb="11">
      <t>ミマン</t>
    </rPh>
    <phoneticPr fontId="2"/>
  </si>
  <si>
    <t>40点未満</t>
    <rPh sb="2" eb="3">
      <t>テン</t>
    </rPh>
    <rPh sb="3" eb="5">
      <t>ミマン</t>
    </rPh>
    <phoneticPr fontId="2"/>
  </si>
  <si>
    <t>なし</t>
    <phoneticPr fontId="2"/>
  </si>
  <si>
    <t>3点</t>
    <rPh sb="1" eb="2">
      <t>テン</t>
    </rPh>
    <phoneticPr fontId="2"/>
  </si>
  <si>
    <t>地域精通度
（本店所在地）</t>
    <rPh sb="0" eb="2">
      <t>チイキ</t>
    </rPh>
    <rPh sb="2" eb="4">
      <t>セイツウ</t>
    </rPh>
    <rPh sb="4" eb="5">
      <t>ド</t>
    </rPh>
    <rPh sb="7" eb="9">
      <t>ホンテン</t>
    </rPh>
    <rPh sb="9" eb="12">
      <t>ショザイチ</t>
    </rPh>
    <phoneticPr fontId="2"/>
  </si>
  <si>
    <t>1点</t>
    <rPh sb="1" eb="2">
      <t>テン</t>
    </rPh>
    <phoneticPr fontId="2"/>
  </si>
  <si>
    <t>小計</t>
    <rPh sb="0" eb="2">
      <t>ショウケイ</t>
    </rPh>
    <phoneticPr fontId="2"/>
  </si>
  <si>
    <t>企業の施工能力（Ａ）</t>
    <rPh sb="0" eb="2">
      <t>キギョウ</t>
    </rPh>
    <rPh sb="3" eb="5">
      <t>セコウ</t>
    </rPh>
    <rPh sb="5" eb="7">
      <t>ノウリョク</t>
    </rPh>
    <phoneticPr fontId="2"/>
  </si>
  <si>
    <t>配置予定技術者の技術力（Ｂ）</t>
    <rPh sb="0" eb="2">
      <t>ハイチ</t>
    </rPh>
    <rPh sb="2" eb="4">
      <t>ヨテイ</t>
    </rPh>
    <rPh sb="4" eb="7">
      <t>ギジュツシャ</t>
    </rPh>
    <rPh sb="8" eb="11">
      <t>ギジュツリョク</t>
    </rPh>
    <phoneticPr fontId="2"/>
  </si>
  <si>
    <t>技術資料</t>
    <rPh sb="0" eb="2">
      <t>ギジュツ</t>
    </rPh>
    <rPh sb="2" eb="4">
      <t>シリョウ</t>
    </rPh>
    <phoneticPr fontId="2"/>
  </si>
  <si>
    <t>新技術・新工法
の活用</t>
    <rPh sb="0" eb="3">
      <t>シンギジュツ</t>
    </rPh>
    <rPh sb="4" eb="7">
      <t>シンコウホウ</t>
    </rPh>
    <rPh sb="9" eb="11">
      <t>カツヨウ</t>
    </rPh>
    <phoneticPr fontId="2"/>
  </si>
  <si>
    <t>自己評価</t>
    <rPh sb="0" eb="2">
      <t>ジコ</t>
    </rPh>
    <rPh sb="2" eb="4">
      <t>ヒョウカ</t>
    </rPh>
    <phoneticPr fontId="2"/>
  </si>
  <si>
    <t>《※「同種工事の施工実績」評価あり、「地域固有の社会貢献活動」なし》</t>
    <phoneticPr fontId="2"/>
  </si>
  <si>
    <t>加算点</t>
    <rPh sb="0" eb="2">
      <t>カサン</t>
    </rPh>
    <rPh sb="2" eb="3">
      <t>テン</t>
    </rPh>
    <phoneticPr fontId="2"/>
  </si>
  <si>
    <t>80点以上　85点未満</t>
    <rPh sb="2" eb="5">
      <t>テンイジョウ</t>
    </rPh>
    <rPh sb="8" eb="9">
      <t>テン</t>
    </rPh>
    <rPh sb="9" eb="11">
      <t>ミマン</t>
    </rPh>
    <phoneticPr fontId="2"/>
  </si>
  <si>
    <t>75点以上　80点未満</t>
    <rPh sb="2" eb="5">
      <t>テンイジョウ</t>
    </rPh>
    <rPh sb="8" eb="9">
      <t>テン</t>
    </rPh>
    <rPh sb="9" eb="11">
      <t>ミマン</t>
    </rPh>
    <phoneticPr fontId="2"/>
  </si>
  <si>
    <t>70点以上　75点未満</t>
    <rPh sb="2" eb="5">
      <t>テンイジョウ</t>
    </rPh>
    <rPh sb="8" eb="9">
      <t>テン</t>
    </rPh>
    <rPh sb="9" eb="11">
      <t>ミマン</t>
    </rPh>
    <phoneticPr fontId="2"/>
  </si>
  <si>
    <t>80点以上85点未満</t>
    <rPh sb="2" eb="3">
      <t>テン</t>
    </rPh>
    <rPh sb="3" eb="5">
      <t>イジョウ</t>
    </rPh>
    <rPh sb="7" eb="8">
      <t>テン</t>
    </rPh>
    <rPh sb="8" eb="10">
      <t>ミマン</t>
    </rPh>
    <phoneticPr fontId="2"/>
  </si>
  <si>
    <t>75点以上80点未満</t>
    <rPh sb="2" eb="3">
      <t>テン</t>
    </rPh>
    <rPh sb="3" eb="5">
      <t>イジョウ</t>
    </rPh>
    <rPh sb="7" eb="8">
      <t>テン</t>
    </rPh>
    <rPh sb="8" eb="10">
      <t>ミマン</t>
    </rPh>
    <phoneticPr fontId="2"/>
  </si>
  <si>
    <t>評価
対象</t>
    <rPh sb="0" eb="2">
      <t>ヒョウカ</t>
    </rPh>
    <rPh sb="3" eb="5">
      <t>タイショウ</t>
    </rPh>
    <phoneticPr fontId="2"/>
  </si>
  <si>
    <t>工事
番号</t>
    <rPh sb="0" eb="2">
      <t>コウジ</t>
    </rPh>
    <rPh sb="3" eb="5">
      <t>バンゴウ</t>
    </rPh>
    <phoneticPr fontId="2"/>
  </si>
  <si>
    <t>工種</t>
    <phoneticPr fontId="2"/>
  </si>
  <si>
    <t>地域固有の社会貢献活動</t>
    <rPh sb="0" eb="2">
      <t>チイキ</t>
    </rPh>
    <rPh sb="2" eb="4">
      <t>コユウ</t>
    </rPh>
    <rPh sb="5" eb="7">
      <t>シャカイ</t>
    </rPh>
    <rPh sb="7" eb="9">
      <t>コウケン</t>
    </rPh>
    <rPh sb="9" eb="11">
      <t>カツドウ</t>
    </rPh>
    <phoneticPr fontId="2"/>
  </si>
  <si>
    <t>工事成績</t>
    <rPh sb="0" eb="2">
      <t>コウジ</t>
    </rPh>
    <rPh sb="2" eb="4">
      <t>セイセキ</t>
    </rPh>
    <phoneticPr fontId="2"/>
  </si>
  <si>
    <t>同種工事
の施工実績</t>
    <rPh sb="0" eb="2">
      <t>ドウシュ</t>
    </rPh>
    <rPh sb="2" eb="4">
      <t>コウジ</t>
    </rPh>
    <rPh sb="6" eb="8">
      <t>セコウ</t>
    </rPh>
    <rPh sb="8" eb="10">
      <t>ジッセキ</t>
    </rPh>
    <phoneticPr fontId="2"/>
  </si>
  <si>
    <t>○</t>
  </si>
  <si>
    <t>地域固有の
社会貢献活動</t>
    <phoneticPr fontId="2"/>
  </si>
  <si>
    <t>１　提出書類</t>
    <rPh sb="2" eb="4">
      <t>テイシュツ</t>
    </rPh>
    <rPh sb="4" eb="6">
      <t>ショルイ</t>
    </rPh>
    <phoneticPr fontId="2"/>
  </si>
  <si>
    <t>－</t>
    <phoneticPr fontId="2"/>
  </si>
  <si>
    <t>工事名：</t>
    <rPh sb="0" eb="3">
      <t>コウジメイ</t>
    </rPh>
    <phoneticPr fontId="2"/>
  </si>
  <si>
    <t>商号又は名称：</t>
    <rPh sb="0" eb="2">
      <t>ショウゴウ</t>
    </rPh>
    <rPh sb="2" eb="3">
      <t>マタ</t>
    </rPh>
    <rPh sb="4" eb="6">
      <t>メイショウ</t>
    </rPh>
    <phoneticPr fontId="2"/>
  </si>
  <si>
    <t>このシートは触らないでください。</t>
    <rPh sb="6" eb="7">
      <t>サワ</t>
    </rPh>
    <phoneticPr fontId="2"/>
  </si>
  <si>
    <t>同種工事の施工実績</t>
    <rPh sb="0" eb="2">
      <t>ドウシュ</t>
    </rPh>
    <rPh sb="2" eb="4">
      <t>コウジ</t>
    </rPh>
    <rPh sb="5" eb="7">
      <t>セコウ</t>
    </rPh>
    <rPh sb="7" eb="9">
      <t>ジッセキ</t>
    </rPh>
    <phoneticPr fontId="2"/>
  </si>
  <si>
    <t>自己評価申告書内容</t>
    <rPh sb="0" eb="2">
      <t>ジコ</t>
    </rPh>
    <rPh sb="2" eb="4">
      <t>ヒョウカ</t>
    </rPh>
    <rPh sb="4" eb="7">
      <t>シンコクショ</t>
    </rPh>
    <rPh sb="7" eb="9">
      <t>ナイヨウ</t>
    </rPh>
    <phoneticPr fontId="2"/>
  </si>
  <si>
    <t>社会貢献点数</t>
    <rPh sb="0" eb="2">
      <t>シャカイ</t>
    </rPh>
    <rPh sb="2" eb="4">
      <t>コウケン</t>
    </rPh>
    <rPh sb="4" eb="6">
      <t>テンスウ</t>
    </rPh>
    <phoneticPr fontId="2"/>
  </si>
  <si>
    <t>配置予定技術者の技術力</t>
    <rPh sb="0" eb="2">
      <t>ハイチ</t>
    </rPh>
    <rPh sb="2" eb="4">
      <t>ヨテイ</t>
    </rPh>
    <rPh sb="4" eb="6">
      <t>ギジュツ</t>
    </rPh>
    <rPh sb="6" eb="7">
      <t>シャ</t>
    </rPh>
    <rPh sb="8" eb="10">
      <t>ギジュツ</t>
    </rPh>
    <rPh sb="10" eb="11">
      <t>リョク</t>
    </rPh>
    <phoneticPr fontId="2"/>
  </si>
  <si>
    <t>継続学習(CPD)の取得状況</t>
    <rPh sb="0" eb="2">
      <t>ケイゾク</t>
    </rPh>
    <rPh sb="2" eb="4">
      <t>ガクシュウ</t>
    </rPh>
    <rPh sb="10" eb="12">
      <t>シュトク</t>
    </rPh>
    <rPh sb="12" eb="14">
      <t>ジョウキョウ</t>
    </rPh>
    <phoneticPr fontId="2"/>
  </si>
  <si>
    <t>地域精通度</t>
    <rPh sb="0" eb="2">
      <t>チイキ</t>
    </rPh>
    <rPh sb="2" eb="4">
      <t>セイツウ</t>
    </rPh>
    <rPh sb="4" eb="5">
      <t>ド</t>
    </rPh>
    <phoneticPr fontId="2"/>
  </si>
  <si>
    <t>県内企業の下請負人活用状況</t>
    <rPh sb="0" eb="2">
      <t>ケンナイ</t>
    </rPh>
    <rPh sb="2" eb="4">
      <t>キギョウ</t>
    </rPh>
    <rPh sb="5" eb="9">
      <t>シタウケオイニン</t>
    </rPh>
    <rPh sb="9" eb="11">
      <t>カツヨウ</t>
    </rPh>
    <rPh sb="11" eb="13">
      <t>ジョウキョウ</t>
    </rPh>
    <phoneticPr fontId="2"/>
  </si>
  <si>
    <t>新技術・新工法の活用</t>
    <rPh sb="0" eb="3">
      <t>シンギジュツ</t>
    </rPh>
    <rPh sb="4" eb="7">
      <t>シンコウホウ</t>
    </rPh>
    <rPh sb="8" eb="10">
      <t>カツヨウ</t>
    </rPh>
    <phoneticPr fontId="2"/>
  </si>
  <si>
    <t>県内産資材の活用</t>
    <rPh sb="0" eb="3">
      <t>ケンナイサン</t>
    </rPh>
    <rPh sb="3" eb="5">
      <t>シザイ</t>
    </rPh>
    <rPh sb="6" eb="8">
      <t>カツヨウ</t>
    </rPh>
    <phoneticPr fontId="2"/>
  </si>
  <si>
    <t>有り</t>
    <rPh sb="0" eb="1">
      <t>ア</t>
    </rPh>
    <phoneticPr fontId="2"/>
  </si>
  <si>
    <t>有り（１点）</t>
    <rPh sb="0" eb="1">
      <t>ア</t>
    </rPh>
    <rPh sb="4" eb="5">
      <t>テン</t>
    </rPh>
    <phoneticPr fontId="2"/>
  </si>
  <si>
    <t>無し</t>
    <rPh sb="0" eb="1">
      <t>ナ</t>
    </rPh>
    <phoneticPr fontId="2"/>
  </si>
  <si>
    <t>有り（２点）</t>
    <rPh sb="0" eb="1">
      <t>ア</t>
    </rPh>
    <rPh sb="4" eb="5">
      <t>テン</t>
    </rPh>
    <phoneticPr fontId="2"/>
  </si>
  <si>
    <t>有り（２項目）</t>
    <rPh sb="0" eb="1">
      <t>ア</t>
    </rPh>
    <rPh sb="4" eb="6">
      <t>コウモク</t>
    </rPh>
    <phoneticPr fontId="2"/>
  </si>
  <si>
    <t>-</t>
    <phoneticPr fontId="2"/>
  </si>
  <si>
    <t>建設業許可番号</t>
    <rPh sb="0" eb="3">
      <t>ケンセツギョウ</t>
    </rPh>
    <rPh sb="3" eb="5">
      <t>キョカ</t>
    </rPh>
    <rPh sb="5" eb="7">
      <t>バンゴウ</t>
    </rPh>
    <phoneticPr fontId="2"/>
  </si>
  <si>
    <t>国土交通大臣</t>
    <rPh sb="0" eb="2">
      <t>コクド</t>
    </rPh>
    <rPh sb="2" eb="4">
      <t>コウツウ</t>
    </rPh>
    <rPh sb="4" eb="6">
      <t>ダイジン</t>
    </rPh>
    <phoneticPr fontId="2"/>
  </si>
  <si>
    <t>兵庫県知事</t>
    <rPh sb="0" eb="3">
      <t>ヒョウゴケン</t>
    </rPh>
    <rPh sb="3" eb="5">
      <t>チジ</t>
    </rPh>
    <phoneticPr fontId="2"/>
  </si>
  <si>
    <t>北海道知事</t>
    <rPh sb="0" eb="3">
      <t>ホッカイドウ</t>
    </rPh>
    <phoneticPr fontId="2"/>
  </si>
  <si>
    <t>青森県知事</t>
    <rPh sb="0" eb="2">
      <t>アオモリ</t>
    </rPh>
    <rPh sb="2" eb="3">
      <t>ケン</t>
    </rPh>
    <phoneticPr fontId="2"/>
  </si>
  <si>
    <t>岩手県知事</t>
    <rPh sb="0" eb="2">
      <t>イワテ</t>
    </rPh>
    <rPh sb="2" eb="3">
      <t>ケン</t>
    </rPh>
    <phoneticPr fontId="2"/>
  </si>
  <si>
    <t>宮城県知事</t>
    <rPh sb="0" eb="2">
      <t>ミヤギ</t>
    </rPh>
    <rPh sb="2" eb="3">
      <t>ケン</t>
    </rPh>
    <phoneticPr fontId="2"/>
  </si>
  <si>
    <t>秋田県知事</t>
    <rPh sb="0" eb="2">
      <t>アキタ</t>
    </rPh>
    <rPh sb="2" eb="3">
      <t>ケン</t>
    </rPh>
    <phoneticPr fontId="2"/>
  </si>
  <si>
    <t>山形県知事</t>
    <rPh sb="0" eb="2">
      <t>ヤマガタ</t>
    </rPh>
    <phoneticPr fontId="2"/>
  </si>
  <si>
    <t>福島県知事</t>
    <rPh sb="0" eb="2">
      <t>フクシマ</t>
    </rPh>
    <phoneticPr fontId="2"/>
  </si>
  <si>
    <t>茨城県知事</t>
    <rPh sb="0" eb="2">
      <t>イバラギ</t>
    </rPh>
    <phoneticPr fontId="2"/>
  </si>
  <si>
    <t>栃木県知事</t>
    <rPh sb="0" eb="2">
      <t>トチギ</t>
    </rPh>
    <rPh sb="2" eb="3">
      <t>ケン</t>
    </rPh>
    <phoneticPr fontId="2"/>
  </si>
  <si>
    <t>群馬県知事</t>
    <rPh sb="0" eb="2">
      <t>グンマ</t>
    </rPh>
    <phoneticPr fontId="2"/>
  </si>
  <si>
    <t>埼玉県知事</t>
    <rPh sb="0" eb="2">
      <t>サイタマ</t>
    </rPh>
    <phoneticPr fontId="2"/>
  </si>
  <si>
    <t>千葉県知事</t>
    <rPh sb="0" eb="2">
      <t>チバ</t>
    </rPh>
    <rPh sb="2" eb="3">
      <t>ケン</t>
    </rPh>
    <phoneticPr fontId="2"/>
  </si>
  <si>
    <t>東京都知事</t>
    <rPh sb="0" eb="3">
      <t>トウキョウト</t>
    </rPh>
    <phoneticPr fontId="2"/>
  </si>
  <si>
    <t>神奈川県知事</t>
    <rPh sb="0" eb="3">
      <t>カナガワ</t>
    </rPh>
    <phoneticPr fontId="2"/>
  </si>
  <si>
    <t>新潟県知事</t>
    <rPh sb="0" eb="2">
      <t>ニイガタ</t>
    </rPh>
    <phoneticPr fontId="2"/>
  </si>
  <si>
    <t>富山県知事</t>
    <rPh sb="0" eb="2">
      <t>トヤマ</t>
    </rPh>
    <phoneticPr fontId="2"/>
  </si>
  <si>
    <t>石川県知事</t>
    <rPh sb="0" eb="2">
      <t>イシカワ</t>
    </rPh>
    <phoneticPr fontId="2"/>
  </si>
  <si>
    <t>福井県知事</t>
    <rPh sb="0" eb="2">
      <t>フクイ</t>
    </rPh>
    <phoneticPr fontId="2"/>
  </si>
  <si>
    <t>山梨県知事</t>
    <rPh sb="0" eb="2">
      <t>ヤマナシ</t>
    </rPh>
    <phoneticPr fontId="2"/>
  </si>
  <si>
    <t>長野県知事</t>
    <rPh sb="0" eb="2">
      <t>ナガノ</t>
    </rPh>
    <phoneticPr fontId="2"/>
  </si>
  <si>
    <t>岐阜県知事</t>
    <rPh sb="0" eb="2">
      <t>ギフ</t>
    </rPh>
    <phoneticPr fontId="2"/>
  </si>
  <si>
    <t>静岡県知事</t>
    <rPh sb="0" eb="2">
      <t>シズオカ</t>
    </rPh>
    <phoneticPr fontId="2"/>
  </si>
  <si>
    <t>愛知県知事</t>
    <rPh sb="0" eb="2">
      <t>アイチ</t>
    </rPh>
    <phoneticPr fontId="2"/>
  </si>
  <si>
    <t>三重県知事</t>
    <rPh sb="0" eb="2">
      <t>ミエ</t>
    </rPh>
    <phoneticPr fontId="2"/>
  </si>
  <si>
    <t>滋賀県知事</t>
    <rPh sb="0" eb="2">
      <t>シガ</t>
    </rPh>
    <phoneticPr fontId="2"/>
  </si>
  <si>
    <t>奈良県知事</t>
    <rPh sb="0" eb="2">
      <t>ナラ</t>
    </rPh>
    <phoneticPr fontId="2"/>
  </si>
  <si>
    <t>和歌山県知事</t>
    <rPh sb="0" eb="3">
      <t>ワカヤマ</t>
    </rPh>
    <phoneticPr fontId="2"/>
  </si>
  <si>
    <t>鳥取県知事</t>
    <rPh sb="0" eb="2">
      <t>トットリ</t>
    </rPh>
    <phoneticPr fontId="2"/>
  </si>
  <si>
    <t>島根県知事</t>
    <rPh sb="0" eb="2">
      <t>シマネ</t>
    </rPh>
    <phoneticPr fontId="2"/>
  </si>
  <si>
    <t>岡山県知事</t>
    <rPh sb="0" eb="2">
      <t>オカヤマ</t>
    </rPh>
    <phoneticPr fontId="2"/>
  </si>
  <si>
    <t>広島県知事</t>
    <rPh sb="0" eb="2">
      <t>ヒロシマ</t>
    </rPh>
    <phoneticPr fontId="2"/>
  </si>
  <si>
    <t>山口県知事</t>
    <rPh sb="0" eb="2">
      <t>ヤマグチ</t>
    </rPh>
    <phoneticPr fontId="2"/>
  </si>
  <si>
    <t>徳島県知事</t>
    <rPh sb="0" eb="2">
      <t>トクシマ</t>
    </rPh>
    <phoneticPr fontId="2"/>
  </si>
  <si>
    <t>香川県知事</t>
    <rPh sb="0" eb="2">
      <t>カガワ</t>
    </rPh>
    <phoneticPr fontId="2"/>
  </si>
  <si>
    <t>愛媛県知事</t>
    <rPh sb="0" eb="2">
      <t>エヒメ</t>
    </rPh>
    <phoneticPr fontId="2"/>
  </si>
  <si>
    <t>高知県知事</t>
    <rPh sb="0" eb="2">
      <t>コウチ</t>
    </rPh>
    <phoneticPr fontId="2"/>
  </si>
  <si>
    <t>福岡県知事</t>
    <rPh sb="0" eb="2">
      <t>フクオカ</t>
    </rPh>
    <phoneticPr fontId="2"/>
  </si>
  <si>
    <t>佐賀県知事</t>
    <rPh sb="0" eb="2">
      <t>サガ</t>
    </rPh>
    <phoneticPr fontId="2"/>
  </si>
  <si>
    <t>長崎県知事</t>
    <rPh sb="0" eb="2">
      <t>ナガサキ</t>
    </rPh>
    <phoneticPr fontId="2"/>
  </si>
  <si>
    <t>熊本県知事</t>
    <rPh sb="0" eb="2">
      <t>クマモト</t>
    </rPh>
    <phoneticPr fontId="2"/>
  </si>
  <si>
    <t>大分県知事</t>
    <rPh sb="0" eb="2">
      <t>オオイタ</t>
    </rPh>
    <phoneticPr fontId="2"/>
  </si>
  <si>
    <t>宮崎県知事</t>
    <rPh sb="0" eb="2">
      <t>ミヤザキ</t>
    </rPh>
    <phoneticPr fontId="2"/>
  </si>
  <si>
    <t>鹿児島県知事</t>
    <rPh sb="0" eb="3">
      <t>カゴシマ</t>
    </rPh>
    <phoneticPr fontId="2"/>
  </si>
  <si>
    <t>沖縄県知事</t>
    <rPh sb="0" eb="2">
      <t>オキナワ</t>
    </rPh>
    <phoneticPr fontId="2"/>
  </si>
  <si>
    <t>------------</t>
    <phoneticPr fontId="2"/>
  </si>
  <si>
    <t>許可番号</t>
    <rPh sb="0" eb="2">
      <t>キョカ</t>
    </rPh>
    <rPh sb="2" eb="4">
      <t>バンゴウ</t>
    </rPh>
    <phoneticPr fontId="2"/>
  </si>
  <si>
    <t>鹿児島県知事</t>
    <phoneticPr fontId="2"/>
  </si>
  <si>
    <t>国土交通大臣</t>
    <phoneticPr fontId="2"/>
  </si>
  <si>
    <t>兵庫県知事</t>
    <phoneticPr fontId="2"/>
  </si>
  <si>
    <t>福井県知事</t>
    <phoneticPr fontId="2"/>
  </si>
  <si>
    <t>滋賀県知事</t>
    <phoneticPr fontId="2"/>
  </si>
  <si>
    <t>京都府知事</t>
    <phoneticPr fontId="2"/>
  </si>
  <si>
    <t>大阪府知事</t>
    <phoneticPr fontId="2"/>
  </si>
  <si>
    <t>奈良県知事</t>
    <phoneticPr fontId="2"/>
  </si>
  <si>
    <t>和歌山県知事</t>
    <phoneticPr fontId="2"/>
  </si>
  <si>
    <t>北海道知事</t>
    <phoneticPr fontId="2"/>
  </si>
  <si>
    <t>青森県知事</t>
    <phoneticPr fontId="2"/>
  </si>
  <si>
    <t>岩手県知事</t>
    <phoneticPr fontId="2"/>
  </si>
  <si>
    <t>宮城県知事</t>
    <phoneticPr fontId="2"/>
  </si>
  <si>
    <t>秋田県知事</t>
    <phoneticPr fontId="2"/>
  </si>
  <si>
    <t>山形県知事</t>
    <phoneticPr fontId="2"/>
  </si>
  <si>
    <t>福島県知事</t>
    <phoneticPr fontId="2"/>
  </si>
  <si>
    <t>茨城県知事</t>
    <phoneticPr fontId="2"/>
  </si>
  <si>
    <t>栃木県知事</t>
    <phoneticPr fontId="2"/>
  </si>
  <si>
    <t>群馬県知事</t>
    <phoneticPr fontId="2"/>
  </si>
  <si>
    <t>埼玉県知事</t>
    <phoneticPr fontId="2"/>
  </si>
  <si>
    <t>千葉県知事</t>
    <phoneticPr fontId="2"/>
  </si>
  <si>
    <t>東京都知事</t>
    <phoneticPr fontId="2"/>
  </si>
  <si>
    <t>神奈川県知事</t>
    <phoneticPr fontId="2"/>
  </si>
  <si>
    <t>山梨県知事</t>
    <phoneticPr fontId="2"/>
  </si>
  <si>
    <t>長野県知事</t>
    <phoneticPr fontId="2"/>
  </si>
  <si>
    <t>新潟県知事</t>
    <phoneticPr fontId="2"/>
  </si>
  <si>
    <t>富山県知事</t>
    <phoneticPr fontId="2"/>
  </si>
  <si>
    <t>石川県知事</t>
    <phoneticPr fontId="2"/>
  </si>
  <si>
    <t>岐阜県知事</t>
    <phoneticPr fontId="2"/>
  </si>
  <si>
    <t>静岡県知事</t>
    <phoneticPr fontId="2"/>
  </si>
  <si>
    <t>愛知県知事</t>
    <phoneticPr fontId="2"/>
  </si>
  <si>
    <t>三重県知事</t>
    <phoneticPr fontId="2"/>
  </si>
  <si>
    <t>島根県知事</t>
    <phoneticPr fontId="2"/>
  </si>
  <si>
    <t>鳥取県知事</t>
    <phoneticPr fontId="2"/>
  </si>
  <si>
    <t>岡山県知事</t>
    <phoneticPr fontId="2"/>
  </si>
  <si>
    <t>広島県知事</t>
    <phoneticPr fontId="2"/>
  </si>
  <si>
    <t>山口県知事</t>
    <phoneticPr fontId="2"/>
  </si>
  <si>
    <t>徳島県知事</t>
    <phoneticPr fontId="2"/>
  </si>
  <si>
    <t>香川県知事</t>
    <phoneticPr fontId="2"/>
  </si>
  <si>
    <t>愛媛県知事</t>
    <phoneticPr fontId="2"/>
  </si>
  <si>
    <t>高知県知事</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</si>
  <si>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</si>
  <si>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</si>
  <si>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</si>
  <si>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</si>
  <si>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</si>
  <si>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</si>
  <si>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■近畿</t>
    <phoneticPr fontId="2"/>
  </si>
  <si>
    <t>■関東</t>
    <phoneticPr fontId="2"/>
  </si>
  <si>
    <t>■北陸</t>
    <phoneticPr fontId="2"/>
  </si>
  <si>
    <t>■中部</t>
    <phoneticPr fontId="2"/>
  </si>
  <si>
    <t>■中国</t>
    <phoneticPr fontId="2"/>
  </si>
  <si>
    <t>■四国</t>
    <phoneticPr fontId="2"/>
  </si>
  <si>
    <t>■九州沖縄</t>
    <phoneticPr fontId="2"/>
  </si>
  <si>
    <t>兵庫県知事</t>
  </si>
  <si>
    <t>許可　第</t>
    <rPh sb="3" eb="4">
      <t>ダイ</t>
    </rPh>
    <phoneticPr fontId="2"/>
  </si>
  <si>
    <t>号</t>
    <rPh sb="0" eb="1">
      <t>ゴウ</t>
    </rPh>
    <phoneticPr fontId="2"/>
  </si>
  <si>
    <t>注１</t>
    <rPh sb="0" eb="1">
      <t>チュウ</t>
    </rPh>
    <phoneticPr fontId="2"/>
  </si>
  <si>
    <t>同種工事の施工実績がある。</t>
    <phoneticPr fontId="2"/>
  </si>
  <si>
    <t>同種工事の施工実績がない。</t>
    <phoneticPr fontId="2"/>
  </si>
  <si>
    <t>（別表）建設業を許可した者</t>
    <phoneticPr fontId="2"/>
  </si>
  <si>
    <t>地域固有の社会貢献活動の実績がない。</t>
    <phoneticPr fontId="2"/>
  </si>
  <si>
    <t>地域固有の社会貢献活動の実績がある。</t>
    <phoneticPr fontId="2"/>
  </si>
  <si>
    <t>■北海道東北</t>
    <rPh sb="4" eb="6">
      <t>トウホク</t>
    </rPh>
    <phoneticPr fontId="2"/>
  </si>
  <si>
    <t>専任補助者</t>
  </si>
  <si>
    <t>専任補助者の配置</t>
    <rPh sb="0" eb="2">
      <t>センニン</t>
    </rPh>
    <rPh sb="2" eb="5">
      <t>ホジョシャ</t>
    </rPh>
    <rPh sb="6" eb="8">
      <t>ハイチ</t>
    </rPh>
    <phoneticPr fontId="2"/>
  </si>
  <si>
    <t>2点</t>
    <phoneticPr fontId="2"/>
  </si>
  <si>
    <t>県内企業の
下請負人活用
状況</t>
    <rPh sb="0" eb="2">
      <t>ケンナイ</t>
    </rPh>
    <rPh sb="2" eb="4">
      <t>キギョウ</t>
    </rPh>
    <rPh sb="6" eb="7">
      <t>シタ</t>
    </rPh>
    <rPh sb="8" eb="9">
      <t>フ</t>
    </rPh>
    <rPh sb="9" eb="10">
      <t>ニン</t>
    </rPh>
    <rPh sb="10" eb="12">
      <t>カツヨウ</t>
    </rPh>
    <rPh sb="13" eb="15">
      <t>ジョウキョウ</t>
    </rPh>
    <phoneticPr fontId="2"/>
  </si>
  <si>
    <t>推奨単位以上の取得実績がある。</t>
    <rPh sb="0" eb="2">
      <t>スイショウ</t>
    </rPh>
    <rPh sb="2" eb="4">
      <t>タンイ</t>
    </rPh>
    <rPh sb="4" eb="6">
      <t>イジョウ</t>
    </rPh>
    <rPh sb="7" eb="9">
      <t>シュトク</t>
    </rPh>
    <rPh sb="9" eb="11">
      <t>ジッセキ</t>
    </rPh>
    <phoneticPr fontId="2"/>
  </si>
  <si>
    <t>推奨単位以上の取得実績がない。</t>
    <rPh sb="0" eb="2">
      <t>スイショウ</t>
    </rPh>
    <rPh sb="2" eb="4">
      <t>タンイ</t>
    </rPh>
    <rPh sb="4" eb="6">
      <t>イジョウ</t>
    </rPh>
    <rPh sb="7" eb="9">
      <t>シュトク</t>
    </rPh>
    <rPh sb="9" eb="11">
      <t>ジッセキ</t>
    </rPh>
    <phoneticPr fontId="2"/>
  </si>
  <si>
    <t>当該工事において適用しない。</t>
    <rPh sb="0" eb="2">
      <t>トウガイ</t>
    </rPh>
    <rPh sb="2" eb="4">
      <t>コウジ</t>
    </rPh>
    <rPh sb="8" eb="10">
      <t>テキヨウ</t>
    </rPh>
    <phoneticPr fontId="2"/>
  </si>
  <si>
    <t>当該工事において適用する。</t>
    <rPh sb="0" eb="2">
      <t>トウガイ</t>
    </rPh>
    <rPh sb="2" eb="4">
      <t>コウジ</t>
    </rPh>
    <rPh sb="8" eb="10">
      <t>テキヨウ</t>
    </rPh>
    <phoneticPr fontId="2"/>
  </si>
  <si>
    <t>上記に該当しない。</t>
    <rPh sb="0" eb="2">
      <t>ジョウキ</t>
    </rPh>
    <rPh sb="3" eb="5">
      <t>ガイトウ</t>
    </rPh>
    <phoneticPr fontId="2"/>
  </si>
  <si>
    <t>地域建設業者の育成</t>
    <rPh sb="0" eb="2">
      <t>チイキ</t>
    </rPh>
    <rPh sb="2" eb="4">
      <t>ケンセツ</t>
    </rPh>
    <rPh sb="4" eb="6">
      <t>ギョウシャ</t>
    </rPh>
    <rPh sb="7" eb="9">
      <t>イクセイ</t>
    </rPh>
    <phoneticPr fontId="2"/>
  </si>
  <si>
    <t>地域建設業者の育成</t>
    <rPh sb="0" eb="2">
      <t>チイキ</t>
    </rPh>
    <rPh sb="2" eb="5">
      <t>ケンセツギョウ</t>
    </rPh>
    <rPh sb="5" eb="6">
      <t>シャ</t>
    </rPh>
    <rPh sb="7" eb="9">
      <t>イクセイ</t>
    </rPh>
    <phoneticPr fontId="2"/>
  </si>
  <si>
    <t>当該評価項目において評価対象とする技術者</t>
    <rPh sb="0" eb="2">
      <t>トウガイ</t>
    </rPh>
    <rPh sb="2" eb="4">
      <t>ヒョウカ</t>
    </rPh>
    <rPh sb="4" eb="6">
      <t>コウモク</t>
    </rPh>
    <rPh sb="10" eb="12">
      <t>ヒョウカ</t>
    </rPh>
    <rPh sb="12" eb="14">
      <t>タイショウ</t>
    </rPh>
    <rPh sb="17" eb="20">
      <t>ギジュツシャ</t>
    </rPh>
    <phoneticPr fontId="2"/>
  </si>
  <si>
    <t>その他の確認事項</t>
    <rPh sb="2" eb="3">
      <t>タ</t>
    </rPh>
    <rPh sb="4" eb="6">
      <t>カクニン</t>
    </rPh>
    <rPh sb="6" eb="8">
      <t>ジコウ</t>
    </rPh>
    <phoneticPr fontId="2"/>
  </si>
  <si>
    <t>女性技術者</t>
    <rPh sb="0" eb="2">
      <t>ジョセイ</t>
    </rPh>
    <rPh sb="2" eb="5">
      <t>ギジュツシャ</t>
    </rPh>
    <phoneticPr fontId="2"/>
  </si>
  <si>
    <t>　　　</t>
    <phoneticPr fontId="2"/>
  </si>
  <si>
    <t>地域建設業者の育成（Ｃ）</t>
    <rPh sb="0" eb="2">
      <t>チイキ</t>
    </rPh>
    <rPh sb="2" eb="5">
      <t>ケンセツギョウ</t>
    </rPh>
    <rPh sb="5" eb="6">
      <t>シャ</t>
    </rPh>
    <rPh sb="7" eb="9">
      <t>イクセイ</t>
    </rPh>
    <phoneticPr fontId="2"/>
  </si>
  <si>
    <t>不履行項目数</t>
    <rPh sb="0" eb="3">
      <t>フリコウ</t>
    </rPh>
    <rPh sb="3" eb="6">
      <t>コウモクスウ</t>
    </rPh>
    <phoneticPr fontId="2"/>
  </si>
  <si>
    <t>不履行が発生した工事</t>
    <rPh sb="0" eb="3">
      <t>フリコウ</t>
    </rPh>
    <rPh sb="4" eb="6">
      <t>ハッセイ</t>
    </rPh>
    <rPh sb="8" eb="10">
      <t>コウジ</t>
    </rPh>
    <phoneticPr fontId="2"/>
  </si>
  <si>
    <t>不履行</t>
    <rPh sb="0" eb="3">
      <t>フリコウ</t>
    </rPh>
    <phoneticPr fontId="2"/>
  </si>
  <si>
    <t>項目数</t>
    <rPh sb="0" eb="3">
      <t>コウモクスウ</t>
    </rPh>
    <phoneticPr fontId="2"/>
  </si>
  <si>
    <t>不履行項目数の合計
（対象期間通算）</t>
    <rPh sb="0" eb="3">
      <t>フリコウ</t>
    </rPh>
    <rPh sb="3" eb="6">
      <t>コウモクスウ</t>
    </rPh>
    <rPh sb="7" eb="9">
      <t>ゴウケイ</t>
    </rPh>
    <rPh sb="11" eb="13">
      <t>タイショウ</t>
    </rPh>
    <rPh sb="13" eb="15">
      <t>キカン</t>
    </rPh>
    <rPh sb="15" eb="17">
      <t>ツウサン</t>
    </rPh>
    <phoneticPr fontId="2"/>
  </si>
  <si>
    <t>該当</t>
    <rPh sb="0" eb="2">
      <t>ガイトウ</t>
    </rPh>
    <phoneticPr fontId="2"/>
  </si>
  <si>
    <t>不履行なし</t>
    <rPh sb="0" eb="3">
      <t>フリコウ</t>
    </rPh>
    <phoneticPr fontId="2"/>
  </si>
  <si>
    <t>減点</t>
    <rPh sb="0" eb="2">
      <t>ゲンテン</t>
    </rPh>
    <phoneticPr fontId="2"/>
  </si>
  <si>
    <t>-6点</t>
    <rPh sb="2" eb="3">
      <t>テン</t>
    </rPh>
    <phoneticPr fontId="2"/>
  </si>
  <si>
    <t>該当する
不履行
項目数
を記載</t>
    <rPh sb="5" eb="8">
      <t>フリコウ</t>
    </rPh>
    <rPh sb="9" eb="12">
      <t>コウモクスウ</t>
    </rPh>
    <phoneticPr fontId="2"/>
  </si>
  <si>
    <t>技術資料の
記載内容の
不履行項目数
（１年間通算）</t>
    <phoneticPr fontId="2"/>
  </si>
  <si>
    <t>減点（Ｄ）</t>
    <rPh sb="0" eb="2">
      <t>ゲンテン</t>
    </rPh>
    <phoneticPr fontId="2"/>
  </si>
  <si>
    <t>70点未満、該当工事なし</t>
    <rPh sb="2" eb="3">
      <t>テン</t>
    </rPh>
    <rPh sb="3" eb="5">
      <t>ミマン</t>
    </rPh>
    <rPh sb="6" eb="8">
      <t>ガイトウ</t>
    </rPh>
    <rPh sb="8" eb="10">
      <t>コウジ</t>
    </rPh>
    <phoneticPr fontId="2"/>
  </si>
  <si>
    <t>減点個運目項目</t>
    <rPh sb="0" eb="2">
      <t>ゲンテン</t>
    </rPh>
    <rPh sb="2" eb="3">
      <t>コ</t>
    </rPh>
    <rPh sb="3" eb="4">
      <t>ウン</t>
    </rPh>
    <rPh sb="4" eb="5">
      <t>モク</t>
    </rPh>
    <rPh sb="5" eb="7">
      <t>コウモク</t>
    </rPh>
    <phoneticPr fontId="2"/>
  </si>
  <si>
    <t>追加資料の提出意思</t>
    <rPh sb="0" eb="2">
      <t>ツイカ</t>
    </rPh>
    <rPh sb="2" eb="4">
      <t>シリョウ</t>
    </rPh>
    <rPh sb="5" eb="7">
      <t>テイシュツ</t>
    </rPh>
    <rPh sb="7" eb="9">
      <t>イシ</t>
    </rPh>
    <phoneticPr fontId="2"/>
  </si>
  <si>
    <t>該当する
工事件数
を記載
（4件）</t>
    <rPh sb="0" eb="2">
      <t>ガイトウ</t>
    </rPh>
    <rPh sb="5" eb="7">
      <t>コウジ</t>
    </rPh>
    <rPh sb="7" eb="9">
      <t>ケンスウ</t>
    </rPh>
    <rPh sb="11" eb="13">
      <t>キサイ</t>
    </rPh>
    <rPh sb="16" eb="17">
      <t>ケン</t>
    </rPh>
    <phoneticPr fontId="2"/>
  </si>
  <si>
    <t>（（Ａ）＋（Ｂ）＋（Ｃ）＋（Ｄ））×（１／３）</t>
    <phoneticPr fontId="2"/>
  </si>
  <si>
    <t>ＩＣＴの活用</t>
    <phoneticPr fontId="2"/>
  </si>
  <si>
    <t>環境基準未達成（0.0）</t>
    <rPh sb="4" eb="5">
      <t>ミ</t>
    </rPh>
    <phoneticPr fontId="2"/>
  </si>
  <si>
    <t>環境基準達成（1.0)</t>
    <phoneticPr fontId="2"/>
  </si>
  <si>
    <t>保有達成</t>
    <rPh sb="0" eb="2">
      <t>ホユウ</t>
    </rPh>
    <rPh sb="2" eb="4">
      <t>タッセイ</t>
    </rPh>
    <phoneticPr fontId="2"/>
  </si>
  <si>
    <t>保有未達成</t>
    <rPh sb="0" eb="2">
      <t>ホユウ</t>
    </rPh>
    <rPh sb="2" eb="5">
      <t>ミタッセイ</t>
    </rPh>
    <phoneticPr fontId="2"/>
  </si>
  <si>
    <t>環境基準達成（1.0）</t>
    <phoneticPr fontId="2"/>
  </si>
  <si>
    <t>未保有達成</t>
    <rPh sb="0" eb="1">
      <t>ミ</t>
    </rPh>
    <rPh sb="1" eb="3">
      <t>ホユウ</t>
    </rPh>
    <rPh sb="3" eb="5">
      <t>タッセイ</t>
    </rPh>
    <phoneticPr fontId="2"/>
  </si>
  <si>
    <t>未保有未達成</t>
    <rPh sb="0" eb="3">
      <t>ミホユウ</t>
    </rPh>
    <rPh sb="3" eb="6">
      <t>ミタッセイ</t>
    </rPh>
    <phoneticPr fontId="2"/>
  </si>
  <si>
    <t>当該工事で使用する作業船</t>
    <phoneticPr fontId="2"/>
  </si>
  <si>
    <t>地域建設業者の育成２</t>
    <rPh sb="0" eb="2">
      <t>チイキ</t>
    </rPh>
    <rPh sb="2" eb="4">
      <t>ケンセツ</t>
    </rPh>
    <rPh sb="4" eb="6">
      <t>ギョウシャ</t>
    </rPh>
    <rPh sb="7" eb="9">
      <t>イクセイ</t>
    </rPh>
    <phoneticPr fontId="2"/>
  </si>
  <si>
    <t>①</t>
    <phoneticPr fontId="2"/>
  </si>
  <si>
    <t>備考</t>
    <rPh sb="0" eb="2">
      <t>ビコウ</t>
    </rPh>
    <phoneticPr fontId="2"/>
  </si>
  <si>
    <t>評価対象の作業船を使用しない。</t>
    <phoneticPr fontId="2"/>
  </si>
  <si>
    <t>使用しない</t>
    <rPh sb="0" eb="2">
      <t>シヨウ</t>
    </rPh>
    <phoneticPr fontId="2"/>
  </si>
  <si>
    <t>自社保有船
（1.0）</t>
    <rPh sb="4" eb="5">
      <t>フネ</t>
    </rPh>
    <phoneticPr fontId="2"/>
  </si>
  <si>
    <t>自社保有船
以外
（0.0）</t>
    <rPh sb="4" eb="5">
      <t>フネ</t>
    </rPh>
    <rPh sb="6" eb="8">
      <t>イガイ</t>
    </rPh>
    <phoneticPr fontId="2"/>
  </si>
  <si>
    <t>←「ICTの活用」を評価項目にしない場合、</t>
    <phoneticPr fontId="2"/>
  </si>
  <si>
    <t>←「当該工事で使用する作業船」を評価項目にしない場合、</t>
    <rPh sb="2" eb="4">
      <t>トウガイ</t>
    </rPh>
    <rPh sb="4" eb="6">
      <t>コウジ</t>
    </rPh>
    <rPh sb="7" eb="9">
      <t>シヨウ</t>
    </rPh>
    <rPh sb="11" eb="14">
      <t>サギョウセン</t>
    </rPh>
    <phoneticPr fontId="2"/>
  </si>
  <si>
    <t>CCUSの活用</t>
    <rPh sb="5" eb="7">
      <t>カツヨウ</t>
    </rPh>
    <phoneticPr fontId="2"/>
  </si>
  <si>
    <t>ＣＣＵＳに事業者登録済</t>
    <rPh sb="5" eb="8">
      <t>ジギョウシャ</t>
    </rPh>
    <rPh sb="8" eb="10">
      <t>トウロク</t>
    </rPh>
    <rPh sb="10" eb="11">
      <t>スミ</t>
    </rPh>
    <phoneticPr fontId="2"/>
  </si>
  <si>
    <t>CCUSの活用</t>
    <phoneticPr fontId="2"/>
  </si>
  <si>
    <r>
      <t>　　該当の２行を</t>
    </r>
    <r>
      <rPr>
        <b/>
        <u/>
        <sz val="14"/>
        <color indexed="10"/>
        <rFont val="ＭＳ Ｐゴシック"/>
        <family val="3"/>
        <charset val="128"/>
      </rPr>
      <t>空白と</t>
    </r>
    <r>
      <rPr>
        <b/>
        <sz val="14"/>
        <color indexed="12"/>
        <rFont val="ＭＳ Ｐゴシック"/>
        <family val="3"/>
        <charset val="128"/>
      </rPr>
      <t>する</t>
    </r>
    <rPh sb="8" eb="10">
      <t>クウハク</t>
    </rPh>
    <phoneticPr fontId="2"/>
  </si>
  <si>
    <t>誓約書</t>
    <rPh sb="0" eb="3">
      <t>セイヤクショ</t>
    </rPh>
    <phoneticPr fontId="2"/>
  </si>
  <si>
    <t>兵庫県</t>
    <rPh sb="0" eb="3">
      <t>ヒョウゴケン</t>
    </rPh>
    <phoneticPr fontId="2"/>
  </si>
  <si>
    <t>契約担当者</t>
    <rPh sb="0" eb="2">
      <t>ケイヤク</t>
    </rPh>
    <rPh sb="2" eb="5">
      <t>タントウシャ</t>
    </rPh>
    <phoneticPr fontId="2"/>
  </si>
  <si>
    <t>特別共同企業体名</t>
    <rPh sb="0" eb="2">
      <t>トクベツ</t>
    </rPh>
    <rPh sb="2" eb="4">
      <t>キョウドウ</t>
    </rPh>
    <rPh sb="4" eb="7">
      <t>キギョウタイ</t>
    </rPh>
    <rPh sb="7" eb="8">
      <t>メイ</t>
    </rPh>
    <phoneticPr fontId="2"/>
  </si>
  <si>
    <t>商号又は名称</t>
    <rPh sb="0" eb="2">
      <t>ショウゴウ</t>
    </rPh>
    <rPh sb="2" eb="3">
      <t>マタ</t>
    </rPh>
    <rPh sb="4" eb="6">
      <t>メイショウ</t>
    </rPh>
    <phoneticPr fontId="2"/>
  </si>
  <si>
    <t>住所</t>
    <rPh sb="0" eb="2">
      <t>ジュウショ</t>
    </rPh>
    <phoneticPr fontId="2"/>
  </si>
  <si>
    <t>代表者氏名</t>
    <rPh sb="0" eb="3">
      <t>ダイヒョウシャ</t>
    </rPh>
    <rPh sb="3" eb="5">
      <t>シメイ</t>
    </rPh>
    <phoneticPr fontId="2"/>
  </si>
  <si>
    <t>電子メール</t>
    <rPh sb="0" eb="2">
      <t>デンシ</t>
    </rPh>
    <phoneticPr fontId="2"/>
  </si>
  <si>
    <t>　注）電話番号および電子メールを記載すること。</t>
    <rPh sb="1" eb="2">
      <t>チュウ</t>
    </rPh>
    <rPh sb="3" eb="5">
      <t>デンワ</t>
    </rPh>
    <rPh sb="5" eb="7">
      <t>バンゴウ</t>
    </rPh>
    <rPh sb="10" eb="12">
      <t>デンシ</t>
    </rPh>
    <rPh sb="16" eb="18">
      <t>キサイ</t>
    </rPh>
    <phoneticPr fontId="2"/>
  </si>
  <si>
    <t>　の技術提案書の提出に係り、下記事項について誓約します。</t>
    <rPh sb="2" eb="4">
      <t>ギジュツ</t>
    </rPh>
    <rPh sb="4" eb="6">
      <t>テイアン</t>
    </rPh>
    <rPh sb="6" eb="7">
      <t>ショ</t>
    </rPh>
    <rPh sb="8" eb="10">
      <t>テイシュツ</t>
    </rPh>
    <rPh sb="11" eb="12">
      <t>カカ</t>
    </rPh>
    <rPh sb="14" eb="16">
      <t>カキ</t>
    </rPh>
    <rPh sb="16" eb="18">
      <t>ジコウ</t>
    </rPh>
    <rPh sb="22" eb="24">
      <t>セイヤク</t>
    </rPh>
    <phoneticPr fontId="2"/>
  </si>
  <si>
    <t>１　　建設キャリアアップシステム（ＣＣＵＳ）管理者ＩＤ利用料明細に係る</t>
    <rPh sb="3" eb="5">
      <t>ケンセツ</t>
    </rPh>
    <rPh sb="22" eb="25">
      <t>カンリシャ</t>
    </rPh>
    <rPh sb="27" eb="29">
      <t>リヨウ</t>
    </rPh>
    <rPh sb="29" eb="30">
      <t>リョウ</t>
    </rPh>
    <rPh sb="30" eb="32">
      <t>メイサイ</t>
    </rPh>
    <rPh sb="33" eb="34">
      <t>カカ</t>
    </rPh>
    <phoneticPr fontId="2"/>
  </si>
  <si>
    <t>　　有効期限について、遅滞なく更新手続きを行います。</t>
    <rPh sb="2" eb="4">
      <t>ユウコウ</t>
    </rPh>
    <rPh sb="4" eb="6">
      <t>キゲン</t>
    </rPh>
    <rPh sb="11" eb="13">
      <t>チタイ</t>
    </rPh>
    <rPh sb="15" eb="17">
      <t>コウシン</t>
    </rPh>
    <rPh sb="17" eb="19">
      <t>テツヅ</t>
    </rPh>
    <rPh sb="21" eb="22">
      <t>オコナ</t>
    </rPh>
    <phoneticPr fontId="2"/>
  </si>
  <si>
    <t>　　（ＣＣＵＳ）のホームページ上の「管理者ＩＤ利用明細」の写しを</t>
    <rPh sb="15" eb="16">
      <t>ジョウ</t>
    </rPh>
    <rPh sb="18" eb="21">
      <t>カンリシャ</t>
    </rPh>
    <rPh sb="23" eb="25">
      <t>リヨウ</t>
    </rPh>
    <rPh sb="25" eb="27">
      <t>メイサイ</t>
    </rPh>
    <rPh sb="29" eb="30">
      <t>ウツ</t>
    </rPh>
    <phoneticPr fontId="2"/>
  </si>
  <si>
    <t>発注機関名</t>
    <rPh sb="0" eb="2">
      <t>ハッチュウ</t>
    </rPh>
    <rPh sb="2" eb="5">
      <t>キカンメイ</t>
    </rPh>
    <phoneticPr fontId="2"/>
  </si>
  <si>
    <t>工種</t>
    <rPh sb="0" eb="2">
      <t>コウシュ</t>
    </rPh>
    <phoneticPr fontId="2"/>
  </si>
  <si>
    <t>～</t>
    <phoneticPr fontId="2"/>
  </si>
  <si>
    <t>)</t>
    <phoneticPr fontId="2"/>
  </si>
  <si>
    <t>特別共同企業体</t>
    <rPh sb="0" eb="2">
      <t>トクベツ</t>
    </rPh>
    <rPh sb="2" eb="4">
      <t>キョウドウ</t>
    </rPh>
    <rPh sb="4" eb="7">
      <t>キギョウタイ</t>
    </rPh>
    <phoneticPr fontId="2"/>
  </si>
  <si>
    <t>ｱｽﾌｧﾙﾄ舗装工事</t>
    <rPh sb="6" eb="8">
      <t>ホソウ</t>
    </rPh>
    <rPh sb="8" eb="10">
      <t>コウジ</t>
    </rPh>
    <phoneticPr fontId="2"/>
  </si>
  <si>
    <t>造園工事</t>
    <rPh sb="0" eb="2">
      <t>ゾウエン</t>
    </rPh>
    <rPh sb="2" eb="4">
      <t>コウジ</t>
    </rPh>
    <phoneticPr fontId="2"/>
  </si>
  <si>
    <t>PC橋梁(上部)工事</t>
    <rPh sb="2" eb="4">
      <t>キョウリョウ</t>
    </rPh>
    <rPh sb="5" eb="7">
      <t>ジョウブ</t>
    </rPh>
    <rPh sb="8" eb="10">
      <t>コウジ</t>
    </rPh>
    <phoneticPr fontId="2"/>
  </si>
  <si>
    <t>鋼橋梁(上部)工事</t>
    <rPh sb="0" eb="1">
      <t>ハガネ</t>
    </rPh>
    <rPh sb="1" eb="3">
      <t>キョウリョウ</t>
    </rPh>
    <rPh sb="4" eb="6">
      <t>ジョウブ</t>
    </rPh>
    <rPh sb="7" eb="9">
      <t>コウジ</t>
    </rPh>
    <phoneticPr fontId="2"/>
  </si>
  <si>
    <t>検査年月日</t>
    <phoneticPr fontId="2"/>
  </si>
  <si>
    <t>施工能力評価型様式３号</t>
    <phoneticPr fontId="2"/>
  </si>
  <si>
    <t>(</t>
    <phoneticPr fontId="2"/>
  </si>
  <si>
    <t>神戸市</t>
    <rPh sb="0" eb="3">
      <t>コウベシ</t>
    </rPh>
    <phoneticPr fontId="2"/>
  </si>
  <si>
    <t>：</t>
    <phoneticPr fontId="2"/>
  </si>
  <si>
    <t>　（※一般土木工事、アスファルト舗装工事、造園工事）</t>
    <phoneticPr fontId="2"/>
  </si>
  <si>
    <t>入札参加申込期限日において有効な兵庫県の建設工事入札参加資格者名簿（個票）における</t>
    <rPh sb="0" eb="2">
      <t>ニュウサツ</t>
    </rPh>
    <rPh sb="2" eb="4">
      <t>サンカ</t>
    </rPh>
    <rPh sb="4" eb="6">
      <t>モウシコ</t>
    </rPh>
    <rPh sb="6" eb="9">
      <t>キゲンビ</t>
    </rPh>
    <rPh sb="13" eb="15">
      <t>ユウコウ</t>
    </rPh>
    <rPh sb="16" eb="19">
      <t>ヒョウゴケン</t>
    </rPh>
    <rPh sb="20" eb="22">
      <t>ケンセツ</t>
    </rPh>
    <rPh sb="22" eb="24">
      <t>コウジ</t>
    </rPh>
    <rPh sb="24" eb="26">
      <t>ニュウサツ</t>
    </rPh>
    <rPh sb="26" eb="28">
      <t>サンカ</t>
    </rPh>
    <rPh sb="28" eb="31">
      <t>シカクシャ</t>
    </rPh>
    <rPh sb="31" eb="33">
      <t>メイボ</t>
    </rPh>
    <rPh sb="34" eb="36">
      <t>コヒョウ</t>
    </rPh>
    <phoneticPr fontId="2"/>
  </si>
  <si>
    <t>社会貢献点数（①－②）</t>
    <rPh sb="0" eb="2">
      <t>シャカイ</t>
    </rPh>
    <rPh sb="2" eb="4">
      <t>コウケン</t>
    </rPh>
    <rPh sb="4" eb="6">
      <t>テンスウ</t>
    </rPh>
    <phoneticPr fontId="2"/>
  </si>
  <si>
    <t>対象発注機関</t>
    <rPh sb="0" eb="2">
      <t>タイショウ</t>
    </rPh>
    <rPh sb="2" eb="4">
      <t>ハッチュウ</t>
    </rPh>
    <rPh sb="4" eb="6">
      <t>キカン</t>
    </rPh>
    <phoneticPr fontId="2"/>
  </si>
  <si>
    <t>橋梁補修工事（PC橋梁（上部）工事の工種に限る。）の実績</t>
    <rPh sb="0" eb="2">
      <t>キョウリョウ</t>
    </rPh>
    <rPh sb="2" eb="4">
      <t>ホシュウ</t>
    </rPh>
    <rPh sb="4" eb="6">
      <t>コウジ</t>
    </rPh>
    <rPh sb="9" eb="11">
      <t>キョウリョウ</t>
    </rPh>
    <rPh sb="12" eb="14">
      <t>ジョウブ</t>
    </rPh>
    <rPh sb="15" eb="17">
      <t>コウジ</t>
    </rPh>
    <rPh sb="18" eb="20">
      <t>コウシュ</t>
    </rPh>
    <rPh sb="21" eb="22">
      <t>カギ</t>
    </rPh>
    <rPh sb="26" eb="28">
      <t>ジッセキ</t>
    </rPh>
    <phoneticPr fontId="2"/>
  </si>
  <si>
    <t>除雪又は凍結防止剤散布業務の実績</t>
    <rPh sb="0" eb="2">
      <t>ジョセツ</t>
    </rPh>
    <rPh sb="2" eb="3">
      <t>マタ</t>
    </rPh>
    <rPh sb="4" eb="6">
      <t>トウケツ</t>
    </rPh>
    <rPh sb="6" eb="9">
      <t>ボウシザイ</t>
    </rPh>
    <rPh sb="9" eb="11">
      <t>サンプ</t>
    </rPh>
    <rPh sb="11" eb="13">
      <t>ギョウム</t>
    </rPh>
    <rPh sb="14" eb="16">
      <t>ジッセキ</t>
    </rPh>
    <phoneticPr fontId="2"/>
  </si>
  <si>
    <t>橋梁補修工事（鋼橋梁（上部）工事の工種に限る。）の実績</t>
    <rPh sb="0" eb="2">
      <t>キョウリョウ</t>
    </rPh>
    <rPh sb="2" eb="4">
      <t>ホシュウ</t>
    </rPh>
    <rPh sb="4" eb="6">
      <t>コウジ</t>
    </rPh>
    <rPh sb="7" eb="8">
      <t>ハガネ</t>
    </rPh>
    <rPh sb="8" eb="10">
      <t>キョウリョウ</t>
    </rPh>
    <rPh sb="11" eb="13">
      <t>ジョウブ</t>
    </rPh>
    <rPh sb="14" eb="16">
      <t>コウジ</t>
    </rPh>
    <rPh sb="17" eb="19">
      <t>コウシュ</t>
    </rPh>
    <rPh sb="20" eb="21">
      <t>カギ</t>
    </rPh>
    <rPh sb="25" eb="27">
      <t>ジッセキ</t>
    </rPh>
    <phoneticPr fontId="2"/>
  </si>
  <si>
    <t>○○市又は○○町に限る</t>
    <rPh sb="2" eb="3">
      <t>シ</t>
    </rPh>
    <rPh sb="3" eb="4">
      <t>マタ</t>
    </rPh>
    <rPh sb="7" eb="8">
      <t>チョウ</t>
    </rPh>
    <rPh sb="9" eb="10">
      <t>カギ</t>
    </rPh>
    <phoneticPr fontId="2"/>
  </si>
  <si>
    <t>評価点</t>
    <rPh sb="0" eb="3">
      <t>ヒョウカテン</t>
    </rPh>
    <phoneticPr fontId="2"/>
  </si>
  <si>
    <t>除雪又は凍結防止剤散布２点</t>
    <rPh sb="0" eb="2">
      <t>ジョセツ</t>
    </rPh>
    <rPh sb="2" eb="3">
      <t>マタ</t>
    </rPh>
    <rPh sb="4" eb="6">
      <t>トウケツ</t>
    </rPh>
    <rPh sb="6" eb="9">
      <t>ボウシザイ</t>
    </rPh>
    <rPh sb="9" eb="11">
      <t>サンプ</t>
    </rPh>
    <rPh sb="12" eb="13">
      <t>テン</t>
    </rPh>
    <phoneticPr fontId="2"/>
  </si>
  <si>
    <t>除雪４点、凍結防止剤散布２点</t>
    <rPh sb="0" eb="2">
      <t>ジョセツ</t>
    </rPh>
    <rPh sb="3" eb="4">
      <t>テン</t>
    </rPh>
    <rPh sb="5" eb="7">
      <t>トウケツ</t>
    </rPh>
    <rPh sb="7" eb="10">
      <t>ボウシザイ</t>
    </rPh>
    <rPh sb="10" eb="12">
      <t>サンプ</t>
    </rPh>
    <rPh sb="13" eb="14">
      <t>テン</t>
    </rPh>
    <phoneticPr fontId="2"/>
  </si>
  <si>
    <t>除雪又は凍結防止剤散布４点</t>
    <rPh sb="0" eb="2">
      <t>ジョセツ</t>
    </rPh>
    <rPh sb="2" eb="3">
      <t>マタ</t>
    </rPh>
    <rPh sb="4" eb="6">
      <t>トウケツ</t>
    </rPh>
    <rPh sb="6" eb="9">
      <t>ボウシザイ</t>
    </rPh>
    <rPh sb="9" eb="11">
      <t>サンプ</t>
    </rPh>
    <rPh sb="12" eb="13">
      <t>テン</t>
    </rPh>
    <phoneticPr fontId="2"/>
  </si>
  <si>
    <t>除雪又は凍結防止剤散布１点</t>
    <rPh sb="0" eb="2">
      <t>ジョセツ</t>
    </rPh>
    <rPh sb="2" eb="3">
      <t>マタ</t>
    </rPh>
    <rPh sb="4" eb="6">
      <t>トウケツ</t>
    </rPh>
    <rPh sb="6" eb="9">
      <t>ボウシザイ</t>
    </rPh>
    <rPh sb="9" eb="11">
      <t>サンプ</t>
    </rPh>
    <rPh sb="12" eb="13">
      <t>テン</t>
    </rPh>
    <phoneticPr fontId="2"/>
  </si>
  <si>
    <t>除雪２点、凍結防止剤散布１点</t>
    <rPh sb="0" eb="2">
      <t>ジョセツ</t>
    </rPh>
    <rPh sb="3" eb="4">
      <t>テン</t>
    </rPh>
    <rPh sb="5" eb="7">
      <t>トウケツ</t>
    </rPh>
    <rPh sb="7" eb="10">
      <t>ボウシザイ</t>
    </rPh>
    <rPh sb="10" eb="12">
      <t>サンプ</t>
    </rPh>
    <rPh sb="13" eb="14">
      <t>テン</t>
    </rPh>
    <phoneticPr fontId="2"/>
  </si>
  <si>
    <t>配置予定技術者の技術力</t>
    <rPh sb="0" eb="2">
      <t>ハイチ</t>
    </rPh>
    <rPh sb="2" eb="4">
      <t>ヨテイ</t>
    </rPh>
    <rPh sb="4" eb="7">
      <t>ギジュツシャ</t>
    </rPh>
    <rPh sb="8" eb="10">
      <t>ギジュツ</t>
    </rPh>
    <rPh sb="10" eb="11">
      <t>リョク</t>
    </rPh>
    <phoneticPr fontId="2"/>
  </si>
  <si>
    <t>専任補助者</t>
    <rPh sb="0" eb="2">
      <t>センニン</t>
    </rPh>
    <rPh sb="2" eb="5">
      <t>ホジョシャ</t>
    </rPh>
    <phoneticPr fontId="2"/>
  </si>
  <si>
    <t>○○県民局</t>
    <phoneticPr fontId="2"/>
  </si>
  <si>
    <t>（空白）</t>
    <rPh sb="1" eb="3">
      <t>クウハク</t>
    </rPh>
    <phoneticPr fontId="2"/>
  </si>
  <si>
    <t>商号又は名称</t>
    <phoneticPr fontId="2"/>
  </si>
  <si>
    <t>工事名</t>
    <phoneticPr fontId="2"/>
  </si>
  <si>
    <t>工事
成績</t>
    <rPh sb="0" eb="2">
      <t>コウジ</t>
    </rPh>
    <rPh sb="3" eb="5">
      <t>セイセキ</t>
    </rPh>
    <phoneticPr fontId="2"/>
  </si>
  <si>
    <t>技術者氏名</t>
    <phoneticPr fontId="2"/>
  </si>
  <si>
    <t>生年月日</t>
    <rPh sb="0" eb="2">
      <t>セイネン</t>
    </rPh>
    <rPh sb="2" eb="4">
      <t>ガッピ</t>
    </rPh>
    <phoneticPr fontId="2"/>
  </si>
  <si>
    <t>○</t>
    <phoneticPr fontId="2"/>
  </si>
  <si>
    <t>評価対象</t>
    <rPh sb="0" eb="2">
      <t>ヒョウカ</t>
    </rPh>
    <rPh sb="2" eb="4">
      <t>タイショウ</t>
    </rPh>
    <phoneticPr fontId="2"/>
  </si>
  <si>
    <t>推奨単位の
取得状況</t>
    <rPh sb="0" eb="2">
      <t>スイショウ</t>
    </rPh>
    <rPh sb="2" eb="4">
      <t>タンイ</t>
    </rPh>
    <rPh sb="6" eb="8">
      <t>シュトク</t>
    </rPh>
    <rPh sb="8" eb="10">
      <t>ジョウキョウ</t>
    </rPh>
    <phoneticPr fontId="2"/>
  </si>
  <si>
    <t>１年間</t>
    <rPh sb="1" eb="3">
      <t>ネンカン</t>
    </rPh>
    <phoneticPr fontId="2"/>
  </si>
  <si>
    <t>２年間</t>
    <rPh sb="1" eb="3">
      <t>ネンカン</t>
    </rPh>
    <phoneticPr fontId="2"/>
  </si>
  <si>
    <t>４年間</t>
    <rPh sb="1" eb="3">
      <t>ネンカン</t>
    </rPh>
    <phoneticPr fontId="2"/>
  </si>
  <si>
    <t>５年間</t>
    <rPh sb="1" eb="3">
      <t>ネンカン</t>
    </rPh>
    <phoneticPr fontId="2"/>
  </si>
  <si>
    <t>70点以上75点未満</t>
    <rPh sb="2" eb="3">
      <t>テン</t>
    </rPh>
    <rPh sb="3" eb="5">
      <t>イジョウ</t>
    </rPh>
    <rPh sb="7" eb="8">
      <t>テン</t>
    </rPh>
    <rPh sb="8" eb="10">
      <t>ミマン</t>
    </rPh>
    <phoneticPr fontId="2"/>
  </si>
  <si>
    <t>リスト</t>
    <phoneticPr fontId="2"/>
  </si>
  <si>
    <t>CPD</t>
    <phoneticPr fontId="2"/>
  </si>
  <si>
    <t>氏名</t>
    <rPh sb="0" eb="2">
      <t>シメイ</t>
    </rPh>
    <phoneticPr fontId="2"/>
  </si>
  <si>
    <t>同種工事</t>
    <rPh sb="0" eb="2">
      <t>ドウシュ</t>
    </rPh>
    <rPh sb="2" eb="4">
      <t>コウジ</t>
    </rPh>
    <phoneticPr fontId="2"/>
  </si>
  <si>
    <t>(</t>
  </si>
  <si>
    <t>)</t>
  </si>
  <si>
    <t>工事名</t>
    <phoneticPr fontId="2"/>
  </si>
  <si>
    <t>技術者氏名</t>
    <rPh sb="0" eb="3">
      <t>ギジュツシャ</t>
    </rPh>
    <rPh sb="3" eb="5">
      <t>シメイ</t>
    </rPh>
    <phoneticPr fontId="2"/>
  </si>
  <si>
    <t>以上</t>
    <rPh sb="0" eb="2">
      <t>イジョウ</t>
    </rPh>
    <phoneticPr fontId="2"/>
  </si>
  <si>
    <t>未満</t>
    <rPh sb="0" eb="2">
      <t>ミマン</t>
    </rPh>
    <phoneticPr fontId="2"/>
  </si>
  <si>
    <t>点/件</t>
    <rPh sb="0" eb="1">
      <t>テン</t>
    </rPh>
    <rPh sb="2" eb="3">
      <t>ケン</t>
    </rPh>
    <phoneticPr fontId="2"/>
  </si>
  <si>
    <t>件数</t>
    <rPh sb="0" eb="2">
      <t>ケンスウ</t>
    </rPh>
    <phoneticPr fontId="2"/>
  </si>
  <si>
    <t>点数</t>
    <rPh sb="0" eb="1">
      <t>テン</t>
    </rPh>
    <rPh sb="1" eb="2">
      <t>スウ</t>
    </rPh>
    <phoneticPr fontId="2"/>
  </si>
  <si>
    <t>合計</t>
    <rPh sb="0" eb="2">
      <t>ゴウケイ</t>
    </rPh>
    <phoneticPr fontId="2"/>
  </si>
  <si>
    <t>工事成績（最大4点）</t>
    <phoneticPr fontId="2"/>
  </si>
  <si>
    <t>最大9点</t>
    <rPh sb="0" eb="2">
      <t>サイダイ</t>
    </rPh>
    <rPh sb="3" eb="4">
      <t>テン</t>
    </rPh>
    <phoneticPr fontId="2"/>
  </si>
  <si>
    <t>取得３点</t>
    <rPh sb="0" eb="2">
      <t>シュトク</t>
    </rPh>
    <rPh sb="3" eb="4">
      <t>テン</t>
    </rPh>
    <phoneticPr fontId="2"/>
  </si>
  <si>
    <t>～</t>
    <phoneticPr fontId="2"/>
  </si>
  <si>
    <t>）</t>
    <phoneticPr fontId="2"/>
  </si>
  <si>
    <t>点数</t>
    <phoneticPr fontId="2"/>
  </si>
  <si>
    <t>※１件のみ記載できる</t>
    <phoneticPr fontId="2"/>
  </si>
  <si>
    <t>■同種工事の施工実績</t>
    <rPh sb="1" eb="3">
      <t>ドウシュ</t>
    </rPh>
    <rPh sb="3" eb="5">
      <t>コウジ</t>
    </rPh>
    <rPh sb="6" eb="8">
      <t>セコウ</t>
    </rPh>
    <rPh sb="8" eb="10">
      <t>ジッセキ</t>
    </rPh>
    <phoneticPr fontId="2"/>
  </si>
  <si>
    <t>■工事成績</t>
    <rPh sb="1" eb="3">
      <t>コウジ</t>
    </rPh>
    <rPh sb="3" eb="5">
      <t>セイセキ</t>
    </rPh>
    <phoneticPr fontId="2"/>
  </si>
  <si>
    <t>■継続学習（CPD）の取組状況</t>
    <rPh sb="1" eb="3">
      <t>ケイゾク</t>
    </rPh>
    <rPh sb="3" eb="5">
      <t>ガクシュウ</t>
    </rPh>
    <rPh sb="11" eb="13">
      <t>トリクミ</t>
    </rPh>
    <rPh sb="13" eb="15">
      <t>ジョウキョウ</t>
    </rPh>
    <phoneticPr fontId="2"/>
  </si>
  <si>
    <t>注３</t>
    <rPh sb="0" eb="1">
      <t>チュウ</t>
    </rPh>
    <phoneticPr fontId="2"/>
  </si>
  <si>
    <t>注２</t>
    <rPh sb="0" eb="1">
      <t>チュウ</t>
    </rPh>
    <phoneticPr fontId="2"/>
  </si>
  <si>
    <t>注１</t>
    <phoneticPr fontId="2"/>
  </si>
  <si>
    <t>注意事項</t>
    <rPh sb="0" eb="2">
      <t>チュウイ</t>
    </rPh>
    <rPh sb="2" eb="4">
      <t>ジコウ</t>
    </rPh>
    <phoneticPr fontId="2"/>
  </si>
  <si>
    <t>：　工場製作を含む工事において、「工場製作のみが行われる期間」における配置予定技術者</t>
    <rPh sb="2" eb="4">
      <t>コウジョウ</t>
    </rPh>
    <rPh sb="4" eb="6">
      <t>セイサク</t>
    </rPh>
    <rPh sb="7" eb="8">
      <t>フク</t>
    </rPh>
    <rPh sb="9" eb="11">
      <t>コウジ</t>
    </rPh>
    <rPh sb="17" eb="19">
      <t>コウジョウ</t>
    </rPh>
    <rPh sb="19" eb="21">
      <t>セイサク</t>
    </rPh>
    <rPh sb="24" eb="25">
      <t>オコナ</t>
    </rPh>
    <rPh sb="28" eb="30">
      <t>キカン</t>
    </rPh>
    <rPh sb="35" eb="37">
      <t>ハイチ</t>
    </rPh>
    <rPh sb="37" eb="39">
      <t>ヨテイ</t>
    </rPh>
    <rPh sb="39" eb="42">
      <t>ギジュツシャ</t>
    </rPh>
    <phoneticPr fontId="2"/>
  </si>
  <si>
    <t>特記）継続学習（ＣＰＤ）の取組状況における年間とは兵庫県の会計年度（４月１日</t>
    <rPh sb="0" eb="2">
      <t>トッキ</t>
    </rPh>
    <rPh sb="3" eb="5">
      <t>ケイゾク</t>
    </rPh>
    <rPh sb="5" eb="7">
      <t>ガクシュウ</t>
    </rPh>
    <rPh sb="13" eb="15">
      <t>トリクミ</t>
    </rPh>
    <rPh sb="15" eb="17">
      <t>ジョウキョウ</t>
    </rPh>
    <rPh sb="21" eb="23">
      <t>ネンカン</t>
    </rPh>
    <rPh sb="25" eb="28">
      <t>ヒョウゴケン</t>
    </rPh>
    <rPh sb="29" eb="31">
      <t>カイケイ</t>
    </rPh>
    <rPh sb="31" eb="33">
      <t>ネンド</t>
    </rPh>
    <rPh sb="35" eb="36">
      <t>ガツ</t>
    </rPh>
    <rPh sb="37" eb="38">
      <t>ニチ</t>
    </rPh>
    <phoneticPr fontId="2"/>
  </si>
  <si>
    <t>　　　～翌年３月31日までの１年間）とする。</t>
    <rPh sb="4" eb="6">
      <t>ヨクネン</t>
    </rPh>
    <rPh sb="7" eb="8">
      <t>ガツ</t>
    </rPh>
    <rPh sb="10" eb="11">
      <t>ニチ</t>
    </rPh>
    <rPh sb="15" eb="17">
      <t>ネンカン</t>
    </rPh>
    <phoneticPr fontId="2"/>
  </si>
  <si>
    <t>②技術評価数値のうち、工事成績によって加点された点数（該当工種※の点数）</t>
    <rPh sb="13" eb="15">
      <t>セイセキ</t>
    </rPh>
    <phoneticPr fontId="2"/>
  </si>
  <si>
    <t>①技術・社会貢献評価数値の合計の点数</t>
    <rPh sb="8" eb="10">
      <t>ヒョウカ</t>
    </rPh>
    <rPh sb="10" eb="12">
      <t>スウチ</t>
    </rPh>
    <phoneticPr fontId="2"/>
  </si>
  <si>
    <t>対象業務</t>
    <rPh sb="0" eb="2">
      <t>タイショウ</t>
    </rPh>
    <rPh sb="2" eb="4">
      <t>ギョウム</t>
    </rPh>
    <phoneticPr fontId="2"/>
  </si>
  <si>
    <t>対象工事</t>
    <rPh sb="0" eb="2">
      <t>タイショウ</t>
    </rPh>
    <rPh sb="2" eb="4">
      <t>コウジ</t>
    </rPh>
    <phoneticPr fontId="2"/>
  </si>
  <si>
    <t>工事番号</t>
    <rPh sb="0" eb="2">
      <t>コウジ</t>
    </rPh>
    <rPh sb="2" eb="4">
      <t>バンゴウ</t>
    </rPh>
    <phoneticPr fontId="2"/>
  </si>
  <si>
    <t>①</t>
  </si>
  <si>
    <t>②</t>
    <phoneticPr fontId="2"/>
  </si>
  <si>
    <t>③</t>
    <phoneticPr fontId="2"/>
  </si>
  <si>
    <t>④</t>
    <phoneticPr fontId="2"/>
  </si>
  <si>
    <t>該当
なし</t>
    <rPh sb="0" eb="2">
      <t>ガイトウ</t>
    </rPh>
    <phoneticPr fontId="2"/>
  </si>
  <si>
    <t>同種工事の実績の有無</t>
    <rPh sb="0" eb="2">
      <t>ドウシュ</t>
    </rPh>
    <rPh sb="2" eb="4">
      <t>コウジ</t>
    </rPh>
    <rPh sb="5" eb="7">
      <t>ジッセキ</t>
    </rPh>
    <rPh sb="8" eb="10">
      <t>ウム</t>
    </rPh>
    <phoneticPr fontId="2"/>
  </si>
  <si>
    <t>工場製作</t>
    <rPh sb="0" eb="2">
      <t>コウジョウ</t>
    </rPh>
    <rPh sb="2" eb="4">
      <t>セイサク</t>
    </rPh>
    <phoneticPr fontId="2"/>
  </si>
  <si>
    <t>発注機関名</t>
    <phoneticPr fontId="2"/>
  </si>
  <si>
    <t>：　様式１号に記載している根拠資料を添付し本様式と整合させること。</t>
    <rPh sb="2" eb="4">
      <t>ヨウシキ</t>
    </rPh>
    <rPh sb="5" eb="6">
      <t>ゴウ</t>
    </rPh>
    <rPh sb="7" eb="9">
      <t>キサイ</t>
    </rPh>
    <rPh sb="13" eb="15">
      <t>コンキョ</t>
    </rPh>
    <rPh sb="15" eb="17">
      <t>シリョウ</t>
    </rPh>
    <rPh sb="18" eb="20">
      <t>テンプ</t>
    </rPh>
    <rPh sb="21" eb="22">
      <t>ホン</t>
    </rPh>
    <rPh sb="22" eb="24">
      <t>ヨウシキ</t>
    </rPh>
    <rPh sb="25" eb="27">
      <t>セイゴウ</t>
    </rPh>
    <phoneticPr fontId="2"/>
  </si>
  <si>
    <t>最小値</t>
    <rPh sb="0" eb="3">
      <t>サイショウチ</t>
    </rPh>
    <phoneticPr fontId="2"/>
  </si>
  <si>
    <t>：　配置予定技術者は３名まで記載できる。評価対象者は「同種工事の実績」、「工事成績」、</t>
    <rPh sb="8" eb="9">
      <t>シャ</t>
    </rPh>
    <rPh sb="37" eb="39">
      <t>コウジ</t>
    </rPh>
    <rPh sb="39" eb="41">
      <t>セイセキ</t>
    </rPh>
    <phoneticPr fontId="2"/>
  </si>
  <si>
    <t>施工能力評価型様式４号</t>
    <phoneticPr fontId="2"/>
  </si>
  <si>
    <t>施工能力評価型様式５号</t>
    <phoneticPr fontId="2"/>
  </si>
  <si>
    <t>発注機関名</t>
    <rPh sb="0" eb="2">
      <t>ハッチュウ</t>
    </rPh>
    <rPh sb="2" eb="5">
      <t>キカンメイ</t>
    </rPh>
    <phoneticPr fontId="2"/>
  </si>
  <si>
    <t>■地域固有の社会貢献活動</t>
  </si>
  <si>
    <t>■地域固有の社会貢献活動</t>
    <phoneticPr fontId="2"/>
  </si>
  <si>
    <t>３年間</t>
    <rPh sb="1" eb="3">
      <t>ネンカン</t>
    </rPh>
    <phoneticPr fontId="2"/>
  </si>
  <si>
    <t>対象期間：令和○○年度　　　　　　　　　　</t>
    <rPh sb="0" eb="2">
      <t>タイショウ</t>
    </rPh>
    <rPh sb="2" eb="4">
      <t>キカン</t>
    </rPh>
    <rPh sb="5" eb="7">
      <t>レイワ</t>
    </rPh>
    <rPh sb="9" eb="11">
      <t>ネンド</t>
    </rPh>
    <phoneticPr fontId="2"/>
  </si>
  <si>
    <t>施工能力評価型様式６号</t>
    <phoneticPr fontId="2"/>
  </si>
  <si>
    <t>施工実績</t>
    <rPh sb="0" eb="2">
      <t>セコウ</t>
    </rPh>
    <rPh sb="2" eb="4">
      <t>ジッセキ</t>
    </rPh>
    <phoneticPr fontId="2"/>
  </si>
  <si>
    <t>※評価対象とする地域固有の社会貢献活動</t>
    <rPh sb="1" eb="3">
      <t>ヒョウカ</t>
    </rPh>
    <rPh sb="3" eb="5">
      <t>タイショウ</t>
    </rPh>
    <rPh sb="8" eb="10">
      <t>チイキ</t>
    </rPh>
    <rPh sb="10" eb="12">
      <t>コユウ</t>
    </rPh>
    <rPh sb="13" eb="15">
      <t>シャカイ</t>
    </rPh>
    <rPh sb="15" eb="17">
      <t>コウケン</t>
    </rPh>
    <rPh sb="17" eb="19">
      <t>カツドウ</t>
    </rPh>
    <phoneticPr fontId="2"/>
  </si>
  <si>
    <t>　「継続学習（ＣＰＤ）の取組状況」の各評価項目の合計得点の低いものとし、「評価対象」欄</t>
    <phoneticPr fontId="2"/>
  </si>
  <si>
    <t>該当
あり</t>
    <rPh sb="0" eb="2">
      <t>ガイトウ</t>
    </rPh>
    <phoneticPr fontId="2"/>
  </si>
  <si>
    <t>業務名</t>
    <rPh sb="0" eb="3">
      <t>ギョウムメイ</t>
    </rPh>
    <phoneticPr fontId="2"/>
  </si>
  <si>
    <t>業務内容</t>
    <rPh sb="0" eb="2">
      <t>ギョウム</t>
    </rPh>
    <rPh sb="2" eb="4">
      <t>ナイヨウ</t>
    </rPh>
    <phoneticPr fontId="2"/>
  </si>
  <si>
    <t>着色部</t>
    <rPh sb="0" eb="2">
      <t>チャクショク</t>
    </rPh>
    <rPh sb="2" eb="3">
      <t>ブ</t>
    </rPh>
    <phoneticPr fontId="2"/>
  </si>
  <si>
    <t>継続学習（CPD）の取組状況</t>
    <rPh sb="0" eb="2">
      <t>ケイゾク</t>
    </rPh>
    <rPh sb="2" eb="4">
      <t>ガクシュウ</t>
    </rPh>
    <rPh sb="10" eb="12">
      <t>トリクミ</t>
    </rPh>
    <rPh sb="12" eb="14">
      <t>ジョウキョウ</t>
    </rPh>
    <phoneticPr fontId="2"/>
  </si>
  <si>
    <t>（一社）全国土木施工管理技士連合会の継続学習制度における取得単位</t>
    <rPh sb="1" eb="2">
      <t>イチ</t>
    </rPh>
    <rPh sb="2" eb="3">
      <t>シャ</t>
    </rPh>
    <rPh sb="4" eb="6">
      <t>ゼンコク</t>
    </rPh>
    <rPh sb="6" eb="8">
      <t>ドボク</t>
    </rPh>
    <rPh sb="8" eb="10">
      <t>セコウ</t>
    </rPh>
    <rPh sb="10" eb="12">
      <t>カンリ</t>
    </rPh>
    <rPh sb="12" eb="14">
      <t>ギシ</t>
    </rPh>
    <rPh sb="14" eb="17">
      <t>レンゴウカイ</t>
    </rPh>
    <rPh sb="18" eb="20">
      <t>ケイゾク</t>
    </rPh>
    <rPh sb="20" eb="22">
      <t>ガクシュウ</t>
    </rPh>
    <rPh sb="22" eb="24">
      <t>セイド</t>
    </rPh>
    <rPh sb="28" eb="30">
      <t>シュトク</t>
    </rPh>
    <rPh sb="30" eb="32">
      <t>タンイ</t>
    </rPh>
    <phoneticPr fontId="2"/>
  </si>
  <si>
    <t>造園ＣＰＤ制度における取得単位</t>
    <rPh sb="0" eb="2">
      <t>ゾウエン</t>
    </rPh>
    <rPh sb="5" eb="7">
      <t>セイド</t>
    </rPh>
    <rPh sb="11" eb="13">
      <t>シュトク</t>
    </rPh>
    <rPh sb="13" eb="15">
      <t>タンイ</t>
    </rPh>
    <phoneticPr fontId="2"/>
  </si>
  <si>
    <t>様</t>
    <rPh sb="0" eb="1">
      <t>サマ</t>
    </rPh>
    <phoneticPr fontId="2"/>
  </si>
  <si>
    <t>付けで入札公告のありました</t>
    <phoneticPr fontId="2"/>
  </si>
  <si>
    <t>について、以下の通り技術資料を提出します。</t>
    <rPh sb="5" eb="7">
      <t>イカ</t>
    </rPh>
    <rPh sb="8" eb="9">
      <t>トオ</t>
    </rPh>
    <rPh sb="10" eb="12">
      <t>ギジュツ</t>
    </rPh>
    <rPh sb="12" eb="14">
      <t>シリョウ</t>
    </rPh>
    <rPh sb="15" eb="17">
      <t>テイシュツ</t>
    </rPh>
    <phoneticPr fontId="2"/>
  </si>
  <si>
    <t>様式番号（技術資料名）</t>
    <rPh sb="0" eb="2">
      <t>ヨウシキ</t>
    </rPh>
    <rPh sb="2" eb="4">
      <t>バンゴウ</t>
    </rPh>
    <rPh sb="5" eb="7">
      <t>ギジュツ</t>
    </rPh>
    <rPh sb="7" eb="9">
      <t>シリョウ</t>
    </rPh>
    <rPh sb="9" eb="10">
      <t>メイ</t>
    </rPh>
    <phoneticPr fontId="2"/>
  </si>
  <si>
    <t>提出する根拠資料（必須）</t>
    <rPh sb="0" eb="2">
      <t>テイシュツ</t>
    </rPh>
    <rPh sb="4" eb="6">
      <t>コンキョ</t>
    </rPh>
    <rPh sb="6" eb="8">
      <t>シリョウ</t>
    </rPh>
    <rPh sb="9" eb="11">
      <t>ヒッス</t>
    </rPh>
    <phoneticPr fontId="2"/>
  </si>
  <si>
    <t>建設工事入札参加資格者名簿（個票）</t>
    <rPh sb="0" eb="2">
      <t>ケンセツ</t>
    </rPh>
    <rPh sb="2" eb="4">
      <t>コウジ</t>
    </rPh>
    <rPh sb="4" eb="6">
      <t>ニュウサツ</t>
    </rPh>
    <rPh sb="6" eb="8">
      <t>サンカ</t>
    </rPh>
    <rPh sb="8" eb="11">
      <t>シカクシャ</t>
    </rPh>
    <rPh sb="11" eb="13">
      <t>メイボ</t>
    </rPh>
    <rPh sb="14" eb="16">
      <t>コヒョウ</t>
    </rPh>
    <phoneticPr fontId="2"/>
  </si>
  <si>
    <t>－</t>
  </si>
  <si>
    <t>※現場代理人として従事した
工事成績を申告する場合</t>
    <rPh sb="19" eb="21">
      <t>シンコク</t>
    </rPh>
    <rPh sb="23" eb="25">
      <t>バアイ</t>
    </rPh>
    <phoneticPr fontId="2"/>
  </si>
  <si>
    <t>学習履歴証明書</t>
    <rPh sb="0" eb="2">
      <t>ガクシュウ</t>
    </rPh>
    <rPh sb="2" eb="4">
      <t>リレキ</t>
    </rPh>
    <rPh sb="4" eb="7">
      <t>ショウメイショ</t>
    </rPh>
    <phoneticPr fontId="2"/>
  </si>
  <si>
    <t>２　提出方法　</t>
    <rPh sb="2" eb="4">
      <t>テイシュツ</t>
    </rPh>
    <rPh sb="4" eb="6">
      <t>ホウホウ</t>
    </rPh>
    <phoneticPr fontId="2"/>
  </si>
  <si>
    <t>３　問い合わせ</t>
    <rPh sb="2" eb="3">
      <t>ト</t>
    </rPh>
    <rPh sb="4" eb="5">
      <t>ア</t>
    </rPh>
    <phoneticPr fontId="2"/>
  </si>
  <si>
    <t>1　提出書類</t>
    <rPh sb="2" eb="4">
      <t>テイシュツ</t>
    </rPh>
    <rPh sb="4" eb="6">
      <t>ショルイ</t>
    </rPh>
    <phoneticPr fontId="2"/>
  </si>
  <si>
    <t>✓</t>
    <phoneticPr fontId="2"/>
  </si>
  <si>
    <t>２　提出方法</t>
    <rPh sb="2" eb="4">
      <t>テイシュツ</t>
    </rPh>
    <rPh sb="4" eb="6">
      <t>ホウホウ</t>
    </rPh>
    <phoneticPr fontId="2"/>
  </si>
  <si>
    <t>施工能力評価型様式１号</t>
    <rPh sb="0" eb="2">
      <t>セコウ</t>
    </rPh>
    <rPh sb="2" eb="4">
      <t>ノウリョク</t>
    </rPh>
    <rPh sb="4" eb="6">
      <t>ヒョウカ</t>
    </rPh>
    <rPh sb="6" eb="7">
      <t>ガタ</t>
    </rPh>
    <rPh sb="7" eb="9">
      <t>ヨウシキ</t>
    </rPh>
    <rPh sb="10" eb="11">
      <t>ゴウ</t>
    </rPh>
    <phoneticPr fontId="2"/>
  </si>
  <si>
    <t>同種工事の施工実績</t>
    <rPh sb="0" eb="2">
      <t>ドウシュ</t>
    </rPh>
    <rPh sb="2" eb="4">
      <t>コウジ</t>
    </rPh>
    <rPh sb="5" eb="7">
      <t>セコウ</t>
    </rPh>
    <rPh sb="7" eb="9">
      <t>ジッセキ</t>
    </rPh>
    <phoneticPr fontId="2"/>
  </si>
  <si>
    <t>当該工事で使用する作業船</t>
    <rPh sb="0" eb="2">
      <t>トウガイ</t>
    </rPh>
    <rPh sb="2" eb="4">
      <t>コウジ</t>
    </rPh>
    <rPh sb="5" eb="7">
      <t>シヨウ</t>
    </rPh>
    <rPh sb="9" eb="12">
      <t>サギョウセン</t>
    </rPh>
    <phoneticPr fontId="2"/>
  </si>
  <si>
    <t>※専任補助者を
配置する場合</t>
    <phoneticPr fontId="2"/>
  </si>
  <si>
    <t>施工能力評価型　技術資料　表紙</t>
    <rPh sb="0" eb="2">
      <t>セコウ</t>
    </rPh>
    <rPh sb="2" eb="4">
      <t>ノウリョク</t>
    </rPh>
    <rPh sb="4" eb="6">
      <t>ヒョウカ</t>
    </rPh>
    <rPh sb="6" eb="7">
      <t>ガタ</t>
    </rPh>
    <rPh sb="8" eb="10">
      <t>ギジュツ</t>
    </rPh>
    <rPh sb="10" eb="12">
      <t>シリョウ</t>
    </rPh>
    <rPh sb="13" eb="15">
      <t>ヒョウシ</t>
    </rPh>
    <phoneticPr fontId="2"/>
  </si>
  <si>
    <t>様式３号（企業の施工能力）</t>
    <rPh sb="5" eb="7">
      <t>キギョウ</t>
    </rPh>
    <rPh sb="8" eb="10">
      <t>セコウ</t>
    </rPh>
    <rPh sb="10" eb="12">
      <t>ノウリョク</t>
    </rPh>
    <phoneticPr fontId="2"/>
  </si>
  <si>
    <t>様式４号（配置予定技術者の技術力）</t>
    <rPh sb="5" eb="7">
      <t>ハイチ</t>
    </rPh>
    <rPh sb="7" eb="9">
      <t>ヨテイ</t>
    </rPh>
    <rPh sb="9" eb="12">
      <t>ギジュツシャ</t>
    </rPh>
    <rPh sb="13" eb="16">
      <t>ギジュツリョク</t>
    </rPh>
    <phoneticPr fontId="2"/>
  </si>
  <si>
    <t>様式６号（不履行項目数）</t>
    <rPh sb="0" eb="2">
      <t>ヨウシキ</t>
    </rPh>
    <rPh sb="3" eb="4">
      <t>ゴウ</t>
    </rPh>
    <rPh sb="5" eb="8">
      <t>フリコウ</t>
    </rPh>
    <rPh sb="8" eb="11">
      <t>コウモクスウ</t>
    </rPh>
    <phoneticPr fontId="2"/>
  </si>
  <si>
    <t>様式１号（施工能力評価型　技術資料　表紙）</t>
    <rPh sb="5" eb="7">
      <t>セコウ</t>
    </rPh>
    <rPh sb="7" eb="9">
      <t>ノウリョク</t>
    </rPh>
    <rPh sb="9" eb="11">
      <t>ヒョウカ</t>
    </rPh>
    <rPh sb="11" eb="12">
      <t>ガタ</t>
    </rPh>
    <rPh sb="13" eb="15">
      <t>ギジュツ</t>
    </rPh>
    <rPh sb="15" eb="17">
      <t>シリョウ</t>
    </rPh>
    <rPh sb="18" eb="20">
      <t>ヒョウシ</t>
    </rPh>
    <phoneticPr fontId="2"/>
  </si>
  <si>
    <t>ＩＣＴの活用</t>
    <rPh sb="4" eb="6">
      <t>カツヨウ</t>
    </rPh>
    <phoneticPr fontId="2"/>
  </si>
  <si>
    <t>様式７号（当該工事で使用する作業船）</t>
    <rPh sb="0" eb="2">
      <t>ヨウシキ</t>
    </rPh>
    <rPh sb="3" eb="4">
      <t>ゴウ</t>
    </rPh>
    <rPh sb="5" eb="7">
      <t>トウガイ</t>
    </rPh>
    <rPh sb="7" eb="9">
      <t>コウジ</t>
    </rPh>
    <rPh sb="10" eb="12">
      <t>シヨウ</t>
    </rPh>
    <rPh sb="14" eb="17">
      <t>サギョウセン</t>
    </rPh>
    <phoneticPr fontId="2"/>
  </si>
  <si>
    <t>配置予定技術者の技術力【様式４号】</t>
    <rPh sb="0" eb="2">
      <t>ハイチ</t>
    </rPh>
    <rPh sb="2" eb="4">
      <t>ヨテイ</t>
    </rPh>
    <rPh sb="4" eb="7">
      <t>ギジュツシャ</t>
    </rPh>
    <rPh sb="8" eb="11">
      <t>ギジュツリョク</t>
    </rPh>
    <rPh sb="12" eb="14">
      <t>ヨウシキ</t>
    </rPh>
    <rPh sb="15" eb="16">
      <t>ゴウ</t>
    </rPh>
    <phoneticPr fontId="2"/>
  </si>
  <si>
    <t>当該工事で使用
する作業船
【様式７号】</t>
    <rPh sb="15" eb="17">
      <t>ヨウシキ</t>
    </rPh>
    <rPh sb="18" eb="19">
      <t>ゴウ</t>
    </rPh>
    <phoneticPr fontId="2"/>
  </si>
  <si>
    <t>企業の施工能力【様式３号】</t>
    <rPh sb="0" eb="2">
      <t>キギョウ</t>
    </rPh>
    <rPh sb="3" eb="5">
      <t>セコウ</t>
    </rPh>
    <rPh sb="5" eb="7">
      <t>ノウリョク</t>
    </rPh>
    <rPh sb="8" eb="10">
      <t>ヨウシキ</t>
    </rPh>
    <rPh sb="11" eb="12">
      <t>ゴウ</t>
    </rPh>
    <phoneticPr fontId="2"/>
  </si>
  <si>
    <t>本店（主たる営業所）の所在地が契約期間中、継続して指定地域内にある。</t>
    <rPh sb="3" eb="4">
      <t>シュ</t>
    </rPh>
    <rPh sb="6" eb="9">
      <t>エイギョウショ</t>
    </rPh>
    <rPh sb="15" eb="17">
      <t>ケイヤク</t>
    </rPh>
    <rPh sb="17" eb="19">
      <t>キカン</t>
    </rPh>
    <rPh sb="19" eb="20">
      <t>チュウ</t>
    </rPh>
    <rPh sb="21" eb="23">
      <t>ケイゾク</t>
    </rPh>
    <rPh sb="25" eb="27">
      <t>シテイ</t>
    </rPh>
    <rPh sb="27" eb="29">
      <t>チイキ</t>
    </rPh>
    <rPh sb="29" eb="30">
      <t>ナイ</t>
    </rPh>
    <phoneticPr fontId="2"/>
  </si>
  <si>
    <t>減点項目
【様式６号】</t>
    <rPh sb="0" eb="2">
      <t>ゲンテン</t>
    </rPh>
    <rPh sb="2" eb="4">
      <t>コウモク</t>
    </rPh>
    <rPh sb="6" eb="8">
      <t>ヨウシキ</t>
    </rPh>
    <rPh sb="9" eb="10">
      <t>ゴウ</t>
    </rPh>
    <phoneticPr fontId="2"/>
  </si>
  <si>
    <t>注２：</t>
    <rPh sb="0" eb="1">
      <t>チュウ</t>
    </rPh>
    <phoneticPr fontId="2"/>
  </si>
  <si>
    <t>　　令和○年○月○日</t>
    <rPh sb="2" eb="4">
      <t>レイワ</t>
    </rPh>
    <rPh sb="5" eb="6">
      <t>ネン</t>
    </rPh>
    <rPh sb="7" eb="8">
      <t>ガツ</t>
    </rPh>
    <rPh sb="9" eb="10">
      <t>ニチ</t>
    </rPh>
    <phoneticPr fontId="2"/>
  </si>
  <si>
    <t>注１：</t>
    <rPh sb="0" eb="1">
      <t>チュウ</t>
    </rPh>
    <phoneticPr fontId="2"/>
  </si>
  <si>
    <t>は自動入力されるため、誤記の場合は修正すること。</t>
    <rPh sb="1" eb="3">
      <t>ジドウ</t>
    </rPh>
    <rPh sb="3" eb="5">
      <t>ニュウリョク</t>
    </rPh>
    <rPh sb="11" eb="13">
      <t>ゴキ</t>
    </rPh>
    <rPh sb="14" eb="16">
      <t>バアイ</t>
    </rPh>
    <rPh sb="17" eb="19">
      <t>シュウセイ</t>
    </rPh>
    <phoneticPr fontId="2"/>
  </si>
  <si>
    <t>注３：</t>
    <rPh sb="0" eb="1">
      <t>チュウ</t>
    </rPh>
    <phoneticPr fontId="2"/>
  </si>
  <si>
    <t>　他の様式の記載事項と整合を図ること。</t>
    <rPh sb="1" eb="2">
      <t>タ</t>
    </rPh>
    <rPh sb="3" eb="5">
      <t>ヨウシキ</t>
    </rPh>
    <rPh sb="6" eb="8">
      <t>キサイ</t>
    </rPh>
    <rPh sb="8" eb="10">
      <t>ジコウ</t>
    </rPh>
    <rPh sb="11" eb="13">
      <t>セイゴウ</t>
    </rPh>
    <rPh sb="14" eb="15">
      <t>ハカ</t>
    </rPh>
    <phoneticPr fontId="2"/>
  </si>
  <si>
    <t>注４：</t>
    <rPh sb="0" eb="1">
      <t>チュウ</t>
    </rPh>
    <phoneticPr fontId="2"/>
  </si>
  <si>
    <t>　許可番号欄は、建設業を許可した者を選択の上、許可番号の数値（６桁）を記載すること。</t>
    <rPh sb="1" eb="3">
      <t>キョカ</t>
    </rPh>
    <rPh sb="3" eb="5">
      <t>バンゴウ</t>
    </rPh>
    <rPh sb="5" eb="6">
      <t>ラン</t>
    </rPh>
    <rPh sb="8" eb="11">
      <t>ケンセツギョウ</t>
    </rPh>
    <rPh sb="12" eb="14">
      <t>キョカ</t>
    </rPh>
    <rPh sb="16" eb="17">
      <t>モノ</t>
    </rPh>
    <rPh sb="18" eb="20">
      <t>センタク</t>
    </rPh>
    <rPh sb="21" eb="22">
      <t>ウエ</t>
    </rPh>
    <rPh sb="23" eb="25">
      <t>キョカ</t>
    </rPh>
    <rPh sb="25" eb="27">
      <t>バンゴウ</t>
    </rPh>
    <rPh sb="28" eb="30">
      <t>スウチ</t>
    </rPh>
    <rPh sb="32" eb="33">
      <t>ケタ</t>
    </rPh>
    <rPh sb="35" eb="37">
      <t>キサイ</t>
    </rPh>
    <phoneticPr fontId="2"/>
  </si>
  <si>
    <t>注２</t>
    <rPh sb="0" eb="1">
      <t>チュウ</t>
    </rPh>
    <phoneticPr fontId="2"/>
  </si>
  <si>
    <t>注５：</t>
    <rPh sb="0" eb="1">
      <t>チュウ</t>
    </rPh>
    <phoneticPr fontId="2"/>
  </si>
  <si>
    <t>注意事項</t>
    <rPh sb="0" eb="1">
      <t>チュウイ</t>
    </rPh>
    <rPh sb="1" eb="3">
      <t>ジコウ</t>
    </rPh>
    <phoneticPr fontId="2"/>
  </si>
  <si>
    <t>　次の資料を添付すること。（コピー可。また、記載事項に該当する箇所をアンダーライン・赤囲み等により明示すること。）</t>
    <rPh sb="17" eb="18">
      <t>カ</t>
    </rPh>
    <phoneticPr fontId="2"/>
  </si>
  <si>
    <t>　入札公告等を確認の上、記載例を参考に記載すること。</t>
    <rPh sb="1" eb="3">
      <t>ニュウサツ</t>
    </rPh>
    <rPh sb="3" eb="6">
      <t>コウコクトウ</t>
    </rPh>
    <rPh sb="7" eb="9">
      <t>カクニン</t>
    </rPh>
    <rPh sb="10" eb="11">
      <t>ウエ</t>
    </rPh>
    <rPh sb="12" eb="14">
      <t>キサイ</t>
    </rPh>
    <rPh sb="14" eb="15">
      <t>レイ</t>
    </rPh>
    <rPh sb="15" eb="16">
      <t>サクレイ</t>
    </rPh>
    <rPh sb="16" eb="18">
      <t>サンコウ</t>
    </rPh>
    <rPh sb="19" eb="21">
      <t>キサイ</t>
    </rPh>
    <phoneticPr fontId="2"/>
  </si>
  <si>
    <t>リスト</t>
    <phoneticPr fontId="2"/>
  </si>
  <si>
    <t>①</t>
    <phoneticPr fontId="2"/>
  </si>
  <si>
    <t>該当なし</t>
    <rPh sb="0" eb="2">
      <t>ガイトウ</t>
    </rPh>
    <phoneticPr fontId="2"/>
  </si>
  <si>
    <t>②</t>
    <phoneticPr fontId="2"/>
  </si>
  <si>
    <t>③</t>
    <phoneticPr fontId="2"/>
  </si>
  <si>
    <t>　対象期間内に不履行が発生した工事はすべて記載すること。不履行がない場合は、「工事番号」欄で「該当なし」を選択すること。</t>
    <rPh sb="1" eb="3">
      <t>タイショウ</t>
    </rPh>
    <rPh sb="3" eb="5">
      <t>キカン</t>
    </rPh>
    <rPh sb="5" eb="6">
      <t>ナイ</t>
    </rPh>
    <rPh sb="7" eb="10">
      <t>フリコウ</t>
    </rPh>
    <rPh sb="11" eb="13">
      <t>ハッセイ</t>
    </rPh>
    <rPh sb="15" eb="17">
      <t>コウジ</t>
    </rPh>
    <rPh sb="21" eb="23">
      <t>キサイ</t>
    </rPh>
    <rPh sb="28" eb="31">
      <t>フリコウ</t>
    </rPh>
    <rPh sb="34" eb="36">
      <t>バアイ</t>
    </rPh>
    <rPh sb="39" eb="41">
      <t>コウジ</t>
    </rPh>
    <rPh sb="41" eb="43">
      <t>バンゴウ</t>
    </rPh>
    <rPh sb="44" eb="45">
      <t>ラン</t>
    </rPh>
    <rPh sb="47" eb="49">
      <t>ガイトウ</t>
    </rPh>
    <rPh sb="53" eb="55">
      <t>センタク</t>
    </rPh>
    <phoneticPr fontId="2"/>
  </si>
  <si>
    <t>技術資料全般の注意事項</t>
    <rPh sb="0" eb="2">
      <t>ギジュツ</t>
    </rPh>
    <rPh sb="2" eb="4">
      <t>シリョウ</t>
    </rPh>
    <rPh sb="4" eb="6">
      <t>ゼンパン</t>
    </rPh>
    <rPh sb="7" eb="9">
      <t>チュウイ</t>
    </rPh>
    <rPh sb="9" eb="11">
      <t>ジコウ</t>
    </rPh>
    <phoneticPr fontId="2"/>
  </si>
  <si>
    <t xml:space="preserve">  注）全ての配置予定技術者が若手（入札参加申込期限日において４０歳未満の者）又は女性技術者とする場合のみ配置できる。
　　　配置する場合、本様式には配置予定技術者に代えて専任補助者の施工実績等を記載すること。</t>
    <rPh sb="2" eb="3">
      <t>チュウ</t>
    </rPh>
    <rPh sb="4" eb="5">
      <t>スベ</t>
    </rPh>
    <rPh sb="7" eb="9">
      <t>ハイチ</t>
    </rPh>
    <rPh sb="9" eb="11">
      <t>ヨテイ</t>
    </rPh>
    <rPh sb="11" eb="14">
      <t>ギジュツシャ</t>
    </rPh>
    <rPh sb="15" eb="17">
      <t>ワカテ</t>
    </rPh>
    <rPh sb="18" eb="20">
      <t>ニュウサツ</t>
    </rPh>
    <rPh sb="20" eb="22">
      <t>サンカ</t>
    </rPh>
    <rPh sb="22" eb="24">
      <t>モウシコ</t>
    </rPh>
    <rPh sb="24" eb="27">
      <t>キゲンビ</t>
    </rPh>
    <rPh sb="33" eb="34">
      <t>サイ</t>
    </rPh>
    <rPh sb="34" eb="36">
      <t>ミマン</t>
    </rPh>
    <rPh sb="37" eb="38">
      <t>モノ</t>
    </rPh>
    <rPh sb="39" eb="40">
      <t>マタ</t>
    </rPh>
    <rPh sb="41" eb="43">
      <t>ジョセイ</t>
    </rPh>
    <rPh sb="43" eb="46">
      <t>ギジュツシャ</t>
    </rPh>
    <rPh sb="49" eb="51">
      <t>バアイ</t>
    </rPh>
    <rPh sb="53" eb="55">
      <t>ハイチ</t>
    </rPh>
    <rPh sb="63" eb="65">
      <t>ハイチ</t>
    </rPh>
    <rPh sb="67" eb="69">
      <t>バアイ</t>
    </rPh>
    <rPh sb="70" eb="71">
      <t>ホン</t>
    </rPh>
    <rPh sb="71" eb="73">
      <t>ヨウシキ</t>
    </rPh>
    <rPh sb="75" eb="77">
      <t>ハイチ</t>
    </rPh>
    <rPh sb="77" eb="79">
      <t>ヨテイ</t>
    </rPh>
    <rPh sb="79" eb="82">
      <t>ギジュツシャ</t>
    </rPh>
    <rPh sb="83" eb="84">
      <t>カ</t>
    </rPh>
    <rPh sb="86" eb="88">
      <t>センニン</t>
    </rPh>
    <rPh sb="88" eb="91">
      <t>ホジョシャ</t>
    </rPh>
    <rPh sb="92" eb="94">
      <t>セコウ</t>
    </rPh>
    <rPh sb="94" eb="96">
      <t>ジッセキ</t>
    </rPh>
    <rPh sb="96" eb="97">
      <t>トウ</t>
    </rPh>
    <rPh sb="98" eb="100">
      <t>キサイ</t>
    </rPh>
    <phoneticPr fontId="2"/>
  </si>
  <si>
    <t>　も、本様式へ記載すること。この場合「評価対象」欄で「工場製作」を選択すること。</t>
    <rPh sb="3" eb="4">
      <t>ホン</t>
    </rPh>
    <rPh sb="4" eb="6">
      <t>ヨウシキ</t>
    </rPh>
    <rPh sb="7" eb="9">
      <t>キサイ</t>
    </rPh>
    <rPh sb="16" eb="18">
      <t>バアイ</t>
    </rPh>
    <rPh sb="19" eb="21">
      <t>ヒョウカ</t>
    </rPh>
    <rPh sb="21" eb="23">
      <t>タイショウ</t>
    </rPh>
    <rPh sb="24" eb="25">
      <t>ラン</t>
    </rPh>
    <rPh sb="27" eb="29">
      <t>コウジョウ</t>
    </rPh>
    <rPh sb="29" eb="31">
      <t>セイサク</t>
    </rPh>
    <rPh sb="33" eb="35">
      <t>センタク</t>
    </rPh>
    <phoneticPr fontId="2"/>
  </si>
  <si>
    <t>ＩＣＴ活用工事【受注者希望型】を実施する。</t>
    <rPh sb="3" eb="5">
      <t>カツヨウ</t>
    </rPh>
    <rPh sb="5" eb="7">
      <t>コウジ</t>
    </rPh>
    <rPh sb="8" eb="11">
      <t>ジュチュウシャ</t>
    </rPh>
    <rPh sb="11" eb="13">
      <t>キボウ</t>
    </rPh>
    <rPh sb="13" eb="14">
      <t>ガタ</t>
    </rPh>
    <rPh sb="16" eb="18">
      <t>ジッシ</t>
    </rPh>
    <phoneticPr fontId="2"/>
  </si>
  <si>
    <t>ＩＣＴ活用工事【受注者希望型】を実施しない。</t>
    <rPh sb="3" eb="5">
      <t>カツヨウ</t>
    </rPh>
    <rPh sb="5" eb="7">
      <t>コウジ</t>
    </rPh>
    <rPh sb="8" eb="11">
      <t>ジュチュウシャ</t>
    </rPh>
    <rPh sb="11" eb="14">
      <t>キボウガタ</t>
    </rPh>
    <rPh sb="16" eb="18">
      <t>ジッシ</t>
    </rPh>
    <phoneticPr fontId="2"/>
  </si>
  <si>
    <t>下請負人の全てを県内企業とする、
又は元請負人が県内企業であり自社施工する。</t>
  </si>
  <si>
    <t>ＣＣＵＳに事業者未登録</t>
  </si>
  <si>
    <t>Ｈ＝○.○ｍ</t>
    <phoneticPr fontId="2"/>
  </si>
  <si>
    <t>○○○○m2</t>
    <phoneticPr fontId="2"/>
  </si>
  <si>
    <t>～</t>
    <phoneticPr fontId="2"/>
  </si>
  <si>
    <t>○○工事</t>
    <rPh sb="2" eb="4">
      <t>コウジ</t>
    </rPh>
    <phoneticPr fontId="2"/>
  </si>
  <si>
    <t>　工事成績評定結果の通知等に検査年月日の記載がなく、検査年月日が不明な場合は、検査年月日欄に「－」を記載すること。</t>
    <rPh sb="1" eb="3">
      <t>コウジ</t>
    </rPh>
    <rPh sb="3" eb="5">
      <t>セイセキ</t>
    </rPh>
    <rPh sb="5" eb="7">
      <t>ヒョウテイ</t>
    </rPh>
    <rPh sb="7" eb="9">
      <t>ケッカ</t>
    </rPh>
    <rPh sb="10" eb="12">
      <t>ツウチ</t>
    </rPh>
    <rPh sb="12" eb="13">
      <t>トウ</t>
    </rPh>
    <rPh sb="14" eb="16">
      <t>ケンサ</t>
    </rPh>
    <rPh sb="16" eb="19">
      <t>ネンガッピ</t>
    </rPh>
    <rPh sb="20" eb="22">
      <t>キサイ</t>
    </rPh>
    <rPh sb="26" eb="28">
      <t>ケンサ</t>
    </rPh>
    <rPh sb="28" eb="31">
      <t>ネンガッピ</t>
    </rPh>
    <rPh sb="32" eb="34">
      <t>フメイ</t>
    </rPh>
    <rPh sb="35" eb="37">
      <t>バアイ</t>
    </rPh>
    <rPh sb="39" eb="41">
      <t>ケンサ</t>
    </rPh>
    <rPh sb="41" eb="44">
      <t>ネンガッピ</t>
    </rPh>
    <rPh sb="44" eb="45">
      <t>ラン</t>
    </rPh>
    <phoneticPr fontId="2"/>
  </si>
  <si>
    <t>　その他の事項については、様式２の「注１」～「注３」確認し本様式を記載すること。</t>
  </si>
  <si>
    <t>は全て記載（選択・記載）すること。</t>
    <rPh sb="1" eb="2">
      <t>スベ</t>
    </rPh>
    <rPh sb="3" eb="5">
      <t>キサイ</t>
    </rPh>
    <rPh sb="6" eb="8">
      <t>センタク</t>
    </rPh>
    <phoneticPr fontId="2"/>
  </si>
  <si>
    <t>《　あてはまるものいずれかに○を記載すること　》</t>
  </si>
  <si>
    <t>（発注者記載欄）</t>
    <rPh sb="1" eb="4">
      <t>ハッチュウシャ</t>
    </rPh>
    <phoneticPr fontId="2"/>
  </si>
  <si>
    <t>様式２号（自己評価申告書）</t>
    <phoneticPr fontId="2"/>
  </si>
  <si>
    <t>自己評価申告書</t>
    <phoneticPr fontId="2"/>
  </si>
  <si>
    <r>
      <t>■社会貢献点数</t>
    </r>
    <r>
      <rPr>
        <sz val="10"/>
        <rFont val="ＭＳ ゴシック"/>
        <family val="3"/>
        <charset val="128"/>
      </rPr>
      <t>　</t>
    </r>
    <rPh sb="1" eb="3">
      <t>シャカイ</t>
    </rPh>
    <rPh sb="3" eb="5">
      <t>コウケン</t>
    </rPh>
    <rPh sb="5" eb="7">
      <t>テンスウ</t>
    </rPh>
    <phoneticPr fontId="2"/>
  </si>
  <si>
    <t>注６：</t>
    <phoneticPr fontId="2"/>
  </si>
  <si>
    <t>　記載された内容に誤りがあることが判明した場合は、当該評価項目の最低点（－６点）とする。</t>
    <rPh sb="1" eb="3">
      <t>キサイ</t>
    </rPh>
    <rPh sb="6" eb="8">
      <t>ナイヨウ</t>
    </rPh>
    <rPh sb="9" eb="10">
      <t>アヤマ</t>
    </rPh>
    <rPh sb="17" eb="19">
      <t>ハンメイ</t>
    </rPh>
    <rPh sb="21" eb="23">
      <t>バアイ</t>
    </rPh>
    <rPh sb="25" eb="27">
      <t>トウガイ</t>
    </rPh>
    <rPh sb="27" eb="29">
      <t>ヒョウカ</t>
    </rPh>
    <rPh sb="29" eb="31">
      <t>コウモク</t>
    </rPh>
    <rPh sb="32" eb="35">
      <t>サイテイテン</t>
    </rPh>
    <rPh sb="38" eb="39">
      <t>テン</t>
    </rPh>
    <phoneticPr fontId="2"/>
  </si>
  <si>
    <t>⑤</t>
    <phoneticPr fontId="2"/>
  </si>
  <si>
    <t>⑥</t>
    <phoneticPr fontId="2"/>
  </si>
  <si>
    <t>４　チェックリスト</t>
    <phoneticPr fontId="2"/>
  </si>
  <si>
    <t>《　提出前に下記事項を確認し、「✓」を記載すること。》</t>
    <rPh sb="2" eb="4">
      <t>テイシュツ</t>
    </rPh>
    <rPh sb="4" eb="5">
      <t>マエ</t>
    </rPh>
    <rPh sb="6" eb="8">
      <t>カキ</t>
    </rPh>
    <rPh sb="8" eb="10">
      <t>ジコウ</t>
    </rPh>
    <rPh sb="11" eb="13">
      <t>カクニン</t>
    </rPh>
    <rPh sb="19" eb="21">
      <t>キサイ</t>
    </rPh>
    <phoneticPr fontId="2"/>
  </si>
  <si>
    <t>直近1年間</t>
    <rPh sb="0" eb="2">
      <t>チョッキン</t>
    </rPh>
    <rPh sb="3" eb="5">
      <t>ネンカン</t>
    </rPh>
    <phoneticPr fontId="2"/>
  </si>
  <si>
    <t>直近2年間</t>
    <rPh sb="0" eb="2">
      <t>チョッキン</t>
    </rPh>
    <rPh sb="3" eb="5">
      <t>ネンカン</t>
    </rPh>
    <phoneticPr fontId="2"/>
  </si>
  <si>
    <t>直近3年間</t>
    <rPh sb="0" eb="2">
      <t>チョッキン</t>
    </rPh>
    <rPh sb="3" eb="5">
      <t>ネンカン</t>
    </rPh>
    <phoneticPr fontId="2"/>
  </si>
  <si>
    <t>直近4年間</t>
    <rPh sb="0" eb="2">
      <t>チョッキン</t>
    </rPh>
    <rPh sb="3" eb="5">
      <t>ネンカン</t>
    </rPh>
    <phoneticPr fontId="2"/>
  </si>
  <si>
    <t>直近5年間</t>
    <rPh sb="0" eb="2">
      <t>チョッキン</t>
    </rPh>
    <rPh sb="3" eb="5">
      <t>ネンカン</t>
    </rPh>
    <phoneticPr fontId="2"/>
  </si>
  <si>
    <t>:</t>
    <phoneticPr fontId="2"/>
  </si>
  <si>
    <t>入札参加申込期限日</t>
    <phoneticPr fontId="2"/>
  </si>
  <si>
    <r>
      <t>船舶の所有者等が確認できる資料</t>
    </r>
    <r>
      <rPr>
        <sz val="8"/>
        <rFont val="ＭＳ ゴシック"/>
        <family val="3"/>
        <charset val="128"/>
      </rPr>
      <t>（「その他資料」に資料名を記載すること。）</t>
    </r>
    <rPh sb="0" eb="2">
      <t>センパク</t>
    </rPh>
    <rPh sb="3" eb="5">
      <t>ショユウ</t>
    </rPh>
    <rPh sb="5" eb="6">
      <t>シャ</t>
    </rPh>
    <rPh sb="6" eb="7">
      <t>トウ</t>
    </rPh>
    <rPh sb="8" eb="10">
      <t>カクニン</t>
    </rPh>
    <rPh sb="13" eb="15">
      <t>シリョウ</t>
    </rPh>
    <rPh sb="19" eb="20">
      <t>タ</t>
    </rPh>
    <rPh sb="20" eb="22">
      <t>シリョウ</t>
    </rPh>
    <rPh sb="24" eb="26">
      <t>シリョウ</t>
    </rPh>
    <rPh sb="26" eb="27">
      <t>メイ</t>
    </rPh>
    <rPh sb="28" eb="30">
      <t>キサイ</t>
    </rPh>
    <phoneticPr fontId="2"/>
  </si>
  <si>
    <r>
      <t>２　　上記有効期限の更新後、有効期限が更新された建設</t>
    </r>
    <r>
      <rPr>
        <u/>
        <sz val="12"/>
        <color rgb="FFFF0000"/>
        <rFont val="ＭＳ 明朝"/>
        <family val="1"/>
        <charset val="128"/>
      </rPr>
      <t>キャリアアップシステム</t>
    </r>
    <rPh sb="3" eb="5">
      <t>ジョウキ</t>
    </rPh>
    <rPh sb="5" eb="7">
      <t>ユウコウ</t>
    </rPh>
    <rPh sb="7" eb="9">
      <t>キゲン</t>
    </rPh>
    <rPh sb="10" eb="13">
      <t>コウシンゴ</t>
    </rPh>
    <rPh sb="14" eb="16">
      <t>ユウコウ</t>
    </rPh>
    <rPh sb="16" eb="18">
      <t>キゲン</t>
    </rPh>
    <rPh sb="19" eb="21">
      <t>コウシン</t>
    </rPh>
    <rPh sb="24" eb="26">
      <t>ケンセツ</t>
    </rPh>
    <phoneticPr fontId="2"/>
  </si>
  <si>
    <t>※専任補助者として従事した
工事成績を申告する場合</t>
    <rPh sb="1" eb="3">
      <t>センニン</t>
    </rPh>
    <rPh sb="3" eb="6">
      <t>ホジョシャ</t>
    </rPh>
    <rPh sb="19" eb="21">
      <t>シンコク</t>
    </rPh>
    <rPh sb="23" eb="25">
      <t>バアイ</t>
    </rPh>
    <phoneticPr fontId="2"/>
  </si>
  <si>
    <t>電話番号</t>
    <rPh sb="0" eb="2">
      <t>デンワ</t>
    </rPh>
    <rPh sb="2" eb="4">
      <t>バンゴウ</t>
    </rPh>
    <phoneticPr fontId="2"/>
  </si>
  <si>
    <t>メール</t>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</si>
  <si>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1" eb="23">
      <t>コウジ</t>
    </rPh>
    <rPh sb="23" eb="25">
      <t>セイセキ</t>
    </rPh>
    <rPh sb="25" eb="27">
      <t>ヒョウテイ</t>
    </rPh>
    <rPh sb="27" eb="29">
      <t>ケッカ</t>
    </rPh>
    <rPh sb="30" eb="32">
      <t>ツウチ</t>
    </rPh>
    <rPh sb="33" eb="35">
      <t>カクニン</t>
    </rPh>
    <rPh sb="39" eb="41">
      <t>バアイ</t>
    </rPh>
    <phoneticPr fontId="2"/>
  </si>
  <si>
    <t>規模・寸法</t>
    <phoneticPr fontId="2"/>
  </si>
  <si>
    <t>構造型式</t>
    <phoneticPr fontId="2"/>
  </si>
  <si>
    <t>使用機材・数量</t>
    <phoneticPr fontId="2"/>
  </si>
  <si>
    <t>ｺﾝｸﾘｰﾄﾌﾞﾛｯｸ積</t>
    <rPh sb="11" eb="12">
      <t>ヅ</t>
    </rPh>
    <phoneticPr fontId="2"/>
  </si>
  <si>
    <t>（８年間）</t>
    <phoneticPr fontId="2"/>
  </si>
  <si>
    <t>同種工事：</t>
    <rPh sb="0" eb="2">
      <t>ドウシュ</t>
    </rPh>
    <rPh sb="2" eb="4">
      <t>コウジ</t>
    </rPh>
    <phoneticPr fontId="2"/>
  </si>
  <si>
    <t>発注機関</t>
    <rPh sb="0" eb="2">
      <t>ハッチュウ</t>
    </rPh>
    <rPh sb="2" eb="4">
      <t>キカン</t>
    </rPh>
    <phoneticPr fontId="2"/>
  </si>
  <si>
    <t>兵庫県</t>
    <rPh sb="0" eb="3">
      <t>ヒョウゴケン</t>
    </rPh>
    <phoneticPr fontId="2"/>
  </si>
  <si>
    <t>の確認及び修正をした。</t>
    <rPh sb="3" eb="4">
      <t>オヨ</t>
    </rPh>
    <rPh sb="5" eb="7">
      <t>シュウセイ</t>
    </rPh>
    <phoneticPr fontId="2"/>
  </si>
  <si>
    <t>技術資料（根拠資料含む）の一部が未提出又は未記載である場合は、当該評価項目を「最低点」となる。</t>
    <phoneticPr fontId="2"/>
  </si>
  <si>
    <t>の記載（選択・記載 ）した。また、</t>
    <rPh sb="1" eb="3">
      <t>キサイ</t>
    </rPh>
    <rPh sb="4" eb="6">
      <t>センタク</t>
    </rPh>
    <rPh sb="10" eb="11">
      <t>ニュウリョク</t>
    </rPh>
    <phoneticPr fontId="2"/>
  </si>
  <si>
    <r>
      <t>環境基準を達成した作業船であることが</t>
    </r>
    <r>
      <rPr>
        <sz val="8"/>
        <rFont val="ＭＳ ゴシック"/>
        <family val="3"/>
        <charset val="128"/>
      </rPr>
      <t xml:space="preserve">
</t>
    </r>
    <r>
      <rPr>
        <sz val="10"/>
        <rFont val="ＭＳ ゴシック"/>
        <family val="3"/>
        <charset val="128"/>
      </rPr>
      <t>確認できる資料　</t>
    </r>
    <r>
      <rPr>
        <sz val="8"/>
        <rFont val="ＭＳ ゴシック"/>
        <family val="3"/>
        <charset val="128"/>
      </rPr>
      <t>　　　　　　　　　　　　（「その他資料」に資料名を記載すること。）</t>
    </r>
    <rPh sb="0" eb="2">
      <t>カンキョウ</t>
    </rPh>
    <rPh sb="2" eb="4">
      <t>キジュン</t>
    </rPh>
    <rPh sb="5" eb="7">
      <t>タッセイ</t>
    </rPh>
    <rPh sb="9" eb="11">
      <t>サギョウ</t>
    </rPh>
    <rPh sb="11" eb="12">
      <t>セン</t>
    </rPh>
    <rPh sb="19" eb="21">
      <t>カクニン</t>
    </rPh>
    <rPh sb="24" eb="26">
      <t>シリョウ</t>
    </rPh>
    <rPh sb="43" eb="44">
      <t>タ</t>
    </rPh>
    <rPh sb="44" eb="46">
      <t>シリョウ</t>
    </rPh>
    <rPh sb="48" eb="50">
      <t>シリョウ</t>
    </rPh>
    <rPh sb="50" eb="51">
      <t>メイ</t>
    </rPh>
    <rPh sb="52" eb="54">
      <t>キサイ</t>
    </rPh>
    <phoneticPr fontId="2"/>
  </si>
  <si>
    <t>担当者</t>
    <rPh sb="0" eb="3">
      <t>タントウシャ</t>
    </rPh>
    <phoneticPr fontId="2"/>
  </si>
  <si>
    <t>建設ｷｬﾘｱｱｯﾌﾟｼｽﾃﾑ（CCUS）
の活用</t>
    <rPh sb="0" eb="2">
      <t>ケンセツ</t>
    </rPh>
    <rPh sb="22" eb="24">
      <t>カツヨウ</t>
    </rPh>
    <phoneticPr fontId="2"/>
  </si>
  <si>
    <t>継続学習（CPD)の取組状況</t>
    <rPh sb="0" eb="2">
      <t>ケイゾク</t>
    </rPh>
    <rPh sb="2" eb="4">
      <t>ガクシュウ</t>
    </rPh>
    <rPh sb="10" eb="12">
      <t>トリクミ</t>
    </rPh>
    <rPh sb="12" eb="14">
      <t>ジョウキョウ</t>
    </rPh>
    <phoneticPr fontId="2"/>
  </si>
  <si>
    <t>地域建設
業者の
育成</t>
    <phoneticPr fontId="2"/>
  </si>
  <si>
    <t>地域建設業者の育成</t>
    <phoneticPr fontId="2"/>
  </si>
  <si>
    <t>企業の
施工能力</t>
    <phoneticPr fontId="2"/>
  </si>
  <si>
    <t>配置予定技術者の
技術力</t>
    <phoneticPr fontId="2"/>
  </si>
  <si>
    <t>減点</t>
    <rPh sb="0" eb="2">
      <t>ゲンテン</t>
    </rPh>
    <phoneticPr fontId="2"/>
  </si>
  <si>
    <t>様式集（Excel）及び根拠資料を電子入札システムで提出する。</t>
    <rPh sb="0" eb="2">
      <t>ヨウシキ</t>
    </rPh>
    <rPh sb="2" eb="3">
      <t>シュウ</t>
    </rPh>
    <rPh sb="10" eb="11">
      <t>オヨ</t>
    </rPh>
    <rPh sb="12" eb="14">
      <t>コンキョ</t>
    </rPh>
    <rPh sb="14" eb="16">
      <t>シリョウ</t>
    </rPh>
    <rPh sb="17" eb="19">
      <t>デンシ</t>
    </rPh>
    <rPh sb="19" eb="21">
      <t>ニュウサツ</t>
    </rPh>
    <rPh sb="26" eb="28">
      <t>テイシュツ</t>
    </rPh>
    <phoneticPr fontId="2"/>
  </si>
  <si>
    <t>70点未満、
該当なし</t>
    <rPh sb="2" eb="3">
      <t>テン</t>
    </rPh>
    <rPh sb="3" eb="5">
      <t>ミマン</t>
    </rPh>
    <rPh sb="7" eb="9">
      <t>ガイトウ</t>
    </rPh>
    <phoneticPr fontId="2"/>
  </si>
  <si>
    <t>有:２点</t>
    <rPh sb="0" eb="1">
      <t>ア</t>
    </rPh>
    <rPh sb="3" eb="4">
      <t>テン</t>
    </rPh>
    <phoneticPr fontId="2"/>
  </si>
  <si>
    <t>年齢</t>
    <rPh sb="0" eb="2">
      <t>ネンレイ</t>
    </rPh>
    <phoneticPr fontId="2"/>
  </si>
  <si>
    <t>継続学習（CPD）
の取組状況</t>
    <rPh sb="0" eb="2">
      <t>ケイゾク</t>
    </rPh>
    <rPh sb="2" eb="4">
      <t>ガクシュウ</t>
    </rPh>
    <rPh sb="11" eb="13">
      <t>トリクミ</t>
    </rPh>
    <rPh sb="13" eb="15">
      <t>ジョウキョウ</t>
    </rPh>
    <phoneticPr fontId="2"/>
  </si>
  <si>
    <t>河川工事において同一工事で高さ○m以上のコンクリートブロック積で●m2以上の施工実績</t>
    <rPh sb="13" eb="14">
      <t>タカ</t>
    </rPh>
    <rPh sb="17" eb="19">
      <t>イジョウ</t>
    </rPh>
    <rPh sb="30" eb="31">
      <t>ヅ</t>
    </rPh>
    <rPh sb="35" eb="37">
      <t>イジョウ</t>
    </rPh>
    <phoneticPr fontId="2"/>
  </si>
  <si>
    <t>（出資比率</t>
  </si>
  <si>
    <t>％）</t>
  </si>
  <si>
    <t>未保有達成</t>
  </si>
  <si>
    <t>→CPDS（令和６年４月以降）</t>
    <rPh sb="6" eb="8">
      <t>レイワ</t>
    </rPh>
    <rPh sb="9" eb="10">
      <t>ネン</t>
    </rPh>
    <rPh sb="11" eb="12">
      <t>ガツ</t>
    </rPh>
    <rPh sb="12" eb="14">
      <t>イコウ</t>
    </rPh>
    <phoneticPr fontId="2"/>
  </si>
  <si>
    <t>→造園CPD（令和６年４月以降）</t>
    <rPh sb="1" eb="3">
      <t>ゾウエン</t>
    </rPh>
    <rPh sb="7" eb="9">
      <t>レイワ</t>
    </rPh>
    <rPh sb="10" eb="11">
      <t>ネン</t>
    </rPh>
    <rPh sb="12" eb="13">
      <t>ガツ</t>
    </rPh>
    <rPh sb="13" eb="15">
      <t>イコウ</t>
    </rPh>
    <phoneticPr fontId="2"/>
  </si>
  <si>
    <t>専任補助者が配置技術者に対する全ての入札参加資格要件を満たすことが確認できる資料</t>
    <rPh sb="0" eb="2">
      <t>センニン</t>
    </rPh>
    <rPh sb="2" eb="5">
      <t>ホジョシャ</t>
    </rPh>
    <rPh sb="6" eb="8">
      <t>ハイチ</t>
    </rPh>
    <rPh sb="8" eb="11">
      <t>ギジュツシャ</t>
    </rPh>
    <rPh sb="12" eb="13">
      <t>タイ</t>
    </rPh>
    <rPh sb="15" eb="16">
      <t>スベ</t>
    </rPh>
    <rPh sb="18" eb="20">
      <t>ニュウサツ</t>
    </rPh>
    <rPh sb="20" eb="22">
      <t>サンカ</t>
    </rPh>
    <rPh sb="22" eb="24">
      <t>シカク</t>
    </rPh>
    <rPh sb="24" eb="26">
      <t>ヨウケン</t>
    </rPh>
    <rPh sb="27" eb="28">
      <t>ミ</t>
    </rPh>
    <rPh sb="33" eb="35">
      <t>カクニン</t>
    </rPh>
    <rPh sb="38" eb="40">
      <t>シリョウ</t>
    </rPh>
    <phoneticPr fontId="2"/>
  </si>
  <si>
    <t>様式集（Excel）のみ電子入札システムで提出する。根拠資料は持参（紙）で提出する。</t>
    <rPh sb="0" eb="2">
      <t>ヨウシキ</t>
    </rPh>
    <rPh sb="2" eb="3">
      <t>シュウ</t>
    </rPh>
    <rPh sb="12" eb="14">
      <t>デンシ</t>
    </rPh>
    <rPh sb="14" eb="16">
      <t>ニュウサツ</t>
    </rPh>
    <rPh sb="21" eb="23">
      <t>テイシュツ</t>
    </rPh>
    <rPh sb="26" eb="28">
      <t>コンキョ</t>
    </rPh>
    <rPh sb="28" eb="30">
      <t>シリョウ</t>
    </rPh>
    <rPh sb="31" eb="33">
      <t>ジサン</t>
    </rPh>
    <rPh sb="34" eb="35">
      <t>カミ</t>
    </rPh>
    <rPh sb="37" eb="39">
      <t>テイシュツ</t>
    </rPh>
    <phoneticPr fontId="2"/>
  </si>
  <si>
    <t>工事成績評定結果の通知</t>
    <rPh sb="0" eb="2">
      <t>コウジ</t>
    </rPh>
    <rPh sb="2" eb="4">
      <t>セイセキ</t>
    </rPh>
    <rPh sb="4" eb="6">
      <t>ヒョウテイ</t>
    </rPh>
    <rPh sb="6" eb="8">
      <t>ケッカ</t>
    </rPh>
    <rPh sb="9" eb="11">
      <t>ツウチ</t>
    </rPh>
    <phoneticPr fontId="2"/>
  </si>
  <si>
    <r>
      <rPr>
        <u/>
        <sz val="12"/>
        <color rgb="FFFF0000"/>
        <rFont val="ＭＳ 明朝"/>
        <family val="1"/>
        <charset val="128"/>
      </rPr>
      <t>（予定）</t>
    </r>
    <r>
      <rPr>
        <sz val="12"/>
        <rFont val="ＭＳ 明朝"/>
        <family val="1"/>
        <charset val="128"/>
      </rPr>
      <t>までに提出します。</t>
    </r>
    <rPh sb="1" eb="3">
      <t>ヨテイ</t>
    </rPh>
    <phoneticPr fontId="2"/>
  </si>
  <si>
    <r>
      <t>その他の資料　</t>
    </r>
    <r>
      <rPr>
        <sz val="11"/>
        <color rgb="FF0066CC"/>
        <rFont val="ＭＳ ゴシック"/>
        <family val="3"/>
        <charset val="128"/>
      </rPr>
      <t>《　様式の内容が根拠資料（必須）のみで証明できない場合は下欄に資料名等を記載し提出すること　》</t>
    </r>
    <rPh sb="2" eb="3">
      <t>タ</t>
    </rPh>
    <rPh sb="4" eb="6">
      <t>シリョウ</t>
    </rPh>
    <rPh sb="9" eb="11">
      <t>ヨウシキ</t>
    </rPh>
    <rPh sb="12" eb="14">
      <t>ナイヨウ</t>
    </rPh>
    <rPh sb="15" eb="17">
      <t>コンキョ</t>
    </rPh>
    <rPh sb="17" eb="19">
      <t>シリョウ</t>
    </rPh>
    <rPh sb="20" eb="22">
      <t>ヒッス</t>
    </rPh>
    <rPh sb="26" eb="28">
      <t>ショウメイ</t>
    </rPh>
    <rPh sb="32" eb="34">
      <t>バアイ</t>
    </rPh>
    <rPh sb="35" eb="36">
      <t>シタ</t>
    </rPh>
    <rPh sb="36" eb="37">
      <t>ラン</t>
    </rPh>
    <rPh sb="38" eb="40">
      <t>シリョウ</t>
    </rPh>
    <rPh sb="40" eb="42">
      <t>メイナド</t>
    </rPh>
    <rPh sb="43" eb="45">
      <t>キサイ</t>
    </rPh>
    <rPh sb="46" eb="48">
      <t>テイシュツ</t>
    </rPh>
    <phoneticPr fontId="2"/>
  </si>
  <si>
    <r>
      <t>登録内容確認書（ｺﾘﾝｽﾞ）</t>
    </r>
    <r>
      <rPr>
        <sz val="8"/>
        <rFont val="ＭＳ ゴシック"/>
        <family val="3"/>
        <charset val="128"/>
      </rPr>
      <t>※竣工時又は竣工後訂正したもの</t>
    </r>
    <rPh sb="0" eb="2">
      <t>トウロク</t>
    </rPh>
    <rPh sb="2" eb="4">
      <t>ナイヨウ</t>
    </rPh>
    <rPh sb="4" eb="7">
      <t>カクニンショ</t>
    </rPh>
    <rPh sb="15" eb="17">
      <t>シュンコウ</t>
    </rPh>
    <rPh sb="17" eb="18">
      <t>ジ</t>
    </rPh>
    <rPh sb="18" eb="19">
      <t>マタ</t>
    </rPh>
    <rPh sb="20" eb="22">
      <t>シュンコウ</t>
    </rPh>
    <rPh sb="22" eb="23">
      <t>ゴ</t>
    </rPh>
    <rPh sb="23" eb="25">
      <t>テイセイ</t>
    </rPh>
    <phoneticPr fontId="2"/>
  </si>
  <si>
    <t>登録内容確認書（ｺﾘﾝｽﾞ）</t>
    <rPh sb="0" eb="2">
      <t>トウロク</t>
    </rPh>
    <rPh sb="2" eb="4">
      <t>ナイヨウ</t>
    </rPh>
    <rPh sb="4" eb="7">
      <t>カクニンショ</t>
    </rPh>
    <phoneticPr fontId="2"/>
  </si>
  <si>
    <t>※竣工時又は竣工後訂正したもの</t>
    <phoneticPr fontId="2"/>
  </si>
  <si>
    <t>付けで入札公告のありました、</t>
    <phoneticPr fontId="2"/>
  </si>
  <si>
    <t>工事番号</t>
    <rPh sb="0" eb="2">
      <t>コウジ</t>
    </rPh>
    <rPh sb="2" eb="4">
      <t>バンゴウ</t>
    </rPh>
    <phoneticPr fontId="2"/>
  </si>
  <si>
    <r>
      <t>《　提出する根拠資料を確認</t>
    </r>
    <r>
      <rPr>
        <u/>
        <sz val="12"/>
        <color rgb="FF0070C0"/>
        <rFont val="ＭＳ ゴシック"/>
        <family val="3"/>
        <charset val="128"/>
      </rPr>
      <t>（</t>
    </r>
    <r>
      <rPr>
        <b/>
        <u/>
        <sz val="12"/>
        <color rgb="FF0070C0"/>
        <rFont val="ＭＳ ゴシック"/>
        <family val="3"/>
        <charset val="128"/>
      </rPr>
      <t>ｱﾝﾀﾞｰﾗｲﾝ、赤囲等で明示</t>
    </r>
    <r>
      <rPr>
        <u/>
        <sz val="12"/>
        <color rgb="FF0070C0"/>
        <rFont val="ＭＳ ゴシック"/>
        <family val="3"/>
        <charset val="128"/>
      </rPr>
      <t>）</t>
    </r>
    <r>
      <rPr>
        <sz val="12"/>
        <color rgb="FF0070C0"/>
        <rFont val="ＭＳ ゴシック"/>
        <family val="3"/>
        <charset val="128"/>
      </rPr>
      <t>の上「✓」を記載</t>
    </r>
    <r>
      <rPr>
        <u/>
        <sz val="12"/>
        <color rgb="FF0070C0"/>
        <rFont val="ＭＳ ゴシック"/>
        <family val="3"/>
        <charset val="128"/>
      </rPr>
      <t>（提出のない資料は「－」）</t>
    </r>
    <r>
      <rPr>
        <sz val="12"/>
        <color rgb="FF0070C0"/>
        <rFont val="ＭＳ ゴシック"/>
        <family val="3"/>
        <charset val="128"/>
      </rPr>
      <t>すること　》</t>
    </r>
    <rPh sb="2" eb="4">
      <t>テイシュツ</t>
    </rPh>
    <rPh sb="6" eb="8">
      <t>コンキョ</t>
    </rPh>
    <rPh sb="8" eb="10">
      <t>シリョウ</t>
    </rPh>
    <rPh sb="11" eb="13">
      <t>カクニン</t>
    </rPh>
    <rPh sb="23" eb="24">
      <t>アカ</t>
    </rPh>
    <rPh sb="24" eb="25">
      <t>カコ</t>
    </rPh>
    <rPh sb="25" eb="26">
      <t>トウ</t>
    </rPh>
    <rPh sb="27" eb="29">
      <t>メイジ</t>
    </rPh>
    <rPh sb="31" eb="32">
      <t>ウエ</t>
    </rPh>
    <phoneticPr fontId="2"/>
  </si>
  <si>
    <t>■同種工事の施工実績</t>
    <rPh sb="1" eb="3">
      <t>ドウシュ</t>
    </rPh>
    <rPh sb="3" eb="5">
      <t>コウジ</t>
    </rPh>
    <rPh sb="6" eb="8">
      <t>セコウ</t>
    </rPh>
    <rPh sb="8" eb="10">
      <t>ジッセキ</t>
    </rPh>
    <phoneticPr fontId="2"/>
  </si>
  <si>
    <t>CCUSﾎｰﾑﾍﾟｰｼﾞﾛｸﾞｲﾝ後の「管理者ID利用料明細」画面　</t>
    <rPh sb="17" eb="20">
      <t>カンリシャ</t>
    </rPh>
    <rPh sb="20" eb="22">
      <t>ＩＤ</t>
    </rPh>
    <rPh sb="22" eb="25">
      <t>リヨウリョウ</t>
    </rPh>
    <rPh sb="25" eb="27">
      <t>メイサイ</t>
    </rPh>
    <rPh sb="27" eb="28">
      <t>」</t>
    </rPh>
    <rPh sb="28" eb="30">
      <t>ガメン</t>
    </rPh>
    <rPh sb="31" eb="32">
      <t>シャ</t>
    </rPh>
    <rPh sb="32" eb="33">
      <t>）</t>
    </rPh>
    <phoneticPr fontId="2"/>
  </si>
  <si>
    <t>CCUSﾎｰﾑﾍﾟｰｼﾞﾛｸﾞｲﾝ後の「事業者情報」画面　</t>
    <rPh sb="17" eb="18">
      <t>ゴ</t>
    </rPh>
    <rPh sb="20" eb="23">
      <t>ジギョウシャ</t>
    </rPh>
    <rPh sb="23" eb="25">
      <t>ジョウホウ</t>
    </rPh>
    <rPh sb="26" eb="28">
      <t>ガメン</t>
    </rPh>
    <phoneticPr fontId="2"/>
  </si>
  <si>
    <t>※WEBブラウザから直接印刷したもの</t>
    <phoneticPr fontId="2"/>
  </si>
  <si>
    <t>（15年間＋参加申込期限日迄）</t>
    <rPh sb="4" eb="5">
      <t>カン</t>
    </rPh>
    <rPh sb="6" eb="8">
      <t>サンカ</t>
    </rPh>
    <rPh sb="8" eb="10">
      <t>モウシコミ</t>
    </rPh>
    <rPh sb="10" eb="13">
      <t>キゲンビ</t>
    </rPh>
    <rPh sb="13" eb="14">
      <t>マデ</t>
    </rPh>
    <phoneticPr fontId="2"/>
  </si>
  <si>
    <t>配置予定技術者の技術力【様式4号】</t>
    <rPh sb="0" eb="2">
      <t>ハイチ</t>
    </rPh>
    <rPh sb="2" eb="4">
      <t>ヨテイ</t>
    </rPh>
    <rPh sb="4" eb="7">
      <t>ギジュツシャ</t>
    </rPh>
    <rPh sb="8" eb="11">
      <t>ギジュツリョク</t>
    </rPh>
    <rPh sb="12" eb="14">
      <t>ヨウシキ</t>
    </rPh>
    <rPh sb="15" eb="16">
      <t>ゴウ</t>
    </rPh>
    <phoneticPr fontId="2"/>
  </si>
  <si>
    <t>有：１級施工監理技士</t>
    <rPh sb="0" eb="1">
      <t>アリ</t>
    </rPh>
    <rPh sb="3" eb="4">
      <t>キュウ</t>
    </rPh>
    <rPh sb="4" eb="6">
      <t>セコウ</t>
    </rPh>
    <rPh sb="6" eb="8">
      <t>カンリ</t>
    </rPh>
    <rPh sb="8" eb="10">
      <t>ギシ</t>
    </rPh>
    <phoneticPr fontId="2"/>
  </si>
  <si>
    <t>有：２級施工管理技士</t>
    <rPh sb="0" eb="1">
      <t>アリ</t>
    </rPh>
    <rPh sb="3" eb="4">
      <t>キュウ</t>
    </rPh>
    <rPh sb="4" eb="6">
      <t>セコウ</t>
    </rPh>
    <rPh sb="6" eb="8">
      <t>カンリ</t>
    </rPh>
    <rPh sb="8" eb="10">
      <t>ギシ</t>
    </rPh>
    <phoneticPr fontId="2"/>
  </si>
  <si>
    <t>無：経験年数（１０年以上）</t>
    <rPh sb="0" eb="1">
      <t>ナ</t>
    </rPh>
    <rPh sb="2" eb="4">
      <t>ケイケン</t>
    </rPh>
    <rPh sb="4" eb="6">
      <t>ネンスウ</t>
    </rPh>
    <rPh sb="9" eb="10">
      <t>ネン</t>
    </rPh>
    <rPh sb="10" eb="12">
      <t>イジョウ</t>
    </rPh>
    <phoneticPr fontId="2"/>
  </si>
  <si>
    <t>有：その他の国家資格</t>
    <rPh sb="0" eb="1">
      <t>アリ</t>
    </rPh>
    <rPh sb="4" eb="5">
      <t>タ</t>
    </rPh>
    <rPh sb="6" eb="8">
      <t>コッカ</t>
    </rPh>
    <rPh sb="8" eb="10">
      <t>シカク</t>
    </rPh>
    <phoneticPr fontId="2"/>
  </si>
  <si>
    <t>兵庫県</t>
    <rPh sb="0" eb="3">
      <t>ヒョウゴケン</t>
    </rPh>
    <phoneticPr fontId="2"/>
  </si>
  <si>
    <t>神戸市</t>
    <rPh sb="0" eb="3">
      <t>コウベシ</t>
    </rPh>
    <phoneticPr fontId="2"/>
  </si>
  <si>
    <t>その他の機関</t>
    <rPh sb="2" eb="3">
      <t>タ</t>
    </rPh>
    <rPh sb="4" eb="6">
      <t>キカン</t>
    </rPh>
    <phoneticPr fontId="2"/>
  </si>
  <si>
    <t>※記載不要</t>
    <rPh sb="1" eb="3">
      <t>キサイ</t>
    </rPh>
    <rPh sb="3" eb="5">
      <t>フヨウ</t>
    </rPh>
    <phoneticPr fontId="2"/>
  </si>
  <si>
    <t>対象年度</t>
    <rPh sb="0" eb="2">
      <t>タイショウ</t>
    </rPh>
    <rPh sb="2" eb="4">
      <t>ネンド</t>
    </rPh>
    <phoneticPr fontId="2"/>
  </si>
  <si>
    <t>除雪</t>
    <rPh sb="0" eb="2">
      <t>ジョセツ</t>
    </rPh>
    <phoneticPr fontId="2"/>
  </si>
  <si>
    <t>凍結防止剤散布</t>
    <rPh sb="0" eb="2">
      <t>トウケツ</t>
    </rPh>
    <rPh sb="2" eb="5">
      <t>ボウシザイ</t>
    </rPh>
    <rPh sb="5" eb="7">
      <t>サンプ</t>
    </rPh>
    <phoneticPr fontId="2"/>
  </si>
  <si>
    <t>除雪及び凍結防止剤散布</t>
    <rPh sb="0" eb="2">
      <t>ジョセツ</t>
    </rPh>
    <rPh sb="2" eb="3">
      <t>オヨ</t>
    </rPh>
    <rPh sb="4" eb="6">
      <t>トウケツ</t>
    </rPh>
    <rPh sb="6" eb="9">
      <t>ボウシザイ</t>
    </rPh>
    <rPh sb="9" eb="11">
      <t>サンプ</t>
    </rPh>
    <phoneticPr fontId="2"/>
  </si>
  <si>
    <t>契約年度</t>
    <rPh sb="0" eb="2">
      <t>ケイヤク</t>
    </rPh>
    <rPh sb="2" eb="4">
      <t>ネンド</t>
    </rPh>
    <phoneticPr fontId="2"/>
  </si>
  <si>
    <t>業務箇所</t>
    <rPh sb="0" eb="2">
      <t>ギョウム</t>
    </rPh>
    <rPh sb="2" eb="4">
      <t>カショ</t>
    </rPh>
    <phoneticPr fontId="2"/>
  </si>
  <si>
    <t>主任（監理）技術者</t>
    <rPh sb="0" eb="2">
      <t>シュニン</t>
    </rPh>
    <rPh sb="3" eb="5">
      <t>カンリ</t>
    </rPh>
    <rPh sb="6" eb="9">
      <t>ギジュツシャ</t>
    </rPh>
    <phoneticPr fontId="2"/>
  </si>
  <si>
    <t>←</t>
    <phoneticPr fontId="2"/>
  </si>
  <si>
    <t>選択して提出すること。</t>
    <rPh sb="0" eb="2">
      <t>センタク</t>
    </rPh>
    <rPh sb="4" eb="6">
      <t>テイシュツ</t>
    </rPh>
    <phoneticPr fontId="2"/>
  </si>
  <si>
    <t>ただし、一方で確認できない場合は両方提出すること。</t>
    <phoneticPr fontId="2"/>
  </si>
  <si>
    <t>※竣工時又は竣工後訂正したもの</t>
    <phoneticPr fontId="2"/>
  </si>
  <si>
    <t>神戸県民センター</t>
    <rPh sb="0" eb="2">
      <t>コウベ</t>
    </rPh>
    <rPh sb="2" eb="4">
      <t>ケンミン</t>
    </rPh>
    <phoneticPr fontId="2"/>
  </si>
  <si>
    <t>阪神南県民センター</t>
    <rPh sb="0" eb="2">
      <t>ハンシン</t>
    </rPh>
    <rPh sb="2" eb="3">
      <t>ミナミ</t>
    </rPh>
    <rPh sb="3" eb="5">
      <t>ケンミン</t>
    </rPh>
    <phoneticPr fontId="2"/>
  </si>
  <si>
    <t>阪神北県民局</t>
    <rPh sb="0" eb="2">
      <t>ハンシン</t>
    </rPh>
    <rPh sb="2" eb="3">
      <t>キタ</t>
    </rPh>
    <rPh sb="3" eb="6">
      <t>ケンミンキョク</t>
    </rPh>
    <phoneticPr fontId="2"/>
  </si>
  <si>
    <t>北播磨県民局</t>
    <rPh sb="0" eb="1">
      <t>キタ</t>
    </rPh>
    <rPh sb="1" eb="3">
      <t>ハリマ</t>
    </rPh>
    <rPh sb="3" eb="6">
      <t>ケンミンキョク</t>
    </rPh>
    <phoneticPr fontId="2"/>
  </si>
  <si>
    <t>東播磨県民局</t>
    <rPh sb="0" eb="1">
      <t>ヒガシ</t>
    </rPh>
    <rPh sb="1" eb="3">
      <t>ハリマ</t>
    </rPh>
    <rPh sb="3" eb="6">
      <t>ケンミンキョク</t>
    </rPh>
    <phoneticPr fontId="2"/>
  </si>
  <si>
    <t>中播磨県民センター</t>
    <rPh sb="0" eb="1">
      <t>ナカ</t>
    </rPh>
    <rPh sb="1" eb="3">
      <t>ハリマ</t>
    </rPh>
    <rPh sb="3" eb="5">
      <t>ケンミン</t>
    </rPh>
    <phoneticPr fontId="2"/>
  </si>
  <si>
    <t>西播磨県民局</t>
    <rPh sb="0" eb="1">
      <t>ニシ</t>
    </rPh>
    <rPh sb="1" eb="3">
      <t>ハリマ</t>
    </rPh>
    <rPh sb="3" eb="6">
      <t>ケンミンキョク</t>
    </rPh>
    <phoneticPr fontId="2"/>
  </si>
  <si>
    <t>但馬県民局</t>
    <rPh sb="0" eb="2">
      <t>タジマ</t>
    </rPh>
    <rPh sb="2" eb="5">
      <t>ケンミンキョク</t>
    </rPh>
    <phoneticPr fontId="2"/>
  </si>
  <si>
    <t>丹波県民局</t>
    <rPh sb="0" eb="2">
      <t>タンバ</t>
    </rPh>
    <rPh sb="2" eb="5">
      <t>ケンミンキョク</t>
    </rPh>
    <phoneticPr fontId="2"/>
  </si>
  <si>
    <t>淡路県民局</t>
    <rPh sb="0" eb="2">
      <t>アワジ</t>
    </rPh>
    <rPh sb="2" eb="5">
      <t>ケンミンキョク</t>
    </rPh>
    <phoneticPr fontId="2"/>
  </si>
  <si>
    <t>：　その他の事項については、様式２の「注１」～「注３」を</t>
    <phoneticPr fontId="2"/>
  </si>
  <si>
    <t>注６</t>
    <phoneticPr fontId="2"/>
  </si>
  <si>
    <t>　資格者名簿（個票）に登載された点数を記載すること。</t>
    <phoneticPr fontId="2"/>
  </si>
  <si>
    <t>：　入札参加申込期限日において有効な兵庫県の建設工事入札参加</t>
    <phoneticPr fontId="2"/>
  </si>
  <si>
    <t>注５</t>
    <phoneticPr fontId="2"/>
  </si>
  <si>
    <t>注４</t>
    <phoneticPr fontId="2"/>
  </si>
  <si>
    <t>　場合は、「検査年月日」欄に「－」を記載すること。</t>
    <phoneticPr fontId="2"/>
  </si>
  <si>
    <t>注３</t>
    <phoneticPr fontId="2"/>
  </si>
  <si>
    <t>：　工事成績評定通知書等に検査年月日の記載がなく、確認がとれない</t>
    <phoneticPr fontId="2"/>
  </si>
  <si>
    <t>　記載すること。</t>
    <rPh sb="1" eb="3">
      <t>キサイ</t>
    </rPh>
    <phoneticPr fontId="2"/>
  </si>
  <si>
    <t>その他の機関</t>
    <rPh sb="2" eb="3">
      <t>タ</t>
    </rPh>
    <rPh sb="4" eb="6">
      <t>キカン</t>
    </rPh>
    <phoneticPr fontId="2"/>
  </si>
  <si>
    <t>：　「発注機関名」欄で「その他の機関」を選択した場合は、官庁名等を</t>
    <rPh sb="9" eb="10">
      <t>ラン</t>
    </rPh>
    <rPh sb="14" eb="15">
      <t>タ</t>
    </rPh>
    <rPh sb="16" eb="18">
      <t>キカン</t>
    </rPh>
    <rPh sb="20" eb="22">
      <t>センタク</t>
    </rPh>
    <rPh sb="24" eb="26">
      <t>バアイ</t>
    </rPh>
    <rPh sb="31" eb="32">
      <t>トウ</t>
    </rPh>
    <phoneticPr fontId="2"/>
  </si>
  <si>
    <t>その他の機関</t>
    <phoneticPr fontId="2"/>
  </si>
  <si>
    <t>登録内容確認書又は技術者実績確認書（ｺﾘﾝｽﾞ）</t>
    <phoneticPr fontId="2"/>
  </si>
  <si>
    <t>施工場所</t>
    <rPh sb="0" eb="2">
      <t>セコウ</t>
    </rPh>
    <rPh sb="2" eb="4">
      <t>バショ</t>
    </rPh>
    <phoneticPr fontId="2"/>
  </si>
  <si>
    <t>1項目</t>
    <rPh sb="1" eb="3">
      <t>コウモク</t>
    </rPh>
    <phoneticPr fontId="2"/>
  </si>
  <si>
    <t>2項目</t>
    <rPh sb="1" eb="3">
      <t>コウモク</t>
    </rPh>
    <phoneticPr fontId="2"/>
  </si>
  <si>
    <t>3項目以上</t>
    <rPh sb="1" eb="3">
      <t>コウモク</t>
    </rPh>
    <rPh sb="3" eb="5">
      <t>イジョウ</t>
    </rPh>
    <phoneticPr fontId="2"/>
  </si>
  <si>
    <t>3項目以上</t>
    <rPh sb="1" eb="3">
      <t>コウモク</t>
    </rPh>
    <phoneticPr fontId="2"/>
  </si>
  <si>
    <t>その他の機関</t>
  </si>
  <si>
    <t>契約書等（契約図書含む）</t>
    <rPh sb="3" eb="4">
      <t>トウ</t>
    </rPh>
    <rPh sb="5" eb="7">
      <t>ケイヤク</t>
    </rPh>
    <rPh sb="7" eb="9">
      <t>トショ</t>
    </rPh>
    <rPh sb="9" eb="10">
      <t>フク</t>
    </rPh>
    <phoneticPr fontId="2"/>
  </si>
  <si>
    <t>〇〇市</t>
    <rPh sb="2" eb="3">
      <t>シ</t>
    </rPh>
    <phoneticPr fontId="2"/>
  </si>
  <si>
    <t>近畿地方整備局</t>
    <rPh sb="0" eb="2">
      <t>キンキ</t>
    </rPh>
    <rPh sb="2" eb="4">
      <t>チホウ</t>
    </rPh>
    <rPh sb="4" eb="7">
      <t>セイビキョク</t>
    </rPh>
    <phoneticPr fontId="2"/>
  </si>
  <si>
    <t>〇〇工事</t>
    <rPh sb="2" eb="4">
      <t>コウジ</t>
    </rPh>
    <phoneticPr fontId="2"/>
  </si>
  <si>
    <t>兵庫県〇〇市</t>
    <rPh sb="0" eb="3">
      <t>ヒョウゴケン</t>
    </rPh>
    <rPh sb="5" eb="6">
      <t>シ</t>
    </rPh>
    <phoneticPr fontId="2"/>
  </si>
  <si>
    <t>平成〇年〇月〇日</t>
    <rPh sb="0" eb="2">
      <t>ヘイセイ</t>
    </rPh>
    <rPh sb="3" eb="4">
      <t>ネン</t>
    </rPh>
    <rPh sb="5" eb="6">
      <t>ガツ</t>
    </rPh>
    <rPh sb="7" eb="8">
      <t>ニチ</t>
    </rPh>
    <phoneticPr fontId="2"/>
  </si>
  <si>
    <t>〇〇県民局</t>
    <rPh sb="2" eb="5">
      <t>ケンミンキョク</t>
    </rPh>
    <phoneticPr fontId="2"/>
  </si>
  <si>
    <t>令和</t>
    <rPh sb="0" eb="2">
      <t>レイワ</t>
    </rPh>
    <phoneticPr fontId="2"/>
  </si>
  <si>
    <t>年度</t>
    <rPh sb="0" eb="2">
      <t>ネンド</t>
    </rPh>
    <phoneticPr fontId="2"/>
  </si>
  <si>
    <t>工期</t>
    <rPh sb="0" eb="1">
      <t>コウ</t>
    </rPh>
    <rPh sb="1" eb="2">
      <t>キ</t>
    </rPh>
    <phoneticPr fontId="2"/>
  </si>
  <si>
    <t>発注機関名</t>
    <rPh sb="0" eb="2">
      <t>ハッチュウ</t>
    </rPh>
    <rPh sb="2" eb="4">
      <t>キカン</t>
    </rPh>
    <rPh sb="4" eb="5">
      <t>メイ</t>
    </rPh>
    <phoneticPr fontId="2"/>
  </si>
  <si>
    <t>○○○○○建設</t>
    <phoneticPr fontId="2"/>
  </si>
  <si>
    <t>〇〇　〇〇</t>
    <phoneticPr fontId="2"/>
  </si>
  <si>
    <t>〇〇市〇〇町　〇－〇</t>
    <rPh sb="2" eb="3">
      <t>シ</t>
    </rPh>
    <rPh sb="5" eb="6">
      <t>チョウ</t>
    </rPh>
    <phoneticPr fontId="2"/>
  </si>
  <si>
    <t>令和〇年〇月〇日</t>
    <rPh sb="0" eb="2">
      <t>レイワ</t>
    </rPh>
    <rPh sb="3" eb="4">
      <t>ネン</t>
    </rPh>
    <rPh sb="5" eb="6">
      <t>ガツ</t>
    </rPh>
    <rPh sb="7" eb="8">
      <t>ニチ</t>
    </rPh>
    <phoneticPr fontId="2"/>
  </si>
  <si>
    <t>県道○○線　○○○○○○○○○工事</t>
    <rPh sb="0" eb="2">
      <t>ケンドウ</t>
    </rPh>
    <rPh sb="4" eb="5">
      <t>セン</t>
    </rPh>
    <rPh sb="15" eb="17">
      <t>コウジ</t>
    </rPh>
    <phoneticPr fontId="2"/>
  </si>
  <si>
    <t>兵庫県〇〇県民局（センター）長</t>
    <rPh sb="0" eb="3">
      <t>ヒョウゴケン</t>
    </rPh>
    <rPh sb="5" eb="7">
      <t>ケンミン</t>
    </rPh>
    <rPh sb="7" eb="8">
      <t>キョク</t>
    </rPh>
    <rPh sb="14" eb="15">
      <t>チョウ</t>
    </rPh>
    <phoneticPr fontId="2"/>
  </si>
  <si>
    <t>✓</t>
  </si>
  <si>
    <t>（記載例）
　「企業の施工能力（工事成績）」：工事請負契約書・横断図</t>
    <rPh sb="1" eb="3">
      <t>キサイ</t>
    </rPh>
    <rPh sb="3" eb="4">
      <t>レイ</t>
    </rPh>
    <rPh sb="8" eb="10">
      <t>キギョウ</t>
    </rPh>
    <rPh sb="11" eb="13">
      <t>セコウ</t>
    </rPh>
    <rPh sb="13" eb="15">
      <t>ノウリョク</t>
    </rPh>
    <rPh sb="16" eb="18">
      <t>コウジ</t>
    </rPh>
    <rPh sb="18" eb="20">
      <t>セイセキ</t>
    </rPh>
    <rPh sb="23" eb="25">
      <t>コウジ</t>
    </rPh>
    <rPh sb="25" eb="27">
      <t>ウケオイ</t>
    </rPh>
    <rPh sb="27" eb="30">
      <t>ケイヤクショ</t>
    </rPh>
    <rPh sb="31" eb="34">
      <t>オウダンズ</t>
    </rPh>
    <phoneticPr fontId="2"/>
  </si>
  <si>
    <t>〇〇〇-〇〇〇－〇〇〇〇</t>
    <phoneticPr fontId="2"/>
  </si>
  <si>
    <t>zzzzzzz@zz.zz</t>
    <phoneticPr fontId="2"/>
  </si>
  <si>
    <t>建設業法の規定による技術者（技術者証の有無）</t>
    <phoneticPr fontId="2"/>
  </si>
  <si>
    <t>入札公告に示す配置技術者の入札参加資格要件の確認</t>
    <phoneticPr fontId="2"/>
  </si>
  <si>
    <r>
      <t>　発注機関名は、</t>
    </r>
    <r>
      <rPr>
        <sz val="11"/>
        <color rgb="FFFF0000"/>
        <rFont val="BIZ UDゴシック"/>
        <family val="3"/>
        <charset val="128"/>
      </rPr>
      <t>県民局（センター）</t>
    </r>
    <r>
      <rPr>
        <sz val="11"/>
        <rFont val="BIZ UDゴシック"/>
        <family val="3"/>
        <charset val="128"/>
      </rPr>
      <t>の名称</t>
    </r>
    <r>
      <rPr>
        <u/>
        <sz val="11"/>
        <color rgb="FFFF0000"/>
        <rFont val="BIZ UDゴシック"/>
        <family val="3"/>
        <charset val="128"/>
      </rPr>
      <t>を</t>
    </r>
    <r>
      <rPr>
        <sz val="11"/>
        <rFont val="BIZ UDゴシック"/>
        <family val="3"/>
        <charset val="128"/>
      </rPr>
      <t>記載すること。</t>
    </r>
    <rPh sb="8" eb="11">
      <t>ケンミンキョク</t>
    </rPh>
    <phoneticPr fontId="2"/>
  </si>
  <si>
    <r>
      <rPr>
        <u/>
        <sz val="11"/>
        <color rgb="FFFF0000"/>
        <rFont val="BIZ UDゴシック"/>
        <family val="3"/>
        <charset val="128"/>
      </rPr>
      <t>工事成績評定結果の通知</t>
    </r>
    <r>
      <rPr>
        <sz val="11"/>
        <rFont val="BIZ UDゴシック"/>
        <family val="3"/>
        <charset val="128"/>
      </rPr>
      <t>（不履行項目数が記載されたもの）（※必須（該当する工事がない場合は不要））</t>
    </r>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</si>
  <si>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○○線他　
道路除雪業務</t>
    <phoneticPr fontId="2"/>
  </si>
  <si>
    <t>令和○年○月○日</t>
    <rPh sb="0" eb="2">
      <t>レイワ</t>
    </rPh>
    <rPh sb="3" eb="4">
      <t>ネン</t>
    </rPh>
    <rPh sb="5" eb="6">
      <t>ガツ</t>
    </rPh>
    <rPh sb="7" eb="8">
      <t>ニチ</t>
    </rPh>
    <phoneticPr fontId="2"/>
  </si>
  <si>
    <t>　発注機関名は、県民局（センター）の名称を記載すること。</t>
    <rPh sb="8" eb="11">
      <t>ケンミンキョク</t>
    </rPh>
    <phoneticPr fontId="2"/>
  </si>
  <si>
    <t>工事成績評定結果の通知（不履行項目数が記載されたもの）（※必須（該当する工事がない場合は不要））</t>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</si>
  <si>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工期
※末日のみ記載</t>
    <phoneticPr fontId="2"/>
  </si>
  <si>
    <t>●●第0000-0-0号</t>
    <rPh sb="11" eb="12">
      <t>ゴウ</t>
    </rPh>
    <phoneticPr fontId="2"/>
  </si>
  <si>
    <t>一般土木工事
又は、港湾土木工事</t>
    <rPh sb="0" eb="2">
      <t>イッパン</t>
    </rPh>
    <rPh sb="2" eb="4">
      <t>ドボク</t>
    </rPh>
    <rPh sb="4" eb="6">
      <t>コウジ</t>
    </rPh>
    <rPh sb="7" eb="8">
      <t>マタ</t>
    </rPh>
    <rPh sb="10" eb="12">
      <t>コウワン</t>
    </rPh>
    <rPh sb="12" eb="14">
      <t>ドボク</t>
    </rPh>
    <rPh sb="14" eb="16">
      <t>コウジ</t>
    </rPh>
    <phoneticPr fontId="2"/>
  </si>
  <si>
    <t>性別</t>
    <rPh sb="0" eb="2">
      <t>セイベツ</t>
    </rPh>
    <phoneticPr fontId="2"/>
  </si>
  <si>
    <t>配置予定</t>
    <rPh sb="0" eb="2">
      <t>ハイチ</t>
    </rPh>
    <rPh sb="2" eb="4">
      <t>ヨテイ</t>
    </rPh>
    <phoneticPr fontId="2"/>
  </si>
  <si>
    <t>する</t>
    <phoneticPr fontId="2"/>
  </si>
  <si>
    <t>専任補助者氏名</t>
    <rPh sb="0" eb="5">
      <t>センニンホジョシャ</t>
    </rPh>
    <rPh sb="5" eb="7">
      <t>シメイ</t>
    </rPh>
    <phoneticPr fontId="2"/>
  </si>
  <si>
    <t>■配置予定技術者</t>
    <rPh sb="1" eb="3">
      <t>ハイチ</t>
    </rPh>
    <rPh sb="3" eb="5">
      <t>ヨテイ</t>
    </rPh>
    <rPh sb="5" eb="8">
      <t>ギジュツシャ</t>
    </rPh>
    <phoneticPr fontId="2"/>
  </si>
  <si>
    <t>しない</t>
    <phoneticPr fontId="2"/>
  </si>
  <si>
    <t>男性</t>
    <rPh sb="0" eb="2">
      <t>ダンセイ</t>
    </rPh>
    <phoneticPr fontId="2"/>
  </si>
  <si>
    <t>女性</t>
    <rPh sb="0" eb="2">
      <t>ジョセイ</t>
    </rPh>
    <phoneticPr fontId="2"/>
  </si>
  <si>
    <t>専任補助者対象</t>
    <rPh sb="0" eb="2">
      <t>センニン</t>
    </rPh>
    <rPh sb="2" eb="5">
      <t>ホジョシャ</t>
    </rPh>
    <rPh sb="5" eb="7">
      <t>タイショウ</t>
    </rPh>
    <phoneticPr fontId="2"/>
  </si>
  <si>
    <t>【参考】 入札公告に示す配置技術者の入札参加資格要件の確認</t>
    <phoneticPr fontId="2"/>
  </si>
  <si>
    <t>工期</t>
    <phoneticPr fontId="2"/>
  </si>
  <si>
    <t>生年月日</t>
  </si>
  <si>
    <t>地域建設業者の育成（技術者の育成）</t>
    <rPh sb="0" eb="2">
      <t>チイキ</t>
    </rPh>
    <rPh sb="2" eb="4">
      <t>ケンセツ</t>
    </rPh>
    <rPh sb="4" eb="6">
      <t>ギョウシャ</t>
    </rPh>
    <rPh sb="7" eb="9">
      <t>イクセイ</t>
    </rPh>
    <rPh sb="10" eb="12">
      <t>ギジュツ</t>
    </rPh>
    <rPh sb="12" eb="13">
      <t>シャ</t>
    </rPh>
    <rPh sb="14" eb="16">
      <t>イクセイ</t>
    </rPh>
    <phoneticPr fontId="2"/>
  </si>
  <si>
    <t>対象期間内に取得した国家資格</t>
    <rPh sb="0" eb="2">
      <t>タイショウ</t>
    </rPh>
    <rPh sb="2" eb="4">
      <t>キカン</t>
    </rPh>
    <rPh sb="4" eb="5">
      <t>ナイ</t>
    </rPh>
    <rPh sb="6" eb="8">
      <t>シュトク</t>
    </rPh>
    <rPh sb="10" eb="14">
      <t>コッカシカク</t>
    </rPh>
    <phoneticPr fontId="2"/>
  </si>
  <si>
    <t>配置予定技術者（専任補助者）</t>
    <rPh sb="0" eb="2">
      <t>ハイチ</t>
    </rPh>
    <rPh sb="2" eb="4">
      <t>ヨテイ</t>
    </rPh>
    <rPh sb="4" eb="7">
      <t>ギジュツシャ</t>
    </rPh>
    <rPh sb="8" eb="10">
      <t>センニン</t>
    </rPh>
    <rPh sb="10" eb="13">
      <t>ホジョシャ</t>
    </rPh>
    <phoneticPr fontId="2"/>
  </si>
  <si>
    <t>対象</t>
    <rPh sb="0" eb="2">
      <t>タイショウ</t>
    </rPh>
    <phoneticPr fontId="2"/>
  </si>
  <si>
    <t>主任技術者、監理技術者又は現場代理人</t>
    <rPh sb="0" eb="2">
      <t>シュニン</t>
    </rPh>
    <rPh sb="2" eb="5">
      <t>ギジュツシャ</t>
    </rPh>
    <rPh sb="6" eb="8">
      <t>カンリ</t>
    </rPh>
    <rPh sb="8" eb="11">
      <t>ギジュツシャ</t>
    </rPh>
    <rPh sb="11" eb="12">
      <t>マタ</t>
    </rPh>
    <rPh sb="13" eb="15">
      <t>ゲンバ</t>
    </rPh>
    <rPh sb="15" eb="18">
      <t>ダイリニン</t>
    </rPh>
    <phoneticPr fontId="2"/>
  </si>
  <si>
    <t>国家資格</t>
    <rPh sb="0" eb="2">
      <t>コッカ</t>
    </rPh>
    <rPh sb="2" eb="4">
      <t>シカク</t>
    </rPh>
    <phoneticPr fontId="2"/>
  </si>
  <si>
    <t>70点未満、該当なし</t>
    <phoneticPr fontId="2"/>
  </si>
  <si>
    <t>監理技術者・主任技術者・現場代理人</t>
    <rPh sb="0" eb="2">
      <t>カンリ</t>
    </rPh>
    <rPh sb="2" eb="5">
      <t>ギジュツシャ</t>
    </rPh>
    <rPh sb="6" eb="8">
      <t>シュニン</t>
    </rPh>
    <rPh sb="8" eb="11">
      <t>ギジュツシャ</t>
    </rPh>
    <rPh sb="12" eb="14">
      <t>ゲンバ</t>
    </rPh>
    <rPh sb="14" eb="17">
      <t>ダイリニン</t>
    </rPh>
    <phoneticPr fontId="2"/>
  </si>
  <si>
    <t>70点未満、該当工事なし</t>
    <phoneticPr fontId="2"/>
  </si>
  <si>
    <t>該当する
工事件数
を記載
（2件）</t>
    <rPh sb="0" eb="2">
      <t>ガイトウ</t>
    </rPh>
    <rPh sb="5" eb="7">
      <t>コウジ</t>
    </rPh>
    <rPh sb="7" eb="9">
      <t>ケンスウ</t>
    </rPh>
    <rPh sb="11" eb="13">
      <t>キサイ</t>
    </rPh>
    <rPh sb="16" eb="17">
      <t>ケン</t>
    </rPh>
    <phoneticPr fontId="2"/>
  </si>
  <si>
    <t>主任（監理）技術者又は要件を満たす現場代理人として従事した工事</t>
    <rPh sb="0" eb="2">
      <t>シュニン</t>
    </rPh>
    <rPh sb="3" eb="5">
      <t>カンリ</t>
    </rPh>
    <rPh sb="6" eb="9">
      <t>ギジュツシャ</t>
    </rPh>
    <rPh sb="9" eb="10">
      <t>マタ</t>
    </rPh>
    <rPh sb="11" eb="13">
      <t>ヨウケン</t>
    </rPh>
    <rPh sb="14" eb="15">
      <t>ミ</t>
    </rPh>
    <rPh sb="17" eb="19">
      <t>ゲンバ</t>
    </rPh>
    <rPh sb="19" eb="22">
      <t>ダイリニン</t>
    </rPh>
    <rPh sb="27" eb="29">
      <t>ジュウジコウジ</t>
    </rPh>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</si>
  <si>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0" eb="21">
      <t>クニ</t>
    </rPh>
    <phoneticPr fontId="2"/>
  </si>
  <si>
    <t>若手
女性</t>
    <rPh sb="0" eb="2">
      <t>ワカテ</t>
    </rPh>
    <rPh sb="3" eb="5">
      <t>ジョセイ</t>
    </rPh>
    <phoneticPr fontId="2"/>
  </si>
  <si>
    <t>国家資格</t>
    <rPh sb="0" eb="4">
      <t>コッカシカク</t>
    </rPh>
    <phoneticPr fontId="2"/>
  </si>
  <si>
    <t>国家
資格</t>
    <rPh sb="0" eb="2">
      <t>コッカ</t>
    </rPh>
    <rPh sb="3" eb="5">
      <t>シカク</t>
    </rPh>
    <phoneticPr fontId="2"/>
  </si>
  <si>
    <t>点数</t>
    <rPh sb="0" eb="2">
      <t>テンスウ</t>
    </rPh>
    <phoneticPr fontId="2"/>
  </si>
  <si>
    <t>最小点数</t>
    <rPh sb="0" eb="2">
      <t>サイショウ</t>
    </rPh>
    <rPh sb="2" eb="4">
      <t>テンスウ</t>
    </rPh>
    <phoneticPr fontId="2"/>
  </si>
  <si>
    <t>現場代理人（国家資格）</t>
  </si>
  <si>
    <t>１級土木施工管理技士</t>
    <rPh sb="1" eb="2">
      <t>キュウ</t>
    </rPh>
    <rPh sb="2" eb="4">
      <t>ドボク</t>
    </rPh>
    <rPh sb="4" eb="6">
      <t>セコウ</t>
    </rPh>
    <rPh sb="6" eb="8">
      <t>カンリ</t>
    </rPh>
    <rPh sb="8" eb="10">
      <t>ギシ</t>
    </rPh>
    <phoneticPr fontId="84"/>
  </si>
  <si>
    <t>２級土木施工管理技士（種別は「土木」に限る）</t>
    <rPh sb="1" eb="2">
      <t>キュウ</t>
    </rPh>
    <rPh sb="2" eb="4">
      <t>ドボク</t>
    </rPh>
    <rPh sb="4" eb="6">
      <t>セコウ</t>
    </rPh>
    <rPh sb="6" eb="8">
      <t>カンリ</t>
    </rPh>
    <rPh sb="11" eb="13">
      <t>シュベツ</t>
    </rPh>
    <rPh sb="15" eb="17">
      <t>ドボク</t>
    </rPh>
    <rPh sb="19" eb="20">
      <t>カギ</t>
    </rPh>
    <phoneticPr fontId="84"/>
  </si>
  <si>
    <t>１級建設機械施工管理技士</t>
    <rPh sb="1" eb="2">
      <t>キュウ</t>
    </rPh>
    <rPh sb="2" eb="4">
      <t>ケンセツ</t>
    </rPh>
    <rPh sb="4" eb="6">
      <t>キカイ</t>
    </rPh>
    <rPh sb="6" eb="8">
      <t>セコウ</t>
    </rPh>
    <rPh sb="8" eb="12">
      <t>カンリギシ</t>
    </rPh>
    <phoneticPr fontId="84"/>
  </si>
  <si>
    <t>２級建設機械施工管理技士</t>
    <rPh sb="1" eb="2">
      <t>キュウ</t>
    </rPh>
    <rPh sb="2" eb="4">
      <t>ケンセツ</t>
    </rPh>
    <rPh sb="4" eb="6">
      <t>キカイ</t>
    </rPh>
    <rPh sb="6" eb="8">
      <t>セコウ</t>
    </rPh>
    <rPh sb="8" eb="12">
      <t>カンリギシ</t>
    </rPh>
    <phoneticPr fontId="84"/>
  </si>
  <si>
    <t>技術士（建設部門）</t>
    <rPh sb="0" eb="2">
      <t>ギジュツ</t>
    </rPh>
    <rPh sb="2" eb="3">
      <t>シ</t>
    </rPh>
    <rPh sb="4" eb="6">
      <t>ケンセツ</t>
    </rPh>
    <rPh sb="6" eb="8">
      <t>ブモン</t>
    </rPh>
    <phoneticPr fontId="84"/>
  </si>
  <si>
    <t>技術士（農業部門「農業農村工学」）</t>
    <rPh sb="0" eb="3">
      <t>ギジュツシ</t>
    </rPh>
    <rPh sb="4" eb="6">
      <t>ノウギョウ</t>
    </rPh>
    <rPh sb="6" eb="8">
      <t>ブモン</t>
    </rPh>
    <rPh sb="9" eb="11">
      <t>ノウギョウ</t>
    </rPh>
    <rPh sb="11" eb="13">
      <t>ノウソン</t>
    </rPh>
    <rPh sb="13" eb="15">
      <t>コウガク</t>
    </rPh>
    <phoneticPr fontId="84"/>
  </si>
  <si>
    <t>技術士（水産部門「水産土木」）</t>
    <rPh sb="0" eb="3">
      <t>ギジュツシ</t>
    </rPh>
    <rPh sb="4" eb="6">
      <t>スイサン</t>
    </rPh>
    <rPh sb="6" eb="8">
      <t>ブモン</t>
    </rPh>
    <rPh sb="9" eb="11">
      <t>スイサン</t>
    </rPh>
    <rPh sb="11" eb="13">
      <t>ドボク</t>
    </rPh>
    <phoneticPr fontId="84"/>
  </si>
  <si>
    <t>技術士（総合技術監理部門（建設））</t>
    <rPh sb="0" eb="3">
      <t>ギジュツシ</t>
    </rPh>
    <rPh sb="4" eb="6">
      <t>ソウゴウ</t>
    </rPh>
    <rPh sb="6" eb="8">
      <t>ギジュツ</t>
    </rPh>
    <rPh sb="8" eb="10">
      <t>カンリ</t>
    </rPh>
    <rPh sb="10" eb="12">
      <t>ブモン</t>
    </rPh>
    <rPh sb="13" eb="15">
      <t>ケンセツ</t>
    </rPh>
    <phoneticPr fontId="84"/>
  </si>
  <si>
    <t>技術士（総合技術監理部門（農業「農業農村工学」））</t>
    <rPh sb="0" eb="3">
      <t>ギジュツシ</t>
    </rPh>
    <rPh sb="4" eb="6">
      <t>ソウゴウ</t>
    </rPh>
    <rPh sb="10" eb="12">
      <t>ブモン</t>
    </rPh>
    <rPh sb="13" eb="15">
      <t>ノウギョウ</t>
    </rPh>
    <rPh sb="16" eb="18">
      <t>ノウギョウ</t>
    </rPh>
    <rPh sb="18" eb="20">
      <t>ノウソン</t>
    </rPh>
    <rPh sb="20" eb="22">
      <t>コウガク</t>
    </rPh>
    <phoneticPr fontId="84"/>
  </si>
  <si>
    <t>技術士（総合技術監理部門（水産「水産工学」））</t>
    <rPh sb="0" eb="3">
      <t>ギジュツシ</t>
    </rPh>
    <rPh sb="4" eb="6">
      <t>ソウゴウ</t>
    </rPh>
    <rPh sb="10" eb="12">
      <t>ブモン</t>
    </rPh>
    <rPh sb="13" eb="15">
      <t>スイサン</t>
    </rPh>
    <rPh sb="16" eb="18">
      <t>スイサン</t>
    </rPh>
    <rPh sb="18" eb="20">
      <t>コウガク</t>
    </rPh>
    <phoneticPr fontId="84"/>
  </si>
  <si>
    <t>１級建築士</t>
    <rPh sb="1" eb="2">
      <t>キュウ</t>
    </rPh>
    <rPh sb="2" eb="5">
      <t>ケンチクシ</t>
    </rPh>
    <phoneticPr fontId="84"/>
  </si>
  <si>
    <t>技術士（建設部門「鋼構造及びコンクリート」））</t>
    <rPh sb="0" eb="3">
      <t>ギジュツシ</t>
    </rPh>
    <rPh sb="4" eb="6">
      <t>ケンセツ</t>
    </rPh>
    <rPh sb="6" eb="8">
      <t>ブモン</t>
    </rPh>
    <rPh sb="9" eb="12">
      <t>コウコウゾウ</t>
    </rPh>
    <rPh sb="12" eb="13">
      <t>オヨ</t>
    </rPh>
    <phoneticPr fontId="2"/>
  </si>
  <si>
    <t>技術市（総合技術監理部門（建設「鋼構造及びコンクリート」））</t>
    <rPh sb="0" eb="2">
      <t>ギジュツ</t>
    </rPh>
    <rPh sb="2" eb="3">
      <t>シ</t>
    </rPh>
    <rPh sb="4" eb="6">
      <t>ソウゴウ</t>
    </rPh>
    <rPh sb="6" eb="8">
      <t>ギジュツ</t>
    </rPh>
    <rPh sb="8" eb="10">
      <t>カンリ</t>
    </rPh>
    <rPh sb="10" eb="12">
      <t>ブモン</t>
    </rPh>
    <rPh sb="13" eb="15">
      <t>ケンセツ</t>
    </rPh>
    <rPh sb="16" eb="19">
      <t>コウコウゾウ</t>
    </rPh>
    <rPh sb="19" eb="20">
      <t>オヨ</t>
    </rPh>
    <phoneticPr fontId="2"/>
  </si>
  <si>
    <t>１級造園施工管理技士</t>
    <rPh sb="1" eb="2">
      <t>キュウ</t>
    </rPh>
    <rPh sb="2" eb="4">
      <t>ゾウエン</t>
    </rPh>
    <rPh sb="4" eb="6">
      <t>セコウ</t>
    </rPh>
    <rPh sb="6" eb="8">
      <t>カンリ</t>
    </rPh>
    <rPh sb="8" eb="10">
      <t>ギシ</t>
    </rPh>
    <phoneticPr fontId="2"/>
  </si>
  <si>
    <t>２級造園施工管理技士</t>
    <rPh sb="1" eb="2">
      <t>キュウ</t>
    </rPh>
    <rPh sb="2" eb="4">
      <t>ゾウエン</t>
    </rPh>
    <rPh sb="4" eb="6">
      <t>セコウ</t>
    </rPh>
    <rPh sb="6" eb="10">
      <t>カンリギシ</t>
    </rPh>
    <phoneticPr fontId="2"/>
  </si>
  <si>
    <t>１級建築施工管理技士</t>
    <rPh sb="1" eb="2">
      <t>キュウ</t>
    </rPh>
    <rPh sb="2" eb="4">
      <t>ケンチク</t>
    </rPh>
    <rPh sb="4" eb="6">
      <t>セコウ</t>
    </rPh>
    <rPh sb="6" eb="8">
      <t>カンリ</t>
    </rPh>
    <rPh sb="8" eb="10">
      <t>ギシ</t>
    </rPh>
    <phoneticPr fontId="84"/>
  </si>
  <si>
    <t>２級建築施工管理技士（種別は「躯体」に限る）</t>
    <rPh sb="1" eb="2">
      <t>キュウ</t>
    </rPh>
    <rPh sb="2" eb="4">
      <t>ケンチク</t>
    </rPh>
    <rPh sb="4" eb="6">
      <t>セコウ</t>
    </rPh>
    <rPh sb="6" eb="10">
      <t>カンリギシ</t>
    </rPh>
    <rPh sb="11" eb="13">
      <t>シュベツ</t>
    </rPh>
    <rPh sb="15" eb="17">
      <t>クタイ</t>
    </rPh>
    <rPh sb="19" eb="20">
      <t>カギ</t>
    </rPh>
    <phoneticPr fontId="84"/>
  </si>
  <si>
    <t>技術士（建設部門）</t>
    <rPh sb="0" eb="2">
      <t>ギジュツ</t>
    </rPh>
    <rPh sb="2" eb="3">
      <t>シ</t>
    </rPh>
    <rPh sb="4" eb="6">
      <t>ケンセツ</t>
    </rPh>
    <rPh sb="6" eb="8">
      <t>ブモン</t>
    </rPh>
    <phoneticPr fontId="2"/>
  </si>
  <si>
    <t>技術士（森林部門「林業・林産」）</t>
    <rPh sb="0" eb="3">
      <t>ギジュツシ</t>
    </rPh>
    <rPh sb="4" eb="6">
      <t>シンリン</t>
    </rPh>
    <rPh sb="6" eb="8">
      <t>ブモン</t>
    </rPh>
    <rPh sb="9" eb="11">
      <t>リンギョウ</t>
    </rPh>
    <rPh sb="12" eb="14">
      <t>リンサン</t>
    </rPh>
    <phoneticPr fontId="2"/>
  </si>
  <si>
    <t>技術士（森林部門「森林土木」）</t>
    <rPh sb="0" eb="2">
      <t>ギジュツ</t>
    </rPh>
    <rPh sb="2" eb="3">
      <t>シ</t>
    </rPh>
    <rPh sb="4" eb="6">
      <t>シンリン</t>
    </rPh>
    <rPh sb="6" eb="8">
      <t>ブモン</t>
    </rPh>
    <rPh sb="9" eb="11">
      <t>シンリン</t>
    </rPh>
    <rPh sb="11" eb="13">
      <t>ドボク</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</si>
  <si>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</si>
  <si>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技術士（総合技術監理部門（森林「林業・林産」））</t>
    <rPh sb="0" eb="3">
      <t>ギジュツシ</t>
    </rPh>
    <rPh sb="4" eb="6">
      <t>ソウゴウ</t>
    </rPh>
    <rPh sb="6" eb="8">
      <t>ギジュツ</t>
    </rPh>
    <rPh sb="8" eb="10">
      <t>カンリ</t>
    </rPh>
    <rPh sb="10" eb="12">
      <t>ブモン</t>
    </rPh>
    <rPh sb="13" eb="15">
      <t>シンリン</t>
    </rPh>
    <rPh sb="16" eb="18">
      <t>リンギョウ</t>
    </rPh>
    <rPh sb="19" eb="21">
      <t>リンサン</t>
    </rPh>
    <phoneticPr fontId="2"/>
  </si>
  <si>
    <t>工種1</t>
    <rPh sb="0" eb="2">
      <t>コウシュ</t>
    </rPh>
    <phoneticPr fontId="2"/>
  </si>
  <si>
    <t>１級土木施工管理技士</t>
    <phoneticPr fontId="84"/>
  </si>
  <si>
    <t>工種2</t>
    <rPh sb="0" eb="2">
      <t>コウシュ</t>
    </rPh>
    <phoneticPr fontId="2"/>
  </si>
  <si>
    <t>工種3</t>
    <rPh sb="0" eb="2">
      <t>コウシュ</t>
    </rPh>
    <phoneticPr fontId="2"/>
  </si>
  <si>
    <t>工種4</t>
    <rPh sb="0" eb="2">
      <t>コウシュ</t>
    </rPh>
    <phoneticPr fontId="2"/>
  </si>
  <si>
    <t>工種5</t>
    <rPh sb="0" eb="2">
      <t>コウシュ</t>
    </rPh>
    <phoneticPr fontId="2"/>
  </si>
  <si>
    <t>技術士（総合技術監理部門（森林「森林土木」））</t>
    <rPh sb="0" eb="3">
      <t>ギジュツシ</t>
    </rPh>
    <rPh sb="4" eb="6">
      <t>ソウゴウ</t>
    </rPh>
    <rPh sb="6" eb="8">
      <t>ギジュツ</t>
    </rPh>
    <rPh sb="8" eb="10">
      <t>カンリ</t>
    </rPh>
    <rPh sb="10" eb="12">
      <t>ブモン</t>
    </rPh>
    <rPh sb="13" eb="15">
      <t>シンリン</t>
    </rPh>
    <rPh sb="16" eb="18">
      <t>シンリン</t>
    </rPh>
    <rPh sb="18" eb="20">
      <t>ドボク</t>
    </rPh>
    <phoneticPr fontId="84"/>
  </si>
  <si>
    <t>技術士（森林部門「森林土木」）</t>
    <rPh sb="0" eb="3">
      <t>ギジュツシ</t>
    </rPh>
    <rPh sb="4" eb="6">
      <t>シンリン</t>
    </rPh>
    <rPh sb="6" eb="8">
      <t>ブモン</t>
    </rPh>
    <rPh sb="9" eb="11">
      <t>シンリン</t>
    </rPh>
    <rPh sb="11" eb="13">
      <t>ドボク</t>
    </rPh>
    <phoneticPr fontId="84"/>
  </si>
  <si>
    <t>保有していた国家資格</t>
    <rPh sb="0" eb="2">
      <t>ホユウ</t>
    </rPh>
    <rPh sb="6" eb="8">
      <t>コッカ</t>
    </rPh>
    <rPh sb="8" eb="10">
      <t>シカク</t>
    </rPh>
    <phoneticPr fontId="2"/>
  </si>
  <si>
    <t>若手・女性
技術者</t>
    <rPh sb="0" eb="2">
      <t>ワカテ</t>
    </rPh>
    <rPh sb="3" eb="5">
      <t>ジョセイ</t>
    </rPh>
    <rPh sb="6" eb="9">
      <t>ギジュツシャ</t>
    </rPh>
    <phoneticPr fontId="2"/>
  </si>
  <si>
    <t>技術士</t>
    <rPh sb="0" eb="2">
      <t>ギジュツ</t>
    </rPh>
    <rPh sb="2" eb="3">
      <t>シ</t>
    </rPh>
    <phoneticPr fontId="2"/>
  </si>
  <si>
    <t>建築士</t>
    <rPh sb="0" eb="3">
      <t>ケンチクシ</t>
    </rPh>
    <phoneticPr fontId="2"/>
  </si>
  <si>
    <t>１級土木施工管理技士</t>
    <rPh sb="1" eb="2">
      <t>キュウ</t>
    </rPh>
    <rPh sb="2" eb="4">
      <t>ドボク</t>
    </rPh>
    <rPh sb="4" eb="6">
      <t>セコウ</t>
    </rPh>
    <rPh sb="6" eb="10">
      <t>カンリギシ</t>
    </rPh>
    <phoneticPr fontId="84"/>
  </si>
  <si>
    <t>１級電気工事施工管理技士</t>
    <rPh sb="1" eb="2">
      <t>キュウ</t>
    </rPh>
    <rPh sb="2" eb="4">
      <t>デンキ</t>
    </rPh>
    <rPh sb="4" eb="6">
      <t>コウジ</t>
    </rPh>
    <rPh sb="6" eb="8">
      <t>セコウ</t>
    </rPh>
    <rPh sb="8" eb="12">
      <t>カンリギシ</t>
    </rPh>
    <phoneticPr fontId="84"/>
  </si>
  <si>
    <t>１級管工事施工管理技士</t>
    <rPh sb="1" eb="2">
      <t>キュウ</t>
    </rPh>
    <rPh sb="2" eb="3">
      <t>カン</t>
    </rPh>
    <rPh sb="3" eb="5">
      <t>コウジ</t>
    </rPh>
    <rPh sb="5" eb="7">
      <t>セコウ</t>
    </rPh>
    <rPh sb="7" eb="11">
      <t>カンリギシ</t>
    </rPh>
    <phoneticPr fontId="84"/>
  </si>
  <si>
    <t>１級電気通信工事施工管理技士</t>
    <rPh sb="1" eb="2">
      <t>キュウ</t>
    </rPh>
    <rPh sb="2" eb="4">
      <t>デンキ</t>
    </rPh>
    <rPh sb="4" eb="6">
      <t>ツウシン</t>
    </rPh>
    <rPh sb="6" eb="8">
      <t>コウジ</t>
    </rPh>
    <rPh sb="8" eb="10">
      <t>セコウ</t>
    </rPh>
    <rPh sb="10" eb="12">
      <t>カンリ</t>
    </rPh>
    <rPh sb="12" eb="14">
      <t>ギシ</t>
    </rPh>
    <phoneticPr fontId="84"/>
  </si>
  <si>
    <t>１級造園施工管理技士</t>
    <rPh sb="1" eb="2">
      <t>キュウ</t>
    </rPh>
    <rPh sb="2" eb="4">
      <t>ゾウエン</t>
    </rPh>
    <rPh sb="4" eb="6">
      <t>セコウ</t>
    </rPh>
    <rPh sb="6" eb="10">
      <t>カンリギシ</t>
    </rPh>
    <phoneticPr fontId="84"/>
  </si>
  <si>
    <t>１級建築士</t>
    <rPh sb="1" eb="2">
      <t>キュウ</t>
    </rPh>
    <rPh sb="2" eb="5">
      <t>ケンチクシ</t>
    </rPh>
    <phoneticPr fontId="2"/>
  </si>
  <si>
    <t>建設</t>
    <rPh sb="0" eb="2">
      <t>ケンセツ</t>
    </rPh>
    <phoneticPr fontId="2"/>
  </si>
  <si>
    <t>施工管理技士</t>
  </si>
  <si>
    <t>施工管理技士</t>
    <phoneticPr fontId="2"/>
  </si>
  <si>
    <t>農業</t>
    <rPh sb="0" eb="2">
      <t>ノウギョウ</t>
    </rPh>
    <phoneticPr fontId="2"/>
  </si>
  <si>
    <t>機械</t>
    <rPh sb="0" eb="2">
      <t>キカイ</t>
    </rPh>
    <phoneticPr fontId="2"/>
  </si>
  <si>
    <t>上下水道</t>
    <rPh sb="0" eb="4">
      <t>ジョウゲスイドウ</t>
    </rPh>
    <phoneticPr fontId="2"/>
  </si>
  <si>
    <t>森林</t>
    <rPh sb="0" eb="2">
      <t>シンリン</t>
    </rPh>
    <phoneticPr fontId="2"/>
  </si>
  <si>
    <t>衛生工学</t>
    <rPh sb="0" eb="2">
      <t>エイセイ</t>
    </rPh>
    <rPh sb="2" eb="4">
      <t>コウガク</t>
    </rPh>
    <phoneticPr fontId="2"/>
  </si>
  <si>
    <t>電気電子</t>
    <rPh sb="0" eb="2">
      <t>デンキ</t>
    </rPh>
    <rPh sb="2" eb="4">
      <t>デンシ</t>
    </rPh>
    <phoneticPr fontId="2"/>
  </si>
  <si>
    <t>水産</t>
    <rPh sb="0" eb="2">
      <t>スイサン</t>
    </rPh>
    <phoneticPr fontId="2"/>
  </si>
  <si>
    <t>施工管理技士</t>
    <rPh sb="0" eb="2">
      <t>セコウ</t>
    </rPh>
    <rPh sb="2" eb="6">
      <t>カンリギシ</t>
    </rPh>
    <phoneticPr fontId="2"/>
  </si>
  <si>
    <t>農業農村工学</t>
    <phoneticPr fontId="2"/>
  </si>
  <si>
    <t>農業土木</t>
    <phoneticPr fontId="2"/>
  </si>
  <si>
    <t>水道</t>
    <rPh sb="0" eb="2">
      <t>スイドウ</t>
    </rPh>
    <phoneticPr fontId="2"/>
  </si>
  <si>
    <t>電気・電子</t>
    <rPh sb="0" eb="2">
      <t>デンキ</t>
    </rPh>
    <rPh sb="3" eb="5">
      <t>デンシ</t>
    </rPh>
    <phoneticPr fontId="2"/>
  </si>
  <si>
    <t>水産土木</t>
    <rPh sb="0" eb="2">
      <t>スイサン</t>
    </rPh>
    <rPh sb="2" eb="4">
      <t>ドボク</t>
    </rPh>
    <phoneticPr fontId="2"/>
  </si>
  <si>
    <t>林業・林産</t>
    <rPh sb="0" eb="2">
      <t>リンギョウ</t>
    </rPh>
    <rPh sb="3" eb="5">
      <t>リンサン</t>
    </rPh>
    <phoneticPr fontId="2"/>
  </si>
  <si>
    <t>森林土木</t>
    <rPh sb="0" eb="4">
      <t>シンリンドボク</t>
    </rPh>
    <phoneticPr fontId="2"/>
  </si>
  <si>
    <t>林業</t>
    <rPh sb="0" eb="2">
      <t>リンギョウ</t>
    </rPh>
    <phoneticPr fontId="2"/>
  </si>
  <si>
    <t>技術士部門名前</t>
    <rPh sb="0" eb="3">
      <t>ギジュツシ</t>
    </rPh>
    <rPh sb="3" eb="5">
      <t>ブモン</t>
    </rPh>
    <rPh sb="5" eb="7">
      <t>ナマエ</t>
    </rPh>
    <phoneticPr fontId="2"/>
  </si>
  <si>
    <t>資格区分</t>
    <rPh sb="0" eb="2">
      <t>シカク</t>
    </rPh>
    <rPh sb="2" eb="4">
      <t>クブン</t>
    </rPh>
    <phoneticPr fontId="2"/>
  </si>
  <si>
    <t>資格名称又は対象部門及び科目</t>
    <rPh sb="0" eb="2">
      <t>シカク</t>
    </rPh>
    <rPh sb="2" eb="4">
      <t>メイショウ</t>
    </rPh>
    <rPh sb="4" eb="5">
      <t>マタ</t>
    </rPh>
    <rPh sb="6" eb="8">
      <t>タイショウ</t>
    </rPh>
    <rPh sb="8" eb="10">
      <t>ブモン</t>
    </rPh>
    <rPh sb="10" eb="11">
      <t>オヨ</t>
    </rPh>
    <rPh sb="12" eb="14">
      <t>カモク</t>
    </rPh>
    <phoneticPr fontId="2"/>
  </si>
  <si>
    <t>不要</t>
    <rPh sb="0" eb="2">
      <t>フヨウ</t>
    </rPh>
    <phoneticPr fontId="2"/>
  </si>
  <si>
    <t>施工管理技士名前</t>
    <rPh sb="6" eb="8">
      <t>ナマエ</t>
    </rPh>
    <phoneticPr fontId="2"/>
  </si>
  <si>
    <t>建築士名前</t>
    <rPh sb="0" eb="3">
      <t>ケンチクシ</t>
    </rPh>
    <rPh sb="3" eb="5">
      <t>ナマエ</t>
    </rPh>
    <phoneticPr fontId="2"/>
  </si>
  <si>
    <t>最小値の対象者</t>
    <rPh sb="0" eb="3">
      <t>サイショウチ</t>
    </rPh>
    <rPh sb="4" eb="7">
      <t>タイショウシャ</t>
    </rPh>
    <phoneticPr fontId="2"/>
  </si>
  <si>
    <t>■国家資格の取得状況</t>
    <rPh sb="1" eb="3">
      <t>コッカ</t>
    </rPh>
    <rPh sb="3" eb="5">
      <t>シカク</t>
    </rPh>
    <rPh sb="6" eb="8">
      <t>シュトク</t>
    </rPh>
    <rPh sb="8" eb="10">
      <t>ジョウキョウ</t>
    </rPh>
    <phoneticPr fontId="2"/>
  </si>
  <si>
    <t>若手女性</t>
    <rPh sb="0" eb="2">
      <t>ワカテ</t>
    </rPh>
    <rPh sb="2" eb="4">
      <t>ジョセイ</t>
    </rPh>
    <phoneticPr fontId="2"/>
  </si>
  <si>
    <t>取得年度</t>
    <rPh sb="0" eb="2">
      <t>シュトク</t>
    </rPh>
    <rPh sb="2" eb="4">
      <t>ネンド</t>
    </rPh>
    <phoneticPr fontId="2"/>
  </si>
  <si>
    <t>←「×」が表示される場合は、様式４号の「評価対象」が複数選択されています。</t>
    <rPh sb="5" eb="7">
      <t>ヒョウジ</t>
    </rPh>
    <rPh sb="10" eb="12">
      <t>バアイ</t>
    </rPh>
    <rPh sb="14" eb="16">
      <t>ヨウシキ</t>
    </rPh>
    <rPh sb="17" eb="18">
      <t>ゴウ</t>
    </rPh>
    <rPh sb="20" eb="22">
      <t>ヒョウカ</t>
    </rPh>
    <rPh sb="22" eb="24">
      <t>タイショウ</t>
    </rPh>
    <rPh sb="26" eb="28">
      <t>フクスウ</t>
    </rPh>
    <rPh sb="28" eb="30">
      <t>センタク</t>
    </rPh>
    <phoneticPr fontId="2"/>
  </si>
  <si>
    <t>技術者の育成
【様式５号】</t>
    <rPh sb="0" eb="3">
      <t>ギジュツシャ</t>
    </rPh>
    <rPh sb="4" eb="6">
      <t>イクセイ</t>
    </rPh>
    <rPh sb="8" eb="10">
      <t>ヨウシキ</t>
    </rPh>
    <rPh sb="11" eb="12">
      <t>ゴウ</t>
    </rPh>
    <phoneticPr fontId="2"/>
  </si>
  <si>
    <t>直近８年以内に国家資格を取得した者</t>
    <rPh sb="0" eb="2">
      <t>チョッキン</t>
    </rPh>
    <rPh sb="3" eb="6">
      <t>ネンイナイ</t>
    </rPh>
    <rPh sb="7" eb="9">
      <t>コッカ</t>
    </rPh>
    <rPh sb="9" eb="11">
      <t>シカク</t>
    </rPh>
    <rPh sb="12" eb="14">
      <t>シュトク</t>
    </rPh>
    <rPh sb="16" eb="17">
      <t>モノ</t>
    </rPh>
    <phoneticPr fontId="2"/>
  </si>
  <si>
    <t>該当</t>
    <phoneticPr fontId="2"/>
  </si>
  <si>
    <t>非該当</t>
    <rPh sb="0" eb="3">
      <t>ヒガイトウ</t>
    </rPh>
    <phoneticPr fontId="2"/>
  </si>
  <si>
    <t>する</t>
  </si>
  <si>
    <t>《※「同種工事の施工実績」評価あり、「地域固有の社会貢献活動」評価あり（1項目1点）》</t>
    <phoneticPr fontId="2"/>
  </si>
  <si>
    <t>■専任補助者</t>
  </si>
  <si>
    <t>全ての配置予定技術者が若手又は女性技術者であるため、
専任補助者を配置できる要件を満たしています。</t>
    <phoneticPr fontId="2"/>
  </si>
  <si>
    <t>専任補助者の
配置を</t>
    <phoneticPr fontId="2"/>
  </si>
  <si>
    <t>合格証書等の有無）</t>
    <rPh sb="0" eb="2">
      <t>ゴウカク</t>
    </rPh>
    <rPh sb="2" eb="4">
      <t>ショウショ</t>
    </rPh>
    <rPh sb="4" eb="5">
      <t>トウ</t>
    </rPh>
    <phoneticPr fontId="2"/>
  </si>
  <si>
    <t>取得年度</t>
    <phoneticPr fontId="2"/>
  </si>
  <si>
    <t>様式５号（技術者の育成）</t>
    <rPh sb="0" eb="2">
      <t>ヨウシキ</t>
    </rPh>
    <rPh sb="5" eb="8">
      <t>ギジュツシャ</t>
    </rPh>
    <rPh sb="9" eb="11">
      <t>イクセイ</t>
    </rPh>
    <phoneticPr fontId="2"/>
  </si>
  <si>
    <t>技術者の育成</t>
    <rPh sb="0" eb="3">
      <t>ギジュツシャ</t>
    </rPh>
    <rPh sb="4" eb="6">
      <t>イクセイ</t>
    </rPh>
    <phoneticPr fontId="2"/>
  </si>
  <si>
    <t>※直近８年以内に国家資格を取得している場合</t>
    <rPh sb="1" eb="3">
      <t>チョッキン</t>
    </rPh>
    <rPh sb="4" eb="5">
      <t>ネン</t>
    </rPh>
    <rPh sb="5" eb="7">
      <t>イナイ</t>
    </rPh>
    <rPh sb="8" eb="10">
      <t>コッカ</t>
    </rPh>
    <rPh sb="10" eb="12">
      <t>シカク</t>
    </rPh>
    <rPh sb="13" eb="15">
      <t>シュトク</t>
    </rPh>
    <rPh sb="19" eb="21">
      <t>バアイ</t>
    </rPh>
    <phoneticPr fontId="2"/>
  </si>
  <si>
    <t>地域建設業者の
育成</t>
    <phoneticPr fontId="2"/>
  </si>
  <si>
    <t>従事役職を問わず、70点未満、該当工事なし</t>
    <rPh sb="0" eb="2">
      <t>ジュウジ</t>
    </rPh>
    <rPh sb="2" eb="4">
      <t>ヤクショク</t>
    </rPh>
    <rPh sb="5" eb="6">
      <t>ト</t>
    </rPh>
    <phoneticPr fontId="2"/>
  </si>
  <si>
    <t>該当あり</t>
    <rPh sb="0" eb="2">
      <t>ガイトウ</t>
    </rPh>
    <phoneticPr fontId="2"/>
  </si>
  <si>
    <t>（8年間＋参加申込期限日迄）</t>
    <phoneticPr fontId="2"/>
  </si>
  <si>
    <t>（完成日）</t>
    <rPh sb="1" eb="4">
      <t>カンセイビ</t>
    </rPh>
    <phoneticPr fontId="2"/>
  </si>
  <si>
    <t>工期
（完成日）</t>
    <rPh sb="0" eb="2">
      <t>コウキ</t>
    </rPh>
    <rPh sb="4" eb="7">
      <t>カンセイビ</t>
    </rPh>
    <phoneticPr fontId="2"/>
  </si>
  <si>
    <t>工期
（完成日）</t>
    <rPh sb="4" eb="7">
      <t>カンセイビ</t>
    </rPh>
    <phoneticPr fontId="2"/>
  </si>
  <si>
    <t>技術士
（総合技術監理部門）</t>
    <rPh sb="0" eb="3">
      <t>ギジュツシ</t>
    </rPh>
    <rPh sb="5" eb="7">
      <t>ソウゴウ</t>
    </rPh>
    <rPh sb="7" eb="9">
      <t>ギジュツ</t>
    </rPh>
    <rPh sb="9" eb="11">
      <t>カンリ</t>
    </rPh>
    <rPh sb="11" eb="13">
      <t>ブモン</t>
    </rPh>
    <phoneticPr fontId="2"/>
  </si>
  <si>
    <t>配置予定技術者の建設業法（昭和24年法律第100号）第26条に規定された監理技術者として従事できる国家資格の取得年度が分かる資料（合格証等）</t>
    <rPh sb="0" eb="2">
      <t>ハイチ</t>
    </rPh>
    <rPh sb="2" eb="4">
      <t>ヨテイ</t>
    </rPh>
    <rPh sb="4" eb="6">
      <t>ギジュツ</t>
    </rPh>
    <rPh sb="6" eb="7">
      <t>シャ</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1" eb="33">
      <t>キテイ</t>
    </rPh>
    <rPh sb="36" eb="38">
      <t>カンリ</t>
    </rPh>
    <rPh sb="38" eb="41">
      <t>ギジュツシャ</t>
    </rPh>
    <rPh sb="44" eb="46">
      <t>ジュウジ</t>
    </rPh>
    <rPh sb="49" eb="51">
      <t>コッカ</t>
    </rPh>
    <rPh sb="51" eb="53">
      <t>シカク</t>
    </rPh>
    <rPh sb="54" eb="56">
      <t>シュトク</t>
    </rPh>
    <rPh sb="56" eb="58">
      <t>ネンド</t>
    </rPh>
    <rPh sb="59" eb="60">
      <t>ワ</t>
    </rPh>
    <rPh sb="62" eb="64">
      <t>シリョウ</t>
    </rPh>
    <rPh sb="65" eb="67">
      <t>ゴウカク</t>
    </rPh>
    <rPh sb="67" eb="69">
      <t>ショウナド</t>
    </rPh>
    <phoneticPr fontId="2"/>
  </si>
  <si>
    <t>工事成績評定結果の通知</t>
    <phoneticPr fontId="2"/>
  </si>
  <si>
    <t>　　該当の２行を空白とする</t>
    <rPh sb="8" eb="10">
      <t>クウハク</t>
    </rPh>
    <phoneticPr fontId="2"/>
  </si>
  <si>
    <t>主任（監理）技術者、専任補助者又は要件を満たす現場代理人として従事した工事</t>
    <rPh sb="0" eb="2">
      <t>シュニン</t>
    </rPh>
    <rPh sb="3" eb="5">
      <t>カンリ</t>
    </rPh>
    <rPh sb="6" eb="9">
      <t>ギジュツシャ</t>
    </rPh>
    <rPh sb="10" eb="12">
      <t>センニン</t>
    </rPh>
    <rPh sb="12" eb="15">
      <t>ホジョシャ</t>
    </rPh>
    <rPh sb="15" eb="16">
      <t>マタ</t>
    </rPh>
    <rPh sb="17" eb="19">
      <t>ヨウケン</t>
    </rPh>
    <rPh sb="20" eb="21">
      <t>ミ</t>
    </rPh>
    <rPh sb="23" eb="25">
      <t>ゲンバ</t>
    </rPh>
    <rPh sb="25" eb="28">
      <t>ダイリニン</t>
    </rPh>
    <rPh sb="33" eb="35">
      <t>ジュウジコウジ</t>
    </rPh>
    <phoneticPr fontId="2"/>
  </si>
  <si>
    <t>　　</t>
    <phoneticPr fontId="2"/>
  </si>
  <si>
    <t>のとおりであり、引渡し完了日を証明する資料については</t>
    <phoneticPr fontId="2"/>
  </si>
  <si>
    <t>同種工事の施工実績に係る引渡し完了日については</t>
    <rPh sb="0" eb="2">
      <t>ドウシュ</t>
    </rPh>
    <rPh sb="2" eb="4">
      <t>コウジ</t>
    </rPh>
    <rPh sb="5" eb="7">
      <t>セコウ</t>
    </rPh>
    <rPh sb="7" eb="9">
      <t>ジッセキ</t>
    </rPh>
    <rPh sb="10" eb="11">
      <t>カカ</t>
    </rPh>
    <rPh sb="12" eb="14">
      <t>ヒキワタ</t>
    </rPh>
    <rPh sb="15" eb="18">
      <t>カンリョウビ</t>
    </rPh>
    <phoneticPr fontId="2"/>
  </si>
  <si>
    <t>発注者より届き次第提出します。</t>
    <rPh sb="9" eb="11">
      <t>テイシュツ</t>
    </rPh>
    <phoneticPr fontId="2"/>
  </si>
  <si>
    <t>様式第３号</t>
    <rPh sb="0" eb="2">
      <t>ヨウシキ</t>
    </rPh>
    <rPh sb="2" eb="3">
      <t>ダイ</t>
    </rPh>
    <rPh sb="4" eb="5">
      <t>ゴウ</t>
    </rPh>
    <phoneticPr fontId="2"/>
  </si>
  <si>
    <t>様式第４号</t>
    <rPh sb="0" eb="2">
      <t>ヨウシキ</t>
    </rPh>
    <rPh sb="2" eb="3">
      <t>ダイ</t>
    </rPh>
    <rPh sb="4" eb="5">
      <t>ゴウ</t>
    </rPh>
    <phoneticPr fontId="2"/>
  </si>
  <si>
    <t>様式第３号、４号</t>
    <rPh sb="0" eb="2">
      <t>ヨウシキ</t>
    </rPh>
    <rPh sb="2" eb="3">
      <t>ダイ</t>
    </rPh>
    <rPh sb="4" eb="5">
      <t>ゴウ</t>
    </rPh>
    <rPh sb="7" eb="8">
      <t>ゴウ</t>
    </rPh>
    <phoneticPr fontId="2"/>
  </si>
  <si>
    <t>令和　年　月　日</t>
    <rPh sb="0" eb="2">
      <t>レイワ</t>
    </rPh>
    <rPh sb="3" eb="4">
      <t>ネン</t>
    </rPh>
    <rPh sb="5" eb="6">
      <t>ガツ</t>
    </rPh>
    <rPh sb="7" eb="8">
      <t>ニチ</t>
    </rPh>
    <phoneticPr fontId="2"/>
  </si>
  <si>
    <t>従事した工事の開始日以前に、建設業法（昭和24年法律第100号）第26条に規定された主任技術者として従事できる国家資格を取得していることが分かる資料（合格証等）</t>
    <rPh sb="0" eb="2">
      <t>ジュウジ</t>
    </rPh>
    <rPh sb="4" eb="6">
      <t>コウジ</t>
    </rPh>
    <rPh sb="7" eb="10">
      <t>カイシビ</t>
    </rPh>
    <rPh sb="10" eb="12">
      <t>イゼン</t>
    </rPh>
    <rPh sb="14" eb="17">
      <t>ケンセツギョウ</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シュニン</t>
    </rPh>
    <rPh sb="44" eb="47">
      <t>ギジュツシャ</t>
    </rPh>
    <rPh sb="50" eb="52">
      <t>ジュウジ</t>
    </rPh>
    <rPh sb="55" eb="57">
      <t>コッカ</t>
    </rPh>
    <rPh sb="57" eb="59">
      <t>シカク</t>
    </rPh>
    <rPh sb="60" eb="62">
      <t>シュトク</t>
    </rPh>
    <rPh sb="69" eb="70">
      <t>ワ</t>
    </rPh>
    <rPh sb="72" eb="74">
      <t>シリョウ</t>
    </rPh>
    <rPh sb="75" eb="77">
      <t>ゴウカク</t>
    </rPh>
    <rPh sb="77" eb="79">
      <t>ショウナド</t>
    </rPh>
    <phoneticPr fontId="2"/>
  </si>
  <si>
    <t>登録内容確認書又は
技術者実績確認書（ｺﾘﾝｽﾞ）</t>
    <rPh sb="7" eb="8">
      <t>マタ</t>
    </rPh>
    <rPh sb="10" eb="13">
      <t>ギジュツシャ</t>
    </rPh>
    <rPh sb="13" eb="15">
      <t>ジッセキ</t>
    </rPh>
    <rPh sb="15" eb="18">
      <t>カクニンショ</t>
    </rPh>
    <phoneticPr fontId="2"/>
  </si>
  <si>
    <t>様式集をExcel以外で提出した場合は、「無効」となる。</t>
    <phoneticPr fontId="2"/>
  </si>
  <si>
    <t>生年月日（年齢）及び女性の場合性別が分かる資料（マイナンバーカード等）</t>
    <rPh sb="0" eb="2">
      <t>セイネン</t>
    </rPh>
    <rPh sb="2" eb="4">
      <t>ガッピ</t>
    </rPh>
    <rPh sb="5" eb="7">
      <t>ネンレイ</t>
    </rPh>
    <rPh sb="8" eb="9">
      <t>オヨ</t>
    </rPh>
    <rPh sb="10" eb="12">
      <t>ジョセイ</t>
    </rPh>
    <rPh sb="13" eb="15">
      <t>バアイ</t>
    </rPh>
    <rPh sb="15" eb="17">
      <t>セイベツ</t>
    </rPh>
    <rPh sb="18" eb="19">
      <t>ワ</t>
    </rPh>
    <rPh sb="21" eb="23">
      <t>シリョウ</t>
    </rPh>
    <rPh sb="33" eb="34">
      <t>トウ</t>
    </rPh>
    <phoneticPr fontId="2"/>
  </si>
  <si>
    <t>（完成日）</t>
    <rPh sb="1" eb="3">
      <t>カンセイ</t>
    </rPh>
    <rPh sb="3" eb="4">
      <t>ビ</t>
    </rPh>
    <phoneticPr fontId="2"/>
  </si>
  <si>
    <t>工期
（完成日）</t>
    <rPh sb="0" eb="2">
      <t>コウキ</t>
    </rPh>
    <rPh sb="4" eb="6">
      <t>カンセイ</t>
    </rPh>
    <rPh sb="6" eb="7">
      <t>ビ</t>
    </rPh>
    <phoneticPr fontId="2"/>
  </si>
  <si>
    <t>　本様式を記載すること。</t>
    <phoneticPr fontId="2"/>
  </si>
  <si>
    <t>：　本評価項目の評価対象欄は、国家資格の取得状況の表の評価対象による。</t>
    <rPh sb="2" eb="3">
      <t>ホン</t>
    </rPh>
    <rPh sb="3" eb="5">
      <t>ヒョウカ</t>
    </rPh>
    <rPh sb="5" eb="7">
      <t>コウモク</t>
    </rPh>
    <rPh sb="8" eb="10">
      <t>ヒョウカ</t>
    </rPh>
    <rPh sb="10" eb="12">
      <t>タイショウ</t>
    </rPh>
    <rPh sb="12" eb="13">
      <t>ラン</t>
    </rPh>
    <rPh sb="15" eb="17">
      <t>コッカ</t>
    </rPh>
    <rPh sb="17" eb="19">
      <t>シカク</t>
    </rPh>
    <rPh sb="20" eb="22">
      <t>シュトク</t>
    </rPh>
    <rPh sb="22" eb="24">
      <t>ジョウキョウ</t>
    </rPh>
    <rPh sb="25" eb="26">
      <t>ヒョウ</t>
    </rPh>
    <rPh sb="27" eb="29">
      <t>ヒョウカ</t>
    </rPh>
    <rPh sb="29" eb="31">
      <t>タイショウ</t>
    </rPh>
    <phoneticPr fontId="2"/>
  </si>
  <si>
    <t>　なお、本様式枠外にて、評価対象となる技術者を選定し、〇を自動で入力しているが、間違いないか</t>
    <rPh sb="4" eb="5">
      <t>ホン</t>
    </rPh>
    <rPh sb="5" eb="7">
      <t>ヨウシキ</t>
    </rPh>
    <rPh sb="7" eb="9">
      <t>ワクガイ</t>
    </rPh>
    <rPh sb="12" eb="14">
      <t>ヒョウカ</t>
    </rPh>
    <rPh sb="14" eb="16">
      <t>タイショウ</t>
    </rPh>
    <rPh sb="19" eb="22">
      <t>ギジュツシャ</t>
    </rPh>
    <rPh sb="23" eb="25">
      <t>センテイ</t>
    </rPh>
    <rPh sb="29" eb="31">
      <t>ジドウ</t>
    </rPh>
    <rPh sb="32" eb="34">
      <t>ニュウリョク</t>
    </rPh>
    <rPh sb="40" eb="42">
      <t>マチガ</t>
    </rPh>
    <phoneticPr fontId="2"/>
  </si>
  <si>
    <t>　確認の上、修正が必要な場合、評価対象に「○」を記載すること。</t>
    <rPh sb="1" eb="3">
      <t>カクニン</t>
    </rPh>
    <rPh sb="4" eb="5">
      <t>ウエ</t>
    </rPh>
    <rPh sb="6" eb="8">
      <t>シュウセイ</t>
    </rPh>
    <rPh sb="9" eb="11">
      <t>ヒツヨウ</t>
    </rPh>
    <rPh sb="12" eb="14">
      <t>バアイ</t>
    </rPh>
    <rPh sb="15" eb="17">
      <t>ヒョウカ</t>
    </rPh>
    <rPh sb="17" eb="19">
      <t>タイショウ</t>
    </rPh>
    <phoneticPr fontId="2"/>
  </si>
  <si>
    <t>：　配置予定技術者の入力内容は、様式４の記載内容と同じ内容で自動入力される。間違いないか</t>
    <rPh sb="2" eb="4">
      <t>ハイチ</t>
    </rPh>
    <rPh sb="4" eb="6">
      <t>ヨテイ</t>
    </rPh>
    <rPh sb="6" eb="9">
      <t>ギジュツシャ</t>
    </rPh>
    <rPh sb="10" eb="12">
      <t>ニュウリョク</t>
    </rPh>
    <rPh sb="12" eb="14">
      <t>ナイヨウ</t>
    </rPh>
    <rPh sb="16" eb="18">
      <t>ヨウシキ</t>
    </rPh>
    <rPh sb="20" eb="22">
      <t>キサイ</t>
    </rPh>
    <rPh sb="22" eb="24">
      <t>ナイヨウ</t>
    </rPh>
    <rPh sb="25" eb="26">
      <t>オナ</t>
    </rPh>
    <rPh sb="27" eb="29">
      <t>ナイヨウ</t>
    </rPh>
    <rPh sb="30" eb="32">
      <t>ジドウ</t>
    </rPh>
    <rPh sb="32" eb="34">
      <t>ニュウリョク</t>
    </rPh>
    <rPh sb="38" eb="40">
      <t>マチガ</t>
    </rPh>
    <phoneticPr fontId="2"/>
  </si>
  <si>
    <t>　確認の上、修正が必要な場合は、様式４の配置予定技術者の入力内容の修正を行うこと。</t>
    <rPh sb="1" eb="3">
      <t>カクニン</t>
    </rPh>
    <rPh sb="4" eb="5">
      <t>ウエ</t>
    </rPh>
    <rPh sb="6" eb="8">
      <t>シュウセイ</t>
    </rPh>
    <rPh sb="9" eb="11">
      <t>ヒツヨウ</t>
    </rPh>
    <rPh sb="12" eb="14">
      <t>バアイ</t>
    </rPh>
    <rPh sb="16" eb="18">
      <t>ヨウシキ</t>
    </rPh>
    <rPh sb="20" eb="22">
      <t>ハイチ</t>
    </rPh>
    <rPh sb="22" eb="24">
      <t>ヨテイ</t>
    </rPh>
    <rPh sb="24" eb="27">
      <t>ギジュツシャ</t>
    </rPh>
    <rPh sb="28" eb="30">
      <t>ニュウリョク</t>
    </rPh>
    <rPh sb="30" eb="32">
      <t>ナイヨウ</t>
    </rPh>
    <rPh sb="33" eb="35">
      <t>シュウセイ</t>
    </rPh>
    <rPh sb="36" eb="37">
      <t>オコナ</t>
    </rPh>
    <phoneticPr fontId="2"/>
  </si>
  <si>
    <t>注４</t>
    <rPh sb="0" eb="1">
      <t>チュウ</t>
    </rPh>
    <phoneticPr fontId="2"/>
  </si>
  <si>
    <t>　同一の資格でなくてもよい。</t>
    <rPh sb="1" eb="3">
      <t>ドウイツ</t>
    </rPh>
    <rPh sb="4" eb="6">
      <t>シカク</t>
    </rPh>
    <phoneticPr fontId="2"/>
  </si>
  <si>
    <t>※若手・女性技術者を配置する場合</t>
    <rPh sb="1" eb="3">
      <t>ワカテ</t>
    </rPh>
    <rPh sb="4" eb="6">
      <t>ジョセイ</t>
    </rPh>
    <rPh sb="6" eb="9">
      <t>ギジュツシャ</t>
    </rPh>
    <rPh sb="10" eb="12">
      <t>ハイチ</t>
    </rPh>
    <rPh sb="14" eb="16">
      <t>バアイ</t>
    </rPh>
    <phoneticPr fontId="2"/>
  </si>
  <si>
    <t>「入札説明書」、</t>
    <rPh sb="1" eb="3">
      <t>ニュウサツ</t>
    </rPh>
    <rPh sb="3" eb="6">
      <t>セツメイショ</t>
    </rPh>
    <phoneticPr fontId="2"/>
  </si>
  <si>
    <t>「技術資料作成の手引き」等、</t>
    <phoneticPr fontId="2"/>
  </si>
  <si>
    <t>入札関連情報を確認して技術資料を作成した。</t>
  </si>
  <si>
    <r>
      <t xml:space="preserve">地域固有の社会貢献活動
</t>
    </r>
    <r>
      <rPr>
        <sz val="10"/>
        <rFont val="ＭＳ ゴシック"/>
        <family val="3"/>
        <charset val="128"/>
      </rPr>
      <t>（制限付き一般競争入札に限る）</t>
    </r>
    <rPh sb="0" eb="2">
      <t>チイキ</t>
    </rPh>
    <rPh sb="2" eb="4">
      <t>コユウ</t>
    </rPh>
    <rPh sb="5" eb="7">
      <t>シャカイ</t>
    </rPh>
    <rPh sb="7" eb="9">
      <t>コウケン</t>
    </rPh>
    <rPh sb="9" eb="11">
      <t>カツドウ</t>
    </rPh>
    <phoneticPr fontId="2"/>
  </si>
  <si>
    <t>1件</t>
  </si>
  <si>
    <t>0件</t>
  </si>
  <si>
    <t>該当</t>
  </si>
  <si>
    <t>2項目</t>
  </si>
  <si>
    <t>　「該当なし」を選択すること。</t>
    <phoneticPr fontId="2"/>
  </si>
  <si>
    <t>：　　評価対象となる項目がない場合は「対象工事」欄、「施工実績」欄で</t>
    <rPh sb="19" eb="21">
      <t>タイショウ</t>
    </rPh>
    <rPh sb="21" eb="23">
      <t>コウジ</t>
    </rPh>
    <rPh sb="24" eb="25">
      <t>ラン</t>
    </rPh>
    <rPh sb="27" eb="29">
      <t>セコウ</t>
    </rPh>
    <rPh sb="29" eb="31">
      <t>ジッセキ</t>
    </rPh>
    <rPh sb="32" eb="33">
      <t>ラン</t>
    </rPh>
    <phoneticPr fontId="2"/>
  </si>
  <si>
    <t>該当有①</t>
    <rPh sb="0" eb="2">
      <t>ガイトウ</t>
    </rPh>
    <rPh sb="2" eb="3">
      <t>アリ</t>
    </rPh>
    <phoneticPr fontId="2"/>
  </si>
  <si>
    <t>該当有②</t>
    <rPh sb="0" eb="2">
      <t>ガイトウ</t>
    </rPh>
    <rPh sb="2" eb="3">
      <t>アリ</t>
    </rPh>
    <phoneticPr fontId="2"/>
  </si>
  <si>
    <t>該当有③</t>
    <rPh sb="0" eb="2">
      <t>ガイトウ</t>
    </rPh>
    <rPh sb="2" eb="3">
      <t>アリ</t>
    </rPh>
    <phoneticPr fontId="2"/>
  </si>
  <si>
    <t>該当有④</t>
    <rPh sb="0" eb="2">
      <t>ガイトウ</t>
    </rPh>
    <rPh sb="2" eb="3">
      <t>アリ</t>
    </rPh>
    <phoneticPr fontId="2"/>
  </si>
  <si>
    <t>　なお、根拠資料の該当箇所を明示すること。（ｱﾝﾀﾞｰﾗｲﾝ等）</t>
    <rPh sb="4" eb="6">
      <t>コンキョ</t>
    </rPh>
    <rPh sb="6" eb="8">
      <t>シリョウ</t>
    </rPh>
    <rPh sb="30" eb="31">
      <t>トウ</t>
    </rPh>
    <phoneticPr fontId="2"/>
  </si>
  <si>
    <t>□□　□□</t>
    <phoneticPr fontId="2"/>
  </si>
  <si>
    <t>△△　▲▲</t>
    <phoneticPr fontId="2"/>
  </si>
  <si>
    <t>●●　〇〇</t>
    <phoneticPr fontId="2"/>
  </si>
  <si>
    <t>〇×　▲□</t>
    <phoneticPr fontId="2"/>
  </si>
  <si>
    <t>□★　〇▽</t>
    <phoneticPr fontId="2"/>
  </si>
  <si>
    <t>近畿地方整備局</t>
    <rPh sb="0" eb="2">
      <t>キンキ</t>
    </rPh>
    <rPh sb="2" eb="4">
      <t>チホウ</t>
    </rPh>
    <rPh sb="4" eb="6">
      <t>セイビ</t>
    </rPh>
    <rPh sb="6" eb="7">
      <t>キョク</t>
    </rPh>
    <phoneticPr fontId="2"/>
  </si>
  <si>
    <t>○×◇工事</t>
    <rPh sb="3" eb="5">
      <t>コウジ</t>
    </rPh>
    <phoneticPr fontId="2"/>
  </si>
  <si>
    <t>高さ</t>
    <rPh sb="0" eb="1">
      <t>タカ</t>
    </rPh>
    <phoneticPr fontId="2"/>
  </si>
  <si>
    <t>□m</t>
    <phoneticPr fontId="2"/>
  </si>
  <si>
    <t>コンクリート</t>
    <phoneticPr fontId="2"/>
  </si>
  <si>
    <t>ブロック積</t>
    <rPh sb="4" eb="5">
      <t>ツミ</t>
    </rPh>
    <phoneticPr fontId="2"/>
  </si>
  <si>
    <t>面積</t>
    <rPh sb="0" eb="2">
      <t>メンセキ</t>
    </rPh>
    <phoneticPr fontId="2"/>
  </si>
  <si>
    <t>○○.〇㎡</t>
    <phoneticPr fontId="2"/>
  </si>
  <si>
    <t>阪神高速道路(株)</t>
    <rPh sb="0" eb="2">
      <t>ハンシン</t>
    </rPh>
    <rPh sb="2" eb="4">
      <t>コウソク</t>
    </rPh>
    <rPh sb="4" eb="6">
      <t>ドウロ</t>
    </rPh>
    <rPh sb="6" eb="9">
      <t>カブ</t>
    </rPh>
    <phoneticPr fontId="2"/>
  </si>
  <si>
    <t>兵庫県道路公社</t>
    <rPh sb="0" eb="3">
      <t>ヒョウゴケン</t>
    </rPh>
    <rPh sb="3" eb="5">
      <t>ドウロ</t>
    </rPh>
    <rPh sb="5" eb="7">
      <t>コウシャ</t>
    </rPh>
    <phoneticPr fontId="2"/>
  </si>
  <si>
    <t>〇▲××工事</t>
    <rPh sb="4" eb="6">
      <t>コウジ</t>
    </rPh>
    <phoneticPr fontId="2"/>
  </si>
  <si>
    <t>◇●〇×工事</t>
    <rPh sb="4" eb="6">
      <t>コウジ</t>
    </rPh>
    <phoneticPr fontId="2"/>
  </si>
  <si>
    <t>〇×▽工事</t>
    <rPh sb="3" eb="5">
      <t>コウジ</t>
    </rPh>
    <phoneticPr fontId="2"/>
  </si>
  <si>
    <t>兵庫県神崎郡市川町</t>
    <rPh sb="0" eb="3">
      <t>ヒョウゴケン</t>
    </rPh>
    <rPh sb="3" eb="6">
      <t>カンザキグン</t>
    </rPh>
    <rPh sb="6" eb="9">
      <t>イチカワチョウ</t>
    </rPh>
    <phoneticPr fontId="2"/>
  </si>
  <si>
    <t>兵庫県尼崎市</t>
    <rPh sb="0" eb="3">
      <t>ヒョウゴケン</t>
    </rPh>
    <rPh sb="3" eb="6">
      <t>アマガサキシ</t>
    </rPh>
    <phoneticPr fontId="2"/>
  </si>
  <si>
    <t>評価項目になっていない場合提出不要だが、専任補助者を配置する場合は専任補助者の同種工事の施工実績の根拠資料の提出は必要。</t>
    <rPh sb="0" eb="2">
      <t>ヒョウカ</t>
    </rPh>
    <rPh sb="2" eb="4">
      <t>コウモク</t>
    </rPh>
    <rPh sb="11" eb="13">
      <t>バアイ</t>
    </rPh>
    <rPh sb="13" eb="15">
      <t>テイシュツ</t>
    </rPh>
    <rPh sb="15" eb="17">
      <t>フヨウ</t>
    </rPh>
    <rPh sb="20" eb="22">
      <t>センニン</t>
    </rPh>
    <rPh sb="22" eb="25">
      <t>ホジョシャ</t>
    </rPh>
    <rPh sb="26" eb="28">
      <t>ハイチ</t>
    </rPh>
    <rPh sb="30" eb="32">
      <t>バアイ</t>
    </rPh>
    <rPh sb="33" eb="35">
      <t>センニン</t>
    </rPh>
    <rPh sb="35" eb="38">
      <t>ホジョシャ</t>
    </rPh>
    <rPh sb="39" eb="41">
      <t>ドウシュ</t>
    </rPh>
    <rPh sb="41" eb="43">
      <t>コウジ</t>
    </rPh>
    <rPh sb="44" eb="46">
      <t>セコウ</t>
    </rPh>
    <rPh sb="46" eb="48">
      <t>ジッセキ</t>
    </rPh>
    <rPh sb="49" eb="51">
      <t>コンキョ</t>
    </rPh>
    <rPh sb="51" eb="53">
      <t>シリョウ</t>
    </rPh>
    <rPh sb="54" eb="56">
      <t>テイシュツ</t>
    </rPh>
    <rPh sb="57" eb="59">
      <t>ヒツヨウ</t>
    </rPh>
    <phoneticPr fontId="2"/>
  </si>
  <si>
    <t>監理技術者
主任技術者
専任補助者
現場代理人</t>
    <rPh sb="0" eb="2">
      <t>カンリ</t>
    </rPh>
    <rPh sb="2" eb="5">
      <t>ギジュツシャ</t>
    </rPh>
    <rPh sb="6" eb="8">
      <t>シュニン</t>
    </rPh>
    <rPh sb="8" eb="11">
      <t>ギジュツシャ</t>
    </rPh>
    <rPh sb="12" eb="14">
      <t>センニン</t>
    </rPh>
    <rPh sb="14" eb="17">
      <t>ホジョシャ</t>
    </rPh>
    <rPh sb="18" eb="20">
      <t>ゲンバ</t>
    </rPh>
    <rPh sb="20" eb="23">
      <t>ダイリニン</t>
    </rPh>
    <phoneticPr fontId="2"/>
  </si>
  <si>
    <t>平成</t>
    <rPh sb="0" eb="2">
      <t>ヘイセイ</t>
    </rPh>
    <phoneticPr fontId="2"/>
  </si>
  <si>
    <t>：　様式４配置予定技術者の合格者証の入力内容と、国家資格の取得状況の国家資格の入力内容の資格は</t>
    <rPh sb="2" eb="4">
      <t>ヨウシキ</t>
    </rPh>
    <rPh sb="5" eb="7">
      <t>ハイチ</t>
    </rPh>
    <rPh sb="7" eb="9">
      <t>ヨテイ</t>
    </rPh>
    <rPh sb="9" eb="12">
      <t>ギジュツシャ</t>
    </rPh>
    <rPh sb="13" eb="16">
      <t>ゴウカクシャ</t>
    </rPh>
    <rPh sb="16" eb="17">
      <t>ショウ</t>
    </rPh>
    <rPh sb="18" eb="20">
      <t>ニュウリョク</t>
    </rPh>
    <rPh sb="20" eb="22">
      <t>ナイヨウ</t>
    </rPh>
    <rPh sb="24" eb="26">
      <t>コッカ</t>
    </rPh>
    <rPh sb="26" eb="28">
      <t>シカク</t>
    </rPh>
    <rPh sb="29" eb="31">
      <t>シュトク</t>
    </rPh>
    <rPh sb="31" eb="33">
      <t>ジョウキョウ</t>
    </rPh>
    <rPh sb="34" eb="36">
      <t>コッカ</t>
    </rPh>
    <rPh sb="36" eb="38">
      <t>シカク</t>
    </rPh>
    <rPh sb="39" eb="41">
      <t>ニュウリョク</t>
    </rPh>
    <rPh sb="41" eb="43">
      <t>ナイヨウ</t>
    </rPh>
    <rPh sb="44" eb="46">
      <t>シカク</t>
    </rPh>
    <phoneticPr fontId="2"/>
  </si>
  <si>
    <t>注５</t>
    <rPh sb="0" eb="1">
      <t>チュウ</t>
    </rPh>
    <phoneticPr fontId="2"/>
  </si>
  <si>
    <t>：　「若手女性」欄は、配置予定技術者の情報より自動入力されるので間違いないか確認すること。</t>
    <rPh sb="3" eb="5">
      <t>ワカテ</t>
    </rPh>
    <rPh sb="5" eb="7">
      <t>ジョセイ</t>
    </rPh>
    <rPh sb="8" eb="9">
      <t>ラン</t>
    </rPh>
    <rPh sb="11" eb="13">
      <t>ハイチ</t>
    </rPh>
    <rPh sb="13" eb="15">
      <t>ヨテイ</t>
    </rPh>
    <rPh sb="15" eb="18">
      <t>ギジュツシャ</t>
    </rPh>
    <rPh sb="19" eb="21">
      <t>ジョウホウ</t>
    </rPh>
    <rPh sb="23" eb="25">
      <t>ジドウ</t>
    </rPh>
    <rPh sb="25" eb="27">
      <t>ニュウリョク</t>
    </rPh>
    <rPh sb="32" eb="34">
      <t>マチガ</t>
    </rPh>
    <rPh sb="38" eb="40">
      <t>カクニン</t>
    </rPh>
    <phoneticPr fontId="2"/>
  </si>
  <si>
    <t>：　評価対象者の「若手・女性技術者」の加点の〇×、「国家資格」（取得者）の加点の〇×に間違い</t>
    <rPh sb="2" eb="4">
      <t>ヒョウカ</t>
    </rPh>
    <rPh sb="4" eb="6">
      <t>タイショウ</t>
    </rPh>
    <rPh sb="6" eb="7">
      <t>シャ</t>
    </rPh>
    <rPh sb="9" eb="11">
      <t>ワカテ</t>
    </rPh>
    <rPh sb="12" eb="14">
      <t>ジョセイ</t>
    </rPh>
    <rPh sb="14" eb="17">
      <t>ギジュツシャ</t>
    </rPh>
    <rPh sb="19" eb="21">
      <t>カテン</t>
    </rPh>
    <rPh sb="26" eb="28">
      <t>コッカ</t>
    </rPh>
    <rPh sb="28" eb="30">
      <t>シカク</t>
    </rPh>
    <rPh sb="32" eb="34">
      <t>シュトク</t>
    </rPh>
    <rPh sb="34" eb="35">
      <t>シャ</t>
    </rPh>
    <rPh sb="37" eb="39">
      <t>カテン</t>
    </rPh>
    <rPh sb="43" eb="45">
      <t>マチガ</t>
    </rPh>
    <phoneticPr fontId="2"/>
  </si>
  <si>
    <t>　がないか確認すること。</t>
    <phoneticPr fontId="2"/>
  </si>
  <si>
    <t>注６</t>
    <rPh sb="0" eb="1">
      <t>チュウ</t>
    </rPh>
    <phoneticPr fontId="2"/>
  </si>
  <si>
    <t>　に「○」を記載すること。</t>
    <phoneticPr fontId="2"/>
  </si>
  <si>
    <t>：　その他の事項については、様式２「注１」～「注３」を確認し本様式を記載すること。</t>
    <rPh sb="4" eb="5">
      <t>タ</t>
    </rPh>
    <rPh sb="6" eb="8">
      <t>ジコウ</t>
    </rPh>
    <rPh sb="14" eb="16">
      <t>ヨウシキ</t>
    </rPh>
    <rPh sb="27" eb="29">
      <t>カクニン</t>
    </rPh>
    <phoneticPr fontId="2"/>
  </si>
  <si>
    <t>　</t>
  </si>
  <si>
    <t>技術士（総合技術監理部門（建設「鋼構造及びコンクリート」））</t>
    <rPh sb="4" eb="6">
      <t>ソウゴウ</t>
    </rPh>
    <rPh sb="6" eb="8">
      <t>ギジュツ</t>
    </rPh>
    <rPh sb="8" eb="10">
      <t>カンリ</t>
    </rPh>
    <rPh sb="10" eb="12">
      <t>ブモン</t>
    </rPh>
    <rPh sb="13" eb="15">
      <t>ケンセツ</t>
    </rPh>
    <rPh sb="16" eb="19">
      <t>コウコウゾウ</t>
    </rPh>
    <rPh sb="19" eb="20">
      <t>オヨ</t>
    </rPh>
    <phoneticPr fontId="2"/>
  </si>
  <si>
    <t>様式２判定用</t>
    <rPh sb="0" eb="2">
      <t>ヨウシキ</t>
    </rPh>
    <rPh sb="3" eb="6">
      <t>ハンテイヨウ</t>
    </rPh>
    <phoneticPr fontId="2"/>
  </si>
  <si>
    <t>注７</t>
    <phoneticPr fontId="2"/>
  </si>
  <si>
    <t>：　同種工事の施工実績の工期（完成日）が入札参加申込期限より2週間（14日）以内の場合、</t>
    <rPh sb="15" eb="17">
      <t>カンセイ</t>
    </rPh>
    <rPh sb="17" eb="18">
      <t>ビ</t>
    </rPh>
    <phoneticPr fontId="2"/>
  </si>
  <si>
    <t>　背景が黄色となる。この場合、工期（完成日）ではなく検査年月日（引渡し完了日）を記載すること。</t>
    <rPh sb="18" eb="20">
      <t>カンセイ</t>
    </rPh>
    <rPh sb="20" eb="21">
      <t>ビ</t>
    </rPh>
    <rPh sb="26" eb="28">
      <t>ケンサ</t>
    </rPh>
    <rPh sb="28" eb="31">
      <t>ネンガッピ</t>
    </rPh>
    <phoneticPr fontId="2"/>
  </si>
  <si>
    <t>　確認し本様式を記載すること。</t>
  </si>
  <si>
    <t>：　同種工事の施工実績の工期末が入札参加申込期限より2週間（14日）以内の場合、</t>
    <phoneticPr fontId="2"/>
  </si>
  <si>
    <t>　背景が黄色となる。この場合、工期末日ではなく検査年月日（引渡し完了日）を記載すること。</t>
    <phoneticPr fontId="2"/>
  </si>
  <si>
    <t>：　その他の事項については、様式２「注１」～「注３」及び３の「注１」「注２」「注４」確認し</t>
    <rPh sb="4" eb="5">
      <t>タ</t>
    </rPh>
    <rPh sb="6" eb="8">
      <t>ジコウ</t>
    </rPh>
    <rPh sb="14" eb="16">
      <t>ヨウシキ</t>
    </rPh>
    <rPh sb="26" eb="27">
      <t>オヨ</t>
    </rPh>
    <rPh sb="31" eb="32">
      <t>チュウ</t>
    </rPh>
    <rPh sb="35" eb="36">
      <t>チュウ</t>
    </rPh>
    <rPh sb="39" eb="40">
      <t>チュウ</t>
    </rPh>
    <rPh sb="42" eb="44">
      <t>カクニン</t>
    </rPh>
    <phoneticPr fontId="2"/>
  </si>
  <si>
    <t>工事請負契約書等（契約図書含む）</t>
    <rPh sb="7" eb="8">
      <t>トウ</t>
    </rPh>
    <rPh sb="9" eb="11">
      <t>ケイヤク</t>
    </rPh>
    <rPh sb="11" eb="13">
      <t>トショ</t>
    </rPh>
    <rPh sb="13" eb="14">
      <t>フク</t>
    </rPh>
    <phoneticPr fontId="2"/>
  </si>
  <si>
    <t>※入札参加申込期限日2週間前以降の工期（完成日）
　の場合で引渡し日を入力する場合</t>
    <phoneticPr fontId="2"/>
  </si>
  <si>
    <t>令和5年度</t>
    <rPh sb="0" eb="2">
      <t>レイワ</t>
    </rPh>
    <rPh sb="3" eb="5">
      <t>ネンド</t>
    </rPh>
    <phoneticPr fontId="2"/>
  </si>
  <si>
    <t>令和6年度</t>
    <rPh sb="0" eb="2">
      <t>レイワ</t>
    </rPh>
    <rPh sb="3" eb="5">
      <t>ネンド</t>
    </rPh>
    <phoneticPr fontId="2"/>
  </si>
  <si>
    <t>■同種工事の施工実績</t>
    <phoneticPr fontId="2"/>
  </si>
  <si>
    <t>有：１級施工管理技士</t>
    <rPh sb="0" eb="1">
      <t>アリ</t>
    </rPh>
    <rPh sb="3" eb="4">
      <t>キュウ</t>
    </rPh>
    <rPh sb="4" eb="6">
      <t>セコウ</t>
    </rPh>
    <rPh sb="6" eb="8">
      <t>カンリ</t>
    </rPh>
    <rPh sb="8" eb="10">
      <t>ギシ</t>
    </rPh>
    <phoneticPr fontId="2"/>
  </si>
  <si>
    <t>※入札参加申込期限日2週間前以降の工期（完成日）
　の場合で引渡し日を入力する場合又は技術者の配置根拠資料</t>
    <rPh sb="41" eb="42">
      <t>マタ</t>
    </rPh>
    <rPh sb="43" eb="46">
      <t>ギジュツシャ</t>
    </rPh>
    <rPh sb="47" eb="49">
      <t>ハイチ</t>
    </rPh>
    <rPh sb="49" eb="51">
      <t>コンキョ</t>
    </rPh>
    <rPh sb="51" eb="53">
      <t>シリョウ</t>
    </rPh>
    <phoneticPr fontId="2"/>
  </si>
  <si>
    <t>※入札参加申込期限日2週間前以降の工期（完成日）の場合で引渡し日を入力する場合又は技術者の配置根拠資料</t>
    <rPh sb="39" eb="40">
      <t>マタ</t>
    </rPh>
    <rPh sb="41" eb="44">
      <t>ギジュツシャ</t>
    </rPh>
    <rPh sb="45" eb="47">
      <t>ハイチ</t>
    </rPh>
    <rPh sb="47" eb="49">
      <t>コンキョ</t>
    </rPh>
    <rPh sb="49" eb="51">
      <t>シリョウ</t>
    </rPh>
    <phoneticPr fontId="2"/>
  </si>
  <si>
    <t>しない</t>
  </si>
  <si>
    <t>←（Ｑ列５行のセル）公募型で同種工事の施工実績を入札参加資格に設定する場合も、同種工事の施工実績のプルダウンで空白を選択する前に、求める同種工事の内容を必ず入力すること（様式４で専任補助者を配置するを選択した場合、表示されるため）</t>
    <rPh sb="3" eb="4">
      <t>レツ</t>
    </rPh>
    <rPh sb="5" eb="6">
      <t>ギョウ</t>
    </rPh>
    <rPh sb="10" eb="13">
      <t>コウボガタ</t>
    </rPh>
    <rPh sb="14" eb="16">
      <t>ドウシュ</t>
    </rPh>
    <rPh sb="16" eb="18">
      <t>コウジ</t>
    </rPh>
    <rPh sb="19" eb="21">
      <t>セコウ</t>
    </rPh>
    <rPh sb="21" eb="23">
      <t>ジッセキ</t>
    </rPh>
    <rPh sb="24" eb="26">
      <t>ニュウサツ</t>
    </rPh>
    <rPh sb="26" eb="28">
      <t>サンカ</t>
    </rPh>
    <rPh sb="28" eb="30">
      <t>シカク</t>
    </rPh>
    <rPh sb="31" eb="33">
      <t>セッテイ</t>
    </rPh>
    <rPh sb="35" eb="37">
      <t>バアイ</t>
    </rPh>
    <rPh sb="39" eb="41">
      <t>ドウシュ</t>
    </rPh>
    <rPh sb="41" eb="43">
      <t>コウジ</t>
    </rPh>
    <rPh sb="44" eb="46">
      <t>セコウ</t>
    </rPh>
    <rPh sb="46" eb="48">
      <t>ジッセキ</t>
    </rPh>
    <rPh sb="55" eb="57">
      <t>クウハク</t>
    </rPh>
    <rPh sb="58" eb="60">
      <t>センタク</t>
    </rPh>
    <rPh sb="62" eb="63">
      <t>マエ</t>
    </rPh>
    <rPh sb="65" eb="66">
      <t>モト</t>
    </rPh>
    <rPh sb="68" eb="70">
      <t>ドウシュ</t>
    </rPh>
    <rPh sb="70" eb="72">
      <t>コウジ</t>
    </rPh>
    <rPh sb="73" eb="75">
      <t>ナイヨウ</t>
    </rPh>
    <rPh sb="76" eb="77">
      <t>カナラ</t>
    </rPh>
    <rPh sb="78" eb="80">
      <t>ニュウリョク</t>
    </rPh>
    <rPh sb="85" eb="87">
      <t>ヨウシキ</t>
    </rPh>
    <rPh sb="89" eb="91">
      <t>センニン</t>
    </rPh>
    <rPh sb="91" eb="94">
      <t>ホジョシャ</t>
    </rPh>
    <rPh sb="95" eb="97">
      <t>ハイチ</t>
    </rPh>
    <rPh sb="100" eb="102">
      <t>センタク</t>
    </rPh>
    <rPh sb="104" eb="106">
      <t>バアイ</t>
    </rPh>
    <rPh sb="107" eb="109">
      <t>ヒョウジ</t>
    </rPh>
    <phoneticPr fontId="2"/>
  </si>
  <si>
    <t>技術士（森林部門「森林土木」）</t>
    <rPh sb="0" eb="3">
      <t>ギジュツシ</t>
    </rPh>
    <rPh sb="4" eb="6">
      <t>シンリン</t>
    </rPh>
    <rPh sb="6" eb="8">
      <t>ブモン</t>
    </rPh>
    <phoneticPr fontId="84"/>
  </si>
  <si>
    <t>技術士（総合技術監理部門（森林「森林土木」））</t>
    <rPh sb="0" eb="3">
      <t>ギジュツシ</t>
    </rPh>
    <rPh sb="4" eb="6">
      <t>ソウゴウ</t>
    </rPh>
    <rPh sb="6" eb="8">
      <t>ギジュツ</t>
    </rPh>
    <rPh sb="8" eb="10">
      <t>カンリ</t>
    </rPh>
    <rPh sb="10" eb="12">
      <t>ブモン</t>
    </rPh>
    <rPh sb="13" eb="15">
      <t>シンリン</t>
    </rPh>
    <phoneticPr fontId="2"/>
  </si>
  <si>
    <t>技術士（総合技術監理部門（森林「森林土木」））</t>
    <rPh sb="0" eb="3">
      <t>ギジュツシ</t>
    </rPh>
    <rPh sb="4" eb="6">
      <t>ソウゴウ</t>
    </rPh>
    <rPh sb="6" eb="8">
      <t>ギジュツ</t>
    </rPh>
    <rPh sb="8" eb="10">
      <t>カンリ</t>
    </rPh>
    <rPh sb="10" eb="12">
      <t>ブモン</t>
    </rPh>
    <rPh sb="13" eb="15">
      <t>シンリン</t>
    </rPh>
    <phoneticPr fontId="84"/>
  </si>
  <si>
    <t>「日付」「工事名」「商号又は名称」等入札参加者情報の記載漏れは、「無効」となる。</t>
    <rPh sb="18" eb="20">
      <t>ニュウサツ</t>
    </rPh>
    <rPh sb="20" eb="23">
      <t>サンカシャ</t>
    </rPh>
    <rPh sb="23" eb="25">
      <t>ジョウホウ</t>
    </rPh>
    <rPh sb="33" eb="35">
      <t>ムコウ</t>
    </rPh>
    <phoneticPr fontId="2"/>
  </si>
  <si>
    <t>各様式と根拠資料の不整合・誤記の場合は、当該評価項目が「最低点」となる。【令和８年10月１日適用予定】</t>
    <rPh sb="0" eb="1">
      <t>カク</t>
    </rPh>
    <rPh sb="9" eb="12">
      <t>フセイゴウ</t>
    </rPh>
    <rPh sb="13" eb="15">
      <t>ゴキ</t>
    </rPh>
    <rPh sb="37" eb="39">
      <t>レイワ</t>
    </rPh>
    <rPh sb="40" eb="41">
      <t>ネン</t>
    </rPh>
    <rPh sb="43" eb="44">
      <t>ガツ</t>
    </rPh>
    <rPh sb="45" eb="46">
      <t>ニチ</t>
    </rPh>
    <rPh sb="46" eb="48">
      <t>テキヨウ</t>
    </rPh>
    <rPh sb="48" eb="50">
      <t>ヨテイ</t>
    </rPh>
    <phoneticPr fontId="2"/>
  </si>
  <si>
    <t>国家資格判定</t>
    <rPh sb="0" eb="2">
      <t>コッカ</t>
    </rPh>
    <rPh sb="2" eb="4">
      <t>シカク</t>
    </rPh>
    <rPh sb="4" eb="6">
      <t>ハンテイ</t>
    </rPh>
    <phoneticPr fontId="2"/>
  </si>
  <si>
    <t>← 入札参加申込期限日</t>
    <rPh sb="2" eb="4">
      <t>ニュウサツ</t>
    </rPh>
    <rPh sb="4" eb="6">
      <t>サンカ</t>
    </rPh>
    <rPh sb="6" eb="8">
      <t>モウシコミ</t>
    </rPh>
    <rPh sb="8" eb="10">
      <t>キゲン</t>
    </rPh>
    <rPh sb="10" eb="11">
      <t>ビ</t>
    </rPh>
    <phoneticPr fontId="2"/>
  </si>
  <si>
    <t>← 国家資格取得日（１人目）</t>
    <rPh sb="2" eb="4">
      <t>コッカ</t>
    </rPh>
    <rPh sb="4" eb="6">
      <t>シカク</t>
    </rPh>
    <rPh sb="6" eb="8">
      <t>シュトク</t>
    </rPh>
    <rPh sb="8" eb="9">
      <t>ビ</t>
    </rPh>
    <rPh sb="11" eb="12">
      <t>ニン</t>
    </rPh>
    <rPh sb="12" eb="13">
      <t>メ</t>
    </rPh>
    <phoneticPr fontId="2"/>
  </si>
  <si>
    <t>← 国家資格取得日（２人目）</t>
    <rPh sb="2" eb="4">
      <t>コッカ</t>
    </rPh>
    <rPh sb="4" eb="6">
      <t>シカク</t>
    </rPh>
    <rPh sb="6" eb="8">
      <t>シュトク</t>
    </rPh>
    <rPh sb="8" eb="9">
      <t>ビ</t>
    </rPh>
    <rPh sb="11" eb="12">
      <t>ニン</t>
    </rPh>
    <rPh sb="12" eb="13">
      <t>メ</t>
    </rPh>
    <phoneticPr fontId="2"/>
  </si>
  <si>
    <t>← 国家資格取得日（３人目）</t>
    <rPh sb="2" eb="4">
      <t>コッカ</t>
    </rPh>
    <rPh sb="4" eb="6">
      <t>シカク</t>
    </rPh>
    <rPh sb="6" eb="8">
      <t>シュトク</t>
    </rPh>
    <rPh sb="8" eb="9">
      <t>ビ</t>
    </rPh>
    <rPh sb="11" eb="12">
      <t>ニン</t>
    </rPh>
    <rPh sb="12" eb="13">
      <t>メ</t>
    </rPh>
    <phoneticPr fontId="2"/>
  </si>
  <si>
    <t>← 対象期間始期</t>
    <rPh sb="2" eb="4">
      <t>タイショウ</t>
    </rPh>
    <rPh sb="4" eb="6">
      <t>キカン</t>
    </rPh>
    <rPh sb="6" eb="8">
      <t>シキ</t>
    </rPh>
    <phoneticPr fontId="2"/>
  </si>
  <si>
    <t>（都）国道２号線 平野取付道路 橋梁下部工事（Ａ２）</t>
    <rPh sb="1" eb="2">
      <t>ト</t>
    </rPh>
    <rPh sb="3" eb="5">
      <t>コクドウ</t>
    </rPh>
    <rPh sb="6" eb="8">
      <t>ゴウセン</t>
    </rPh>
    <rPh sb="9" eb="11">
      <t>ヒラノ</t>
    </rPh>
    <rPh sb="11" eb="13">
      <t>トリツケ</t>
    </rPh>
    <rPh sb="13" eb="15">
      <t>ドウロ</t>
    </rPh>
    <rPh sb="16" eb="18">
      <t>キョウリョウ</t>
    </rPh>
    <rPh sb="18" eb="20">
      <t>カブ</t>
    </rPh>
    <rPh sb="20" eb="22">
      <t>コウジ</t>
    </rPh>
    <phoneticPr fontId="2"/>
  </si>
  <si>
    <t>東播磨県民局長</t>
    <rPh sb="0" eb="3">
      <t>ヒガシハリマ</t>
    </rPh>
    <rPh sb="3" eb="7">
      <t>ケンミンキョクチョウ</t>
    </rPh>
    <phoneticPr fontId="2"/>
  </si>
  <si>
    <t>鉄筋コンクリート構造の橋台又は橋脚（歩道橋を除く）工事</t>
    <rPh sb="0" eb="2">
      <t>テッキン</t>
    </rPh>
    <rPh sb="8" eb="10">
      <t>コウゾウ</t>
    </rPh>
    <rPh sb="11" eb="13">
      <t>キョウダイ</t>
    </rPh>
    <rPh sb="13" eb="14">
      <t>マタ</t>
    </rPh>
    <rPh sb="15" eb="17">
      <t>キョウキャク</t>
    </rPh>
    <rPh sb="18" eb="21">
      <t>ホドウキョウ</t>
    </rPh>
    <rPh sb="22" eb="23">
      <t>ノゾ</t>
    </rPh>
    <rPh sb="25" eb="27">
      <t>コウジ</t>
    </rPh>
    <phoneticPr fontId="2"/>
  </si>
  <si>
    <t>道路総合改　第 8002 - 0 - 001 号</t>
    <rPh sb="0" eb="2">
      <t>ドウロ</t>
    </rPh>
    <rPh sb="2" eb="4">
      <t>ソウゴウ</t>
    </rPh>
    <rPh sb="4" eb="5">
      <t>カイ</t>
    </rPh>
    <rPh sb="6" eb="7">
      <t>ダイ</t>
    </rPh>
    <rPh sb="23" eb="24">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</si>
</sst>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0_ "/>
    <numFmt numFmtId="177" formatCode="#,##0.0"/>
    <numFmt numFmtId="178" formatCode="0_ "/>
    <numFmt numFmtId="179" formatCode="0.00_ "/>
    <numFmt numFmtId="180" formatCode="0.000_ "/>
    <numFmt numFmtId="181" formatCode="#,##0.000"/>
    <numFmt numFmtId="182" formatCode="0&quot;件&quot;"/>
    <numFmt numFmtId="183" formatCode="00000000"/>
    <numFmt numFmtId="184" formatCode="000000"/>
    <numFmt numFmtId="185" formatCode="0.00&quot;点/件&quot;"/>
    <numFmt numFmtId="186" formatCode="&quot;令和&quot;#&quot;年度&quot;"/>
    <numFmt numFmtId="187" formatCode="&quot;～&quot;#&quot;.3.31&quot;"/>
    <numFmt numFmtId="188" formatCode="#&quot;.4.1&quot;"/>
    <numFmt numFmtId="189" formatCode="[$-411]ge\.m\.d;@"/>
    <numFmt numFmtId="190" formatCode="[$-411]ggge&quot;年&quot;m&quot;月&quot;d&quot;日&quot;;@"/>
    <numFmt numFmtId="191" formatCode="ggge&quot;年度&quot;"/>
    <numFmt numFmtId="192" formatCode="&quot;過去&quot;##&quot;年度&quot;"/>
    <numFmt numFmtId="193" formatCode="#0&quot;件&quot;"/>
    <numFmt numFmtId="194" formatCode="[$]ggge&quot;年&quot;m&quot;月&quot;d&quot;日&quot;;@" x16r2:formatCode16="[$-ja-JP-x-gannen]ggge&quot;年&quot;m&quot;月&quot;d&quot;日&quot;;@"/>
    <numFmt numFmtId="195" formatCode="0_);[Red]\(0\)"/>
  </numFmts>
  <fonts count="90">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1"/>
      <name val="ＭＳ 明朝"/>
      <family val="1"/>
      <charset val="128"/>
    </font>
    <font>
      <sz val="14"/>
      <name val="ＭＳ Ｐゴシック"/>
      <family val="3"/>
      <charset val="128"/>
    </font>
    <font>
      <sz val="11"/>
      <name val="ＭＳ Ｐ明朝"/>
      <family val="1"/>
      <charset val="128"/>
    </font>
    <font>
      <sz val="12"/>
      <name val="ＭＳ 明朝"/>
      <family val="1"/>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2"/>
      <name val="ＭＳ ゴシック"/>
      <family val="3"/>
      <charset val="128"/>
    </font>
    <font>
      <sz val="10"/>
      <name val="ＭＳ Ｐゴシック"/>
      <family val="3"/>
      <charset val="128"/>
    </font>
    <font>
      <sz val="10"/>
      <name val="ＭＳ ゴシック"/>
      <family val="3"/>
      <charset val="128"/>
    </font>
    <font>
      <sz val="10"/>
      <color indexed="10"/>
      <name val="ＭＳ Ｐゴシック"/>
      <family val="3"/>
      <charset val="128"/>
    </font>
    <font>
      <b/>
      <sz val="12"/>
      <color indexed="10"/>
      <name val="ＭＳ Ｐゴシック"/>
      <family val="3"/>
      <charset val="128"/>
    </font>
    <font>
      <b/>
      <sz val="12"/>
      <color indexed="12"/>
      <name val="ＭＳ Ｐゴシック"/>
      <family val="3"/>
      <charset val="128"/>
    </font>
    <font>
      <b/>
      <sz val="14"/>
      <color indexed="12"/>
      <name val="ＭＳ Ｐゴシック"/>
      <family val="3"/>
      <charset val="128"/>
    </font>
    <font>
      <sz val="11"/>
      <name val="ＭＳ Ｐゴシック"/>
      <family val="3"/>
      <charset val="128"/>
    </font>
    <font>
      <sz val="12"/>
      <color indexed="10"/>
      <name val="ＭＳ ゴシック"/>
      <family val="3"/>
      <charset val="128"/>
    </font>
    <font>
      <sz val="10.5"/>
      <name val="ＭＳ ゴシック"/>
      <family val="3"/>
      <charset val="128"/>
    </font>
    <font>
      <sz val="9"/>
      <name val="ＭＳ Ｐゴシック"/>
      <family val="3"/>
      <charset val="128"/>
    </font>
    <font>
      <b/>
      <sz val="12"/>
      <name val="ＭＳ Ｐゴシック"/>
      <family val="3"/>
      <charset val="128"/>
    </font>
    <font>
      <u/>
      <sz val="12"/>
      <name val="ＭＳ ゴシック"/>
      <family val="3"/>
      <charset val="128"/>
    </font>
    <font>
      <b/>
      <sz val="18"/>
      <color indexed="10"/>
      <name val="ＭＳ Ｐゴシック"/>
      <family val="3"/>
      <charset val="128"/>
    </font>
    <font>
      <b/>
      <sz val="11"/>
      <color indexed="10"/>
      <name val="ＭＳ Ｐゴシック"/>
      <family val="3"/>
      <charset val="128"/>
    </font>
    <font>
      <sz val="12"/>
      <color indexed="81"/>
      <name val="ＭＳ Ｐゴシック"/>
      <family val="3"/>
      <charset val="128"/>
    </font>
    <font>
      <b/>
      <sz val="12"/>
      <color indexed="81"/>
      <name val="ＭＳ Ｐゴシック"/>
      <family val="3"/>
      <charset val="128"/>
    </font>
    <font>
      <sz val="9"/>
      <color indexed="81"/>
      <name val="ＭＳ Ｐゴシック"/>
      <family val="3"/>
      <charset val="128"/>
    </font>
    <font>
      <b/>
      <u/>
      <sz val="14"/>
      <color indexed="10"/>
      <name val="ＭＳ Ｐゴシック"/>
      <family val="3"/>
      <charset val="128"/>
    </font>
    <font>
      <sz val="20"/>
      <name val="ＭＳ 明朝"/>
      <family val="1"/>
      <charset val="128"/>
    </font>
    <font>
      <b/>
      <sz val="18"/>
      <name val="ＭＳ ゴシック"/>
      <family val="3"/>
      <charset val="128"/>
    </font>
    <font>
      <sz val="11"/>
      <name val="BIZ UDPゴシック"/>
      <family val="3"/>
      <charset val="128"/>
    </font>
    <font>
      <u/>
      <sz val="16"/>
      <name val="ＭＳ ゴシック"/>
      <family val="3"/>
      <charset val="128"/>
    </font>
    <font>
      <b/>
      <sz val="11"/>
      <color rgb="FFFF0000"/>
      <name val="ＭＳ Ｐゴシック"/>
      <family val="3"/>
      <charset val="128"/>
    </font>
    <font>
      <sz val="11"/>
      <color rgb="FF0070C0"/>
      <name val="ＭＳ ゴシック"/>
      <family val="3"/>
      <charset val="128"/>
    </font>
    <font>
      <b/>
      <sz val="14"/>
      <color rgb="FF0000FF"/>
      <name val="ＭＳ Ｐゴシック"/>
      <family val="3"/>
      <charset val="128"/>
    </font>
    <font>
      <b/>
      <sz val="12"/>
      <color rgb="FFFF0000"/>
      <name val="ＭＳ Ｐゴシック"/>
      <family val="3"/>
      <charset val="128"/>
    </font>
    <font>
      <sz val="11"/>
      <name val="BIZ UDゴシック"/>
      <family val="3"/>
      <charset val="128"/>
    </font>
    <font>
      <sz val="9"/>
      <name val="ＭＳ ゴシック"/>
      <family val="3"/>
      <charset val="128"/>
    </font>
    <font>
      <sz val="14"/>
      <color theme="0"/>
      <name val="ＭＳ ゴシック"/>
      <family val="3"/>
      <charset val="128"/>
    </font>
    <font>
      <sz val="11"/>
      <color theme="0"/>
      <name val="ＭＳ ゴシック"/>
      <family val="3"/>
      <charset val="128"/>
    </font>
    <font>
      <sz val="12"/>
      <color theme="0"/>
      <name val="ＭＳ ゴシック"/>
      <family val="3"/>
      <charset val="128"/>
    </font>
    <font>
      <sz val="8"/>
      <name val="ＭＳ ゴシック"/>
      <family val="3"/>
      <charset val="128"/>
    </font>
    <font>
      <sz val="12"/>
      <color rgb="FF0070C0"/>
      <name val="ＭＳ ゴシック"/>
      <family val="3"/>
      <charset val="128"/>
    </font>
    <font>
      <sz val="12"/>
      <name val="BIZ UDゴシック"/>
      <family val="3"/>
      <charset val="128"/>
    </font>
    <font>
      <u/>
      <sz val="12"/>
      <color rgb="FFFF0000"/>
      <name val="ＭＳ 明朝"/>
      <family val="1"/>
      <charset val="128"/>
    </font>
    <font>
      <u/>
      <sz val="12"/>
      <color rgb="FF0070C0"/>
      <name val="ＭＳ ゴシック"/>
      <family val="3"/>
      <charset val="128"/>
    </font>
    <font>
      <b/>
      <u/>
      <sz val="12"/>
      <color rgb="FF0070C0"/>
      <name val="ＭＳ ゴシック"/>
      <family val="3"/>
      <charset val="128"/>
    </font>
    <font>
      <sz val="11"/>
      <color rgb="FF0066CC"/>
      <name val="ＭＳ ゴシック"/>
      <family val="3"/>
      <charset val="128"/>
    </font>
    <font>
      <sz val="7"/>
      <name val="ＭＳ ゴシック"/>
      <family val="3"/>
      <charset val="128"/>
    </font>
    <font>
      <sz val="6"/>
      <name val="ＭＳ ゴシック"/>
      <family val="3"/>
      <charset val="128"/>
    </font>
    <font>
      <sz val="11"/>
      <color indexed="81"/>
      <name val="BIZ UDゴシック"/>
      <family val="3"/>
      <charset val="128"/>
    </font>
    <font>
      <sz val="12"/>
      <color indexed="81"/>
      <name val="BIZ UDゴシック"/>
      <family val="3"/>
      <charset val="128"/>
    </font>
    <font>
      <b/>
      <sz val="12"/>
      <color rgb="FF0000FF"/>
      <name val="ＭＳ Ｐゴシック"/>
      <family val="3"/>
      <charset val="128"/>
    </font>
    <font>
      <u/>
      <sz val="11"/>
      <color rgb="FFFF0000"/>
      <name val="BIZ UDゴシック"/>
      <family val="3"/>
      <charset val="128"/>
    </font>
    <font>
      <sz val="11"/>
      <color rgb="FFFF0000"/>
      <name val="ＭＳ ゴシック"/>
      <family val="3"/>
      <charset val="128"/>
    </font>
    <font>
      <u/>
      <sz val="11"/>
      <color theme="10"/>
      <name val="ＭＳ Ｐゴシック"/>
      <family val="3"/>
      <charset val="128"/>
    </font>
    <font>
      <sz val="9"/>
      <color indexed="81"/>
      <name val="MS P ゴシック"/>
      <family val="3"/>
      <charset val="128"/>
    </font>
    <font>
      <u/>
      <sz val="11"/>
      <color rgb="FFFF0000"/>
      <name val="ＭＳ ゴシック"/>
      <family val="3"/>
      <charset val="128"/>
    </font>
    <font>
      <sz val="11"/>
      <color rgb="FFFF0000"/>
      <name val="BIZ UDゴシック"/>
      <family val="3"/>
      <charset val="128"/>
    </font>
    <font>
      <strike/>
      <sz val="11"/>
      <name val="ＭＳ ゴシック"/>
      <family val="3"/>
      <charset val="128"/>
    </font>
    <font>
      <b/>
      <strike/>
      <sz val="11"/>
      <color rgb="FFFF0000"/>
      <name val="ＭＳ ゴシック"/>
      <family val="3"/>
      <charset val="128"/>
    </font>
    <font>
      <sz val="6"/>
      <color theme="0"/>
      <name val="ＭＳ ゴシック"/>
      <family val="3"/>
      <charset val="128"/>
    </font>
    <font>
      <sz val="10"/>
      <name val="BIZ UDゴシック"/>
      <family val="3"/>
      <charset val="128"/>
    </font>
    <font>
      <b/>
      <sz val="9"/>
      <color indexed="81"/>
      <name val="MS P ゴシック"/>
      <family val="3"/>
      <charset val="128"/>
    </font>
    <font>
      <sz val="9"/>
      <color rgb="FFFF0000"/>
      <name val="ＭＳ ゴシック"/>
      <family val="3"/>
      <charset val="128"/>
    </font>
    <font>
      <sz val="6"/>
      <name val="MS Gothic"/>
      <family val="2"/>
      <charset val="128"/>
    </font>
    <font>
      <b/>
      <sz val="11"/>
      <name val="ＭＳ Ｐゴシック"/>
      <family val="3"/>
      <charset val="128"/>
    </font>
    <font>
      <b/>
      <sz val="12"/>
      <color indexed="81"/>
      <name val="MS P ゴシック"/>
      <family val="3"/>
      <charset val="128"/>
    </font>
    <font>
      <b/>
      <sz val="11"/>
      <color indexed="81"/>
      <name val="MS P ゴシック"/>
      <family val="3"/>
      <charset val="128"/>
    </font>
    <font>
      <u/>
      <sz val="11"/>
      <color theme="10"/>
      <name val="BIZ UDゴシック"/>
      <family val="3"/>
      <charset val="128"/>
    </font>
    <font>
      <b/>
      <sz val="11"/>
      <color theme="6" tint="-0.499984740745262"/>
      <name val="ＭＳ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FFFF"/>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s>
  <borders count="21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dotted">
        <color indexed="64"/>
      </bottom>
      <diagonal/>
    </border>
    <border>
      <left style="thin">
        <color indexed="64"/>
      </left>
      <right/>
      <top/>
      <bottom style="dotted">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dotted">
        <color indexed="64"/>
      </bottom>
      <diagonal/>
    </border>
    <border>
      <left style="thin">
        <color indexed="64"/>
      </left>
      <right/>
      <top/>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dotted">
        <color indexed="64"/>
      </bottom>
      <diagonal/>
    </border>
    <border>
      <left style="medium">
        <color indexed="64"/>
      </left>
      <right/>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dotted">
        <color indexed="64"/>
      </top>
      <bottom/>
      <diagonal/>
    </border>
    <border>
      <left style="thin">
        <color indexed="64"/>
      </left>
      <right style="thin">
        <color indexed="64"/>
      </right>
      <top/>
      <bottom style="dotted">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dotted">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dashed">
        <color indexed="64"/>
      </bottom>
      <diagonal/>
    </border>
    <border>
      <left style="thin">
        <color indexed="64"/>
      </left>
      <right style="medium">
        <color indexed="64"/>
      </right>
      <top style="double">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bottom style="double">
        <color indexed="64"/>
      </bottom>
      <diagonal/>
    </border>
    <border>
      <left/>
      <right/>
      <top style="thin">
        <color indexed="64"/>
      </top>
      <bottom style="double">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right/>
      <top/>
      <bottom style="double">
        <color indexed="64"/>
      </bottom>
      <diagonal/>
    </border>
    <border>
      <left style="medium">
        <color indexed="64"/>
      </left>
      <right/>
      <top/>
      <bottom/>
      <diagonal/>
    </border>
    <border>
      <left/>
      <right/>
      <top/>
      <bottom style="medium">
        <color indexed="64"/>
      </bottom>
      <diagonal/>
    </border>
    <border>
      <left style="thin">
        <color indexed="64"/>
      </left>
      <right style="thin">
        <color indexed="64"/>
      </right>
      <top style="double">
        <color indexed="64"/>
      </top>
      <bottom/>
      <diagonal/>
    </border>
    <border>
      <left/>
      <right style="thin">
        <color indexed="64"/>
      </right>
      <top style="double">
        <color indexed="64"/>
      </top>
      <bottom style="dotted">
        <color indexed="64"/>
      </bottom>
      <diagonal/>
    </border>
    <border>
      <left style="medium">
        <color indexed="64"/>
      </left>
      <right/>
      <top style="double">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uble">
        <color indexed="64"/>
      </top>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dashed">
        <color indexed="64"/>
      </top>
      <bottom/>
      <diagonal/>
    </border>
    <border>
      <left/>
      <right style="thin">
        <color indexed="64"/>
      </right>
      <top style="dashed">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double">
        <color indexed="64"/>
      </top>
      <bottom style="dashed">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64"/>
      </bottom>
      <diagonal/>
    </border>
    <border>
      <left/>
      <right style="double">
        <color auto="1"/>
      </right>
      <top/>
      <bottom/>
      <diagonal/>
    </border>
    <border>
      <left style="double">
        <color auto="1"/>
      </left>
      <right/>
      <top/>
      <bottom style="double">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right style="hair">
        <color indexed="64"/>
      </right>
      <top style="hair">
        <color indexed="64"/>
      </top>
      <bottom/>
      <diagonal/>
    </border>
    <border>
      <left style="thin">
        <color indexed="64"/>
      </left>
      <right style="double">
        <color indexed="64"/>
      </right>
      <top/>
      <bottom/>
      <diagonal/>
    </border>
    <border>
      <left style="hair">
        <color indexed="64"/>
      </left>
      <right/>
      <top/>
      <bottom style="thin">
        <color indexed="64"/>
      </bottom>
      <diagonal/>
    </border>
    <border>
      <left/>
      <right style="double">
        <color indexed="64"/>
      </right>
      <top style="hair">
        <color indexed="64"/>
      </top>
      <bottom style="hair">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top style="hair">
        <color indexed="64"/>
      </top>
      <bottom/>
      <diagonal/>
    </border>
    <border>
      <left style="hair">
        <color indexed="64"/>
      </left>
      <right/>
      <top style="thin">
        <color indexed="64"/>
      </top>
      <bottom style="thin">
        <color indexed="64"/>
      </bottom>
      <diagonal/>
    </border>
    <border>
      <left style="hair">
        <color indexed="64"/>
      </left>
      <right/>
      <top/>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thin">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diagonal/>
    </border>
    <border>
      <left/>
      <right/>
      <top style="thin">
        <color indexed="64"/>
      </top>
      <bottom style="dashed">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s>
  <cellStyleXfs count="4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1" fillId="0" borderId="0"/>
    <xf numFmtId="0" fontId="26" fillId="4" borderId="0" applyNumberFormat="0" applyBorder="0" applyAlignment="0" applyProtection="0">
      <alignment vertical="center"/>
    </xf>
    <xf numFmtId="0" fontId="74" fillId="0" borderId="0" applyNumberFormat="0" applyFill="0" applyBorder="0" applyAlignment="0" applyProtection="0">
      <alignment vertical="center"/>
    </xf>
  </cellStyleXfs>
  <cellXfs count="1340">
    <xf numFmtId="0" fontId="0" fillId="0" borderId="0" xfId="0">
      <alignment vertical="center"/>
    </xf>
    <xf numFmtId="0" fontId="5" fillId="0" borderId="0" xfId="41" applyFont="1"/>
    <xf numFmtId="0" fontId="0" fillId="0" borderId="0" xfId="0" applyAlignment="1">
      <alignment horizontal="center" vertical="center"/>
    </xf>
    <xf numFmtId="0" fontId="7"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42" applyFont="1" applyAlignment="1">
      <alignment vertical="center"/>
    </xf>
    <xf numFmtId="0" fontId="5" fillId="0" borderId="0" xfId="42" applyFont="1" applyAlignment="1">
      <alignment vertical="center"/>
    </xf>
    <xf numFmtId="0" fontId="34" fillId="0" borderId="0" xfId="0" applyFont="1">
      <alignment vertical="center"/>
    </xf>
    <xf numFmtId="0" fontId="9" fillId="24" borderId="0" xfId="0" applyFont="1" applyFill="1">
      <alignment vertical="center"/>
    </xf>
    <xf numFmtId="0" fontId="0" fillId="24" borderId="0" xfId="0" applyFill="1" applyAlignment="1">
      <alignment horizontal="center" vertical="center"/>
    </xf>
    <xf numFmtId="0" fontId="0" fillId="24" borderId="0" xfId="0" applyFill="1">
      <alignment vertical="center"/>
    </xf>
    <xf numFmtId="0" fontId="29" fillId="0" borderId="15" xfId="0" applyFont="1" applyBorder="1" applyAlignment="1">
      <alignment horizontal="center" vertical="center"/>
    </xf>
    <xf numFmtId="0" fontId="38" fillId="25" borderId="16" xfId="0" applyFont="1" applyFill="1" applyBorder="1" applyAlignment="1">
      <alignment horizontal="center" vertical="center" wrapText="1"/>
    </xf>
    <xf numFmtId="0" fontId="38" fillId="25" borderId="17" xfId="0" applyFont="1" applyFill="1" applyBorder="1" applyAlignment="1">
      <alignment horizontal="center" vertical="center" wrapText="1"/>
    </xf>
    <xf numFmtId="0" fontId="38" fillId="25" borderId="18" xfId="0" applyFont="1" applyFill="1" applyBorder="1" applyAlignment="1">
      <alignment horizontal="center" vertical="center" wrapText="1"/>
    </xf>
    <xf numFmtId="0" fontId="38" fillId="25" borderId="19" xfId="0" applyFont="1" applyFill="1" applyBorder="1" applyAlignment="1">
      <alignment horizontal="center" vertical="center" wrapText="1"/>
    </xf>
    <xf numFmtId="0" fontId="29" fillId="0" borderId="20" xfId="0" applyFont="1" applyBorder="1" applyAlignment="1">
      <alignment horizontal="center" vertical="center"/>
    </xf>
    <xf numFmtId="0" fontId="29" fillId="0" borderId="24" xfId="0" applyFont="1" applyBorder="1" applyAlignment="1">
      <alignment horizontal="center" vertical="center" wrapText="1"/>
    </xf>
    <xf numFmtId="0" fontId="29" fillId="0" borderId="24" xfId="0" applyFont="1" applyBorder="1" applyAlignment="1">
      <alignment horizontal="center" vertical="center"/>
    </xf>
    <xf numFmtId="176" fontId="0" fillId="25" borderId="30" xfId="0" applyNumberFormat="1" applyFill="1" applyBorder="1" applyAlignment="1">
      <alignment horizontal="center" vertical="center"/>
    </xf>
    <xf numFmtId="176" fontId="0" fillId="25" borderId="31" xfId="0" applyNumberFormat="1" applyFill="1" applyBorder="1" applyAlignment="1">
      <alignment horizontal="center" vertical="center"/>
    </xf>
    <xf numFmtId="176" fontId="0" fillId="25" borderId="32" xfId="0" applyNumberFormat="1" applyFill="1" applyBorder="1" applyAlignment="1">
      <alignment horizontal="center" vertical="center"/>
    </xf>
    <xf numFmtId="0" fontId="29" fillId="0" borderId="33" xfId="0" applyFont="1" applyBorder="1" applyAlignment="1">
      <alignment horizontal="center" vertical="center" wrapText="1"/>
    </xf>
    <xf numFmtId="0" fontId="0" fillId="25" borderId="34" xfId="0" applyFill="1" applyBorder="1">
      <alignment vertical="center"/>
    </xf>
    <xf numFmtId="0" fontId="7" fillId="0" borderId="0" xfId="0" applyFont="1" applyAlignment="1">
      <alignment horizontal="right" vertical="center" wrapText="1"/>
    </xf>
    <xf numFmtId="176" fontId="39" fillId="0" borderId="36" xfId="0" applyNumberFormat="1" applyFont="1" applyBorder="1" applyAlignment="1">
      <alignment horizontal="center" vertical="center"/>
    </xf>
    <xf numFmtId="176" fontId="39" fillId="0" borderId="37" xfId="0" applyNumberFormat="1" applyFont="1" applyBorder="1" applyAlignment="1">
      <alignment horizontal="center" vertical="center"/>
    </xf>
    <xf numFmtId="176" fontId="33" fillId="0" borderId="38" xfId="0" applyNumberFormat="1" applyFont="1" applyBorder="1" applyAlignment="1">
      <alignment horizontal="center" vertical="center"/>
    </xf>
    <xf numFmtId="176" fontId="39" fillId="0" borderId="11" xfId="0" applyNumberFormat="1" applyFont="1" applyBorder="1" applyAlignment="1">
      <alignment horizontal="center" vertical="center"/>
    </xf>
    <xf numFmtId="176" fontId="39" fillId="0" borderId="12" xfId="0" applyNumberFormat="1" applyFont="1" applyBorder="1" applyAlignment="1">
      <alignment horizontal="center" vertical="center"/>
    </xf>
    <xf numFmtId="176" fontId="33" fillId="0" borderId="39" xfId="0" applyNumberFormat="1" applyFont="1" applyBorder="1" applyAlignment="1">
      <alignment horizontal="center" vertical="center"/>
    </xf>
    <xf numFmtId="176" fontId="39" fillId="0" borderId="17" xfId="0" applyNumberFormat="1" applyFont="1" applyBorder="1" applyAlignment="1">
      <alignment horizontal="center" vertical="center"/>
    </xf>
    <xf numFmtId="176" fontId="39" fillId="0" borderId="16" xfId="0" applyNumberFormat="1" applyFont="1" applyBorder="1" applyAlignment="1">
      <alignment horizontal="center" vertical="center"/>
    </xf>
    <xf numFmtId="176" fontId="33" fillId="0" borderId="40" xfId="0" applyNumberFormat="1" applyFont="1" applyBorder="1" applyAlignment="1">
      <alignment horizontal="center" vertical="center"/>
    </xf>
    <xf numFmtId="0" fontId="39" fillId="0" borderId="41" xfId="0" applyFont="1" applyBorder="1" applyAlignment="1">
      <alignment horizontal="center" vertical="center"/>
    </xf>
    <xf numFmtId="0" fontId="39" fillId="0" borderId="42" xfId="0" applyFont="1" applyBorder="1" applyAlignment="1">
      <alignment horizontal="center" vertical="center"/>
    </xf>
    <xf numFmtId="180" fontId="34" fillId="0" borderId="35" xfId="0" applyNumberFormat="1" applyFont="1" applyBorder="1" applyAlignment="1">
      <alignment horizontal="center" vertical="center"/>
    </xf>
    <xf numFmtId="0" fontId="4" fillId="0" borderId="0" xfId="42" applyFont="1" applyAlignment="1">
      <alignment horizontal="center" vertical="center"/>
    </xf>
    <xf numFmtId="0" fontId="28" fillId="0" borderId="0" xfId="42" applyFont="1" applyAlignment="1">
      <alignment vertical="center"/>
    </xf>
    <xf numFmtId="0" fontId="28" fillId="0" borderId="0" xfId="42" applyFont="1" applyAlignment="1">
      <alignment horizontal="center" vertical="center"/>
    </xf>
    <xf numFmtId="0" fontId="36" fillId="0" borderId="0" xfId="42" applyFont="1" applyAlignment="1">
      <alignment vertical="center"/>
    </xf>
    <xf numFmtId="0" fontId="37" fillId="0" borderId="18" xfId="42" applyFont="1" applyBorder="1" applyAlignment="1">
      <alignment horizontal="center" vertical="center" wrapText="1"/>
    </xf>
    <xf numFmtId="0" fontId="37" fillId="0" borderId="0" xfId="42" applyFont="1" applyAlignment="1">
      <alignment horizontal="left" vertical="center" wrapText="1"/>
    </xf>
    <xf numFmtId="0" fontId="37" fillId="0" borderId="14" xfId="42" applyFont="1" applyBorder="1" applyAlignment="1">
      <alignment horizontal="center" vertical="center" wrapText="1"/>
    </xf>
    <xf numFmtId="0" fontId="37" fillId="0" borderId="0" xfId="42" applyFont="1" applyAlignment="1">
      <alignment horizontal="center" vertical="center" wrapText="1"/>
    </xf>
    <xf numFmtId="0" fontId="37" fillId="0" borderId="0" xfId="42" applyFont="1" applyAlignment="1">
      <alignment horizontal="justify" vertical="center" wrapText="1"/>
    </xf>
    <xf numFmtId="3" fontId="37" fillId="0" borderId="0" xfId="42" applyNumberFormat="1" applyFont="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0" fillId="0" borderId="0" xfId="0" applyAlignment="1">
      <alignment vertical="center" wrapText="1"/>
    </xf>
    <xf numFmtId="0" fontId="3" fillId="0" borderId="0" xfId="42" applyFont="1" applyAlignment="1">
      <alignment horizontal="left" vertical="center" shrinkToFit="1"/>
    </xf>
    <xf numFmtId="0" fontId="0" fillId="0" borderId="12" xfId="0" applyBorder="1">
      <alignment vertical="center"/>
    </xf>
    <xf numFmtId="0" fontId="0" fillId="0" borderId="12" xfId="0" applyBorder="1" applyAlignment="1">
      <alignment horizontal="center" vertical="center"/>
    </xf>
    <xf numFmtId="0" fontId="0" fillId="0" borderId="0" xfId="0" applyAlignment="1">
      <alignment horizontal="right" vertical="center"/>
    </xf>
    <xf numFmtId="0" fontId="0" fillId="0" borderId="0" xfId="0" quotePrefix="1" applyAlignment="1">
      <alignment horizontal="right" vertical="center"/>
    </xf>
    <xf numFmtId="0" fontId="0" fillId="0" borderId="0" xfId="0" applyAlignment="1">
      <alignment horizontal="left" vertical="center"/>
    </xf>
    <xf numFmtId="0" fontId="7" fillId="0" borderId="12" xfId="0" applyFont="1" applyBorder="1" applyAlignment="1">
      <alignment horizontal="left" vertical="center"/>
    </xf>
    <xf numFmtId="0" fontId="7" fillId="0" borderId="12" xfId="0" quotePrefix="1" applyFont="1" applyBorder="1" applyAlignment="1">
      <alignment horizontal="left" vertical="center"/>
    </xf>
    <xf numFmtId="0" fontId="7" fillId="0" borderId="0" xfId="0" applyFont="1" applyAlignment="1">
      <alignment vertical="center" wrapText="1"/>
    </xf>
    <xf numFmtId="183" fontId="29" fillId="0" borderId="48" xfId="0" applyNumberFormat="1" applyFont="1" applyBorder="1" applyAlignment="1">
      <alignment horizontal="right" vertical="center" shrinkToFit="1"/>
    </xf>
    <xf numFmtId="184" fontId="29" fillId="0" borderId="49" xfId="0" applyNumberFormat="1" applyFont="1" applyBorder="1" applyAlignment="1">
      <alignment vertical="center" shrinkToFit="1"/>
    </xf>
    <xf numFmtId="0" fontId="7" fillId="0" borderId="0" xfId="0" applyFont="1" applyAlignment="1">
      <alignment horizontal="left" vertical="center"/>
    </xf>
    <xf numFmtId="0" fontId="7" fillId="0" borderId="51" xfId="0" applyFont="1" applyBorder="1" applyAlignment="1">
      <alignment horizontal="center" vertical="center"/>
    </xf>
    <xf numFmtId="176" fontId="29" fillId="0" borderId="37" xfId="0" applyNumberFormat="1" applyFont="1" applyBorder="1" applyAlignment="1">
      <alignment horizontal="center" vertical="center"/>
    </xf>
    <xf numFmtId="0" fontId="29" fillId="0" borderId="54" xfId="0" applyFont="1" applyBorder="1" applyAlignment="1">
      <alignment horizontal="center" vertical="center"/>
    </xf>
    <xf numFmtId="0" fontId="29" fillId="0" borderId="37" xfId="0" applyFont="1" applyBorder="1" applyAlignment="1">
      <alignment horizontal="center" vertical="center"/>
    </xf>
    <xf numFmtId="0" fontId="6" fillId="0" borderId="55" xfId="0" applyFont="1" applyBorder="1" applyAlignment="1">
      <alignment horizontal="center" vertical="center" wrapText="1"/>
    </xf>
    <xf numFmtId="0" fontId="6"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29" fillId="0" borderId="56" xfId="0" applyFont="1" applyBorder="1">
      <alignment vertical="center"/>
    </xf>
    <xf numFmtId="0" fontId="29" fillId="0" borderId="57" xfId="0" applyFont="1" applyBorder="1">
      <alignment vertical="center"/>
    </xf>
    <xf numFmtId="0" fontId="29" fillId="0" borderId="14"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20" xfId="0" applyFont="1" applyBorder="1" applyAlignment="1">
      <alignment horizontal="center" vertical="center" wrapText="1"/>
    </xf>
    <xf numFmtId="185" fontId="0" fillId="0" borderId="60" xfId="0" applyNumberFormat="1" applyBorder="1" applyAlignment="1">
      <alignment horizontal="center" vertical="center"/>
    </xf>
    <xf numFmtId="185" fontId="0" fillId="0" borderId="61" xfId="0" applyNumberFormat="1" applyBorder="1" applyAlignment="1">
      <alignment horizontal="center" vertical="center"/>
    </xf>
    <xf numFmtId="185" fontId="0" fillId="0" borderId="62" xfId="0" applyNumberFormat="1" applyBorder="1" applyAlignment="1">
      <alignment horizontal="center" vertical="center"/>
    </xf>
    <xf numFmtId="185" fontId="0" fillId="0" borderId="63" xfId="0" applyNumberFormat="1" applyBorder="1" applyAlignment="1">
      <alignment horizontal="center" vertical="center"/>
    </xf>
    <xf numFmtId="4" fontId="0" fillId="0" borderId="0" xfId="0" applyNumberFormat="1">
      <alignment vertical="center"/>
    </xf>
    <xf numFmtId="179" fontId="0" fillId="0" borderId="0" xfId="0" applyNumberFormat="1">
      <alignment vertical="center"/>
    </xf>
    <xf numFmtId="0" fontId="37" fillId="0" borderId="67" xfId="42" applyFont="1" applyBorder="1" applyAlignment="1">
      <alignment horizontal="center" vertical="center" wrapText="1"/>
    </xf>
    <xf numFmtId="182" fontId="37" fillId="0" borderId="68" xfId="42" applyNumberFormat="1" applyFont="1" applyBorder="1" applyAlignment="1">
      <alignment horizontal="center" vertical="center" wrapText="1"/>
    </xf>
    <xf numFmtId="0" fontId="37" fillId="0" borderId="69" xfId="42" applyFont="1" applyBorder="1" applyAlignment="1">
      <alignment horizontal="center" vertical="center" wrapText="1"/>
    </xf>
    <xf numFmtId="0" fontId="37" fillId="0" borderId="71" xfId="42" applyFont="1" applyBorder="1" applyAlignment="1">
      <alignment horizontal="center" vertical="center" wrapText="1"/>
    </xf>
    <xf numFmtId="0" fontId="37" fillId="0" borderId="44" xfId="42" applyFont="1" applyBorder="1" applyAlignment="1">
      <alignment horizontal="center" vertical="center" wrapText="1"/>
    </xf>
    <xf numFmtId="176" fontId="0" fillId="25" borderId="72" xfId="0" applyNumberFormat="1" applyFill="1" applyBorder="1" applyAlignment="1">
      <alignment horizontal="center" vertical="center"/>
    </xf>
    <xf numFmtId="176" fontId="39" fillId="0" borderId="73" xfId="0" applyNumberFormat="1" applyFont="1" applyBorder="1" applyAlignment="1">
      <alignment horizontal="center" vertical="center"/>
    </xf>
    <xf numFmtId="176" fontId="39" fillId="0" borderId="18" xfId="0" applyNumberFormat="1" applyFont="1" applyBorder="1" applyAlignment="1">
      <alignment horizontal="center" vertical="center"/>
    </xf>
    <xf numFmtId="176" fontId="33" fillId="0" borderId="19" xfId="0" applyNumberFormat="1" applyFont="1" applyBorder="1" applyAlignment="1">
      <alignment horizontal="center" vertical="center"/>
    </xf>
    <xf numFmtId="185" fontId="0" fillId="0" borderId="78" xfId="0" applyNumberFormat="1" applyBorder="1" applyAlignment="1">
      <alignment horizontal="center" vertical="center"/>
    </xf>
    <xf numFmtId="0" fontId="29" fillId="0" borderId="79" xfId="0" applyFont="1" applyBorder="1" applyAlignment="1">
      <alignment vertical="center" wrapText="1"/>
    </xf>
    <xf numFmtId="177" fontId="0" fillId="0" borderId="80" xfId="0" applyNumberFormat="1" applyBorder="1" applyAlignment="1">
      <alignment horizontal="center" vertical="center"/>
    </xf>
    <xf numFmtId="0" fontId="29" fillId="0" borderId="56" xfId="0" applyFont="1" applyBorder="1" applyAlignment="1">
      <alignment vertical="center" wrapText="1"/>
    </xf>
    <xf numFmtId="177" fontId="0" fillId="0" borderId="81" xfId="0" applyNumberFormat="1" applyBorder="1" applyAlignment="1">
      <alignment horizontal="center" vertical="center"/>
    </xf>
    <xf numFmtId="0" fontId="29" fillId="0" borderId="82" xfId="0" applyFont="1" applyBorder="1" applyAlignment="1">
      <alignment vertical="center" wrapText="1"/>
    </xf>
    <xf numFmtId="177" fontId="0" fillId="0" borderId="83" xfId="0" applyNumberFormat="1" applyBorder="1" applyAlignment="1">
      <alignment horizontal="center" vertical="center"/>
    </xf>
    <xf numFmtId="4" fontId="0" fillId="0" borderId="84" xfId="0" applyNumberFormat="1" applyBorder="1" applyAlignment="1">
      <alignment horizontal="center" vertical="center"/>
    </xf>
    <xf numFmtId="4" fontId="0" fillId="0" borderId="65" xfId="0" applyNumberFormat="1" applyBorder="1" applyAlignment="1">
      <alignment horizontal="center" vertical="center"/>
    </xf>
    <xf numFmtId="4" fontId="0" fillId="0" borderId="85" xfId="0" applyNumberFormat="1" applyBorder="1" applyAlignment="1">
      <alignment horizontal="center" vertical="center"/>
    </xf>
    <xf numFmtId="181" fontId="0" fillId="0" borderId="86" xfId="0" applyNumberFormat="1" applyBorder="1" applyAlignment="1">
      <alignment horizontal="center" vertical="center"/>
    </xf>
    <xf numFmtId="4" fontId="0" fillId="0" borderId="64" xfId="0" applyNumberFormat="1" applyBorder="1" applyAlignment="1">
      <alignment horizontal="center" vertical="center"/>
    </xf>
    <xf numFmtId="177" fontId="0" fillId="0" borderId="21" xfId="0" applyNumberFormat="1" applyBorder="1" applyAlignment="1">
      <alignment horizontal="center" vertical="center"/>
    </xf>
    <xf numFmtId="177" fontId="0" fillId="0" borderId="22" xfId="0" applyNumberFormat="1" applyBorder="1" applyAlignment="1">
      <alignment horizontal="center" vertical="center"/>
    </xf>
    <xf numFmtId="177" fontId="0" fillId="0" borderId="23" xfId="0" applyNumberFormat="1" applyBorder="1" applyAlignment="1">
      <alignment horizontal="center" vertical="center"/>
    </xf>
    <xf numFmtId="177" fontId="0" fillId="0" borderId="25" xfId="0" applyNumberFormat="1" applyBorder="1" applyAlignment="1">
      <alignment horizontal="center" vertical="center" wrapText="1"/>
    </xf>
    <xf numFmtId="177" fontId="0" fillId="0" borderId="27" xfId="0" applyNumberFormat="1" applyBorder="1" applyAlignment="1">
      <alignment horizontal="center" vertical="center"/>
    </xf>
    <xf numFmtId="177" fontId="0" fillId="0" borderId="53" xfId="0" applyNumberFormat="1" applyBorder="1" applyAlignment="1">
      <alignment horizontal="center" vertical="center"/>
    </xf>
    <xf numFmtId="177" fontId="0" fillId="0" borderId="28" xfId="0" applyNumberFormat="1" applyBorder="1" applyAlignment="1">
      <alignment horizontal="center" vertical="center"/>
    </xf>
    <xf numFmtId="177" fontId="0" fillId="0" borderId="29" xfId="0" applyNumberFormat="1" applyBorder="1" applyAlignment="1">
      <alignment horizontal="center" vertical="center"/>
    </xf>
    <xf numFmtId="0" fontId="0" fillId="0" borderId="88" xfId="0" applyBorder="1" applyAlignment="1">
      <alignment vertical="center" wrapText="1"/>
    </xf>
    <xf numFmtId="177" fontId="29" fillId="0" borderId="57" xfId="0" applyNumberFormat="1" applyFont="1" applyBorder="1" applyAlignment="1">
      <alignment horizontal="center" vertical="center" shrinkToFit="1"/>
    </xf>
    <xf numFmtId="177" fontId="0" fillId="0" borderId="89" xfId="0" applyNumberFormat="1" applyBorder="1" applyAlignment="1">
      <alignment horizontal="center" vertical="center"/>
    </xf>
    <xf numFmtId="0" fontId="0" fillId="0" borderId="90" xfId="0" applyBorder="1" applyAlignment="1">
      <alignment vertical="center" wrapText="1"/>
    </xf>
    <xf numFmtId="177" fontId="29" fillId="0" borderId="56" xfId="0" applyNumberFormat="1" applyFont="1" applyBorder="1" applyAlignment="1">
      <alignment horizontal="center" vertical="center" shrinkToFit="1"/>
    </xf>
    <xf numFmtId="177" fontId="0" fillId="0" borderId="91" xfId="0" applyNumberFormat="1" applyBorder="1" applyAlignment="1">
      <alignment horizontal="center" vertical="center"/>
    </xf>
    <xf numFmtId="0" fontId="29" fillId="0" borderId="82" xfId="0" applyFont="1" applyBorder="1" applyAlignment="1">
      <alignment horizontal="center" vertical="center" shrinkToFit="1"/>
    </xf>
    <xf numFmtId="177" fontId="0" fillId="0" borderId="92" xfId="0" applyNumberFormat="1" applyBorder="1" applyAlignment="1">
      <alignment horizontal="center" vertical="center"/>
    </xf>
    <xf numFmtId="0" fontId="29" fillId="0" borderId="54" xfId="0" applyFont="1" applyBorder="1" applyAlignment="1">
      <alignment horizontal="center" vertical="center" wrapText="1"/>
    </xf>
    <xf numFmtId="0" fontId="53" fillId="0" borderId="0" xfId="0" applyFont="1">
      <alignment vertical="center"/>
    </xf>
    <xf numFmtId="0" fontId="53" fillId="0" borderId="0" xfId="0" applyFont="1" applyAlignment="1">
      <alignment vertical="center" wrapText="1"/>
    </xf>
    <xf numFmtId="0" fontId="0" fillId="0" borderId="12" xfId="0" applyBorder="1" applyAlignment="1">
      <alignment vertical="center" wrapText="1"/>
    </xf>
    <xf numFmtId="49" fontId="8" fillId="0" borderId="0" xfId="0" applyNumberFormat="1" applyFont="1" applyAlignment="1">
      <alignment horizontal="right" vertical="center"/>
    </xf>
    <xf numFmtId="0" fontId="0" fillId="0" borderId="0" xfId="0" applyAlignment="1">
      <alignment vertical="center" wrapText="1" shrinkToFit="1"/>
    </xf>
    <xf numFmtId="0" fontId="3" fillId="0" borderId="73"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27" fillId="0" borderId="51" xfId="0" applyFont="1" applyBorder="1" applyAlignment="1">
      <alignment vertical="center" wrapText="1"/>
    </xf>
    <xf numFmtId="0" fontId="27" fillId="0" borderId="51" xfId="0" applyFont="1" applyBorder="1">
      <alignment vertical="center"/>
    </xf>
    <xf numFmtId="0" fontId="3" fillId="0" borderId="0" xfId="0" applyFont="1" applyAlignment="1">
      <alignment horizontal="center" wrapText="1"/>
    </xf>
    <xf numFmtId="0" fontId="27" fillId="0" borderId="0" xfId="0" applyFont="1">
      <alignment vertical="center"/>
    </xf>
    <xf numFmtId="0" fontId="27" fillId="0" borderId="0" xfId="0" applyFont="1" applyAlignment="1">
      <alignment vertical="center" wrapText="1"/>
    </xf>
    <xf numFmtId="0" fontId="3" fillId="0" borderId="78" xfId="0" applyFont="1" applyBorder="1" applyAlignment="1">
      <alignment horizontal="center" vertical="center" shrinkToFit="1"/>
    </xf>
    <xf numFmtId="0" fontId="3" fillId="0" borderId="0" xfId="0" applyFont="1" applyAlignment="1">
      <alignment horizontal="center" vertical="center" shrinkToFit="1"/>
    </xf>
    <xf numFmtId="0" fontId="3" fillId="0" borderId="29" xfId="0" applyFont="1" applyBorder="1" applyAlignment="1">
      <alignment horizontal="center" vertical="center" shrinkToFit="1"/>
    </xf>
    <xf numFmtId="0" fontId="3" fillId="0" borderId="29" xfId="0" applyFont="1" applyBorder="1" applyAlignment="1">
      <alignment horizontal="center" vertical="center"/>
    </xf>
    <xf numFmtId="0" fontId="3" fillId="0" borderId="0" xfId="0" applyFont="1" applyAlignment="1">
      <alignment horizontal="center" vertical="center"/>
    </xf>
    <xf numFmtId="0" fontId="3" fillId="0" borderId="51" xfId="0" applyFont="1" applyBorder="1" applyAlignment="1">
      <alignment horizontal="right" vertical="center" wrapText="1"/>
    </xf>
    <xf numFmtId="0" fontId="49" fillId="0" borderId="0" xfId="0" applyFont="1">
      <alignment vertical="center"/>
    </xf>
    <xf numFmtId="0" fontId="49" fillId="0" borderId="0" xfId="0" applyFont="1" applyAlignment="1">
      <alignment vertical="center" wrapText="1"/>
    </xf>
    <xf numFmtId="0" fontId="3" fillId="0" borderId="0" xfId="0" applyFont="1" applyAlignment="1">
      <alignment wrapText="1"/>
    </xf>
    <xf numFmtId="0" fontId="3" fillId="0" borderId="66" xfId="0" applyFont="1" applyBorder="1" applyAlignment="1">
      <alignment horizontal="center" vertical="center" shrinkToFit="1"/>
    </xf>
    <xf numFmtId="0" fontId="3" fillId="0" borderId="5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85" xfId="0" applyFont="1" applyBorder="1" applyAlignment="1">
      <alignment horizontal="center" vertical="center" shrinkToFit="1"/>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50" fillId="0" borderId="0" xfId="0" applyFont="1" applyAlignment="1">
      <alignment vertical="center" wrapText="1"/>
    </xf>
    <xf numFmtId="0" fontId="3" fillId="0" borderId="0" xfId="0" applyFont="1" applyAlignment="1"/>
    <xf numFmtId="0" fontId="3" fillId="0" borderId="0" xfId="0" applyFont="1" applyAlignment="1">
      <alignment horizontal="left" wrapText="1"/>
    </xf>
    <xf numFmtId="0" fontId="0" fillId="26" borderId="0" xfId="0" applyFill="1" applyProtection="1">
      <alignment vertical="center"/>
      <protection locked="0"/>
    </xf>
    <xf numFmtId="0" fontId="3" fillId="0" borderId="73"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8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0" xfId="0" applyFont="1" applyAlignment="1" applyProtection="1">
      <alignment vertical="center" shrinkToFit="1"/>
      <protection locked="0"/>
    </xf>
    <xf numFmtId="0" fontId="3" fillId="0" borderId="0" xfId="0" applyFont="1" applyAlignment="1" applyProtection="1">
      <alignment horizontal="center" vertical="center" shrinkToFit="1"/>
      <protection locked="0"/>
    </xf>
    <xf numFmtId="0" fontId="3" fillId="0" borderId="0" xfId="0" applyFont="1" applyAlignment="1" applyProtection="1">
      <alignment horizontal="center" vertical="center" wrapText="1" shrinkToFit="1"/>
      <protection locked="0"/>
    </xf>
    <xf numFmtId="0" fontId="3" fillId="0" borderId="0" xfId="0" applyFont="1" applyAlignment="1" applyProtection="1">
      <alignment vertical="center" wrapText="1" shrinkToFit="1"/>
      <protection locked="0"/>
    </xf>
    <xf numFmtId="0" fontId="3" fillId="0" borderId="13" xfId="0" applyFont="1" applyBorder="1" applyAlignment="1">
      <alignment horizontal="center" vertical="center" wrapText="1"/>
    </xf>
    <xf numFmtId="0" fontId="3" fillId="0" borderId="18" xfId="0" applyFont="1" applyBorder="1" applyAlignment="1">
      <alignment vertical="center" wrapText="1"/>
    </xf>
    <xf numFmtId="0" fontId="3" fillId="0" borderId="14" xfId="0" applyFont="1" applyBorder="1" applyAlignment="1">
      <alignment vertical="center" wrapText="1"/>
    </xf>
    <xf numFmtId="0" fontId="3" fillId="0" borderId="0" xfId="0" applyFont="1" applyAlignment="1">
      <alignment horizontal="center" vertical="center" wrapText="1" shrinkToFit="1"/>
    </xf>
    <xf numFmtId="0" fontId="27" fillId="0" borderId="10" xfId="0" applyFont="1" applyBorder="1">
      <alignment vertical="center"/>
    </xf>
    <xf numFmtId="0" fontId="27" fillId="0" borderId="73" xfId="0" applyFont="1" applyBorder="1">
      <alignment vertical="center"/>
    </xf>
    <xf numFmtId="0" fontId="3" fillId="0" borderId="13" xfId="0" applyFont="1" applyBorder="1" applyAlignment="1">
      <alignment vertical="center" wrapText="1"/>
    </xf>
    <xf numFmtId="0" fontId="27" fillId="0" borderId="85" xfId="0" applyFont="1" applyBorder="1">
      <alignment vertical="center"/>
    </xf>
    <xf numFmtId="0" fontId="3" fillId="0" borderId="78" xfId="0" applyFont="1" applyBorder="1" applyAlignment="1">
      <alignment horizontal="center" vertical="center" wrapText="1"/>
    </xf>
    <xf numFmtId="0" fontId="3" fillId="0" borderId="0" xfId="0" applyFont="1" applyAlignment="1">
      <alignment vertical="center" shrinkToFit="1"/>
    </xf>
    <xf numFmtId="0" fontId="3" fillId="0" borderId="85" xfId="0" applyFont="1" applyBorder="1" applyAlignment="1">
      <alignment vertical="center" shrinkToFit="1"/>
    </xf>
    <xf numFmtId="0" fontId="3" fillId="0" borderId="22" xfId="0" applyFont="1" applyBorder="1" applyAlignment="1">
      <alignment vertical="center" shrinkToFit="1"/>
    </xf>
    <xf numFmtId="0" fontId="3" fillId="0" borderId="138" xfId="0" applyFont="1" applyBorder="1" applyAlignment="1">
      <alignment vertical="center" wrapText="1"/>
    </xf>
    <xf numFmtId="0" fontId="3" fillId="0" borderId="140" xfId="0" applyFont="1" applyBorder="1" applyAlignment="1">
      <alignment vertical="center" wrapText="1"/>
    </xf>
    <xf numFmtId="0" fontId="3" fillId="0" borderId="141" xfId="0" applyFont="1" applyBorder="1" applyAlignment="1">
      <alignment vertical="center" wrapText="1"/>
    </xf>
    <xf numFmtId="4" fontId="3" fillId="0" borderId="142" xfId="0" applyNumberFormat="1" applyFont="1" applyBorder="1" applyAlignment="1">
      <alignment vertical="center" shrinkToFit="1"/>
    </xf>
    <xf numFmtId="4" fontId="3" fillId="0" borderId="143" xfId="0" applyNumberFormat="1" applyFont="1" applyBorder="1" applyAlignment="1">
      <alignment vertical="center" shrinkToFit="1"/>
    </xf>
    <xf numFmtId="4" fontId="3" fillId="0" borderId="144" xfId="0" applyNumberFormat="1" applyFont="1" applyBorder="1" applyAlignment="1">
      <alignment vertical="center" shrinkToFit="1"/>
    </xf>
    <xf numFmtId="0" fontId="3" fillId="0" borderId="139" xfId="0" applyFont="1" applyBorder="1" applyAlignment="1">
      <alignment vertical="center" wrapText="1"/>
    </xf>
    <xf numFmtId="0" fontId="3" fillId="0" borderId="142" xfId="0" applyFont="1" applyBorder="1" applyAlignment="1">
      <alignment vertical="center" wrapText="1"/>
    </xf>
    <xf numFmtId="0" fontId="3" fillId="0" borderId="143" xfId="0" applyFont="1" applyBorder="1" applyAlignment="1">
      <alignment vertical="center" wrapText="1"/>
    </xf>
    <xf numFmtId="0" fontId="3" fillId="0" borderId="144" xfId="0" applyFont="1" applyBorder="1" applyAlignment="1">
      <alignment vertical="center" wrapText="1"/>
    </xf>
    <xf numFmtId="0" fontId="3" fillId="0" borderId="145" xfId="0" applyFont="1" applyBorder="1" applyAlignment="1">
      <alignment vertical="center" wrapText="1"/>
    </xf>
    <xf numFmtId="0" fontId="3" fillId="0" borderId="146" xfId="0" applyFont="1" applyBorder="1" applyAlignment="1">
      <alignment vertical="center" wrapText="1"/>
    </xf>
    <xf numFmtId="0" fontId="3" fillId="0" borderId="13" xfId="0" applyFont="1" applyBorder="1" applyAlignment="1">
      <alignment vertical="center" shrinkToFit="1"/>
    </xf>
    <xf numFmtId="0" fontId="3" fillId="0" borderId="14" xfId="0" applyFont="1" applyBorder="1" applyAlignment="1">
      <alignment vertical="center" shrinkToFit="1"/>
    </xf>
    <xf numFmtId="0" fontId="3" fillId="0" borderId="147" xfId="0" applyFont="1" applyBorder="1" applyAlignment="1">
      <alignment vertical="center" shrinkToFit="1"/>
    </xf>
    <xf numFmtId="0" fontId="3" fillId="0" borderId="148" xfId="0" applyFont="1" applyBorder="1" applyAlignment="1">
      <alignment vertical="center" shrinkToFit="1"/>
    </xf>
    <xf numFmtId="0" fontId="3" fillId="0" borderId="13" xfId="0" applyFont="1" applyBorder="1" applyAlignment="1">
      <alignment horizontal="center" vertical="center" shrinkToFit="1"/>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0" borderId="51" xfId="0" applyFont="1" applyBorder="1" applyAlignment="1" applyProtection="1">
      <alignment vertical="center" wrapText="1"/>
      <protection locked="0"/>
    </xf>
    <xf numFmtId="0" fontId="3" fillId="0" borderId="78" xfId="0" applyFont="1" applyBorder="1" applyAlignment="1">
      <alignment vertical="center" wrapText="1"/>
    </xf>
    <xf numFmtId="0" fontId="3" fillId="0" borderId="12" xfId="0" applyFont="1" applyBorder="1" applyAlignment="1">
      <alignment horizontal="center" vertical="center"/>
    </xf>
    <xf numFmtId="0" fontId="55" fillId="0" borderId="0" xfId="0" applyFont="1" applyAlignment="1">
      <alignment vertical="center" wrapText="1"/>
    </xf>
    <xf numFmtId="0" fontId="55" fillId="0" borderId="0" xfId="0" applyFont="1" applyAlignment="1">
      <alignment horizontal="center" vertical="center" wrapText="1"/>
    </xf>
    <xf numFmtId="0" fontId="55" fillId="0" borderId="0" xfId="0" applyFont="1">
      <alignment vertical="center"/>
    </xf>
    <xf numFmtId="184" fontId="31" fillId="26" borderId="48" xfId="0" applyNumberFormat="1" applyFont="1" applyFill="1" applyBorder="1" applyAlignment="1" applyProtection="1">
      <alignment horizontal="center" vertical="center" shrinkToFit="1"/>
      <protection locked="0"/>
    </xf>
    <xf numFmtId="0" fontId="55" fillId="0" borderId="154" xfId="0" applyFont="1" applyBorder="1" applyAlignment="1">
      <alignment vertical="center" wrapText="1"/>
    </xf>
    <xf numFmtId="0" fontId="55" fillId="0" borderId="137" xfId="0" applyFont="1" applyBorder="1" applyAlignment="1">
      <alignment horizontal="center" vertical="center" wrapText="1"/>
    </xf>
    <xf numFmtId="0" fontId="55" fillId="0" borderId="133" xfId="0" applyFont="1" applyBorder="1" applyAlignment="1">
      <alignment vertical="center" wrapText="1"/>
    </xf>
    <xf numFmtId="0" fontId="55" fillId="0" borderId="150" xfId="0" applyFont="1" applyBorder="1" applyAlignment="1">
      <alignment vertical="center" wrapText="1"/>
    </xf>
    <xf numFmtId="0" fontId="50" fillId="0" borderId="0" xfId="0" applyFont="1">
      <alignment vertical="center"/>
    </xf>
    <xf numFmtId="0" fontId="55" fillId="0" borderId="0" xfId="0" applyFont="1" applyAlignment="1">
      <alignment vertical="center" shrinkToFit="1"/>
    </xf>
    <xf numFmtId="0" fontId="3" fillId="0" borderId="29" xfId="0" applyFont="1" applyBorder="1" applyAlignment="1" applyProtection="1">
      <alignment horizontal="center" vertical="center" wrapText="1"/>
      <protection locked="0"/>
    </xf>
    <xf numFmtId="0" fontId="3" fillId="0" borderId="66" xfId="0" applyFont="1" applyBorder="1" applyAlignment="1">
      <alignment horizontal="center" vertical="center" wrapText="1"/>
    </xf>
    <xf numFmtId="0" fontId="55" fillId="0" borderId="0" xfId="0" applyFont="1" applyAlignment="1">
      <alignment vertical="top" wrapText="1"/>
    </xf>
    <xf numFmtId="0" fontId="4" fillId="0" borderId="0" xfId="0" applyFont="1" applyAlignment="1">
      <alignment vertical="center" wrapText="1"/>
    </xf>
    <xf numFmtId="4" fontId="3" fillId="0" borderId="14" xfId="0" applyNumberFormat="1" applyFont="1" applyBorder="1" applyAlignment="1">
      <alignment horizontal="center" vertical="center" wrapText="1"/>
    </xf>
    <xf numFmtId="0" fontId="3" fillId="0" borderId="29" xfId="0" applyFont="1" applyBorder="1" applyAlignment="1" applyProtection="1">
      <alignment vertical="center" wrapText="1" shrinkToFit="1"/>
      <protection locked="0"/>
    </xf>
    <xf numFmtId="0" fontId="3" fillId="0" borderId="29" xfId="0" applyFont="1" applyBorder="1" applyAlignment="1" applyProtection="1">
      <alignment vertical="center" shrinkToFit="1"/>
      <protection locked="0"/>
    </xf>
    <xf numFmtId="0" fontId="4" fillId="0" borderId="0" xfId="42" applyFont="1" applyAlignment="1">
      <alignment vertical="center"/>
    </xf>
    <xf numFmtId="49" fontId="31" fillId="26" borderId="50" xfId="0" applyNumberFormat="1" applyFont="1" applyFill="1" applyBorder="1" applyAlignment="1" applyProtection="1">
      <alignment horizontal="center" vertical="center" shrinkToFit="1"/>
      <protection locked="0"/>
    </xf>
    <xf numFmtId="0" fontId="55" fillId="0" borderId="0" xfId="42" applyFont="1" applyAlignment="1">
      <alignment vertical="center"/>
    </xf>
    <xf numFmtId="0" fontId="3" fillId="0" borderId="0" xfId="0" applyFont="1" applyProtection="1">
      <alignment vertical="center"/>
      <protection locked="0"/>
    </xf>
    <xf numFmtId="0" fontId="55" fillId="0" borderId="153" xfId="0" applyFont="1" applyBorder="1" applyAlignment="1">
      <alignment vertical="center" wrapText="1"/>
    </xf>
    <xf numFmtId="0" fontId="28" fillId="0" borderId="0" xfId="0" applyFont="1">
      <alignment vertical="center"/>
    </xf>
    <xf numFmtId="0" fontId="60"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56" fillId="0" borderId="142" xfId="0" applyFont="1" applyBorder="1" applyAlignment="1">
      <alignment vertical="center" wrapText="1"/>
    </xf>
    <xf numFmtId="0" fontId="61" fillId="0" borderId="0" xfId="0" applyFont="1">
      <alignment vertical="center"/>
    </xf>
    <xf numFmtId="0" fontId="55" fillId="0" borderId="149" xfId="0" applyFont="1" applyBorder="1">
      <alignment vertical="center"/>
    </xf>
    <xf numFmtId="0" fontId="28" fillId="0" borderId="133" xfId="0" applyFont="1" applyBorder="1">
      <alignment vertical="center"/>
    </xf>
    <xf numFmtId="0" fontId="28" fillId="0" borderId="150" xfId="0" applyFont="1" applyBorder="1">
      <alignment vertical="center"/>
    </xf>
    <xf numFmtId="0" fontId="28" fillId="0" borderId="0" xfId="0" applyFont="1" applyAlignment="1">
      <alignment vertical="center" wrapText="1"/>
    </xf>
    <xf numFmtId="0" fontId="28" fillId="26" borderId="163" xfId="0" applyFont="1" applyFill="1" applyBorder="1" applyAlignment="1" applyProtection="1">
      <alignment horizontal="center" vertical="center" shrinkToFit="1"/>
      <protection locked="0"/>
    </xf>
    <xf numFmtId="0" fontId="28" fillId="26" borderId="160" xfId="0" applyFont="1" applyFill="1" applyBorder="1" applyAlignment="1" applyProtection="1">
      <alignment horizontal="center" vertical="center" shrinkToFit="1"/>
      <protection locked="0"/>
    </xf>
    <xf numFmtId="0" fontId="28" fillId="0" borderId="0" xfId="0" applyFont="1" applyProtection="1">
      <alignment vertical="center"/>
      <protection locked="0"/>
    </xf>
    <xf numFmtId="0" fontId="28" fillId="26" borderId="140" xfId="0" applyFont="1" applyFill="1" applyBorder="1" applyAlignment="1" applyProtection="1">
      <alignment horizontal="center" vertical="center" shrinkToFit="1"/>
      <protection locked="0"/>
    </xf>
    <xf numFmtId="0" fontId="28" fillId="26" borderId="173" xfId="0" applyFont="1" applyFill="1" applyBorder="1" applyAlignment="1" applyProtection="1">
      <alignment horizontal="center" vertical="center" shrinkToFit="1"/>
      <protection locked="0"/>
    </xf>
    <xf numFmtId="0" fontId="28" fillId="26" borderId="138" xfId="0" applyFont="1" applyFill="1" applyBorder="1" applyAlignment="1" applyProtection="1">
      <alignment horizontal="center" vertical="center" shrinkToFit="1"/>
      <protection locked="0"/>
    </xf>
    <xf numFmtId="0" fontId="55" fillId="0" borderId="137" xfId="0" applyFont="1" applyBorder="1" applyAlignment="1">
      <alignment horizontal="right" vertical="center" wrapText="1"/>
    </xf>
    <xf numFmtId="0" fontId="55" fillId="0" borderId="0" xfId="0" applyFont="1" applyAlignment="1">
      <alignment horizontal="center" vertical="center"/>
    </xf>
    <xf numFmtId="0" fontId="55" fillId="0" borderId="133" xfId="0" applyFont="1" applyBorder="1">
      <alignment vertical="center"/>
    </xf>
    <xf numFmtId="0" fontId="55" fillId="0" borderId="133" xfId="0" applyFont="1" applyBorder="1" applyAlignment="1">
      <alignment horizontal="center" vertical="center"/>
    </xf>
    <xf numFmtId="0" fontId="55" fillId="0" borderId="154" xfId="0" applyFont="1" applyBorder="1">
      <alignment vertical="center"/>
    </xf>
    <xf numFmtId="0" fontId="55" fillId="26" borderId="0" xfId="0" applyFont="1" applyFill="1" applyAlignment="1">
      <alignment horizontal="center" vertical="center" shrinkToFit="1"/>
    </xf>
    <xf numFmtId="0" fontId="55" fillId="29" borderId="0" xfId="0" applyFont="1" applyFill="1" applyAlignment="1">
      <alignment horizontal="center" vertical="center" shrinkToFit="1"/>
    </xf>
    <xf numFmtId="0" fontId="55" fillId="0" borderId="155" xfId="0" applyFont="1" applyBorder="1" applyAlignment="1">
      <alignment horizontal="right" vertical="center" wrapText="1"/>
    </xf>
    <xf numFmtId="0" fontId="5" fillId="0" borderId="133" xfId="0" applyFont="1" applyBorder="1" applyAlignment="1">
      <alignment vertical="center" wrapText="1"/>
    </xf>
    <xf numFmtId="0" fontId="5" fillId="0" borderId="150" xfId="0" applyFont="1" applyBorder="1" applyAlignment="1">
      <alignment vertical="center" wrapText="1"/>
    </xf>
    <xf numFmtId="0" fontId="55" fillId="0" borderId="137" xfId="0" quotePrefix="1" applyFont="1" applyBorder="1" applyAlignment="1">
      <alignment horizontal="right" vertical="top" wrapText="1"/>
    </xf>
    <xf numFmtId="0" fontId="55" fillId="0" borderId="0" xfId="41" applyFont="1" applyAlignment="1">
      <alignment horizontal="left" vertical="center"/>
    </xf>
    <xf numFmtId="0" fontId="55" fillId="0" borderId="0" xfId="41" applyFont="1" applyAlignment="1">
      <alignment horizontal="left" vertical="center" wrapText="1"/>
    </xf>
    <xf numFmtId="0" fontId="55" fillId="0" borderId="154" xfId="41" applyFont="1" applyBorder="1" applyAlignment="1">
      <alignment horizontal="left" vertical="center" wrapText="1"/>
    </xf>
    <xf numFmtId="0" fontId="55" fillId="0" borderId="155" xfId="0" quotePrefix="1" applyFont="1" applyBorder="1" applyAlignment="1">
      <alignment horizontal="right" vertical="top" wrapText="1"/>
    </xf>
    <xf numFmtId="0" fontId="55" fillId="0" borderId="154" xfId="41" applyFont="1" applyBorder="1" applyAlignment="1">
      <alignment vertical="center" wrapText="1"/>
    </xf>
    <xf numFmtId="0" fontId="3" fillId="0" borderId="181" xfId="0" applyFont="1" applyBorder="1" applyAlignment="1">
      <alignment horizontal="center" vertical="center" wrapText="1"/>
    </xf>
    <xf numFmtId="0" fontId="3" fillId="0" borderId="181" xfId="0" applyFont="1" applyBorder="1" applyAlignment="1">
      <alignment vertical="center" wrapText="1"/>
    </xf>
    <xf numFmtId="0" fontId="55" fillId="0" borderId="172" xfId="0" applyFont="1" applyBorder="1" applyAlignment="1">
      <alignment horizontal="center" vertical="center"/>
    </xf>
    <xf numFmtId="0" fontId="55" fillId="0" borderId="184" xfId="0" applyFont="1" applyBorder="1" applyAlignment="1">
      <alignment horizontal="center" vertical="center"/>
    </xf>
    <xf numFmtId="189" fontId="3" fillId="0" borderId="0" xfId="0" applyNumberFormat="1" applyFont="1" applyAlignment="1">
      <alignment horizontal="center" vertical="center"/>
    </xf>
    <xf numFmtId="0" fontId="56" fillId="0" borderId="145" xfId="0" applyFont="1" applyBorder="1" applyAlignment="1">
      <alignment vertical="center" wrapText="1"/>
    </xf>
    <xf numFmtId="0" fontId="28" fillId="0" borderId="12" xfId="0" applyFont="1" applyBorder="1" applyAlignment="1" applyProtection="1">
      <alignment horizontal="center" vertical="center" shrinkToFit="1"/>
      <protection locked="0"/>
    </xf>
    <xf numFmtId="0" fontId="3" fillId="0" borderId="85"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73" xfId="0" applyFont="1" applyBorder="1" applyAlignment="1" applyProtection="1">
      <alignment vertical="center" wrapText="1"/>
      <protection locked="0"/>
    </xf>
    <xf numFmtId="0" fontId="56" fillId="0" borderId="10" xfId="0" applyFont="1" applyBorder="1" applyAlignment="1">
      <alignment vertical="center" wrapText="1"/>
    </xf>
    <xf numFmtId="0" fontId="56" fillId="0" borderId="0" xfId="0" applyFont="1" applyAlignment="1">
      <alignment vertical="center" wrapText="1"/>
    </xf>
    <xf numFmtId="0" fontId="3" fillId="0" borderId="0" xfId="0" applyFont="1" applyAlignment="1" applyProtection="1">
      <alignment wrapText="1"/>
      <protection locked="0"/>
    </xf>
    <xf numFmtId="0" fontId="3" fillId="0" borderId="0" xfId="0" applyFont="1" applyAlignment="1" applyProtection="1">
      <alignment horizontal="left" wrapText="1"/>
      <protection locked="0"/>
    </xf>
    <xf numFmtId="0" fontId="55" fillId="0" borderId="172" xfId="0" applyFont="1" applyBorder="1" applyAlignment="1">
      <alignment horizontal="center" vertical="center" shrinkToFit="1"/>
    </xf>
    <xf numFmtId="0" fontId="28" fillId="0" borderId="29" xfId="0" applyFont="1" applyBorder="1" applyAlignment="1">
      <alignment horizontal="center" vertical="center" textRotation="255" wrapText="1"/>
    </xf>
    <xf numFmtId="0" fontId="28" fillId="0" borderId="11" xfId="0" applyFont="1" applyBorder="1" applyAlignment="1">
      <alignment horizontal="center" vertical="center" wrapText="1"/>
    </xf>
    <xf numFmtId="179" fontId="3" fillId="0" borderId="18" xfId="0" applyNumberFormat="1" applyFont="1" applyBorder="1" applyAlignment="1">
      <alignment vertical="center" wrapText="1"/>
    </xf>
    <xf numFmtId="179" fontId="3" fillId="0" borderId="14" xfId="0" applyNumberFormat="1" applyFont="1" applyBorder="1" applyAlignment="1">
      <alignment vertical="center" wrapText="1"/>
    </xf>
    <xf numFmtId="0" fontId="3" fillId="26" borderId="51" xfId="0" applyFont="1" applyFill="1" applyBorder="1" applyAlignment="1" applyProtection="1">
      <alignment vertical="center" shrinkToFit="1"/>
      <protection locked="0"/>
    </xf>
    <xf numFmtId="0" fontId="3" fillId="0" borderId="66" xfId="0" applyFont="1" applyBorder="1" applyAlignment="1">
      <alignment vertical="center" shrinkToFit="1"/>
    </xf>
    <xf numFmtId="0" fontId="3" fillId="0" borderId="78" xfId="0" applyFont="1" applyBorder="1" applyAlignment="1">
      <alignment vertical="center" shrinkToFit="1"/>
    </xf>
    <xf numFmtId="0" fontId="29" fillId="0" borderId="14" xfId="0" applyFont="1" applyBorder="1" applyAlignment="1">
      <alignment horizontal="center" vertical="center"/>
    </xf>
    <xf numFmtId="0" fontId="29" fillId="0" borderId="26" xfId="0" applyFont="1" applyBorder="1" applyAlignment="1">
      <alignment horizontal="center" vertical="center"/>
    </xf>
    <xf numFmtId="0" fontId="28" fillId="26" borderId="175" xfId="0" applyFont="1" applyFill="1" applyBorder="1" applyAlignment="1" applyProtection="1">
      <alignment horizontal="center" vertical="center"/>
      <protection locked="0"/>
    </xf>
    <xf numFmtId="0" fontId="3" fillId="26" borderId="51" xfId="0" applyFont="1" applyFill="1" applyBorder="1" applyAlignment="1">
      <alignment vertical="center" shrinkToFit="1"/>
    </xf>
    <xf numFmtId="0" fontId="3" fillId="0" borderId="29" xfId="0" applyFont="1" applyBorder="1" applyAlignment="1">
      <alignment vertical="center" wrapText="1"/>
    </xf>
    <xf numFmtId="0" fontId="3" fillId="0" borderId="66" xfId="0" applyFont="1" applyBorder="1" applyAlignment="1">
      <alignment vertical="center" wrapText="1"/>
    </xf>
    <xf numFmtId="0" fontId="3" fillId="0" borderId="22" xfId="0" applyFont="1" applyBorder="1" applyAlignment="1">
      <alignment vertical="center" wrapText="1"/>
    </xf>
    <xf numFmtId="0" fontId="3" fillId="0" borderId="51" xfId="0" applyFont="1" applyBorder="1" applyAlignment="1">
      <alignment vertical="center" wrapText="1"/>
    </xf>
    <xf numFmtId="179" fontId="33" fillId="29" borderId="38" xfId="0" applyNumberFormat="1" applyFont="1" applyFill="1" applyBorder="1" applyAlignment="1" applyProtection="1">
      <alignment horizontal="center" vertical="center"/>
      <protection locked="0"/>
    </xf>
    <xf numFmtId="179" fontId="33" fillId="29" borderId="39" xfId="0" applyNumberFormat="1" applyFont="1" applyFill="1" applyBorder="1" applyAlignment="1" applyProtection="1">
      <alignment horizontal="center" vertical="center"/>
      <protection locked="0"/>
    </xf>
    <xf numFmtId="179" fontId="33" fillId="29" borderId="19" xfId="0" applyNumberFormat="1" applyFont="1" applyFill="1" applyBorder="1" applyAlignment="1" applyProtection="1">
      <alignment horizontal="center" vertical="center"/>
      <protection locked="0"/>
    </xf>
    <xf numFmtId="179" fontId="33" fillId="29" borderId="40" xfId="0" applyNumberFormat="1" applyFont="1" applyFill="1" applyBorder="1" applyAlignment="1" applyProtection="1">
      <alignment horizontal="center" vertical="center"/>
      <protection locked="0"/>
    </xf>
    <xf numFmtId="180" fontId="34" fillId="29" borderId="35" xfId="0" applyNumberFormat="1" applyFont="1" applyFill="1" applyBorder="1" applyAlignment="1" applyProtection="1">
      <alignment horizontal="center" vertical="center"/>
      <protection locked="0"/>
    </xf>
    <xf numFmtId="0" fontId="3" fillId="0" borderId="66" xfId="0" applyFont="1" applyBorder="1" applyAlignment="1" applyProtection="1">
      <alignment horizontal="center" vertical="center" wrapText="1"/>
      <protection locked="0"/>
    </xf>
    <xf numFmtId="0" fontId="3" fillId="0" borderId="66" xfId="0" applyFont="1" applyBorder="1" applyAlignment="1" applyProtection="1">
      <alignment vertical="center" wrapText="1"/>
      <protection locked="0"/>
    </xf>
    <xf numFmtId="0" fontId="3" fillId="0" borderId="78" xfId="0" applyFont="1" applyBorder="1" applyAlignment="1" applyProtection="1">
      <alignment vertical="center" wrapText="1"/>
      <protection locked="0"/>
    </xf>
    <xf numFmtId="0" fontId="3" fillId="0" borderId="0" xfId="0" applyFont="1" applyAlignment="1" applyProtection="1">
      <alignment horizontal="left" vertical="center" shrinkToFit="1"/>
      <protection locked="0"/>
    </xf>
    <xf numFmtId="0" fontId="3" fillId="29" borderId="0" xfId="0" applyFont="1" applyFill="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51" xfId="0" applyFont="1" applyBorder="1" applyAlignment="1" applyProtection="1">
      <alignment horizontal="left" vertical="center" shrinkToFit="1"/>
      <protection locked="0"/>
    </xf>
    <xf numFmtId="0" fontId="3" fillId="29" borderId="10" xfId="0" applyFont="1" applyFill="1" applyBorder="1" applyAlignment="1" applyProtection="1">
      <alignment horizontal="left" vertical="center" shrinkToFit="1"/>
      <protection locked="0"/>
    </xf>
    <xf numFmtId="182" fontId="37" fillId="29" borderId="70" xfId="42" applyNumberFormat="1" applyFont="1" applyFill="1" applyBorder="1" applyAlignment="1" applyProtection="1">
      <alignment horizontal="center" vertical="center" wrapText="1"/>
      <protection locked="0"/>
    </xf>
    <xf numFmtId="182" fontId="37" fillId="29" borderId="39" xfId="42" applyNumberFormat="1" applyFont="1" applyFill="1" applyBorder="1" applyAlignment="1" applyProtection="1">
      <alignment horizontal="center" vertical="center" wrapText="1"/>
      <protection locked="0"/>
    </xf>
    <xf numFmtId="182" fontId="37" fillId="29" borderId="45" xfId="42" applyNumberFormat="1" applyFont="1" applyFill="1" applyBorder="1" applyAlignment="1" applyProtection="1">
      <alignment horizontal="center" vertical="center" wrapText="1"/>
      <protection locked="0"/>
    </xf>
    <xf numFmtId="0" fontId="3" fillId="0" borderId="51" xfId="0" applyFont="1" applyBorder="1" applyAlignment="1" applyProtection="1">
      <alignment vertical="center" shrinkToFit="1"/>
      <protection locked="0"/>
    </xf>
    <xf numFmtId="190" fontId="3" fillId="29" borderId="0" xfId="0" applyNumberFormat="1" applyFont="1" applyFill="1" applyAlignment="1" applyProtection="1">
      <alignment horizontal="left" vertical="center" shrinkToFit="1"/>
      <protection locked="0"/>
    </xf>
    <xf numFmtId="0" fontId="28" fillId="0" borderId="0" xfId="0" applyFont="1" applyAlignment="1">
      <alignment horizontal="center" vertical="top"/>
    </xf>
    <xf numFmtId="0" fontId="28" fillId="0" borderId="85" xfId="0" applyFont="1" applyBorder="1" applyAlignment="1">
      <alignment horizontal="center" vertical="center" wrapText="1"/>
    </xf>
    <xf numFmtId="190" fontId="3" fillId="29" borderId="51" xfId="0" applyNumberFormat="1" applyFont="1" applyFill="1" applyBorder="1" applyAlignment="1" applyProtection="1">
      <alignment horizontal="left" vertical="center" shrinkToFit="1"/>
      <protection locked="0"/>
    </xf>
    <xf numFmtId="0" fontId="60" fillId="0" borderId="0" xfId="0" applyFont="1" applyAlignment="1" applyProtection="1">
      <alignment horizontal="left" wrapText="1" shrinkToFit="1"/>
      <protection locked="0"/>
    </xf>
    <xf numFmtId="0" fontId="3" fillId="0" borderId="10" xfId="0" applyFont="1" applyBorder="1" applyAlignment="1">
      <alignment horizontal="center" vertical="center" shrinkToFit="1"/>
    </xf>
    <xf numFmtId="0" fontId="3" fillId="0" borderId="51" xfId="0" applyFont="1" applyBorder="1" applyAlignment="1">
      <alignment horizontal="center" vertical="center" shrinkToFit="1"/>
    </xf>
    <xf numFmtId="189" fontId="55" fillId="0" borderId="0" xfId="0" applyNumberFormat="1" applyFont="1" applyAlignment="1">
      <alignment vertical="center" shrinkToFit="1"/>
    </xf>
    <xf numFmtId="191" fontId="55" fillId="0" borderId="0" xfId="0" applyNumberFormat="1" applyFont="1" applyAlignment="1">
      <alignment vertical="center" shrinkToFit="1"/>
    </xf>
    <xf numFmtId="191" fontId="3" fillId="0" borderId="0" xfId="0" applyNumberFormat="1" applyFont="1" applyAlignment="1">
      <alignment vertical="center" wrapText="1"/>
    </xf>
    <xf numFmtId="190" fontId="3" fillId="0" borderId="0" xfId="0" applyNumberFormat="1" applyFont="1" applyAlignment="1" applyProtection="1">
      <alignment vertical="center" shrinkToFit="1"/>
      <protection locked="0"/>
    </xf>
    <xf numFmtId="0" fontId="53" fillId="0" borderId="0" xfId="0" applyFont="1" applyAlignment="1">
      <alignment horizontal="center" vertical="center"/>
    </xf>
    <xf numFmtId="0" fontId="71" fillId="0" borderId="0" xfId="0" applyFont="1" applyAlignment="1">
      <alignment vertical="top"/>
    </xf>
    <xf numFmtId="0" fontId="28" fillId="0" borderId="52" xfId="0" applyFont="1" applyBorder="1" applyAlignment="1" applyProtection="1">
      <alignment horizontal="center" vertical="center"/>
      <protection locked="0"/>
    </xf>
    <xf numFmtId="0" fontId="28" fillId="0" borderId="165" xfId="0" applyFont="1" applyBorder="1" applyAlignment="1">
      <alignment vertical="center" shrinkToFit="1"/>
    </xf>
    <xf numFmtId="0" fontId="28" fillId="26" borderId="0" xfId="0" applyFont="1" applyFill="1" applyAlignment="1" applyProtection="1">
      <alignment horizontal="center" vertical="center"/>
      <protection locked="0"/>
    </xf>
    <xf numFmtId="0" fontId="56" fillId="0" borderId="170" xfId="0" applyFont="1" applyBorder="1" applyAlignment="1">
      <alignment horizontal="center" vertical="center" wrapText="1"/>
    </xf>
    <xf numFmtId="0" fontId="59" fillId="28" borderId="0" xfId="0" applyFont="1" applyFill="1" applyAlignment="1">
      <alignment horizontal="center" vertical="center"/>
    </xf>
    <xf numFmtId="0" fontId="56" fillId="0" borderId="165" xfId="0" applyFont="1" applyBorder="1" applyAlignment="1">
      <alignment horizontal="center" vertical="center" wrapText="1"/>
    </xf>
    <xf numFmtId="0" fontId="28" fillId="26" borderId="11" xfId="0" applyFont="1" applyFill="1" applyBorder="1" applyAlignment="1" applyProtection="1">
      <alignment horizontal="center" vertical="center" shrinkToFit="1"/>
      <protection locked="0"/>
    </xf>
    <xf numFmtId="0" fontId="73" fillId="0" borderId="66" xfId="0" applyFont="1" applyBorder="1" applyAlignment="1">
      <alignment vertical="center" shrinkToFit="1"/>
    </xf>
    <xf numFmtId="0" fontId="73" fillId="0" borderId="78" xfId="0" applyFont="1" applyBorder="1" applyAlignment="1">
      <alignment vertical="center" shrinkToFit="1"/>
    </xf>
    <xf numFmtId="0" fontId="73" fillId="0" borderId="73" xfId="0" applyFont="1" applyBorder="1" applyAlignment="1">
      <alignment vertical="center" shrinkToFit="1"/>
    </xf>
    <xf numFmtId="0" fontId="51" fillId="29" borderId="46" xfId="0" applyFont="1" applyFill="1" applyBorder="1" applyAlignment="1" applyProtection="1">
      <alignment horizontal="center" vertical="center"/>
      <protection locked="0"/>
    </xf>
    <xf numFmtId="0" fontId="51" fillId="29" borderId="47" xfId="0" applyFont="1" applyFill="1" applyBorder="1" applyAlignment="1" applyProtection="1">
      <alignment horizontal="center" vertical="center"/>
      <protection locked="0"/>
    </xf>
    <xf numFmtId="0" fontId="51" fillId="29" borderId="76" xfId="0" applyFont="1" applyFill="1" applyBorder="1" applyAlignment="1" applyProtection="1">
      <alignment horizontal="center" vertical="center"/>
      <protection locked="0"/>
    </xf>
    <xf numFmtId="0" fontId="51" fillId="29" borderId="75" xfId="0" applyFont="1" applyFill="1" applyBorder="1" applyAlignment="1" applyProtection="1">
      <alignment horizontal="center" vertical="center"/>
      <protection locked="0"/>
    </xf>
    <xf numFmtId="0" fontId="51" fillId="29" borderId="58" xfId="0" applyFont="1" applyFill="1" applyBorder="1" applyAlignment="1" applyProtection="1">
      <alignment horizontal="center" vertical="center"/>
      <protection locked="0"/>
    </xf>
    <xf numFmtId="0" fontId="51" fillId="29" borderId="59" xfId="0" applyFont="1" applyFill="1" applyBorder="1" applyAlignment="1" applyProtection="1">
      <alignment horizontal="center" vertical="center"/>
      <protection locked="0"/>
    </xf>
    <xf numFmtId="0" fontId="51" fillId="29" borderId="69" xfId="0" applyFont="1" applyFill="1" applyBorder="1" applyAlignment="1" applyProtection="1">
      <alignment horizontal="center" vertical="center"/>
      <protection locked="0"/>
    </xf>
    <xf numFmtId="0" fontId="74" fillId="26" borderId="11" xfId="44" applyFill="1" applyBorder="1" applyAlignment="1" applyProtection="1">
      <alignment horizontal="center" vertical="center" shrinkToFit="1"/>
      <protection locked="0"/>
    </xf>
    <xf numFmtId="0" fontId="3" fillId="0" borderId="65" xfId="0" applyFont="1" applyBorder="1" applyAlignment="1" applyProtection="1">
      <alignment horizontal="center" vertical="center" wrapText="1" shrinkToFit="1"/>
      <protection locked="0"/>
    </xf>
    <xf numFmtId="0" fontId="3" fillId="0" borderId="65" xfId="0" applyFont="1" applyBorder="1" applyAlignment="1">
      <alignment horizontal="center" vertical="center" wrapText="1"/>
    </xf>
    <xf numFmtId="0" fontId="3" fillId="0" borderId="10" xfId="0" applyFont="1" applyBorder="1" applyAlignment="1">
      <alignment vertical="center" wrapText="1"/>
    </xf>
    <xf numFmtId="0" fontId="3" fillId="26" borderId="10" xfId="0" applyFont="1" applyFill="1" applyBorder="1" applyAlignment="1">
      <alignment horizontal="center" vertical="center" wrapText="1"/>
    </xf>
    <xf numFmtId="0" fontId="3" fillId="0" borderId="0" xfId="0" applyFont="1" applyAlignment="1">
      <alignment horizontal="left" vertical="center"/>
    </xf>
    <xf numFmtId="0" fontId="78" fillId="0" borderId="0" xfId="0" applyFont="1" applyAlignment="1" applyProtection="1">
      <alignment horizontal="center" vertical="center" wrapText="1"/>
      <protection locked="0"/>
    </xf>
    <xf numFmtId="0" fontId="79" fillId="0" borderId="0" xfId="0" applyFont="1" applyAlignment="1">
      <alignment vertical="center" wrapText="1"/>
    </xf>
    <xf numFmtId="0" fontId="78" fillId="0" borderId="0" xfId="0" applyFont="1" applyAlignment="1" applyProtection="1">
      <alignment vertical="center" wrapText="1"/>
      <protection locked="0"/>
    </xf>
    <xf numFmtId="0" fontId="81" fillId="0" borderId="137" xfId="0" applyFont="1" applyBorder="1" applyAlignment="1" applyProtection="1">
      <alignment horizontal="center" vertical="center" shrinkToFit="1"/>
      <protection locked="0"/>
    </xf>
    <xf numFmtId="0" fontId="81" fillId="0" borderId="137" xfId="0" applyFont="1" applyBorder="1" applyAlignment="1">
      <alignment vertical="center" wrapText="1"/>
    </xf>
    <xf numFmtId="0" fontId="81" fillId="0" borderId="155" xfId="0" applyFont="1" applyBorder="1" applyAlignment="1">
      <alignment vertical="center" wrapText="1"/>
    </xf>
    <xf numFmtId="0" fontId="3" fillId="0" borderId="51" xfId="0" applyFont="1" applyBorder="1" applyAlignment="1">
      <alignment vertical="center" shrinkToFit="1"/>
    </xf>
    <xf numFmtId="194" fontId="3" fillId="29" borderId="0" xfId="0" applyNumberFormat="1" applyFont="1" applyFill="1" applyAlignment="1" applyProtection="1">
      <alignment horizontal="left" vertical="center" shrinkToFit="1"/>
      <protection locked="0"/>
    </xf>
    <xf numFmtId="194" fontId="3" fillId="29" borderId="51" xfId="0" applyNumberFormat="1" applyFont="1" applyFill="1" applyBorder="1" applyAlignment="1" applyProtection="1">
      <alignment horizontal="left" vertical="center" shrinkToFit="1"/>
      <protection locked="0"/>
    </xf>
    <xf numFmtId="0" fontId="30" fillId="29" borderId="51" xfId="0" applyFont="1" applyFill="1" applyBorder="1" applyAlignment="1">
      <alignment horizontal="center" vertical="center" wrapText="1"/>
    </xf>
    <xf numFmtId="0" fontId="76" fillId="0" borderId="0" xfId="0" applyFont="1" applyAlignment="1">
      <alignment vertical="center" wrapText="1"/>
    </xf>
    <xf numFmtId="0" fontId="60" fillId="0" borderId="0" xfId="0" applyFont="1" applyAlignment="1" applyProtection="1">
      <alignment vertical="center" shrinkToFit="1"/>
      <protection locked="0"/>
    </xf>
    <xf numFmtId="190" fontId="3" fillId="0" borderId="0" xfId="0" applyNumberFormat="1" applyFont="1" applyAlignment="1" applyProtection="1">
      <alignment horizontal="left" vertical="center" shrinkToFit="1"/>
      <protection locked="0"/>
    </xf>
    <xf numFmtId="0" fontId="81" fillId="0" borderId="0" xfId="0" applyFont="1" applyAlignment="1" applyProtection="1">
      <alignment horizontal="center" vertical="center" shrinkToFit="1"/>
      <protection locked="0"/>
    </xf>
    <xf numFmtId="0" fontId="81" fillId="0" borderId="0" xfId="0" applyFont="1" applyAlignment="1">
      <alignment vertical="center" shrinkToFit="1"/>
    </xf>
    <xf numFmtId="0" fontId="55" fillId="0" borderId="0" xfId="0" applyFont="1" applyAlignment="1" applyProtection="1">
      <alignment vertical="center" shrinkToFit="1"/>
      <protection locked="0"/>
    </xf>
    <xf numFmtId="182" fontId="3" fillId="0" borderId="0" xfId="0" applyNumberFormat="1" applyFont="1" applyAlignment="1" applyProtection="1">
      <alignment vertical="center" wrapText="1"/>
      <protection locked="0"/>
    </xf>
    <xf numFmtId="188" fontId="3" fillId="0" borderId="0" xfId="0" applyNumberFormat="1" applyFont="1" applyAlignment="1" applyProtection="1">
      <alignment vertical="center" shrinkToFit="1"/>
      <protection locked="0"/>
    </xf>
    <xf numFmtId="187" fontId="3" fillId="0" borderId="0" xfId="0" applyNumberFormat="1" applyFont="1" applyAlignment="1" applyProtection="1">
      <alignment vertical="center" shrinkToFit="1"/>
      <protection locked="0"/>
    </xf>
    <xf numFmtId="0" fontId="3" fillId="0" borderId="0" xfId="0" applyFont="1" applyAlignment="1" applyProtection="1">
      <alignment vertical="center" shrinkToFit="1" readingOrder="2"/>
      <protection locked="0"/>
    </xf>
    <xf numFmtId="0" fontId="73" fillId="0" borderId="0" xfId="0" applyFont="1" applyAlignment="1">
      <alignment vertical="center" wrapText="1"/>
    </xf>
    <xf numFmtId="0" fontId="55" fillId="0" borderId="0" xfId="0" applyFont="1" applyAlignment="1">
      <alignment horizontal="left" vertical="center"/>
    </xf>
    <xf numFmtId="4" fontId="3" fillId="0" borderId="196" xfId="0" applyNumberFormat="1" applyFont="1" applyBorder="1" applyAlignment="1">
      <alignment vertical="center" shrinkToFit="1"/>
    </xf>
    <xf numFmtId="4" fontId="3" fillId="0" borderId="197" xfId="0" applyNumberFormat="1" applyFont="1" applyBorder="1" applyAlignment="1">
      <alignment vertical="center" shrinkToFit="1"/>
    </xf>
    <xf numFmtId="4" fontId="3" fillId="0" borderId="198" xfId="0" applyNumberFormat="1" applyFont="1" applyBorder="1" applyAlignment="1">
      <alignment vertical="center" shrinkToFit="1"/>
    </xf>
    <xf numFmtId="4" fontId="3" fillId="0" borderId="147" xfId="0" applyNumberFormat="1" applyFont="1" applyBorder="1" applyAlignment="1">
      <alignment vertical="center" shrinkToFit="1"/>
    </xf>
    <xf numFmtId="182" fontId="3" fillId="0" borderId="0" xfId="0" applyNumberFormat="1" applyFont="1" applyProtection="1">
      <alignment vertical="center"/>
      <protection locked="0"/>
    </xf>
    <xf numFmtId="0" fontId="3" fillId="0" borderId="139" xfId="0" applyFont="1" applyBorder="1" applyAlignment="1">
      <alignment horizontal="right" vertical="center" wrapText="1"/>
    </xf>
    <xf numFmtId="0" fontId="29" fillId="0" borderId="199" xfId="0" applyFont="1" applyBorder="1">
      <alignment vertical="center"/>
    </xf>
    <xf numFmtId="14" fontId="3" fillId="0" borderId="0" xfId="0" applyNumberFormat="1" applyFont="1">
      <alignment vertical="center"/>
    </xf>
    <xf numFmtId="0" fontId="3" fillId="0" borderId="12" xfId="0" applyFont="1" applyBorder="1" applyAlignment="1">
      <alignment vertical="center" wrapText="1"/>
    </xf>
    <xf numFmtId="0" fontId="0" fillId="0" borderId="0" xfId="0" applyAlignment="1">
      <alignment vertical="center" shrinkToFit="1"/>
    </xf>
    <xf numFmtId="0" fontId="85" fillId="0" borderId="0" xfId="0" applyFont="1">
      <alignment vertical="center"/>
    </xf>
    <xf numFmtId="0" fontId="3" fillId="0" borderId="12" xfId="0" applyFont="1" applyBorder="1">
      <alignment vertical="center"/>
    </xf>
    <xf numFmtId="0" fontId="29" fillId="0" borderId="123" xfId="0" applyFont="1" applyBorder="1" applyAlignment="1">
      <alignment horizontal="center" vertical="center" wrapText="1"/>
    </xf>
    <xf numFmtId="189" fontId="3" fillId="0" borderId="0" xfId="0" applyNumberFormat="1" applyFont="1" applyProtection="1">
      <alignment vertical="center"/>
      <protection locked="0"/>
    </xf>
    <xf numFmtId="0" fontId="29" fillId="0" borderId="57" xfId="0" applyFont="1" applyBorder="1" applyAlignment="1">
      <alignment horizontal="center" vertical="center" wrapText="1"/>
    </xf>
    <xf numFmtId="177" fontId="0" fillId="0" borderId="201" xfId="0" applyNumberFormat="1" applyBorder="1" applyAlignment="1">
      <alignment horizontal="center" vertical="center"/>
    </xf>
    <xf numFmtId="0" fontId="29" fillId="0" borderId="56" xfId="0" applyFont="1" applyBorder="1" applyAlignment="1">
      <alignment horizontal="center" vertical="center" wrapText="1"/>
    </xf>
    <xf numFmtId="0" fontId="29" fillId="0" borderId="199" xfId="0" applyFont="1" applyBorder="1" applyAlignment="1">
      <alignment horizontal="center" vertical="center" wrapText="1"/>
    </xf>
    <xf numFmtId="177" fontId="0" fillId="0" borderId="203" xfId="0" applyNumberFormat="1" applyBorder="1" applyAlignment="1">
      <alignment horizontal="center" vertical="center"/>
    </xf>
    <xf numFmtId="177" fontId="0" fillId="0" borderId="61" xfId="0" applyNumberFormat="1" applyBorder="1" applyAlignment="1">
      <alignment horizontal="center" vertical="center"/>
    </xf>
    <xf numFmtId="177" fontId="0" fillId="0" borderId="192" xfId="0" applyNumberFormat="1" applyBorder="1" applyAlignment="1">
      <alignment horizontal="center" vertical="center"/>
    </xf>
    <xf numFmtId="0" fontId="81" fillId="0" borderId="0" xfId="0" applyFont="1" applyAlignment="1">
      <alignment vertical="center" wrapText="1"/>
    </xf>
    <xf numFmtId="0" fontId="80" fillId="0" borderId="0" xfId="0" applyFont="1" applyAlignment="1">
      <alignment vertical="center" wrapText="1"/>
    </xf>
    <xf numFmtId="0" fontId="83" fillId="0" borderId="0" xfId="0" applyFont="1" applyAlignment="1">
      <alignment vertical="top" wrapText="1"/>
    </xf>
    <xf numFmtId="0" fontId="81" fillId="0" borderId="110" xfId="0" applyFont="1" applyBorder="1" applyAlignment="1">
      <alignment vertical="center" wrapText="1"/>
    </xf>
    <xf numFmtId="0" fontId="73" fillId="0" borderId="0" xfId="0" applyFont="1" applyAlignment="1"/>
    <xf numFmtId="0" fontId="73" fillId="0" borderId="0" xfId="0" applyFont="1" applyAlignment="1">
      <alignment wrapText="1"/>
    </xf>
    <xf numFmtId="0" fontId="3" fillId="0" borderId="0" xfId="0" applyFont="1" applyAlignment="1" applyProtection="1">
      <alignment shrinkToFit="1"/>
      <protection locked="0"/>
    </xf>
    <xf numFmtId="0" fontId="73" fillId="0" borderId="0" xfId="0" applyFont="1" applyAlignment="1">
      <alignment vertical="center" shrinkToFit="1"/>
    </xf>
    <xf numFmtId="0" fontId="60" fillId="0" borderId="0" xfId="0" applyFont="1" applyAlignment="1" applyProtection="1">
      <alignment vertical="center" wrapText="1" shrinkToFit="1"/>
      <protection locked="0"/>
    </xf>
    <xf numFmtId="194" fontId="3" fillId="0" borderId="0" xfId="0" applyNumberFormat="1" applyFont="1" applyAlignment="1" applyProtection="1">
      <alignment horizontal="left" vertical="center" shrinkToFit="1"/>
      <protection locked="0"/>
    </xf>
    <xf numFmtId="0" fontId="30" fillId="0" borderId="0" xfId="0" applyFont="1" applyAlignment="1">
      <alignment wrapText="1"/>
    </xf>
    <xf numFmtId="0" fontId="3" fillId="0" borderId="0" xfId="0" applyFont="1" applyAlignment="1">
      <alignment vertical="center" wrapText="1" shrinkToFit="1"/>
    </xf>
    <xf numFmtId="186" fontId="3" fillId="0" borderId="0" xfId="0" applyNumberFormat="1" applyFont="1" applyAlignment="1" applyProtection="1">
      <alignment vertical="center" wrapText="1" shrinkToFit="1"/>
      <protection locked="0"/>
    </xf>
    <xf numFmtId="195" fontId="3" fillId="29" borderId="0" xfId="0" applyNumberFormat="1" applyFont="1" applyFill="1" applyAlignment="1" applyProtection="1">
      <alignment horizontal="center" vertical="center" shrinkToFit="1"/>
      <protection locked="0"/>
    </xf>
    <xf numFmtId="195" fontId="3" fillId="29" borderId="51" xfId="0" applyNumberFormat="1" applyFont="1" applyFill="1" applyBorder="1" applyAlignment="1" applyProtection="1">
      <alignment horizontal="center" vertical="center" shrinkToFit="1"/>
      <protection locked="0"/>
    </xf>
    <xf numFmtId="0" fontId="3" fillId="26" borderId="10" xfId="0" applyFont="1" applyFill="1" applyBorder="1" applyAlignment="1">
      <alignment horizontal="center" vertical="center" shrinkToFit="1"/>
    </xf>
    <xf numFmtId="0" fontId="3" fillId="29" borderId="10" xfId="0" applyFont="1" applyFill="1" applyBorder="1" applyAlignment="1">
      <alignment horizontal="center" vertical="center" shrinkToFit="1"/>
    </xf>
    <xf numFmtId="0" fontId="3" fillId="0" borderId="18" xfId="0" applyFont="1" applyBorder="1" applyAlignment="1">
      <alignment vertical="center" shrinkToFit="1"/>
    </xf>
    <xf numFmtId="190" fontId="56" fillId="26" borderId="51" xfId="0" applyNumberFormat="1" applyFont="1" applyFill="1" applyBorder="1" applyAlignment="1">
      <alignment horizontal="center" vertical="center" shrinkToFit="1"/>
    </xf>
    <xf numFmtId="190" fontId="3" fillId="0" borderId="14" xfId="0" applyNumberFormat="1" applyFont="1" applyBorder="1" applyAlignment="1">
      <alignment vertical="center" shrinkToFit="1"/>
    </xf>
    <xf numFmtId="194" fontId="3" fillId="0" borderId="0" xfId="0" applyNumberFormat="1" applyFont="1" applyAlignment="1">
      <alignment vertical="center" shrinkToFit="1"/>
    </xf>
    <xf numFmtId="0" fontId="31" fillId="0" borderId="109" xfId="0" applyFont="1" applyBorder="1" applyAlignment="1" applyProtection="1">
      <alignment horizontal="center" vertical="center" shrinkToFit="1"/>
      <protection locked="0"/>
    </xf>
    <xf numFmtId="0" fontId="29" fillId="0" borderId="109" xfId="0" applyFont="1" applyBorder="1" applyAlignment="1">
      <alignment vertical="center" shrinkToFit="1"/>
    </xf>
    <xf numFmtId="58" fontId="28" fillId="26" borderId="0" xfId="0" applyNumberFormat="1" applyFont="1" applyFill="1" applyAlignment="1" applyProtection="1">
      <alignment horizontal="center" vertical="center"/>
      <protection locked="0"/>
    </xf>
    <xf numFmtId="0" fontId="60" fillId="0" borderId="212" xfId="0" applyFont="1" applyBorder="1">
      <alignment vertical="center"/>
    </xf>
    <xf numFmtId="0" fontId="28" fillId="26" borderId="138" xfId="0" applyFont="1" applyFill="1" applyBorder="1" applyAlignment="1">
      <alignment horizontal="center" vertical="center"/>
    </xf>
    <xf numFmtId="0" fontId="81" fillId="0" borderId="137" xfId="0" applyFont="1" applyBorder="1" applyAlignment="1" applyProtection="1">
      <alignment horizontal="left" vertical="center" shrinkToFit="1"/>
      <protection locked="0"/>
    </xf>
    <xf numFmtId="49" fontId="3" fillId="0" borderId="0" xfId="0" applyNumberFormat="1" applyFont="1" applyAlignment="1">
      <alignment vertical="center" wrapText="1"/>
    </xf>
    <xf numFmtId="0" fontId="58" fillId="0" borderId="18" xfId="0" applyFont="1" applyBorder="1" applyAlignment="1">
      <alignment horizontal="center" vertical="center" wrapText="1"/>
    </xf>
    <xf numFmtId="0" fontId="58" fillId="0" borderId="18" xfId="0" applyFont="1" applyBorder="1" applyAlignment="1">
      <alignment vertical="center" wrapText="1"/>
    </xf>
    <xf numFmtId="0" fontId="58" fillId="0" borderId="13" xfId="0" applyFont="1" applyBorder="1" applyAlignment="1">
      <alignment vertical="center" wrapText="1"/>
    </xf>
    <xf numFmtId="0" fontId="58" fillId="0" borderId="13" xfId="0" applyFont="1" applyBorder="1" applyAlignment="1">
      <alignment horizontal="center" vertical="center" wrapText="1"/>
    </xf>
    <xf numFmtId="0" fontId="58" fillId="0" borderId="148" xfId="0" applyFont="1" applyBorder="1" applyAlignment="1">
      <alignment vertical="center" shrinkToFit="1"/>
    </xf>
    <xf numFmtId="0" fontId="58" fillId="0" borderId="147" xfId="0" applyFont="1" applyBorder="1" applyAlignment="1">
      <alignment vertical="center" shrinkToFit="1"/>
    </xf>
    <xf numFmtId="0" fontId="58" fillId="0" borderId="13" xfId="0" applyFont="1" applyBorder="1" applyAlignment="1">
      <alignment horizontal="center" vertical="center" shrinkToFit="1"/>
    </xf>
    <xf numFmtId="4" fontId="58" fillId="0" borderId="196" xfId="0" applyNumberFormat="1" applyFont="1" applyBorder="1" applyAlignment="1">
      <alignment vertical="center" shrinkToFit="1"/>
    </xf>
    <xf numFmtId="4" fontId="58" fillId="0" borderId="197" xfId="0" applyNumberFormat="1" applyFont="1" applyBorder="1" applyAlignment="1">
      <alignment vertical="center" shrinkToFit="1"/>
    </xf>
    <xf numFmtId="4" fontId="58" fillId="0" borderId="198" xfId="0" applyNumberFormat="1" applyFont="1" applyBorder="1" applyAlignment="1">
      <alignment vertical="center" shrinkToFit="1"/>
    </xf>
    <xf numFmtId="4" fontId="58" fillId="0" borderId="147" xfId="0" applyNumberFormat="1" applyFont="1" applyBorder="1" applyAlignment="1">
      <alignment vertical="center" shrinkToFit="1"/>
    </xf>
    <xf numFmtId="0" fontId="58" fillId="0" borderId="13" xfId="0" applyFont="1" applyBorder="1" applyAlignment="1">
      <alignment vertical="center" shrinkToFit="1"/>
    </xf>
    <xf numFmtId="0" fontId="58" fillId="0" borderId="145" xfId="0" applyFont="1" applyBorder="1" applyAlignment="1">
      <alignment vertical="center" wrapText="1"/>
    </xf>
    <xf numFmtId="0" fontId="58" fillId="0" borderId="138" xfId="0" applyFont="1" applyBorder="1" applyAlignment="1">
      <alignment vertical="center" wrapText="1"/>
    </xf>
    <xf numFmtId="0" fontId="58" fillId="0" borderId="146" xfId="0" applyFont="1" applyBorder="1" applyAlignment="1">
      <alignment vertical="center" wrapText="1"/>
    </xf>
    <xf numFmtId="0" fontId="58" fillId="0" borderId="66" xfId="0" applyFont="1" applyBorder="1" applyAlignment="1">
      <alignment vertical="center" wrapText="1"/>
    </xf>
    <xf numFmtId="0" fontId="58" fillId="0" borderId="14" xfId="0" applyFont="1" applyBorder="1" applyAlignment="1">
      <alignment vertical="center" wrapText="1"/>
    </xf>
    <xf numFmtId="0" fontId="58" fillId="0" borderId="14" xfId="0" applyFont="1" applyBorder="1" applyAlignment="1">
      <alignment vertical="center" shrinkToFit="1"/>
    </xf>
    <xf numFmtId="0" fontId="58" fillId="0" borderId="142" xfId="0" applyFont="1" applyBorder="1" applyAlignment="1">
      <alignment vertical="center" wrapText="1"/>
    </xf>
    <xf numFmtId="0" fontId="58" fillId="0" borderId="143" xfId="0" applyFont="1" applyBorder="1" applyAlignment="1">
      <alignment vertical="center" wrapText="1"/>
    </xf>
    <xf numFmtId="0" fontId="58" fillId="0" borderId="144" xfId="0" applyFont="1" applyBorder="1" applyAlignment="1">
      <alignment vertical="center" wrapText="1"/>
    </xf>
    <xf numFmtId="0" fontId="58" fillId="0" borderId="78" xfId="0" applyFont="1" applyBorder="1" applyAlignment="1">
      <alignment vertical="center" wrapText="1"/>
    </xf>
    <xf numFmtId="0" fontId="58" fillId="0" borderId="14" xfId="0" applyFont="1" applyBorder="1" applyAlignment="1">
      <alignment horizontal="center" vertical="center" wrapText="1"/>
    </xf>
    <xf numFmtId="0" fontId="58" fillId="0" borderId="18" xfId="0" applyFont="1" applyBorder="1" applyAlignment="1">
      <alignment vertical="center" shrinkToFit="1"/>
    </xf>
    <xf numFmtId="179" fontId="58" fillId="0" borderId="18" xfId="0" applyNumberFormat="1" applyFont="1" applyBorder="1" applyAlignment="1">
      <alignment vertical="center" wrapText="1"/>
    </xf>
    <xf numFmtId="0" fontId="58" fillId="0" borderId="85" xfId="0" applyFont="1" applyBorder="1" applyAlignment="1">
      <alignment vertical="center" shrinkToFit="1"/>
    </xf>
    <xf numFmtId="0" fontId="58" fillId="0" borderId="139" xfId="0" applyFont="1" applyBorder="1" applyAlignment="1">
      <alignment horizontal="right" vertical="center" wrapText="1"/>
    </xf>
    <xf numFmtId="0" fontId="58" fillId="0" borderId="140" xfId="0" applyFont="1" applyBorder="1" applyAlignment="1">
      <alignment vertical="center" wrapText="1"/>
    </xf>
    <xf numFmtId="0" fontId="58" fillId="0" borderId="141" xfId="0" applyFont="1" applyBorder="1" applyAlignment="1">
      <alignment vertical="center" wrapText="1"/>
    </xf>
    <xf numFmtId="179" fontId="58" fillId="0" borderId="14" xfId="0" applyNumberFormat="1" applyFont="1" applyBorder="1" applyAlignment="1">
      <alignment vertical="center" wrapText="1"/>
    </xf>
    <xf numFmtId="0" fontId="58" fillId="0" borderId="22" xfId="0" applyFont="1" applyBorder="1" applyAlignment="1">
      <alignment vertical="center" shrinkToFit="1"/>
    </xf>
    <xf numFmtId="4" fontId="58" fillId="0" borderId="142" xfId="0" applyNumberFormat="1" applyFont="1" applyBorder="1" applyAlignment="1">
      <alignment vertical="center" shrinkToFit="1"/>
    </xf>
    <xf numFmtId="4" fontId="58" fillId="0" borderId="143" xfId="0" applyNumberFormat="1" applyFont="1" applyBorder="1" applyAlignment="1">
      <alignment vertical="center" shrinkToFit="1"/>
    </xf>
    <xf numFmtId="4" fontId="58" fillId="0" borderId="144" xfId="0" applyNumberFormat="1" applyFont="1" applyBorder="1" applyAlignment="1">
      <alignment vertical="center" shrinkToFit="1"/>
    </xf>
    <xf numFmtId="4" fontId="58" fillId="0" borderId="14" xfId="0" applyNumberFormat="1" applyFont="1" applyBorder="1" applyAlignment="1">
      <alignment horizontal="center" vertical="center" wrapText="1"/>
    </xf>
    <xf numFmtId="0" fontId="58" fillId="0" borderId="139" xfId="0" applyFont="1" applyBorder="1" applyAlignment="1">
      <alignment vertical="center" wrapText="1"/>
    </xf>
    <xf numFmtId="190" fontId="58" fillId="0" borderId="14" xfId="0" applyNumberFormat="1" applyFont="1" applyBorder="1" applyAlignment="1">
      <alignment vertical="center" shrinkToFit="1"/>
    </xf>
    <xf numFmtId="0" fontId="58" fillId="0" borderId="0" xfId="0" applyFont="1" applyAlignment="1">
      <alignment vertical="center" wrapText="1"/>
    </xf>
    <xf numFmtId="0" fontId="58" fillId="0" borderId="0" xfId="0" applyFont="1" applyAlignment="1">
      <alignment vertical="center" shrinkToFit="1"/>
    </xf>
    <xf numFmtId="180" fontId="0" fillId="0" borderId="12" xfId="0" applyNumberFormat="1" applyBorder="1" applyAlignment="1">
      <alignment horizontal="center" vertical="center"/>
    </xf>
    <xf numFmtId="0" fontId="0" fillId="31" borderId="12" xfId="0" applyFill="1" applyBorder="1" applyAlignment="1">
      <alignment horizontal="center" vertical="center"/>
    </xf>
    <xf numFmtId="189" fontId="55" fillId="0" borderId="0" xfId="0" applyNumberFormat="1" applyFont="1" applyAlignment="1">
      <alignment vertical="center" wrapText="1"/>
    </xf>
    <xf numFmtId="0" fontId="55" fillId="0" borderId="155" xfId="0" applyFont="1" applyBorder="1" applyAlignment="1">
      <alignment horizontal="center" vertical="center" wrapText="1"/>
    </xf>
    <xf numFmtId="0" fontId="28" fillId="26" borderId="163" xfId="0" applyFont="1" applyFill="1" applyBorder="1" applyAlignment="1" applyProtection="1">
      <alignment horizontal="center" vertical="center"/>
      <protection locked="0"/>
    </xf>
    <xf numFmtId="194" fontId="56" fillId="26" borderId="51" xfId="0" applyNumberFormat="1" applyFont="1" applyFill="1" applyBorder="1" applyAlignment="1">
      <alignment horizontal="center" vertical="center" shrinkToFit="1"/>
    </xf>
    <xf numFmtId="0" fontId="89" fillId="0" borderId="0" xfId="0" applyFont="1">
      <alignment vertical="center"/>
    </xf>
    <xf numFmtId="14" fontId="3" fillId="0" borderId="0" xfId="0" applyNumberFormat="1" applyFont="1" applyAlignment="1">
      <alignment vertical="center" wrapText="1"/>
    </xf>
    <xf numFmtId="0" fontId="0" fillId="0" borderId="65" xfId="0" applyBorder="1" applyAlignment="1">
      <alignment horizontal="center" vertical="center"/>
    </xf>
    <xf numFmtId="0" fontId="0" fillId="0" borderId="52" xfId="0" applyBorder="1" applyAlignment="1">
      <alignment horizontal="center" vertical="center"/>
    </xf>
    <xf numFmtId="0" fontId="0" fillId="0" borderId="11" xfId="0" applyBorder="1" applyAlignment="1">
      <alignment horizontal="center" vertical="center"/>
    </xf>
    <xf numFmtId="0" fontId="28" fillId="0" borderId="65" xfId="0" applyFont="1" applyBorder="1">
      <alignment vertical="center"/>
    </xf>
    <xf numFmtId="0" fontId="28" fillId="0" borderId="52" xfId="0" applyFont="1" applyBorder="1">
      <alignment vertical="center"/>
    </xf>
    <xf numFmtId="0" fontId="28" fillId="0" borderId="11" xfId="0" applyFont="1" applyBorder="1">
      <alignment vertical="center"/>
    </xf>
    <xf numFmtId="0" fontId="28" fillId="0" borderId="73" xfId="0" applyFont="1" applyBorder="1" applyAlignment="1">
      <alignment horizontal="center" vertical="center" textRotation="255" wrapText="1"/>
    </xf>
    <xf numFmtId="0" fontId="28" fillId="0" borderId="66" xfId="0" applyFont="1" applyBorder="1" applyAlignment="1">
      <alignment horizontal="center" vertical="center" textRotation="255" wrapText="1"/>
    </xf>
    <xf numFmtId="0" fontId="28" fillId="0" borderId="78" xfId="0" applyFont="1" applyBorder="1" applyAlignment="1">
      <alignment horizontal="center" vertical="center" textRotation="255" wrapText="1"/>
    </xf>
    <xf numFmtId="0" fontId="28" fillId="0" borderId="85"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66"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51" xfId="0" applyFont="1" applyBorder="1" applyAlignment="1">
      <alignment horizontal="center" vertical="center" wrapText="1"/>
    </xf>
    <xf numFmtId="0" fontId="28" fillId="0" borderId="167" xfId="0" applyFont="1" applyBorder="1" applyAlignment="1">
      <alignment horizontal="center" vertical="center" wrapText="1"/>
    </xf>
    <xf numFmtId="0" fontId="28" fillId="0" borderId="18" xfId="0" applyFont="1" applyBorder="1" applyAlignment="1">
      <alignment horizontal="center" vertical="center" textRotation="255" wrapText="1"/>
    </xf>
    <xf numFmtId="0" fontId="28" fillId="0" borderId="13" xfId="0" applyFont="1" applyBorder="1" applyAlignment="1">
      <alignment horizontal="center" vertical="center" textRotation="255" wrapText="1"/>
    </xf>
    <xf numFmtId="0" fontId="28" fillId="0" borderId="164" xfId="0" applyFont="1" applyBorder="1">
      <alignment vertical="center"/>
    </xf>
    <xf numFmtId="0" fontId="28" fillId="0" borderId="162" xfId="0" applyFont="1" applyBorder="1">
      <alignment vertical="center"/>
    </xf>
    <xf numFmtId="0" fontId="28" fillId="0" borderId="165" xfId="0" applyFont="1" applyBorder="1">
      <alignment vertical="center"/>
    </xf>
    <xf numFmtId="0" fontId="28" fillId="0" borderId="168" xfId="0" applyFont="1" applyBorder="1">
      <alignment vertical="center"/>
    </xf>
    <xf numFmtId="0" fontId="28" fillId="0" borderId="169" xfId="0" applyFont="1" applyBorder="1">
      <alignment vertical="center"/>
    </xf>
    <xf numFmtId="0" fontId="28" fillId="0" borderId="170" xfId="0" applyFont="1" applyBorder="1">
      <alignment vertical="center"/>
    </xf>
    <xf numFmtId="0" fontId="28" fillId="0" borderId="164" xfId="0" applyFont="1" applyBorder="1" applyAlignment="1">
      <alignment horizontal="center" vertical="center" shrinkToFit="1"/>
    </xf>
    <xf numFmtId="0" fontId="28" fillId="0" borderId="165" xfId="0" applyFont="1" applyBorder="1" applyAlignment="1">
      <alignment horizontal="center" vertical="center" shrinkToFit="1"/>
    </xf>
    <xf numFmtId="0" fontId="28" fillId="0" borderId="187"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164" xfId="0" applyFont="1" applyBorder="1" applyAlignment="1">
      <alignment vertical="center" shrinkToFit="1"/>
    </xf>
    <xf numFmtId="0" fontId="28" fillId="0" borderId="162" xfId="0" applyFont="1" applyBorder="1" applyAlignment="1">
      <alignment vertical="center" shrinkToFit="1"/>
    </xf>
    <xf numFmtId="0" fontId="68" fillId="0" borderId="162" xfId="0" applyFont="1" applyBorder="1" applyAlignment="1">
      <alignment horizontal="center" vertical="center" wrapText="1"/>
    </xf>
    <xf numFmtId="0" fontId="68" fillId="0" borderId="209" xfId="0" applyFont="1" applyBorder="1" applyAlignment="1">
      <alignment horizontal="center" vertical="center" wrapText="1"/>
    </xf>
    <xf numFmtId="0" fontId="28" fillId="0" borderId="187" xfId="0" applyFont="1" applyBorder="1" applyAlignment="1">
      <alignment vertical="center" shrinkToFit="1"/>
    </xf>
    <xf numFmtId="0" fontId="28" fillId="0" borderId="52" xfId="0" applyFont="1" applyBorder="1" applyAlignment="1">
      <alignment vertical="center" shrinkToFit="1"/>
    </xf>
    <xf numFmtId="0" fontId="68" fillId="0" borderId="52" xfId="0" applyFont="1" applyBorder="1" applyAlignment="1">
      <alignment horizontal="center" vertical="center" wrapText="1"/>
    </xf>
    <xf numFmtId="0" fontId="68" fillId="0" borderId="191" xfId="0" applyFont="1" applyBorder="1" applyAlignment="1">
      <alignment horizontal="center" vertical="center" wrapText="1"/>
    </xf>
    <xf numFmtId="0" fontId="28" fillId="0" borderId="85" xfId="0" applyFont="1" applyBorder="1" applyAlignment="1">
      <alignment horizontal="center" vertical="center"/>
    </xf>
    <xf numFmtId="0" fontId="28" fillId="0" borderId="10" xfId="0" applyFont="1" applyBorder="1" applyAlignment="1">
      <alignment horizontal="center" vertical="center"/>
    </xf>
    <xf numFmtId="0" fontId="28" fillId="0" borderId="166" xfId="0" applyFont="1" applyBorder="1" applyAlignment="1">
      <alignment horizontal="center" vertical="center"/>
    </xf>
    <xf numFmtId="0" fontId="28" fillId="0" borderId="22" xfId="0" applyFont="1" applyBorder="1" applyAlignment="1">
      <alignment horizontal="center" vertical="center"/>
    </xf>
    <xf numFmtId="0" fontId="28" fillId="0" borderId="51" xfId="0" applyFont="1" applyBorder="1" applyAlignment="1">
      <alignment horizontal="center" vertical="center"/>
    </xf>
    <xf numFmtId="0" fontId="28" fillId="0" borderId="167" xfId="0" applyFont="1" applyBorder="1" applyAlignment="1">
      <alignment horizontal="center" vertical="center"/>
    </xf>
    <xf numFmtId="0" fontId="28" fillId="0" borderId="168" xfId="0" applyFont="1" applyBorder="1" applyAlignment="1">
      <alignment horizontal="left" vertical="center" shrinkToFit="1"/>
    </xf>
    <xf numFmtId="0" fontId="28" fillId="0" borderId="169" xfId="0" applyFont="1" applyBorder="1" applyAlignment="1">
      <alignment horizontal="left" vertical="center" shrinkToFit="1"/>
    </xf>
    <xf numFmtId="0" fontId="60" fillId="0" borderId="169" xfId="0" applyFont="1" applyBorder="1" applyAlignment="1">
      <alignment horizontal="left" vertical="center" wrapText="1"/>
    </xf>
    <xf numFmtId="0" fontId="60" fillId="0" borderId="170" xfId="0" applyFont="1" applyBorder="1" applyAlignment="1">
      <alignment horizontal="left" vertical="center" wrapText="1"/>
    </xf>
    <xf numFmtId="0" fontId="55" fillId="0" borderId="172" xfId="0" applyFont="1" applyBorder="1" applyAlignment="1">
      <alignment vertical="center" shrinkToFit="1"/>
    </xf>
    <xf numFmtId="0" fontId="55" fillId="0" borderId="183" xfId="0" applyFont="1" applyBorder="1" applyAlignment="1">
      <alignment vertical="center" shrinkToFit="1"/>
    </xf>
    <xf numFmtId="0" fontId="55" fillId="29" borderId="172" xfId="0" applyFont="1" applyFill="1" applyBorder="1" applyAlignment="1">
      <alignment horizontal="center" vertical="center" shrinkToFit="1"/>
    </xf>
    <xf numFmtId="0" fontId="62" fillId="26" borderId="190" xfId="0" applyFont="1" applyFill="1" applyBorder="1" applyAlignment="1" applyProtection="1">
      <alignment horizontal="center" vertical="center"/>
      <protection locked="0"/>
    </xf>
    <xf numFmtId="0" fontId="62" fillId="26" borderId="184" xfId="0" applyFont="1" applyFill="1" applyBorder="1" applyAlignment="1" applyProtection="1">
      <alignment horizontal="center" vertical="center"/>
      <protection locked="0"/>
    </xf>
    <xf numFmtId="0" fontId="55" fillId="26" borderId="189" xfId="0" applyFont="1" applyFill="1" applyBorder="1" applyAlignment="1" applyProtection="1">
      <alignment horizontal="center" vertical="center" shrinkToFit="1"/>
      <protection locked="0"/>
    </xf>
    <xf numFmtId="0" fontId="55" fillId="26" borderId="172" xfId="0" applyFont="1" applyFill="1" applyBorder="1" applyAlignment="1" applyProtection="1">
      <alignment horizontal="center" vertical="center" shrinkToFit="1"/>
      <protection locked="0"/>
    </xf>
    <xf numFmtId="0" fontId="55" fillId="26" borderId="189" xfId="0" applyFont="1" applyFill="1" applyBorder="1" applyAlignment="1" applyProtection="1">
      <alignment horizontal="center" vertical="center"/>
      <protection locked="0"/>
    </xf>
    <xf numFmtId="0" fontId="55" fillId="26" borderId="172" xfId="0" applyFont="1" applyFill="1" applyBorder="1" applyAlignment="1" applyProtection="1">
      <alignment horizontal="center" vertical="center"/>
      <protection locked="0"/>
    </xf>
    <xf numFmtId="0" fontId="55" fillId="0" borderId="172" xfId="0" applyFont="1" applyBorder="1">
      <alignment vertical="center"/>
    </xf>
    <xf numFmtId="0" fontId="55" fillId="0" borderId="183" xfId="0" applyFont="1" applyBorder="1">
      <alignment vertical="center"/>
    </xf>
    <xf numFmtId="0" fontId="55" fillId="26" borderId="172" xfId="0" applyFont="1" applyFill="1" applyBorder="1" applyAlignment="1">
      <alignment horizontal="center" vertical="center" shrinkToFit="1"/>
    </xf>
    <xf numFmtId="0" fontId="55" fillId="0" borderId="172" xfId="0" applyFont="1" applyBorder="1" applyAlignment="1">
      <alignment horizontal="center" vertical="center" shrinkToFit="1"/>
    </xf>
    <xf numFmtId="0" fontId="55" fillId="0" borderId="184" xfId="0" applyFont="1" applyBorder="1">
      <alignment vertical="center"/>
    </xf>
    <xf numFmtId="0" fontId="0" fillId="0" borderId="184" xfId="0" applyBorder="1">
      <alignment vertical="center"/>
    </xf>
    <xf numFmtId="0" fontId="88" fillId="0" borderId="184" xfId="44" applyFont="1" applyBorder="1" applyAlignment="1">
      <alignment vertical="center"/>
    </xf>
    <xf numFmtId="0" fontId="0" fillId="0" borderId="185" xfId="0" applyBorder="1">
      <alignment vertical="center"/>
    </xf>
    <xf numFmtId="0" fontId="30" fillId="0" borderId="176" xfId="0" applyFont="1" applyBorder="1" applyAlignment="1">
      <alignment vertical="center" wrapText="1"/>
    </xf>
    <xf numFmtId="0" fontId="30" fillId="0" borderId="177" xfId="0" applyFont="1" applyBorder="1" applyAlignment="1">
      <alignment vertical="center" wrapText="1"/>
    </xf>
    <xf numFmtId="0" fontId="30" fillId="0" borderId="178" xfId="0" applyFont="1" applyBorder="1" applyAlignment="1">
      <alignment vertical="center" wrapText="1"/>
    </xf>
    <xf numFmtId="0" fontId="28" fillId="0" borderId="29" xfId="0" applyFont="1" applyBorder="1" applyAlignment="1">
      <alignment horizontal="center" vertical="center" shrinkToFit="1"/>
    </xf>
    <xf numFmtId="0" fontId="28" fillId="0" borderId="0" xfId="0" applyFont="1" applyAlignment="1">
      <alignment horizontal="center" vertical="center" shrinkToFit="1"/>
    </xf>
    <xf numFmtId="0" fontId="28" fillId="0" borderId="171" xfId="0" applyFont="1" applyBorder="1" applyAlignment="1">
      <alignment horizontal="center" vertical="center" shrinkToFit="1"/>
    </xf>
    <xf numFmtId="0" fontId="28" fillId="0" borderId="179" xfId="0" applyFont="1" applyBorder="1">
      <alignment vertical="center"/>
    </xf>
    <xf numFmtId="0" fontId="28" fillId="0" borderId="10" xfId="0" applyFont="1" applyBorder="1">
      <alignment vertical="center"/>
    </xf>
    <xf numFmtId="0" fontId="28" fillId="0" borderId="73" xfId="0" applyFont="1" applyBorder="1">
      <alignment vertical="center"/>
    </xf>
    <xf numFmtId="0" fontId="30" fillId="0" borderId="168" xfId="0" applyFont="1" applyBorder="1" applyAlignment="1">
      <alignment vertical="center" wrapText="1"/>
    </xf>
    <xf numFmtId="0" fontId="30" fillId="0" borderId="169" xfId="0" applyFont="1" applyBorder="1" applyAlignment="1">
      <alignment vertical="center" wrapText="1"/>
    </xf>
    <xf numFmtId="0" fontId="30" fillId="0" borderId="174" xfId="0" applyFont="1" applyBorder="1" applyAlignment="1">
      <alignment vertical="center" wrapText="1"/>
    </xf>
    <xf numFmtId="0" fontId="28" fillId="0" borderId="168" xfId="0" applyFont="1" applyBorder="1" applyAlignment="1">
      <alignment vertical="center" wrapText="1"/>
    </xf>
    <xf numFmtId="0" fontId="28" fillId="0" borderId="169" xfId="0" applyFont="1" applyBorder="1" applyAlignment="1">
      <alignment vertical="center" wrapText="1"/>
    </xf>
    <xf numFmtId="0" fontId="28" fillId="0" borderId="170" xfId="0" applyFont="1" applyBorder="1" applyAlignment="1">
      <alignment vertical="center" wrapText="1"/>
    </xf>
    <xf numFmtId="0" fontId="28" fillId="0" borderId="14" xfId="0" applyFont="1" applyBorder="1" applyAlignment="1">
      <alignment horizontal="center" vertical="center" textRotation="255" wrapText="1"/>
    </xf>
    <xf numFmtId="0" fontId="28" fillId="0" borderId="29" xfId="0" applyFont="1" applyBorder="1" applyAlignment="1">
      <alignment horizontal="center" vertical="center" wrapText="1"/>
    </xf>
    <xf numFmtId="0" fontId="28" fillId="0" borderId="0" xfId="0" applyFont="1" applyAlignment="1">
      <alignment horizontal="center" vertical="center" wrapText="1"/>
    </xf>
    <xf numFmtId="0" fontId="28" fillId="0" borderId="171" xfId="0" applyFont="1" applyBorder="1" applyAlignment="1">
      <alignment horizontal="center" vertical="center" wrapText="1"/>
    </xf>
    <xf numFmtId="0" fontId="28" fillId="0" borderId="188" xfId="0" applyFont="1" applyBorder="1">
      <alignment vertical="center"/>
    </xf>
    <xf numFmtId="0" fontId="28" fillId="0" borderId="0" xfId="0" applyFont="1">
      <alignment vertical="center"/>
    </xf>
    <xf numFmtId="0" fontId="28" fillId="0" borderId="66" xfId="0" applyFont="1" applyBorder="1">
      <alignment vertical="center"/>
    </xf>
    <xf numFmtId="0" fontId="30" fillId="0" borderId="180" xfId="0" applyFont="1" applyBorder="1" applyAlignment="1">
      <alignment vertical="center" wrapText="1"/>
    </xf>
    <xf numFmtId="0" fontId="56" fillId="0" borderId="164" xfId="0" applyFont="1" applyBorder="1" applyAlignment="1">
      <alignment horizontal="left" vertical="center" wrapText="1"/>
    </xf>
    <xf numFmtId="0" fontId="56" fillId="0" borderId="162" xfId="0" applyFont="1" applyBorder="1" applyAlignment="1">
      <alignment horizontal="left" vertical="center" wrapText="1"/>
    </xf>
    <xf numFmtId="0" fontId="28" fillId="0" borderId="65" xfId="0" applyFont="1" applyBorder="1" applyAlignment="1">
      <alignment horizontal="center" vertical="center"/>
    </xf>
    <xf numFmtId="0" fontId="28" fillId="0" borderId="52" xfId="0" applyFont="1" applyBorder="1" applyAlignment="1">
      <alignment horizontal="center" vertical="center"/>
    </xf>
    <xf numFmtId="0" fontId="28" fillId="0" borderId="22" xfId="0" applyFont="1" applyBorder="1">
      <alignment vertical="center"/>
    </xf>
    <xf numFmtId="0" fontId="28" fillId="0" borderId="51" xfId="0" applyFont="1" applyBorder="1">
      <alignment vertical="center"/>
    </xf>
    <xf numFmtId="0" fontId="28" fillId="0" borderId="78" xfId="0" applyFont="1" applyBorder="1">
      <alignment vertical="center"/>
    </xf>
    <xf numFmtId="0" fontId="3" fillId="0" borderId="73" xfId="0" applyFont="1" applyBorder="1" applyAlignment="1">
      <alignment horizontal="center" vertical="center" textRotation="255" wrapText="1"/>
    </xf>
    <xf numFmtId="0" fontId="3" fillId="0" borderId="66" xfId="0" applyFont="1" applyBorder="1" applyAlignment="1">
      <alignment horizontal="center" vertical="center" textRotation="255" wrapText="1"/>
    </xf>
    <xf numFmtId="0" fontId="3" fillId="0" borderId="78" xfId="0" applyFont="1" applyBorder="1" applyAlignment="1">
      <alignment horizontal="center" vertical="center" textRotation="255" wrapText="1"/>
    </xf>
    <xf numFmtId="0" fontId="28" fillId="0" borderId="187" xfId="0" applyFont="1" applyBorder="1" applyAlignment="1">
      <alignment horizontal="center" vertical="center"/>
    </xf>
    <xf numFmtId="0" fontId="28" fillId="0" borderId="11" xfId="0" applyFont="1" applyBorder="1" applyAlignment="1">
      <alignment horizontal="center" vertical="center"/>
    </xf>
    <xf numFmtId="0" fontId="30" fillId="0" borderId="18" xfId="0" applyFont="1" applyBorder="1" applyAlignment="1">
      <alignment horizontal="center" vertical="center" textRotation="255" wrapText="1"/>
    </xf>
    <xf numFmtId="0" fontId="30" fillId="0" borderId="13" xfId="0" applyFont="1" applyBorder="1" applyAlignment="1">
      <alignment horizontal="center" vertical="center" textRotation="255" wrapText="1"/>
    </xf>
    <xf numFmtId="0" fontId="30" fillId="0" borderId="14" xfId="0" applyFont="1" applyBorder="1" applyAlignment="1">
      <alignment horizontal="center" vertical="center" textRotation="255" wrapText="1"/>
    </xf>
    <xf numFmtId="0" fontId="28" fillId="0" borderId="168" xfId="0" applyFont="1" applyBorder="1" applyAlignment="1">
      <alignment vertical="center" shrinkToFit="1"/>
    </xf>
    <xf numFmtId="0" fontId="28" fillId="0" borderId="169" xfId="0" applyFont="1" applyBorder="1" applyAlignment="1">
      <alignment vertical="center" shrinkToFit="1"/>
    </xf>
    <xf numFmtId="58" fontId="28" fillId="26" borderId="0" xfId="0" applyNumberFormat="1" applyFont="1" applyFill="1" applyAlignment="1" applyProtection="1">
      <alignment horizontal="center" vertical="top"/>
      <protection locked="0"/>
    </xf>
    <xf numFmtId="0" fontId="28" fillId="26" borderId="0" xfId="0" applyFont="1" applyFill="1" applyAlignment="1" applyProtection="1">
      <alignment horizontal="right" vertical="top"/>
      <protection locked="0"/>
    </xf>
    <xf numFmtId="0" fontId="28" fillId="0" borderId="0" xfId="0" applyFont="1" applyAlignment="1">
      <alignment vertical="top"/>
    </xf>
    <xf numFmtId="0" fontId="61" fillId="0" borderId="0" xfId="0" applyFont="1" applyAlignment="1">
      <alignment horizontal="left" vertical="center" shrinkToFit="1"/>
    </xf>
    <xf numFmtId="0" fontId="28" fillId="0" borderId="0" xfId="0" applyFont="1" applyAlignment="1">
      <alignment horizontal="center" vertical="top"/>
    </xf>
    <xf numFmtId="58" fontId="28" fillId="0" borderId="0" xfId="0" applyNumberFormat="1" applyFont="1" applyAlignment="1" applyProtection="1">
      <alignment horizontal="center" vertical="top"/>
      <protection locked="0"/>
    </xf>
    <xf numFmtId="0" fontId="27" fillId="0" borderId="0" xfId="0" applyFont="1" applyAlignment="1">
      <alignment horizontal="center" vertical="center"/>
    </xf>
    <xf numFmtId="0" fontId="28" fillId="26" borderId="0" xfId="0" applyFont="1" applyFill="1" applyProtection="1">
      <alignment vertical="center"/>
      <protection locked="0"/>
    </xf>
    <xf numFmtId="0" fontId="28" fillId="0" borderId="65" xfId="0" applyFont="1" applyBorder="1" applyAlignment="1">
      <alignment horizontal="left" vertical="center"/>
    </xf>
    <xf numFmtId="0" fontId="28" fillId="0" borderId="52" xfId="0" applyFont="1" applyBorder="1" applyAlignment="1">
      <alignment horizontal="left" vertical="center"/>
    </xf>
    <xf numFmtId="0" fontId="28" fillId="0" borderId="11" xfId="0" applyFont="1" applyBorder="1" applyAlignment="1">
      <alignment horizontal="left" vertical="center"/>
    </xf>
    <xf numFmtId="0" fontId="28" fillId="0" borderId="187" xfId="0" applyFont="1" applyBorder="1">
      <alignment vertical="center"/>
    </xf>
    <xf numFmtId="0" fontId="30" fillId="0" borderId="164" xfId="0" applyFont="1" applyBorder="1" applyAlignment="1">
      <alignment horizontal="left" vertical="center"/>
    </xf>
    <xf numFmtId="0" fontId="30" fillId="0" borderId="162" xfId="0" applyFont="1" applyBorder="1" applyAlignment="1">
      <alignment horizontal="left" vertical="center"/>
    </xf>
    <xf numFmtId="0" fontId="30" fillId="0" borderId="165" xfId="0" applyFont="1" applyBorder="1" applyAlignment="1">
      <alignment horizontal="left" vertical="center"/>
    </xf>
    <xf numFmtId="0" fontId="28" fillId="0" borderId="176" xfId="0" applyFont="1" applyBorder="1" applyAlignment="1">
      <alignment vertical="center" wrapText="1"/>
    </xf>
    <xf numFmtId="0" fontId="28" fillId="0" borderId="177" xfId="0" applyFont="1" applyBorder="1" applyAlignment="1">
      <alignment vertical="center" wrapText="1"/>
    </xf>
    <xf numFmtId="0" fontId="28" fillId="0" borderId="178" xfId="0" applyFont="1" applyBorder="1" applyAlignment="1">
      <alignment vertical="center" wrapText="1"/>
    </xf>
    <xf numFmtId="0" fontId="3" fillId="0" borderId="177" xfId="0" applyFont="1" applyBorder="1" applyAlignment="1">
      <alignment vertical="center" wrapText="1"/>
    </xf>
    <xf numFmtId="0" fontId="3" fillId="0" borderId="180" xfId="0" applyFont="1" applyBorder="1" applyAlignment="1">
      <alignment vertical="center" wrapText="1"/>
    </xf>
    <xf numFmtId="0" fontId="3" fillId="0" borderId="10"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51" xfId="0" applyFont="1" applyBorder="1" applyAlignment="1">
      <alignment horizontal="center" vertical="center" textRotation="255" wrapText="1"/>
    </xf>
    <xf numFmtId="0" fontId="28" fillId="0" borderId="139" xfId="0" applyFont="1" applyBorder="1" applyAlignment="1">
      <alignment horizontal="center" vertical="center" wrapText="1"/>
    </xf>
    <xf numFmtId="0" fontId="28" fillId="0" borderId="145" xfId="0" applyFont="1" applyBorder="1" applyAlignment="1">
      <alignment horizontal="center" vertical="center" wrapText="1"/>
    </xf>
    <xf numFmtId="0" fontId="28" fillId="0" borderId="142" xfId="0" applyFont="1" applyBorder="1" applyAlignment="1">
      <alignment horizontal="center" vertical="center" wrapText="1"/>
    </xf>
    <xf numFmtId="0" fontId="60" fillId="0" borderId="10" xfId="0" applyFont="1" applyBorder="1" applyAlignment="1">
      <alignment horizontal="left" vertical="center" wrapText="1"/>
    </xf>
    <xf numFmtId="0" fontId="60" fillId="0" borderId="162" xfId="0" applyFont="1" applyBorder="1" applyAlignment="1">
      <alignment horizontal="left" vertical="center" wrapText="1"/>
    </xf>
    <xf numFmtId="0" fontId="60" fillId="0" borderId="209" xfId="0" applyFont="1" applyBorder="1" applyAlignment="1">
      <alignment horizontal="left" vertical="center" wrapText="1"/>
    </xf>
    <xf numFmtId="0" fontId="3" fillId="0" borderId="210" xfId="0" applyFont="1" applyBorder="1" applyAlignment="1">
      <alignment horizontal="left" vertical="center" wrapText="1"/>
    </xf>
    <xf numFmtId="0" fontId="3" fillId="0" borderId="172" xfId="0" applyFont="1" applyBorder="1" applyAlignment="1">
      <alignment horizontal="left" vertical="center" wrapText="1"/>
    </xf>
    <xf numFmtId="0" fontId="3" fillId="0" borderId="211" xfId="0" applyFont="1" applyBorder="1" applyAlignment="1">
      <alignment horizontal="left" vertical="center" wrapText="1"/>
    </xf>
    <xf numFmtId="0" fontId="28" fillId="26" borderId="65" xfId="0" applyFont="1" applyFill="1" applyBorder="1" applyAlignment="1" applyProtection="1">
      <alignment horizontal="center" vertical="center"/>
      <protection locked="0"/>
    </xf>
    <xf numFmtId="0" fontId="28" fillId="26" borderId="11" xfId="0" applyFont="1" applyFill="1" applyBorder="1" applyAlignment="1" applyProtection="1">
      <alignment horizontal="center" vertical="center"/>
      <protection locked="0"/>
    </xf>
    <xf numFmtId="0" fontId="61" fillId="0" borderId="51" xfId="0" applyFont="1" applyBorder="1" applyAlignment="1">
      <alignment horizontal="left" vertical="center"/>
    </xf>
    <xf numFmtId="0" fontId="28" fillId="0" borderId="51" xfId="0" applyFont="1" applyBorder="1" applyAlignment="1">
      <alignment horizontal="left" vertical="center"/>
    </xf>
    <xf numFmtId="0" fontId="28" fillId="26" borderId="12" xfId="0" applyFont="1" applyFill="1" applyBorder="1" applyAlignment="1" applyProtection="1">
      <alignment horizontal="center" vertical="center" shrinkToFit="1"/>
      <protection locked="0"/>
    </xf>
    <xf numFmtId="0" fontId="28" fillId="0" borderId="12" xfId="0" applyFont="1" applyBorder="1" applyAlignment="1">
      <alignment horizontal="center" vertical="center" shrinkToFit="1"/>
    </xf>
    <xf numFmtId="0" fontId="28" fillId="0" borderId="65" xfId="0" applyFont="1" applyBorder="1" applyAlignment="1" applyProtection="1">
      <alignment horizontal="center" vertical="center" shrinkToFit="1"/>
      <protection locked="0"/>
    </xf>
    <xf numFmtId="0" fontId="28" fillId="0" borderId="11" xfId="0" applyFont="1" applyBorder="1" applyAlignment="1" applyProtection="1">
      <alignment horizontal="center" vertical="center" shrinkToFit="1"/>
      <protection locked="0"/>
    </xf>
    <xf numFmtId="0" fontId="52" fillId="26" borderId="85" xfId="0" applyFont="1" applyFill="1" applyBorder="1" applyAlignment="1" applyProtection="1">
      <alignment vertical="top" wrapText="1"/>
      <protection locked="0"/>
    </xf>
    <xf numFmtId="0" fontId="52" fillId="26" borderId="10" xfId="0" applyFont="1" applyFill="1" applyBorder="1" applyAlignment="1" applyProtection="1">
      <alignment vertical="top" wrapText="1"/>
      <protection locked="0"/>
    </xf>
    <xf numFmtId="0" fontId="52" fillId="26" borderId="73" xfId="0" applyFont="1" applyFill="1" applyBorder="1" applyAlignment="1" applyProtection="1">
      <alignment vertical="top" wrapText="1"/>
      <protection locked="0"/>
    </xf>
    <xf numFmtId="0" fontId="52" fillId="26" borderId="22" xfId="0" applyFont="1" applyFill="1" applyBorder="1" applyAlignment="1" applyProtection="1">
      <alignment vertical="top" wrapText="1"/>
      <protection locked="0"/>
    </xf>
    <xf numFmtId="0" fontId="52" fillId="26" borderId="51" xfId="0" applyFont="1" applyFill="1" applyBorder="1" applyAlignment="1" applyProtection="1">
      <alignment vertical="top" wrapText="1"/>
      <protection locked="0"/>
    </xf>
    <xf numFmtId="0" fontId="52" fillId="26" borderId="78" xfId="0" applyFont="1" applyFill="1" applyBorder="1" applyAlignment="1" applyProtection="1">
      <alignment vertical="top" wrapText="1"/>
      <protection locked="0"/>
    </xf>
    <xf numFmtId="0" fontId="38" fillId="25" borderId="99" xfId="0" applyFont="1" applyFill="1" applyBorder="1" applyAlignment="1">
      <alignment horizontal="center" vertical="center"/>
    </xf>
    <xf numFmtId="0" fontId="38" fillId="25" borderId="43" xfId="0" applyFont="1" applyFill="1" applyBorder="1" applyAlignment="1">
      <alignment horizontal="center" vertical="center"/>
    </xf>
    <xf numFmtId="0" fontId="38" fillId="25" borderId="64" xfId="0" applyFont="1" applyFill="1" applyBorder="1" applyAlignment="1">
      <alignment horizontal="center" vertical="center"/>
    </xf>
    <xf numFmtId="0" fontId="0" fillId="0" borderId="17" xfId="0" applyBorder="1">
      <alignment vertical="center"/>
    </xf>
    <xf numFmtId="0" fontId="29" fillId="0" borderId="18"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176" fontId="29" fillId="0" borderId="18" xfId="0" applyNumberFormat="1" applyFont="1" applyBorder="1" applyAlignment="1">
      <alignment horizontal="center" vertical="center"/>
    </xf>
    <xf numFmtId="176" fontId="29" fillId="0" borderId="13" xfId="0" applyNumberFormat="1" applyFont="1" applyBorder="1" applyAlignment="1">
      <alignment horizontal="center" vertical="center"/>
    </xf>
    <xf numFmtId="176" fontId="29" fillId="0" borderId="14" xfId="0" applyNumberFormat="1" applyFont="1" applyBorder="1" applyAlignment="1">
      <alignment horizontal="center" vertical="center"/>
    </xf>
    <xf numFmtId="0" fontId="29" fillId="0" borderId="23" xfId="0" applyFont="1" applyBorder="1" applyAlignment="1">
      <alignment vertical="center" wrapText="1"/>
    </xf>
    <xf numFmtId="0" fontId="29" fillId="0" borderId="62" xfId="0" applyFont="1" applyBorder="1" applyAlignment="1">
      <alignment vertical="center" wrapText="1"/>
    </xf>
    <xf numFmtId="179" fontId="39" fillId="29" borderId="19" xfId="0" applyNumberFormat="1" applyFont="1" applyFill="1" applyBorder="1" applyAlignment="1" applyProtection="1">
      <alignment horizontal="center" vertical="center" wrapText="1"/>
      <protection locked="0"/>
    </xf>
    <xf numFmtId="179" fontId="39" fillId="29" borderId="105" xfId="0" applyNumberFormat="1" applyFont="1" applyFill="1" applyBorder="1" applyAlignment="1" applyProtection="1">
      <alignment horizontal="center" vertical="center" wrapText="1"/>
      <protection locked="0"/>
    </xf>
    <xf numFmtId="179" fontId="39" fillId="29" borderId="70" xfId="0" applyNumberFormat="1" applyFont="1" applyFill="1" applyBorder="1" applyAlignment="1" applyProtection="1">
      <alignment horizontal="center" vertical="center" wrapText="1"/>
      <protection locked="0"/>
    </xf>
    <xf numFmtId="0" fontId="41" fillId="0" borderId="96" xfId="0" applyFont="1" applyBorder="1" applyAlignment="1">
      <alignment horizontal="center" vertical="center" wrapText="1"/>
    </xf>
    <xf numFmtId="0" fontId="41" fillId="0" borderId="103" xfId="0" applyFont="1" applyBorder="1" applyAlignment="1">
      <alignment horizontal="center" vertical="center" wrapText="1"/>
    </xf>
    <xf numFmtId="0" fontId="41" fillId="0" borderId="69" xfId="0" applyFont="1" applyBorder="1" applyAlignment="1">
      <alignment horizontal="center" vertical="center" wrapText="1"/>
    </xf>
    <xf numFmtId="0" fontId="29" fillId="0" borderId="102" xfId="0" applyFont="1" applyBorder="1" applyAlignment="1">
      <alignment horizontal="center" vertical="center" textRotation="255" wrapText="1"/>
    </xf>
    <xf numFmtId="0" fontId="29" fillId="0" borderId="103" xfId="0" applyFont="1" applyBorder="1" applyAlignment="1">
      <alignment horizontal="center" vertical="center" textRotation="255" wrapText="1"/>
    </xf>
    <xf numFmtId="0" fontId="29" fillId="0" borderId="12" xfId="0" applyFont="1" applyBorder="1" applyAlignment="1">
      <alignment horizontal="center" vertical="center"/>
    </xf>
    <xf numFmtId="176" fontId="29" fillId="0" borderId="12" xfId="0" applyNumberFormat="1" applyFont="1" applyBorder="1" applyAlignment="1">
      <alignment horizontal="center" vertical="center"/>
    </xf>
    <xf numFmtId="0" fontId="29" fillId="0" borderId="28" xfId="0" applyFont="1" applyBorder="1">
      <alignment vertical="center"/>
    </xf>
    <xf numFmtId="0" fontId="0" fillId="0" borderId="114" xfId="0" applyBorder="1">
      <alignment vertical="center"/>
    </xf>
    <xf numFmtId="176" fontId="32" fillId="29" borderId="115" xfId="0" applyNumberFormat="1" applyFont="1" applyFill="1" applyBorder="1" applyAlignment="1" applyProtection="1">
      <alignment horizontal="center" vertical="center"/>
      <protection locked="0"/>
    </xf>
    <xf numFmtId="176" fontId="32" fillId="29" borderId="75" xfId="0" applyNumberFormat="1" applyFont="1" applyFill="1" applyBorder="1" applyAlignment="1" applyProtection="1">
      <alignment horizontal="center" vertical="center"/>
      <protection locked="0"/>
    </xf>
    <xf numFmtId="176" fontId="39" fillId="29" borderId="105" xfId="0" applyNumberFormat="1" applyFont="1" applyFill="1" applyBorder="1" applyAlignment="1" applyProtection="1">
      <alignment horizontal="center" vertical="center"/>
      <protection locked="0"/>
    </xf>
    <xf numFmtId="176" fontId="39" fillId="29" borderId="70" xfId="0" applyNumberFormat="1" applyFont="1" applyFill="1" applyBorder="1" applyAlignment="1" applyProtection="1">
      <alignment horizontal="center" vertical="center"/>
      <protection locked="0"/>
    </xf>
    <xf numFmtId="0" fontId="6" fillId="0" borderId="13" xfId="0" applyFont="1" applyBorder="1" applyAlignment="1">
      <alignment horizontal="center" vertical="center" wrapText="1"/>
    </xf>
    <xf numFmtId="0" fontId="9" fillId="0" borderId="105" xfId="0" applyFont="1" applyBorder="1" applyAlignment="1">
      <alignment horizontal="center" vertical="center" wrapText="1"/>
    </xf>
    <xf numFmtId="0" fontId="6" fillId="0" borderId="102" xfId="0" applyFont="1" applyBorder="1" applyAlignment="1">
      <alignment horizontal="center" vertical="center"/>
    </xf>
    <xf numFmtId="0" fontId="6" fillId="0" borderId="69" xfId="0" applyFont="1" applyBorder="1" applyAlignment="1">
      <alignment horizontal="center" vertical="center"/>
    </xf>
    <xf numFmtId="0" fontId="6" fillId="0" borderId="113" xfId="0" applyFont="1" applyBorder="1" applyAlignment="1">
      <alignment horizontal="center" vertical="center"/>
    </xf>
    <xf numFmtId="0" fontId="6" fillId="0" borderId="14" xfId="0" applyFont="1" applyBorder="1" applyAlignment="1">
      <alignment horizontal="center" vertical="center"/>
    </xf>
    <xf numFmtId="0" fontId="9" fillId="0" borderId="118" xfId="0" applyFont="1" applyBorder="1" applyAlignment="1">
      <alignment horizontal="center" vertical="center" wrapText="1"/>
    </xf>
    <xf numFmtId="0" fontId="9" fillId="0" borderId="70" xfId="0" applyFont="1" applyBorder="1" applyAlignment="1">
      <alignment horizontal="center" vertical="center" wrapText="1"/>
    </xf>
    <xf numFmtId="0" fontId="6" fillId="0" borderId="96" xfId="0" applyFont="1" applyBorder="1" applyAlignment="1">
      <alignment horizontal="center" vertical="center" wrapText="1"/>
    </xf>
    <xf numFmtId="0" fontId="6" fillId="0" borderId="103" xfId="0" applyFont="1" applyBorder="1" applyAlignment="1">
      <alignment horizontal="center" vertical="center" wrapText="1"/>
    </xf>
    <xf numFmtId="0" fontId="41" fillId="0" borderId="18" xfId="0" applyFont="1" applyBorder="1" applyAlignment="1">
      <alignment horizontal="center" vertical="center" wrapText="1"/>
    </xf>
    <xf numFmtId="0" fontId="41" fillId="0" borderId="13"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105" xfId="0" applyFont="1" applyBorder="1" applyAlignment="1">
      <alignment horizontal="center" vertical="center" wrapText="1"/>
    </xf>
    <xf numFmtId="176" fontId="29" fillId="0" borderId="18" xfId="0" applyNumberFormat="1" applyFont="1" applyBorder="1" applyAlignment="1">
      <alignment horizontal="center" vertical="center" wrapText="1"/>
    </xf>
    <xf numFmtId="176" fontId="29" fillId="0" borderId="13" xfId="0" applyNumberFormat="1" applyFont="1" applyBorder="1" applyAlignment="1">
      <alignment horizontal="center" vertical="center" wrapText="1"/>
    </xf>
    <xf numFmtId="176" fontId="29" fillId="0" borderId="14" xfId="0" applyNumberFormat="1" applyFont="1" applyBorder="1" applyAlignment="1">
      <alignment horizontal="center" vertical="center" wrapText="1"/>
    </xf>
    <xf numFmtId="176" fontId="39" fillId="29" borderId="19" xfId="0" applyNumberFormat="1" applyFont="1" applyFill="1" applyBorder="1" applyAlignment="1" applyProtection="1">
      <alignment horizontal="center" vertical="center"/>
      <protection locked="0"/>
    </xf>
    <xf numFmtId="0" fontId="29" fillId="0" borderId="85" xfId="0" applyFont="1" applyBorder="1" applyAlignment="1">
      <alignment horizontal="left" vertical="center"/>
    </xf>
    <xf numFmtId="0" fontId="29" fillId="0" borderId="73" xfId="0" applyFont="1" applyBorder="1" applyAlignment="1">
      <alignment horizontal="left" vertical="center"/>
    </xf>
    <xf numFmtId="0" fontId="29" fillId="0" borderId="29" xfId="0" applyFont="1" applyBorder="1" applyAlignment="1">
      <alignment horizontal="left" vertical="center"/>
    </xf>
    <xf numFmtId="0" fontId="29" fillId="0" borderId="66" xfId="0" applyFont="1" applyBorder="1" applyAlignment="1">
      <alignment horizontal="left" vertical="center"/>
    </xf>
    <xf numFmtId="0" fontId="0" fillId="0" borderId="56" xfId="0" applyBorder="1" applyAlignment="1">
      <alignment horizontal="left" vertical="center" wrapText="1"/>
    </xf>
    <xf numFmtId="0" fontId="0" fillId="0" borderId="199" xfId="0" applyBorder="1" applyAlignment="1">
      <alignment horizontal="left" vertical="center" wrapText="1"/>
    </xf>
    <xf numFmtId="0" fontId="38" fillId="25" borderId="106" xfId="0" applyFont="1" applyFill="1" applyBorder="1" applyAlignment="1">
      <alignment horizontal="center" vertical="center"/>
    </xf>
    <xf numFmtId="0" fontId="38" fillId="25" borderId="107" xfId="0" applyFont="1" applyFill="1" applyBorder="1" applyAlignment="1">
      <alignment horizontal="center" vertical="center"/>
    </xf>
    <xf numFmtId="0" fontId="38" fillId="25" borderId="108" xfId="0" applyFont="1" applyFill="1" applyBorder="1" applyAlignment="1">
      <alignment horizontal="center" vertical="center"/>
    </xf>
    <xf numFmtId="0" fontId="38" fillId="25" borderId="26" xfId="0" applyFont="1" applyFill="1" applyBorder="1" applyAlignment="1">
      <alignment horizontal="center" vertical="center"/>
    </xf>
    <xf numFmtId="0" fontId="38" fillId="25" borderId="109" xfId="0" applyFont="1" applyFill="1" applyBorder="1" applyAlignment="1">
      <alignment horizontal="center" vertical="center"/>
    </xf>
    <xf numFmtId="0" fontId="38" fillId="25" borderId="110" xfId="0" applyFont="1" applyFill="1" applyBorder="1" applyAlignment="1">
      <alignment horizontal="center" vertical="center"/>
    </xf>
    <xf numFmtId="0" fontId="0" fillId="0" borderId="99" xfId="0" applyBorder="1" applyAlignment="1">
      <alignment horizontal="center" vertical="center"/>
    </xf>
    <xf numFmtId="0" fontId="38" fillId="25" borderId="48" xfId="0" applyFont="1" applyFill="1" applyBorder="1" applyAlignment="1">
      <alignment horizontal="center" vertical="center"/>
    </xf>
    <xf numFmtId="0" fontId="38" fillId="25" borderId="77" xfId="0" applyFont="1" applyFill="1" applyBorder="1" applyAlignment="1">
      <alignment horizontal="center" vertical="center"/>
    </xf>
    <xf numFmtId="0" fontId="29" fillId="0" borderId="18" xfId="0" applyFont="1" applyBorder="1" applyAlignment="1">
      <alignment horizontal="center" vertical="center"/>
    </xf>
    <xf numFmtId="0" fontId="29" fillId="0" borderId="23" xfId="0" applyFont="1" applyBorder="1">
      <alignment vertical="center"/>
    </xf>
    <xf numFmtId="0" fontId="0" fillId="0" borderId="62" xfId="0" applyBorder="1">
      <alignment vertical="center"/>
    </xf>
    <xf numFmtId="0" fontId="0" fillId="0" borderId="13" xfId="0" applyBorder="1" applyAlignment="1">
      <alignment horizontal="center" vertical="center" wrapText="1"/>
    </xf>
    <xf numFmtId="0" fontId="29" fillId="0" borderId="116" xfId="0" applyFont="1" applyBorder="1">
      <alignment vertical="center"/>
    </xf>
    <xf numFmtId="0" fontId="29" fillId="0" borderId="117" xfId="0" applyFont="1" applyBorder="1">
      <alignment vertical="center"/>
    </xf>
    <xf numFmtId="0" fontId="29" fillId="0" borderId="94" xfId="0" applyFont="1" applyBorder="1">
      <alignment vertical="center"/>
    </xf>
    <xf numFmtId="0" fontId="29" fillId="0" borderId="95" xfId="0" applyFont="1" applyBorder="1">
      <alignment vertical="center"/>
    </xf>
    <xf numFmtId="0" fontId="29" fillId="0" borderId="94" xfId="0" applyFont="1" applyBorder="1" applyAlignment="1">
      <alignment vertical="center" wrapText="1"/>
    </xf>
    <xf numFmtId="0" fontId="0" fillId="0" borderId="95" xfId="0" applyBorder="1" applyAlignment="1">
      <alignment vertical="center" wrapText="1"/>
    </xf>
    <xf numFmtId="178" fontId="41" fillId="29" borderId="72" xfId="0" applyNumberFormat="1" applyFont="1" applyFill="1" applyBorder="1" applyAlignment="1" applyProtection="1">
      <alignment horizontal="center" vertical="center"/>
      <protection locked="0"/>
    </xf>
    <xf numFmtId="178" fontId="41" fillId="29" borderId="111" xfId="0" applyNumberFormat="1" applyFont="1" applyFill="1" applyBorder="1" applyAlignment="1" applyProtection="1">
      <alignment horizontal="center" vertical="center"/>
      <protection locked="0"/>
    </xf>
    <xf numFmtId="178" fontId="41" fillId="29" borderId="75" xfId="0" applyNumberFormat="1" applyFont="1" applyFill="1" applyBorder="1" applyAlignment="1" applyProtection="1">
      <alignment horizontal="center" vertical="center"/>
      <protection locked="0"/>
    </xf>
    <xf numFmtId="0" fontId="0" fillId="0" borderId="117" xfId="0" applyBorder="1">
      <alignment vertical="center"/>
    </xf>
    <xf numFmtId="0" fontId="29" fillId="0" borderId="119" xfId="0" applyFont="1" applyBorder="1">
      <alignment vertical="center"/>
    </xf>
    <xf numFmtId="0" fontId="0" fillId="0" borderId="120" xfId="0" applyBorder="1">
      <alignment vertical="center"/>
    </xf>
    <xf numFmtId="0" fontId="59" fillId="28" borderId="65" xfId="0" applyFont="1" applyFill="1" applyBorder="1" applyAlignment="1">
      <alignment horizontal="center" vertical="center"/>
    </xf>
    <xf numFmtId="0" fontId="59" fillId="28" borderId="52" xfId="0" applyFont="1" applyFill="1" applyBorder="1" applyAlignment="1">
      <alignment horizontal="center" vertical="center"/>
    </xf>
    <xf numFmtId="0" fontId="59" fillId="28" borderId="11" xfId="0" applyFont="1" applyFill="1" applyBorder="1" applyAlignment="1">
      <alignment horizontal="center" vertical="center"/>
    </xf>
    <xf numFmtId="0" fontId="6" fillId="24" borderId="0" xfId="0" applyFont="1" applyFill="1" applyAlignment="1">
      <alignment horizontal="center" vertical="center"/>
    </xf>
    <xf numFmtId="0" fontId="35" fillId="0" borderId="0" xfId="0" applyFont="1" applyAlignment="1">
      <alignment horizontal="center" vertical="center"/>
    </xf>
    <xf numFmtId="0" fontId="0" fillId="0" borderId="0" xfId="0" applyAlignment="1">
      <alignment horizontal="center" vertical="center"/>
    </xf>
    <xf numFmtId="0" fontId="31" fillId="29" borderId="99" xfId="0" applyFont="1" applyFill="1" applyBorder="1" applyAlignment="1" applyProtection="1">
      <alignment horizontal="left" vertical="center" shrinkToFit="1"/>
      <protection locked="0"/>
    </xf>
    <xf numFmtId="0" fontId="31" fillId="29" borderId="50" xfId="0" applyFont="1" applyFill="1" applyBorder="1" applyAlignment="1" applyProtection="1">
      <alignment horizontal="left" vertical="center" shrinkToFit="1"/>
      <protection locked="0"/>
    </xf>
    <xf numFmtId="0" fontId="29" fillId="0" borderId="15" xfId="0" applyFont="1" applyBorder="1" applyAlignment="1">
      <alignment horizontal="center" vertical="center"/>
    </xf>
    <xf numFmtId="0" fontId="29" fillId="0" borderId="99" xfId="0" applyFont="1" applyBorder="1" applyAlignment="1">
      <alignment horizontal="center" vertical="center"/>
    </xf>
    <xf numFmtId="0" fontId="29" fillId="0" borderId="71" xfId="0" applyFont="1" applyBorder="1" applyAlignment="1">
      <alignment horizontal="center" vertical="center"/>
    </xf>
    <xf numFmtId="0" fontId="29" fillId="0" borderId="44" xfId="0" applyFont="1" applyBorder="1" applyAlignment="1">
      <alignment horizontal="center" vertical="center"/>
    </xf>
    <xf numFmtId="0" fontId="31" fillId="29" borderId="12" xfId="0" applyFont="1" applyFill="1" applyBorder="1" applyAlignment="1" applyProtection="1">
      <alignment horizontal="left" vertical="center" shrinkToFit="1"/>
      <protection locked="0"/>
    </xf>
    <xf numFmtId="0" fontId="31" fillId="29" borderId="65" xfId="0" applyFont="1" applyFill="1" applyBorder="1" applyAlignment="1" applyProtection="1">
      <alignment horizontal="left" vertical="center" shrinkToFit="1"/>
      <protection locked="0"/>
    </xf>
    <xf numFmtId="0" fontId="31" fillId="29" borderId="100" xfId="0" applyFont="1" applyFill="1" applyBorder="1" applyAlignment="1" applyProtection="1">
      <alignment horizontal="left" vertical="center" shrinkToFit="1"/>
      <protection locked="0"/>
    </xf>
    <xf numFmtId="0" fontId="31" fillId="29" borderId="101" xfId="0" applyFont="1" applyFill="1" applyBorder="1" applyAlignment="1" applyProtection="1">
      <alignment horizontal="left" vertical="center" shrinkToFit="1"/>
      <protection locked="0"/>
    </xf>
    <xf numFmtId="0" fontId="31" fillId="29" borderId="12" xfId="0" applyFont="1" applyFill="1" applyBorder="1" applyAlignment="1" applyProtection="1">
      <alignment horizontal="center" vertical="center" shrinkToFit="1"/>
      <protection locked="0"/>
    </xf>
    <xf numFmtId="0" fontId="31" fillId="29" borderId="39" xfId="0" applyFont="1" applyFill="1" applyBorder="1" applyAlignment="1" applyProtection="1">
      <alignment horizontal="center" vertical="center" shrinkToFit="1"/>
      <protection locked="0"/>
    </xf>
    <xf numFmtId="0" fontId="29" fillId="0" borderId="96" xfId="0" applyFont="1" applyBorder="1" applyAlignment="1">
      <alignment horizontal="center" vertical="center" wrapText="1"/>
    </xf>
    <xf numFmtId="0" fontId="31" fillId="29" borderId="18" xfId="0" applyFont="1" applyFill="1" applyBorder="1" applyAlignment="1" applyProtection="1">
      <alignment horizontal="center" vertical="center" shrinkToFit="1"/>
      <protection locked="0"/>
    </xf>
    <xf numFmtId="0" fontId="31" fillId="29" borderId="19" xfId="0" applyFont="1" applyFill="1" applyBorder="1" applyAlignment="1" applyProtection="1">
      <alignment horizontal="center" vertical="center" shrinkToFit="1"/>
      <protection locked="0"/>
    </xf>
    <xf numFmtId="0" fontId="0" fillId="0" borderId="103" xfId="0" applyBorder="1" applyAlignment="1">
      <alignment horizontal="center" vertical="center" textRotation="255" wrapText="1"/>
    </xf>
    <xf numFmtId="0" fontId="0" fillId="0" borderId="104" xfId="0" applyBorder="1" applyAlignment="1">
      <alignment horizontal="center" vertical="center" textRotation="255" wrapText="1"/>
    </xf>
    <xf numFmtId="0" fontId="29" fillId="0" borderId="84" xfId="0" applyFont="1" applyBorder="1">
      <alignment vertical="center"/>
    </xf>
    <xf numFmtId="0" fontId="29" fillId="0" borderId="121" xfId="0" applyFont="1" applyBorder="1">
      <alignment vertical="center"/>
    </xf>
    <xf numFmtId="0" fontId="29" fillId="0" borderId="122" xfId="0" applyFont="1" applyBorder="1">
      <alignment vertical="center"/>
    </xf>
    <xf numFmtId="177" fontId="51" fillId="29" borderId="121" xfId="0" applyNumberFormat="1" applyFont="1" applyFill="1" applyBorder="1" applyAlignment="1" applyProtection="1">
      <alignment horizontal="center" vertical="center" shrinkToFit="1"/>
      <protection locked="0"/>
    </xf>
    <xf numFmtId="0" fontId="51" fillId="29" borderId="36" xfId="0" applyFont="1" applyFill="1" applyBorder="1" applyAlignment="1" applyProtection="1">
      <alignment horizontal="center" vertical="center" shrinkToFit="1"/>
      <protection locked="0"/>
    </xf>
    <xf numFmtId="0" fontId="29" fillId="0" borderId="21" xfId="0" applyFont="1" applyBorder="1">
      <alignment vertical="center"/>
    </xf>
    <xf numFmtId="0" fontId="0" fillId="0" borderId="21" xfId="0" applyBorder="1">
      <alignment vertical="center"/>
    </xf>
    <xf numFmtId="176" fontId="32" fillId="29" borderId="111" xfId="0" applyNumberFormat="1" applyFont="1" applyFill="1" applyBorder="1" applyAlignment="1" applyProtection="1">
      <alignment horizontal="center" vertical="center"/>
      <protection locked="0"/>
    </xf>
    <xf numFmtId="176" fontId="39" fillId="29" borderId="39" xfId="0" applyNumberFormat="1" applyFont="1" applyFill="1" applyBorder="1" applyAlignment="1" applyProtection="1">
      <alignment horizontal="center" vertical="center"/>
      <protection locked="0"/>
    </xf>
    <xf numFmtId="0" fontId="29" fillId="0" borderId="119" xfId="0" applyFont="1" applyBorder="1" applyAlignment="1">
      <alignment vertical="center" wrapText="1"/>
    </xf>
    <xf numFmtId="0" fontId="0" fillId="0" borderId="120" xfId="0" applyBorder="1" applyAlignment="1">
      <alignment vertical="center" wrapText="1"/>
    </xf>
    <xf numFmtId="0" fontId="29" fillId="0" borderId="12" xfId="0" applyFont="1" applyBorder="1" applyAlignment="1">
      <alignment horizontal="center" vertical="center" wrapText="1"/>
    </xf>
    <xf numFmtId="0" fontId="29" fillId="0" borderId="16" xfId="0" applyFont="1" applyBorder="1" applyAlignment="1">
      <alignment horizontal="center" vertical="center" wrapText="1"/>
    </xf>
    <xf numFmtId="176" fontId="29" fillId="0" borderId="12" xfId="0" applyNumberFormat="1" applyFont="1" applyBorder="1" applyAlignment="1">
      <alignment horizontal="center" vertical="center" wrapText="1"/>
    </xf>
    <xf numFmtId="176" fontId="29" fillId="0" borderId="16" xfId="0" applyNumberFormat="1" applyFont="1" applyBorder="1" applyAlignment="1">
      <alignment horizontal="center" vertical="center" wrapText="1"/>
    </xf>
    <xf numFmtId="0" fontId="0" fillId="0" borderId="62" xfId="0" applyBorder="1" applyAlignment="1">
      <alignment vertical="center" wrapText="1"/>
    </xf>
    <xf numFmtId="176" fontId="32" fillId="29" borderId="96" xfId="0" applyNumberFormat="1" applyFont="1" applyFill="1" applyBorder="1" applyAlignment="1" applyProtection="1">
      <alignment horizontal="center" vertical="center"/>
      <protection locked="0"/>
    </xf>
    <xf numFmtId="176" fontId="32" fillId="29" borderId="103" xfId="0" applyNumberFormat="1" applyFont="1" applyFill="1" applyBorder="1" applyAlignment="1" applyProtection="1">
      <alignment horizontal="center" vertical="center"/>
      <protection locked="0"/>
    </xf>
    <xf numFmtId="0" fontId="6" fillId="0" borderId="103" xfId="0" applyFont="1" applyBorder="1" applyAlignment="1">
      <alignment horizontal="center" vertical="center"/>
    </xf>
    <xf numFmtId="0" fontId="6" fillId="0" borderId="13" xfId="0" applyFont="1" applyBorder="1" applyAlignment="1">
      <alignment horizontal="center" vertical="center"/>
    </xf>
    <xf numFmtId="0" fontId="0" fillId="0" borderId="94" xfId="0" applyBorder="1" applyAlignment="1">
      <alignment vertical="center" wrapText="1"/>
    </xf>
    <xf numFmtId="0" fontId="0" fillId="0" borderId="69" xfId="0" applyBorder="1" applyAlignment="1">
      <alignment horizontal="center" vertical="center" wrapText="1"/>
    </xf>
    <xf numFmtId="0" fontId="6" fillId="0" borderId="18" xfId="0" applyFont="1" applyBorder="1" applyAlignment="1">
      <alignment horizontal="center" vertical="center" wrapText="1"/>
    </xf>
    <xf numFmtId="0" fontId="0" fillId="0" borderId="14" xfId="0" applyBorder="1" applyAlignment="1">
      <alignment horizontal="center" vertical="center" wrapText="1"/>
    </xf>
    <xf numFmtId="0" fontId="9" fillId="0" borderId="19" xfId="0" applyFont="1" applyBorder="1" applyAlignment="1">
      <alignment horizontal="center" vertical="center" wrapText="1"/>
    </xf>
    <xf numFmtId="0" fontId="0" fillId="0" borderId="70" xfId="0" applyBorder="1" applyAlignment="1">
      <alignment horizontal="center" vertical="center" wrapText="1"/>
    </xf>
    <xf numFmtId="0" fontId="29" fillId="0" borderId="57" xfId="0" applyFont="1" applyBorder="1" applyAlignment="1">
      <alignment horizontal="center" vertical="center" wrapText="1"/>
    </xf>
    <xf numFmtId="0" fontId="29" fillId="0" borderId="56" xfId="0" applyFont="1" applyBorder="1" applyAlignment="1">
      <alignment horizontal="center" vertical="center" wrapText="1"/>
    </xf>
    <xf numFmtId="0" fontId="29" fillId="0" borderId="192" xfId="0" applyFont="1" applyBorder="1" applyAlignment="1">
      <alignment horizontal="left" vertical="center"/>
    </xf>
    <xf numFmtId="0" fontId="29" fillId="0" borderId="193" xfId="0" applyFont="1" applyBorder="1" applyAlignment="1">
      <alignment horizontal="left" vertical="center"/>
    </xf>
    <xf numFmtId="0" fontId="6" fillId="0" borderId="96" xfId="0" applyFont="1" applyBorder="1" applyAlignment="1">
      <alignment horizontal="center" vertical="center"/>
    </xf>
    <xf numFmtId="0" fontId="6" fillId="0" borderId="18" xfId="0" applyFont="1" applyBorder="1" applyAlignment="1">
      <alignment horizontal="center" vertical="center"/>
    </xf>
    <xf numFmtId="0" fontId="9" fillId="0" borderId="19" xfId="0" applyFont="1" applyBorder="1" applyAlignment="1">
      <alignment horizontal="center" vertical="center"/>
    </xf>
    <xf numFmtId="0" fontId="9" fillId="0" borderId="105" xfId="0" applyFont="1" applyBorder="1" applyAlignment="1">
      <alignment horizontal="center" vertical="center"/>
    </xf>
    <xf numFmtId="0" fontId="9" fillId="0" borderId="118" xfId="0" applyFont="1" applyBorder="1" applyAlignment="1">
      <alignment horizontal="center" vertical="center"/>
    </xf>
    <xf numFmtId="0" fontId="9" fillId="0" borderId="70" xfId="0" applyFont="1" applyBorder="1" applyAlignment="1">
      <alignment horizontal="center" vertical="center"/>
    </xf>
    <xf numFmtId="0" fontId="29" fillId="0" borderId="94" xfId="0" applyFont="1" applyBorder="1" applyAlignment="1">
      <alignment vertical="center" shrinkToFit="1"/>
    </xf>
    <xf numFmtId="0" fontId="0" fillId="0" borderId="95" xfId="0" applyBorder="1" applyAlignment="1">
      <alignment vertical="center" shrinkToFit="1"/>
    </xf>
    <xf numFmtId="176" fontId="32" fillId="26" borderId="96" xfId="0" applyNumberFormat="1" applyFont="1" applyFill="1" applyBorder="1" applyAlignment="1" applyProtection="1">
      <alignment horizontal="center" vertical="center"/>
      <protection locked="0"/>
    </xf>
    <xf numFmtId="176" fontId="32" fillId="26" borderId="69" xfId="0" applyNumberFormat="1" applyFont="1" applyFill="1" applyBorder="1" applyAlignment="1" applyProtection="1">
      <alignment horizontal="center" vertical="center"/>
      <protection locked="0"/>
    </xf>
    <xf numFmtId="0" fontId="29" fillId="0" borderId="37" xfId="0" applyFont="1" applyBorder="1" applyAlignment="1">
      <alignment horizontal="center" vertical="center" wrapText="1"/>
    </xf>
    <xf numFmtId="176" fontId="29" fillId="0" borderId="113" xfId="0" applyNumberFormat="1" applyFont="1" applyBorder="1" applyAlignment="1">
      <alignment horizontal="center" vertical="center" wrapText="1"/>
    </xf>
    <xf numFmtId="0" fontId="29" fillId="0" borderId="28" xfId="0" applyFont="1" applyBorder="1" applyAlignment="1">
      <alignment vertical="center" wrapText="1" shrinkToFit="1"/>
    </xf>
    <xf numFmtId="0" fontId="0" fillId="0" borderId="114" xfId="0" applyBorder="1" applyAlignment="1">
      <alignment vertical="center" wrapText="1" shrinkToFit="1"/>
    </xf>
    <xf numFmtId="176" fontId="32" fillId="26" borderId="102" xfId="0" applyNumberFormat="1" applyFont="1" applyFill="1" applyBorder="1" applyAlignment="1" applyProtection="1">
      <alignment horizontal="center" vertical="center"/>
      <protection locked="0"/>
    </xf>
    <xf numFmtId="176" fontId="39" fillId="29" borderId="118" xfId="0" applyNumberFormat="1" applyFont="1" applyFill="1" applyBorder="1" applyAlignment="1" applyProtection="1">
      <alignment horizontal="center" vertical="center"/>
      <protection locked="0"/>
    </xf>
    <xf numFmtId="0" fontId="29" fillId="0" borderId="95" xfId="0" applyFont="1" applyBorder="1" applyAlignment="1">
      <alignment vertical="center" wrapText="1"/>
    </xf>
    <xf numFmtId="176" fontId="32" fillId="29" borderId="59" xfId="0" applyNumberFormat="1" applyFont="1" applyFill="1" applyBorder="1" applyAlignment="1" applyProtection="1">
      <alignment horizontal="center" vertical="center"/>
      <protection locked="0"/>
    </xf>
    <xf numFmtId="176" fontId="32" fillId="29" borderId="202" xfId="0" applyNumberFormat="1" applyFont="1" applyFill="1" applyBorder="1" applyAlignment="1" applyProtection="1">
      <alignment horizontal="center" vertical="center"/>
      <protection locked="0"/>
    </xf>
    <xf numFmtId="176" fontId="32" fillId="26" borderId="103" xfId="0" applyNumberFormat="1" applyFont="1" applyFill="1" applyBorder="1" applyAlignment="1" applyProtection="1">
      <alignment horizontal="center" vertical="center"/>
      <protection locked="0"/>
    </xf>
    <xf numFmtId="0" fontId="29" fillId="0" borderId="18" xfId="0" applyFont="1" applyBorder="1" applyAlignment="1" applyProtection="1">
      <alignment horizontal="center" vertical="center" wrapText="1"/>
      <protection locked="0"/>
    </xf>
    <xf numFmtId="0" fontId="29" fillId="0" borderId="13" xfId="0" applyFont="1" applyBorder="1" applyAlignment="1" applyProtection="1">
      <alignment horizontal="center" vertical="center" wrapText="1"/>
      <protection locked="0"/>
    </xf>
    <xf numFmtId="0" fontId="29" fillId="0" borderId="26" xfId="0" applyFont="1" applyBorder="1" applyAlignment="1" applyProtection="1">
      <alignment horizontal="center" vertical="center" wrapText="1"/>
      <protection locked="0"/>
    </xf>
    <xf numFmtId="176" fontId="29" fillId="0" borderId="26" xfId="0" applyNumberFormat="1" applyFont="1" applyBorder="1" applyAlignment="1">
      <alignment horizontal="center" vertical="center" wrapText="1"/>
    </xf>
    <xf numFmtId="0" fontId="29" fillId="0" borderId="87" xfId="0" applyFont="1" applyBorder="1" applyAlignment="1">
      <alignment horizontal="center" vertical="center" wrapText="1"/>
    </xf>
    <xf numFmtId="176" fontId="32" fillId="26" borderId="96" xfId="0" applyNumberFormat="1" applyFont="1" applyFill="1" applyBorder="1" applyAlignment="1" applyProtection="1">
      <alignment horizontal="center" vertical="center" wrapText="1" shrinkToFit="1"/>
      <protection locked="0"/>
    </xf>
    <xf numFmtId="176" fontId="32" fillId="26" borderId="103" xfId="0" applyNumberFormat="1" applyFont="1" applyFill="1" applyBorder="1" applyAlignment="1" applyProtection="1">
      <alignment horizontal="center" vertical="center" wrapText="1" shrinkToFit="1"/>
      <protection locked="0"/>
    </xf>
    <xf numFmtId="176" fontId="32" fillId="26" borderId="104" xfId="0" applyNumberFormat="1" applyFont="1" applyFill="1" applyBorder="1" applyAlignment="1" applyProtection="1">
      <alignment horizontal="center" vertical="center" wrapText="1" shrinkToFit="1"/>
      <protection locked="0"/>
    </xf>
    <xf numFmtId="176" fontId="39" fillId="29" borderId="27" xfId="0" applyNumberFormat="1" applyFont="1" applyFill="1" applyBorder="1" applyAlignment="1" applyProtection="1">
      <alignment horizontal="center" vertical="center"/>
      <protection locked="0"/>
    </xf>
    <xf numFmtId="0" fontId="6" fillId="0" borderId="104" xfId="0" applyFont="1" applyBorder="1" applyAlignment="1">
      <alignment horizontal="center" vertical="center"/>
    </xf>
    <xf numFmtId="0" fontId="6" fillId="0" borderId="26" xfId="0" applyFont="1" applyBorder="1" applyAlignment="1">
      <alignment horizontal="center" vertical="center"/>
    </xf>
    <xf numFmtId="0" fontId="29" fillId="0" borderId="14" xfId="0" applyFont="1" applyBorder="1" applyAlignment="1" applyProtection="1">
      <alignment horizontal="center" vertical="center" wrapText="1"/>
      <protection locked="0"/>
    </xf>
    <xf numFmtId="0" fontId="9" fillId="0" borderId="27" xfId="0" applyFont="1" applyBorder="1" applyAlignment="1">
      <alignment horizontal="center" vertical="center"/>
    </xf>
    <xf numFmtId="0" fontId="29" fillId="0" borderId="55" xfId="0" applyFont="1" applyBorder="1" applyAlignment="1">
      <alignment horizontal="center" vertical="center"/>
    </xf>
    <xf numFmtId="0" fontId="29" fillId="0" borderId="96" xfId="0" applyFont="1" applyBorder="1" applyAlignment="1">
      <alignment horizontal="center" vertical="center"/>
    </xf>
    <xf numFmtId="0" fontId="29" fillId="0" borderId="125" xfId="0" applyFont="1" applyBorder="1" applyAlignment="1">
      <alignment horizontal="center" vertical="center"/>
    </xf>
    <xf numFmtId="0" fontId="0" fillId="0" borderId="84" xfId="0" applyBorder="1" applyAlignment="1">
      <alignment horizontal="center" vertical="center"/>
    </xf>
    <xf numFmtId="0" fontId="0" fillId="0" borderId="121" xfId="0" applyBorder="1" applyAlignment="1">
      <alignment horizontal="center" vertical="center"/>
    </xf>
    <xf numFmtId="0" fontId="0" fillId="0" borderId="36" xfId="0" applyBorder="1" applyAlignment="1">
      <alignment horizontal="center" vertical="center"/>
    </xf>
    <xf numFmtId="0" fontId="0" fillId="0" borderId="85" xfId="0" applyBorder="1" applyAlignment="1">
      <alignment horizontal="center" vertical="center"/>
    </xf>
    <xf numFmtId="0" fontId="0" fillId="0" borderId="10" xfId="0" applyBorder="1" applyAlignment="1">
      <alignment horizontal="center" vertical="center"/>
    </xf>
    <xf numFmtId="0" fontId="0" fillId="0" borderId="73" xfId="0" applyBorder="1" applyAlignment="1">
      <alignment horizontal="center" vertical="center"/>
    </xf>
    <xf numFmtId="0" fontId="0" fillId="0" borderId="64" xfId="0" applyBorder="1" applyAlignment="1">
      <alignment horizontal="center" vertical="center"/>
    </xf>
    <xf numFmtId="0" fontId="0" fillId="0" borderId="93" xfId="0" applyBorder="1" applyAlignment="1">
      <alignment horizontal="center" vertical="center"/>
    </xf>
    <xf numFmtId="0" fontId="0" fillId="0" borderId="17" xfId="0" applyBorder="1" applyAlignment="1">
      <alignment horizontal="center" vertical="center"/>
    </xf>
    <xf numFmtId="0" fontId="29" fillId="0" borderId="123" xfId="0" applyFont="1" applyBorder="1" applyAlignment="1">
      <alignment horizontal="center" vertical="center" wrapText="1"/>
    </xf>
    <xf numFmtId="0" fontId="29" fillId="0" borderId="97" xfId="0" applyFont="1" applyBorder="1" applyAlignment="1">
      <alignment horizontal="left" vertical="center" wrapText="1"/>
    </xf>
    <xf numFmtId="0" fontId="29" fillId="0" borderId="98" xfId="0" applyFont="1" applyBorder="1" applyAlignment="1">
      <alignment horizontal="left" vertical="center" wrapText="1"/>
    </xf>
    <xf numFmtId="0" fontId="29" fillId="0" borderId="102" xfId="0" applyFont="1" applyBorder="1" applyAlignment="1">
      <alignment horizontal="center" vertical="center" textRotation="255"/>
    </xf>
    <xf numFmtId="0" fontId="29" fillId="0" borderId="103" xfId="0" applyFont="1" applyBorder="1" applyAlignment="1">
      <alignment horizontal="center" vertical="center" textRotation="255"/>
    </xf>
    <xf numFmtId="0" fontId="29" fillId="0" borderId="104" xfId="0" applyFont="1" applyBorder="1" applyAlignment="1">
      <alignment horizontal="center" vertical="center" textRotation="255"/>
    </xf>
    <xf numFmtId="0" fontId="29" fillId="0" borderId="26" xfId="0" applyFont="1" applyBorder="1" applyAlignment="1">
      <alignment horizontal="center" vertical="center" wrapText="1"/>
    </xf>
    <xf numFmtId="176" fontId="29" fillId="0" borderId="13" xfId="0" quotePrefix="1" applyNumberFormat="1" applyFont="1" applyBorder="1" applyAlignment="1">
      <alignment horizontal="center" vertical="center" wrapText="1"/>
    </xf>
    <xf numFmtId="0" fontId="29" fillId="0" borderId="113" xfId="0" applyFont="1" applyBorder="1" applyAlignment="1">
      <alignment horizontal="center" vertical="center" wrapText="1"/>
    </xf>
    <xf numFmtId="0" fontId="29" fillId="0" borderId="126" xfId="0" applyFont="1" applyBorder="1" applyAlignment="1">
      <alignment horizontal="center" vertical="center" wrapText="1"/>
    </xf>
    <xf numFmtId="0" fontId="29" fillId="0" borderId="90" xfId="0" applyFont="1" applyBorder="1" applyAlignment="1">
      <alignment horizontal="center" vertical="center" wrapText="1"/>
    </xf>
    <xf numFmtId="0" fontId="29" fillId="0" borderId="124" xfId="0" applyFont="1" applyBorder="1" applyAlignment="1">
      <alignment horizontal="center" vertical="center" wrapText="1"/>
    </xf>
    <xf numFmtId="176" fontId="54" fillId="29" borderId="103" xfId="0" applyNumberFormat="1" applyFont="1" applyFill="1" applyBorder="1" applyAlignment="1" applyProtection="1">
      <alignment horizontal="center" vertical="center" shrinkToFit="1"/>
      <protection locked="0"/>
    </xf>
    <xf numFmtId="176" fontId="54" fillId="29" borderId="104" xfId="0" applyNumberFormat="1" applyFont="1" applyFill="1" applyBorder="1" applyAlignment="1" applyProtection="1">
      <alignment horizontal="center" vertical="center" shrinkToFit="1"/>
      <protection locked="0"/>
    </xf>
    <xf numFmtId="0" fontId="29" fillId="0" borderId="104" xfId="0" applyFont="1" applyBorder="1" applyAlignment="1">
      <alignment horizontal="center" vertical="center" textRotation="255" wrapText="1"/>
    </xf>
    <xf numFmtId="0" fontId="55" fillId="0" borderId="0" xfId="0" applyFont="1" applyAlignment="1">
      <alignment vertical="center" wrapText="1"/>
    </xf>
    <xf numFmtId="0" fontId="55" fillId="0" borderId="154" xfId="0" applyFont="1" applyBorder="1" applyAlignment="1">
      <alignment vertical="center" wrapText="1"/>
    </xf>
    <xf numFmtId="0" fontId="55" fillId="0" borderId="110" xfId="0" applyFont="1" applyBorder="1" applyAlignment="1">
      <alignment vertical="center" wrapText="1"/>
    </xf>
    <xf numFmtId="0" fontId="55" fillId="0" borderId="153" xfId="0" applyFont="1" applyBorder="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0" fillId="0" borderId="86" xfId="0" applyBorder="1" applyAlignment="1">
      <alignment horizontal="center" vertical="center"/>
    </xf>
    <xf numFmtId="0" fontId="0" fillId="0" borderId="112" xfId="0" applyBorder="1" applyAlignment="1">
      <alignment horizontal="center" vertical="center"/>
    </xf>
    <xf numFmtId="0" fontId="0" fillId="0" borderId="74" xfId="0" applyBorder="1" applyAlignment="1">
      <alignment horizontal="center" vertical="center"/>
    </xf>
    <xf numFmtId="0" fontId="55" fillId="0" borderId="149" xfId="0" applyFont="1" applyBorder="1" applyAlignment="1">
      <alignment horizontal="left" vertical="center"/>
    </xf>
    <xf numFmtId="0" fontId="55" fillId="0" borderId="133" xfId="0" applyFont="1" applyBorder="1" applyAlignment="1">
      <alignment horizontal="left" vertical="center"/>
    </xf>
    <xf numFmtId="0" fontId="55" fillId="0" borderId="133" xfId="0" applyFont="1" applyBorder="1">
      <alignment vertical="center"/>
    </xf>
    <xf numFmtId="0" fontId="55" fillId="0" borderId="150" xfId="0" applyFont="1" applyBorder="1">
      <alignment vertical="center"/>
    </xf>
    <xf numFmtId="0" fontId="55" fillId="0" borderId="0" xfId="0" applyFont="1" applyAlignment="1">
      <alignment vertical="center" shrinkToFit="1"/>
    </xf>
    <xf numFmtId="0" fontId="55" fillId="0" borderId="0" xfId="0" applyFont="1" applyAlignment="1">
      <alignment horizontal="left" vertical="center" shrinkToFit="1"/>
    </xf>
    <xf numFmtId="0" fontId="55" fillId="0" borderId="154" xfId="0" applyFont="1" applyBorder="1" applyAlignment="1">
      <alignment horizontal="left" vertical="center" shrinkToFit="1"/>
    </xf>
    <xf numFmtId="0" fontId="57" fillId="28" borderId="12" xfId="0" applyFont="1" applyFill="1" applyBorder="1" applyAlignment="1">
      <alignment horizontal="right" vertical="center" wrapText="1"/>
    </xf>
    <xf numFmtId="0" fontId="48" fillId="0" borderId="0" xfId="0" applyFont="1" applyAlignment="1">
      <alignment horizontal="center" vertical="center" wrapText="1"/>
    </xf>
    <xf numFmtId="0" fontId="3" fillId="29" borderId="51" xfId="0" applyFont="1" applyFill="1" applyBorder="1" applyAlignment="1" applyProtection="1">
      <alignment vertical="center" shrinkToFit="1"/>
      <protection locked="0"/>
    </xf>
    <xf numFmtId="0" fontId="3" fillId="29" borderId="52" xfId="0" applyFont="1" applyFill="1" applyBorder="1" applyAlignment="1" applyProtection="1">
      <alignment vertical="center" shrinkToFit="1"/>
      <protection locked="0"/>
    </xf>
    <xf numFmtId="0" fontId="3" fillId="0" borderId="8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0" xfId="0" applyFont="1" applyAlignment="1">
      <alignment horizontal="distributed" vertical="center" wrapText="1"/>
    </xf>
    <xf numFmtId="0" fontId="3" fillId="0" borderId="12" xfId="0" applyFont="1" applyBorder="1" applyAlignment="1">
      <alignment horizontal="center" vertical="center" wrapText="1"/>
    </xf>
    <xf numFmtId="0" fontId="3" fillId="0" borderId="85"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73"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51" xfId="0" applyFont="1" applyBorder="1" applyAlignment="1" applyProtection="1">
      <alignment horizontal="center" vertical="center" wrapText="1"/>
      <protection locked="0"/>
    </xf>
    <xf numFmtId="0" fontId="3" fillId="0" borderId="78" xfId="0" applyFont="1" applyBorder="1" applyAlignment="1" applyProtection="1">
      <alignment horizontal="center" vertical="center" wrapText="1"/>
      <protection locked="0"/>
    </xf>
    <xf numFmtId="0" fontId="3" fillId="27" borderId="160" xfId="0" applyFont="1" applyFill="1" applyBorder="1" applyAlignment="1" applyProtection="1">
      <alignment horizontal="center" vertical="center" wrapText="1"/>
      <protection locked="0"/>
    </xf>
    <xf numFmtId="0" fontId="3" fillId="27" borderId="161" xfId="0" applyFont="1" applyFill="1" applyBorder="1" applyAlignment="1" applyProtection="1">
      <alignment horizontal="center" vertical="center" wrapText="1"/>
      <protection locked="0"/>
    </xf>
    <xf numFmtId="0" fontId="3" fillId="29" borderId="51" xfId="0" applyFont="1" applyFill="1" applyBorder="1" applyAlignment="1" applyProtection="1">
      <alignment horizontal="center" shrinkToFit="1"/>
      <protection locked="0"/>
    </xf>
    <xf numFmtId="0" fontId="3" fillId="29" borderId="0" xfId="0" applyFont="1" applyFill="1" applyAlignment="1" applyProtection="1">
      <alignment horizontal="center" shrinkToFit="1"/>
      <protection locked="0"/>
    </xf>
    <xf numFmtId="0" fontId="3" fillId="0" borderId="51" xfId="0" applyFont="1" applyBorder="1" applyAlignment="1" applyProtection="1">
      <alignment horizontal="right" shrinkToFit="1"/>
      <protection locked="0"/>
    </xf>
    <xf numFmtId="0" fontId="3" fillId="27" borderId="51" xfId="0" applyFont="1" applyFill="1" applyBorder="1" applyAlignment="1" applyProtection="1">
      <alignment horizontal="center" shrinkToFit="1"/>
      <protection locked="0"/>
    </xf>
    <xf numFmtId="0" fontId="50" fillId="27" borderId="0" xfId="0" applyFont="1" applyFill="1" applyAlignment="1">
      <alignment vertical="center" wrapText="1"/>
    </xf>
    <xf numFmtId="0" fontId="3" fillId="27" borderId="159" xfId="0" applyFont="1" applyFill="1" applyBorder="1" applyAlignment="1" applyProtection="1">
      <alignment horizontal="center" vertical="center" wrapText="1"/>
      <protection locked="0"/>
    </xf>
    <xf numFmtId="0" fontId="3" fillId="26" borderId="18" xfId="0" applyFont="1" applyFill="1" applyBorder="1" applyAlignment="1" applyProtection="1">
      <alignment horizontal="center" vertical="center" wrapText="1"/>
      <protection locked="0"/>
    </xf>
    <xf numFmtId="0" fontId="3" fillId="26" borderId="14" xfId="0" applyFont="1" applyFill="1" applyBorder="1" applyAlignment="1" applyProtection="1">
      <alignment horizontal="center" vertical="center" wrapText="1"/>
      <protection locked="0"/>
    </xf>
    <xf numFmtId="0" fontId="3" fillId="26" borderId="85" xfId="0" applyFont="1" applyFill="1" applyBorder="1" applyAlignment="1" applyProtection="1">
      <alignment vertical="center" shrinkToFit="1"/>
      <protection locked="0"/>
    </xf>
    <xf numFmtId="0" fontId="3" fillId="26" borderId="10" xfId="0" applyFont="1" applyFill="1" applyBorder="1" applyAlignment="1" applyProtection="1">
      <alignment vertical="center" shrinkToFit="1"/>
      <protection locked="0"/>
    </xf>
    <xf numFmtId="0" fontId="3" fillId="26" borderId="73" xfId="0" applyFont="1" applyFill="1" applyBorder="1" applyAlignment="1" applyProtection="1">
      <alignment vertical="center" shrinkToFit="1"/>
      <protection locked="0"/>
    </xf>
    <xf numFmtId="0" fontId="3" fillId="0" borderId="85" xfId="0" applyFont="1" applyBorder="1" applyAlignment="1">
      <alignment vertical="center" wrapText="1"/>
    </xf>
    <xf numFmtId="0" fontId="3" fillId="0" borderId="10" xfId="0" applyFont="1" applyBorder="1" applyAlignment="1">
      <alignment vertical="center" wrapText="1"/>
    </xf>
    <xf numFmtId="0" fontId="3" fillId="26" borderId="10" xfId="0" applyFont="1" applyFill="1" applyBorder="1" applyAlignment="1" applyProtection="1">
      <alignment horizontal="left" vertical="center" shrinkToFit="1"/>
      <protection locked="0"/>
    </xf>
    <xf numFmtId="0" fontId="3" fillId="26" borderId="22" xfId="0" applyFont="1" applyFill="1" applyBorder="1" applyAlignment="1" applyProtection="1">
      <alignment vertical="center" shrinkToFit="1"/>
      <protection locked="0"/>
    </xf>
    <xf numFmtId="0" fontId="3" fillId="26" borderId="51" xfId="0" applyFont="1" applyFill="1" applyBorder="1" applyAlignment="1" applyProtection="1">
      <alignment vertical="center" shrinkToFit="1"/>
      <protection locked="0"/>
    </xf>
    <xf numFmtId="0" fontId="3" fillId="26" borderId="78" xfId="0" applyFont="1" applyFill="1" applyBorder="1" applyAlignment="1" applyProtection="1">
      <alignment vertical="center" shrinkToFit="1"/>
      <protection locked="0"/>
    </xf>
    <xf numFmtId="0" fontId="3" fillId="27" borderId="0" xfId="0" applyFont="1" applyFill="1" applyAlignment="1" applyProtection="1">
      <alignment vertical="center" wrapText="1"/>
      <protection locked="0"/>
    </xf>
    <xf numFmtId="191" fontId="3" fillId="29" borderId="0" xfId="0" applyNumberFormat="1" applyFont="1" applyFill="1" applyAlignment="1" applyProtection="1">
      <alignment horizontal="center" vertical="center" wrapText="1"/>
      <protection locked="0"/>
    </xf>
    <xf numFmtId="192" fontId="3" fillId="27" borderId="0" xfId="0" applyNumberFormat="1" applyFont="1" applyFill="1" applyAlignment="1" applyProtection="1">
      <alignment horizontal="center" vertical="center" wrapText="1"/>
      <protection locked="0"/>
    </xf>
    <xf numFmtId="0" fontId="3" fillId="0" borderId="22" xfId="0" applyFont="1" applyBorder="1" applyAlignment="1">
      <alignment vertical="center" wrapText="1"/>
    </xf>
    <xf numFmtId="0" fontId="3" fillId="0" borderId="51" xfId="0" applyFont="1" applyBorder="1" applyAlignment="1">
      <alignment vertical="center" wrapText="1"/>
    </xf>
    <xf numFmtId="0" fontId="3" fillId="0" borderId="12" xfId="0" applyFont="1" applyBorder="1" applyAlignment="1">
      <alignment horizontal="center" vertical="center"/>
    </xf>
    <xf numFmtId="0" fontId="50" fillId="27" borderId="0" xfId="0" applyFont="1" applyFill="1" applyAlignment="1" applyProtection="1">
      <alignment vertical="center" wrapText="1"/>
      <protection locked="0"/>
    </xf>
    <xf numFmtId="0" fontId="3" fillId="0" borderId="0" xfId="0" applyFont="1" applyAlignment="1">
      <alignment wrapText="1"/>
    </xf>
    <xf numFmtId="0" fontId="3" fillId="0" borderId="0" xfId="0" applyFont="1" applyAlignment="1">
      <alignment horizontal="right" vertical="center" wrapText="1"/>
    </xf>
    <xf numFmtId="0" fontId="56" fillId="0" borderId="10" xfId="0" applyFont="1" applyBorder="1" applyAlignment="1">
      <alignment horizontal="center" vertical="center" wrapText="1"/>
    </xf>
    <xf numFmtId="0" fontId="3" fillId="26" borderId="12" xfId="0" applyFont="1" applyFill="1" applyBorder="1" applyAlignment="1" applyProtection="1">
      <alignment horizontal="center" vertical="center" wrapText="1"/>
      <protection locked="0"/>
    </xf>
    <xf numFmtId="0" fontId="3" fillId="0" borderId="85" xfId="0" applyFont="1" applyBorder="1" applyAlignment="1">
      <alignment horizontal="center" vertical="center" shrinkToFit="1"/>
    </xf>
    <xf numFmtId="0" fontId="3" fillId="0" borderId="22" xfId="0" applyFont="1" applyBorder="1" applyAlignment="1">
      <alignment horizontal="center" vertical="center" shrinkToFit="1"/>
    </xf>
    <xf numFmtId="194" fontId="3" fillId="26" borderId="10" xfId="0" applyNumberFormat="1" applyFont="1" applyFill="1" applyBorder="1" applyAlignment="1" applyProtection="1">
      <alignment horizontal="center" vertical="center" shrinkToFit="1"/>
      <protection locked="0"/>
    </xf>
    <xf numFmtId="194" fontId="3" fillId="26" borderId="73" xfId="0" applyNumberFormat="1" applyFont="1" applyFill="1" applyBorder="1" applyAlignment="1" applyProtection="1">
      <alignment horizontal="center" vertical="center" shrinkToFit="1"/>
      <protection locked="0"/>
    </xf>
    <xf numFmtId="194" fontId="3" fillId="26" borderId="51" xfId="0" applyNumberFormat="1" applyFont="1" applyFill="1" applyBorder="1" applyAlignment="1" applyProtection="1">
      <alignment horizontal="center" vertical="center" shrinkToFit="1"/>
      <protection locked="0"/>
    </xf>
    <xf numFmtId="194" fontId="3" fillId="26" borderId="78" xfId="0" applyNumberFormat="1" applyFont="1" applyFill="1" applyBorder="1" applyAlignment="1" applyProtection="1">
      <alignment horizontal="center" vertical="center" shrinkToFit="1"/>
      <protection locked="0"/>
    </xf>
    <xf numFmtId="0" fontId="3" fillId="26" borderId="10" xfId="0" applyFont="1" applyFill="1" applyBorder="1" applyAlignment="1" applyProtection="1">
      <alignment horizontal="center" vertical="center" shrinkToFit="1"/>
      <protection locked="0"/>
    </xf>
    <xf numFmtId="0" fontId="3" fillId="26" borderId="51" xfId="0" applyFont="1" applyFill="1" applyBorder="1" applyAlignment="1" applyProtection="1">
      <alignment horizontal="center" vertical="center" shrinkToFit="1"/>
      <protection locked="0"/>
    </xf>
    <xf numFmtId="0" fontId="3" fillId="26" borderId="13" xfId="0" applyFont="1" applyFill="1" applyBorder="1" applyAlignment="1" applyProtection="1">
      <alignment horizontal="center" vertical="center" wrapText="1"/>
      <protection locked="0"/>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50" fillId="0" borderId="0" xfId="0" applyFont="1">
      <alignment vertical="center"/>
    </xf>
    <xf numFmtId="0" fontId="49" fillId="0" borderId="0" xfId="0" applyFont="1" applyAlignment="1">
      <alignment vertical="center" wrapText="1"/>
    </xf>
    <xf numFmtId="0" fontId="49" fillId="0" borderId="154" xfId="0" applyFont="1" applyBorder="1" applyAlignment="1">
      <alignment vertical="center" wrapText="1"/>
    </xf>
    <xf numFmtId="0" fontId="55" fillId="0" borderId="137" xfId="0" applyFont="1" applyBorder="1" applyAlignment="1">
      <alignment horizontal="center" vertical="center" wrapText="1"/>
    </xf>
    <xf numFmtId="0" fontId="55" fillId="0" borderId="110" xfId="0" applyFont="1" applyBorder="1" applyAlignment="1">
      <alignment vertical="center" shrinkToFit="1"/>
    </xf>
    <xf numFmtId="0" fontId="55" fillId="0" borderId="153" xfId="0" applyFont="1" applyBorder="1" applyAlignment="1">
      <alignment vertical="center" shrinkToFit="1"/>
    </xf>
    <xf numFmtId="0" fontId="3" fillId="0" borderId="65" xfId="0" applyFont="1" applyBorder="1" applyAlignment="1" applyProtection="1">
      <alignment horizontal="center" vertical="center" shrinkToFit="1"/>
      <protection locked="0"/>
    </xf>
    <xf numFmtId="0" fontId="3" fillId="0" borderId="52" xfId="0" applyFont="1" applyBorder="1" applyAlignment="1" applyProtection="1">
      <alignment horizontal="center" vertical="center" shrinkToFit="1"/>
      <protection locked="0"/>
    </xf>
    <xf numFmtId="0" fontId="3" fillId="26" borderId="52" xfId="0" applyFont="1" applyFill="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26" borderId="12" xfId="0" applyFont="1" applyFill="1" applyBorder="1" applyAlignment="1" applyProtection="1">
      <alignment horizontal="center" vertical="center" shrinkToFit="1"/>
      <protection locked="0"/>
    </xf>
    <xf numFmtId="0" fontId="55" fillId="0" borderId="154" xfId="0" applyFont="1" applyBorder="1" applyAlignment="1">
      <alignment vertical="center" shrinkToFit="1"/>
    </xf>
    <xf numFmtId="0" fontId="3" fillId="29" borderId="18" xfId="0" applyFont="1" applyFill="1" applyBorder="1" applyAlignment="1" applyProtection="1">
      <alignment horizontal="center" vertical="center" shrinkToFit="1"/>
      <protection locked="0"/>
    </xf>
    <xf numFmtId="0" fontId="3" fillId="29" borderId="14" xfId="0" applyFont="1" applyFill="1" applyBorder="1" applyAlignment="1" applyProtection="1">
      <alignment horizontal="center" vertical="center" shrinkToFit="1"/>
      <protection locked="0"/>
    </xf>
    <xf numFmtId="0" fontId="3" fillId="26" borderId="85" xfId="0" applyFont="1" applyFill="1" applyBorder="1" applyAlignment="1" applyProtection="1">
      <alignment vertical="center" wrapText="1"/>
      <protection locked="0"/>
    </xf>
    <xf numFmtId="0" fontId="3" fillId="26" borderId="10" xfId="0" applyFont="1" applyFill="1" applyBorder="1" applyAlignment="1" applyProtection="1">
      <alignment vertical="center" wrapText="1"/>
      <protection locked="0"/>
    </xf>
    <xf numFmtId="0" fontId="3" fillId="26" borderId="73" xfId="0" applyFont="1" applyFill="1" applyBorder="1" applyAlignment="1" applyProtection="1">
      <alignment vertical="center" wrapText="1"/>
      <protection locked="0"/>
    </xf>
    <xf numFmtId="0" fontId="3" fillId="26" borderId="22" xfId="0" applyFont="1" applyFill="1" applyBorder="1" applyAlignment="1" applyProtection="1">
      <alignment vertical="center" wrapText="1"/>
      <protection locked="0"/>
    </xf>
    <xf numFmtId="0" fontId="3" fillId="26" borderId="51" xfId="0" applyFont="1" applyFill="1" applyBorder="1" applyAlignment="1" applyProtection="1">
      <alignment vertical="center" wrapText="1"/>
      <protection locked="0"/>
    </xf>
    <xf numFmtId="0" fontId="3" fillId="26" borderId="78" xfId="0" applyFont="1" applyFill="1" applyBorder="1" applyAlignment="1" applyProtection="1">
      <alignment vertical="center" wrapText="1"/>
      <protection locked="0"/>
    </xf>
    <xf numFmtId="194" fontId="3" fillId="26" borderId="85" xfId="0" applyNumberFormat="1" applyFont="1" applyFill="1" applyBorder="1" applyAlignment="1" applyProtection="1">
      <alignment horizontal="center" vertical="center" shrinkToFit="1"/>
      <protection locked="0"/>
    </xf>
    <xf numFmtId="194" fontId="3" fillId="26" borderId="22" xfId="0" applyNumberFormat="1" applyFont="1" applyFill="1" applyBorder="1" applyAlignment="1" applyProtection="1">
      <alignment horizontal="center" vertical="center" shrinkToFit="1"/>
      <protection locked="0"/>
    </xf>
    <xf numFmtId="0" fontId="3" fillId="26" borderId="85" xfId="0" applyFont="1" applyFill="1" applyBorder="1" applyAlignment="1" applyProtection="1">
      <alignment horizontal="center" vertical="center" shrinkToFit="1"/>
      <protection locked="0"/>
    </xf>
    <xf numFmtId="0" fontId="3" fillId="26" borderId="73" xfId="0" applyFont="1" applyFill="1" applyBorder="1" applyAlignment="1" applyProtection="1">
      <alignment horizontal="center" vertical="center" shrinkToFit="1"/>
      <protection locked="0"/>
    </xf>
    <xf numFmtId="0" fontId="3" fillId="0" borderId="51" xfId="0" applyFont="1" applyBorder="1" applyAlignment="1">
      <alignment horizontal="center" vertical="center" shrinkToFit="1"/>
    </xf>
    <xf numFmtId="0" fontId="3" fillId="26" borderId="29" xfId="0" applyFont="1" applyFill="1" applyBorder="1" applyAlignment="1" applyProtection="1">
      <alignment horizontal="center" vertical="center" shrinkToFit="1"/>
      <protection locked="0"/>
    </xf>
    <xf numFmtId="0" fontId="3" fillId="26" borderId="0" xfId="0" applyFont="1" applyFill="1" applyAlignment="1" applyProtection="1">
      <alignment horizontal="center" vertical="center" shrinkToFit="1"/>
      <protection locked="0"/>
    </xf>
    <xf numFmtId="0" fontId="3" fillId="26" borderId="66" xfId="0" applyFont="1" applyFill="1" applyBorder="1" applyAlignment="1" applyProtection="1">
      <alignment horizontal="center" vertical="center" shrinkToFit="1"/>
      <protection locked="0"/>
    </xf>
    <xf numFmtId="0" fontId="3" fillId="26" borderId="18" xfId="0" applyFont="1" applyFill="1" applyBorder="1" applyAlignment="1" applyProtection="1">
      <alignment horizontal="center" vertical="center" shrinkToFit="1"/>
      <protection locked="0"/>
    </xf>
    <xf numFmtId="0" fontId="3" fillId="26" borderId="14" xfId="0" applyFont="1" applyFill="1" applyBorder="1" applyAlignment="1" applyProtection="1">
      <alignment horizontal="center" vertical="center" shrinkToFit="1"/>
      <protection locked="0"/>
    </xf>
    <xf numFmtId="0" fontId="56" fillId="26" borderId="85" xfId="0" applyFont="1" applyFill="1" applyBorder="1" applyAlignment="1" applyProtection="1">
      <alignment horizontal="center" vertical="center" wrapText="1"/>
      <protection locked="0"/>
    </xf>
    <xf numFmtId="0" fontId="56" fillId="26" borderId="10" xfId="0" applyFont="1" applyFill="1" applyBorder="1" applyAlignment="1" applyProtection="1">
      <alignment horizontal="center" vertical="center" wrapText="1"/>
      <protection locked="0"/>
    </xf>
    <xf numFmtId="0" fontId="56" fillId="26" borderId="73" xfId="0" applyFont="1" applyFill="1" applyBorder="1" applyAlignment="1" applyProtection="1">
      <alignment horizontal="center" vertical="center" wrapText="1"/>
      <protection locked="0"/>
    </xf>
    <xf numFmtId="0" fontId="56" fillId="26" borderId="22" xfId="0" applyFont="1" applyFill="1" applyBorder="1" applyAlignment="1" applyProtection="1">
      <alignment horizontal="center" vertical="center" wrapText="1"/>
      <protection locked="0"/>
    </xf>
    <xf numFmtId="0" fontId="56" fillId="26" borderId="51" xfId="0" applyFont="1" applyFill="1" applyBorder="1" applyAlignment="1" applyProtection="1">
      <alignment horizontal="center" vertical="center" wrapText="1"/>
      <protection locked="0"/>
    </xf>
    <xf numFmtId="0" fontId="56" fillId="26" borderId="78" xfId="0" applyFont="1" applyFill="1" applyBorder="1" applyAlignment="1" applyProtection="1">
      <alignment horizontal="center" vertical="center" wrapText="1"/>
      <protection locked="0"/>
    </xf>
    <xf numFmtId="0" fontId="56" fillId="26" borderId="85" xfId="0" applyFont="1" applyFill="1" applyBorder="1" applyAlignment="1" applyProtection="1">
      <alignment horizontal="center" vertical="center" wrapText="1" shrinkToFit="1"/>
      <protection locked="0"/>
    </xf>
    <xf numFmtId="0" fontId="56" fillId="26" borderId="10" xfId="0" applyFont="1" applyFill="1" applyBorder="1" applyAlignment="1" applyProtection="1">
      <alignment horizontal="center" vertical="center" shrinkToFit="1"/>
      <protection locked="0"/>
    </xf>
    <xf numFmtId="0" fontId="56" fillId="26" borderId="73" xfId="0" applyFont="1" applyFill="1" applyBorder="1" applyAlignment="1" applyProtection="1">
      <alignment horizontal="center" vertical="center" shrinkToFit="1"/>
      <protection locked="0"/>
    </xf>
    <xf numFmtId="0" fontId="56" fillId="26" borderId="22" xfId="0" applyFont="1" applyFill="1" applyBorder="1" applyAlignment="1" applyProtection="1">
      <alignment horizontal="center" vertical="center" shrinkToFit="1"/>
      <protection locked="0"/>
    </xf>
    <xf numFmtId="0" fontId="56" fillId="26" borderId="51" xfId="0" applyFont="1" applyFill="1" applyBorder="1" applyAlignment="1" applyProtection="1">
      <alignment horizontal="center" vertical="center" shrinkToFit="1"/>
      <protection locked="0"/>
    </xf>
    <xf numFmtId="0" fontId="56" fillId="26" borderId="78" xfId="0" applyFont="1" applyFill="1" applyBorder="1" applyAlignment="1" applyProtection="1">
      <alignment horizontal="center" vertical="center" shrinkToFit="1"/>
      <protection locked="0"/>
    </xf>
    <xf numFmtId="0" fontId="3" fillId="0" borderId="137" xfId="0" applyFont="1" applyBorder="1" applyAlignment="1">
      <alignment vertical="center" wrapText="1"/>
    </xf>
    <xf numFmtId="0" fontId="3" fillId="0" borderId="66" xfId="0" applyFont="1" applyBorder="1" applyAlignment="1">
      <alignment vertical="center" wrapText="1"/>
    </xf>
    <xf numFmtId="0" fontId="3" fillId="0" borderId="130" xfId="0" applyFont="1" applyBorder="1" applyAlignment="1">
      <alignment vertical="center" wrapText="1"/>
    </xf>
    <xf numFmtId="0" fontId="3" fillId="0" borderId="78" xfId="0" applyFont="1" applyBorder="1" applyAlignment="1">
      <alignment vertical="center" wrapText="1"/>
    </xf>
    <xf numFmtId="0" fontId="3" fillId="0" borderId="129" xfId="0" applyFont="1" applyBorder="1" applyAlignment="1">
      <alignment vertical="center" wrapText="1"/>
    </xf>
    <xf numFmtId="0" fontId="3" fillId="0" borderId="73" xfId="0" applyFont="1" applyBorder="1" applyAlignment="1">
      <alignment vertical="center" wrapText="1"/>
    </xf>
    <xf numFmtId="0" fontId="3" fillId="0" borderId="127" xfId="0" applyFont="1" applyBorder="1" applyAlignment="1">
      <alignment vertical="center" wrapText="1"/>
    </xf>
    <xf numFmtId="0" fontId="3" fillId="0" borderId="12" xfId="0" applyFont="1" applyBorder="1" applyAlignment="1">
      <alignment vertical="center" wrapText="1"/>
    </xf>
    <xf numFmtId="0" fontId="56" fillId="26" borderId="10" xfId="0" applyFont="1" applyFill="1" applyBorder="1" applyAlignment="1" applyProtection="1">
      <alignment horizontal="center" vertical="center"/>
      <protection locked="0"/>
    </xf>
    <xf numFmtId="0" fontId="56" fillId="26" borderId="73" xfId="0" applyFont="1" applyFill="1" applyBorder="1" applyAlignment="1" applyProtection="1">
      <alignment horizontal="center" vertical="center"/>
      <protection locked="0"/>
    </xf>
    <xf numFmtId="0" fontId="56" fillId="26" borderId="22" xfId="0" applyFont="1" applyFill="1" applyBorder="1" applyAlignment="1" applyProtection="1">
      <alignment horizontal="center" vertical="center"/>
      <protection locked="0"/>
    </xf>
    <xf numFmtId="0" fontId="56" fillId="26" borderId="51" xfId="0" applyFont="1" applyFill="1" applyBorder="1" applyAlignment="1" applyProtection="1">
      <alignment horizontal="center" vertical="center"/>
      <protection locked="0"/>
    </xf>
    <xf numFmtId="0" fontId="56" fillId="26" borderId="78" xfId="0" applyFont="1" applyFill="1" applyBorder="1" applyAlignment="1" applyProtection="1">
      <alignment horizontal="center" vertical="center"/>
      <protection locked="0"/>
    </xf>
    <xf numFmtId="0" fontId="3" fillId="26" borderId="22" xfId="0" applyFont="1" applyFill="1" applyBorder="1" applyAlignment="1" applyProtection="1">
      <alignment horizontal="center" vertical="center" shrinkToFit="1"/>
      <protection locked="0"/>
    </xf>
    <xf numFmtId="0" fontId="3" fillId="26" borderId="78" xfId="0" applyFont="1" applyFill="1" applyBorder="1" applyAlignment="1" applyProtection="1">
      <alignment horizontal="center" vertical="center" shrinkToFit="1"/>
      <protection locked="0"/>
    </xf>
    <xf numFmtId="0" fontId="55" fillId="0" borderId="149" xfId="0" applyFont="1" applyBorder="1" applyAlignment="1">
      <alignment vertical="center" wrapText="1"/>
    </xf>
    <xf numFmtId="0" fontId="55" fillId="0" borderId="133" xfId="0" applyFont="1" applyBorder="1" applyAlignment="1">
      <alignment vertical="center" wrapText="1"/>
    </xf>
    <xf numFmtId="0" fontId="55" fillId="0" borderId="137" xfId="0" applyFont="1" applyBorder="1" applyAlignment="1">
      <alignment vertical="center" wrapText="1"/>
    </xf>
    <xf numFmtId="193" fontId="3" fillId="29" borderId="85" xfId="0" applyNumberFormat="1" applyFont="1" applyFill="1" applyBorder="1" applyAlignment="1" applyProtection="1">
      <alignment horizontal="center" vertical="center" wrapText="1"/>
      <protection locked="0"/>
    </xf>
    <xf numFmtId="193" fontId="3" fillId="29" borderId="152" xfId="0" applyNumberFormat="1" applyFont="1" applyFill="1" applyBorder="1" applyAlignment="1" applyProtection="1">
      <alignment horizontal="center" vertical="center" wrapText="1"/>
      <protection locked="0"/>
    </xf>
    <xf numFmtId="193" fontId="3" fillId="29" borderId="22" xfId="0" applyNumberFormat="1" applyFont="1" applyFill="1" applyBorder="1" applyAlignment="1" applyProtection="1">
      <alignment horizontal="center" vertical="center" wrapText="1"/>
      <protection locked="0"/>
    </xf>
    <xf numFmtId="193" fontId="3" fillId="29" borderId="151" xfId="0" applyNumberFormat="1" applyFont="1" applyFill="1" applyBorder="1" applyAlignment="1" applyProtection="1">
      <alignment horizontal="center" vertical="center" wrapText="1"/>
      <protection locked="0"/>
    </xf>
    <xf numFmtId="0" fontId="3" fillId="29" borderId="85" xfId="0" applyFont="1" applyFill="1" applyBorder="1" applyAlignment="1" applyProtection="1">
      <alignment horizontal="center" vertical="center" wrapText="1"/>
      <protection locked="0"/>
    </xf>
    <xf numFmtId="0" fontId="3" fillId="29" borderId="22" xfId="0" applyFont="1" applyFill="1" applyBorder="1" applyAlignment="1" applyProtection="1">
      <alignment horizontal="center" vertical="center" wrapText="1"/>
      <protection locked="0"/>
    </xf>
    <xf numFmtId="0" fontId="3" fillId="26" borderId="85" xfId="0" applyFont="1" applyFill="1" applyBorder="1" applyAlignment="1" applyProtection="1">
      <alignment horizontal="center" vertical="center" wrapText="1"/>
      <protection locked="0"/>
    </xf>
    <xf numFmtId="0" fontId="3" fillId="26" borderId="73" xfId="0" applyFont="1" applyFill="1" applyBorder="1" applyAlignment="1" applyProtection="1">
      <alignment horizontal="center" vertical="center" wrapText="1"/>
      <protection locked="0"/>
    </xf>
    <xf numFmtId="0" fontId="3" fillId="26" borderId="22" xfId="0" applyFont="1" applyFill="1" applyBorder="1" applyAlignment="1" applyProtection="1">
      <alignment horizontal="center" vertical="center" wrapText="1"/>
      <protection locked="0"/>
    </xf>
    <xf numFmtId="0" fontId="3" fillId="26" borderId="78" xfId="0" applyFont="1" applyFill="1" applyBorder="1" applyAlignment="1" applyProtection="1">
      <alignment horizontal="center" vertical="center" wrapText="1"/>
      <protection locked="0"/>
    </xf>
    <xf numFmtId="0" fontId="3" fillId="27" borderId="51" xfId="0" applyFont="1" applyFill="1" applyBorder="1" applyAlignment="1" applyProtection="1">
      <alignment vertical="center" wrapText="1"/>
      <protection locked="0"/>
    </xf>
    <xf numFmtId="0" fontId="3" fillId="0" borderId="29"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193" fontId="3" fillId="29" borderId="135" xfId="0" applyNumberFormat="1" applyFont="1" applyFill="1" applyBorder="1" applyAlignment="1" applyProtection="1">
      <alignment horizontal="center" vertical="center" wrapText="1"/>
      <protection locked="0"/>
    </xf>
    <xf numFmtId="193" fontId="3" fillId="29" borderId="153" xfId="0" applyNumberFormat="1" applyFont="1" applyFill="1" applyBorder="1" applyAlignment="1" applyProtection="1">
      <alignment horizontal="center" vertical="center" wrapText="1"/>
      <protection locked="0"/>
    </xf>
    <xf numFmtId="0" fontId="3" fillId="0" borderId="149" xfId="0" applyFont="1" applyBorder="1" applyAlignment="1">
      <alignment vertical="center" wrapText="1"/>
    </xf>
    <xf numFmtId="0" fontId="3" fillId="0" borderId="134" xfId="0" applyFont="1" applyBorder="1" applyAlignment="1">
      <alignment vertical="center" wrapText="1"/>
    </xf>
    <xf numFmtId="0" fontId="3" fillId="0" borderId="128" xfId="0" applyFont="1" applyBorder="1" applyAlignment="1">
      <alignment vertical="center" wrapText="1"/>
    </xf>
    <xf numFmtId="0" fontId="3" fillId="0" borderId="16" xfId="0" applyFont="1" applyBorder="1" applyAlignment="1">
      <alignment vertical="center" wrapText="1"/>
    </xf>
    <xf numFmtId="193" fontId="3" fillId="29" borderId="132" xfId="0" applyNumberFormat="1" applyFont="1" applyFill="1" applyBorder="1" applyAlignment="1" applyProtection="1">
      <alignment horizontal="center" vertical="center" wrapText="1"/>
      <protection locked="0"/>
    </xf>
    <xf numFmtId="193" fontId="3" fillId="29" borderId="150" xfId="0" applyNumberFormat="1" applyFont="1" applyFill="1" applyBorder="1" applyAlignment="1" applyProtection="1">
      <alignment horizontal="center" vertical="center" wrapText="1"/>
      <protection locked="0"/>
    </xf>
    <xf numFmtId="0" fontId="3" fillId="0" borderId="0" xfId="0" applyFont="1" applyAlignment="1">
      <alignment horizontal="center" wrapText="1"/>
    </xf>
    <xf numFmtId="0" fontId="3" fillId="26" borderId="29" xfId="0" applyFont="1" applyFill="1" applyBorder="1" applyAlignment="1" applyProtection="1">
      <alignment vertical="center" shrinkToFit="1"/>
      <protection locked="0"/>
    </xf>
    <xf numFmtId="0" fontId="3" fillId="26" borderId="0" xfId="0" applyFont="1" applyFill="1" applyAlignment="1" applyProtection="1">
      <alignment vertical="center" shrinkToFit="1"/>
      <protection locked="0"/>
    </xf>
    <xf numFmtId="0" fontId="3" fillId="26" borderId="66" xfId="0" applyFont="1" applyFill="1" applyBorder="1" applyAlignment="1" applyProtection="1">
      <alignment vertical="center" shrinkToFit="1"/>
      <protection locked="0"/>
    </xf>
    <xf numFmtId="0" fontId="3" fillId="26" borderId="140" xfId="0" applyFont="1" applyFill="1" applyBorder="1" applyAlignment="1" applyProtection="1">
      <alignment vertical="center" shrinkToFit="1"/>
      <protection locked="0"/>
    </xf>
    <xf numFmtId="0" fontId="3" fillId="26" borderId="141" xfId="0" applyFont="1" applyFill="1" applyBorder="1" applyAlignment="1" applyProtection="1">
      <alignment vertical="center" shrinkToFit="1"/>
      <protection locked="0"/>
    </xf>
    <xf numFmtId="0" fontId="3" fillId="26" borderId="143" xfId="0" applyFont="1" applyFill="1" applyBorder="1" applyAlignment="1" applyProtection="1">
      <alignment vertical="center" shrinkToFit="1"/>
      <protection locked="0"/>
    </xf>
    <xf numFmtId="0" fontId="3" fillId="26" borderId="144" xfId="0" applyFont="1" applyFill="1" applyBorder="1" applyAlignment="1" applyProtection="1">
      <alignment vertical="center" shrinkToFit="1"/>
      <protection locked="0"/>
    </xf>
    <xf numFmtId="0" fontId="3" fillId="26" borderId="145" xfId="0" applyFont="1" applyFill="1" applyBorder="1" applyAlignment="1" applyProtection="1">
      <alignment vertical="center" shrinkToFit="1"/>
      <protection locked="0"/>
    </xf>
    <xf numFmtId="0" fontId="3" fillId="26" borderId="138" xfId="0" applyFont="1" applyFill="1" applyBorder="1" applyAlignment="1" applyProtection="1">
      <alignment vertical="center" shrinkToFit="1"/>
      <protection locked="0"/>
    </xf>
    <xf numFmtId="0" fontId="3" fillId="26" borderId="142" xfId="0" applyFont="1" applyFill="1" applyBorder="1" applyAlignment="1" applyProtection="1">
      <alignment vertical="center" shrinkToFit="1"/>
      <protection locked="0"/>
    </xf>
    <xf numFmtId="0" fontId="81" fillId="0" borderId="0" xfId="0" applyFont="1" applyAlignment="1">
      <alignment vertical="center" wrapText="1"/>
    </xf>
    <xf numFmtId="0" fontId="81" fillId="0" borderId="154" xfId="0" applyFont="1" applyBorder="1" applyAlignment="1">
      <alignment vertical="center" wrapText="1"/>
    </xf>
    <xf numFmtId="0" fontId="55" fillId="0" borderId="149" xfId="0" applyFont="1" applyBorder="1" applyAlignment="1" applyProtection="1">
      <alignment vertical="center" shrinkToFit="1"/>
      <protection locked="0"/>
    </xf>
    <xf numFmtId="0" fontId="55" fillId="0" borderId="133" xfId="0" applyFont="1" applyBorder="1" applyAlignment="1" applyProtection="1">
      <alignment vertical="center" shrinkToFit="1"/>
      <protection locked="0"/>
    </xf>
    <xf numFmtId="0" fontId="55" fillId="0" borderId="150" xfId="0" applyFont="1" applyBorder="1" applyAlignment="1" applyProtection="1">
      <alignment vertical="center" shrinkToFit="1"/>
      <protection locked="0"/>
    </xf>
    <xf numFmtId="0" fontId="3" fillId="0" borderId="0" xfId="0" applyFont="1" applyAlignment="1">
      <alignment horizontal="left"/>
    </xf>
    <xf numFmtId="0" fontId="28" fillId="29" borderId="0" xfId="0" applyFont="1" applyFill="1" applyAlignment="1" applyProtection="1">
      <alignment horizontal="center" shrinkToFit="1"/>
      <protection locked="0"/>
    </xf>
    <xf numFmtId="0" fontId="28" fillId="29" borderId="51" xfId="0" applyFont="1" applyFill="1" applyBorder="1" applyAlignment="1" applyProtection="1">
      <alignment horizontal="center" shrinkToFit="1"/>
      <protection locked="0"/>
    </xf>
    <xf numFmtId="0" fontId="50" fillId="0" borderId="0" xfId="0" applyFont="1" applyAlignment="1">
      <alignment horizontal="center" vertical="center" shrinkToFit="1"/>
    </xf>
    <xf numFmtId="0" fontId="73" fillId="0" borderId="0" xfId="0" applyFont="1" applyAlignment="1">
      <alignment horizontal="left" wrapText="1"/>
    </xf>
    <xf numFmtId="0" fontId="73" fillId="0" borderId="0" xfId="0" applyFont="1" applyAlignment="1">
      <alignment horizontal="center"/>
    </xf>
    <xf numFmtId="0" fontId="3" fillId="0" borderId="149" xfId="0" applyFont="1" applyBorder="1" applyAlignment="1">
      <alignment horizontal="center" vertical="center" wrapText="1"/>
    </xf>
    <xf numFmtId="0" fontId="3" fillId="0" borderId="133" xfId="0" applyFont="1" applyBorder="1" applyAlignment="1">
      <alignment horizontal="center" vertical="center" wrapText="1"/>
    </xf>
    <xf numFmtId="0" fontId="3" fillId="0" borderId="134" xfId="0" applyFont="1" applyBorder="1" applyAlignment="1">
      <alignment horizontal="center" vertical="center" wrapText="1"/>
    </xf>
    <xf numFmtId="0" fontId="3" fillId="0" borderId="137"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155" xfId="0" applyFont="1" applyBorder="1" applyAlignment="1">
      <alignment horizontal="center" vertical="center" wrapText="1"/>
    </xf>
    <xf numFmtId="0" fontId="3" fillId="0" borderId="110" xfId="0" applyFont="1" applyBorder="1" applyAlignment="1">
      <alignment horizontal="center" vertical="center" wrapText="1"/>
    </xf>
    <xf numFmtId="0" fontId="3" fillId="0" borderId="136" xfId="0" applyFont="1" applyBorder="1" applyAlignment="1">
      <alignment horizontal="center" vertical="center" wrapText="1"/>
    </xf>
    <xf numFmtId="0" fontId="3" fillId="0" borderId="0" xfId="0" applyFont="1" applyAlignment="1">
      <alignment horizontal="right" vertical="center"/>
    </xf>
    <xf numFmtId="0" fontId="3" fillId="26" borderId="60" xfId="0" applyFont="1" applyFill="1" applyBorder="1" applyAlignment="1" applyProtection="1">
      <alignment horizontal="center" vertical="center" shrinkToFit="1"/>
      <protection locked="0"/>
    </xf>
    <xf numFmtId="0" fontId="3" fillId="26" borderId="204" xfId="0" applyFont="1" applyFill="1" applyBorder="1" applyAlignment="1" applyProtection="1">
      <alignment horizontal="center" vertical="center" shrinkToFit="1"/>
      <protection locked="0"/>
    </xf>
    <xf numFmtId="0" fontId="3" fillId="26" borderId="88" xfId="0" applyFont="1" applyFill="1" applyBorder="1" applyAlignment="1" applyProtection="1">
      <alignment horizontal="center" vertical="center" shrinkToFit="1"/>
      <protection locked="0"/>
    </xf>
    <xf numFmtId="0" fontId="30" fillId="26" borderId="60" xfId="0" applyFont="1" applyFill="1" applyBorder="1" applyAlignment="1" applyProtection="1">
      <alignment horizontal="center" vertical="center" shrinkToFit="1"/>
      <protection locked="0"/>
    </xf>
    <xf numFmtId="0" fontId="30" fillId="26" borderId="204" xfId="0" applyFont="1" applyFill="1" applyBorder="1" applyAlignment="1" applyProtection="1">
      <alignment horizontal="center" vertical="center" shrinkToFit="1"/>
      <protection locked="0"/>
    </xf>
    <xf numFmtId="0" fontId="30" fillId="26" borderId="88" xfId="0" applyFont="1" applyFill="1" applyBorder="1" applyAlignment="1" applyProtection="1">
      <alignment horizontal="center" vertical="center" shrinkToFit="1"/>
      <protection locked="0"/>
    </xf>
    <xf numFmtId="0" fontId="3" fillId="26" borderId="192" xfId="0" applyFont="1" applyFill="1" applyBorder="1" applyAlignment="1" applyProtection="1">
      <alignment horizontal="center" vertical="center" shrinkToFit="1"/>
      <protection locked="0"/>
    </xf>
    <xf numFmtId="0" fontId="3" fillId="26" borderId="200" xfId="0" applyFont="1" applyFill="1" applyBorder="1" applyAlignment="1" applyProtection="1">
      <alignment horizontal="center" vertical="center" shrinkToFit="1"/>
      <protection locked="0"/>
    </xf>
    <xf numFmtId="0" fontId="3" fillId="26" borderId="193" xfId="0" applyFont="1" applyFill="1" applyBorder="1" applyAlignment="1" applyProtection="1">
      <alignment horizontal="center" vertical="center" shrinkToFit="1"/>
      <protection locked="0"/>
    </xf>
    <xf numFmtId="0" fontId="3" fillId="0" borderId="106" xfId="0" applyFont="1" applyBorder="1" applyAlignment="1">
      <alignment horizontal="center" vertical="center" wrapText="1"/>
    </xf>
    <xf numFmtId="0" fontId="3" fillId="0" borderId="109" xfId="0" applyFont="1" applyBorder="1" applyAlignment="1">
      <alignment horizontal="center" vertical="center" wrapText="1"/>
    </xf>
    <xf numFmtId="0" fontId="3" fillId="0" borderId="207"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208" xfId="0" applyFont="1" applyBorder="1" applyAlignment="1">
      <alignment horizontal="center" vertical="center" wrapText="1"/>
    </xf>
    <xf numFmtId="0" fontId="3" fillId="26" borderId="72" xfId="0" applyFont="1" applyFill="1" applyBorder="1" applyAlignment="1">
      <alignment horizontal="center" vertical="center" wrapText="1"/>
    </xf>
    <xf numFmtId="0" fontId="3" fillId="26" borderId="10" xfId="0" applyFont="1" applyFill="1" applyBorder="1" applyAlignment="1">
      <alignment horizontal="center" vertical="center" wrapText="1"/>
    </xf>
    <xf numFmtId="0" fontId="3" fillId="26" borderId="205"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26" borderId="112" xfId="0" applyFont="1" applyFill="1" applyBorder="1" applyAlignment="1">
      <alignment horizontal="center" vertical="center" wrapText="1"/>
    </xf>
    <xf numFmtId="0" fontId="3" fillId="26" borderId="206" xfId="0" applyFont="1" applyFill="1" applyBorder="1" applyAlignment="1">
      <alignment horizontal="center" vertical="center" wrapText="1"/>
    </xf>
    <xf numFmtId="0" fontId="3" fillId="0" borderId="10" xfId="0" applyFont="1" applyBorder="1" applyAlignment="1">
      <alignment horizontal="center" vertical="center" shrinkToFit="1"/>
    </xf>
    <xf numFmtId="0" fontId="3" fillId="26" borderId="85" xfId="0" applyFont="1" applyFill="1" applyBorder="1" applyAlignment="1">
      <alignment horizontal="center" vertical="center" wrapText="1"/>
    </xf>
    <xf numFmtId="0" fontId="3" fillId="26" borderId="73" xfId="0" applyFont="1" applyFill="1" applyBorder="1" applyAlignment="1">
      <alignment horizontal="center" vertical="center" wrapText="1"/>
    </xf>
    <xf numFmtId="0" fontId="3" fillId="26" borderId="22" xfId="0" applyFont="1" applyFill="1" applyBorder="1" applyAlignment="1">
      <alignment horizontal="center" vertical="center" wrapText="1"/>
    </xf>
    <xf numFmtId="0" fontId="3" fillId="26" borderId="51" xfId="0" applyFont="1" applyFill="1" applyBorder="1" applyAlignment="1">
      <alignment horizontal="center" vertical="center" wrapText="1"/>
    </xf>
    <xf numFmtId="0" fontId="3" fillId="26" borderId="78" xfId="0" applyFont="1" applyFill="1" applyBorder="1" applyAlignment="1">
      <alignment horizontal="center" vertical="center" wrapText="1"/>
    </xf>
    <xf numFmtId="0" fontId="3" fillId="26" borderId="18" xfId="0" applyFont="1" applyFill="1" applyBorder="1" applyAlignment="1">
      <alignment horizontal="center" vertical="center" wrapText="1"/>
    </xf>
    <xf numFmtId="0" fontId="3" fillId="26" borderId="14" xfId="0" applyFont="1" applyFill="1" applyBorder="1" applyAlignment="1">
      <alignment horizontal="center" vertical="center" wrapText="1"/>
    </xf>
    <xf numFmtId="0" fontId="3" fillId="26" borderId="10" xfId="0" applyFont="1" applyFill="1" applyBorder="1" applyAlignment="1">
      <alignment horizontal="center" vertical="center" shrinkToFit="1"/>
    </xf>
    <xf numFmtId="194" fontId="3" fillId="26" borderId="51" xfId="0" applyNumberFormat="1" applyFont="1" applyFill="1" applyBorder="1" applyAlignment="1">
      <alignment horizontal="center" vertical="center" shrinkToFit="1"/>
    </xf>
    <xf numFmtId="0" fontId="3" fillId="26" borderId="167" xfId="0" applyFont="1" applyFill="1" applyBorder="1" applyAlignment="1" applyProtection="1">
      <alignment horizontal="center" vertical="center" shrinkToFit="1"/>
      <protection locked="0"/>
    </xf>
    <xf numFmtId="0" fontId="3" fillId="26" borderId="166" xfId="0" applyFont="1" applyFill="1" applyBorder="1" applyAlignment="1" applyProtection="1">
      <alignment horizontal="center" vertical="center" shrinkToFit="1"/>
      <protection locked="0"/>
    </xf>
    <xf numFmtId="0" fontId="3" fillId="26" borderId="179" xfId="0" applyFont="1" applyFill="1" applyBorder="1" applyAlignment="1" applyProtection="1">
      <alignment horizontal="center" vertical="center" shrinkToFit="1"/>
      <protection locked="0"/>
    </xf>
    <xf numFmtId="0" fontId="3" fillId="0" borderId="6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8" xfId="0" applyFont="1" applyBorder="1" applyAlignment="1">
      <alignment horizontal="center" vertical="center" shrinkToFit="1"/>
    </xf>
    <xf numFmtId="194" fontId="3" fillId="26" borderId="51" xfId="0" applyNumberFormat="1" applyFont="1" applyFill="1" applyBorder="1" applyAlignment="1" applyProtection="1">
      <alignment vertical="center" shrinkToFit="1"/>
      <protection locked="0"/>
    </xf>
    <xf numFmtId="194" fontId="3" fillId="26" borderId="78" xfId="0" applyNumberFormat="1" applyFont="1" applyFill="1" applyBorder="1" applyAlignment="1" applyProtection="1">
      <alignment vertical="center" shrinkToFit="1"/>
      <protection locked="0"/>
    </xf>
    <xf numFmtId="194" fontId="3" fillId="26" borderId="10" xfId="0" applyNumberFormat="1" applyFont="1" applyFill="1" applyBorder="1" applyAlignment="1" applyProtection="1">
      <alignment vertical="center" shrinkToFit="1"/>
      <protection locked="0"/>
    </xf>
    <xf numFmtId="194" fontId="3" fillId="26" borderId="73" xfId="0" applyNumberFormat="1" applyFont="1" applyFill="1" applyBorder="1" applyAlignment="1" applyProtection="1">
      <alignment vertical="center" shrinkToFit="1"/>
      <protection locked="0"/>
    </xf>
    <xf numFmtId="0" fontId="68" fillId="0" borderId="85" xfId="0" applyFont="1" applyBorder="1" applyAlignment="1">
      <alignment horizontal="center" vertical="center" wrapText="1"/>
    </xf>
    <xf numFmtId="0" fontId="68" fillId="0" borderId="10" xfId="0" applyFont="1" applyBorder="1" applyAlignment="1">
      <alignment horizontal="center" vertical="center" wrapText="1"/>
    </xf>
    <xf numFmtId="0" fontId="68" fillId="0" borderId="73" xfId="0" applyFont="1" applyBorder="1" applyAlignment="1">
      <alignment horizontal="center" vertical="center" wrapText="1"/>
    </xf>
    <xf numFmtId="0" fontId="60" fillId="0" borderId="22" xfId="0" applyFont="1" applyBorder="1" applyAlignment="1">
      <alignment horizontal="center" vertical="center" wrapText="1"/>
    </xf>
    <xf numFmtId="0" fontId="60" fillId="0" borderId="51" xfId="0" applyFont="1" applyBorder="1" applyAlignment="1">
      <alignment horizontal="center" vertical="center" wrapText="1"/>
    </xf>
    <xf numFmtId="0" fontId="60" fillId="0" borderId="78" xfId="0" applyFont="1" applyBorder="1" applyAlignment="1">
      <alignment horizontal="center" vertical="center" wrapText="1"/>
    </xf>
    <xf numFmtId="0" fontId="57" fillId="28" borderId="65" xfId="0" applyFont="1" applyFill="1" applyBorder="1" applyAlignment="1">
      <alignment horizontal="center" vertical="center" wrapText="1"/>
    </xf>
    <xf numFmtId="0" fontId="57" fillId="28" borderId="52" xfId="0" applyFont="1" applyFill="1" applyBorder="1" applyAlignment="1">
      <alignment horizontal="center" vertical="center" wrapText="1"/>
    </xf>
    <xf numFmtId="0" fontId="57" fillId="28" borderId="11" xfId="0" applyFont="1" applyFill="1" applyBorder="1" applyAlignment="1">
      <alignment horizontal="center" vertical="center" wrapText="1"/>
    </xf>
    <xf numFmtId="0" fontId="50" fillId="0" borderId="0" xfId="0" applyFont="1" applyAlignment="1">
      <alignment vertical="center" wrapText="1"/>
    </xf>
    <xf numFmtId="0" fontId="83" fillId="0" borderId="0" xfId="0" applyFont="1" applyAlignment="1">
      <alignment horizontal="left" vertical="center" wrapText="1"/>
    </xf>
    <xf numFmtId="0" fontId="83" fillId="0" borderId="0" xfId="0" applyFont="1" applyAlignment="1">
      <alignment horizontal="left" vertical="top" wrapText="1"/>
    </xf>
    <xf numFmtId="0" fontId="83" fillId="0" borderId="51" xfId="0" applyFont="1" applyBorder="1" applyAlignment="1">
      <alignment horizontal="left" vertical="top" wrapText="1"/>
    </xf>
    <xf numFmtId="0" fontId="50" fillId="0" borderId="0" xfId="0" applyFont="1" applyAlignment="1">
      <alignment horizontal="left" vertical="center" wrapText="1"/>
    </xf>
    <xf numFmtId="0" fontId="3" fillId="26" borderId="182" xfId="0" applyFont="1" applyFill="1" applyBorder="1" applyAlignment="1" applyProtection="1">
      <alignment horizontal="center" vertical="center" shrinkToFit="1"/>
      <protection locked="0"/>
    </xf>
    <xf numFmtId="0" fontId="3" fillId="0" borderId="29" xfId="0" applyFont="1" applyBorder="1" applyAlignment="1">
      <alignment horizontal="center" vertical="center" shrinkToFit="1"/>
    </xf>
    <xf numFmtId="0" fontId="3" fillId="0" borderId="0" xfId="0" applyFont="1" applyAlignment="1">
      <alignment horizontal="center" vertical="center" shrinkToFit="1"/>
    </xf>
    <xf numFmtId="0" fontId="3" fillId="0" borderId="66" xfId="0" applyFont="1" applyBorder="1" applyAlignment="1">
      <alignment horizontal="center" vertical="center" shrinkToFit="1"/>
    </xf>
    <xf numFmtId="0" fontId="30" fillId="0" borderId="0" xfId="0" applyFont="1" applyAlignment="1">
      <alignment horizontal="left" wrapText="1"/>
    </xf>
    <xf numFmtId="0" fontId="3" fillId="0" borderId="156" xfId="0" applyFont="1" applyBorder="1" applyAlignment="1">
      <alignment horizontal="center" vertical="center" wrapText="1"/>
    </xf>
    <xf numFmtId="0" fontId="3" fillId="0" borderId="157" xfId="0" applyFont="1" applyBorder="1" applyAlignment="1">
      <alignment horizontal="center" vertical="center" wrapText="1"/>
    </xf>
    <xf numFmtId="0" fontId="3" fillId="0" borderId="158" xfId="0" applyFont="1" applyBorder="1" applyAlignment="1">
      <alignment horizontal="center" vertical="center" wrapText="1"/>
    </xf>
    <xf numFmtId="0" fontId="3" fillId="0" borderId="18"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14" xfId="0" applyFont="1" applyBorder="1" applyAlignment="1">
      <alignment horizontal="center" vertical="center" textRotation="255" wrapText="1"/>
    </xf>
    <xf numFmtId="182" fontId="3" fillId="29" borderId="65" xfId="0" applyNumberFormat="1" applyFont="1" applyFill="1" applyBorder="1" applyAlignment="1" applyProtection="1">
      <alignment vertical="center" wrapText="1"/>
      <protection locked="0"/>
    </xf>
    <xf numFmtId="182" fontId="3" fillId="29" borderId="131" xfId="0" applyNumberFormat="1" applyFont="1" applyFill="1" applyBorder="1" applyAlignment="1" applyProtection="1">
      <alignment vertical="center" wrapText="1"/>
      <protection locked="0"/>
    </xf>
    <xf numFmtId="4" fontId="3" fillId="0" borderId="12" xfId="0" applyNumberFormat="1" applyFont="1" applyBorder="1" applyAlignment="1">
      <alignment horizontal="center" vertical="center" wrapText="1"/>
    </xf>
    <xf numFmtId="0" fontId="3" fillId="0" borderId="132" xfId="0" applyFont="1" applyBorder="1" applyAlignment="1">
      <alignment vertical="center" wrapText="1"/>
    </xf>
    <xf numFmtId="0" fontId="3" fillId="0" borderId="133" xfId="0" applyFont="1" applyBorder="1" applyAlignment="1">
      <alignment vertical="center" wrapText="1"/>
    </xf>
    <xf numFmtId="182" fontId="3" fillId="29" borderId="132" xfId="0" applyNumberFormat="1" applyFont="1" applyFill="1" applyBorder="1" applyAlignment="1" applyProtection="1">
      <alignment vertical="center" wrapText="1"/>
      <protection locked="0"/>
    </xf>
    <xf numFmtId="182" fontId="3" fillId="29" borderId="150" xfId="0" applyNumberFormat="1" applyFont="1" applyFill="1" applyBorder="1" applyAlignment="1" applyProtection="1">
      <alignment vertical="center" wrapText="1"/>
      <protection locked="0"/>
    </xf>
    <xf numFmtId="182" fontId="3" fillId="29" borderId="22" xfId="0" applyNumberFormat="1" applyFont="1" applyFill="1" applyBorder="1" applyAlignment="1" applyProtection="1">
      <alignment vertical="center" wrapText="1"/>
      <protection locked="0"/>
    </xf>
    <xf numFmtId="182" fontId="3" fillId="29" borderId="151" xfId="0" applyNumberFormat="1" applyFont="1" applyFill="1" applyBorder="1" applyAlignment="1" applyProtection="1">
      <alignment vertical="center" wrapText="1"/>
      <protection locked="0"/>
    </xf>
    <xf numFmtId="182" fontId="3" fillId="29" borderId="85" xfId="0" applyNumberFormat="1" applyFont="1" applyFill="1" applyBorder="1" applyAlignment="1" applyProtection="1">
      <alignment vertical="center" wrapText="1"/>
      <protection locked="0"/>
    </xf>
    <xf numFmtId="182" fontId="3" fillId="29" borderId="152" xfId="0" applyNumberFormat="1" applyFont="1" applyFill="1" applyBorder="1" applyAlignment="1" applyProtection="1">
      <alignment vertical="center" wrapText="1"/>
      <protection locked="0"/>
    </xf>
    <xf numFmtId="0" fontId="3" fillId="0" borderId="13" xfId="0" applyFont="1" applyBorder="1" applyAlignment="1">
      <alignment horizontal="center" vertical="center" wrapText="1"/>
    </xf>
    <xf numFmtId="0" fontId="3" fillId="27" borderId="85" xfId="0" applyFont="1" applyFill="1" applyBorder="1" applyAlignment="1" applyProtection="1">
      <alignment horizontal="center" vertical="center" shrinkToFit="1" readingOrder="2"/>
      <protection locked="0"/>
    </xf>
    <xf numFmtId="0" fontId="3" fillId="27" borderId="10" xfId="0" applyFont="1" applyFill="1" applyBorder="1" applyAlignment="1" applyProtection="1">
      <alignment horizontal="center" vertical="center" shrinkToFit="1" readingOrder="2"/>
      <protection locked="0"/>
    </xf>
    <xf numFmtId="0" fontId="3" fillId="27" borderId="73" xfId="0" applyFont="1" applyFill="1" applyBorder="1" applyAlignment="1" applyProtection="1">
      <alignment horizontal="center" vertical="center" shrinkToFit="1" readingOrder="2"/>
      <protection locked="0"/>
    </xf>
    <xf numFmtId="0" fontId="3" fillId="27" borderId="22" xfId="0" applyFont="1" applyFill="1" applyBorder="1" applyAlignment="1" applyProtection="1">
      <alignment horizontal="center" vertical="center" shrinkToFit="1" readingOrder="2"/>
      <protection locked="0"/>
    </xf>
    <xf numFmtId="0" fontId="3" fillId="27" borderId="51" xfId="0" applyFont="1" applyFill="1" applyBorder="1" applyAlignment="1" applyProtection="1">
      <alignment horizontal="center" vertical="center" shrinkToFit="1" readingOrder="2"/>
      <protection locked="0"/>
    </xf>
    <xf numFmtId="0" fontId="3" fillId="27" borderId="78" xfId="0" applyFont="1" applyFill="1" applyBorder="1" applyAlignment="1" applyProtection="1">
      <alignment horizontal="center" vertical="center" shrinkToFit="1" readingOrder="2"/>
      <protection locked="0"/>
    </xf>
    <xf numFmtId="0" fontId="3" fillId="0" borderId="0" xfId="0" applyFont="1" applyAlignment="1">
      <alignment horizontal="center" vertical="center" wrapText="1" shrinkToFit="1"/>
    </xf>
    <xf numFmtId="187" fontId="3" fillId="29" borderId="22" xfId="0" applyNumberFormat="1" applyFont="1" applyFill="1" applyBorder="1" applyAlignment="1" applyProtection="1">
      <alignment horizontal="center" vertical="center" shrinkToFit="1"/>
      <protection locked="0"/>
    </xf>
    <xf numFmtId="187" fontId="3" fillId="29" borderId="51" xfId="0" applyNumberFormat="1" applyFont="1" applyFill="1" applyBorder="1" applyAlignment="1" applyProtection="1">
      <alignment horizontal="center" vertical="center" shrinkToFit="1"/>
      <protection locked="0"/>
    </xf>
    <xf numFmtId="187" fontId="3" fillId="29" borderId="78" xfId="0" applyNumberFormat="1" applyFont="1" applyFill="1" applyBorder="1" applyAlignment="1" applyProtection="1">
      <alignment horizontal="center" vertical="center" shrinkToFit="1"/>
      <protection locked="0"/>
    </xf>
    <xf numFmtId="0" fontId="3" fillId="0" borderId="85" xfId="0" applyFont="1" applyBorder="1" applyAlignment="1" applyProtection="1">
      <alignment horizontal="center" vertical="center" wrapText="1" shrinkToFit="1"/>
      <protection locked="0"/>
    </xf>
    <xf numFmtId="0" fontId="3" fillId="0" borderId="10" xfId="0" applyFont="1" applyBorder="1" applyAlignment="1" applyProtection="1">
      <alignment horizontal="center" vertical="center" wrapText="1" shrinkToFit="1"/>
      <protection locked="0"/>
    </xf>
    <xf numFmtId="0" fontId="3" fillId="0" borderId="73" xfId="0" applyFont="1" applyBorder="1" applyAlignment="1" applyProtection="1">
      <alignment horizontal="center" vertical="center" wrapText="1" shrinkToFit="1"/>
      <protection locked="0"/>
    </xf>
    <xf numFmtId="0" fontId="3" fillId="0" borderId="29"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66" xfId="0" applyFont="1" applyBorder="1" applyAlignment="1" applyProtection="1">
      <alignment horizontal="center" vertical="center" wrapText="1" shrinkToFit="1"/>
      <protection locked="0"/>
    </xf>
    <xf numFmtId="189" fontId="3" fillId="27" borderId="0" xfId="0" applyNumberFormat="1" applyFont="1" applyFill="1" applyAlignment="1" applyProtection="1">
      <alignment horizontal="center" vertical="center"/>
      <protection locked="0"/>
    </xf>
    <xf numFmtId="0" fontId="3" fillId="0" borderId="85" xfId="0" applyFont="1" applyBorder="1" applyAlignment="1">
      <alignment horizontal="left" vertical="center" wrapText="1"/>
    </xf>
    <xf numFmtId="0" fontId="3" fillId="0" borderId="10" xfId="0" applyFont="1" applyBorder="1" applyAlignment="1">
      <alignment horizontal="left" vertical="center" wrapText="1"/>
    </xf>
    <xf numFmtId="0" fontId="3" fillId="0" borderId="73" xfId="0" applyFont="1" applyBorder="1" applyAlignment="1">
      <alignment horizontal="left" vertical="center" wrapText="1"/>
    </xf>
    <xf numFmtId="0" fontId="3" fillId="0" borderId="135" xfId="0" applyFont="1" applyBorder="1" applyAlignment="1">
      <alignment horizontal="left" vertical="center" wrapText="1"/>
    </xf>
    <xf numFmtId="0" fontId="3" fillId="0" borderId="110" xfId="0" applyFont="1" applyBorder="1" applyAlignment="1">
      <alignment horizontal="left" vertical="center" wrapText="1"/>
    </xf>
    <xf numFmtId="0" fontId="3" fillId="0" borderId="136" xfId="0" applyFont="1" applyBorder="1" applyAlignment="1">
      <alignment horizontal="left" vertical="center" wrapText="1"/>
    </xf>
    <xf numFmtId="182" fontId="3" fillId="29" borderId="135" xfId="0" applyNumberFormat="1" applyFont="1" applyFill="1" applyBorder="1" applyAlignment="1" applyProtection="1">
      <alignment vertical="center" wrapText="1"/>
      <protection locked="0"/>
    </xf>
    <xf numFmtId="182" fontId="3" fillId="29" borderId="153" xfId="0" applyNumberFormat="1" applyFont="1" applyFill="1" applyBorder="1" applyAlignment="1" applyProtection="1">
      <alignment vertical="center" wrapText="1"/>
      <protection locked="0"/>
    </xf>
    <xf numFmtId="0" fontId="3" fillId="0" borderId="65" xfId="0" applyFont="1" applyBorder="1" applyAlignment="1">
      <alignment wrapText="1"/>
    </xf>
    <xf numFmtId="0" fontId="3" fillId="0" borderId="52" xfId="0" applyFont="1" applyBorder="1" applyAlignment="1">
      <alignment wrapText="1"/>
    </xf>
    <xf numFmtId="0" fontId="3" fillId="0" borderId="11" xfId="0" applyFont="1" applyBorder="1" applyAlignment="1">
      <alignment wrapText="1"/>
    </xf>
    <xf numFmtId="0" fontId="3" fillId="29" borderId="18" xfId="0" applyFont="1" applyFill="1" applyBorder="1" applyAlignment="1" applyProtection="1">
      <alignment horizontal="center" vertical="center" wrapText="1"/>
      <protection locked="0"/>
    </xf>
    <xf numFmtId="0" fontId="3" fillId="29" borderId="14" xfId="0" applyFont="1" applyFill="1" applyBorder="1" applyAlignment="1" applyProtection="1">
      <alignment horizontal="center" vertical="center" wrapText="1"/>
      <protection locked="0"/>
    </xf>
    <xf numFmtId="0" fontId="3" fillId="29" borderId="85" xfId="0" applyFont="1" applyFill="1" applyBorder="1" applyAlignment="1" applyProtection="1">
      <alignment horizontal="center" vertical="center" shrinkToFit="1"/>
      <protection locked="0"/>
    </xf>
    <xf numFmtId="0" fontId="3" fillId="29" borderId="10" xfId="0" applyFont="1" applyFill="1" applyBorder="1" applyAlignment="1" applyProtection="1">
      <alignment horizontal="center" vertical="center" shrinkToFit="1"/>
      <protection locked="0"/>
    </xf>
    <xf numFmtId="0" fontId="3" fillId="29" borderId="73" xfId="0" applyFont="1" applyFill="1" applyBorder="1" applyAlignment="1" applyProtection="1">
      <alignment horizontal="center" vertical="center" shrinkToFit="1"/>
      <protection locked="0"/>
    </xf>
    <xf numFmtId="0" fontId="3" fillId="29" borderId="22" xfId="0" applyFont="1" applyFill="1" applyBorder="1" applyAlignment="1" applyProtection="1">
      <alignment horizontal="center" vertical="center" shrinkToFit="1"/>
      <protection locked="0"/>
    </xf>
    <xf numFmtId="0" fontId="3" fillId="29" borderId="51" xfId="0" applyFont="1" applyFill="1" applyBorder="1" applyAlignment="1" applyProtection="1">
      <alignment horizontal="center" vertical="center" shrinkToFit="1"/>
      <protection locked="0"/>
    </xf>
    <xf numFmtId="0" fontId="3" fillId="29" borderId="78" xfId="0" applyFont="1" applyFill="1" applyBorder="1" applyAlignment="1" applyProtection="1">
      <alignment horizontal="center" vertical="center" shrinkToFit="1"/>
      <protection locked="0"/>
    </xf>
    <xf numFmtId="0" fontId="3" fillId="0" borderId="22" xfId="0" applyFont="1" applyBorder="1" applyAlignment="1" applyProtection="1">
      <alignment horizontal="center" vertical="center" wrapText="1" shrinkToFit="1"/>
      <protection locked="0"/>
    </xf>
    <xf numFmtId="0" fontId="3" fillId="0" borderId="51" xfId="0" applyFont="1" applyBorder="1" applyAlignment="1" applyProtection="1">
      <alignment horizontal="center" vertical="center" wrapText="1" shrinkToFit="1"/>
      <protection locked="0"/>
    </xf>
    <xf numFmtId="0" fontId="3" fillId="0" borderId="78" xfId="0" applyFont="1" applyBorder="1" applyAlignment="1" applyProtection="1">
      <alignment horizontal="center" vertical="center" wrapText="1" shrinkToFit="1"/>
      <protection locked="0"/>
    </xf>
    <xf numFmtId="186" fontId="3" fillId="0" borderId="85" xfId="0" applyNumberFormat="1" applyFont="1" applyBorder="1" applyAlignment="1" applyProtection="1">
      <alignment horizontal="center" vertical="center" wrapText="1" shrinkToFit="1"/>
      <protection locked="0"/>
    </xf>
    <xf numFmtId="186" fontId="3" fillId="0" borderId="10" xfId="0" applyNumberFormat="1" applyFont="1" applyBorder="1" applyAlignment="1" applyProtection="1">
      <alignment horizontal="center" vertical="center" wrapText="1" shrinkToFit="1"/>
      <protection locked="0"/>
    </xf>
    <xf numFmtId="186" fontId="3" fillId="0" borderId="73" xfId="0" applyNumberFormat="1" applyFont="1" applyBorder="1" applyAlignment="1" applyProtection="1">
      <alignment horizontal="center" vertical="center" wrapText="1" shrinkToFit="1"/>
      <protection locked="0"/>
    </xf>
    <xf numFmtId="186" fontId="3" fillId="0" borderId="156" xfId="0" applyNumberFormat="1" applyFont="1" applyBorder="1" applyAlignment="1" applyProtection="1">
      <alignment horizontal="center" vertical="center" wrapText="1" shrinkToFit="1"/>
      <protection locked="0"/>
    </xf>
    <xf numFmtId="186" fontId="3" fillId="0" borderId="157" xfId="0" applyNumberFormat="1" applyFont="1" applyBorder="1" applyAlignment="1" applyProtection="1">
      <alignment horizontal="center" vertical="center" wrapText="1" shrinkToFit="1"/>
      <protection locked="0"/>
    </xf>
    <xf numFmtId="186" fontId="3" fillId="0" borderId="158" xfId="0" applyNumberFormat="1" applyFont="1" applyBorder="1" applyAlignment="1" applyProtection="1">
      <alignment horizontal="center" vertical="center" wrapText="1" shrinkToFit="1"/>
      <protection locked="0"/>
    </xf>
    <xf numFmtId="188" fontId="3" fillId="29" borderId="186" xfId="0" applyNumberFormat="1" applyFont="1" applyFill="1" applyBorder="1" applyAlignment="1" applyProtection="1">
      <alignment horizontal="center" vertical="center" shrinkToFit="1"/>
      <protection locked="0"/>
    </xf>
    <xf numFmtId="188" fontId="3" fillId="29" borderId="177" xfId="0" applyNumberFormat="1" applyFont="1" applyFill="1" applyBorder="1" applyAlignment="1" applyProtection="1">
      <alignment horizontal="center" vertical="center" shrinkToFit="1"/>
      <protection locked="0"/>
    </xf>
    <xf numFmtId="188" fontId="3" fillId="29" borderId="178" xfId="0" applyNumberFormat="1" applyFont="1" applyFill="1" applyBorder="1" applyAlignment="1" applyProtection="1">
      <alignment horizontal="center" vertical="center" shrinkToFit="1"/>
      <protection locked="0"/>
    </xf>
    <xf numFmtId="188" fontId="3" fillId="29" borderId="29" xfId="0" applyNumberFormat="1" applyFont="1" applyFill="1" applyBorder="1" applyAlignment="1" applyProtection="1">
      <alignment horizontal="center" vertical="center" shrinkToFit="1"/>
      <protection locked="0"/>
    </xf>
    <xf numFmtId="188" fontId="3" fillId="29" borderId="0" xfId="0" applyNumberFormat="1" applyFont="1" applyFill="1" applyAlignment="1" applyProtection="1">
      <alignment horizontal="center" vertical="center" shrinkToFit="1"/>
      <protection locked="0"/>
    </xf>
    <xf numFmtId="188" fontId="3" fillId="29" borderId="66" xfId="0" applyNumberFormat="1" applyFont="1" applyFill="1" applyBorder="1" applyAlignment="1" applyProtection="1">
      <alignment horizontal="center" vertical="center" shrinkToFit="1"/>
      <protection locked="0"/>
    </xf>
    <xf numFmtId="0" fontId="3" fillId="0" borderId="65" xfId="0" applyFont="1" applyBorder="1" applyAlignment="1" applyProtection="1">
      <alignment horizontal="center" vertical="center" wrapText="1" shrinkToFit="1"/>
      <protection locked="0"/>
    </xf>
    <xf numFmtId="0" fontId="3" fillId="0" borderId="52" xfId="0" applyFont="1" applyBorder="1" applyAlignment="1" applyProtection="1">
      <alignment horizontal="center" vertical="center" wrapText="1" shrinkToFit="1"/>
      <protection locked="0"/>
    </xf>
    <xf numFmtId="0" fontId="3" fillId="0" borderId="11" xfId="0" applyFont="1" applyBorder="1" applyAlignment="1" applyProtection="1">
      <alignment horizontal="center" vertical="center" wrapText="1" shrinkToFit="1"/>
      <protection locked="0"/>
    </xf>
    <xf numFmtId="0" fontId="81" fillId="0" borderId="0" xfId="0" applyFont="1" applyAlignment="1">
      <alignment vertical="center" shrinkToFit="1"/>
    </xf>
    <xf numFmtId="0" fontId="81" fillId="0" borderId="154" xfId="0" applyFont="1" applyBorder="1" applyAlignment="1">
      <alignment vertical="center" shrinkToFit="1"/>
    </xf>
    <xf numFmtId="0" fontId="3" fillId="0" borderId="0" xfId="0" applyFont="1" applyAlignment="1">
      <alignment horizontal="left" vertical="center"/>
    </xf>
    <xf numFmtId="0" fontId="81" fillId="0" borderId="110" xfId="0" applyFont="1" applyBorder="1" applyAlignment="1">
      <alignment vertical="center" shrinkToFit="1"/>
    </xf>
    <xf numFmtId="0" fontId="81" fillId="0" borderId="153" xfId="0" applyFont="1" applyBorder="1" applyAlignment="1">
      <alignment vertical="center" shrinkToFit="1"/>
    </xf>
    <xf numFmtId="0" fontId="60" fillId="26" borderId="85" xfId="0" applyFont="1" applyFill="1" applyBorder="1" applyAlignment="1" applyProtection="1">
      <alignment horizontal="center" vertical="center" wrapText="1" shrinkToFit="1"/>
      <protection locked="0"/>
    </xf>
    <xf numFmtId="0" fontId="60" fillId="26" borderId="10" xfId="0" applyFont="1" applyFill="1" applyBorder="1" applyAlignment="1" applyProtection="1">
      <alignment horizontal="center" vertical="center" wrapText="1" shrinkToFit="1"/>
      <protection locked="0"/>
    </xf>
    <xf numFmtId="0" fontId="60" fillId="26" borderId="73" xfId="0" applyFont="1" applyFill="1" applyBorder="1" applyAlignment="1" applyProtection="1">
      <alignment horizontal="center" vertical="center" wrapText="1" shrinkToFit="1"/>
      <protection locked="0"/>
    </xf>
    <xf numFmtId="0" fontId="60" fillId="26" borderId="22" xfId="0" applyFont="1" applyFill="1" applyBorder="1" applyAlignment="1" applyProtection="1">
      <alignment horizontal="center" vertical="center" wrapText="1" shrinkToFit="1"/>
      <protection locked="0"/>
    </xf>
    <xf numFmtId="0" fontId="60" fillId="26" borderId="51" xfId="0" applyFont="1" applyFill="1" applyBorder="1" applyAlignment="1" applyProtection="1">
      <alignment horizontal="center" vertical="center" wrapText="1" shrinkToFit="1"/>
      <protection locked="0"/>
    </xf>
    <xf numFmtId="0" fontId="60" fillId="26" borderId="78" xfId="0" applyFont="1" applyFill="1" applyBorder="1" applyAlignment="1" applyProtection="1">
      <alignment horizontal="center" vertical="center" wrapText="1" shrinkToFit="1"/>
      <protection locked="0"/>
    </xf>
    <xf numFmtId="0" fontId="3" fillId="0" borderId="195" xfId="0" applyFont="1" applyBorder="1" applyAlignment="1">
      <alignment horizontal="center" vertical="center" wrapText="1"/>
    </xf>
    <xf numFmtId="0" fontId="3" fillId="0" borderId="162" xfId="0" applyFont="1" applyBorder="1" applyAlignment="1">
      <alignment horizontal="center" vertical="center" wrapText="1"/>
    </xf>
    <xf numFmtId="0" fontId="3" fillId="0" borderId="165" xfId="0" applyFont="1" applyBorder="1" applyAlignment="1">
      <alignment horizontal="center" vertical="center" wrapText="1"/>
    </xf>
    <xf numFmtId="0" fontId="3" fillId="29" borderId="194" xfId="0" applyFont="1" applyFill="1" applyBorder="1" applyAlignment="1">
      <alignment horizontal="center" vertical="center" wrapText="1"/>
    </xf>
    <xf numFmtId="0" fontId="3" fillId="29" borderId="169" xfId="0" applyFont="1" applyFill="1" applyBorder="1" applyAlignment="1">
      <alignment horizontal="center" vertical="center" wrapText="1"/>
    </xf>
    <xf numFmtId="0" fontId="3" fillId="29" borderId="174" xfId="0" applyFont="1" applyFill="1" applyBorder="1" applyAlignment="1">
      <alignment horizontal="center" vertical="center" wrapText="1"/>
    </xf>
    <xf numFmtId="0" fontId="3" fillId="29" borderId="168" xfId="0" applyFont="1" applyFill="1" applyBorder="1" applyAlignment="1" applyProtection="1">
      <alignment horizontal="center" vertical="center" wrapText="1"/>
      <protection locked="0"/>
    </xf>
    <xf numFmtId="0" fontId="3" fillId="29" borderId="169" xfId="0" applyFont="1" applyFill="1" applyBorder="1" applyAlignment="1" applyProtection="1">
      <alignment horizontal="center" vertical="center" wrapText="1"/>
      <protection locked="0"/>
    </xf>
    <xf numFmtId="0" fontId="3" fillId="29" borderId="174" xfId="0" applyFont="1" applyFill="1" applyBorder="1" applyAlignment="1" applyProtection="1">
      <alignment horizontal="center" vertical="center" wrapText="1"/>
      <protection locked="0"/>
    </xf>
    <xf numFmtId="0" fontId="3" fillId="29" borderId="168" xfId="0" applyFont="1" applyFill="1" applyBorder="1" applyAlignment="1" applyProtection="1">
      <alignment horizontal="center" vertical="center"/>
      <protection locked="0"/>
    </xf>
    <xf numFmtId="0" fontId="3" fillId="29" borderId="169" xfId="0" applyFont="1" applyFill="1" applyBorder="1" applyAlignment="1" applyProtection="1">
      <alignment horizontal="center" vertical="center"/>
      <protection locked="0"/>
    </xf>
    <xf numFmtId="0" fontId="3" fillId="29" borderId="170" xfId="0" applyFont="1" applyFill="1" applyBorder="1" applyAlignment="1" applyProtection="1">
      <alignment horizontal="center" vertical="center"/>
      <protection locked="0"/>
    </xf>
    <xf numFmtId="0" fontId="3" fillId="29" borderId="85" xfId="0" applyFont="1" applyFill="1" applyBorder="1" applyAlignment="1">
      <alignment horizontal="center" vertical="center" wrapText="1"/>
    </xf>
    <xf numFmtId="0" fontId="3" fillId="29" borderId="73" xfId="0" applyFont="1" applyFill="1" applyBorder="1" applyAlignment="1">
      <alignment horizontal="center" vertical="center" wrapText="1"/>
    </xf>
    <xf numFmtId="0" fontId="3" fillId="29" borderId="22" xfId="0" applyFont="1" applyFill="1" applyBorder="1" applyAlignment="1">
      <alignment horizontal="center" vertical="center" wrapText="1"/>
    </xf>
    <xf numFmtId="0" fontId="3" fillId="29" borderId="78" xfId="0" applyFont="1" applyFill="1" applyBorder="1" applyAlignment="1">
      <alignment horizontal="center" vertical="center" wrapText="1"/>
    </xf>
    <xf numFmtId="0" fontId="30" fillId="26" borderId="85" xfId="0" applyFont="1" applyFill="1" applyBorder="1" applyAlignment="1" applyProtection="1">
      <alignment horizontal="center" vertical="center" shrinkToFit="1"/>
      <protection locked="0"/>
    </xf>
    <xf numFmtId="0" fontId="30" fillId="26" borderId="10" xfId="0" applyFont="1" applyFill="1" applyBorder="1" applyAlignment="1" applyProtection="1">
      <alignment horizontal="center" vertical="center" shrinkToFit="1"/>
      <protection locked="0"/>
    </xf>
    <xf numFmtId="0" fontId="30" fillId="26" borderId="73" xfId="0" applyFont="1" applyFill="1" applyBorder="1" applyAlignment="1" applyProtection="1">
      <alignment horizontal="center" vertical="center" shrinkToFit="1"/>
      <protection locked="0"/>
    </xf>
    <xf numFmtId="0" fontId="30" fillId="26" borderId="22" xfId="0" applyFont="1" applyFill="1" applyBorder="1" applyAlignment="1" applyProtection="1">
      <alignment horizontal="center" vertical="center" shrinkToFit="1"/>
      <protection locked="0"/>
    </xf>
    <xf numFmtId="0" fontId="30" fillId="26" borderId="51" xfId="0" applyFont="1" applyFill="1" applyBorder="1" applyAlignment="1" applyProtection="1">
      <alignment horizontal="center" vertical="center" shrinkToFit="1"/>
      <protection locked="0"/>
    </xf>
    <xf numFmtId="0" fontId="30" fillId="26" borderId="78" xfId="0" applyFont="1" applyFill="1" applyBorder="1" applyAlignment="1" applyProtection="1">
      <alignment horizontal="center" vertical="center" shrinkToFit="1"/>
      <protection locked="0"/>
    </xf>
    <xf numFmtId="49" fontId="3" fillId="26" borderId="85" xfId="0" applyNumberFormat="1" applyFont="1" applyFill="1" applyBorder="1" applyAlignment="1" applyProtection="1">
      <alignment horizontal="right" vertical="center" shrinkToFit="1"/>
      <protection locked="0"/>
    </xf>
    <xf numFmtId="49" fontId="3" fillId="26" borderId="22" xfId="0" applyNumberFormat="1" applyFont="1" applyFill="1" applyBorder="1" applyAlignment="1" applyProtection="1">
      <alignment horizontal="right" vertical="center" shrinkToFit="1"/>
      <protection locked="0"/>
    </xf>
    <xf numFmtId="195" fontId="3" fillId="26" borderId="10" xfId="0" applyNumberFormat="1" applyFont="1" applyFill="1" applyBorder="1" applyAlignment="1" applyProtection="1">
      <alignment horizontal="right" vertical="center" shrinkToFit="1"/>
      <protection locked="0"/>
    </xf>
    <xf numFmtId="195" fontId="3" fillId="26" borderId="51" xfId="0" applyNumberFormat="1" applyFont="1" applyFill="1" applyBorder="1" applyAlignment="1" applyProtection="1">
      <alignment horizontal="right" vertical="center" shrinkToFit="1"/>
      <protection locked="0"/>
    </xf>
    <xf numFmtId="49" fontId="3" fillId="26" borderId="10" xfId="0" applyNumberFormat="1" applyFont="1" applyFill="1" applyBorder="1" applyAlignment="1" applyProtection="1">
      <alignment horizontal="left" vertical="center" shrinkToFit="1"/>
      <protection locked="0"/>
    </xf>
    <xf numFmtId="49" fontId="3" fillId="26" borderId="73" xfId="0" applyNumberFormat="1" applyFont="1" applyFill="1" applyBorder="1" applyAlignment="1" applyProtection="1">
      <alignment horizontal="left" vertical="center" shrinkToFit="1"/>
      <protection locked="0"/>
    </xf>
    <xf numFmtId="49" fontId="3" fillId="26" borderId="51" xfId="0" applyNumberFormat="1" applyFont="1" applyFill="1" applyBorder="1" applyAlignment="1" applyProtection="1">
      <alignment horizontal="left" vertical="center" shrinkToFit="1"/>
      <protection locked="0"/>
    </xf>
    <xf numFmtId="49" fontId="3" fillId="26" borderId="78" xfId="0" applyNumberFormat="1" applyFont="1" applyFill="1" applyBorder="1" applyAlignment="1" applyProtection="1">
      <alignment horizontal="left" vertical="center" shrinkToFit="1"/>
      <protection locked="0"/>
    </xf>
    <xf numFmtId="4" fontId="58" fillId="0" borderId="12" xfId="0" applyNumberFormat="1" applyFont="1" applyBorder="1" applyAlignment="1">
      <alignment horizontal="center" vertical="center" wrapText="1"/>
    </xf>
    <xf numFmtId="0" fontId="58" fillId="0" borderId="18" xfId="0" applyFont="1" applyBorder="1" applyAlignment="1">
      <alignment horizontal="center" vertical="center" wrapText="1"/>
    </xf>
    <xf numFmtId="0" fontId="58" fillId="0" borderId="14" xfId="0" applyFont="1" applyBorder="1" applyAlignment="1">
      <alignment horizontal="center" vertical="center" wrapText="1"/>
    </xf>
    <xf numFmtId="0" fontId="50" fillId="0" borderId="0" xfId="0" applyFont="1" applyAlignment="1">
      <alignment vertical="center" shrinkToFit="1"/>
    </xf>
    <xf numFmtId="0" fontId="58" fillId="0" borderId="12" xfId="0" applyFont="1" applyBorder="1" applyAlignment="1">
      <alignment horizontal="center" vertical="center" wrapText="1"/>
    </xf>
    <xf numFmtId="0" fontId="3" fillId="0" borderId="18" xfId="0" applyFont="1" applyBorder="1" applyAlignment="1">
      <alignment horizontal="center" vertical="center"/>
    </xf>
    <xf numFmtId="0" fontId="3" fillId="0" borderId="14" xfId="0" applyFont="1" applyBorder="1" applyAlignment="1">
      <alignment horizontal="center" vertical="center"/>
    </xf>
    <xf numFmtId="0" fontId="3" fillId="0" borderId="29" xfId="0" applyFont="1" applyBorder="1" applyAlignment="1">
      <alignment horizontal="center" vertical="center" wrapText="1"/>
    </xf>
    <xf numFmtId="0" fontId="3" fillId="0" borderId="51" xfId="0" applyFont="1" applyBorder="1" applyAlignment="1">
      <alignment horizontal="left" wrapText="1"/>
    </xf>
    <xf numFmtId="0" fontId="3" fillId="29" borderId="10" xfId="0" applyFont="1" applyFill="1" applyBorder="1" applyAlignment="1">
      <alignment horizontal="center" vertical="center" wrapText="1"/>
    </xf>
    <xf numFmtId="0" fontId="3" fillId="29" borderId="51" xfId="0" applyFont="1" applyFill="1" applyBorder="1" applyAlignment="1">
      <alignment horizontal="center" vertical="center" wrapText="1"/>
    </xf>
    <xf numFmtId="0" fontId="58" fillId="0" borderId="85"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73" xfId="0" applyFont="1" applyBorder="1" applyAlignment="1">
      <alignment horizontal="center" vertical="center" wrapText="1"/>
    </xf>
    <xf numFmtId="0" fontId="58" fillId="0" borderId="156" xfId="0" applyFont="1" applyBorder="1" applyAlignment="1">
      <alignment horizontal="center" vertical="center" wrapText="1"/>
    </xf>
    <xf numFmtId="0" fontId="58" fillId="0" borderId="157" xfId="0" applyFont="1" applyBorder="1" applyAlignment="1">
      <alignment horizontal="center" vertical="center" wrapText="1"/>
    </xf>
    <xf numFmtId="0" fontId="58" fillId="0" borderId="158" xfId="0" applyFont="1" applyBorder="1" applyAlignment="1">
      <alignment horizontal="center" vertical="center" wrapText="1"/>
    </xf>
    <xf numFmtId="0" fontId="58" fillId="0" borderId="18" xfId="0" applyFont="1" applyBorder="1" applyAlignment="1">
      <alignment horizontal="center" vertical="center" textRotation="255" wrapText="1"/>
    </xf>
    <xf numFmtId="0" fontId="58" fillId="0" borderId="13" xfId="0" applyFont="1" applyBorder="1" applyAlignment="1">
      <alignment horizontal="center" vertical="center" textRotation="255" wrapText="1"/>
    </xf>
    <xf numFmtId="0" fontId="58" fillId="0" borderId="14" xfId="0" applyFont="1" applyBorder="1" applyAlignment="1">
      <alignment horizontal="center" vertical="center" textRotation="255" wrapText="1"/>
    </xf>
    <xf numFmtId="0" fontId="58" fillId="0" borderId="29" xfId="0" applyFont="1" applyBorder="1" applyAlignment="1">
      <alignment horizontal="center" vertical="center" shrinkToFit="1"/>
    </xf>
    <xf numFmtId="0" fontId="58" fillId="0" borderId="0" xfId="0" applyFont="1" applyAlignment="1">
      <alignment horizontal="center" vertical="center" shrinkToFit="1"/>
    </xf>
    <xf numFmtId="0" fontId="58" fillId="0" borderId="66" xfId="0" applyFont="1" applyBorder="1" applyAlignment="1">
      <alignment horizontal="center" vertical="center" shrinkToFit="1"/>
    </xf>
    <xf numFmtId="0" fontId="81" fillId="0" borderId="0" xfId="0" applyFont="1" applyAlignment="1">
      <alignment horizontal="left" vertical="center" shrinkToFit="1"/>
    </xf>
    <xf numFmtId="0" fontId="81" fillId="0" borderId="154" xfId="0" applyFont="1" applyBorder="1" applyAlignment="1">
      <alignment horizontal="left" vertical="center" shrinkToFit="1"/>
    </xf>
    <xf numFmtId="0" fontId="57" fillId="28" borderId="12" xfId="42" applyFont="1" applyFill="1" applyBorder="1" applyAlignment="1">
      <alignment horizontal="center" vertical="center"/>
    </xf>
    <xf numFmtId="0" fontId="37" fillId="26" borderId="12" xfId="42" applyFont="1" applyFill="1" applyBorder="1" applyAlignment="1" applyProtection="1">
      <alignment horizontal="center" vertical="center" shrinkToFit="1"/>
      <protection locked="0"/>
    </xf>
    <xf numFmtId="0" fontId="27" fillId="0" borderId="0" xfId="42" applyFont="1" applyAlignment="1">
      <alignment horizontal="center" vertical="center"/>
    </xf>
    <xf numFmtId="0" fontId="40" fillId="29" borderId="0" xfId="42" applyFont="1" applyFill="1" applyAlignment="1" applyProtection="1">
      <alignment horizontal="left" vertical="center"/>
      <protection locked="0"/>
    </xf>
    <xf numFmtId="0" fontId="37" fillId="0" borderId="12" xfId="42" applyFont="1" applyBorder="1" applyAlignment="1">
      <alignment horizontal="center" vertical="center" wrapText="1"/>
    </xf>
    <xf numFmtId="0" fontId="37" fillId="0" borderId="85" xfId="42" applyFont="1" applyBorder="1" applyAlignment="1">
      <alignment horizontal="center" vertical="center" wrapText="1"/>
    </xf>
    <xf numFmtId="0" fontId="0" fillId="0" borderId="73" xfId="0" applyBorder="1" applyAlignment="1">
      <alignment horizontal="center" vertical="center" wrapText="1"/>
    </xf>
    <xf numFmtId="0" fontId="0" fillId="0" borderId="22" xfId="0" applyBorder="1" applyAlignment="1">
      <alignment horizontal="center" vertical="center" wrapText="1"/>
    </xf>
    <xf numFmtId="0" fontId="0" fillId="0" borderId="78" xfId="0" applyBorder="1" applyAlignment="1">
      <alignment horizontal="center" vertical="center" wrapText="1"/>
    </xf>
    <xf numFmtId="0" fontId="37" fillId="0" borderId="73"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78" xfId="42" applyFont="1" applyBorder="1" applyAlignment="1">
      <alignment horizontal="center" vertical="center" wrapText="1"/>
    </xf>
    <xf numFmtId="0" fontId="3" fillId="29" borderId="0" xfId="42" applyFont="1" applyFill="1" applyAlignment="1" applyProtection="1">
      <alignment vertical="center" shrinkToFit="1"/>
      <protection locked="0"/>
    </xf>
    <xf numFmtId="0" fontId="3" fillId="29" borderId="52" xfId="42" applyFont="1" applyFill="1" applyBorder="1" applyAlignment="1" applyProtection="1">
      <alignment vertical="center" shrinkToFit="1"/>
      <protection locked="0"/>
    </xf>
    <xf numFmtId="0" fontId="37" fillId="0" borderId="0" xfId="42" applyFont="1" applyAlignment="1">
      <alignment horizontal="center" vertical="center" wrapText="1"/>
    </xf>
    <xf numFmtId="0" fontId="37" fillId="0" borderId="10" xfId="42" applyFont="1" applyBorder="1" applyAlignment="1">
      <alignment horizontal="center" vertical="center" wrapText="1"/>
    </xf>
    <xf numFmtId="0" fontId="37" fillId="0" borderId="51" xfId="42" applyFont="1" applyBorder="1" applyAlignment="1">
      <alignment horizontal="center" vertical="center" wrapText="1"/>
    </xf>
    <xf numFmtId="0" fontId="3" fillId="0" borderId="0" xfId="0" applyFont="1" applyAlignment="1">
      <alignment horizontal="left" vertical="center" wrapText="1"/>
    </xf>
    <xf numFmtId="194" fontId="37" fillId="26" borderId="12" xfId="42" applyNumberFormat="1" applyFont="1" applyFill="1" applyBorder="1" applyAlignment="1" applyProtection="1">
      <alignment horizontal="center" vertical="center" shrinkToFit="1"/>
      <protection locked="0"/>
    </xf>
    <xf numFmtId="194" fontId="37" fillId="26" borderId="73" xfId="42" applyNumberFormat="1" applyFont="1" applyFill="1" applyBorder="1" applyAlignment="1" applyProtection="1">
      <alignment horizontal="center" vertical="center" shrinkToFit="1"/>
      <protection locked="0"/>
    </xf>
    <xf numFmtId="194" fontId="37" fillId="26" borderId="78" xfId="42" applyNumberFormat="1" applyFont="1" applyFill="1" applyBorder="1" applyAlignment="1" applyProtection="1">
      <alignment horizontal="center" vertical="center" shrinkToFit="1"/>
      <protection locked="0"/>
    </xf>
    <xf numFmtId="3" fontId="37" fillId="0" borderId="85" xfId="42" applyNumberFormat="1" applyFont="1" applyBorder="1" applyAlignment="1" applyProtection="1">
      <alignment horizontal="center" vertical="center" shrinkToFit="1"/>
      <protection locked="0"/>
    </xf>
    <xf numFmtId="3" fontId="37" fillId="0" borderId="22" xfId="42" applyNumberFormat="1" applyFont="1" applyBorder="1" applyAlignment="1" applyProtection="1">
      <alignment horizontal="center" vertical="center" shrinkToFit="1"/>
      <protection locked="0"/>
    </xf>
    <xf numFmtId="0" fontId="37" fillId="26" borderId="85" xfId="42" applyFont="1" applyFill="1" applyBorder="1" applyAlignment="1" applyProtection="1">
      <alignment horizontal="center" vertical="center" shrinkToFit="1"/>
      <protection locked="0"/>
    </xf>
    <xf numFmtId="0" fontId="37" fillId="26" borderId="73" xfId="42" applyFont="1" applyFill="1" applyBorder="1" applyAlignment="1" applyProtection="1">
      <alignment horizontal="center" vertical="center" shrinkToFit="1"/>
      <protection locked="0"/>
    </xf>
    <xf numFmtId="0" fontId="37" fillId="26" borderId="22" xfId="42" applyFont="1" applyFill="1" applyBorder="1" applyAlignment="1" applyProtection="1">
      <alignment horizontal="center" vertical="center" shrinkToFit="1"/>
      <protection locked="0"/>
    </xf>
    <xf numFmtId="0" fontId="37" fillId="26" borderId="78" xfId="42" applyFont="1" applyFill="1" applyBorder="1" applyAlignment="1" applyProtection="1">
      <alignment horizontal="center" vertical="center" shrinkToFit="1"/>
      <protection locked="0"/>
    </xf>
    <xf numFmtId="0" fontId="55" fillId="0" borderId="0" xfId="41" applyFont="1" applyAlignment="1">
      <alignment vertical="center" wrapText="1"/>
    </xf>
    <xf numFmtId="0" fontId="5" fillId="0" borderId="149" xfId="0" quotePrefix="1" applyFont="1" applyBorder="1" applyAlignment="1">
      <alignment vertical="top" wrapText="1"/>
    </xf>
    <xf numFmtId="0" fontId="5" fillId="0" borderId="133" xfId="0" quotePrefix="1" applyFont="1" applyBorder="1" applyAlignment="1">
      <alignment vertical="top" wrapText="1"/>
    </xf>
    <xf numFmtId="0" fontId="8" fillId="0" borderId="0" xfId="0" applyFont="1" applyAlignment="1">
      <alignment horizontal="left" vertical="center"/>
    </xf>
    <xf numFmtId="0" fontId="8" fillId="26" borderId="0" xfId="0" applyFont="1" applyFill="1" applyAlignment="1">
      <alignment horizontal="center" vertical="center"/>
    </xf>
    <xf numFmtId="0" fontId="8" fillId="0" borderId="0" xfId="0" applyFont="1">
      <alignment vertical="center"/>
    </xf>
    <xf numFmtId="58" fontId="8" fillId="29" borderId="0" xfId="0" applyNumberFormat="1" applyFont="1" applyFill="1" applyAlignment="1">
      <alignment horizontal="center" vertical="center"/>
    </xf>
    <xf numFmtId="0" fontId="8" fillId="29" borderId="0" xfId="0" applyFont="1" applyFill="1">
      <alignment vertical="center"/>
    </xf>
    <xf numFmtId="0" fontId="8" fillId="29" borderId="0" xfId="0" applyFont="1" applyFill="1" applyAlignment="1">
      <alignment horizontal="center" vertical="center"/>
    </xf>
    <xf numFmtId="0" fontId="8" fillId="0" borderId="0" xfId="0" applyFont="1" applyAlignment="1">
      <alignment horizontal="distributed" vertical="center"/>
    </xf>
    <xf numFmtId="0" fontId="8" fillId="26" borderId="0" xfId="0" applyFont="1" applyFill="1">
      <alignment vertical="center"/>
    </xf>
    <xf numFmtId="0" fontId="8" fillId="0" borderId="0" xfId="0" applyFont="1" applyAlignment="1">
      <alignment horizontal="center" vertical="center"/>
    </xf>
    <xf numFmtId="0" fontId="47" fillId="0" borderId="0" xfId="0" applyFont="1" applyAlignment="1">
      <alignment horizontal="center" vertical="center"/>
    </xf>
    <xf numFmtId="0" fontId="60" fillId="0" borderId="73" xfId="0" applyFont="1" applyBorder="1" applyAlignment="1" applyProtection="1">
      <alignment horizontal="center" vertical="center" textRotation="255" wrapText="1"/>
      <protection locked="0"/>
    </xf>
    <xf numFmtId="0" fontId="60" fillId="0" borderId="78" xfId="0" applyFont="1" applyBorder="1" applyAlignment="1" applyProtection="1">
      <alignment horizontal="center" vertical="center" textRotation="255" wrapText="1"/>
      <protection locked="0"/>
    </xf>
    <xf numFmtId="0" fontId="60" fillId="0" borderId="18" xfId="0" applyFont="1" applyBorder="1" applyAlignment="1" applyProtection="1">
      <alignment horizontal="center" vertical="center" textRotation="255" wrapText="1"/>
      <protection locked="0"/>
    </xf>
    <xf numFmtId="0" fontId="60" fillId="0" borderId="14" xfId="0" applyFont="1" applyBorder="1" applyAlignment="1" applyProtection="1">
      <alignment horizontal="center" vertical="center" textRotation="255" wrapText="1"/>
      <protection locked="0"/>
    </xf>
    <xf numFmtId="0" fontId="28" fillId="0" borderId="85" xfId="0" applyFont="1" applyBorder="1" applyAlignment="1" applyProtection="1">
      <alignment horizontal="center" vertical="center" wrapText="1"/>
      <protection locked="0"/>
    </xf>
    <xf numFmtId="0" fontId="28" fillId="0" borderId="10" xfId="0" applyFont="1" applyBorder="1" applyAlignment="1" applyProtection="1">
      <alignment horizontal="center" vertical="center" wrapText="1"/>
      <protection locked="0"/>
    </xf>
    <xf numFmtId="0" fontId="28" fillId="0" borderId="166"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0" fontId="28" fillId="0" borderId="51" xfId="0" applyFont="1" applyBorder="1" applyAlignment="1" applyProtection="1">
      <alignment horizontal="center" vertical="center" wrapText="1"/>
      <protection locked="0"/>
    </xf>
    <xf numFmtId="0" fontId="28" fillId="0" borderId="167" xfId="0" applyFont="1" applyBorder="1" applyAlignment="1" applyProtection="1">
      <alignment horizontal="center" vertical="center" wrapText="1"/>
      <protection locked="0"/>
    </xf>
    <xf numFmtId="0" fontId="28" fillId="0" borderId="164" xfId="0" applyFont="1" applyBorder="1" applyProtection="1">
      <alignment vertical="center"/>
      <protection locked="0"/>
    </xf>
    <xf numFmtId="0" fontId="28" fillId="0" borderId="162" xfId="0" applyFont="1" applyBorder="1" applyProtection="1">
      <alignment vertical="center"/>
      <protection locked="0"/>
    </xf>
    <xf numFmtId="0" fontId="28" fillId="0" borderId="165" xfId="0" applyFont="1" applyBorder="1" applyProtection="1">
      <alignment vertical="center"/>
      <protection locked="0"/>
    </xf>
    <xf numFmtId="0" fontId="30" fillId="0" borderId="168" xfId="0" applyFont="1" applyBorder="1" applyAlignment="1" applyProtection="1">
      <alignment vertical="center" wrapText="1"/>
      <protection locked="0"/>
    </xf>
    <xf numFmtId="0" fontId="30" fillId="0" borderId="169" xfId="0" applyFont="1" applyBorder="1" applyProtection="1">
      <alignment vertical="center"/>
      <protection locked="0"/>
    </xf>
    <xf numFmtId="0" fontId="30" fillId="0" borderId="170" xfId="0" applyFont="1" applyBorder="1" applyProtection="1">
      <alignment vertical="center"/>
      <protection locked="0"/>
    </xf>
    <xf numFmtId="0" fontId="28" fillId="0" borderId="65" xfId="0" applyFont="1" applyBorder="1" applyAlignment="1" applyProtection="1">
      <alignment horizontal="left" vertical="center"/>
      <protection locked="0"/>
    </xf>
    <xf numFmtId="0" fontId="28" fillId="0" borderId="52"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60" fillId="0" borderId="10" xfId="0" applyFont="1" applyBorder="1" applyAlignment="1">
      <alignment horizontal="center" vertical="center" wrapText="1"/>
    </xf>
    <xf numFmtId="0" fontId="60" fillId="0" borderId="162" xfId="0" applyFont="1" applyBorder="1" applyAlignment="1">
      <alignment horizontal="center" vertical="center" wrapText="1"/>
    </xf>
    <xf numFmtId="0" fontId="60" fillId="0" borderId="209" xfId="0" applyFont="1" applyBorder="1" applyAlignment="1">
      <alignment horizontal="center" vertical="center" wrapText="1"/>
    </xf>
    <xf numFmtId="0" fontId="30" fillId="0" borderId="187" xfId="0" applyFont="1" applyBorder="1" applyAlignment="1">
      <alignment vertical="center" wrapText="1"/>
    </xf>
    <xf numFmtId="0" fontId="30" fillId="0" borderId="52" xfId="0" applyFont="1" applyBorder="1" applyAlignment="1">
      <alignment vertical="center" wrapText="1"/>
    </xf>
    <xf numFmtId="0" fontId="30" fillId="0" borderId="11" xfId="0" applyFont="1" applyBorder="1" applyAlignment="1">
      <alignment vertical="center" wrapText="1"/>
    </xf>
    <xf numFmtId="0" fontId="56" fillId="0" borderId="187" xfId="0" applyFont="1" applyBorder="1" applyAlignment="1">
      <alignment horizontal="left" vertical="center" wrapText="1"/>
    </xf>
    <xf numFmtId="0" fontId="56" fillId="0" borderId="52" xfId="0" applyFont="1" applyBorder="1" applyAlignment="1">
      <alignment horizontal="left" vertical="center" wrapText="1"/>
    </xf>
    <xf numFmtId="0" fontId="28" fillId="30" borderId="168" xfId="0" applyFont="1" applyFill="1" applyBorder="1" applyAlignment="1">
      <alignment horizontal="left" vertical="center" shrinkToFit="1"/>
    </xf>
    <xf numFmtId="0" fontId="28" fillId="30" borderId="169" xfId="0" applyFont="1" applyFill="1" applyBorder="1" applyAlignment="1">
      <alignment horizontal="left" vertical="center" shrinkToFit="1"/>
    </xf>
    <xf numFmtId="0" fontId="60" fillId="30" borderId="169" xfId="0" applyFont="1" applyFill="1" applyBorder="1" applyAlignment="1">
      <alignment horizontal="left" vertical="center" wrapText="1"/>
    </xf>
    <xf numFmtId="0" fontId="60" fillId="30" borderId="170" xfId="0" applyFont="1" applyFill="1" applyBorder="1" applyAlignment="1">
      <alignment horizontal="left" vertical="center" wrapText="1"/>
    </xf>
    <xf numFmtId="0" fontId="67" fillId="0" borderId="52" xfId="0" applyFont="1" applyBorder="1" applyAlignment="1">
      <alignment horizontal="center" vertical="center" wrapText="1"/>
    </xf>
    <xf numFmtId="0" fontId="67" fillId="0" borderId="191" xfId="0" applyFont="1" applyBorder="1" applyAlignment="1">
      <alignment horizontal="center" vertical="center" wrapText="1"/>
    </xf>
    <xf numFmtId="58" fontId="28" fillId="26" borderId="0" xfId="0" applyNumberFormat="1" applyFont="1" applyFill="1" applyAlignment="1" applyProtection="1">
      <alignment horizontal="right" vertical="top"/>
      <protection locked="0"/>
    </xf>
    <xf numFmtId="58" fontId="31" fillId="29" borderId="99" xfId="0" applyNumberFormat="1" applyFont="1" applyFill="1" applyBorder="1" applyAlignment="1" applyProtection="1">
      <alignment horizontal="left" vertical="center" shrinkToFit="1"/>
      <protection locked="0"/>
    </xf>
    <xf numFmtId="0" fontId="29" fillId="0" borderId="71" xfId="0" applyFont="1" applyBorder="1" applyAlignment="1">
      <alignment horizontal="center" vertical="center" wrapText="1"/>
    </xf>
    <xf numFmtId="0" fontId="29" fillId="0" borderId="28" xfId="0" applyFont="1" applyBorder="1" applyAlignment="1">
      <alignment vertical="center" wrapText="1"/>
    </xf>
    <xf numFmtId="0" fontId="0" fillId="0" borderId="114" xfId="0" applyBorder="1" applyAlignment="1">
      <alignment vertical="center" wrapText="1"/>
    </xf>
    <xf numFmtId="0" fontId="6" fillId="0" borderId="69" xfId="0" applyFont="1" applyBorder="1" applyAlignment="1">
      <alignment horizontal="center" vertical="center" wrapText="1"/>
    </xf>
    <xf numFmtId="0" fontId="41" fillId="0" borderId="14" xfId="0" applyFont="1" applyBorder="1" applyAlignment="1">
      <alignment horizontal="center" vertical="center" wrapText="1"/>
    </xf>
    <xf numFmtId="0" fontId="42" fillId="0" borderId="70" xfId="0" applyFont="1" applyBorder="1" applyAlignment="1">
      <alignment horizontal="center" vertical="center" wrapText="1"/>
    </xf>
    <xf numFmtId="0" fontId="29" fillId="0" borderId="116" xfId="0" applyFont="1" applyBorder="1" applyAlignment="1">
      <alignment vertical="center" wrapText="1"/>
    </xf>
    <xf numFmtId="0" fontId="0" fillId="0" borderId="117" xfId="0" applyBorder="1" applyAlignment="1">
      <alignment vertical="center" wrapText="1"/>
    </xf>
    <xf numFmtId="0" fontId="6"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6" fillId="0" borderId="104" xfId="0" applyFont="1" applyBorder="1" applyAlignment="1">
      <alignment horizontal="center" vertical="center" wrapText="1"/>
    </xf>
    <xf numFmtId="176" fontId="32" fillId="29" borderId="69" xfId="0" applyNumberFormat="1" applyFont="1" applyFill="1" applyBorder="1" applyAlignment="1" applyProtection="1">
      <alignment horizontal="center" vertical="center"/>
      <protection locked="0"/>
    </xf>
    <xf numFmtId="0" fontId="29" fillId="0" borderId="26" xfId="0" applyFont="1" applyBorder="1" applyAlignment="1">
      <alignment horizontal="center" vertical="center"/>
    </xf>
    <xf numFmtId="176" fontId="29" fillId="0" borderId="26" xfId="0" applyNumberFormat="1" applyFont="1" applyBorder="1" applyAlignment="1">
      <alignment horizontal="center" vertical="center"/>
    </xf>
    <xf numFmtId="176" fontId="32" fillId="29" borderId="104" xfId="0" applyNumberFormat="1" applyFont="1" applyFill="1" applyBorder="1" applyAlignment="1" applyProtection="1">
      <alignment horizontal="center" vertical="center"/>
      <protection locked="0"/>
    </xf>
    <xf numFmtId="179" fontId="39" fillId="29" borderId="39" xfId="0" applyNumberFormat="1" applyFont="1" applyFill="1" applyBorder="1" applyAlignment="1" applyProtection="1">
      <alignment horizontal="center" vertical="center"/>
      <protection locked="0"/>
    </xf>
    <xf numFmtId="0" fontId="29" fillId="0" borderId="85"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22" xfId="0" applyFont="1" applyBorder="1" applyAlignment="1">
      <alignment horizontal="center" vertical="center" wrapText="1"/>
    </xf>
    <xf numFmtId="0" fontId="3" fillId="29" borderId="51" xfId="0" applyFont="1" applyFill="1" applyBorder="1" applyAlignment="1">
      <alignment vertical="center" shrinkToFit="1"/>
    </xf>
    <xf numFmtId="0" fontId="3" fillId="29" borderId="52" xfId="0" applyFont="1" applyFill="1" applyBorder="1" applyAlignment="1">
      <alignment vertical="center" shrinkToFit="1"/>
    </xf>
    <xf numFmtId="0" fontId="3" fillId="26" borderId="51" xfId="0" applyFont="1" applyFill="1" applyBorder="1" applyAlignment="1" applyProtection="1">
      <alignment horizontal="left" vertical="center" shrinkToFit="1"/>
      <protection locked="0"/>
    </xf>
    <xf numFmtId="0" fontId="3" fillId="0" borderId="22" xfId="0" applyFont="1" applyBorder="1" applyAlignment="1" applyProtection="1">
      <alignment vertical="center" shrinkToFit="1"/>
      <protection locked="0"/>
    </xf>
    <xf numFmtId="0" fontId="3" fillId="0" borderId="51" xfId="0" applyFont="1" applyBorder="1" applyAlignment="1" applyProtection="1">
      <alignment vertical="center" shrinkToFit="1"/>
      <protection locked="0"/>
    </xf>
    <xf numFmtId="0" fontId="3" fillId="0" borderId="78" xfId="0" applyFont="1" applyBorder="1" applyAlignment="1" applyProtection="1">
      <alignment vertical="center" shrinkToFit="1"/>
      <protection locked="0"/>
    </xf>
    <xf numFmtId="0" fontId="3" fillId="26" borderId="85" xfId="0" applyFont="1" applyFill="1" applyBorder="1" applyAlignment="1">
      <alignment vertical="center" shrinkToFit="1"/>
    </xf>
    <xf numFmtId="0" fontId="3" fillId="26" borderId="10" xfId="0" applyFont="1" applyFill="1" applyBorder="1" applyAlignment="1">
      <alignment vertical="center" shrinkToFit="1"/>
    </xf>
    <xf numFmtId="0" fontId="3" fillId="26" borderId="166" xfId="0" applyFont="1" applyFill="1" applyBorder="1" applyAlignment="1">
      <alignment vertical="center" shrinkToFit="1"/>
    </xf>
    <xf numFmtId="0" fontId="3" fillId="26" borderId="179" xfId="0" applyFont="1" applyFill="1" applyBorder="1" applyAlignment="1">
      <alignment vertical="center" shrinkToFit="1"/>
    </xf>
    <xf numFmtId="0" fontId="3" fillId="26" borderId="73" xfId="0" applyFont="1" applyFill="1" applyBorder="1" applyAlignment="1">
      <alignment vertical="center" shrinkToFit="1"/>
    </xf>
    <xf numFmtId="0" fontId="3" fillId="0" borderId="85" xfId="0" applyFont="1" applyBorder="1" applyAlignment="1" applyProtection="1">
      <alignment vertical="center" shrinkToFit="1"/>
      <protection locked="0"/>
    </xf>
    <xf numFmtId="0" fontId="3" fillId="0" borderId="10" xfId="0" applyFont="1" applyBorder="1" applyAlignment="1" applyProtection="1">
      <alignment vertical="center" shrinkToFit="1"/>
      <protection locked="0"/>
    </xf>
    <xf numFmtId="0" fontId="3" fillId="0" borderId="73" xfId="0" applyFont="1" applyBorder="1" applyAlignment="1" applyProtection="1">
      <alignment vertical="center" shrinkToFit="1"/>
      <protection locked="0"/>
    </xf>
    <xf numFmtId="0" fontId="3" fillId="26" borderId="167" xfId="0" applyFont="1" applyFill="1" applyBorder="1" applyAlignment="1" applyProtection="1">
      <alignment vertical="center" shrinkToFit="1"/>
      <protection locked="0"/>
    </xf>
    <xf numFmtId="0" fontId="3" fillId="26" borderId="182" xfId="0" applyFont="1" applyFill="1" applyBorder="1" applyAlignment="1" applyProtection="1">
      <alignment vertical="center" shrinkToFit="1"/>
      <protection locked="0"/>
    </xf>
    <xf numFmtId="189" fontId="3" fillId="26" borderId="85" xfId="0" applyNumberFormat="1" applyFont="1" applyFill="1" applyBorder="1" applyAlignment="1" applyProtection="1">
      <alignment horizontal="center" vertical="center" shrinkToFit="1"/>
      <protection locked="0"/>
    </xf>
    <xf numFmtId="189" fontId="3" fillId="26" borderId="10" xfId="0" applyNumberFormat="1" applyFont="1" applyFill="1" applyBorder="1" applyAlignment="1" applyProtection="1">
      <alignment horizontal="center" vertical="center" shrinkToFit="1"/>
      <protection locked="0"/>
    </xf>
    <xf numFmtId="189" fontId="3" fillId="26" borderId="73" xfId="0" applyNumberFormat="1" applyFont="1" applyFill="1" applyBorder="1" applyAlignment="1" applyProtection="1">
      <alignment horizontal="center" vertical="center" shrinkToFit="1"/>
      <protection locked="0"/>
    </xf>
    <xf numFmtId="189" fontId="3" fillId="26" borderId="22" xfId="0" applyNumberFormat="1" applyFont="1" applyFill="1" applyBorder="1" applyAlignment="1" applyProtection="1">
      <alignment horizontal="center" vertical="center" shrinkToFit="1"/>
      <protection locked="0"/>
    </xf>
    <xf numFmtId="189" fontId="3" fillId="26" borderId="51" xfId="0" applyNumberFormat="1" applyFont="1" applyFill="1" applyBorder="1" applyAlignment="1" applyProtection="1">
      <alignment horizontal="center" vertical="center" shrinkToFit="1"/>
      <protection locked="0"/>
    </xf>
    <xf numFmtId="189" fontId="3" fillId="26" borderId="78" xfId="0" applyNumberFormat="1" applyFont="1" applyFill="1" applyBorder="1" applyAlignment="1" applyProtection="1">
      <alignment horizontal="center" vertical="center" shrinkToFit="1"/>
      <protection locked="0"/>
    </xf>
    <xf numFmtId="0" fontId="56" fillId="26" borderId="85" xfId="0" applyFont="1" applyFill="1" applyBorder="1" applyAlignment="1">
      <alignment horizontal="center" vertical="center" wrapText="1"/>
    </xf>
    <xf numFmtId="0" fontId="56" fillId="26" borderId="10" xfId="0" applyFont="1" applyFill="1" applyBorder="1" applyAlignment="1">
      <alignment horizontal="center" vertical="center" wrapText="1"/>
    </xf>
    <xf numFmtId="0" fontId="56" fillId="26" borderId="73" xfId="0" applyFont="1" applyFill="1" applyBorder="1" applyAlignment="1">
      <alignment horizontal="center" vertical="center" wrapText="1"/>
    </xf>
    <xf numFmtId="0" fontId="56" fillId="26" borderId="22" xfId="0" applyFont="1" applyFill="1" applyBorder="1" applyAlignment="1">
      <alignment horizontal="center" vertical="center" wrapText="1"/>
    </xf>
    <xf numFmtId="0" fontId="56" fillId="26" borderId="51" xfId="0" applyFont="1" applyFill="1" applyBorder="1" applyAlignment="1">
      <alignment horizontal="center" vertical="center" wrapText="1"/>
    </xf>
    <xf numFmtId="0" fontId="56" fillId="26" borderId="78" xfId="0" applyFont="1" applyFill="1" applyBorder="1" applyAlignment="1">
      <alignment horizontal="center" vertical="center" wrapText="1"/>
    </xf>
    <xf numFmtId="190" fontId="3" fillId="26" borderId="85" xfId="0" applyNumberFormat="1" applyFont="1" applyFill="1" applyBorder="1" applyAlignment="1" applyProtection="1">
      <alignment horizontal="center" vertical="center" shrinkToFit="1"/>
      <protection locked="0"/>
    </xf>
    <xf numFmtId="190" fontId="3" fillId="26" borderId="10" xfId="0" applyNumberFormat="1" applyFont="1" applyFill="1" applyBorder="1" applyAlignment="1" applyProtection="1">
      <alignment horizontal="center" vertical="center" shrinkToFit="1"/>
      <protection locked="0"/>
    </xf>
    <xf numFmtId="190" fontId="3" fillId="26" borderId="73" xfId="0" applyNumberFormat="1" applyFont="1" applyFill="1" applyBorder="1" applyAlignment="1" applyProtection="1">
      <alignment horizontal="center" vertical="center" shrinkToFit="1"/>
      <protection locked="0"/>
    </xf>
    <xf numFmtId="190" fontId="3" fillId="26" borderId="22" xfId="0" applyNumberFormat="1" applyFont="1" applyFill="1" applyBorder="1" applyAlignment="1" applyProtection="1">
      <alignment horizontal="center" vertical="center" shrinkToFit="1"/>
      <protection locked="0"/>
    </xf>
    <xf numFmtId="190" fontId="3" fillId="26" borderId="51" xfId="0" applyNumberFormat="1" applyFont="1" applyFill="1" applyBorder="1" applyAlignment="1" applyProtection="1">
      <alignment horizontal="center" vertical="center" shrinkToFit="1"/>
      <protection locked="0"/>
    </xf>
    <xf numFmtId="190" fontId="3" fillId="26" borderId="78" xfId="0" applyNumberFormat="1" applyFont="1" applyFill="1" applyBorder="1" applyAlignment="1" applyProtection="1">
      <alignment horizontal="center" vertical="center" shrinkToFit="1"/>
      <protection locked="0"/>
    </xf>
    <xf numFmtId="0" fontId="3" fillId="26" borderId="85" xfId="0" applyFont="1" applyFill="1" applyBorder="1" applyAlignment="1">
      <alignment horizontal="center" vertical="center" shrinkToFit="1"/>
    </xf>
    <xf numFmtId="0" fontId="3" fillId="26" borderId="73" xfId="0" applyFont="1" applyFill="1" applyBorder="1" applyAlignment="1">
      <alignment horizontal="center" vertical="center" shrinkToFit="1"/>
    </xf>
    <xf numFmtId="0" fontId="56" fillId="0" borderId="85" xfId="0" applyFont="1" applyBorder="1" applyAlignment="1" applyProtection="1">
      <alignment horizontal="center" vertical="center" wrapText="1"/>
      <protection locked="0"/>
    </xf>
    <xf numFmtId="0" fontId="56" fillId="0" borderId="10" xfId="0" applyFont="1" applyBorder="1" applyAlignment="1" applyProtection="1">
      <alignment horizontal="center" vertical="center" wrapText="1"/>
      <protection locked="0"/>
    </xf>
    <xf numFmtId="0" fontId="56" fillId="0" borderId="73" xfId="0" applyFont="1" applyBorder="1" applyAlignment="1" applyProtection="1">
      <alignment horizontal="center" vertical="center" wrapText="1"/>
      <protection locked="0"/>
    </xf>
    <xf numFmtId="0" fontId="56" fillId="0" borderId="22" xfId="0" applyFont="1" applyBorder="1" applyAlignment="1" applyProtection="1">
      <alignment horizontal="center" vertical="center" wrapText="1"/>
      <protection locked="0"/>
    </xf>
    <xf numFmtId="0" fontId="56" fillId="0" borderId="51" xfId="0" applyFont="1" applyBorder="1" applyAlignment="1" applyProtection="1">
      <alignment horizontal="center" vertical="center" wrapText="1"/>
      <protection locked="0"/>
    </xf>
    <xf numFmtId="0" fontId="56" fillId="0" borderId="78" xfId="0" applyFont="1" applyBorder="1" applyAlignment="1" applyProtection="1">
      <alignment horizontal="center" vertical="center" wrapText="1"/>
      <protection locked="0"/>
    </xf>
    <xf numFmtId="190" fontId="3" fillId="0" borderId="85" xfId="0" applyNumberFormat="1" applyFont="1" applyBorder="1" applyAlignment="1" applyProtection="1">
      <alignment horizontal="center" vertical="center" shrinkToFit="1"/>
      <protection locked="0"/>
    </xf>
    <xf numFmtId="190" fontId="3" fillId="0" borderId="10" xfId="0" applyNumberFormat="1" applyFont="1" applyBorder="1" applyAlignment="1" applyProtection="1">
      <alignment horizontal="center" vertical="center" shrinkToFit="1"/>
      <protection locked="0"/>
    </xf>
    <xf numFmtId="190" fontId="3" fillId="0" borderId="73" xfId="0" applyNumberFormat="1" applyFont="1" applyBorder="1" applyAlignment="1" applyProtection="1">
      <alignment horizontal="center" vertical="center" shrinkToFit="1"/>
      <protection locked="0"/>
    </xf>
    <xf numFmtId="190" fontId="3" fillId="0" borderId="22" xfId="0" applyNumberFormat="1" applyFont="1" applyBorder="1" applyAlignment="1" applyProtection="1">
      <alignment horizontal="center" vertical="center" shrinkToFit="1"/>
      <protection locked="0"/>
    </xf>
    <xf numFmtId="190" fontId="3" fillId="0" borderId="51" xfId="0" applyNumberFormat="1" applyFont="1" applyBorder="1" applyAlignment="1" applyProtection="1">
      <alignment horizontal="center" vertical="center" shrinkToFit="1"/>
      <protection locked="0"/>
    </xf>
    <xf numFmtId="190" fontId="3" fillId="0" borderId="78" xfId="0" applyNumberFormat="1" applyFont="1" applyBorder="1" applyAlignment="1" applyProtection="1">
      <alignment horizontal="center" vertical="center" shrinkToFit="1"/>
      <protection locked="0"/>
    </xf>
    <xf numFmtId="0" fontId="3" fillId="0" borderId="85" xfId="0" applyFont="1" applyBorder="1" applyAlignment="1" applyProtection="1">
      <alignment horizontal="center" vertical="center" shrinkToFit="1"/>
      <protection locked="0"/>
    </xf>
    <xf numFmtId="0" fontId="3" fillId="0" borderId="73" xfId="0" applyFont="1" applyBorder="1" applyAlignment="1" applyProtection="1">
      <alignment horizontal="center" vertical="center" shrinkToFit="1"/>
      <protection locked="0"/>
    </xf>
    <xf numFmtId="0" fontId="3" fillId="0" borderId="22" xfId="0" applyFont="1" applyBorder="1" applyAlignment="1" applyProtection="1">
      <alignment horizontal="center" vertical="center" shrinkToFit="1"/>
      <protection locked="0"/>
    </xf>
    <xf numFmtId="0" fontId="3" fillId="0" borderId="78" xfId="0" applyFont="1" applyBorder="1" applyAlignment="1" applyProtection="1">
      <alignment horizontal="center" vertical="center" shrinkToFit="1"/>
      <protection locked="0"/>
    </xf>
    <xf numFmtId="0" fontId="3" fillId="0" borderId="10" xfId="0" applyFont="1" applyBorder="1" applyAlignment="1" applyProtection="1">
      <alignment horizontal="left" vertical="center" shrinkToFit="1"/>
      <protection locked="0"/>
    </xf>
    <xf numFmtId="0" fontId="3" fillId="0" borderId="10"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protection locked="0"/>
    </xf>
    <xf numFmtId="190" fontId="3" fillId="26" borderId="51" xfId="0" applyNumberFormat="1" applyFont="1" applyFill="1" applyBorder="1" applyAlignment="1" applyProtection="1">
      <alignment vertical="center" shrinkToFit="1"/>
      <protection locked="0"/>
    </xf>
    <xf numFmtId="190" fontId="3" fillId="26" borderId="78" xfId="0" applyNumberFormat="1" applyFont="1" applyFill="1" applyBorder="1" applyAlignment="1" applyProtection="1">
      <alignment vertical="center" shrinkToFit="1"/>
      <protection locked="0"/>
    </xf>
    <xf numFmtId="0" fontId="3" fillId="29" borderId="13" xfId="0" applyFont="1" applyFill="1" applyBorder="1" applyAlignment="1" applyProtection="1">
      <alignment horizontal="center" vertical="center" wrapText="1"/>
      <protection locked="0"/>
    </xf>
    <xf numFmtId="190" fontId="3" fillId="26" borderId="10" xfId="0" applyNumberFormat="1" applyFont="1" applyFill="1" applyBorder="1" applyAlignment="1" applyProtection="1">
      <alignment vertical="center" shrinkToFit="1"/>
      <protection locked="0"/>
    </xf>
    <xf numFmtId="190" fontId="3" fillId="26" borderId="73" xfId="0" applyNumberFormat="1" applyFont="1" applyFill="1" applyBorder="1" applyAlignment="1" applyProtection="1">
      <alignment vertical="center" shrinkToFit="1"/>
      <protection locked="0"/>
    </xf>
    <xf numFmtId="0" fontId="3" fillId="30" borderId="51" xfId="0" applyFont="1" applyFill="1" applyBorder="1" applyAlignment="1" applyProtection="1">
      <alignment vertical="center" shrinkToFit="1"/>
      <protection locked="0"/>
    </xf>
    <xf numFmtId="190" fontId="37" fillId="0" borderId="73" xfId="42" applyNumberFormat="1" applyFont="1" applyBorder="1" applyAlignment="1" applyProtection="1">
      <alignment horizontal="center" vertical="center" shrinkToFit="1"/>
      <protection locked="0"/>
    </xf>
    <xf numFmtId="190" fontId="37" fillId="0" borderId="78" xfId="42" applyNumberFormat="1" applyFont="1" applyBorder="1" applyAlignment="1" applyProtection="1">
      <alignment horizontal="center" vertical="center" shrinkToFit="1"/>
      <protection locked="0"/>
    </xf>
    <xf numFmtId="190" fontId="37" fillId="0" borderId="12" xfId="42" applyNumberFormat="1" applyFont="1" applyBorder="1" applyAlignment="1" applyProtection="1">
      <alignment horizontal="center" vertical="center" shrinkToFit="1"/>
      <protection locked="0"/>
    </xf>
    <xf numFmtId="0" fontId="37" fillId="0" borderId="12" xfId="42" applyFont="1" applyBorder="1" applyAlignment="1" applyProtection="1">
      <alignment horizontal="center" vertical="center" shrinkToFit="1"/>
      <protection locked="0"/>
    </xf>
    <xf numFmtId="0" fontId="37" fillId="0" borderId="85" xfId="42" applyFont="1" applyBorder="1" applyAlignment="1" applyProtection="1">
      <alignment horizontal="center" vertical="center" shrinkToFit="1"/>
      <protection locked="0"/>
    </xf>
    <xf numFmtId="0" fontId="37" fillId="0" borderId="73" xfId="42" applyFont="1" applyBorder="1" applyAlignment="1" applyProtection="1">
      <alignment horizontal="center" vertical="center" shrinkToFit="1"/>
      <protection locked="0"/>
    </xf>
    <xf numFmtId="0" fontId="37" fillId="0" borderId="22" xfId="42" applyFont="1" applyBorder="1" applyAlignment="1" applyProtection="1">
      <alignment horizontal="center" vertical="center" shrinkToFit="1"/>
      <protection locked="0"/>
    </xf>
    <xf numFmtId="0" fontId="37" fillId="0" borderId="78" xfId="42" applyFont="1" applyBorder="1" applyAlignment="1" applyProtection="1">
      <alignment horizontal="center" vertical="center" shrinkToFit="1"/>
      <protection locked="0"/>
    </xf>
    <xf numFmtId="0" fontId="40" fillId="27" borderId="0" xfId="42" applyFont="1" applyFill="1" applyAlignment="1" applyProtection="1">
      <alignment horizontal="left" vertical="center"/>
      <protection locked="0"/>
    </xf>
    <xf numFmtId="190" fontId="37" fillId="26" borderId="73" xfId="42" applyNumberFormat="1" applyFont="1" applyFill="1" applyBorder="1" applyAlignment="1" applyProtection="1">
      <alignment horizontal="center" vertical="center" shrinkToFit="1"/>
      <protection locked="0"/>
    </xf>
    <xf numFmtId="190" fontId="37" fillId="26" borderId="78" xfId="42" applyNumberFormat="1" applyFont="1" applyFill="1" applyBorder="1" applyAlignment="1" applyProtection="1">
      <alignment horizontal="center" vertical="center" shrinkToFit="1"/>
      <protection locked="0"/>
    </xf>
    <xf numFmtId="190" fontId="37" fillId="26" borderId="12" xfId="42" applyNumberFormat="1" applyFont="1" applyFill="1" applyBorder="1" applyAlignment="1" applyProtection="1">
      <alignment horizontal="center" vertical="center" shrinkToFit="1"/>
      <protection locked="0"/>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簡易型様式6（施工実績）H24.4" xfId="41" xr:uid="{00000000-0005-0000-0000-000029000000}"/>
    <cellStyle name="標準_■簡易型様式7-2（配置予定技術者（工事成績））H24.4" xfId="42" xr:uid="{00000000-0005-0000-0000-00002A000000}"/>
    <cellStyle name="良い" xfId="43" builtinId="26" customBuiltin="1"/>
  </cellStyles>
  <dxfs count="97">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1"/>
      </font>
      <fill>
        <patternFill>
          <bgColor theme="6" tint="0.79998168889431442"/>
        </patternFill>
      </fill>
    </dxf>
    <dxf>
      <font>
        <color theme="0"/>
      </font>
      <fill>
        <patternFill>
          <bgColor theme="0"/>
        </patternFill>
      </fill>
      <border>
        <left/>
        <right/>
        <top/>
        <bottom/>
      </border>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rgb="FFFF0000"/>
      </font>
      <fill>
        <patternFill>
          <fgColor theme="0"/>
          <bgColor rgb="FFFFFF00"/>
        </patternFill>
      </fill>
      <border>
        <left/>
        <right/>
        <top/>
        <bottom style="thin">
          <color auto="1"/>
        </bottom>
        <vertical/>
        <horizontal/>
      </border>
    </dxf>
    <dxf>
      <font>
        <color theme="1"/>
      </font>
      <fill>
        <patternFill>
          <bgColor theme="6" tint="0.79998168889431442"/>
        </patternFill>
      </fill>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dxf>
    <dxf>
      <font>
        <color rgb="FFFF0000"/>
      </font>
      <fill>
        <patternFill>
          <bgColor rgb="FFFFFF0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s>
  <tableStyles count="0" defaultTableStyle="TableStyleMedium2" defaultPivotStyle="PivotStyleLight16"/>
  <colors>
    <mruColors>
      <color rgb="FF0000FF"/>
      <color rgb="FF00FFFF"/>
      <color rgb="FF99CCFF"/>
      <color rgb="FF0070C0"/>
      <color rgb="FF948A54"/>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18603</xdr:rowOff>
    </xdr:from>
    <xdr:to>
      <xdr:col>16</xdr:col>
      <xdr:colOff>1927672</xdr:colOff>
      <xdr:row>61</xdr:row>
      <xdr:rowOff>151341</xdr:rowOff>
    </xdr:to>
    <xdr:grpSp>
      <xdr:nvGrpSpPr>
        <xdr:cNvPr id="2" name="グループ化 1">
          <a:extLst>
            <a:ext uri="{FF2B5EF4-FFF2-40B4-BE49-F238E27FC236}">
              <a16:creationId xmlns:a16="http://schemas.microsoft.com/office/drawing/2014/main" id="{E46072E1-C852-4AC0-9F67-1ECA5EDD26DE}"/>
            </a:ext>
          </a:extLst>
        </xdr:cNvPr>
        <xdr:cNvGrpSpPr/>
      </xdr:nvGrpSpPr>
      <xdr:grpSpPr>
        <a:xfrm>
          <a:off x="0" y="18603"/>
          <a:ext cx="8645972" cy="15483863"/>
          <a:chOff x="33757" y="-154806"/>
          <a:chExt cx="9277270" cy="14249671"/>
        </a:xfrm>
      </xdr:grpSpPr>
      <xdr:grpSp>
        <xdr:nvGrpSpPr>
          <xdr:cNvPr id="5" name="グループ化 4">
            <a:extLst>
              <a:ext uri="{FF2B5EF4-FFF2-40B4-BE49-F238E27FC236}">
                <a16:creationId xmlns:a16="http://schemas.microsoft.com/office/drawing/2014/main" id="{DFA6D40C-D95D-93F8-88FF-C063CC87DA44}"/>
              </a:ext>
            </a:extLst>
          </xdr:cNvPr>
          <xdr:cNvGrpSpPr/>
        </xdr:nvGrpSpPr>
        <xdr:grpSpPr>
          <a:xfrm>
            <a:off x="33757" y="266962"/>
            <a:ext cx="9277270" cy="13827903"/>
            <a:chOff x="33723" y="317160"/>
            <a:chExt cx="9268060" cy="13746343"/>
          </a:xfrm>
        </xdr:grpSpPr>
        <xdr:sp macro="" textlink="">
          <xdr:nvSpPr>
            <xdr:cNvPr id="7" name="正方形/長方形 6">
              <a:extLst>
                <a:ext uri="{FF2B5EF4-FFF2-40B4-BE49-F238E27FC236}">
                  <a16:creationId xmlns:a16="http://schemas.microsoft.com/office/drawing/2014/main" id="{224496BA-6B33-90D2-5755-975B636AE34D}"/>
                </a:ext>
              </a:extLst>
            </xdr:cNvPr>
            <xdr:cNvSpPr/>
          </xdr:nvSpPr>
          <xdr:spPr>
            <a:xfrm>
              <a:off x="33723" y="317160"/>
              <a:ext cx="9262792" cy="16253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8" name="グループ化 7">
              <a:extLst>
                <a:ext uri="{FF2B5EF4-FFF2-40B4-BE49-F238E27FC236}">
                  <a16:creationId xmlns:a16="http://schemas.microsoft.com/office/drawing/2014/main" id="{E40193BB-8017-01BA-DA7C-18B7980B829D}"/>
                </a:ext>
              </a:extLst>
            </xdr:cNvPr>
            <xdr:cNvGrpSpPr/>
          </xdr:nvGrpSpPr>
          <xdr:grpSpPr>
            <a:xfrm>
              <a:off x="176022" y="1046000"/>
              <a:ext cx="9125761" cy="13017503"/>
              <a:chOff x="200520" y="1028517"/>
              <a:chExt cx="9131369" cy="12948027"/>
            </a:xfrm>
          </xdr:grpSpPr>
          <xdr:sp macro="" textlink="">
            <xdr:nvSpPr>
              <xdr:cNvPr id="9" name="テキスト ボックス 8">
                <a:extLst>
                  <a:ext uri="{FF2B5EF4-FFF2-40B4-BE49-F238E27FC236}">
                    <a16:creationId xmlns:a16="http://schemas.microsoft.com/office/drawing/2014/main" id="{DE574ABC-1D0D-65EB-CAD8-820BE1DA7C3A}"/>
                  </a:ext>
                </a:extLst>
              </xdr:cNvPr>
              <xdr:cNvSpPr txBox="1"/>
            </xdr:nvSpPr>
            <xdr:spPr>
              <a:xfrm>
                <a:off x="200520" y="1028517"/>
                <a:ext cx="2568421"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記載漏れに注意してして下さい。</a:t>
                </a:r>
              </a:p>
            </xdr:txBody>
          </xdr:sp>
          <xdr:sp macro="" textlink="">
            <xdr:nvSpPr>
              <xdr:cNvPr id="10" name="正方形/長方形 9">
                <a:extLst>
                  <a:ext uri="{FF2B5EF4-FFF2-40B4-BE49-F238E27FC236}">
                    <a16:creationId xmlns:a16="http://schemas.microsoft.com/office/drawing/2014/main" id="{511A1096-4983-84FB-FD0B-AF9E8079BFFA}"/>
                  </a:ext>
                </a:extLst>
              </xdr:cNvPr>
              <xdr:cNvSpPr/>
            </xdr:nvSpPr>
            <xdr:spPr>
              <a:xfrm>
                <a:off x="3259366" y="2903246"/>
                <a:ext cx="519257" cy="740986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1C9F1114-6859-6003-7361-36EA99B7FE2E}"/>
                  </a:ext>
                </a:extLst>
              </xdr:cNvPr>
              <xdr:cNvSpPr/>
            </xdr:nvSpPr>
            <xdr:spPr>
              <a:xfrm>
                <a:off x="6516505" y="3871123"/>
                <a:ext cx="524911" cy="21235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43B0AB9D-E22D-B700-8012-79AA496BD787}"/>
                  </a:ext>
                </a:extLst>
              </xdr:cNvPr>
              <xdr:cNvSpPr txBox="1"/>
            </xdr:nvSpPr>
            <xdr:spPr>
              <a:xfrm>
                <a:off x="4006675" y="2517290"/>
                <a:ext cx="2395143" cy="50702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提出する根拠資料の明示を確認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の上「✓」を記載して下さい。</a:t>
                </a:r>
              </a:p>
            </xdr:txBody>
          </xdr:sp>
          <xdr:sp macro="" textlink="">
            <xdr:nvSpPr>
              <xdr:cNvPr id="13" name="矢印: 上向き折線 12">
                <a:extLst>
                  <a:ext uri="{FF2B5EF4-FFF2-40B4-BE49-F238E27FC236}">
                    <a16:creationId xmlns:a16="http://schemas.microsoft.com/office/drawing/2014/main" id="{F27609A4-1F3C-B558-5C35-335A5C0CED66}"/>
                  </a:ext>
                </a:extLst>
              </xdr:cNvPr>
              <xdr:cNvSpPr/>
            </xdr:nvSpPr>
            <xdr:spPr>
              <a:xfrm rot="5400000" flipH="1">
                <a:off x="3528018" y="2613974"/>
                <a:ext cx="401478" cy="455262"/>
              </a:xfrm>
              <a:prstGeom prst="bentUp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矢印: 上向き折線 13">
                <a:extLst>
                  <a:ext uri="{FF2B5EF4-FFF2-40B4-BE49-F238E27FC236}">
                    <a16:creationId xmlns:a16="http://schemas.microsoft.com/office/drawing/2014/main" id="{E6139689-5615-502F-CA7A-C11B3AE85C77}"/>
                  </a:ext>
                </a:extLst>
              </xdr:cNvPr>
              <xdr:cNvSpPr/>
            </xdr:nvSpPr>
            <xdr:spPr>
              <a:xfrm rot="16200000">
                <a:off x="5823663" y="3281527"/>
                <a:ext cx="1452368" cy="257679"/>
              </a:xfrm>
              <a:prstGeom prst="bentUpArrow">
                <a:avLst>
                  <a:gd name="adj1" fmla="val 28358"/>
                  <a:gd name="adj2" fmla="val 32556"/>
                  <a:gd name="adj3" fmla="val 3675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C9FC9633-E6F6-433F-C0A5-121E41DD21D5}"/>
                  </a:ext>
                </a:extLst>
              </xdr:cNvPr>
              <xdr:cNvSpPr/>
            </xdr:nvSpPr>
            <xdr:spPr>
              <a:xfrm>
                <a:off x="325601" y="10496786"/>
                <a:ext cx="9006288" cy="55438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BF903473-5334-30F0-9F0E-844EF79488EE}"/>
                  </a:ext>
                </a:extLst>
              </xdr:cNvPr>
              <xdr:cNvSpPr txBox="1"/>
            </xdr:nvSpPr>
            <xdr:spPr>
              <a:xfrm>
                <a:off x="5851481" y="10810046"/>
                <a:ext cx="3198305" cy="5448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根拠資料（必須）に記載のない根拠資料を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提出する場合の記載漏れに注意して下さい。</a:t>
                </a:r>
              </a:p>
            </xdr:txBody>
          </xdr:sp>
          <xdr:sp macro="" textlink="">
            <xdr:nvSpPr>
              <xdr:cNvPr id="20" name="正方形/長方形 19">
                <a:extLst>
                  <a:ext uri="{FF2B5EF4-FFF2-40B4-BE49-F238E27FC236}">
                    <a16:creationId xmlns:a16="http://schemas.microsoft.com/office/drawing/2014/main" id="{0C449DDC-CCB1-C5DC-D55F-74ADAEA0A3B7}"/>
                  </a:ext>
                </a:extLst>
              </xdr:cNvPr>
              <xdr:cNvSpPr/>
            </xdr:nvSpPr>
            <xdr:spPr>
              <a:xfrm>
                <a:off x="353999" y="12883100"/>
                <a:ext cx="522839" cy="109344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A5595C86-333A-B2F7-D78D-6ED91234547A}"/>
                  </a:ext>
                </a:extLst>
              </xdr:cNvPr>
              <xdr:cNvSpPr/>
            </xdr:nvSpPr>
            <xdr:spPr>
              <a:xfrm>
                <a:off x="345481" y="12140052"/>
                <a:ext cx="8981138" cy="27719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39D2B84F-4591-6848-1520-30B946A9CD3F}"/>
                  </a:ext>
                </a:extLst>
              </xdr:cNvPr>
              <xdr:cNvSpPr txBox="1"/>
            </xdr:nvSpPr>
            <xdr:spPr>
              <a:xfrm>
                <a:off x="5717072" y="11822431"/>
                <a:ext cx="2197206"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記載漏れに注意して下さい。</a:t>
                </a:r>
              </a:p>
            </xdr:txBody>
          </xdr:sp>
          <xdr:sp macro="" textlink="">
            <xdr:nvSpPr>
              <xdr:cNvPr id="23" name="テキスト ボックス 22">
                <a:extLst>
                  <a:ext uri="{FF2B5EF4-FFF2-40B4-BE49-F238E27FC236}">
                    <a16:creationId xmlns:a16="http://schemas.microsoft.com/office/drawing/2014/main" id="{F4B93F86-A8A3-9161-9C5F-C3F9B7DEFACF}"/>
                  </a:ext>
                </a:extLst>
              </xdr:cNvPr>
              <xdr:cNvSpPr txBox="1"/>
            </xdr:nvSpPr>
            <xdr:spPr>
              <a:xfrm>
                <a:off x="7201537" y="12471135"/>
                <a:ext cx="1964261" cy="5184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内容を確認の上「✓」</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を記載して下さい。</a:t>
                </a:r>
              </a:p>
            </xdr:txBody>
          </xdr:sp>
          <xdr:sp macro="" textlink="">
            <xdr:nvSpPr>
              <xdr:cNvPr id="24" name="矢印: 上向き折線 23">
                <a:extLst>
                  <a:ext uri="{FF2B5EF4-FFF2-40B4-BE49-F238E27FC236}">
                    <a16:creationId xmlns:a16="http://schemas.microsoft.com/office/drawing/2014/main" id="{57A0D05A-7C1C-44B9-2C14-DB04BD694A7A}"/>
                  </a:ext>
                </a:extLst>
              </xdr:cNvPr>
              <xdr:cNvSpPr/>
            </xdr:nvSpPr>
            <xdr:spPr>
              <a:xfrm rot="5400000" flipH="1">
                <a:off x="3732898" y="9396732"/>
                <a:ext cx="271867" cy="6621607"/>
              </a:xfrm>
              <a:prstGeom prst="bentUpArrow">
                <a:avLst>
                  <a:gd name="adj1" fmla="val 31681"/>
                  <a:gd name="adj2" fmla="val 35938"/>
                  <a:gd name="adj3" fmla="val 50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541096CB-9DDC-8638-CE7D-B2126DD01F9C}"/>
              </a:ext>
            </a:extLst>
          </xdr:cNvPr>
          <xdr:cNvSpPr txBox="1"/>
        </xdr:nvSpPr>
        <xdr:spPr>
          <a:xfrm>
            <a:off x="664371" y="-154806"/>
            <a:ext cx="2934114"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clientData/>
  </xdr:twoCellAnchor>
  <xdr:twoCellAnchor>
    <xdr:from>
      <xdr:col>0</xdr:col>
      <xdr:colOff>240030</xdr:colOff>
      <xdr:row>47</xdr:row>
      <xdr:rowOff>240029</xdr:rowOff>
    </xdr:from>
    <xdr:to>
      <xdr:col>3</xdr:col>
      <xdr:colOff>28575</xdr:colOff>
      <xdr:row>50</xdr:row>
      <xdr:rowOff>9524</xdr:rowOff>
    </xdr:to>
    <xdr:sp macro="" textlink="">
      <xdr:nvSpPr>
        <xdr:cNvPr id="3" name="正方形/長方形 2">
          <a:extLst>
            <a:ext uri="{FF2B5EF4-FFF2-40B4-BE49-F238E27FC236}">
              <a16:creationId xmlns:a16="http://schemas.microsoft.com/office/drawing/2014/main" id="{9CAE4697-7E33-49CF-8056-F1E6CA46BB4D}"/>
            </a:ext>
          </a:extLst>
        </xdr:cNvPr>
        <xdr:cNvSpPr/>
      </xdr:nvSpPr>
      <xdr:spPr>
        <a:xfrm>
          <a:off x="240030" y="11889104"/>
          <a:ext cx="531495" cy="5695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57151</xdr:colOff>
      <xdr:row>1</xdr:row>
      <xdr:rowOff>34925</xdr:rowOff>
    </xdr:from>
    <xdr:to>
      <xdr:col>13</xdr:col>
      <xdr:colOff>2696</xdr:colOff>
      <xdr:row>62</xdr:row>
      <xdr:rowOff>246866</xdr:rowOff>
    </xdr:to>
    <xdr:grpSp>
      <xdr:nvGrpSpPr>
        <xdr:cNvPr id="9" name="グループ化 8">
          <a:extLst>
            <a:ext uri="{FF2B5EF4-FFF2-40B4-BE49-F238E27FC236}">
              <a16:creationId xmlns:a16="http://schemas.microsoft.com/office/drawing/2014/main" id="{4C16F99D-D495-4E86-BC19-5274B5667389}"/>
            </a:ext>
          </a:extLst>
        </xdr:cNvPr>
        <xdr:cNvGrpSpPr/>
      </xdr:nvGrpSpPr>
      <xdr:grpSpPr>
        <a:xfrm>
          <a:off x="57151" y="244475"/>
          <a:ext cx="9451495" cy="16175841"/>
          <a:chOff x="-55001" y="489024"/>
          <a:chExt cx="10320231" cy="16178908"/>
        </a:xfrm>
      </xdr:grpSpPr>
      <xdr:sp macro="" textlink="">
        <xdr:nvSpPr>
          <xdr:cNvPr id="10" name="テキスト ボックス 9">
            <a:extLst>
              <a:ext uri="{FF2B5EF4-FFF2-40B4-BE49-F238E27FC236}">
                <a16:creationId xmlns:a16="http://schemas.microsoft.com/office/drawing/2014/main" id="{9C4586BD-F83B-2BCC-13BE-2619F4366E72}"/>
              </a:ext>
            </a:extLst>
          </xdr:cNvPr>
          <xdr:cNvSpPr txBox="1"/>
        </xdr:nvSpPr>
        <xdr:spPr>
          <a:xfrm>
            <a:off x="221803" y="489024"/>
            <a:ext cx="7372675" cy="239307"/>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b="1">
                <a:solidFill>
                  <a:srgbClr val="FF0000"/>
                </a:solidFill>
              </a:rPr>
              <a:t>注１）「工事番号」、「工事名」、「許可番号」、「会社名」、「作成者」「追加資料の提出意思」欄はすべて記載してください。</a:t>
            </a:r>
          </a:p>
        </xdr:txBody>
      </xdr:sp>
      <xdr:sp macro="" textlink="">
        <xdr:nvSpPr>
          <xdr:cNvPr id="11" name="テキスト ボックス 10">
            <a:extLst>
              <a:ext uri="{FF2B5EF4-FFF2-40B4-BE49-F238E27FC236}">
                <a16:creationId xmlns:a16="http://schemas.microsoft.com/office/drawing/2014/main" id="{2280DD1B-D8CD-EB4C-2816-DBCEE4469C57}"/>
              </a:ext>
            </a:extLst>
          </xdr:cNvPr>
          <xdr:cNvSpPr txBox="1"/>
        </xdr:nvSpPr>
        <xdr:spPr>
          <a:xfrm>
            <a:off x="5976830" y="1603726"/>
            <a:ext cx="4168197" cy="42183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注２）すべての「評価内容」欄を記載してください。</a:t>
            </a:r>
            <a:endParaRPr kumimoji="1" lang="en-US" altLang="ja-JP" sz="1100" b="1">
              <a:solidFill>
                <a:srgbClr val="FF0000"/>
              </a:solidFill>
            </a:endParaRPr>
          </a:p>
          <a:p>
            <a:pPr>
              <a:lnSpc>
                <a:spcPts val="1300"/>
              </a:lnSpc>
            </a:pPr>
            <a:r>
              <a:rPr kumimoji="1" lang="ja-JP" altLang="en-US" sz="1100" b="1">
                <a:solidFill>
                  <a:srgbClr val="FF0000"/>
                </a:solidFill>
              </a:rPr>
              <a:t>なお、記載にあたっては記載事項をよく確認してください。</a:t>
            </a:r>
          </a:p>
        </xdr:txBody>
      </xdr:sp>
      <xdr:sp macro="" textlink="">
        <xdr:nvSpPr>
          <xdr:cNvPr id="12" name="テキスト ボックス 11">
            <a:extLst>
              <a:ext uri="{FF2B5EF4-FFF2-40B4-BE49-F238E27FC236}">
                <a16:creationId xmlns:a16="http://schemas.microsoft.com/office/drawing/2014/main" id="{CDCAA7AD-A074-664D-D3F2-9CCE65C6DE9A}"/>
              </a:ext>
            </a:extLst>
          </xdr:cNvPr>
          <xdr:cNvSpPr txBox="1"/>
        </xdr:nvSpPr>
        <xdr:spPr>
          <a:xfrm>
            <a:off x="8261089" y="15437506"/>
            <a:ext cx="1921165" cy="99548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注３）「小計」、「加算点」欄に計算間違いがないか、よく確認してください。</a:t>
            </a:r>
          </a:p>
        </xdr:txBody>
      </xdr:sp>
      <xdr:sp macro="" textlink="">
        <xdr:nvSpPr>
          <xdr:cNvPr id="13" name="テキスト ボックス 12">
            <a:extLst>
              <a:ext uri="{FF2B5EF4-FFF2-40B4-BE49-F238E27FC236}">
                <a16:creationId xmlns:a16="http://schemas.microsoft.com/office/drawing/2014/main" id="{546E97C0-FBDC-9BE1-C639-0DA30C170881}"/>
              </a:ext>
            </a:extLst>
          </xdr:cNvPr>
          <xdr:cNvSpPr txBox="1"/>
        </xdr:nvSpPr>
        <xdr:spPr>
          <a:xfrm>
            <a:off x="7310716" y="15363380"/>
            <a:ext cx="858722" cy="130455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sp macro="" textlink="">
        <xdr:nvSpPr>
          <xdr:cNvPr id="14" name="テキスト ボックス 13">
            <a:extLst>
              <a:ext uri="{FF2B5EF4-FFF2-40B4-BE49-F238E27FC236}">
                <a16:creationId xmlns:a16="http://schemas.microsoft.com/office/drawing/2014/main" id="{6F690422-52B2-0F6B-034C-B4011BB23A26}"/>
              </a:ext>
            </a:extLst>
          </xdr:cNvPr>
          <xdr:cNvSpPr txBox="1"/>
        </xdr:nvSpPr>
        <xdr:spPr>
          <a:xfrm>
            <a:off x="6571285" y="2607395"/>
            <a:ext cx="1621955" cy="12723747"/>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solidFill>
                <a:srgbClr val="FF0000"/>
              </a:solidFill>
            </a:endParaRPr>
          </a:p>
        </xdr:txBody>
      </xdr:sp>
      <xdr:sp macro="" textlink="">
        <xdr:nvSpPr>
          <xdr:cNvPr id="15" name="テキスト ボックス 14">
            <a:extLst>
              <a:ext uri="{FF2B5EF4-FFF2-40B4-BE49-F238E27FC236}">
                <a16:creationId xmlns:a16="http://schemas.microsoft.com/office/drawing/2014/main" id="{647E5578-5442-65F6-2702-E45D28C5EB3B}"/>
              </a:ext>
            </a:extLst>
          </xdr:cNvPr>
          <xdr:cNvSpPr txBox="1"/>
        </xdr:nvSpPr>
        <xdr:spPr>
          <a:xfrm>
            <a:off x="-55001" y="748555"/>
            <a:ext cx="10320231" cy="80212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3810</xdr:rowOff>
    </xdr:from>
    <xdr:to>
      <xdr:col>31</xdr:col>
      <xdr:colOff>17145</xdr:colOff>
      <xdr:row>51</xdr:row>
      <xdr:rowOff>156282</xdr:rowOff>
    </xdr:to>
    <xdr:grpSp>
      <xdr:nvGrpSpPr>
        <xdr:cNvPr id="2" name="グループ化 1">
          <a:extLst>
            <a:ext uri="{FF2B5EF4-FFF2-40B4-BE49-F238E27FC236}">
              <a16:creationId xmlns:a16="http://schemas.microsoft.com/office/drawing/2014/main" id="{B7EA43CF-5D0C-487A-A7E4-26A2141AA209}"/>
            </a:ext>
          </a:extLst>
        </xdr:cNvPr>
        <xdr:cNvGrpSpPr/>
      </xdr:nvGrpSpPr>
      <xdr:grpSpPr>
        <a:xfrm>
          <a:off x="0" y="6985"/>
          <a:ext cx="12837795" cy="8944047"/>
          <a:chOff x="0" y="512"/>
          <a:chExt cx="13817233" cy="8852234"/>
        </a:xfrm>
      </xdr:grpSpPr>
      <xdr:grpSp>
        <xdr:nvGrpSpPr>
          <xdr:cNvPr id="3" name="グループ化 2">
            <a:extLst>
              <a:ext uri="{FF2B5EF4-FFF2-40B4-BE49-F238E27FC236}">
                <a16:creationId xmlns:a16="http://schemas.microsoft.com/office/drawing/2014/main" id="{5AA75AF5-34CE-BDBF-56A5-E38A02F35DFD}"/>
              </a:ext>
            </a:extLst>
          </xdr:cNvPr>
          <xdr:cNvGrpSpPr/>
        </xdr:nvGrpSpPr>
        <xdr:grpSpPr>
          <a:xfrm>
            <a:off x="0" y="512"/>
            <a:ext cx="13817233" cy="8852234"/>
            <a:chOff x="0" y="543"/>
            <a:chExt cx="13685746" cy="8849096"/>
          </a:xfrm>
        </xdr:grpSpPr>
        <xdr:sp macro="" textlink="">
          <xdr:nvSpPr>
            <xdr:cNvPr id="6" name="テキスト ボックス 5">
              <a:extLst>
                <a:ext uri="{FF2B5EF4-FFF2-40B4-BE49-F238E27FC236}">
                  <a16:creationId xmlns:a16="http://schemas.microsoft.com/office/drawing/2014/main" id="{5C574DB3-4F35-62D3-6A70-9994BF780B3D}"/>
                </a:ext>
              </a:extLst>
            </xdr:cNvPr>
            <xdr:cNvSpPr txBox="1"/>
          </xdr:nvSpPr>
          <xdr:spPr>
            <a:xfrm>
              <a:off x="0" y="543"/>
              <a:ext cx="2043319" cy="3727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7" name="グループ化 6">
              <a:extLst>
                <a:ext uri="{FF2B5EF4-FFF2-40B4-BE49-F238E27FC236}">
                  <a16:creationId xmlns:a16="http://schemas.microsoft.com/office/drawing/2014/main" id="{A9F31075-5834-041D-B750-782C1A68A137}"/>
                </a:ext>
              </a:extLst>
            </xdr:cNvPr>
            <xdr:cNvGrpSpPr/>
          </xdr:nvGrpSpPr>
          <xdr:grpSpPr>
            <a:xfrm>
              <a:off x="0" y="182180"/>
              <a:ext cx="13685746" cy="8667459"/>
              <a:chOff x="11204" y="200123"/>
              <a:chExt cx="13685746" cy="8679803"/>
            </a:xfrm>
          </xdr:grpSpPr>
          <xdr:grpSp>
            <xdr:nvGrpSpPr>
              <xdr:cNvPr id="8" name="グループ化 7">
                <a:extLst>
                  <a:ext uri="{FF2B5EF4-FFF2-40B4-BE49-F238E27FC236}">
                    <a16:creationId xmlns:a16="http://schemas.microsoft.com/office/drawing/2014/main" id="{76553226-E46D-F6F7-7774-7D70B7365630}"/>
                  </a:ext>
                </a:extLst>
              </xdr:cNvPr>
              <xdr:cNvGrpSpPr/>
            </xdr:nvGrpSpPr>
            <xdr:grpSpPr>
              <a:xfrm>
                <a:off x="11204" y="200123"/>
                <a:ext cx="13685746" cy="8679803"/>
                <a:chOff x="11204" y="200123"/>
                <a:chExt cx="13685746" cy="8679803"/>
              </a:xfrm>
            </xdr:grpSpPr>
            <xdr:sp macro="" textlink="">
              <xdr:nvSpPr>
                <xdr:cNvPr id="11" name="正方形/長方形 10">
                  <a:extLst>
                    <a:ext uri="{FF2B5EF4-FFF2-40B4-BE49-F238E27FC236}">
                      <a16:creationId xmlns:a16="http://schemas.microsoft.com/office/drawing/2014/main" id="{A766D531-A57C-3EC5-44E5-5AFEB13DF657}"/>
                    </a:ext>
                  </a:extLst>
                </xdr:cNvPr>
                <xdr:cNvSpPr/>
              </xdr:nvSpPr>
              <xdr:spPr>
                <a:xfrm>
                  <a:off x="11706225" y="2400300"/>
                  <a:ext cx="1990725" cy="1914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2" name="グループ化 11">
                  <a:extLst>
                    <a:ext uri="{FF2B5EF4-FFF2-40B4-BE49-F238E27FC236}">
                      <a16:creationId xmlns:a16="http://schemas.microsoft.com/office/drawing/2014/main" id="{8FAF664C-1B84-0B81-87B2-1DC13D746C9A}"/>
                    </a:ext>
                  </a:extLst>
                </xdr:cNvPr>
                <xdr:cNvGrpSpPr/>
              </xdr:nvGrpSpPr>
              <xdr:grpSpPr>
                <a:xfrm>
                  <a:off x="11204" y="200123"/>
                  <a:ext cx="13650367" cy="8679803"/>
                  <a:chOff x="11204" y="200145"/>
                  <a:chExt cx="13637943" cy="8681849"/>
                </a:xfrm>
              </xdr:grpSpPr>
              <xdr:sp macro="" textlink="">
                <xdr:nvSpPr>
                  <xdr:cNvPr id="13" name="正方形/長方形 12">
                    <a:extLst>
                      <a:ext uri="{FF2B5EF4-FFF2-40B4-BE49-F238E27FC236}">
                        <a16:creationId xmlns:a16="http://schemas.microsoft.com/office/drawing/2014/main" id="{4414A214-B491-8D10-3F70-E55D053BB2DB}"/>
                      </a:ext>
                    </a:extLst>
                  </xdr:cNvPr>
                  <xdr:cNvSpPr/>
                </xdr:nvSpPr>
                <xdr:spPr>
                  <a:xfrm>
                    <a:off x="11204" y="827018"/>
                    <a:ext cx="2386197"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4D7F255E-3725-8B0D-30CB-027244173F8E}"/>
                      </a:ext>
                    </a:extLst>
                  </xdr:cNvPr>
                  <xdr:cNvSpPr txBox="1"/>
                </xdr:nvSpPr>
                <xdr:spPr>
                  <a:xfrm>
                    <a:off x="1755269" y="200145"/>
                    <a:ext cx="4019137" cy="56031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入札参加資格の要件として「同種工事の施工実績」</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を設定している場合には、表示していません。</a:t>
                    </a:r>
                  </a:p>
                </xdr:txBody>
              </xdr:sp>
              <xdr:sp macro="" textlink="">
                <xdr:nvSpPr>
                  <xdr:cNvPr id="15" name="矢印: 上向き折線 14">
                    <a:extLst>
                      <a:ext uri="{FF2B5EF4-FFF2-40B4-BE49-F238E27FC236}">
                        <a16:creationId xmlns:a16="http://schemas.microsoft.com/office/drawing/2014/main" id="{F2C05380-5C20-78B5-6D94-E41FF00E7C21}"/>
                      </a:ext>
                    </a:extLst>
                  </xdr:cNvPr>
                  <xdr:cNvSpPr/>
                </xdr:nvSpPr>
                <xdr:spPr>
                  <a:xfrm rot="5400000" flipH="1">
                    <a:off x="651522" y="-297077"/>
                    <a:ext cx="506409" cy="1628310"/>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11CCD040-C094-CD9E-C029-A942873ADBB5}"/>
                      </a:ext>
                    </a:extLst>
                  </xdr:cNvPr>
                  <xdr:cNvSpPr/>
                </xdr:nvSpPr>
                <xdr:spPr>
                  <a:xfrm>
                    <a:off x="10869266" y="2410368"/>
                    <a:ext cx="520976" cy="188706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B9C38082-D7C9-2651-F668-E57605A5768F}"/>
                      </a:ext>
                    </a:extLst>
                  </xdr:cNvPr>
                  <xdr:cNvSpPr txBox="1"/>
                </xdr:nvSpPr>
                <xdr:spPr>
                  <a:xfrm>
                    <a:off x="10356215" y="1941739"/>
                    <a:ext cx="3214158" cy="4574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記載した「工事成績」を自動で評価範囲に</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記載しますので、確認して下さい。</a:t>
                    </a:r>
                  </a:p>
                </xdr:txBody>
              </xdr:sp>
              <xdr:sp macro="" textlink="">
                <xdr:nvSpPr>
                  <xdr:cNvPr id="18" name="正方形/長方形 17">
                    <a:extLst>
                      <a:ext uri="{FF2B5EF4-FFF2-40B4-BE49-F238E27FC236}">
                        <a16:creationId xmlns:a16="http://schemas.microsoft.com/office/drawing/2014/main" id="{805D4CF5-2DAC-51BA-3BA6-0CE5ED44002B}"/>
                      </a:ext>
                    </a:extLst>
                  </xdr:cNvPr>
                  <xdr:cNvSpPr/>
                </xdr:nvSpPr>
                <xdr:spPr>
                  <a:xfrm>
                    <a:off x="8528130" y="1524000"/>
                    <a:ext cx="3849638" cy="36739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56A261FC-531A-8129-8645-EA4523441C72}"/>
                      </a:ext>
                    </a:extLst>
                  </xdr:cNvPr>
                  <xdr:cNvSpPr txBox="1"/>
                </xdr:nvSpPr>
                <xdr:spPr>
                  <a:xfrm>
                    <a:off x="6996356" y="1996109"/>
                    <a:ext cx="2580802" cy="46614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sp macro="" textlink="">
                <xdr:nvSpPr>
                  <xdr:cNvPr id="20" name="正方形/長方形 19">
                    <a:extLst>
                      <a:ext uri="{FF2B5EF4-FFF2-40B4-BE49-F238E27FC236}">
                        <a16:creationId xmlns:a16="http://schemas.microsoft.com/office/drawing/2014/main" id="{FA1D1889-EA3D-4C59-A13D-049BB6B45DDC}"/>
                      </a:ext>
                    </a:extLst>
                  </xdr:cNvPr>
                  <xdr:cNvSpPr/>
                </xdr:nvSpPr>
                <xdr:spPr>
                  <a:xfrm>
                    <a:off x="7879128" y="836544"/>
                    <a:ext cx="5770019"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87C66182-9ED0-CEF4-0A84-6404601E8E22}"/>
                      </a:ext>
                    </a:extLst>
                  </xdr:cNvPr>
                  <xdr:cNvSpPr/>
                </xdr:nvSpPr>
                <xdr:spPr>
                  <a:xfrm>
                    <a:off x="44334" y="6467474"/>
                    <a:ext cx="2862862"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1EB4C4EF-91FD-3E7D-256E-164CA1EAE6E0}"/>
                      </a:ext>
                    </a:extLst>
                  </xdr:cNvPr>
                  <xdr:cNvSpPr txBox="1"/>
                </xdr:nvSpPr>
                <xdr:spPr>
                  <a:xfrm>
                    <a:off x="4427878" y="6720819"/>
                    <a:ext cx="3700518"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発注者が設定している場合のみ表示しています。</a:t>
                    </a:r>
                  </a:p>
                </xdr:txBody>
              </xdr:sp>
              <xdr:sp macro="" textlink="">
                <xdr:nvSpPr>
                  <xdr:cNvPr id="23" name="矢印: 上向き折線 22">
                    <a:extLst>
                      <a:ext uri="{FF2B5EF4-FFF2-40B4-BE49-F238E27FC236}">
                        <a16:creationId xmlns:a16="http://schemas.microsoft.com/office/drawing/2014/main" id="{04C40D5C-AC2D-8672-751B-CB3F36AB4CC9}"/>
                      </a:ext>
                    </a:extLst>
                  </xdr:cNvPr>
                  <xdr:cNvSpPr/>
                </xdr:nvSpPr>
                <xdr:spPr>
                  <a:xfrm flipV="1">
                    <a:off x="2956891" y="6526695"/>
                    <a:ext cx="4025348" cy="207066"/>
                  </a:xfrm>
                  <a:prstGeom prst="bentUpArrow">
                    <a:avLst>
                      <a:gd name="adj1" fmla="val 39608"/>
                      <a:gd name="adj2" fmla="val 50000"/>
                      <a:gd name="adj3" fmla="val 3172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矢印: 上向き折線 23">
                    <a:extLst>
                      <a:ext uri="{FF2B5EF4-FFF2-40B4-BE49-F238E27FC236}">
                        <a16:creationId xmlns:a16="http://schemas.microsoft.com/office/drawing/2014/main" id="{0EE08C21-3D7B-1A90-553D-F4074E17A33F}"/>
                      </a:ext>
                    </a:extLst>
                  </xdr:cNvPr>
                  <xdr:cNvSpPr/>
                </xdr:nvSpPr>
                <xdr:spPr>
                  <a:xfrm rot="10800000">
                    <a:off x="7926457" y="1623391"/>
                    <a:ext cx="530086" cy="339587"/>
                  </a:xfrm>
                  <a:prstGeom prst="bentUpArrow">
                    <a:avLst>
                      <a:gd name="adj1" fmla="val 20290"/>
                      <a:gd name="adj2" fmla="val 25835"/>
                      <a:gd name="adj3" fmla="val 330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矢印: 上下 24">
                    <a:extLst>
                      <a:ext uri="{FF2B5EF4-FFF2-40B4-BE49-F238E27FC236}">
                        <a16:creationId xmlns:a16="http://schemas.microsoft.com/office/drawing/2014/main" id="{84F5DBAF-16CA-E383-0590-D273AC41E705}"/>
                      </a:ext>
                    </a:extLst>
                  </xdr:cNvPr>
                  <xdr:cNvSpPr/>
                </xdr:nvSpPr>
                <xdr:spPr>
                  <a:xfrm>
                    <a:off x="9640957" y="1159565"/>
                    <a:ext cx="115956" cy="339587"/>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上下 25">
                    <a:extLst>
                      <a:ext uri="{FF2B5EF4-FFF2-40B4-BE49-F238E27FC236}">
                        <a16:creationId xmlns:a16="http://schemas.microsoft.com/office/drawing/2014/main" id="{4DE4F373-FAF0-7A63-F2CC-36621F27ED26}"/>
                      </a:ext>
                    </a:extLst>
                  </xdr:cNvPr>
                  <xdr:cNvSpPr/>
                </xdr:nvSpPr>
                <xdr:spPr>
                  <a:xfrm rot="5400000">
                    <a:off x="11475166" y="2495779"/>
                    <a:ext cx="138696" cy="30023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正方形/長方形 26">
                    <a:extLst>
                      <a:ext uri="{FF2B5EF4-FFF2-40B4-BE49-F238E27FC236}">
                        <a16:creationId xmlns:a16="http://schemas.microsoft.com/office/drawing/2014/main" id="{F8B2797C-A40B-D086-D61F-7AF7C82A8C18}"/>
                      </a:ext>
                    </a:extLst>
                  </xdr:cNvPr>
                  <xdr:cNvSpPr/>
                </xdr:nvSpPr>
                <xdr:spPr>
                  <a:xfrm>
                    <a:off x="44334" y="8525358"/>
                    <a:ext cx="973924"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正方形/長方形 27">
                    <a:extLst>
                      <a:ext uri="{FF2B5EF4-FFF2-40B4-BE49-F238E27FC236}">
                        <a16:creationId xmlns:a16="http://schemas.microsoft.com/office/drawing/2014/main" id="{1754704F-EA60-7108-9C3C-F42889B0A317}"/>
                      </a:ext>
                    </a:extLst>
                  </xdr:cNvPr>
                  <xdr:cNvSpPr/>
                </xdr:nvSpPr>
                <xdr:spPr>
                  <a:xfrm>
                    <a:off x="6120435" y="5160134"/>
                    <a:ext cx="984944" cy="7739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テキスト ボックス 28">
                    <a:extLst>
                      <a:ext uri="{FF2B5EF4-FFF2-40B4-BE49-F238E27FC236}">
                        <a16:creationId xmlns:a16="http://schemas.microsoft.com/office/drawing/2014/main" id="{2DA5FF21-48D7-DF39-A9FE-1F93023E9905}"/>
                      </a:ext>
                    </a:extLst>
                  </xdr:cNvPr>
                  <xdr:cNvSpPr txBox="1"/>
                </xdr:nvSpPr>
                <xdr:spPr>
                  <a:xfrm>
                    <a:off x="1779636" y="4368793"/>
                    <a:ext cx="4582711"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入札参加申込期限日において有効な建設工事入札参加資格</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者名簿（個票）に登録された点数を記載して下さい。</a:t>
                    </a:r>
                  </a:p>
                </xdr:txBody>
              </xdr:sp>
              <xdr:sp macro="" textlink="">
                <xdr:nvSpPr>
                  <xdr:cNvPr id="30" name="矢印: 上向き折線 29">
                    <a:extLst>
                      <a:ext uri="{FF2B5EF4-FFF2-40B4-BE49-F238E27FC236}">
                        <a16:creationId xmlns:a16="http://schemas.microsoft.com/office/drawing/2014/main" id="{5362215D-E7CD-0D7E-E073-528E702A04A2}"/>
                      </a:ext>
                    </a:extLst>
                  </xdr:cNvPr>
                  <xdr:cNvSpPr/>
                </xdr:nvSpPr>
                <xdr:spPr>
                  <a:xfrm rot="16200000">
                    <a:off x="6341122" y="4512143"/>
                    <a:ext cx="637570" cy="526789"/>
                  </a:xfrm>
                  <a:prstGeom prst="bentUpArrow">
                    <a:avLst>
                      <a:gd name="adj1" fmla="val 14875"/>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正方形/長方形 30">
                    <a:extLst>
                      <a:ext uri="{FF2B5EF4-FFF2-40B4-BE49-F238E27FC236}">
                        <a16:creationId xmlns:a16="http://schemas.microsoft.com/office/drawing/2014/main" id="{468C9568-DB03-1590-4BC7-3BEBCF6813B1}"/>
                      </a:ext>
                    </a:extLst>
                  </xdr:cNvPr>
                  <xdr:cNvSpPr/>
                </xdr:nvSpPr>
                <xdr:spPr>
                  <a:xfrm>
                    <a:off x="513806" y="3193896"/>
                    <a:ext cx="1135863" cy="73135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正方形/長方形 31">
                    <a:extLst>
                      <a:ext uri="{FF2B5EF4-FFF2-40B4-BE49-F238E27FC236}">
                        <a16:creationId xmlns:a16="http://schemas.microsoft.com/office/drawing/2014/main" id="{8AB0E618-C858-C72B-B979-54DC4EB0223A}"/>
                      </a:ext>
                    </a:extLst>
                  </xdr:cNvPr>
                  <xdr:cNvSpPr/>
                </xdr:nvSpPr>
                <xdr:spPr>
                  <a:xfrm>
                    <a:off x="2185370" y="2996055"/>
                    <a:ext cx="1119312" cy="1659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矢印: 上向き折線 32">
                    <a:extLst>
                      <a:ext uri="{FF2B5EF4-FFF2-40B4-BE49-F238E27FC236}">
                        <a16:creationId xmlns:a16="http://schemas.microsoft.com/office/drawing/2014/main" id="{BD48D61D-EE63-E15E-7837-4886D17B3A2A}"/>
                      </a:ext>
                    </a:extLst>
                  </xdr:cNvPr>
                  <xdr:cNvSpPr/>
                </xdr:nvSpPr>
                <xdr:spPr>
                  <a:xfrm rot="16200000">
                    <a:off x="2697348" y="2542756"/>
                    <a:ext cx="530253" cy="325141"/>
                  </a:xfrm>
                  <a:prstGeom prst="bentUpArrow">
                    <a:avLst>
                      <a:gd name="adj1" fmla="val 22510"/>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テキスト ボックス 33">
                    <a:extLst>
                      <a:ext uri="{FF2B5EF4-FFF2-40B4-BE49-F238E27FC236}">
                        <a16:creationId xmlns:a16="http://schemas.microsoft.com/office/drawing/2014/main" id="{3796FF5E-2199-350A-4D4F-3ADD813F2536}"/>
                      </a:ext>
                    </a:extLst>
                  </xdr:cNvPr>
                  <xdr:cNvSpPr txBox="1"/>
                </xdr:nvSpPr>
                <xdr:spPr>
                  <a:xfrm>
                    <a:off x="854500" y="2054184"/>
                    <a:ext cx="1928854" cy="50654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5" name="矢印: 上下 34">
                    <a:extLst>
                      <a:ext uri="{FF2B5EF4-FFF2-40B4-BE49-F238E27FC236}">
                        <a16:creationId xmlns:a16="http://schemas.microsoft.com/office/drawing/2014/main" id="{482FC619-1C76-66CF-CC9A-F079358BB7B2}"/>
                      </a:ext>
                    </a:extLst>
                  </xdr:cNvPr>
                  <xdr:cNvSpPr/>
                </xdr:nvSpPr>
                <xdr:spPr>
                  <a:xfrm rot="16200000">
                    <a:off x="1787767" y="331705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正方形/長方形 35">
                    <a:extLst>
                      <a:ext uri="{FF2B5EF4-FFF2-40B4-BE49-F238E27FC236}">
                        <a16:creationId xmlns:a16="http://schemas.microsoft.com/office/drawing/2014/main" id="{60B82ABA-7D77-8196-B5BE-E7CD823CBFC3}"/>
                      </a:ext>
                    </a:extLst>
                  </xdr:cNvPr>
                  <xdr:cNvSpPr/>
                </xdr:nvSpPr>
                <xdr:spPr>
                  <a:xfrm>
                    <a:off x="2030322" y="3377690"/>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7" name="正方形/長方形 36">
                    <a:extLst>
                      <a:ext uri="{FF2B5EF4-FFF2-40B4-BE49-F238E27FC236}">
                        <a16:creationId xmlns:a16="http://schemas.microsoft.com/office/drawing/2014/main" id="{51B2E5EE-0FA6-8509-C962-4939EC74BA25}"/>
                      </a:ext>
                    </a:extLst>
                  </xdr:cNvPr>
                  <xdr:cNvSpPr/>
                </xdr:nvSpPr>
                <xdr:spPr>
                  <a:xfrm>
                    <a:off x="2030322" y="3751026"/>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8" name="矢印: 上下 37">
                    <a:extLst>
                      <a:ext uri="{FF2B5EF4-FFF2-40B4-BE49-F238E27FC236}">
                        <a16:creationId xmlns:a16="http://schemas.microsoft.com/office/drawing/2014/main" id="{DC231076-CED5-55A9-6783-EE7A5D758321}"/>
                      </a:ext>
                    </a:extLst>
                  </xdr:cNvPr>
                  <xdr:cNvSpPr/>
                </xdr:nvSpPr>
                <xdr:spPr>
                  <a:xfrm rot="16200000">
                    <a:off x="1787767" y="368209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9" name="テキスト ボックス 38">
                    <a:extLst>
                      <a:ext uri="{FF2B5EF4-FFF2-40B4-BE49-F238E27FC236}">
                        <a16:creationId xmlns:a16="http://schemas.microsoft.com/office/drawing/2014/main" id="{9586C648-531B-5551-497C-1A11CD19110C}"/>
                      </a:ext>
                    </a:extLst>
                  </xdr:cNvPr>
                  <xdr:cNvSpPr txBox="1"/>
                </xdr:nvSpPr>
                <xdr:spPr>
                  <a:xfrm>
                    <a:off x="3034159" y="3634312"/>
                    <a:ext cx="2601587" cy="58168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40" name="正方形/長方形 39">
                    <a:extLst>
                      <a:ext uri="{FF2B5EF4-FFF2-40B4-BE49-F238E27FC236}">
                        <a16:creationId xmlns:a16="http://schemas.microsoft.com/office/drawing/2014/main" id="{CEA71486-5E05-83A0-021B-0EE3ABCE130F}"/>
                      </a:ext>
                    </a:extLst>
                  </xdr:cNvPr>
                  <xdr:cNvSpPr/>
                </xdr:nvSpPr>
                <xdr:spPr>
                  <a:xfrm>
                    <a:off x="6118510" y="8529177"/>
                    <a:ext cx="1787386"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矢印: 上向き折線 40">
                    <a:extLst>
                      <a:ext uri="{FF2B5EF4-FFF2-40B4-BE49-F238E27FC236}">
                        <a16:creationId xmlns:a16="http://schemas.microsoft.com/office/drawing/2014/main" id="{CAC25748-BC7E-4708-1C4D-AA9B7F440AE4}"/>
                      </a:ext>
                    </a:extLst>
                  </xdr:cNvPr>
                  <xdr:cNvSpPr/>
                </xdr:nvSpPr>
                <xdr:spPr>
                  <a:xfrm rot="5400000" flipH="1">
                    <a:off x="7438727" y="7904697"/>
                    <a:ext cx="666386" cy="484118"/>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2" name="テキスト ボックス 41">
                    <a:extLst>
                      <a:ext uri="{FF2B5EF4-FFF2-40B4-BE49-F238E27FC236}">
                        <a16:creationId xmlns:a16="http://schemas.microsoft.com/office/drawing/2014/main" id="{61540A1F-26B9-6071-9652-0DB23BCB39C5}"/>
                      </a:ext>
                    </a:extLst>
                  </xdr:cNvPr>
                  <xdr:cNvSpPr txBox="1"/>
                </xdr:nvSpPr>
                <xdr:spPr>
                  <a:xfrm>
                    <a:off x="8055729" y="7726371"/>
                    <a:ext cx="2729617"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契約した業務内容を選択して下さい。</a:t>
                    </a:r>
                  </a:p>
                </xdr:txBody>
              </xdr:sp>
              <xdr:sp macro="" textlink="">
                <xdr:nvSpPr>
                  <xdr:cNvPr id="43" name="正方形/長方形 42">
                    <a:extLst>
                      <a:ext uri="{FF2B5EF4-FFF2-40B4-BE49-F238E27FC236}">
                        <a16:creationId xmlns:a16="http://schemas.microsoft.com/office/drawing/2014/main" id="{85237FE4-F6B8-1BCA-73B2-4E913727686E}"/>
                      </a:ext>
                    </a:extLst>
                  </xdr:cNvPr>
                  <xdr:cNvSpPr/>
                </xdr:nvSpPr>
                <xdr:spPr>
                  <a:xfrm>
                    <a:off x="5676532" y="1583217"/>
                    <a:ext cx="1408730"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ｈ２８．７．１ｈ２７．７．１</a:t>
                    </a:r>
                  </a:p>
                </xdr:txBody>
              </xdr:sp>
              <xdr:sp macro="" textlink="">
                <xdr:nvSpPr>
                  <xdr:cNvPr id="44" name="正方形/長方形 43">
                    <a:extLst>
                      <a:ext uri="{FF2B5EF4-FFF2-40B4-BE49-F238E27FC236}">
                        <a16:creationId xmlns:a16="http://schemas.microsoft.com/office/drawing/2014/main" id="{6653F4EE-6E01-C2FC-51C5-2D2C13403BC2}"/>
                      </a:ext>
                    </a:extLst>
                  </xdr:cNvPr>
                  <xdr:cNvSpPr/>
                </xdr:nvSpPr>
                <xdr:spPr>
                  <a:xfrm>
                    <a:off x="5913804" y="2819373"/>
                    <a:ext cx="1192237" cy="113905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5" name="正方形/長方形 44">
                    <a:extLst>
                      <a:ext uri="{FF2B5EF4-FFF2-40B4-BE49-F238E27FC236}">
                        <a16:creationId xmlns:a16="http://schemas.microsoft.com/office/drawing/2014/main" id="{8EB92370-674C-6852-6AFA-EC1883364687}"/>
                      </a:ext>
                    </a:extLst>
                  </xdr:cNvPr>
                  <xdr:cNvSpPr/>
                </xdr:nvSpPr>
                <xdr:spPr>
                  <a:xfrm>
                    <a:off x="2924027" y="828247"/>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6" name="正方形/長方形 45">
                    <a:extLst>
                      <a:ext uri="{FF2B5EF4-FFF2-40B4-BE49-F238E27FC236}">
                        <a16:creationId xmlns:a16="http://schemas.microsoft.com/office/drawing/2014/main" id="{0399F34D-2228-5EC3-4DE2-4A267AACFA8A}"/>
                      </a:ext>
                    </a:extLst>
                  </xdr:cNvPr>
                  <xdr:cNvSpPr/>
                </xdr:nvSpPr>
                <xdr:spPr>
                  <a:xfrm>
                    <a:off x="2924027" y="2089293"/>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7" name="矢印: 上向き折線 46">
                    <a:extLst>
                      <a:ext uri="{FF2B5EF4-FFF2-40B4-BE49-F238E27FC236}">
                        <a16:creationId xmlns:a16="http://schemas.microsoft.com/office/drawing/2014/main" id="{3913818B-9056-21B1-8AF8-9A6C09045670}"/>
                      </a:ext>
                    </a:extLst>
                  </xdr:cNvPr>
                  <xdr:cNvSpPr/>
                </xdr:nvSpPr>
                <xdr:spPr>
                  <a:xfrm flipH="1">
                    <a:off x="4785918" y="2398718"/>
                    <a:ext cx="976455" cy="1120007"/>
                  </a:xfrm>
                  <a:prstGeom prst="bentUpArrow">
                    <a:avLst>
                      <a:gd name="adj1" fmla="val 8095"/>
                      <a:gd name="adj2" fmla="val 8815"/>
                      <a:gd name="adj3" fmla="val 1235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8" name="矢印: 上向き折線 47">
                    <a:extLst>
                      <a:ext uri="{FF2B5EF4-FFF2-40B4-BE49-F238E27FC236}">
                        <a16:creationId xmlns:a16="http://schemas.microsoft.com/office/drawing/2014/main" id="{C355B2CA-F5D8-B807-49CB-65AB17E12C0A}"/>
                      </a:ext>
                    </a:extLst>
                  </xdr:cNvPr>
                  <xdr:cNvSpPr/>
                </xdr:nvSpPr>
                <xdr:spPr>
                  <a:xfrm flipH="1">
                    <a:off x="4645318" y="1154264"/>
                    <a:ext cx="976455" cy="630523"/>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9" name="テキスト ボックス 8">
                <a:extLst>
                  <a:ext uri="{FF2B5EF4-FFF2-40B4-BE49-F238E27FC236}">
                    <a16:creationId xmlns:a16="http://schemas.microsoft.com/office/drawing/2014/main" id="{617EF7D4-28E3-2ACA-B74C-4DD99FD9C883}"/>
                  </a:ext>
                </a:extLst>
              </xdr:cNvPr>
              <xdr:cNvSpPr txBox="1"/>
            </xdr:nvSpPr>
            <xdr:spPr>
              <a:xfrm>
                <a:off x="1089305" y="7903355"/>
                <a:ext cx="4412302" cy="3293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「該当あり」を選択した場合に自動で「○」を記載します。</a:t>
                </a:r>
              </a:p>
            </xdr:txBody>
          </xdr:sp>
          <xdr:sp macro="" textlink="">
            <xdr:nvSpPr>
              <xdr:cNvPr id="10" name="矢印: 上向き折線 9">
                <a:extLst>
                  <a:ext uri="{FF2B5EF4-FFF2-40B4-BE49-F238E27FC236}">
                    <a16:creationId xmlns:a16="http://schemas.microsoft.com/office/drawing/2014/main" id="{24FCE3D4-0C0E-4D32-0C30-3EBD4B028F69}"/>
                  </a:ext>
                </a:extLst>
              </xdr:cNvPr>
              <xdr:cNvSpPr/>
            </xdr:nvSpPr>
            <xdr:spPr>
              <a:xfrm>
                <a:off x="1053558" y="8248650"/>
                <a:ext cx="489492" cy="398192"/>
              </a:xfrm>
              <a:prstGeom prst="bentUpArrow">
                <a:avLst>
                  <a:gd name="adj1" fmla="val 22512"/>
                  <a:gd name="adj2" fmla="val 29381"/>
                  <a:gd name="adj3" fmla="val 3551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07FC44EA-6BA9-A721-4BFA-BF1772E54669}"/>
              </a:ext>
            </a:extLst>
          </xdr:cNvPr>
          <xdr:cNvSpPr txBox="1"/>
        </xdr:nvSpPr>
        <xdr:spPr>
          <a:xfrm>
            <a:off x="2518536" y="1348206"/>
            <a:ext cx="2984829" cy="6135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sp macro="" textlink="">
        <xdr:nvSpPr>
          <xdr:cNvPr id="5" name="テキスト ボックス 4">
            <a:extLst>
              <a:ext uri="{FF2B5EF4-FFF2-40B4-BE49-F238E27FC236}">
                <a16:creationId xmlns:a16="http://schemas.microsoft.com/office/drawing/2014/main" id="{B05D6406-F178-5C00-59F8-010F13D2D74E}"/>
              </a:ext>
            </a:extLst>
          </xdr:cNvPr>
          <xdr:cNvSpPr txBox="1"/>
        </xdr:nvSpPr>
        <xdr:spPr>
          <a:xfrm>
            <a:off x="3566698" y="2794346"/>
            <a:ext cx="2214562" cy="5075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対象期間内の完成であること</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を確認してください。</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17146</xdr:rowOff>
    </xdr:from>
    <xdr:to>
      <xdr:col>4</xdr:col>
      <xdr:colOff>66676</xdr:colOff>
      <xdr:row>1</xdr:row>
      <xdr:rowOff>253366</xdr:rowOff>
    </xdr:to>
    <xdr:sp macro="" textlink="">
      <xdr:nvSpPr>
        <xdr:cNvPr id="2" name="テキスト ボックス 1">
          <a:extLst>
            <a:ext uri="{FF2B5EF4-FFF2-40B4-BE49-F238E27FC236}">
              <a16:creationId xmlns:a16="http://schemas.microsoft.com/office/drawing/2014/main" id="{1CE0A691-9D65-4EBF-A07B-5B6F738F64E2}"/>
            </a:ext>
          </a:extLst>
        </xdr:cNvPr>
        <xdr:cNvSpPr txBox="1"/>
      </xdr:nvSpPr>
      <xdr:spPr>
        <a:xfrm>
          <a:off x="1" y="17146"/>
          <a:ext cx="1581150" cy="4267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116205</xdr:colOff>
      <xdr:row>7</xdr:row>
      <xdr:rowOff>167640</xdr:rowOff>
    </xdr:from>
    <xdr:to>
      <xdr:col>5</xdr:col>
      <xdr:colOff>45720</xdr:colOff>
      <xdr:row>12</xdr:row>
      <xdr:rowOff>28575</xdr:rowOff>
    </xdr:to>
    <xdr:sp macro="" textlink="">
      <xdr:nvSpPr>
        <xdr:cNvPr id="4" name="正方形/長方形 3">
          <a:extLst>
            <a:ext uri="{FF2B5EF4-FFF2-40B4-BE49-F238E27FC236}">
              <a16:creationId xmlns:a16="http://schemas.microsoft.com/office/drawing/2014/main" id="{8309C856-6EB2-476B-91E6-49E49B10BADD}"/>
            </a:ext>
          </a:extLst>
        </xdr:cNvPr>
        <xdr:cNvSpPr/>
      </xdr:nvSpPr>
      <xdr:spPr>
        <a:xfrm>
          <a:off x="1487805" y="1501140"/>
          <a:ext cx="424815" cy="81343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142875</xdr:colOff>
      <xdr:row>12</xdr:row>
      <xdr:rowOff>28575</xdr:rowOff>
    </xdr:from>
    <xdr:to>
      <xdr:col>43</xdr:col>
      <xdr:colOff>304440</xdr:colOff>
      <xdr:row>13</xdr:row>
      <xdr:rowOff>165174</xdr:rowOff>
    </xdr:to>
    <xdr:sp macro="" textlink="">
      <xdr:nvSpPr>
        <xdr:cNvPr id="5" name="テキスト ボックス 4">
          <a:extLst>
            <a:ext uri="{FF2B5EF4-FFF2-40B4-BE49-F238E27FC236}">
              <a16:creationId xmlns:a16="http://schemas.microsoft.com/office/drawing/2014/main" id="{3F678D51-3B1C-4EC5-8AE4-F767D487AA8C}"/>
            </a:ext>
          </a:extLst>
        </xdr:cNvPr>
        <xdr:cNvSpPr txBox="1"/>
      </xdr:nvSpPr>
      <xdr:spPr>
        <a:xfrm>
          <a:off x="7200900" y="2314575"/>
          <a:ext cx="4885965" cy="32709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専任補助者の配置を「しない」とすると表示されません。</a:t>
          </a:r>
        </a:p>
      </xdr:txBody>
    </xdr:sp>
    <xdr:clientData/>
  </xdr:twoCellAnchor>
  <xdr:twoCellAnchor>
    <xdr:from>
      <xdr:col>23</xdr:col>
      <xdr:colOff>91440</xdr:colOff>
      <xdr:row>6</xdr:row>
      <xdr:rowOff>1</xdr:rowOff>
    </xdr:from>
    <xdr:to>
      <xdr:col>45</xdr:col>
      <xdr:colOff>38100</xdr:colOff>
      <xdr:row>15</xdr:row>
      <xdr:rowOff>19051</xdr:rowOff>
    </xdr:to>
    <xdr:sp macro="" textlink="">
      <xdr:nvSpPr>
        <xdr:cNvPr id="6" name="正方形/長方形 5">
          <a:extLst>
            <a:ext uri="{FF2B5EF4-FFF2-40B4-BE49-F238E27FC236}">
              <a16:creationId xmlns:a16="http://schemas.microsoft.com/office/drawing/2014/main" id="{E39CD3E1-62E0-4FE8-8885-3357B0733445}"/>
            </a:ext>
          </a:extLst>
        </xdr:cNvPr>
        <xdr:cNvSpPr/>
      </xdr:nvSpPr>
      <xdr:spPr>
        <a:xfrm>
          <a:off x="6511290" y="1143001"/>
          <a:ext cx="6109335" cy="15811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152399</xdr:colOff>
      <xdr:row>2</xdr:row>
      <xdr:rowOff>47625</xdr:rowOff>
    </xdr:from>
    <xdr:to>
      <xdr:col>12</xdr:col>
      <xdr:colOff>73465</xdr:colOff>
      <xdr:row>7</xdr:row>
      <xdr:rowOff>189895</xdr:rowOff>
    </xdr:to>
    <xdr:sp macro="" textlink="">
      <xdr:nvSpPr>
        <xdr:cNvPr id="7" name="矢印: 上向き折線 6">
          <a:extLst>
            <a:ext uri="{FF2B5EF4-FFF2-40B4-BE49-F238E27FC236}">
              <a16:creationId xmlns:a16="http://schemas.microsoft.com/office/drawing/2014/main" id="{3507009D-4582-4CFD-A40E-33771AD004FE}"/>
            </a:ext>
          </a:extLst>
        </xdr:cNvPr>
        <xdr:cNvSpPr/>
      </xdr:nvSpPr>
      <xdr:spPr>
        <a:xfrm rot="5400000" flipH="1">
          <a:off x="2161110" y="10589"/>
          <a:ext cx="1018570" cy="2007041"/>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0</xdr:row>
      <xdr:rowOff>43815</xdr:rowOff>
    </xdr:from>
    <xdr:to>
      <xdr:col>17</xdr:col>
      <xdr:colOff>173298</xdr:colOff>
      <xdr:row>3</xdr:row>
      <xdr:rowOff>180975</xdr:rowOff>
    </xdr:to>
    <xdr:sp macro="" textlink="">
      <xdr:nvSpPr>
        <xdr:cNvPr id="3" name="テキスト ボックス 2">
          <a:extLst>
            <a:ext uri="{FF2B5EF4-FFF2-40B4-BE49-F238E27FC236}">
              <a16:creationId xmlns:a16="http://schemas.microsoft.com/office/drawing/2014/main" id="{FCDC3AE7-4FF0-498D-AD38-E0458D295155}"/>
            </a:ext>
          </a:extLst>
        </xdr:cNvPr>
        <xdr:cNvSpPr txBox="1"/>
      </xdr:nvSpPr>
      <xdr:spPr>
        <a:xfrm>
          <a:off x="1552575" y="43815"/>
          <a:ext cx="3554673" cy="7848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全員が若手・女性技術者（工場製作を除く）の場合、専任補助者を配置について選択してください。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選択が表示されない場合は専任技術者の配置条件を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満たしていません。</a:t>
          </a:r>
        </a:p>
      </xdr:txBody>
    </xdr:sp>
    <xdr:clientData/>
  </xdr:twoCellAnchor>
  <xdr:twoCellAnchor>
    <xdr:from>
      <xdr:col>13</xdr:col>
      <xdr:colOff>264795</xdr:colOff>
      <xdr:row>3</xdr:row>
      <xdr:rowOff>171453</xdr:rowOff>
    </xdr:from>
    <xdr:to>
      <xdr:col>17</xdr:col>
      <xdr:colOff>55245</xdr:colOff>
      <xdr:row>11</xdr:row>
      <xdr:rowOff>102874</xdr:rowOff>
    </xdr:to>
    <xdr:sp macro="" textlink="">
      <xdr:nvSpPr>
        <xdr:cNvPr id="8" name="矢印: 上向き折線 7">
          <a:extLst>
            <a:ext uri="{FF2B5EF4-FFF2-40B4-BE49-F238E27FC236}">
              <a16:creationId xmlns:a16="http://schemas.microsoft.com/office/drawing/2014/main" id="{D3E7B2CE-D6C5-43D5-AD81-E2604CC8406E}"/>
            </a:ext>
          </a:extLst>
        </xdr:cNvPr>
        <xdr:cNvSpPr/>
      </xdr:nvSpPr>
      <xdr:spPr>
        <a:xfrm rot="5400000">
          <a:off x="3809047" y="1018226"/>
          <a:ext cx="1379221" cy="981075"/>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10</xdr:row>
      <xdr:rowOff>26669</xdr:rowOff>
    </xdr:from>
    <xdr:to>
      <xdr:col>20</xdr:col>
      <xdr:colOff>409575</xdr:colOff>
      <xdr:row>11</xdr:row>
      <xdr:rowOff>161924</xdr:rowOff>
    </xdr:to>
    <xdr:sp macro="" textlink="">
      <xdr:nvSpPr>
        <xdr:cNvPr id="9" name="正方形/長方形 8">
          <a:extLst>
            <a:ext uri="{FF2B5EF4-FFF2-40B4-BE49-F238E27FC236}">
              <a16:creationId xmlns:a16="http://schemas.microsoft.com/office/drawing/2014/main" id="{3A6B1672-C073-4C1D-96E2-295D7DAD588F}"/>
            </a:ext>
          </a:extLst>
        </xdr:cNvPr>
        <xdr:cNvSpPr/>
      </xdr:nvSpPr>
      <xdr:spPr>
        <a:xfrm>
          <a:off x="4972050" y="1931669"/>
          <a:ext cx="1009650" cy="3257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26670</xdr:colOff>
      <xdr:row>9</xdr:row>
      <xdr:rowOff>161925</xdr:rowOff>
    </xdr:from>
    <xdr:to>
      <xdr:col>23</xdr:col>
      <xdr:colOff>87630</xdr:colOff>
      <xdr:row>11</xdr:row>
      <xdr:rowOff>129540</xdr:rowOff>
    </xdr:to>
    <xdr:sp macro="" textlink="">
      <xdr:nvSpPr>
        <xdr:cNvPr id="10" name="矢印: 右 9">
          <a:extLst>
            <a:ext uri="{FF2B5EF4-FFF2-40B4-BE49-F238E27FC236}">
              <a16:creationId xmlns:a16="http://schemas.microsoft.com/office/drawing/2014/main" id="{D45EA682-AD1A-C3F1-FE22-5C87B3F616F7}"/>
            </a:ext>
          </a:extLst>
        </xdr:cNvPr>
        <xdr:cNvSpPr/>
      </xdr:nvSpPr>
      <xdr:spPr>
        <a:xfrm>
          <a:off x="6055995" y="1876425"/>
          <a:ext cx="451485" cy="348615"/>
        </a:xfrm>
        <a:prstGeom prst="rightArrow">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11430</xdr:rowOff>
    </xdr:from>
    <xdr:to>
      <xdr:col>19</xdr:col>
      <xdr:colOff>209550</xdr:colOff>
      <xdr:row>18</xdr:row>
      <xdr:rowOff>9947</xdr:rowOff>
    </xdr:to>
    <xdr:sp macro="" textlink="">
      <xdr:nvSpPr>
        <xdr:cNvPr id="12" name="正方形/長方形 11">
          <a:extLst>
            <a:ext uri="{FF2B5EF4-FFF2-40B4-BE49-F238E27FC236}">
              <a16:creationId xmlns:a16="http://schemas.microsoft.com/office/drawing/2014/main" id="{42ECBA0D-9338-4757-AF03-E5982868EB28}"/>
            </a:ext>
          </a:extLst>
        </xdr:cNvPr>
        <xdr:cNvSpPr/>
      </xdr:nvSpPr>
      <xdr:spPr>
        <a:xfrm>
          <a:off x="2257425" y="2945130"/>
          <a:ext cx="3276600" cy="32236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22</xdr:row>
      <xdr:rowOff>19050</xdr:rowOff>
    </xdr:from>
    <xdr:to>
      <xdr:col>26</xdr:col>
      <xdr:colOff>224820</xdr:colOff>
      <xdr:row>23</xdr:row>
      <xdr:rowOff>19250</xdr:rowOff>
    </xdr:to>
    <xdr:sp macro="" textlink="">
      <xdr:nvSpPr>
        <xdr:cNvPr id="13" name="正方形/長方形 12">
          <a:extLst>
            <a:ext uri="{FF2B5EF4-FFF2-40B4-BE49-F238E27FC236}">
              <a16:creationId xmlns:a16="http://schemas.microsoft.com/office/drawing/2014/main" id="{FEE0A91E-488C-4110-9B3B-F7A5A2B5C150}"/>
            </a:ext>
          </a:extLst>
        </xdr:cNvPr>
        <xdr:cNvSpPr/>
      </xdr:nvSpPr>
      <xdr:spPr>
        <a:xfrm>
          <a:off x="6438900" y="3886200"/>
          <a:ext cx="843945" cy="1907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142874</xdr:colOff>
      <xdr:row>19</xdr:row>
      <xdr:rowOff>0</xdr:rowOff>
    </xdr:from>
    <xdr:to>
      <xdr:col>22</xdr:col>
      <xdr:colOff>238124</xdr:colOff>
      <xdr:row>22</xdr:row>
      <xdr:rowOff>125735</xdr:rowOff>
    </xdr:to>
    <xdr:sp macro="" textlink="">
      <xdr:nvSpPr>
        <xdr:cNvPr id="14" name="矢印: 上向き折線 13">
          <a:extLst>
            <a:ext uri="{FF2B5EF4-FFF2-40B4-BE49-F238E27FC236}">
              <a16:creationId xmlns:a16="http://schemas.microsoft.com/office/drawing/2014/main" id="{685579BC-2EFF-457F-AAF4-41AAC8EB4019}"/>
            </a:ext>
          </a:extLst>
        </xdr:cNvPr>
        <xdr:cNvSpPr/>
      </xdr:nvSpPr>
      <xdr:spPr>
        <a:xfrm flipH="1">
          <a:off x="3143249" y="3295650"/>
          <a:ext cx="3267075" cy="697235"/>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316230</xdr:colOff>
      <xdr:row>21</xdr:row>
      <xdr:rowOff>19050</xdr:rowOff>
    </xdr:from>
    <xdr:to>
      <xdr:col>21</xdr:col>
      <xdr:colOff>139065</xdr:colOff>
      <xdr:row>24</xdr:row>
      <xdr:rowOff>133871</xdr:rowOff>
    </xdr:to>
    <xdr:sp macro="" textlink="">
      <xdr:nvSpPr>
        <xdr:cNvPr id="11" name="テキスト ボックス 10">
          <a:extLst>
            <a:ext uri="{FF2B5EF4-FFF2-40B4-BE49-F238E27FC236}">
              <a16:creationId xmlns:a16="http://schemas.microsoft.com/office/drawing/2014/main" id="{0F1E76DA-E62D-45E6-936A-993C7CD75F6B}"/>
            </a:ext>
          </a:extLst>
        </xdr:cNvPr>
        <xdr:cNvSpPr txBox="1"/>
      </xdr:nvSpPr>
      <xdr:spPr>
        <a:xfrm>
          <a:off x="3459480" y="3695700"/>
          <a:ext cx="2708910" cy="68632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clientData/>
  </xdr:twoCellAnchor>
  <xdr:twoCellAnchor>
    <xdr:from>
      <xdr:col>32</xdr:col>
      <xdr:colOff>0</xdr:colOff>
      <xdr:row>21</xdr:row>
      <xdr:rowOff>19051</xdr:rowOff>
    </xdr:from>
    <xdr:to>
      <xdr:col>43</xdr:col>
      <xdr:colOff>38100</xdr:colOff>
      <xdr:row>22</xdr:row>
      <xdr:rowOff>179071</xdr:rowOff>
    </xdr:to>
    <xdr:sp macro="" textlink="">
      <xdr:nvSpPr>
        <xdr:cNvPr id="15" name="正方形/長方形 14">
          <a:extLst>
            <a:ext uri="{FF2B5EF4-FFF2-40B4-BE49-F238E27FC236}">
              <a16:creationId xmlns:a16="http://schemas.microsoft.com/office/drawing/2014/main" id="{79C7A053-0E7E-4F29-B1C4-978066825451}"/>
            </a:ext>
          </a:extLst>
        </xdr:cNvPr>
        <xdr:cNvSpPr/>
      </xdr:nvSpPr>
      <xdr:spPr>
        <a:xfrm>
          <a:off x="8639175" y="3695701"/>
          <a:ext cx="3181350" cy="35052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24</xdr:row>
      <xdr:rowOff>0</xdr:rowOff>
    </xdr:from>
    <xdr:to>
      <xdr:col>43</xdr:col>
      <xdr:colOff>329565</xdr:colOff>
      <xdr:row>26</xdr:row>
      <xdr:rowOff>135551</xdr:rowOff>
    </xdr:to>
    <xdr:sp macro="" textlink="">
      <xdr:nvSpPr>
        <xdr:cNvPr id="16" name="テキスト ボックス 15">
          <a:extLst>
            <a:ext uri="{FF2B5EF4-FFF2-40B4-BE49-F238E27FC236}">
              <a16:creationId xmlns:a16="http://schemas.microsoft.com/office/drawing/2014/main" id="{5BCD3404-55BC-4DD7-9C0C-800A203DAFE6}"/>
            </a:ext>
          </a:extLst>
        </xdr:cNvPr>
        <xdr:cNvSpPr txBox="1"/>
      </xdr:nvSpPr>
      <xdr:spPr>
        <a:xfrm>
          <a:off x="9677400" y="4248150"/>
          <a:ext cx="2434590" cy="51655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clientData/>
  </xdr:twoCellAnchor>
  <xdr:twoCellAnchor>
    <xdr:from>
      <xdr:col>32</xdr:col>
      <xdr:colOff>171450</xdr:colOff>
      <xdr:row>22</xdr:row>
      <xdr:rowOff>180975</xdr:rowOff>
    </xdr:from>
    <xdr:to>
      <xdr:col>36</xdr:col>
      <xdr:colOff>54283</xdr:colOff>
      <xdr:row>25</xdr:row>
      <xdr:rowOff>55714</xdr:rowOff>
    </xdr:to>
    <xdr:sp macro="" textlink="">
      <xdr:nvSpPr>
        <xdr:cNvPr id="17" name="矢印: 上向き折線 16">
          <a:extLst>
            <a:ext uri="{FF2B5EF4-FFF2-40B4-BE49-F238E27FC236}">
              <a16:creationId xmlns:a16="http://schemas.microsoft.com/office/drawing/2014/main" id="{F2E695D9-C9C3-43B6-AAAF-47FA87FEAAD3}"/>
            </a:ext>
          </a:extLst>
        </xdr:cNvPr>
        <xdr:cNvSpPr/>
      </xdr:nvSpPr>
      <xdr:spPr>
        <a:xfrm rot="16200000" flipH="1" flipV="1">
          <a:off x="9024222" y="3834528"/>
          <a:ext cx="446239" cy="873433"/>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15</xdr:row>
      <xdr:rowOff>228599</xdr:rowOff>
    </xdr:from>
    <xdr:to>
      <xdr:col>45</xdr:col>
      <xdr:colOff>240030</xdr:colOff>
      <xdr:row>18</xdr:row>
      <xdr:rowOff>28574</xdr:rowOff>
    </xdr:to>
    <xdr:sp macro="" textlink="">
      <xdr:nvSpPr>
        <xdr:cNvPr id="18" name="正方形/長方形 17">
          <a:extLst>
            <a:ext uri="{FF2B5EF4-FFF2-40B4-BE49-F238E27FC236}">
              <a16:creationId xmlns:a16="http://schemas.microsoft.com/office/drawing/2014/main" id="{66847A12-9DA1-4425-8EAD-B39ACA1BD08A}"/>
            </a:ext>
          </a:extLst>
        </xdr:cNvPr>
        <xdr:cNvSpPr/>
      </xdr:nvSpPr>
      <xdr:spPr>
        <a:xfrm>
          <a:off x="6419850" y="2933699"/>
          <a:ext cx="6402705"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19</xdr:row>
      <xdr:rowOff>0</xdr:rowOff>
    </xdr:from>
    <xdr:to>
      <xdr:col>36</xdr:col>
      <xdr:colOff>146547</xdr:colOff>
      <xdr:row>20</xdr:row>
      <xdr:rowOff>150511</xdr:rowOff>
    </xdr:to>
    <xdr:sp macro="" textlink="">
      <xdr:nvSpPr>
        <xdr:cNvPr id="19" name="矢印: 上下 18">
          <a:extLst>
            <a:ext uri="{FF2B5EF4-FFF2-40B4-BE49-F238E27FC236}">
              <a16:creationId xmlns:a16="http://schemas.microsoft.com/office/drawing/2014/main" id="{970ED6FC-D022-4995-9B45-8B1F6A25E393}"/>
            </a:ext>
          </a:extLst>
        </xdr:cNvPr>
        <xdr:cNvSpPr/>
      </xdr:nvSpPr>
      <xdr:spPr>
        <a:xfrm>
          <a:off x="9677400" y="3295650"/>
          <a:ext cx="98922" cy="34101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32</xdr:row>
      <xdr:rowOff>0</xdr:rowOff>
    </xdr:from>
    <xdr:to>
      <xdr:col>26</xdr:col>
      <xdr:colOff>202396</xdr:colOff>
      <xdr:row>33</xdr:row>
      <xdr:rowOff>171371</xdr:rowOff>
    </xdr:to>
    <xdr:sp macro="" textlink="">
      <xdr:nvSpPr>
        <xdr:cNvPr id="21" name="正方形/長方形 20">
          <a:extLst>
            <a:ext uri="{FF2B5EF4-FFF2-40B4-BE49-F238E27FC236}">
              <a16:creationId xmlns:a16="http://schemas.microsoft.com/office/drawing/2014/main" id="{22303D12-D43F-4C0F-A967-E4A92E35E781}"/>
            </a:ext>
          </a:extLst>
        </xdr:cNvPr>
        <xdr:cNvSpPr/>
      </xdr:nvSpPr>
      <xdr:spPr>
        <a:xfrm>
          <a:off x="6419850" y="5638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36</xdr:row>
      <xdr:rowOff>0</xdr:rowOff>
    </xdr:from>
    <xdr:to>
      <xdr:col>26</xdr:col>
      <xdr:colOff>202396</xdr:colOff>
      <xdr:row>37</xdr:row>
      <xdr:rowOff>171371</xdr:rowOff>
    </xdr:to>
    <xdr:sp macro="" textlink="">
      <xdr:nvSpPr>
        <xdr:cNvPr id="22" name="正方形/長方形 21">
          <a:extLst>
            <a:ext uri="{FF2B5EF4-FFF2-40B4-BE49-F238E27FC236}">
              <a16:creationId xmlns:a16="http://schemas.microsoft.com/office/drawing/2014/main" id="{FF688B39-5C73-4E53-B105-08DBED363AE6}"/>
            </a:ext>
          </a:extLst>
        </xdr:cNvPr>
        <xdr:cNvSpPr/>
      </xdr:nvSpPr>
      <xdr:spPr>
        <a:xfrm>
          <a:off x="6419850" y="6400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38</xdr:row>
      <xdr:rowOff>0</xdr:rowOff>
    </xdr:from>
    <xdr:to>
      <xdr:col>26</xdr:col>
      <xdr:colOff>202396</xdr:colOff>
      <xdr:row>39</xdr:row>
      <xdr:rowOff>171371</xdr:rowOff>
    </xdr:to>
    <xdr:sp macro="" textlink="">
      <xdr:nvSpPr>
        <xdr:cNvPr id="23" name="正方形/長方形 22">
          <a:extLst>
            <a:ext uri="{FF2B5EF4-FFF2-40B4-BE49-F238E27FC236}">
              <a16:creationId xmlns:a16="http://schemas.microsoft.com/office/drawing/2014/main" id="{9AE4D265-168F-46AB-BC31-5217F93A58E5}"/>
            </a:ext>
          </a:extLst>
        </xdr:cNvPr>
        <xdr:cNvSpPr/>
      </xdr:nvSpPr>
      <xdr:spPr>
        <a:xfrm>
          <a:off x="6419850" y="6781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304800</xdr:colOff>
      <xdr:row>28</xdr:row>
      <xdr:rowOff>0</xdr:rowOff>
    </xdr:from>
    <xdr:to>
      <xdr:col>27</xdr:col>
      <xdr:colOff>34571</xdr:colOff>
      <xdr:row>32</xdr:row>
      <xdr:rowOff>3456</xdr:rowOff>
    </xdr:to>
    <xdr:sp macro="" textlink="">
      <xdr:nvSpPr>
        <xdr:cNvPr id="24" name="矢印: 上向き折線 23">
          <a:extLst>
            <a:ext uri="{FF2B5EF4-FFF2-40B4-BE49-F238E27FC236}">
              <a16:creationId xmlns:a16="http://schemas.microsoft.com/office/drawing/2014/main" id="{43C2D00F-888F-4A75-AEAD-AD993248181F}"/>
            </a:ext>
          </a:extLst>
        </xdr:cNvPr>
        <xdr:cNvSpPr/>
      </xdr:nvSpPr>
      <xdr:spPr>
        <a:xfrm rot="16200000" flipV="1">
          <a:off x="6759258" y="5061267"/>
          <a:ext cx="689256" cy="472721"/>
        </a:xfrm>
        <a:prstGeom prst="bentUpArrow">
          <a:avLst>
            <a:gd name="adj1" fmla="val 18272"/>
            <a:gd name="adj2" fmla="val 16533"/>
            <a:gd name="adj3" fmla="val 2022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xdr:colOff>
      <xdr:row>26</xdr:row>
      <xdr:rowOff>47625</xdr:rowOff>
    </xdr:from>
    <xdr:to>
      <xdr:col>35</xdr:col>
      <xdr:colOff>125622</xdr:colOff>
      <xdr:row>28</xdr:row>
      <xdr:rowOff>234934</xdr:rowOff>
    </xdr:to>
    <xdr:sp macro="" textlink="">
      <xdr:nvSpPr>
        <xdr:cNvPr id="20" name="テキスト ボックス 19">
          <a:extLst>
            <a:ext uri="{FF2B5EF4-FFF2-40B4-BE49-F238E27FC236}">
              <a16:creationId xmlns:a16="http://schemas.microsoft.com/office/drawing/2014/main" id="{A68F4653-B1C4-4789-A2FE-D81FFCB4912E}"/>
            </a:ext>
          </a:extLst>
        </xdr:cNvPr>
        <xdr:cNvSpPr txBox="1"/>
      </xdr:nvSpPr>
      <xdr:spPr>
        <a:xfrm>
          <a:off x="7115175" y="4676775"/>
          <a:ext cx="2392572" cy="51115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契約工期の全期間に従事していることを確認してください。</a:t>
          </a:r>
        </a:p>
      </xdr:txBody>
    </xdr:sp>
    <xdr:clientData/>
  </xdr:twoCellAnchor>
  <xdr:twoCellAnchor>
    <xdr:from>
      <xdr:col>35</xdr:col>
      <xdr:colOff>123824</xdr:colOff>
      <xdr:row>28</xdr:row>
      <xdr:rowOff>1904</xdr:rowOff>
    </xdr:from>
    <xdr:to>
      <xdr:col>38</xdr:col>
      <xdr:colOff>102869</xdr:colOff>
      <xdr:row>31</xdr:row>
      <xdr:rowOff>133349</xdr:rowOff>
    </xdr:to>
    <xdr:sp macro="" textlink="">
      <xdr:nvSpPr>
        <xdr:cNvPr id="25" name="矢印: 上向き折線 24">
          <a:extLst>
            <a:ext uri="{FF2B5EF4-FFF2-40B4-BE49-F238E27FC236}">
              <a16:creationId xmlns:a16="http://schemas.microsoft.com/office/drawing/2014/main" id="{AE7EFCAB-8EF8-45BB-8FBA-BEB58AD306B5}"/>
            </a:ext>
          </a:extLst>
        </xdr:cNvPr>
        <xdr:cNvSpPr/>
      </xdr:nvSpPr>
      <xdr:spPr>
        <a:xfrm rot="10800000" flipH="1">
          <a:off x="9505949" y="4954904"/>
          <a:ext cx="721995" cy="626745"/>
        </a:xfrm>
        <a:prstGeom prst="bentUpArrow">
          <a:avLst>
            <a:gd name="adj1" fmla="val 16828"/>
            <a:gd name="adj2" fmla="val 17471"/>
            <a:gd name="adj3" fmla="val 2607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217170</xdr:colOff>
      <xdr:row>31</xdr:row>
      <xdr:rowOff>179070</xdr:rowOff>
    </xdr:from>
    <xdr:to>
      <xdr:col>40</xdr:col>
      <xdr:colOff>437966</xdr:colOff>
      <xdr:row>33</xdr:row>
      <xdr:rowOff>28575</xdr:rowOff>
    </xdr:to>
    <xdr:sp macro="" textlink="">
      <xdr:nvSpPr>
        <xdr:cNvPr id="26" name="正方形/長方形 25">
          <a:extLst>
            <a:ext uri="{FF2B5EF4-FFF2-40B4-BE49-F238E27FC236}">
              <a16:creationId xmlns:a16="http://schemas.microsoft.com/office/drawing/2014/main" id="{1BD85372-5AB9-47AA-86BF-0C6F00AA9616}"/>
            </a:ext>
          </a:extLst>
        </xdr:cNvPr>
        <xdr:cNvSpPr/>
      </xdr:nvSpPr>
      <xdr:spPr>
        <a:xfrm>
          <a:off x="9846945" y="5627370"/>
          <a:ext cx="1316171" cy="2305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xdr:colOff>
      <xdr:row>12</xdr:row>
      <xdr:rowOff>0</xdr:rowOff>
    </xdr:from>
    <xdr:to>
      <xdr:col>3</xdr:col>
      <xdr:colOff>57150</xdr:colOff>
      <xdr:row>13</xdr:row>
      <xdr:rowOff>173941</xdr:rowOff>
    </xdr:to>
    <xdr:sp macro="" textlink="">
      <xdr:nvSpPr>
        <xdr:cNvPr id="27" name="正方形/長方形 26">
          <a:extLst>
            <a:ext uri="{FF2B5EF4-FFF2-40B4-BE49-F238E27FC236}">
              <a16:creationId xmlns:a16="http://schemas.microsoft.com/office/drawing/2014/main" id="{53F3DB04-8CDA-42B9-B52F-63FE24390923}"/>
            </a:ext>
          </a:extLst>
        </xdr:cNvPr>
        <xdr:cNvSpPr/>
      </xdr:nvSpPr>
      <xdr:spPr>
        <a:xfrm>
          <a:off x="11430" y="2286000"/>
          <a:ext cx="1417320" cy="3644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68580</xdr:colOff>
      <xdr:row>12</xdr:row>
      <xdr:rowOff>102870</xdr:rowOff>
    </xdr:from>
    <xdr:to>
      <xdr:col>20</xdr:col>
      <xdr:colOff>396240</xdr:colOff>
      <xdr:row>15</xdr:row>
      <xdr:rowOff>16100</xdr:rowOff>
    </xdr:to>
    <xdr:sp macro="" textlink="">
      <xdr:nvSpPr>
        <xdr:cNvPr id="28" name="テキスト ボックス 27">
          <a:extLst>
            <a:ext uri="{FF2B5EF4-FFF2-40B4-BE49-F238E27FC236}">
              <a16:creationId xmlns:a16="http://schemas.microsoft.com/office/drawing/2014/main" id="{C618F958-A545-4229-AEED-81368471BD1E}"/>
            </a:ext>
          </a:extLst>
        </xdr:cNvPr>
        <xdr:cNvSpPr txBox="1"/>
      </xdr:nvSpPr>
      <xdr:spPr>
        <a:xfrm>
          <a:off x="1935480" y="2388870"/>
          <a:ext cx="4032885" cy="33233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「工場製作」の場合は「技術者氏名」のみ記載して下さい。</a:t>
          </a:r>
        </a:p>
      </xdr:txBody>
    </xdr:sp>
    <xdr:clientData/>
  </xdr:twoCellAnchor>
  <xdr:twoCellAnchor>
    <xdr:from>
      <xdr:col>3</xdr:col>
      <xdr:colOff>76200</xdr:colOff>
      <xdr:row>12</xdr:row>
      <xdr:rowOff>171450</xdr:rowOff>
    </xdr:from>
    <xdr:to>
      <xdr:col>5</xdr:col>
      <xdr:colOff>55228</xdr:colOff>
      <xdr:row>13</xdr:row>
      <xdr:rowOff>101012</xdr:rowOff>
    </xdr:to>
    <xdr:sp macro="" textlink="">
      <xdr:nvSpPr>
        <xdr:cNvPr id="29" name="矢印: 上下 28">
          <a:extLst>
            <a:ext uri="{FF2B5EF4-FFF2-40B4-BE49-F238E27FC236}">
              <a16:creationId xmlns:a16="http://schemas.microsoft.com/office/drawing/2014/main" id="{58CDC830-C9D8-4A6C-A15C-D8DDE33E0C18}"/>
            </a:ext>
          </a:extLst>
        </xdr:cNvPr>
        <xdr:cNvSpPr/>
      </xdr:nvSpPr>
      <xdr:spPr>
        <a:xfrm rot="16200000">
          <a:off x="1624933" y="2280317"/>
          <a:ext cx="120062" cy="474328"/>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21</xdr:row>
      <xdr:rowOff>9525</xdr:rowOff>
    </xdr:from>
    <xdr:to>
      <xdr:col>0</xdr:col>
      <xdr:colOff>342293</xdr:colOff>
      <xdr:row>24</xdr:row>
      <xdr:rowOff>184516</xdr:rowOff>
    </xdr:to>
    <xdr:sp macro="" textlink="">
      <xdr:nvSpPr>
        <xdr:cNvPr id="30" name="正方形/長方形 29">
          <a:extLst>
            <a:ext uri="{FF2B5EF4-FFF2-40B4-BE49-F238E27FC236}">
              <a16:creationId xmlns:a16="http://schemas.microsoft.com/office/drawing/2014/main" id="{48E94842-9E2D-4CB7-B36D-7D2DD68C2957}"/>
            </a:ext>
          </a:extLst>
        </xdr:cNvPr>
        <xdr:cNvSpPr/>
      </xdr:nvSpPr>
      <xdr:spPr>
        <a:xfrm>
          <a:off x="19050" y="3686175"/>
          <a:ext cx="323243"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131445</xdr:colOff>
      <xdr:row>25</xdr:row>
      <xdr:rowOff>53340</xdr:rowOff>
    </xdr:from>
    <xdr:to>
      <xdr:col>19</xdr:col>
      <xdr:colOff>0</xdr:colOff>
      <xdr:row>27</xdr:row>
      <xdr:rowOff>113255</xdr:rowOff>
    </xdr:to>
    <xdr:sp macro="" textlink="">
      <xdr:nvSpPr>
        <xdr:cNvPr id="31" name="テキスト ボックス 30">
          <a:extLst>
            <a:ext uri="{FF2B5EF4-FFF2-40B4-BE49-F238E27FC236}">
              <a16:creationId xmlns:a16="http://schemas.microsoft.com/office/drawing/2014/main" id="{2BB9F8AC-9873-4C61-9078-98B79A65CF90}"/>
            </a:ext>
          </a:extLst>
        </xdr:cNvPr>
        <xdr:cNvSpPr txBox="1"/>
      </xdr:nvSpPr>
      <xdr:spPr>
        <a:xfrm>
          <a:off x="483870" y="4491990"/>
          <a:ext cx="4840605" cy="4409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本評価項目「配置予定技術者の技術力」の合計点が最も低い技術者を評価対象者</a:t>
          </a:r>
          <a:r>
            <a:rPr kumimoji="1" lang="en-US" altLang="ja-JP" sz="1100">
              <a:solidFill>
                <a:srgbClr val="FF0000"/>
              </a:solidFill>
              <a:latin typeface="BIZ UDゴシック" panose="020B0400000000000000" pitchFamily="49" charset="-128"/>
              <a:ea typeface="BIZ UDゴシック" panose="020B0400000000000000" pitchFamily="49" charset="-128"/>
            </a:rPr>
            <a:t>(2</a:t>
          </a:r>
          <a:r>
            <a:rPr kumimoji="1" lang="ja-JP" altLang="en-US" sz="1100">
              <a:solidFill>
                <a:srgbClr val="FF0000"/>
              </a:solidFill>
              <a:latin typeface="BIZ UDゴシック" panose="020B0400000000000000" pitchFamily="49" charset="-128"/>
              <a:ea typeface="BIZ UDゴシック" panose="020B0400000000000000" pitchFamily="49" charset="-128"/>
            </a:rPr>
            <a:t>名以上の場合いずれか</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名）として”〇”を記載してください。</a:t>
          </a:r>
        </a:p>
      </xdr:txBody>
    </xdr:sp>
    <xdr:clientData/>
  </xdr:twoCellAnchor>
  <xdr:twoCellAnchor>
    <xdr:from>
      <xdr:col>0</xdr:col>
      <xdr:colOff>133349</xdr:colOff>
      <xdr:row>25</xdr:row>
      <xdr:rowOff>1</xdr:rowOff>
    </xdr:from>
    <xdr:to>
      <xdr:col>1</xdr:col>
      <xdr:colOff>129539</xdr:colOff>
      <xdr:row>26</xdr:row>
      <xdr:rowOff>171450</xdr:rowOff>
    </xdr:to>
    <xdr:sp macro="" textlink="">
      <xdr:nvSpPr>
        <xdr:cNvPr id="32" name="矢印: 上向き折線 31">
          <a:extLst>
            <a:ext uri="{FF2B5EF4-FFF2-40B4-BE49-F238E27FC236}">
              <a16:creationId xmlns:a16="http://schemas.microsoft.com/office/drawing/2014/main" id="{9537FF0A-42DD-4010-AC24-874908B02E37}"/>
            </a:ext>
          </a:extLst>
        </xdr:cNvPr>
        <xdr:cNvSpPr/>
      </xdr:nvSpPr>
      <xdr:spPr>
        <a:xfrm rot="16200000" flipH="1" flipV="1">
          <a:off x="126682" y="4445318"/>
          <a:ext cx="361949" cy="348615"/>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125730</xdr:colOff>
      <xdr:row>32</xdr:row>
      <xdr:rowOff>179070</xdr:rowOff>
    </xdr:from>
    <xdr:to>
      <xdr:col>15</xdr:col>
      <xdr:colOff>66675</xdr:colOff>
      <xdr:row>34</xdr:row>
      <xdr:rowOff>38100</xdr:rowOff>
    </xdr:to>
    <xdr:sp macro="" textlink="">
      <xdr:nvSpPr>
        <xdr:cNvPr id="33" name="正方形/長方形 32">
          <a:extLst>
            <a:ext uri="{FF2B5EF4-FFF2-40B4-BE49-F238E27FC236}">
              <a16:creationId xmlns:a16="http://schemas.microsoft.com/office/drawing/2014/main" id="{CC8C9E61-3621-447C-92F6-22C9B6426DFF}"/>
            </a:ext>
          </a:extLst>
        </xdr:cNvPr>
        <xdr:cNvSpPr/>
      </xdr:nvSpPr>
      <xdr:spPr>
        <a:xfrm>
          <a:off x="3126105" y="5817870"/>
          <a:ext cx="1483995" cy="2400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39</xdr:row>
      <xdr:rowOff>1</xdr:rowOff>
    </xdr:from>
    <xdr:to>
      <xdr:col>15</xdr:col>
      <xdr:colOff>57150</xdr:colOff>
      <xdr:row>40</xdr:row>
      <xdr:rowOff>1</xdr:rowOff>
    </xdr:to>
    <xdr:sp macro="" textlink="">
      <xdr:nvSpPr>
        <xdr:cNvPr id="34" name="正方形/長方形 33">
          <a:extLst>
            <a:ext uri="{FF2B5EF4-FFF2-40B4-BE49-F238E27FC236}">
              <a16:creationId xmlns:a16="http://schemas.microsoft.com/office/drawing/2014/main" id="{3AB99CD5-A596-4AB1-BCCF-A605811AC031}"/>
            </a:ext>
          </a:extLst>
        </xdr:cNvPr>
        <xdr:cNvSpPr/>
      </xdr:nvSpPr>
      <xdr:spPr>
        <a:xfrm>
          <a:off x="3143250" y="6972301"/>
          <a:ext cx="1457325" cy="1905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866709</xdr:colOff>
      <xdr:row>40</xdr:row>
      <xdr:rowOff>26671</xdr:rowOff>
    </xdr:from>
    <xdr:to>
      <xdr:col>11</xdr:col>
      <xdr:colOff>78565</xdr:colOff>
      <xdr:row>42</xdr:row>
      <xdr:rowOff>156351</xdr:rowOff>
    </xdr:to>
    <xdr:sp macro="" textlink="">
      <xdr:nvSpPr>
        <xdr:cNvPr id="35" name="テキスト ボックス 34">
          <a:extLst>
            <a:ext uri="{FF2B5EF4-FFF2-40B4-BE49-F238E27FC236}">
              <a16:creationId xmlns:a16="http://schemas.microsoft.com/office/drawing/2014/main" id="{E6E2B6BF-8520-4A00-B025-DE4E055DFF1D}"/>
            </a:ext>
          </a:extLst>
        </xdr:cNvPr>
        <xdr:cNvSpPr txBox="1"/>
      </xdr:nvSpPr>
      <xdr:spPr>
        <a:xfrm>
          <a:off x="1372519" y="7199981"/>
          <a:ext cx="1865718" cy="51068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1</xdr:colOff>
      <xdr:row>36</xdr:row>
      <xdr:rowOff>1</xdr:rowOff>
    </xdr:from>
    <xdr:to>
      <xdr:col>7</xdr:col>
      <xdr:colOff>276226</xdr:colOff>
      <xdr:row>37</xdr:row>
      <xdr:rowOff>28575</xdr:rowOff>
    </xdr:to>
    <xdr:sp macro="" textlink="">
      <xdr:nvSpPr>
        <xdr:cNvPr id="36" name="正方形/長方形 35">
          <a:extLst>
            <a:ext uri="{FF2B5EF4-FFF2-40B4-BE49-F238E27FC236}">
              <a16:creationId xmlns:a16="http://schemas.microsoft.com/office/drawing/2014/main" id="{AA267A94-BCD6-4FFB-8FB6-A13135E9FEC2}"/>
            </a:ext>
          </a:extLst>
        </xdr:cNvPr>
        <xdr:cNvSpPr/>
      </xdr:nvSpPr>
      <xdr:spPr>
        <a:xfrm>
          <a:off x="1866901" y="6400801"/>
          <a:ext cx="666750" cy="2190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36</xdr:row>
      <xdr:rowOff>179070</xdr:rowOff>
    </xdr:from>
    <xdr:to>
      <xdr:col>13</xdr:col>
      <xdr:colOff>266700</xdr:colOff>
      <xdr:row>37</xdr:row>
      <xdr:rowOff>180975</xdr:rowOff>
    </xdr:to>
    <xdr:sp macro="" textlink="">
      <xdr:nvSpPr>
        <xdr:cNvPr id="37" name="正方形/長方形 36">
          <a:extLst>
            <a:ext uri="{FF2B5EF4-FFF2-40B4-BE49-F238E27FC236}">
              <a16:creationId xmlns:a16="http://schemas.microsoft.com/office/drawing/2014/main" id="{1C1AE72E-A1F5-46DE-BE55-1510FFFA6DFE}"/>
            </a:ext>
          </a:extLst>
        </xdr:cNvPr>
        <xdr:cNvSpPr/>
      </xdr:nvSpPr>
      <xdr:spPr>
        <a:xfrm>
          <a:off x="3143250" y="6579870"/>
          <a:ext cx="866775" cy="1924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278131</xdr:colOff>
      <xdr:row>36</xdr:row>
      <xdr:rowOff>129540</xdr:rowOff>
    </xdr:from>
    <xdr:to>
      <xdr:col>10</xdr:col>
      <xdr:colOff>114300</xdr:colOff>
      <xdr:row>37</xdr:row>
      <xdr:rowOff>76199</xdr:rowOff>
    </xdr:to>
    <xdr:sp macro="" textlink="">
      <xdr:nvSpPr>
        <xdr:cNvPr id="38" name="矢印: 上下 37">
          <a:extLst>
            <a:ext uri="{FF2B5EF4-FFF2-40B4-BE49-F238E27FC236}">
              <a16:creationId xmlns:a16="http://schemas.microsoft.com/office/drawing/2014/main" id="{18E5CB9D-D324-449E-A1CB-06F5491290C5}"/>
            </a:ext>
          </a:extLst>
        </xdr:cNvPr>
        <xdr:cNvSpPr/>
      </xdr:nvSpPr>
      <xdr:spPr>
        <a:xfrm rot="16200000">
          <a:off x="2756536" y="6309360"/>
          <a:ext cx="137159" cy="579119"/>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285416</xdr:colOff>
      <xdr:row>37</xdr:row>
      <xdr:rowOff>30352</xdr:rowOff>
    </xdr:from>
    <xdr:to>
      <xdr:col>17</xdr:col>
      <xdr:colOff>116204</xdr:colOff>
      <xdr:row>40</xdr:row>
      <xdr:rowOff>190499</xdr:rowOff>
    </xdr:to>
    <xdr:sp macro="" textlink="">
      <xdr:nvSpPr>
        <xdr:cNvPr id="39" name="矢印: 上向き折線 38">
          <a:extLst>
            <a:ext uri="{FF2B5EF4-FFF2-40B4-BE49-F238E27FC236}">
              <a16:creationId xmlns:a16="http://schemas.microsoft.com/office/drawing/2014/main" id="{FFEF9FBD-17D3-4FAD-866B-2A4E02312827}"/>
            </a:ext>
          </a:extLst>
        </xdr:cNvPr>
        <xdr:cNvSpPr/>
      </xdr:nvSpPr>
      <xdr:spPr>
        <a:xfrm flipV="1">
          <a:off x="4028741" y="6621652"/>
          <a:ext cx="1021413" cy="73164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7620</xdr:colOff>
      <xdr:row>40</xdr:row>
      <xdr:rowOff>180975</xdr:rowOff>
    </xdr:from>
    <xdr:to>
      <xdr:col>25</xdr:col>
      <xdr:colOff>104623</xdr:colOff>
      <xdr:row>44</xdr:row>
      <xdr:rowOff>41009</xdr:rowOff>
    </xdr:to>
    <xdr:sp macro="" textlink="">
      <xdr:nvSpPr>
        <xdr:cNvPr id="40" name="テキスト ボックス 39">
          <a:extLst>
            <a:ext uri="{FF2B5EF4-FFF2-40B4-BE49-F238E27FC236}">
              <a16:creationId xmlns:a16="http://schemas.microsoft.com/office/drawing/2014/main" id="{A70845A6-A1CB-478B-809A-21EED4550ACD}"/>
            </a:ext>
          </a:extLst>
        </xdr:cNvPr>
        <xdr:cNvSpPr txBox="1"/>
      </xdr:nvSpPr>
      <xdr:spPr>
        <a:xfrm>
          <a:off x="4798695" y="7343775"/>
          <a:ext cx="2221078" cy="62203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847723</xdr:colOff>
      <xdr:row>33</xdr:row>
      <xdr:rowOff>51434</xdr:rowOff>
    </xdr:from>
    <xdr:to>
      <xdr:col>10</xdr:col>
      <xdr:colOff>123824</xdr:colOff>
      <xdr:row>39</xdr:row>
      <xdr:rowOff>189866</xdr:rowOff>
    </xdr:to>
    <xdr:sp macro="" textlink="">
      <xdr:nvSpPr>
        <xdr:cNvPr id="41" name="矢印: 上向き折線 40">
          <a:extLst>
            <a:ext uri="{FF2B5EF4-FFF2-40B4-BE49-F238E27FC236}">
              <a16:creationId xmlns:a16="http://schemas.microsoft.com/office/drawing/2014/main" id="{7B1A5A88-5F37-42CE-A778-0D72788AF9DC}"/>
            </a:ext>
          </a:extLst>
        </xdr:cNvPr>
        <xdr:cNvSpPr/>
      </xdr:nvSpPr>
      <xdr:spPr>
        <a:xfrm flipH="1" flipV="1">
          <a:off x="1352548" y="5880734"/>
          <a:ext cx="1771651" cy="1281432"/>
        </a:xfrm>
        <a:prstGeom prst="bentUpArrow">
          <a:avLst>
            <a:gd name="adj1" fmla="val 4593"/>
            <a:gd name="adj2" fmla="val 6913"/>
            <a:gd name="adj3" fmla="val 801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28</xdr:row>
      <xdr:rowOff>0</xdr:rowOff>
    </xdr:from>
    <xdr:to>
      <xdr:col>16</xdr:col>
      <xdr:colOff>25960</xdr:colOff>
      <xdr:row>30</xdr:row>
      <xdr:rowOff>9395</xdr:rowOff>
    </xdr:to>
    <xdr:sp macro="" textlink="">
      <xdr:nvSpPr>
        <xdr:cNvPr id="42" name="正方形/長方形 41">
          <a:extLst>
            <a:ext uri="{FF2B5EF4-FFF2-40B4-BE49-F238E27FC236}">
              <a16:creationId xmlns:a16="http://schemas.microsoft.com/office/drawing/2014/main" id="{DD42F442-9B27-4FA0-944E-94A96FE9A1EE}"/>
            </a:ext>
          </a:extLst>
        </xdr:cNvPr>
        <xdr:cNvSpPr/>
      </xdr:nvSpPr>
      <xdr:spPr>
        <a:xfrm>
          <a:off x="2257425" y="4953000"/>
          <a:ext cx="2559610" cy="3141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38096</xdr:colOff>
      <xdr:row>30</xdr:row>
      <xdr:rowOff>26669</xdr:rowOff>
    </xdr:from>
    <xdr:to>
      <xdr:col>41</xdr:col>
      <xdr:colOff>28574</xdr:colOff>
      <xdr:row>35</xdr:row>
      <xdr:rowOff>70484</xdr:rowOff>
    </xdr:to>
    <xdr:sp macro="" textlink="">
      <xdr:nvSpPr>
        <xdr:cNvPr id="43" name="矢印: 上向き折線 42">
          <a:extLst>
            <a:ext uri="{FF2B5EF4-FFF2-40B4-BE49-F238E27FC236}">
              <a16:creationId xmlns:a16="http://schemas.microsoft.com/office/drawing/2014/main" id="{5B2A351E-3D4D-4A2D-920E-8945B5A31D42}"/>
            </a:ext>
          </a:extLst>
        </xdr:cNvPr>
        <xdr:cNvSpPr/>
      </xdr:nvSpPr>
      <xdr:spPr>
        <a:xfrm flipH="1">
          <a:off x="4581521" y="5284469"/>
          <a:ext cx="6629403" cy="996315"/>
        </a:xfrm>
        <a:prstGeom prst="bentUpArrow">
          <a:avLst>
            <a:gd name="adj1" fmla="val 6302"/>
            <a:gd name="adj2" fmla="val 7464"/>
            <a:gd name="adj3" fmla="val 1275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32</xdr:row>
      <xdr:rowOff>0</xdr:rowOff>
    </xdr:from>
    <xdr:to>
      <xdr:col>44</xdr:col>
      <xdr:colOff>0</xdr:colOff>
      <xdr:row>39</xdr:row>
      <xdr:rowOff>171450</xdr:rowOff>
    </xdr:to>
    <xdr:sp macro="" textlink="">
      <xdr:nvSpPr>
        <xdr:cNvPr id="44" name="正方形/長方形 43">
          <a:extLst>
            <a:ext uri="{FF2B5EF4-FFF2-40B4-BE49-F238E27FC236}">
              <a16:creationId xmlns:a16="http://schemas.microsoft.com/office/drawing/2014/main" id="{76C393B6-5AFD-40F2-B2D1-A5A05E610231}"/>
            </a:ext>
          </a:extLst>
        </xdr:cNvPr>
        <xdr:cNvSpPr/>
      </xdr:nvSpPr>
      <xdr:spPr>
        <a:xfrm>
          <a:off x="11182350" y="5638800"/>
          <a:ext cx="1152525" cy="15049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40003</xdr:colOff>
      <xdr:row>33</xdr:row>
      <xdr:rowOff>38100</xdr:rowOff>
    </xdr:from>
    <xdr:to>
      <xdr:col>39</xdr:col>
      <xdr:colOff>226694</xdr:colOff>
      <xdr:row>36</xdr:row>
      <xdr:rowOff>24765</xdr:rowOff>
    </xdr:to>
    <xdr:sp macro="" textlink="">
      <xdr:nvSpPr>
        <xdr:cNvPr id="45" name="テキスト ボックス 44">
          <a:extLst>
            <a:ext uri="{FF2B5EF4-FFF2-40B4-BE49-F238E27FC236}">
              <a16:creationId xmlns:a16="http://schemas.microsoft.com/office/drawing/2014/main" id="{8203F631-D9C4-491E-8614-96C5E723A932}"/>
            </a:ext>
          </a:extLst>
        </xdr:cNvPr>
        <xdr:cNvSpPr txBox="1"/>
      </xdr:nvSpPr>
      <xdr:spPr>
        <a:xfrm>
          <a:off x="7345678" y="5867400"/>
          <a:ext cx="3253741" cy="5581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対象期間内に検査（引渡し）が完了していることを確認してください。</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i="0">
              <a:solidFill>
                <a:srgbClr val="FF0000"/>
              </a:solidFill>
              <a:latin typeface="BIZ UDゴシック" panose="020B0400000000000000" pitchFamily="49" charset="-128"/>
              <a:ea typeface="BIZ UDゴシック" panose="020B0400000000000000" pitchFamily="49" charset="-128"/>
            </a:rPr>
            <a:t>※</a:t>
          </a:r>
          <a:r>
            <a:rPr kumimoji="1" lang="ja-JP" altLang="en-US" sz="1100" i="0">
              <a:solidFill>
                <a:srgbClr val="FF0000"/>
              </a:solidFill>
              <a:latin typeface="BIZ UDゴシック" panose="020B0400000000000000" pitchFamily="49" charset="-128"/>
              <a:ea typeface="BIZ UDゴシック" panose="020B0400000000000000" pitchFamily="49" charset="-128"/>
            </a:rPr>
            <a:t>検査日が無い場合は工期末で判断します。</a:t>
          </a:r>
        </a:p>
      </xdr:txBody>
    </xdr:sp>
    <xdr:clientData/>
  </xdr:twoCellAnchor>
  <xdr:twoCellAnchor>
    <xdr:from>
      <xdr:col>44</xdr:col>
      <xdr:colOff>57150</xdr:colOff>
      <xdr:row>32</xdr:row>
      <xdr:rowOff>9525</xdr:rowOff>
    </xdr:from>
    <xdr:to>
      <xdr:col>45</xdr:col>
      <xdr:colOff>231851</xdr:colOff>
      <xdr:row>35</xdr:row>
      <xdr:rowOff>184516</xdr:rowOff>
    </xdr:to>
    <xdr:sp macro="" textlink="">
      <xdr:nvSpPr>
        <xdr:cNvPr id="46" name="正方形/長方形 45">
          <a:extLst>
            <a:ext uri="{FF2B5EF4-FFF2-40B4-BE49-F238E27FC236}">
              <a16:creationId xmlns:a16="http://schemas.microsoft.com/office/drawing/2014/main" id="{F27C51C5-BE7B-4E9A-8429-9C253B1A7572}"/>
            </a:ext>
          </a:extLst>
        </xdr:cNvPr>
        <xdr:cNvSpPr/>
      </xdr:nvSpPr>
      <xdr:spPr>
        <a:xfrm>
          <a:off x="12392025" y="5648325"/>
          <a:ext cx="422351"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64771</xdr:colOff>
      <xdr:row>44</xdr:row>
      <xdr:rowOff>53341</xdr:rowOff>
    </xdr:from>
    <xdr:to>
      <xdr:col>36</xdr:col>
      <xdr:colOff>66676</xdr:colOff>
      <xdr:row>55</xdr:row>
      <xdr:rowOff>19051</xdr:rowOff>
    </xdr:to>
    <xdr:sp macro="" textlink="">
      <xdr:nvSpPr>
        <xdr:cNvPr id="48" name="正方形/長方形 47">
          <a:extLst>
            <a:ext uri="{FF2B5EF4-FFF2-40B4-BE49-F238E27FC236}">
              <a16:creationId xmlns:a16="http://schemas.microsoft.com/office/drawing/2014/main" id="{F4B3C441-FE59-4924-8437-0F2D421E1FEB}"/>
            </a:ext>
          </a:extLst>
        </xdr:cNvPr>
        <xdr:cNvSpPr/>
      </xdr:nvSpPr>
      <xdr:spPr>
        <a:xfrm>
          <a:off x="6484621" y="7978141"/>
          <a:ext cx="3211830" cy="10325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76204</xdr:colOff>
      <xdr:row>35</xdr:row>
      <xdr:rowOff>167641</xdr:rowOff>
    </xdr:from>
    <xdr:to>
      <xdr:col>45</xdr:col>
      <xdr:colOff>152403</xdr:colOff>
      <xdr:row>51</xdr:row>
      <xdr:rowOff>38104</xdr:rowOff>
    </xdr:to>
    <xdr:sp macro="" textlink="">
      <xdr:nvSpPr>
        <xdr:cNvPr id="49" name="矢印: 上向き折線 48">
          <a:extLst>
            <a:ext uri="{FF2B5EF4-FFF2-40B4-BE49-F238E27FC236}">
              <a16:creationId xmlns:a16="http://schemas.microsoft.com/office/drawing/2014/main" id="{E07CFB51-D0DF-462C-BB0C-4839C0DC76E1}"/>
            </a:ext>
          </a:extLst>
        </xdr:cNvPr>
        <xdr:cNvSpPr/>
      </xdr:nvSpPr>
      <xdr:spPr>
        <a:xfrm rot="16200000" flipH="1">
          <a:off x="10085072" y="5998848"/>
          <a:ext cx="2270763" cy="3028949"/>
        </a:xfrm>
        <a:prstGeom prst="bentUpArrow">
          <a:avLst>
            <a:gd name="adj1" fmla="val 4205"/>
            <a:gd name="adj2" fmla="val 4738"/>
            <a:gd name="adj3" fmla="val 898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57151</xdr:colOff>
      <xdr:row>45</xdr:row>
      <xdr:rowOff>108584</xdr:rowOff>
    </xdr:from>
    <xdr:to>
      <xdr:col>45</xdr:col>
      <xdr:colOff>152401</xdr:colOff>
      <xdr:row>51</xdr:row>
      <xdr:rowOff>99059</xdr:rowOff>
    </xdr:to>
    <xdr:sp macro="" textlink="">
      <xdr:nvSpPr>
        <xdr:cNvPr id="47" name="テキスト ボックス 46">
          <a:extLst>
            <a:ext uri="{FF2B5EF4-FFF2-40B4-BE49-F238E27FC236}">
              <a16:creationId xmlns:a16="http://schemas.microsoft.com/office/drawing/2014/main" id="{7A920A10-47E2-43BD-BB9F-A16539820448}"/>
            </a:ext>
          </a:extLst>
        </xdr:cNvPr>
        <xdr:cNvSpPr txBox="1"/>
      </xdr:nvSpPr>
      <xdr:spPr>
        <a:xfrm>
          <a:off x="10182226" y="8109584"/>
          <a:ext cx="2552700" cy="6000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「評価対象」欄に「○」を記入した技術者の工事成績を自動で評価範囲に記載しますので確認して下さい。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123825</xdr:colOff>
      <xdr:row>40</xdr:row>
      <xdr:rowOff>129540</xdr:rowOff>
    </xdr:from>
    <xdr:to>
      <xdr:col>42</xdr:col>
      <xdr:colOff>196215</xdr:colOff>
      <xdr:row>43</xdr:row>
      <xdr:rowOff>96706</xdr:rowOff>
    </xdr:to>
    <xdr:sp macro="" textlink="">
      <xdr:nvSpPr>
        <xdr:cNvPr id="50" name="テキスト ボックス 49">
          <a:extLst>
            <a:ext uri="{FF2B5EF4-FFF2-40B4-BE49-F238E27FC236}">
              <a16:creationId xmlns:a16="http://schemas.microsoft.com/office/drawing/2014/main" id="{F527AFB9-5094-46CA-A6DA-5B3951D8CD5E}"/>
            </a:ext>
          </a:extLst>
        </xdr:cNvPr>
        <xdr:cNvSpPr txBox="1"/>
      </xdr:nvSpPr>
      <xdr:spPr>
        <a:xfrm>
          <a:off x="7429500" y="7292340"/>
          <a:ext cx="4196715" cy="53866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従事役職が現場代理人の場合は、当該工事期間以前に保有していた主任技術者として配置できる国家資格を入力のこと</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0</xdr:colOff>
      <xdr:row>36</xdr:row>
      <xdr:rowOff>38100</xdr:rowOff>
    </xdr:from>
    <xdr:to>
      <xdr:col>40</xdr:col>
      <xdr:colOff>445770</xdr:colOff>
      <xdr:row>38</xdr:row>
      <xdr:rowOff>0</xdr:rowOff>
    </xdr:to>
    <xdr:sp macro="" textlink="">
      <xdr:nvSpPr>
        <xdr:cNvPr id="51" name="正方形/長方形 50">
          <a:extLst>
            <a:ext uri="{FF2B5EF4-FFF2-40B4-BE49-F238E27FC236}">
              <a16:creationId xmlns:a16="http://schemas.microsoft.com/office/drawing/2014/main" id="{177477F9-64F7-47A9-8736-73DF7B8A7B3D}"/>
            </a:ext>
          </a:extLst>
        </xdr:cNvPr>
        <xdr:cNvSpPr/>
      </xdr:nvSpPr>
      <xdr:spPr>
        <a:xfrm>
          <a:off x="8639175" y="6438900"/>
          <a:ext cx="2531745" cy="342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47624</xdr:colOff>
      <xdr:row>36</xdr:row>
      <xdr:rowOff>163828</xdr:rowOff>
    </xdr:from>
    <xdr:to>
      <xdr:col>32</xdr:col>
      <xdr:colOff>11429</xdr:colOff>
      <xdr:row>40</xdr:row>
      <xdr:rowOff>141095</xdr:rowOff>
    </xdr:to>
    <xdr:sp macro="" textlink="">
      <xdr:nvSpPr>
        <xdr:cNvPr id="52" name="矢印: 上向き折線 51">
          <a:extLst>
            <a:ext uri="{FF2B5EF4-FFF2-40B4-BE49-F238E27FC236}">
              <a16:creationId xmlns:a16="http://schemas.microsoft.com/office/drawing/2014/main" id="{FBC619D6-8BB0-4AF5-8A98-1FC2C112D6F4}"/>
            </a:ext>
          </a:extLst>
        </xdr:cNvPr>
        <xdr:cNvSpPr/>
      </xdr:nvSpPr>
      <xdr:spPr>
        <a:xfrm flipH="1" flipV="1">
          <a:off x="7600949" y="6564628"/>
          <a:ext cx="1049655" cy="73926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96888</xdr:colOff>
      <xdr:row>27</xdr:row>
      <xdr:rowOff>3806</xdr:rowOff>
    </xdr:from>
    <xdr:to>
      <xdr:col>1</xdr:col>
      <xdr:colOff>136895</xdr:colOff>
      <xdr:row>31</xdr:row>
      <xdr:rowOff>168033</xdr:rowOff>
    </xdr:to>
    <xdr:sp macro="" textlink="">
      <xdr:nvSpPr>
        <xdr:cNvPr id="53" name="矢印: 上向き折線 52">
          <a:extLst>
            <a:ext uri="{FF2B5EF4-FFF2-40B4-BE49-F238E27FC236}">
              <a16:creationId xmlns:a16="http://schemas.microsoft.com/office/drawing/2014/main" id="{8586C53C-77E2-4733-A957-635AAC06B2C1}"/>
            </a:ext>
          </a:extLst>
        </xdr:cNvPr>
        <xdr:cNvSpPr/>
      </xdr:nvSpPr>
      <xdr:spPr>
        <a:xfrm flipH="1" flipV="1">
          <a:off x="96888" y="4831996"/>
          <a:ext cx="394731" cy="794847"/>
        </a:xfrm>
        <a:prstGeom prst="bentUpArrow">
          <a:avLst>
            <a:gd name="adj1" fmla="val 14882"/>
            <a:gd name="adj2" fmla="val 18735"/>
            <a:gd name="adj3" fmla="val 2046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28181</xdr:colOff>
      <xdr:row>32</xdr:row>
      <xdr:rowOff>0</xdr:rowOff>
    </xdr:from>
    <xdr:to>
      <xdr:col>0</xdr:col>
      <xdr:colOff>349519</xdr:colOff>
      <xdr:row>35</xdr:row>
      <xdr:rowOff>173086</xdr:rowOff>
    </xdr:to>
    <xdr:sp macro="" textlink="">
      <xdr:nvSpPr>
        <xdr:cNvPr id="54" name="正方形/長方形 53">
          <a:extLst>
            <a:ext uri="{FF2B5EF4-FFF2-40B4-BE49-F238E27FC236}">
              <a16:creationId xmlns:a16="http://schemas.microsoft.com/office/drawing/2014/main" id="{6909D7F7-2F46-42EB-B51C-A4D68CAFA84C}"/>
            </a:ext>
          </a:extLst>
        </xdr:cNvPr>
        <xdr:cNvSpPr/>
      </xdr:nvSpPr>
      <xdr:spPr>
        <a:xfrm>
          <a:off x="28181" y="5649310"/>
          <a:ext cx="321338" cy="7445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32845</xdr:colOff>
      <xdr:row>56</xdr:row>
      <xdr:rowOff>0</xdr:rowOff>
    </xdr:from>
    <xdr:to>
      <xdr:col>0</xdr:col>
      <xdr:colOff>348468</xdr:colOff>
      <xdr:row>57</xdr:row>
      <xdr:rowOff>168034</xdr:rowOff>
    </xdr:to>
    <xdr:sp macro="" textlink="">
      <xdr:nvSpPr>
        <xdr:cNvPr id="55" name="正方形/長方形 54">
          <a:extLst>
            <a:ext uri="{FF2B5EF4-FFF2-40B4-BE49-F238E27FC236}">
              <a16:creationId xmlns:a16="http://schemas.microsoft.com/office/drawing/2014/main" id="{191DF6ED-D56D-4C1F-9A3A-AF628BABF9F4}"/>
            </a:ext>
          </a:extLst>
        </xdr:cNvPr>
        <xdr:cNvSpPr/>
      </xdr:nvSpPr>
      <xdr:spPr>
        <a:xfrm>
          <a:off x="32845" y="9196552"/>
          <a:ext cx="315623" cy="35853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84344</xdr:colOff>
      <xdr:row>36</xdr:row>
      <xdr:rowOff>20758</xdr:rowOff>
    </xdr:from>
    <xdr:to>
      <xdr:col>0</xdr:col>
      <xdr:colOff>231818</xdr:colOff>
      <xdr:row>55</xdr:row>
      <xdr:rowOff>151086</xdr:rowOff>
    </xdr:to>
    <xdr:sp macro="" textlink="">
      <xdr:nvSpPr>
        <xdr:cNvPr id="56" name="矢印: 下 55">
          <a:extLst>
            <a:ext uri="{FF2B5EF4-FFF2-40B4-BE49-F238E27FC236}">
              <a16:creationId xmlns:a16="http://schemas.microsoft.com/office/drawing/2014/main" id="{96E2FCBA-7329-7C09-A846-F97DDB8C49CB}"/>
            </a:ext>
          </a:extLst>
        </xdr:cNvPr>
        <xdr:cNvSpPr/>
      </xdr:nvSpPr>
      <xdr:spPr>
        <a:xfrm>
          <a:off x="84344" y="6432068"/>
          <a:ext cx="147474" cy="2725070"/>
        </a:xfrm>
        <a:prstGeom prst="downArrow">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59122</xdr:colOff>
      <xdr:row>39</xdr:row>
      <xdr:rowOff>101294</xdr:rowOff>
    </xdr:from>
    <xdr:to>
      <xdr:col>2</xdr:col>
      <xdr:colOff>515139</xdr:colOff>
      <xdr:row>45</xdr:row>
      <xdr:rowOff>26276</xdr:rowOff>
    </xdr:to>
    <xdr:sp macro="" textlink="">
      <xdr:nvSpPr>
        <xdr:cNvPr id="57" name="テキスト ボックス 56">
          <a:extLst>
            <a:ext uri="{FF2B5EF4-FFF2-40B4-BE49-F238E27FC236}">
              <a16:creationId xmlns:a16="http://schemas.microsoft.com/office/drawing/2014/main" id="{2CCB2A03-2638-4332-B80E-248DF5D2D842}"/>
            </a:ext>
          </a:extLst>
        </xdr:cNvPr>
        <xdr:cNvSpPr txBox="1"/>
      </xdr:nvSpPr>
      <xdr:spPr>
        <a:xfrm>
          <a:off x="59122" y="7084104"/>
          <a:ext cx="961827" cy="95631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が自動入力</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されるので</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確認して</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ください</a:t>
          </a:r>
        </a:p>
      </xdr:txBody>
    </xdr:sp>
    <xdr:clientData/>
  </xdr:twoCellAnchor>
  <xdr:twoCellAnchor>
    <xdr:from>
      <xdr:col>7</xdr:col>
      <xdr:colOff>146422</xdr:colOff>
      <xdr:row>61</xdr:row>
      <xdr:rowOff>17802</xdr:rowOff>
    </xdr:from>
    <xdr:to>
      <xdr:col>22</xdr:col>
      <xdr:colOff>33776</xdr:colOff>
      <xdr:row>63</xdr:row>
      <xdr:rowOff>114476</xdr:rowOff>
    </xdr:to>
    <xdr:sp macro="" textlink="">
      <xdr:nvSpPr>
        <xdr:cNvPr id="58" name="テキスト ボックス 57">
          <a:extLst>
            <a:ext uri="{FF2B5EF4-FFF2-40B4-BE49-F238E27FC236}">
              <a16:creationId xmlns:a16="http://schemas.microsoft.com/office/drawing/2014/main" id="{030A4177-9F2C-4578-8C9A-7A3BAF5F8C88}"/>
            </a:ext>
          </a:extLst>
        </xdr:cNvPr>
        <xdr:cNvSpPr txBox="1"/>
      </xdr:nvSpPr>
      <xdr:spPr>
        <a:xfrm>
          <a:off x="2412715" y="10166854"/>
          <a:ext cx="3828733" cy="4776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技術者の「取得ユニット数」により自動で「○（取得）」、</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（未取得）」を記載しますので確認して下さい。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26752</xdr:colOff>
      <xdr:row>55</xdr:row>
      <xdr:rowOff>182026</xdr:rowOff>
    </xdr:from>
    <xdr:to>
      <xdr:col>22</xdr:col>
      <xdr:colOff>12908</xdr:colOff>
      <xdr:row>60</xdr:row>
      <xdr:rowOff>26276</xdr:rowOff>
    </xdr:to>
    <xdr:sp macro="" textlink="">
      <xdr:nvSpPr>
        <xdr:cNvPr id="59" name="正方形/長方形 58">
          <a:extLst>
            <a:ext uri="{FF2B5EF4-FFF2-40B4-BE49-F238E27FC236}">
              <a16:creationId xmlns:a16="http://schemas.microsoft.com/office/drawing/2014/main" id="{74E2741E-F499-4437-9FAE-EF230EBC5563}"/>
            </a:ext>
          </a:extLst>
        </xdr:cNvPr>
        <xdr:cNvSpPr/>
      </xdr:nvSpPr>
      <xdr:spPr>
        <a:xfrm>
          <a:off x="5380459" y="9188078"/>
          <a:ext cx="840121" cy="7967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56</xdr:row>
      <xdr:rowOff>10779</xdr:rowOff>
    </xdr:from>
    <xdr:to>
      <xdr:col>12</xdr:col>
      <xdr:colOff>95506</xdr:colOff>
      <xdr:row>58</xdr:row>
      <xdr:rowOff>15639</xdr:rowOff>
    </xdr:to>
    <xdr:sp macro="" textlink="">
      <xdr:nvSpPr>
        <xdr:cNvPr id="60" name="正方形/長方形 59">
          <a:extLst>
            <a:ext uri="{FF2B5EF4-FFF2-40B4-BE49-F238E27FC236}">
              <a16:creationId xmlns:a16="http://schemas.microsoft.com/office/drawing/2014/main" id="{E725BE55-17F5-4220-9A9A-03263BF04FEB}"/>
            </a:ext>
          </a:extLst>
        </xdr:cNvPr>
        <xdr:cNvSpPr/>
      </xdr:nvSpPr>
      <xdr:spPr>
        <a:xfrm>
          <a:off x="3015155" y="9207331"/>
          <a:ext cx="699851" cy="38586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102888</xdr:colOff>
      <xdr:row>56</xdr:row>
      <xdr:rowOff>83028</xdr:rowOff>
    </xdr:from>
    <xdr:to>
      <xdr:col>18</xdr:col>
      <xdr:colOff>118242</xdr:colOff>
      <xdr:row>57</xdr:row>
      <xdr:rowOff>83647</xdr:rowOff>
    </xdr:to>
    <xdr:sp macro="" textlink="">
      <xdr:nvSpPr>
        <xdr:cNvPr id="61" name="矢印: 右 60">
          <a:extLst>
            <a:ext uri="{FF2B5EF4-FFF2-40B4-BE49-F238E27FC236}">
              <a16:creationId xmlns:a16="http://schemas.microsoft.com/office/drawing/2014/main" id="{506E286A-A292-48AD-91E6-8BDC3D4D48BF}"/>
            </a:ext>
          </a:extLst>
        </xdr:cNvPr>
        <xdr:cNvSpPr/>
      </xdr:nvSpPr>
      <xdr:spPr>
        <a:xfrm>
          <a:off x="3722388" y="9279580"/>
          <a:ext cx="1605044"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291388</xdr:colOff>
      <xdr:row>59</xdr:row>
      <xdr:rowOff>76059</xdr:rowOff>
    </xdr:from>
    <xdr:to>
      <xdr:col>19</xdr:col>
      <xdr:colOff>7621</xdr:colOff>
      <xdr:row>60</xdr:row>
      <xdr:rowOff>170793</xdr:rowOff>
    </xdr:to>
    <xdr:sp macro="" textlink="">
      <xdr:nvSpPr>
        <xdr:cNvPr id="62" name="矢印: 上向き折線 61">
          <a:extLst>
            <a:ext uri="{FF2B5EF4-FFF2-40B4-BE49-F238E27FC236}">
              <a16:creationId xmlns:a16="http://schemas.microsoft.com/office/drawing/2014/main" id="{F5A0015E-845B-4C6D-B395-A9C3E2A38B37}"/>
            </a:ext>
          </a:extLst>
        </xdr:cNvPr>
        <xdr:cNvSpPr/>
      </xdr:nvSpPr>
      <xdr:spPr>
        <a:xfrm rot="10800000">
          <a:off x="4055405" y="9844111"/>
          <a:ext cx="1305923" cy="285234"/>
        </a:xfrm>
        <a:prstGeom prst="bentUpArrow">
          <a:avLst>
            <a:gd name="adj1" fmla="val 25694"/>
            <a:gd name="adj2" fmla="val 25356"/>
            <a:gd name="adj3" fmla="val 378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28181</xdr:colOff>
      <xdr:row>58</xdr:row>
      <xdr:rowOff>0</xdr:rowOff>
    </xdr:from>
    <xdr:to>
      <xdr:col>6</xdr:col>
      <xdr:colOff>223076</xdr:colOff>
      <xdr:row>60</xdr:row>
      <xdr:rowOff>16290</xdr:rowOff>
    </xdr:to>
    <xdr:sp macro="" textlink="">
      <xdr:nvSpPr>
        <xdr:cNvPr id="63" name="正方形/長方形 62">
          <a:extLst>
            <a:ext uri="{FF2B5EF4-FFF2-40B4-BE49-F238E27FC236}">
              <a16:creationId xmlns:a16="http://schemas.microsoft.com/office/drawing/2014/main" id="{64E62926-C624-4CD0-9EA8-738AF63C25E9}"/>
            </a:ext>
          </a:extLst>
        </xdr:cNvPr>
        <xdr:cNvSpPr/>
      </xdr:nvSpPr>
      <xdr:spPr>
        <a:xfrm>
          <a:off x="1545612" y="9577552"/>
          <a:ext cx="694136" cy="39729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16948</xdr:colOff>
      <xdr:row>58</xdr:row>
      <xdr:rowOff>47888</xdr:rowOff>
    </xdr:from>
    <xdr:to>
      <xdr:col>18</xdr:col>
      <xdr:colOff>131379</xdr:colOff>
      <xdr:row>59</xdr:row>
      <xdr:rowOff>48507</xdr:rowOff>
    </xdr:to>
    <xdr:sp macro="" textlink="">
      <xdr:nvSpPr>
        <xdr:cNvPr id="64" name="矢印: 右 63">
          <a:extLst>
            <a:ext uri="{FF2B5EF4-FFF2-40B4-BE49-F238E27FC236}">
              <a16:creationId xmlns:a16="http://schemas.microsoft.com/office/drawing/2014/main" id="{D61E655F-8E01-4319-8324-7E75E0DACD0F}"/>
            </a:ext>
          </a:extLst>
        </xdr:cNvPr>
        <xdr:cNvSpPr/>
      </xdr:nvSpPr>
      <xdr:spPr>
        <a:xfrm>
          <a:off x="2283241" y="9625440"/>
          <a:ext cx="3057328"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xdr:colOff>
      <xdr:row>5</xdr:row>
      <xdr:rowOff>38099</xdr:rowOff>
    </xdr:from>
    <xdr:to>
      <xdr:col>15</xdr:col>
      <xdr:colOff>9525</xdr:colOff>
      <xdr:row>14</xdr:row>
      <xdr:rowOff>9524</xdr:rowOff>
    </xdr:to>
    <xdr:sp macro="" textlink="">
      <xdr:nvSpPr>
        <xdr:cNvPr id="36" name="正方形/長方形 35">
          <a:extLst>
            <a:ext uri="{FF2B5EF4-FFF2-40B4-BE49-F238E27FC236}">
              <a16:creationId xmlns:a16="http://schemas.microsoft.com/office/drawing/2014/main" id="{BDB8DB3B-95E5-4659-BB1A-A8DC68673A2C}"/>
            </a:ext>
          </a:extLst>
        </xdr:cNvPr>
        <xdr:cNvSpPr/>
      </xdr:nvSpPr>
      <xdr:spPr>
        <a:xfrm>
          <a:off x="15240" y="1142999"/>
          <a:ext cx="4537710" cy="1533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240030</xdr:colOff>
      <xdr:row>3</xdr:row>
      <xdr:rowOff>112395</xdr:rowOff>
    </xdr:from>
    <xdr:to>
      <xdr:col>30</xdr:col>
      <xdr:colOff>171450</xdr:colOff>
      <xdr:row>4</xdr:row>
      <xdr:rowOff>171582</xdr:rowOff>
    </xdr:to>
    <xdr:sp macro="" textlink="">
      <xdr:nvSpPr>
        <xdr:cNvPr id="2" name="テキスト ボックス 1">
          <a:extLst>
            <a:ext uri="{FF2B5EF4-FFF2-40B4-BE49-F238E27FC236}">
              <a16:creationId xmlns:a16="http://schemas.microsoft.com/office/drawing/2014/main" id="{7220D7D9-ADE7-455D-BB6C-25F1BD376320}"/>
            </a:ext>
          </a:extLst>
        </xdr:cNvPr>
        <xdr:cNvSpPr txBox="1"/>
      </xdr:nvSpPr>
      <xdr:spPr>
        <a:xfrm>
          <a:off x="1754505" y="760095"/>
          <a:ext cx="6884670" cy="2496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（様式４記載内容と同じ）入札参加申込期限日における年齢を自動で記載しますので、確認して下さい。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582</xdr:colOff>
      <xdr:row>9</xdr:row>
      <xdr:rowOff>26670</xdr:rowOff>
    </xdr:from>
    <xdr:to>
      <xdr:col>4</xdr:col>
      <xdr:colOff>342900</xdr:colOff>
      <xdr:row>10</xdr:row>
      <xdr:rowOff>9525</xdr:rowOff>
    </xdr:to>
    <xdr:sp macro="" textlink="">
      <xdr:nvSpPr>
        <xdr:cNvPr id="3" name="正方形/長方形 2">
          <a:extLst>
            <a:ext uri="{FF2B5EF4-FFF2-40B4-BE49-F238E27FC236}">
              <a16:creationId xmlns:a16="http://schemas.microsoft.com/office/drawing/2014/main" id="{AB043DFA-EC25-46AC-9C5A-5F38CFE1C935}"/>
            </a:ext>
          </a:extLst>
        </xdr:cNvPr>
        <xdr:cNvSpPr/>
      </xdr:nvSpPr>
      <xdr:spPr>
        <a:xfrm>
          <a:off x="1515057" y="1741170"/>
          <a:ext cx="342318" cy="1733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9</xdr:row>
      <xdr:rowOff>17126</xdr:rowOff>
    </xdr:from>
    <xdr:to>
      <xdr:col>3</xdr:col>
      <xdr:colOff>19050</xdr:colOff>
      <xdr:row>9</xdr:row>
      <xdr:rowOff>180976</xdr:rowOff>
    </xdr:to>
    <xdr:sp macro="" textlink="">
      <xdr:nvSpPr>
        <xdr:cNvPr id="4" name="正方形/長方形 3">
          <a:extLst>
            <a:ext uri="{FF2B5EF4-FFF2-40B4-BE49-F238E27FC236}">
              <a16:creationId xmlns:a16="http://schemas.microsoft.com/office/drawing/2014/main" id="{DE08637D-0334-48AC-848B-286AC299AF76}"/>
            </a:ext>
          </a:extLst>
        </xdr:cNvPr>
        <xdr:cNvSpPr/>
      </xdr:nvSpPr>
      <xdr:spPr>
        <a:xfrm>
          <a:off x="504825" y="1731626"/>
          <a:ext cx="885825" cy="1638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39834</xdr:colOff>
      <xdr:row>9</xdr:row>
      <xdr:rowOff>51212</xdr:rowOff>
    </xdr:from>
    <xdr:to>
      <xdr:col>4</xdr:col>
      <xdr:colOff>19050</xdr:colOff>
      <xdr:row>9</xdr:row>
      <xdr:rowOff>171449</xdr:rowOff>
    </xdr:to>
    <xdr:sp macro="" textlink="">
      <xdr:nvSpPr>
        <xdr:cNvPr id="5" name="矢印: 上下 4">
          <a:extLst>
            <a:ext uri="{FF2B5EF4-FFF2-40B4-BE49-F238E27FC236}">
              <a16:creationId xmlns:a16="http://schemas.microsoft.com/office/drawing/2014/main" id="{3A833D9B-B567-41EB-8F08-BAECC89B7DF1}"/>
            </a:ext>
          </a:extLst>
        </xdr:cNvPr>
        <xdr:cNvSpPr/>
      </xdr:nvSpPr>
      <xdr:spPr>
        <a:xfrm rot="16200000">
          <a:off x="1412361" y="1764785"/>
          <a:ext cx="120237" cy="12209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188413</xdr:colOff>
      <xdr:row>4</xdr:row>
      <xdr:rowOff>180974</xdr:rowOff>
    </xdr:from>
    <xdr:to>
      <xdr:col>5</xdr:col>
      <xdr:colOff>66675</xdr:colOff>
      <xdr:row>9</xdr:row>
      <xdr:rowOff>22588</xdr:rowOff>
    </xdr:to>
    <xdr:sp macro="" textlink="">
      <xdr:nvSpPr>
        <xdr:cNvPr id="6" name="矢印: 右 5">
          <a:extLst>
            <a:ext uri="{FF2B5EF4-FFF2-40B4-BE49-F238E27FC236}">
              <a16:creationId xmlns:a16="http://schemas.microsoft.com/office/drawing/2014/main" id="{1D252800-1793-4264-83D2-21838EB694EB}"/>
            </a:ext>
          </a:extLst>
        </xdr:cNvPr>
        <xdr:cNvSpPr/>
      </xdr:nvSpPr>
      <xdr:spPr>
        <a:xfrm rot="16200000">
          <a:off x="1459275" y="1262787"/>
          <a:ext cx="717914" cy="23068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0</xdr:colOff>
      <xdr:row>7</xdr:row>
      <xdr:rowOff>171450</xdr:rowOff>
    </xdr:from>
    <xdr:to>
      <xdr:col>14</xdr:col>
      <xdr:colOff>240030</xdr:colOff>
      <xdr:row>12</xdr:row>
      <xdr:rowOff>9525</xdr:rowOff>
    </xdr:to>
    <xdr:sp macro="" textlink="">
      <xdr:nvSpPr>
        <xdr:cNvPr id="7" name="正方形/長方形 6">
          <a:extLst>
            <a:ext uri="{FF2B5EF4-FFF2-40B4-BE49-F238E27FC236}">
              <a16:creationId xmlns:a16="http://schemas.microsoft.com/office/drawing/2014/main" id="{956107DA-55E4-49C1-9887-48B9A2390FAE}"/>
            </a:ext>
          </a:extLst>
        </xdr:cNvPr>
        <xdr:cNvSpPr/>
      </xdr:nvSpPr>
      <xdr:spPr>
        <a:xfrm>
          <a:off x="2009775" y="1504950"/>
          <a:ext cx="2526030" cy="7905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xdr:colOff>
      <xdr:row>5</xdr:row>
      <xdr:rowOff>15240</xdr:rowOff>
    </xdr:from>
    <xdr:to>
      <xdr:col>32</xdr:col>
      <xdr:colOff>20955</xdr:colOff>
      <xdr:row>11</xdr:row>
      <xdr:rowOff>180975</xdr:rowOff>
    </xdr:to>
    <xdr:sp macro="" textlink="">
      <xdr:nvSpPr>
        <xdr:cNvPr id="9" name="テキスト ボックス 8">
          <a:extLst>
            <a:ext uri="{FF2B5EF4-FFF2-40B4-BE49-F238E27FC236}">
              <a16:creationId xmlns:a16="http://schemas.microsoft.com/office/drawing/2014/main" id="{E3C56346-99A8-4BCE-9DBC-5EE373AE3983}"/>
            </a:ext>
          </a:extLst>
        </xdr:cNvPr>
        <xdr:cNvSpPr txBox="1"/>
      </xdr:nvSpPr>
      <xdr:spPr>
        <a:xfrm>
          <a:off x="4935855" y="1120140"/>
          <a:ext cx="4333875" cy="115633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（様式４記載内容と同じ情報が自動入力）</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当該工事で求めている配置技術者の入札参加資格の要件を確認の上、申告する技術者の該当するものが入力されているか確認して下さい。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配置予定技術者が、配置技術者の入札参加資格要件を満たしていない場合は「欠格」となります。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9525</xdr:colOff>
      <xdr:row>8</xdr:row>
      <xdr:rowOff>142875</xdr:rowOff>
    </xdr:from>
    <xdr:to>
      <xdr:col>16</xdr:col>
      <xdr:colOff>104775</xdr:colOff>
      <xdr:row>9</xdr:row>
      <xdr:rowOff>180975</xdr:rowOff>
    </xdr:to>
    <xdr:sp macro="" textlink="">
      <xdr:nvSpPr>
        <xdr:cNvPr id="10" name="矢印: 右 9">
          <a:extLst>
            <a:ext uri="{FF2B5EF4-FFF2-40B4-BE49-F238E27FC236}">
              <a16:creationId xmlns:a16="http://schemas.microsoft.com/office/drawing/2014/main" id="{78526348-61B7-D35C-29EC-53B390839FB8}"/>
            </a:ext>
          </a:extLst>
        </xdr:cNvPr>
        <xdr:cNvSpPr/>
      </xdr:nvSpPr>
      <xdr:spPr>
        <a:xfrm>
          <a:off x="4552950" y="1666875"/>
          <a:ext cx="342900" cy="228600"/>
        </a:xfrm>
        <a:prstGeom prst="rightArrow">
          <a:avLst/>
        </a:prstGeom>
        <a:noFill/>
        <a:ln w="95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285750</xdr:colOff>
      <xdr:row>10</xdr:row>
      <xdr:rowOff>19050</xdr:rowOff>
    </xdr:from>
    <xdr:to>
      <xdr:col>4</xdr:col>
      <xdr:colOff>211012</xdr:colOff>
      <xdr:row>15</xdr:row>
      <xdr:rowOff>9525</xdr:rowOff>
    </xdr:to>
    <xdr:sp macro="" textlink="">
      <xdr:nvSpPr>
        <xdr:cNvPr id="11" name="矢印: 上向き折線 10">
          <a:extLst>
            <a:ext uri="{FF2B5EF4-FFF2-40B4-BE49-F238E27FC236}">
              <a16:creationId xmlns:a16="http://schemas.microsoft.com/office/drawing/2014/main" id="{0A83A645-33EE-47EE-9B7B-8704AA2E58A9}"/>
            </a:ext>
          </a:extLst>
        </xdr:cNvPr>
        <xdr:cNvSpPr/>
      </xdr:nvSpPr>
      <xdr:spPr>
        <a:xfrm rot="5400000">
          <a:off x="862743" y="1851882"/>
          <a:ext cx="790575" cy="934912"/>
        </a:xfrm>
        <a:prstGeom prst="bentUpArrow">
          <a:avLst>
            <a:gd name="adj1" fmla="val 9969"/>
            <a:gd name="adj2" fmla="val 11753"/>
            <a:gd name="adj3" fmla="val 1726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13</xdr:row>
      <xdr:rowOff>19050</xdr:rowOff>
    </xdr:from>
    <xdr:to>
      <xdr:col>28</xdr:col>
      <xdr:colOff>66675</xdr:colOff>
      <xdr:row>15</xdr:row>
      <xdr:rowOff>39536</xdr:rowOff>
    </xdr:to>
    <xdr:sp macro="" textlink="">
      <xdr:nvSpPr>
        <xdr:cNvPr id="13" name="テキスト ボックス 12">
          <a:extLst>
            <a:ext uri="{FF2B5EF4-FFF2-40B4-BE49-F238E27FC236}">
              <a16:creationId xmlns:a16="http://schemas.microsoft.com/office/drawing/2014/main" id="{F50778E0-8DE8-49C0-BA5D-0262B98AC802}"/>
            </a:ext>
          </a:extLst>
        </xdr:cNvPr>
        <xdr:cNvSpPr txBox="1"/>
      </xdr:nvSpPr>
      <xdr:spPr>
        <a:xfrm>
          <a:off x="1752600" y="2495550"/>
          <a:ext cx="6286500" cy="24908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（様式４記載内容と同じ）年齢を自動計算するために、記載例と同様の記載方法として下さい。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57150</xdr:colOff>
      <xdr:row>38</xdr:row>
      <xdr:rowOff>53340</xdr:rowOff>
    </xdr:from>
    <xdr:to>
      <xdr:col>13</xdr:col>
      <xdr:colOff>352425</xdr:colOff>
      <xdr:row>40</xdr:row>
      <xdr:rowOff>148590</xdr:rowOff>
    </xdr:to>
    <xdr:sp macro="" textlink="">
      <xdr:nvSpPr>
        <xdr:cNvPr id="14" name="テキスト ボックス 13">
          <a:extLst>
            <a:ext uri="{FF2B5EF4-FFF2-40B4-BE49-F238E27FC236}">
              <a16:creationId xmlns:a16="http://schemas.microsoft.com/office/drawing/2014/main" id="{FFDBA6D6-8A90-440E-A37E-1F8CA4B03895}"/>
            </a:ext>
          </a:extLst>
        </xdr:cNvPr>
        <xdr:cNvSpPr txBox="1"/>
      </xdr:nvSpPr>
      <xdr:spPr>
        <a:xfrm>
          <a:off x="57150" y="6854190"/>
          <a:ext cx="4038600" cy="4762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様式枠外で技術者の育成の最低点となる技術者を評価対象として自動で”〇”を入力してますので、確認してください。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0</xdr:colOff>
      <xdr:row>20</xdr:row>
      <xdr:rowOff>0</xdr:rowOff>
    </xdr:from>
    <xdr:to>
      <xdr:col>1</xdr:col>
      <xdr:colOff>19050</xdr:colOff>
      <xdr:row>26</xdr:row>
      <xdr:rowOff>0</xdr:rowOff>
    </xdr:to>
    <xdr:sp macro="" textlink="">
      <xdr:nvSpPr>
        <xdr:cNvPr id="15" name="正方形/長方形 14">
          <a:extLst>
            <a:ext uri="{FF2B5EF4-FFF2-40B4-BE49-F238E27FC236}">
              <a16:creationId xmlns:a16="http://schemas.microsoft.com/office/drawing/2014/main" id="{0EE15846-8AC8-4A17-A824-E88916C07725}"/>
            </a:ext>
          </a:extLst>
        </xdr:cNvPr>
        <xdr:cNvSpPr/>
      </xdr:nvSpPr>
      <xdr:spPr>
        <a:xfrm>
          <a:off x="0" y="3505200"/>
          <a:ext cx="371475" cy="11430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139065</xdr:colOff>
      <xdr:row>26</xdr:row>
      <xdr:rowOff>19049</xdr:rowOff>
    </xdr:from>
    <xdr:to>
      <xdr:col>0</xdr:col>
      <xdr:colOff>314324</xdr:colOff>
      <xdr:row>38</xdr:row>
      <xdr:rowOff>19052</xdr:rowOff>
    </xdr:to>
    <xdr:sp macro="" textlink="">
      <xdr:nvSpPr>
        <xdr:cNvPr id="16" name="矢印: 右 15">
          <a:extLst>
            <a:ext uri="{FF2B5EF4-FFF2-40B4-BE49-F238E27FC236}">
              <a16:creationId xmlns:a16="http://schemas.microsoft.com/office/drawing/2014/main" id="{3642BC03-2F34-4B72-AA80-488B0D9CB4A5}"/>
            </a:ext>
          </a:extLst>
        </xdr:cNvPr>
        <xdr:cNvSpPr/>
      </xdr:nvSpPr>
      <xdr:spPr>
        <a:xfrm rot="5400000">
          <a:off x="-849632" y="5655946"/>
          <a:ext cx="2152653" cy="17525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133350</xdr:colOff>
      <xdr:row>20</xdr:row>
      <xdr:rowOff>19049</xdr:rowOff>
    </xdr:from>
    <xdr:to>
      <xdr:col>2</xdr:col>
      <xdr:colOff>853440</xdr:colOff>
      <xdr:row>25</xdr:row>
      <xdr:rowOff>180974</xdr:rowOff>
    </xdr:to>
    <xdr:sp macro="" textlink="">
      <xdr:nvSpPr>
        <xdr:cNvPr id="17" name="正方形/長方形 16">
          <a:extLst>
            <a:ext uri="{FF2B5EF4-FFF2-40B4-BE49-F238E27FC236}">
              <a16:creationId xmlns:a16="http://schemas.microsoft.com/office/drawing/2014/main" id="{8B546738-4E27-46B2-8338-BDDE9DA3130E}"/>
            </a:ext>
          </a:extLst>
        </xdr:cNvPr>
        <xdr:cNvSpPr/>
      </xdr:nvSpPr>
      <xdr:spPr>
        <a:xfrm>
          <a:off x="485775" y="3524249"/>
          <a:ext cx="872490" cy="1114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xdr:colOff>
      <xdr:row>20</xdr:row>
      <xdr:rowOff>11430</xdr:rowOff>
    </xdr:from>
    <xdr:to>
      <xdr:col>5</xdr:col>
      <xdr:colOff>133350</xdr:colOff>
      <xdr:row>25</xdr:row>
      <xdr:rowOff>163830</xdr:rowOff>
    </xdr:to>
    <xdr:sp macro="" textlink="">
      <xdr:nvSpPr>
        <xdr:cNvPr id="18" name="正方形/長方形 17">
          <a:extLst>
            <a:ext uri="{FF2B5EF4-FFF2-40B4-BE49-F238E27FC236}">
              <a16:creationId xmlns:a16="http://schemas.microsoft.com/office/drawing/2014/main" id="{A36FF6E7-2886-4AC3-9AA4-3111D43F2F94}"/>
            </a:ext>
          </a:extLst>
        </xdr:cNvPr>
        <xdr:cNvSpPr/>
      </xdr:nvSpPr>
      <xdr:spPr>
        <a:xfrm>
          <a:off x="1525905" y="3516630"/>
          <a:ext cx="474345"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346708</xdr:colOff>
      <xdr:row>26</xdr:row>
      <xdr:rowOff>1</xdr:rowOff>
    </xdr:from>
    <xdr:to>
      <xdr:col>2</xdr:col>
      <xdr:colOff>542925</xdr:colOff>
      <xdr:row>34</xdr:row>
      <xdr:rowOff>123825</xdr:rowOff>
    </xdr:to>
    <xdr:sp macro="" textlink="">
      <xdr:nvSpPr>
        <xdr:cNvPr id="19" name="矢印: 右 18">
          <a:extLst>
            <a:ext uri="{FF2B5EF4-FFF2-40B4-BE49-F238E27FC236}">
              <a16:creationId xmlns:a16="http://schemas.microsoft.com/office/drawing/2014/main" id="{006CB573-4ADE-4FF4-8F27-5A18E7A46337}"/>
            </a:ext>
          </a:extLst>
        </xdr:cNvPr>
        <xdr:cNvSpPr/>
      </xdr:nvSpPr>
      <xdr:spPr>
        <a:xfrm rot="5400000">
          <a:off x="192405" y="5307329"/>
          <a:ext cx="1514474" cy="19621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85725</xdr:colOff>
      <xdr:row>34</xdr:row>
      <xdr:rowOff>142875</xdr:rowOff>
    </xdr:from>
    <xdr:to>
      <xdr:col>14</xdr:col>
      <xdr:colOff>190500</xdr:colOff>
      <xdr:row>37</xdr:row>
      <xdr:rowOff>43815</xdr:rowOff>
    </xdr:to>
    <xdr:sp macro="" textlink="">
      <xdr:nvSpPr>
        <xdr:cNvPr id="20" name="テキスト ボックス 19">
          <a:extLst>
            <a:ext uri="{FF2B5EF4-FFF2-40B4-BE49-F238E27FC236}">
              <a16:creationId xmlns:a16="http://schemas.microsoft.com/office/drawing/2014/main" id="{C0A8A9DE-A286-41CA-BBCC-6807A28DBA42}"/>
            </a:ext>
          </a:extLst>
        </xdr:cNvPr>
        <xdr:cNvSpPr txBox="1"/>
      </xdr:nvSpPr>
      <xdr:spPr>
        <a:xfrm>
          <a:off x="438150" y="6181725"/>
          <a:ext cx="4048125" cy="4724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配置予定技術者の情報（工場製作技術者を除く）が自動入力されますので、確認してください。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706755</xdr:colOff>
      <xdr:row>31</xdr:row>
      <xdr:rowOff>9525</xdr:rowOff>
    </xdr:from>
    <xdr:to>
      <xdr:col>20</xdr:col>
      <xdr:colOff>38100</xdr:colOff>
      <xdr:row>34</xdr:row>
      <xdr:rowOff>34290</xdr:rowOff>
    </xdr:to>
    <xdr:sp macro="" textlink="">
      <xdr:nvSpPr>
        <xdr:cNvPr id="21" name="テキスト ボックス 20">
          <a:extLst>
            <a:ext uri="{FF2B5EF4-FFF2-40B4-BE49-F238E27FC236}">
              <a16:creationId xmlns:a16="http://schemas.microsoft.com/office/drawing/2014/main" id="{A39FB3BA-6065-43D9-9413-05F8CF4A5C91}"/>
            </a:ext>
          </a:extLst>
        </xdr:cNvPr>
        <xdr:cNvSpPr txBox="1"/>
      </xdr:nvSpPr>
      <xdr:spPr>
        <a:xfrm>
          <a:off x="1211580" y="5476875"/>
          <a:ext cx="4398645" cy="5962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配置予定技術者の情報（性別）</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年齢）により”若手”、”女性”又は”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”のいずれかが自動入力されますので、確認してください。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女性でかつ若手技術者の場合は”若手”で入力されます。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152398</xdr:colOff>
      <xdr:row>26</xdr:row>
      <xdr:rowOff>2</xdr:rowOff>
    </xdr:from>
    <xdr:to>
      <xdr:col>5</xdr:col>
      <xdr:colOff>9524</xdr:colOff>
      <xdr:row>31</xdr:row>
      <xdr:rowOff>19053</xdr:rowOff>
    </xdr:to>
    <xdr:sp macro="" textlink="">
      <xdr:nvSpPr>
        <xdr:cNvPr id="22" name="矢印: 右 21">
          <a:extLst>
            <a:ext uri="{FF2B5EF4-FFF2-40B4-BE49-F238E27FC236}">
              <a16:creationId xmlns:a16="http://schemas.microsoft.com/office/drawing/2014/main" id="{C9379A2A-4AE3-440C-ADEB-8355297AF014}"/>
            </a:ext>
          </a:extLst>
        </xdr:cNvPr>
        <xdr:cNvSpPr/>
      </xdr:nvSpPr>
      <xdr:spPr>
        <a:xfrm rot="5400000">
          <a:off x="1352548" y="4962527"/>
          <a:ext cx="838201" cy="20955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104775</xdr:colOff>
      <xdr:row>20</xdr:row>
      <xdr:rowOff>0</xdr:rowOff>
    </xdr:from>
    <xdr:to>
      <xdr:col>7</xdr:col>
      <xdr:colOff>321945</xdr:colOff>
      <xdr:row>25</xdr:row>
      <xdr:rowOff>152400</xdr:rowOff>
    </xdr:to>
    <xdr:sp macro="" textlink="">
      <xdr:nvSpPr>
        <xdr:cNvPr id="23" name="正方形/長方形 22">
          <a:extLst>
            <a:ext uri="{FF2B5EF4-FFF2-40B4-BE49-F238E27FC236}">
              <a16:creationId xmlns:a16="http://schemas.microsoft.com/office/drawing/2014/main" id="{1EB338B8-AE47-4D05-B1A5-07351336FDEA}"/>
            </a:ext>
          </a:extLst>
        </xdr:cNvPr>
        <xdr:cNvSpPr/>
      </xdr:nvSpPr>
      <xdr:spPr>
        <a:xfrm>
          <a:off x="2114550" y="3505200"/>
          <a:ext cx="464820"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217169</xdr:colOff>
      <xdr:row>25</xdr:row>
      <xdr:rowOff>167641</xdr:rowOff>
    </xdr:from>
    <xdr:to>
      <xdr:col>7</xdr:col>
      <xdr:colOff>161924</xdr:colOff>
      <xdr:row>26</xdr:row>
      <xdr:rowOff>171451</xdr:rowOff>
    </xdr:to>
    <xdr:sp macro="" textlink="">
      <xdr:nvSpPr>
        <xdr:cNvPr id="24" name="矢印: 右 23">
          <a:extLst>
            <a:ext uri="{FF2B5EF4-FFF2-40B4-BE49-F238E27FC236}">
              <a16:creationId xmlns:a16="http://schemas.microsoft.com/office/drawing/2014/main" id="{E7370321-5023-437E-B684-152590CC3F6F}"/>
            </a:ext>
          </a:extLst>
        </xdr:cNvPr>
        <xdr:cNvSpPr/>
      </xdr:nvSpPr>
      <xdr:spPr>
        <a:xfrm rot="5400000">
          <a:off x="2225992" y="4626293"/>
          <a:ext cx="194310" cy="19240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5</xdr:col>
      <xdr:colOff>57150</xdr:colOff>
      <xdr:row>26</xdr:row>
      <xdr:rowOff>180975</xdr:rowOff>
    </xdr:from>
    <xdr:to>
      <xdr:col>22</xdr:col>
      <xdr:colOff>150495</xdr:colOff>
      <xdr:row>30</xdr:row>
      <xdr:rowOff>139065</xdr:rowOff>
    </xdr:to>
    <xdr:sp macro="" textlink="">
      <xdr:nvSpPr>
        <xdr:cNvPr id="25" name="テキスト ボックス 24">
          <a:extLst>
            <a:ext uri="{FF2B5EF4-FFF2-40B4-BE49-F238E27FC236}">
              <a16:creationId xmlns:a16="http://schemas.microsoft.com/office/drawing/2014/main" id="{C3E7A115-BCCF-4FAD-8E5C-50F14214756D}"/>
            </a:ext>
          </a:extLst>
        </xdr:cNvPr>
        <xdr:cNvSpPr txBox="1"/>
      </xdr:nvSpPr>
      <xdr:spPr>
        <a:xfrm>
          <a:off x="1924050" y="4829175"/>
          <a:ext cx="4398645" cy="5867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配置予定技術者が、監理技術者として配置できる国家資格を取得し、取得時期が評価対象期間の場合”あり”を入力してください。それ以外の場合は”なし”を入力してください。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76200</xdr:colOff>
      <xdr:row>20</xdr:row>
      <xdr:rowOff>0</xdr:rowOff>
    </xdr:from>
    <xdr:to>
      <xdr:col>29</xdr:col>
      <xdr:colOff>180976</xdr:colOff>
      <xdr:row>21</xdr:row>
      <xdr:rowOff>177165</xdr:rowOff>
    </xdr:to>
    <xdr:sp macro="" textlink="">
      <xdr:nvSpPr>
        <xdr:cNvPr id="26" name="正方形/長方形 25">
          <a:extLst>
            <a:ext uri="{FF2B5EF4-FFF2-40B4-BE49-F238E27FC236}">
              <a16:creationId xmlns:a16="http://schemas.microsoft.com/office/drawing/2014/main" id="{8CF58D40-BC97-4B1C-820B-D0E3F9EED152}"/>
            </a:ext>
          </a:extLst>
        </xdr:cNvPr>
        <xdr:cNvSpPr/>
      </xdr:nvSpPr>
      <xdr:spPr>
        <a:xfrm>
          <a:off x="2790825" y="3505200"/>
          <a:ext cx="5610226" cy="36766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22</xdr:row>
      <xdr:rowOff>28575</xdr:rowOff>
    </xdr:from>
    <xdr:to>
      <xdr:col>11</xdr:col>
      <xdr:colOff>83820</xdr:colOff>
      <xdr:row>23</xdr:row>
      <xdr:rowOff>34290</xdr:rowOff>
    </xdr:to>
    <xdr:sp macro="" textlink="">
      <xdr:nvSpPr>
        <xdr:cNvPr id="27" name="矢印: 右 26">
          <a:extLst>
            <a:ext uri="{FF2B5EF4-FFF2-40B4-BE49-F238E27FC236}">
              <a16:creationId xmlns:a16="http://schemas.microsoft.com/office/drawing/2014/main" id="{D411155E-898A-4C32-8969-B914449B069F}"/>
            </a:ext>
          </a:extLst>
        </xdr:cNvPr>
        <xdr:cNvSpPr/>
      </xdr:nvSpPr>
      <xdr:spPr>
        <a:xfrm rot="5400000">
          <a:off x="3025140" y="3909060"/>
          <a:ext cx="196215" cy="20764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9</xdr:col>
      <xdr:colOff>0</xdr:colOff>
      <xdr:row>23</xdr:row>
      <xdr:rowOff>49530</xdr:rowOff>
    </xdr:from>
    <xdr:to>
      <xdr:col>27</xdr:col>
      <xdr:colOff>9525</xdr:colOff>
      <xdr:row>26</xdr:row>
      <xdr:rowOff>55245</xdr:rowOff>
    </xdr:to>
    <xdr:sp macro="" textlink="">
      <xdr:nvSpPr>
        <xdr:cNvPr id="29" name="テキスト ボックス 28">
          <a:extLst>
            <a:ext uri="{FF2B5EF4-FFF2-40B4-BE49-F238E27FC236}">
              <a16:creationId xmlns:a16="http://schemas.microsoft.com/office/drawing/2014/main" id="{C10E9967-4569-4B6A-B525-9BCB696C3C6C}"/>
            </a:ext>
          </a:extLst>
        </xdr:cNvPr>
        <xdr:cNvSpPr txBox="1"/>
      </xdr:nvSpPr>
      <xdr:spPr>
        <a:xfrm>
          <a:off x="2857500" y="4126230"/>
          <a:ext cx="4667250" cy="5772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国家資格”あり”と入力した技術者の、評価対象となる国家資格を、資格区分から資格名称、対象部門及び科目の順に選択入力してください。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30</xdr:col>
      <xdr:colOff>11430</xdr:colOff>
      <xdr:row>20</xdr:row>
      <xdr:rowOff>0</xdr:rowOff>
    </xdr:from>
    <xdr:to>
      <xdr:col>33</xdr:col>
      <xdr:colOff>219075</xdr:colOff>
      <xdr:row>21</xdr:row>
      <xdr:rowOff>169545</xdr:rowOff>
    </xdr:to>
    <xdr:sp macro="" textlink="">
      <xdr:nvSpPr>
        <xdr:cNvPr id="30" name="正方形/長方形 29">
          <a:extLst>
            <a:ext uri="{FF2B5EF4-FFF2-40B4-BE49-F238E27FC236}">
              <a16:creationId xmlns:a16="http://schemas.microsoft.com/office/drawing/2014/main" id="{F963B838-D503-4219-AA0B-219E0CAD452F}"/>
            </a:ext>
          </a:extLst>
        </xdr:cNvPr>
        <xdr:cNvSpPr/>
      </xdr:nvSpPr>
      <xdr:spPr>
        <a:xfrm>
          <a:off x="8479155" y="3505200"/>
          <a:ext cx="1236345" cy="3600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24</xdr:row>
      <xdr:rowOff>0</xdr:rowOff>
    </xdr:from>
    <xdr:to>
      <xdr:col>41</xdr:col>
      <xdr:colOff>514350</xdr:colOff>
      <xdr:row>25</xdr:row>
      <xdr:rowOff>161925</xdr:rowOff>
    </xdr:to>
    <xdr:sp macro="" textlink="">
      <xdr:nvSpPr>
        <xdr:cNvPr id="31" name="正方形/長方形 30">
          <a:extLst>
            <a:ext uri="{FF2B5EF4-FFF2-40B4-BE49-F238E27FC236}">
              <a16:creationId xmlns:a16="http://schemas.microsoft.com/office/drawing/2014/main" id="{BE00DD75-3102-4F33-83D4-E7A2523C4570}"/>
            </a:ext>
          </a:extLst>
        </xdr:cNvPr>
        <xdr:cNvSpPr/>
      </xdr:nvSpPr>
      <xdr:spPr>
        <a:xfrm>
          <a:off x="9991725" y="4267200"/>
          <a:ext cx="2419350"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16</xdr:row>
      <xdr:rowOff>9525</xdr:rowOff>
    </xdr:from>
    <xdr:to>
      <xdr:col>20</xdr:col>
      <xdr:colOff>0</xdr:colOff>
      <xdr:row>16</xdr:row>
      <xdr:rowOff>179070</xdr:rowOff>
    </xdr:to>
    <xdr:sp macro="" textlink="">
      <xdr:nvSpPr>
        <xdr:cNvPr id="32" name="正方形/長方形 31">
          <a:extLst>
            <a:ext uri="{FF2B5EF4-FFF2-40B4-BE49-F238E27FC236}">
              <a16:creationId xmlns:a16="http://schemas.microsoft.com/office/drawing/2014/main" id="{BA93F83F-B7AB-4C4D-B08C-484E598C1794}"/>
            </a:ext>
          </a:extLst>
        </xdr:cNvPr>
        <xdr:cNvSpPr/>
      </xdr:nvSpPr>
      <xdr:spPr>
        <a:xfrm>
          <a:off x="2276475" y="2943225"/>
          <a:ext cx="3295650" cy="169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38102</xdr:colOff>
      <xdr:row>16</xdr:row>
      <xdr:rowOff>180975</xdr:rowOff>
    </xdr:from>
    <xdr:to>
      <xdr:col>32</xdr:col>
      <xdr:colOff>243844</xdr:colOff>
      <xdr:row>19</xdr:row>
      <xdr:rowOff>161925</xdr:rowOff>
    </xdr:to>
    <xdr:sp macro="" textlink="">
      <xdr:nvSpPr>
        <xdr:cNvPr id="33" name="矢印: 右 32">
          <a:extLst>
            <a:ext uri="{FF2B5EF4-FFF2-40B4-BE49-F238E27FC236}">
              <a16:creationId xmlns:a16="http://schemas.microsoft.com/office/drawing/2014/main" id="{00695668-A9DC-44EB-BD3D-6710AB0B9D97}"/>
            </a:ext>
          </a:extLst>
        </xdr:cNvPr>
        <xdr:cNvSpPr/>
      </xdr:nvSpPr>
      <xdr:spPr>
        <a:xfrm rot="16200000">
          <a:off x="9208773" y="3192779"/>
          <a:ext cx="361950" cy="20574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20</xdr:col>
      <xdr:colOff>17145</xdr:colOff>
      <xdr:row>15</xdr:row>
      <xdr:rowOff>169543</xdr:rowOff>
    </xdr:from>
    <xdr:to>
      <xdr:col>28</xdr:col>
      <xdr:colOff>171450</xdr:colOff>
      <xdr:row>16</xdr:row>
      <xdr:rowOff>123825</xdr:rowOff>
    </xdr:to>
    <xdr:sp macro="" textlink="">
      <xdr:nvSpPr>
        <xdr:cNvPr id="34" name="矢印: 右 33">
          <a:extLst>
            <a:ext uri="{FF2B5EF4-FFF2-40B4-BE49-F238E27FC236}">
              <a16:creationId xmlns:a16="http://schemas.microsoft.com/office/drawing/2014/main" id="{92AC170B-224D-4B29-AEDB-1EFA2DB97703}"/>
            </a:ext>
          </a:extLst>
        </xdr:cNvPr>
        <xdr:cNvSpPr/>
      </xdr:nvSpPr>
      <xdr:spPr>
        <a:xfrm>
          <a:off x="5589270" y="2874643"/>
          <a:ext cx="2554605" cy="18288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180975</xdr:colOff>
      <xdr:row>13</xdr:row>
      <xdr:rowOff>91440</xdr:rowOff>
    </xdr:from>
    <xdr:to>
      <xdr:col>42</xdr:col>
      <xdr:colOff>28575</xdr:colOff>
      <xdr:row>17</xdr:row>
      <xdr:rowOff>11430</xdr:rowOff>
    </xdr:to>
    <xdr:sp macro="" textlink="">
      <xdr:nvSpPr>
        <xdr:cNvPr id="35" name="テキスト ボックス 34">
          <a:extLst>
            <a:ext uri="{FF2B5EF4-FFF2-40B4-BE49-F238E27FC236}">
              <a16:creationId xmlns:a16="http://schemas.microsoft.com/office/drawing/2014/main" id="{5E48A72F-D7CC-48E6-9AB9-F545BA6F3C76}"/>
            </a:ext>
          </a:extLst>
        </xdr:cNvPr>
        <xdr:cNvSpPr txBox="1"/>
      </xdr:nvSpPr>
      <xdr:spPr>
        <a:xfrm>
          <a:off x="8153400" y="2567940"/>
          <a:ext cx="4324350" cy="5676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国家資格の合格証等より、（監理技術者となりえる）資格取得年度を記載してください。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”平成””令和”を選択し、和暦年の数字を入力してください。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203834</xdr:colOff>
      <xdr:row>3</xdr:row>
      <xdr:rowOff>28574</xdr:rowOff>
    </xdr:from>
    <xdr:to>
      <xdr:col>1</xdr:col>
      <xdr:colOff>123825</xdr:colOff>
      <xdr:row>6</xdr:row>
      <xdr:rowOff>18596</xdr:rowOff>
    </xdr:to>
    <xdr:sp macro="" textlink="">
      <xdr:nvSpPr>
        <xdr:cNvPr id="37" name="矢印: 右 36">
          <a:extLst>
            <a:ext uri="{FF2B5EF4-FFF2-40B4-BE49-F238E27FC236}">
              <a16:creationId xmlns:a16="http://schemas.microsoft.com/office/drawing/2014/main" id="{16C3FDD9-040A-4E58-8DC0-5F29FE7B95C3}"/>
            </a:ext>
          </a:extLst>
        </xdr:cNvPr>
        <xdr:cNvSpPr/>
      </xdr:nvSpPr>
      <xdr:spPr>
        <a:xfrm rot="16200000">
          <a:off x="97381" y="782727"/>
          <a:ext cx="485322" cy="27241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0</xdr:col>
      <xdr:colOff>0</xdr:colOff>
      <xdr:row>0</xdr:row>
      <xdr:rowOff>0</xdr:rowOff>
    </xdr:from>
    <xdr:to>
      <xdr:col>4</xdr:col>
      <xdr:colOff>167640</xdr:colOff>
      <xdr:row>2</xdr:row>
      <xdr:rowOff>64770</xdr:rowOff>
    </xdr:to>
    <xdr:sp macro="" textlink="">
      <xdr:nvSpPr>
        <xdr:cNvPr id="38" name="テキスト ボックス 37">
          <a:extLst>
            <a:ext uri="{FF2B5EF4-FFF2-40B4-BE49-F238E27FC236}">
              <a16:creationId xmlns:a16="http://schemas.microsoft.com/office/drawing/2014/main" id="{F6D140B5-88A0-4F01-81D3-9DE404021655}"/>
            </a:ext>
          </a:extLst>
        </xdr:cNvPr>
        <xdr:cNvSpPr txBox="1"/>
      </xdr:nvSpPr>
      <xdr:spPr>
        <a:xfrm>
          <a:off x="0" y="0"/>
          <a:ext cx="1682115" cy="5219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0</xdr:col>
      <xdr:colOff>91440</xdr:colOff>
      <xdr:row>1</xdr:row>
      <xdr:rowOff>234315</xdr:rowOff>
    </xdr:from>
    <xdr:to>
      <xdr:col>17</xdr:col>
      <xdr:colOff>167640</xdr:colOff>
      <xdr:row>3</xdr:row>
      <xdr:rowOff>17277</xdr:rowOff>
    </xdr:to>
    <xdr:sp macro="" textlink="">
      <xdr:nvSpPr>
        <xdr:cNvPr id="39" name="テキスト ボックス 38">
          <a:extLst>
            <a:ext uri="{FF2B5EF4-FFF2-40B4-BE49-F238E27FC236}">
              <a16:creationId xmlns:a16="http://schemas.microsoft.com/office/drawing/2014/main" id="{751CFBCA-0318-4B75-9A28-D0BDEECCAD6B}"/>
            </a:ext>
          </a:extLst>
        </xdr:cNvPr>
        <xdr:cNvSpPr txBox="1"/>
      </xdr:nvSpPr>
      <xdr:spPr>
        <a:xfrm>
          <a:off x="91440" y="424815"/>
          <a:ext cx="5010150" cy="24016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様式４の配置予定技術者の情報が自動で入力されますので、確認して下さい。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34</xdr:col>
      <xdr:colOff>243840</xdr:colOff>
      <xdr:row>26</xdr:row>
      <xdr:rowOff>20956</xdr:rowOff>
    </xdr:from>
    <xdr:to>
      <xdr:col>36</xdr:col>
      <xdr:colOff>72390</xdr:colOff>
      <xdr:row>27</xdr:row>
      <xdr:rowOff>53340</xdr:rowOff>
    </xdr:to>
    <xdr:sp macro="" textlink="">
      <xdr:nvSpPr>
        <xdr:cNvPr id="40" name="矢印: 右 39">
          <a:extLst>
            <a:ext uri="{FF2B5EF4-FFF2-40B4-BE49-F238E27FC236}">
              <a16:creationId xmlns:a16="http://schemas.microsoft.com/office/drawing/2014/main" id="{743A39B7-6453-4193-B7AA-7BA063A0B41B}"/>
            </a:ext>
          </a:extLst>
        </xdr:cNvPr>
        <xdr:cNvSpPr/>
      </xdr:nvSpPr>
      <xdr:spPr>
        <a:xfrm rot="5400000">
          <a:off x="10038398" y="4618673"/>
          <a:ext cx="222884" cy="323850"/>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20955</xdr:colOff>
      <xdr:row>27</xdr:row>
      <xdr:rowOff>76200</xdr:rowOff>
    </xdr:from>
    <xdr:to>
      <xdr:col>43</xdr:col>
      <xdr:colOff>85725</xdr:colOff>
      <xdr:row>34</xdr:row>
      <xdr:rowOff>133350</xdr:rowOff>
    </xdr:to>
    <xdr:sp macro="" textlink="">
      <xdr:nvSpPr>
        <xdr:cNvPr id="41" name="テキスト ボックス 40">
          <a:extLst>
            <a:ext uri="{FF2B5EF4-FFF2-40B4-BE49-F238E27FC236}">
              <a16:creationId xmlns:a16="http://schemas.microsoft.com/office/drawing/2014/main" id="{EA9F56BD-65BB-43FE-B4D5-05D24B08C9E8}"/>
            </a:ext>
          </a:extLst>
        </xdr:cNvPr>
        <xdr:cNvSpPr txBox="1"/>
      </xdr:nvSpPr>
      <xdr:spPr>
        <a:xfrm>
          <a:off x="7993380" y="4914900"/>
          <a:ext cx="4789170" cy="1257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評価対象技術者が。若手・女性技術者に該当する場合”〇”が自動入力されます。該当しない場合は”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「国家資格」欄に”あり”と入力した場合、”〇”が入力されます。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”なし”の場合</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評価対象者の「技術者の育成」の評価が正しく入力されているか確認してください。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358140</xdr:colOff>
      <xdr:row>34</xdr:row>
      <xdr:rowOff>167640</xdr:rowOff>
    </xdr:from>
    <xdr:to>
      <xdr:col>36</xdr:col>
      <xdr:colOff>95250</xdr:colOff>
      <xdr:row>40</xdr:row>
      <xdr:rowOff>15240</xdr:rowOff>
    </xdr:to>
    <xdr:sp macro="" textlink="">
      <xdr:nvSpPr>
        <xdr:cNvPr id="42" name="矢印: 上向き折線 41">
          <a:extLst>
            <a:ext uri="{FF2B5EF4-FFF2-40B4-BE49-F238E27FC236}">
              <a16:creationId xmlns:a16="http://schemas.microsoft.com/office/drawing/2014/main" id="{F0A73757-627A-44C5-8750-D20B80B3F97A}"/>
            </a:ext>
          </a:extLst>
        </xdr:cNvPr>
        <xdr:cNvSpPr/>
      </xdr:nvSpPr>
      <xdr:spPr>
        <a:xfrm>
          <a:off x="4101465" y="6206490"/>
          <a:ext cx="6233160" cy="990600"/>
        </a:xfrm>
        <a:prstGeom prst="bentUpArrow">
          <a:avLst>
            <a:gd name="adj1" fmla="val 15773"/>
            <a:gd name="adj2" fmla="val 17806"/>
            <a:gd name="adj3" fmla="val 1886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1365436</xdr:colOff>
      <xdr:row>0</xdr:row>
      <xdr:rowOff>0</xdr:rowOff>
    </xdr:from>
    <xdr:to>
      <xdr:col>9</xdr:col>
      <xdr:colOff>50960</xdr:colOff>
      <xdr:row>22</xdr:row>
      <xdr:rowOff>15370</xdr:rowOff>
    </xdr:to>
    <xdr:grpSp>
      <xdr:nvGrpSpPr>
        <xdr:cNvPr id="8" name="グループ化 7">
          <a:extLst>
            <a:ext uri="{FF2B5EF4-FFF2-40B4-BE49-F238E27FC236}">
              <a16:creationId xmlns:a16="http://schemas.microsoft.com/office/drawing/2014/main" id="{B47C8921-C58F-4726-B0D5-F4566C9154D7}"/>
            </a:ext>
          </a:extLst>
        </xdr:cNvPr>
        <xdr:cNvGrpSpPr/>
      </xdr:nvGrpSpPr>
      <xdr:grpSpPr>
        <a:xfrm>
          <a:off x="1867086" y="0"/>
          <a:ext cx="8372449" cy="4650870"/>
          <a:chOff x="2429996" y="0"/>
          <a:chExt cx="8813960" cy="4665811"/>
        </a:xfrm>
      </xdr:grpSpPr>
      <xdr:sp macro="" textlink="">
        <xdr:nvSpPr>
          <xdr:cNvPr id="2" name="テキスト ボックス 1">
            <a:extLst>
              <a:ext uri="{FF2B5EF4-FFF2-40B4-BE49-F238E27FC236}">
                <a16:creationId xmlns:a16="http://schemas.microsoft.com/office/drawing/2014/main" id="{B745B2D9-A7DE-49B9-B638-5FD11E31D438}"/>
              </a:ext>
            </a:extLst>
          </xdr:cNvPr>
          <xdr:cNvSpPr txBox="1"/>
        </xdr:nvSpPr>
        <xdr:spPr>
          <a:xfrm>
            <a:off x="2429996" y="0"/>
            <a:ext cx="3877852" cy="55693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3" name="グループ化 2">
            <a:extLst>
              <a:ext uri="{FF2B5EF4-FFF2-40B4-BE49-F238E27FC236}">
                <a16:creationId xmlns:a16="http://schemas.microsoft.com/office/drawing/2014/main" id="{63059471-FDE9-4B8C-9A0B-2BFC3F4096A3}"/>
              </a:ext>
            </a:extLst>
          </xdr:cNvPr>
          <xdr:cNvGrpSpPr/>
        </xdr:nvGrpSpPr>
        <xdr:grpSpPr>
          <a:xfrm>
            <a:off x="5987303" y="1724025"/>
            <a:ext cx="5256653" cy="2941786"/>
            <a:chOff x="5979093" y="1711762"/>
            <a:chExt cx="5253291" cy="2939545"/>
          </a:xfrm>
        </xdr:grpSpPr>
        <xdr:sp macro="" textlink="">
          <xdr:nvSpPr>
            <xdr:cNvPr id="4" name="正方形/長方形 3">
              <a:extLst>
                <a:ext uri="{FF2B5EF4-FFF2-40B4-BE49-F238E27FC236}">
                  <a16:creationId xmlns:a16="http://schemas.microsoft.com/office/drawing/2014/main" id="{E0DE06EF-2FB8-4111-80CC-7329AB7F336F}"/>
                </a:ext>
              </a:extLst>
            </xdr:cNvPr>
            <xdr:cNvSpPr/>
          </xdr:nvSpPr>
          <xdr:spPr>
            <a:xfrm>
              <a:off x="10393882" y="1711762"/>
              <a:ext cx="838502" cy="11622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6B27ED15-AB7B-4E27-B263-3E12322DCC3C}"/>
                </a:ext>
              </a:extLst>
            </xdr:cNvPr>
            <xdr:cNvSpPr/>
          </xdr:nvSpPr>
          <xdr:spPr>
            <a:xfrm>
              <a:off x="8837038" y="3407171"/>
              <a:ext cx="2395346" cy="1244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向き折線 5">
              <a:extLst>
                <a:ext uri="{FF2B5EF4-FFF2-40B4-BE49-F238E27FC236}">
                  <a16:creationId xmlns:a16="http://schemas.microsoft.com/office/drawing/2014/main" id="{956E0D9A-F4AA-40E6-8396-57DDAE0E02E8}"/>
                </a:ext>
              </a:extLst>
            </xdr:cNvPr>
            <xdr:cNvSpPr/>
          </xdr:nvSpPr>
          <xdr:spPr>
            <a:xfrm rot="10800000">
              <a:off x="8863309" y="2153047"/>
              <a:ext cx="1438603" cy="1195005"/>
            </a:xfrm>
            <a:prstGeom prst="bentUpArrow">
              <a:avLst>
                <a:gd name="adj1" fmla="val 10988"/>
                <a:gd name="adj2" fmla="val 10851"/>
                <a:gd name="adj3" fmla="val 168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13500077-21CD-40FD-8053-8D43AB767E85}"/>
                </a:ext>
              </a:extLst>
            </xdr:cNvPr>
            <xdr:cNvSpPr txBox="1"/>
          </xdr:nvSpPr>
          <xdr:spPr>
            <a:xfrm>
              <a:off x="5979093" y="2411016"/>
              <a:ext cx="4257675" cy="56904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記載された工事の不履行項目数の合計を自動で、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不履行項目数の合計に記載しますので、確認して下さい。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grp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b.pref.hyogo.lg.jp/ks03/wd38_000000002.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eb.pref.hyogo.lg.jp/ks03/wd38_000000002.html" TargetMode="External"/><Relationship Id="rId1" Type="http://schemas.openxmlformats.org/officeDocument/2006/relationships/hyperlink" Target="mailto:zzzzzzz@zz.zz" TargetMode="External"/><Relationship Id="rId4"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A1:M47"/>
  <sheetViews>
    <sheetView workbookViewId="0"/>
  </sheetViews>
  <sheetFormatPr defaultRowHeight="13"/>
  <cols>
    <col min="1" max="1" width="27" customWidth="1"/>
    <col min="2" max="9" width="10.6328125" customWidth="1"/>
    <col min="12" max="12" width="19.08984375" style="54" customWidth="1"/>
    <col min="13" max="13" width="9" customWidth="1"/>
  </cols>
  <sheetData>
    <row r="1" spans="1:13">
      <c r="A1" t="s">
        <v>64</v>
      </c>
    </row>
    <row r="2" spans="1:13">
      <c r="A2" s="52" t="s">
        <v>65</v>
      </c>
      <c r="B2" s="53" t="s">
        <v>74</v>
      </c>
      <c r="C2" s="53" t="s">
        <v>74</v>
      </c>
      <c r="D2" s="53" t="s">
        <v>74</v>
      </c>
      <c r="E2" s="53" t="s">
        <v>74</v>
      </c>
      <c r="F2" s="53" t="s">
        <v>76</v>
      </c>
      <c r="G2" s="53" t="s">
        <v>76</v>
      </c>
      <c r="H2" s="53" t="s">
        <v>76</v>
      </c>
      <c r="I2" s="53" t="s">
        <v>76</v>
      </c>
      <c r="L2" s="56" t="s">
        <v>81</v>
      </c>
      <c r="M2" s="55">
        <v>0</v>
      </c>
    </row>
    <row r="3" spans="1:13">
      <c r="A3" s="52" t="s">
        <v>55</v>
      </c>
      <c r="B3" s="53" t="s">
        <v>75</v>
      </c>
      <c r="C3" s="53" t="s">
        <v>77</v>
      </c>
      <c r="D3" s="53" t="s">
        <v>78</v>
      </c>
      <c r="E3" s="53" t="s">
        <v>76</v>
      </c>
      <c r="F3" s="53" t="s">
        <v>75</v>
      </c>
      <c r="G3" s="53" t="s">
        <v>77</v>
      </c>
      <c r="H3" s="53" t="s">
        <v>78</v>
      </c>
      <c r="I3" s="53" t="s">
        <v>76</v>
      </c>
      <c r="L3" s="56" t="s">
        <v>82</v>
      </c>
      <c r="M3" s="54">
        <v>28</v>
      </c>
    </row>
    <row r="4" spans="1:13">
      <c r="A4" s="449" t="s">
        <v>66</v>
      </c>
      <c r="B4" s="450"/>
      <c r="C4" s="450"/>
      <c r="D4" s="450"/>
      <c r="E4" s="450"/>
      <c r="F4" s="450"/>
      <c r="G4" s="450"/>
      <c r="H4" s="450"/>
      <c r="I4" s="451"/>
      <c r="L4" s="56" t="s">
        <v>83</v>
      </c>
      <c r="M4">
        <v>1</v>
      </c>
    </row>
    <row r="5" spans="1:13">
      <c r="A5" s="52" t="s">
        <v>80</v>
      </c>
      <c r="B5" s="53" t="e">
        <f>IF(#REF!="","",INT(TEXT(VLOOKUP(#REF!,L2:M47,2,),"00")&amp;TEXT(#REF!,"000000")))</f>
        <v>#REF!</v>
      </c>
      <c r="C5" s="53" t="e">
        <f>IF(#REF!="","",INT(TEXT(VLOOKUP(#REF!,L2:M47,2,),"00")&amp;TEXT(#REF!,"000000")))</f>
        <v>#REF!</v>
      </c>
      <c r="D5" s="53" t="e">
        <f>IF(#REF!="","",INT(TEXT(VLOOKUP(#REF!,L2:M47,2,),"00")&amp;TEXT(#REF!,"000000")))</f>
        <v>#REF!</v>
      </c>
      <c r="E5" s="53" t="str">
        <f>IF(様式2!$J4="","",INT(TEXT(VLOOKUP(様式2!$J4,L2:M47,2,),"00")&amp;TEXT(様式2!$L4,"000000")))</f>
        <v/>
      </c>
      <c r="F5" s="53" t="e">
        <f>IF(#REF!="","",INT(TEXT(VLOOKUP(#REF!,L2:M47,2,),"00")&amp;TEXT(#REF!,"000000")))</f>
        <v>#REF!</v>
      </c>
      <c r="G5" s="53" t="e">
        <f>IF(#REF!="","",INT(TEXT(VLOOKUP(#REF!,L2:M47,2,),"00")&amp;TEXT(#REF!,"000000")))</f>
        <v>#REF!</v>
      </c>
      <c r="H5" s="53" t="e">
        <f>IF(#REF!="","",INT(TEXT(VLOOKUP(#REF!,L2:M47,2,),"00")&amp;TEXT(#REF!,"000000")))</f>
        <v>#REF!</v>
      </c>
      <c r="I5" s="53" t="e">
        <f>IF(#REF!="","",INT(TEXT(VLOOKUP(#REF!,L2:M47,2,),"00")&amp;TEXT(#REF!,"000000")))</f>
        <v>#REF!</v>
      </c>
      <c r="L5" s="56" t="s">
        <v>84</v>
      </c>
      <c r="M5">
        <v>2</v>
      </c>
    </row>
    <row r="6" spans="1:13">
      <c r="A6" s="52" t="s">
        <v>12</v>
      </c>
      <c r="B6" s="53" t="e">
        <f>IF(#REF!="","",#REF!)</f>
        <v>#REF!</v>
      </c>
      <c r="C6" s="53" t="e">
        <f>IF(#REF!="","",#REF!)</f>
        <v>#REF!</v>
      </c>
      <c r="D6" s="53" t="e">
        <f>IF(#REF!="","",#REF!)</f>
        <v>#REF!</v>
      </c>
      <c r="E6" s="53">
        <f>IF(様式2!$J5="","",様式2!$J5)</f>
        <v>0</v>
      </c>
      <c r="F6" s="53" t="e">
        <f>IF(#REF!="","",#REF!)</f>
        <v>#REF!</v>
      </c>
      <c r="G6" s="53" t="e">
        <f>IF(#REF!="","",#REF!)</f>
        <v>#REF!</v>
      </c>
      <c r="H6" s="53" t="e">
        <f>IF(#REF!="","",#REF!)</f>
        <v>#REF!</v>
      </c>
      <c r="I6" s="53" t="e">
        <f>IF(#REF!="","",#REF!)</f>
        <v>#REF!</v>
      </c>
      <c r="L6" s="56" t="s">
        <v>85</v>
      </c>
      <c r="M6">
        <v>3</v>
      </c>
    </row>
    <row r="7" spans="1:13">
      <c r="A7" s="449" t="s">
        <v>0</v>
      </c>
      <c r="B7" s="450"/>
      <c r="C7" s="450"/>
      <c r="D7" s="450"/>
      <c r="E7" s="450"/>
      <c r="F7" s="450"/>
      <c r="G7" s="450"/>
      <c r="H7" s="450"/>
      <c r="I7" s="451"/>
      <c r="L7" s="56" t="s">
        <v>86</v>
      </c>
      <c r="M7">
        <v>4</v>
      </c>
    </row>
    <row r="8" spans="1:13">
      <c r="A8" s="52" t="s">
        <v>65</v>
      </c>
      <c r="B8" s="53" t="e">
        <f>#REF!</f>
        <v>#REF!</v>
      </c>
      <c r="C8" s="53" t="e">
        <f>#REF!</f>
        <v>#REF!</v>
      </c>
      <c r="D8" s="53" t="e">
        <f>#REF!</f>
        <v>#REF!</v>
      </c>
      <c r="E8" s="53">
        <f>様式2!J12</f>
        <v>0</v>
      </c>
      <c r="F8" s="53" t="s">
        <v>79</v>
      </c>
      <c r="G8" s="53" t="s">
        <v>79</v>
      </c>
      <c r="H8" s="53" t="s">
        <v>79</v>
      </c>
      <c r="I8" s="53" t="s">
        <v>79</v>
      </c>
      <c r="L8" s="56" t="s">
        <v>87</v>
      </c>
      <c r="M8">
        <v>5</v>
      </c>
    </row>
    <row r="9" spans="1:13">
      <c r="A9" s="52" t="s">
        <v>56</v>
      </c>
      <c r="B9" s="441" t="e">
        <f>#REF!</f>
        <v>#REF!</v>
      </c>
      <c r="C9" s="441" t="e">
        <f>#REF!</f>
        <v>#REF!</v>
      </c>
      <c r="D9" s="441" t="e">
        <f>#REF!</f>
        <v>#REF!</v>
      </c>
      <c r="E9" s="441">
        <f>様式2!J14</f>
        <v>0</v>
      </c>
      <c r="F9" s="441" t="e">
        <f>#REF!</f>
        <v>#REF!</v>
      </c>
      <c r="G9" s="441" t="e">
        <f>#REF!</f>
        <v>#REF!</v>
      </c>
      <c r="H9" s="441" t="e">
        <f>#REF!</f>
        <v>#REF!</v>
      </c>
      <c r="I9" s="441" t="e">
        <f>#REF!</f>
        <v>#REF!</v>
      </c>
      <c r="L9" s="56" t="s">
        <v>88</v>
      </c>
      <c r="M9">
        <v>6</v>
      </c>
    </row>
    <row r="10" spans="1:13">
      <c r="A10" s="52" t="s">
        <v>67</v>
      </c>
      <c r="B10" s="53" t="e">
        <f>#REF!</f>
        <v>#REF!</v>
      </c>
      <c r="C10" s="53" t="e">
        <f>#REF!</f>
        <v>#REF!</v>
      </c>
      <c r="D10" s="53" t="e">
        <f>#REF!</f>
        <v>#REF!</v>
      </c>
      <c r="E10" s="53">
        <f>様式2!J19</f>
        <v>0</v>
      </c>
      <c r="F10" s="53" t="e">
        <f>#REF!</f>
        <v>#REF!</v>
      </c>
      <c r="G10" s="53" t="e">
        <f>#REF!</f>
        <v>#REF!</v>
      </c>
      <c r="H10" s="53" t="e">
        <f>#REF!</f>
        <v>#REF!</v>
      </c>
      <c r="I10" s="53" t="e">
        <f>#REF!</f>
        <v>#REF!</v>
      </c>
      <c r="L10" s="56" t="s">
        <v>89</v>
      </c>
      <c r="M10">
        <v>7</v>
      </c>
    </row>
    <row r="11" spans="1:13">
      <c r="A11" s="52" t="s">
        <v>55</v>
      </c>
      <c r="B11" s="53" t="e">
        <f>#REF!</f>
        <v>#REF!</v>
      </c>
      <c r="C11" s="53" t="e">
        <f>#REF!</f>
        <v>#REF!</v>
      </c>
      <c r="D11" s="53" t="e">
        <f>#REF!</f>
        <v>#REF!</v>
      </c>
      <c r="E11" s="53" t="s">
        <v>79</v>
      </c>
      <c r="F11" s="53" t="e">
        <f>#REF!</f>
        <v>#REF!</v>
      </c>
      <c r="G11" s="53" t="e">
        <f>#REF!</f>
        <v>#REF!</v>
      </c>
      <c r="H11" s="53" t="e">
        <f>#REF!</f>
        <v>#REF!</v>
      </c>
      <c r="I11" s="53" t="s">
        <v>79</v>
      </c>
      <c r="L11" s="56" t="s">
        <v>90</v>
      </c>
      <c r="M11">
        <v>8</v>
      </c>
    </row>
    <row r="12" spans="1:13">
      <c r="A12" s="449" t="s">
        <v>68</v>
      </c>
      <c r="B12" s="450"/>
      <c r="C12" s="450"/>
      <c r="D12" s="450"/>
      <c r="E12" s="450"/>
      <c r="F12" s="450"/>
      <c r="G12" s="450"/>
      <c r="H12" s="450"/>
      <c r="I12" s="451"/>
      <c r="L12" s="56" t="s">
        <v>91</v>
      </c>
      <c r="M12">
        <v>9</v>
      </c>
    </row>
    <row r="13" spans="1:13">
      <c r="A13" s="52" t="s">
        <v>65</v>
      </c>
      <c r="B13" s="53" t="e">
        <f>#REF!</f>
        <v>#REF!</v>
      </c>
      <c r="C13" s="53" t="e">
        <f>#REF!</f>
        <v>#REF!</v>
      </c>
      <c r="D13" s="53" t="e">
        <f>#REF!</f>
        <v>#REF!</v>
      </c>
      <c r="E13" s="53">
        <f>様式2!J25</f>
        <v>0</v>
      </c>
      <c r="F13" s="53" t="s">
        <v>79</v>
      </c>
      <c r="G13" s="53" t="s">
        <v>79</v>
      </c>
      <c r="H13" s="53" t="s">
        <v>79</v>
      </c>
      <c r="I13" s="53" t="s">
        <v>79</v>
      </c>
      <c r="L13" s="56" t="s">
        <v>92</v>
      </c>
      <c r="M13">
        <v>10</v>
      </c>
    </row>
    <row r="14" spans="1:13">
      <c r="A14" s="52" t="s">
        <v>56</v>
      </c>
      <c r="B14" s="441" t="e">
        <f>#REF!</f>
        <v>#REF!</v>
      </c>
      <c r="C14" s="441" t="e">
        <f>#REF!</f>
        <v>#REF!</v>
      </c>
      <c r="D14" s="441" t="e">
        <f>#REF!</f>
        <v>#REF!</v>
      </c>
      <c r="E14" s="441">
        <f>様式2!J27</f>
        <v>0</v>
      </c>
      <c r="F14" s="441" t="e">
        <f>#REF!</f>
        <v>#REF!</v>
      </c>
      <c r="G14" s="441" t="e">
        <f>#REF!</f>
        <v>#REF!</v>
      </c>
      <c r="H14" s="441" t="e">
        <f>#REF!</f>
        <v>#REF!</v>
      </c>
      <c r="I14" s="441" t="e">
        <f>#REF!</f>
        <v>#REF!</v>
      </c>
      <c r="L14" s="56" t="s">
        <v>93</v>
      </c>
      <c r="M14">
        <v>11</v>
      </c>
    </row>
    <row r="15" spans="1:13">
      <c r="A15" s="52" t="s">
        <v>69</v>
      </c>
      <c r="B15" s="442" t="e">
        <f>#REF!</f>
        <v>#REF!</v>
      </c>
      <c r="C15" s="442" t="e">
        <f>#REF!</f>
        <v>#REF!</v>
      </c>
      <c r="D15" s="442" t="e">
        <f>#REF!</f>
        <v>#REF!</v>
      </c>
      <c r="E15" s="442">
        <f>様式2!J32</f>
        <v>0</v>
      </c>
      <c r="F15" s="442" t="e">
        <f>#REF!</f>
        <v>#REF!</v>
      </c>
      <c r="G15" s="442" t="e">
        <f>#REF!</f>
        <v>#REF!</v>
      </c>
      <c r="H15" s="442" t="e">
        <f>#REF!</f>
        <v>#REF!</v>
      </c>
      <c r="I15" s="442" t="e">
        <f>#REF!</f>
        <v>#REF!</v>
      </c>
      <c r="L15" s="56" t="s">
        <v>94</v>
      </c>
      <c r="M15">
        <v>12</v>
      </c>
    </row>
    <row r="16" spans="1:13">
      <c r="A16" s="449" t="s">
        <v>202</v>
      </c>
      <c r="B16" s="450"/>
      <c r="C16" s="450"/>
      <c r="D16" s="450"/>
      <c r="E16" s="450"/>
      <c r="F16" s="450"/>
      <c r="G16" s="450"/>
      <c r="H16" s="450"/>
      <c r="I16" s="451"/>
      <c r="L16" s="56" t="s">
        <v>95</v>
      </c>
      <c r="M16">
        <v>13</v>
      </c>
    </row>
    <row r="17" spans="1:13">
      <c r="A17" s="52" t="s">
        <v>70</v>
      </c>
      <c r="B17" s="442" t="e">
        <f>#REF!</f>
        <v>#REF!</v>
      </c>
      <c r="C17" s="442" t="e">
        <f>#REF!</f>
        <v>#REF!</v>
      </c>
      <c r="D17" s="442" t="e">
        <f>#REF!</f>
        <v>#REF!</v>
      </c>
      <c r="E17" s="442">
        <f>様式2!J34</f>
        <v>0</v>
      </c>
      <c r="F17" s="442" t="e">
        <f>#REF!</f>
        <v>#REF!</v>
      </c>
      <c r="G17" s="442" t="e">
        <f>#REF!</f>
        <v>#REF!</v>
      </c>
      <c r="H17" s="442" t="e">
        <f>#REF!</f>
        <v>#REF!</v>
      </c>
      <c r="I17" s="442" t="e">
        <f>#REF!</f>
        <v>#REF!</v>
      </c>
      <c r="L17" s="56" t="s">
        <v>96</v>
      </c>
      <c r="M17">
        <v>14</v>
      </c>
    </row>
    <row r="18" spans="1:13">
      <c r="A18" s="52" t="s">
        <v>71</v>
      </c>
      <c r="B18" s="442" t="e">
        <f>#REF!</f>
        <v>#REF!</v>
      </c>
      <c r="C18" s="442" t="e">
        <f>#REF!</f>
        <v>#REF!</v>
      </c>
      <c r="D18" s="442" t="e">
        <f>#REF!</f>
        <v>#REF!</v>
      </c>
      <c r="E18" s="442">
        <f>様式2!J36</f>
        <v>0</v>
      </c>
      <c r="F18" s="442" t="e">
        <f>#REF!</f>
        <v>#REF!</v>
      </c>
      <c r="G18" s="442" t="e">
        <f>#REF!</f>
        <v>#REF!</v>
      </c>
      <c r="H18" s="442" t="e">
        <f>#REF!</f>
        <v>#REF!</v>
      </c>
      <c r="I18" s="442" t="e">
        <f>#REF!</f>
        <v>#REF!</v>
      </c>
      <c r="L18" s="56" t="s">
        <v>97</v>
      </c>
      <c r="M18">
        <v>15</v>
      </c>
    </row>
    <row r="19" spans="1:13">
      <c r="A19" s="52" t="s">
        <v>72</v>
      </c>
      <c r="B19" s="442" t="e">
        <f>#REF!</f>
        <v>#REF!</v>
      </c>
      <c r="C19" s="442" t="e">
        <f>#REF!</f>
        <v>#REF!</v>
      </c>
      <c r="D19" s="442" t="e">
        <f>#REF!</f>
        <v>#REF!</v>
      </c>
      <c r="E19" s="442">
        <f>様式2!J38</f>
        <v>0</v>
      </c>
      <c r="F19" s="442" t="e">
        <f>#REF!</f>
        <v>#REF!</v>
      </c>
      <c r="G19" s="442" t="e">
        <f>#REF!</f>
        <v>#REF!</v>
      </c>
      <c r="H19" s="442" t="e">
        <f>#REF!</f>
        <v>#REF!</v>
      </c>
      <c r="I19" s="442" t="e">
        <f>#REF!</f>
        <v>#REF!</v>
      </c>
      <c r="L19" s="56" t="s">
        <v>98</v>
      </c>
      <c r="M19">
        <v>16</v>
      </c>
    </row>
    <row r="20" spans="1:13">
      <c r="A20" s="52" t="s">
        <v>73</v>
      </c>
      <c r="B20" s="53" t="s">
        <v>79</v>
      </c>
      <c r="C20" s="53" t="s">
        <v>79</v>
      </c>
      <c r="D20" s="53" t="s">
        <v>79</v>
      </c>
      <c r="E20" s="53" t="s">
        <v>79</v>
      </c>
      <c r="F20" s="53" t="s">
        <v>79</v>
      </c>
      <c r="G20" s="53" t="s">
        <v>79</v>
      </c>
      <c r="H20" s="53" t="s">
        <v>79</v>
      </c>
      <c r="I20" s="53" t="s">
        <v>79</v>
      </c>
      <c r="L20" s="56" t="s">
        <v>99</v>
      </c>
      <c r="M20">
        <v>17</v>
      </c>
    </row>
    <row r="21" spans="1:13">
      <c r="A21" s="52" t="s">
        <v>699</v>
      </c>
      <c r="B21" s="442" t="e">
        <f>#REF!</f>
        <v>#REF!</v>
      </c>
      <c r="C21" s="442" t="e">
        <f>#REF!</f>
        <v>#REF!</v>
      </c>
      <c r="D21" s="442" t="e">
        <f>#REF!</f>
        <v>#REF!</v>
      </c>
      <c r="E21" s="442">
        <f>様式2!J40</f>
        <v>0</v>
      </c>
      <c r="F21" s="442" t="e">
        <f>#REF!</f>
        <v>#REF!</v>
      </c>
      <c r="G21" s="442" t="e">
        <f>#REF!</f>
        <v>#REF!</v>
      </c>
      <c r="H21" s="442" t="e">
        <f>#REF!</f>
        <v>#REF!</v>
      </c>
      <c r="I21" s="442" t="e">
        <f>#REF!</f>
        <v>#REF!</v>
      </c>
      <c r="L21" s="56" t="s">
        <v>100</v>
      </c>
      <c r="M21">
        <v>18</v>
      </c>
    </row>
    <row r="22" spans="1:13">
      <c r="A22" s="449" t="s">
        <v>205</v>
      </c>
      <c r="B22" s="450"/>
      <c r="C22" s="450"/>
      <c r="D22" s="450"/>
      <c r="E22" s="450"/>
      <c r="F22" s="450"/>
      <c r="G22" s="450"/>
      <c r="H22" s="450"/>
      <c r="I22" s="451"/>
      <c r="L22" s="56" t="s">
        <v>101</v>
      </c>
      <c r="M22">
        <v>19</v>
      </c>
    </row>
    <row r="23" spans="1:13">
      <c r="A23" s="52" t="s">
        <v>206</v>
      </c>
      <c r="B23" s="53" t="s">
        <v>79</v>
      </c>
      <c r="C23" s="53" t="s">
        <v>79</v>
      </c>
      <c r="D23" s="53" t="s">
        <v>79</v>
      </c>
      <c r="E23" s="53" t="s">
        <v>79</v>
      </c>
      <c r="F23" s="53" t="s">
        <v>79</v>
      </c>
      <c r="G23" s="53" t="s">
        <v>79</v>
      </c>
      <c r="H23" s="53" t="s">
        <v>79</v>
      </c>
      <c r="I23" s="53" t="s">
        <v>79</v>
      </c>
      <c r="L23" s="56" t="s">
        <v>102</v>
      </c>
      <c r="M23">
        <v>20</v>
      </c>
    </row>
    <row r="24" spans="1:13">
      <c r="A24" s="52" t="s">
        <v>194</v>
      </c>
      <c r="B24" s="53" t="e">
        <f>IF(#REF!="専任補助者","○","")</f>
        <v>#REF!</v>
      </c>
      <c r="C24" s="53" t="e">
        <f>IF(#REF!="専任補助者","○","")</f>
        <v>#REF!</v>
      </c>
      <c r="D24" s="53" t="e">
        <f>IF(#REF!="専任補助者","○","")</f>
        <v>#REF!</v>
      </c>
      <c r="E24" s="53" t="str">
        <f>IF(様式2!I24="専任補助者","○","")</f>
        <v/>
      </c>
      <c r="F24" s="53" t="e">
        <f>IF(#REF!="専任補助者","○","")</f>
        <v>#REF!</v>
      </c>
      <c r="G24" s="53" t="e">
        <f>IF(#REF!="専任補助者","○","")</f>
        <v>#REF!</v>
      </c>
      <c r="H24" s="53" t="e">
        <f>IF(#REF!="専任補助者","○","")</f>
        <v>#REF!</v>
      </c>
      <c r="I24" s="53" t="e">
        <f>IF(#REF!="専任補助者","○","")</f>
        <v>#REF!</v>
      </c>
      <c r="L24" s="56" t="s">
        <v>103</v>
      </c>
      <c r="M24">
        <v>21</v>
      </c>
    </row>
    <row r="25" spans="1:13">
      <c r="L25" s="56" t="s">
        <v>104</v>
      </c>
      <c r="M25">
        <v>22</v>
      </c>
    </row>
    <row r="26" spans="1:13">
      <c r="A26" s="52" t="s">
        <v>222</v>
      </c>
      <c r="B26" s="442" t="e">
        <f>#REF!</f>
        <v>#REF!</v>
      </c>
      <c r="C26" s="442" t="e">
        <f>#REF!</f>
        <v>#REF!</v>
      </c>
      <c r="D26" s="442" t="e">
        <f>#REF!</f>
        <v>#REF!</v>
      </c>
      <c r="E26" s="442">
        <f>様式2!J53</f>
        <v>0</v>
      </c>
      <c r="F26" s="442" t="e">
        <f>#REF!</f>
        <v>#REF!</v>
      </c>
      <c r="G26" s="442" t="e">
        <f>#REF!</f>
        <v>#REF!</v>
      </c>
      <c r="H26" s="442" t="e">
        <f>#REF!</f>
        <v>#REF!</v>
      </c>
      <c r="I26" s="442" t="e">
        <f>#REF!</f>
        <v>#REF!</v>
      </c>
      <c r="L26" s="56" t="s">
        <v>105</v>
      </c>
      <c r="M26">
        <v>23</v>
      </c>
    </row>
    <row r="27" spans="1:13">
      <c r="L27" s="56" t="s">
        <v>106</v>
      </c>
      <c r="M27">
        <v>24</v>
      </c>
    </row>
    <row r="28" spans="1:13">
      <c r="A28" s="52" t="s">
        <v>223</v>
      </c>
      <c r="B28" s="53" t="s">
        <v>79</v>
      </c>
      <c r="C28" s="53" t="s">
        <v>79</v>
      </c>
      <c r="D28" s="53" t="s">
        <v>79</v>
      </c>
      <c r="E28" s="53" t="s">
        <v>79</v>
      </c>
      <c r="F28" s="53" t="s">
        <v>79</v>
      </c>
      <c r="G28" s="53" t="s">
        <v>79</v>
      </c>
      <c r="H28" s="53" t="s">
        <v>79</v>
      </c>
      <c r="I28" s="53" t="s">
        <v>79</v>
      </c>
      <c r="L28" s="56" t="s">
        <v>107</v>
      </c>
      <c r="M28">
        <v>25</v>
      </c>
    </row>
    <row r="29" spans="1:13">
      <c r="A29" s="449" t="s">
        <v>235</v>
      </c>
      <c r="B29" s="450"/>
      <c r="C29" s="450"/>
      <c r="D29" s="450"/>
      <c r="E29" s="450"/>
      <c r="F29" s="450"/>
      <c r="G29" s="450"/>
      <c r="H29" s="450"/>
      <c r="I29" s="451"/>
      <c r="L29" s="56" t="s">
        <v>108</v>
      </c>
      <c r="M29">
        <v>29</v>
      </c>
    </row>
    <row r="30" spans="1:13">
      <c r="A30" s="52" t="s">
        <v>246</v>
      </c>
      <c r="B30" s="442" t="e">
        <f>#REF!</f>
        <v>#REF!</v>
      </c>
      <c r="C30" s="442" t="e">
        <f>#REF!</f>
        <v>#REF!</v>
      </c>
      <c r="D30" s="442" t="e">
        <f>#REF!</f>
        <v>#REF!</v>
      </c>
      <c r="E30" s="442">
        <f>様式2!J44</f>
        <v>0</v>
      </c>
      <c r="F30" s="442" t="e">
        <f>#REF!</f>
        <v>#REF!</v>
      </c>
      <c r="G30" s="442" t="e">
        <f>#REF!</f>
        <v>#REF!</v>
      </c>
      <c r="H30" s="442" t="e">
        <f>#REF!</f>
        <v>#REF!</v>
      </c>
      <c r="I30" s="442" t="e">
        <f>#REF!</f>
        <v>#REF!</v>
      </c>
      <c r="L30" s="56" t="s">
        <v>109</v>
      </c>
      <c r="M30">
        <v>30</v>
      </c>
    </row>
    <row r="31" spans="1:13">
      <c r="A31" s="52" t="s">
        <v>226</v>
      </c>
      <c r="B31" s="442" t="e">
        <f>#REF!</f>
        <v>#REF!</v>
      </c>
      <c r="C31" s="442" t="e">
        <f>#REF!</f>
        <v>#REF!</v>
      </c>
      <c r="D31" s="442" t="e">
        <f>#REF!</f>
        <v>#REF!</v>
      </c>
      <c r="E31" s="442" t="str">
        <f>様式2!J46</f>
        <v/>
      </c>
      <c r="F31" s="442" t="e">
        <f>#REF!</f>
        <v>#REF!</v>
      </c>
      <c r="G31" s="442" t="e">
        <f>#REF!</f>
        <v>#REF!</v>
      </c>
      <c r="H31" s="442" t="e">
        <f>#REF!</f>
        <v>#REF!</v>
      </c>
      <c r="I31" s="442" t="e">
        <f>#REF!</f>
        <v>#REF!</v>
      </c>
      <c r="L31" s="56" t="s">
        <v>110</v>
      </c>
      <c r="M31">
        <v>31</v>
      </c>
    </row>
    <row r="32" spans="1:13">
      <c r="A32" s="121" t="s">
        <v>234</v>
      </c>
      <c r="B32" s="442" t="e">
        <f>#REF!</f>
        <v>#REF!</v>
      </c>
      <c r="C32" s="442" t="e">
        <f>#REF!</f>
        <v>#REF!</v>
      </c>
      <c r="D32" s="442" t="e">
        <f>#REF!</f>
        <v>#REF!</v>
      </c>
      <c r="E32" s="442" t="str">
        <f>様式2!J48</f>
        <v/>
      </c>
      <c r="F32" s="442" t="e">
        <f>#REF!</f>
        <v>#REF!</v>
      </c>
      <c r="G32" s="442" t="e">
        <f>#REF!</f>
        <v>#REF!</v>
      </c>
      <c r="H32" s="442" t="e">
        <f>#REF!</f>
        <v>#REF!</v>
      </c>
      <c r="I32" s="442" t="e">
        <f>#REF!</f>
        <v>#REF!</v>
      </c>
      <c r="L32" s="56" t="s">
        <v>111</v>
      </c>
      <c r="M32">
        <v>32</v>
      </c>
    </row>
    <row r="33" spans="12:13">
      <c r="L33" s="56" t="s">
        <v>112</v>
      </c>
      <c r="M33">
        <v>33</v>
      </c>
    </row>
    <row r="34" spans="12:13">
      <c r="L34" s="56" t="s">
        <v>113</v>
      </c>
      <c r="M34">
        <v>34</v>
      </c>
    </row>
    <row r="35" spans="12:13">
      <c r="L35" s="56" t="s">
        <v>114</v>
      </c>
      <c r="M35">
        <v>35</v>
      </c>
    </row>
    <row r="36" spans="12:13">
      <c r="L36" s="56" t="s">
        <v>115</v>
      </c>
      <c r="M36">
        <v>36</v>
      </c>
    </row>
    <row r="37" spans="12:13">
      <c r="L37" s="56" t="s">
        <v>116</v>
      </c>
      <c r="M37">
        <v>37</v>
      </c>
    </row>
    <row r="38" spans="12:13">
      <c r="L38" s="56" t="s">
        <v>117</v>
      </c>
      <c r="M38">
        <v>38</v>
      </c>
    </row>
    <row r="39" spans="12:13">
      <c r="L39" s="56" t="s">
        <v>118</v>
      </c>
      <c r="M39">
        <v>39</v>
      </c>
    </row>
    <row r="40" spans="12:13">
      <c r="L40" s="56" t="s">
        <v>119</v>
      </c>
      <c r="M40">
        <v>40</v>
      </c>
    </row>
    <row r="41" spans="12:13">
      <c r="L41" s="56" t="s">
        <v>120</v>
      </c>
      <c r="M41">
        <v>41</v>
      </c>
    </row>
    <row r="42" spans="12:13">
      <c r="L42" s="56" t="s">
        <v>121</v>
      </c>
      <c r="M42">
        <v>42</v>
      </c>
    </row>
    <row r="43" spans="12:13">
      <c r="L43" s="56" t="s">
        <v>122</v>
      </c>
      <c r="M43">
        <v>43</v>
      </c>
    </row>
    <row r="44" spans="12:13">
      <c r="L44" s="56" t="s">
        <v>123</v>
      </c>
      <c r="M44">
        <v>44</v>
      </c>
    </row>
    <row r="45" spans="12:13">
      <c r="L45" s="56" t="s">
        <v>124</v>
      </c>
      <c r="M45">
        <v>45</v>
      </c>
    </row>
    <row r="46" spans="12:13">
      <c r="L46" s="56" t="s">
        <v>125</v>
      </c>
      <c r="M46">
        <v>46</v>
      </c>
    </row>
    <row r="47" spans="12:13">
      <c r="L47" s="56" t="s">
        <v>126</v>
      </c>
      <c r="M47">
        <v>47</v>
      </c>
    </row>
  </sheetData>
  <sheetProtection selectLockedCells="1"/>
  <mergeCells count="6">
    <mergeCell ref="A29:I29"/>
    <mergeCell ref="A4:I4"/>
    <mergeCell ref="A7:I7"/>
    <mergeCell ref="A16:I16"/>
    <mergeCell ref="A12:I12"/>
    <mergeCell ref="A22:I22"/>
  </mergeCells>
  <phoneticPr fontId="2"/>
  <pageMargins left="0.7" right="0.7" top="0.75" bottom="0.75" header="0.3" footer="0.3"/>
  <pageSetup paperSize="9" orientation="landscape" r:id="rId1"/>
  <cellWatches>
    <cellWatch r="B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23A7-2523-434D-B556-85B2DBAE852A}">
  <sheetPr codeName="Sheet1">
    <tabColor rgb="FFFF0000"/>
    <pageSetUpPr fitToPage="1"/>
  </sheetPr>
  <dimension ref="A1:S79"/>
  <sheetViews>
    <sheetView showGridLines="0" tabSelected="1" view="pageBreakPreview" topLeftCell="A5" zoomScaleNormal="100" zoomScaleSheetLayoutView="100" workbookViewId="0">
      <selection activeCell="B11" sqref="B11:J11"/>
    </sheetView>
  </sheetViews>
  <sheetFormatPr defaultRowHeight="14"/>
  <cols>
    <col min="1" max="1" width="3.6328125" style="216" customWidth="1"/>
    <col min="2" max="2" width="2.08984375" style="217" customWidth="1"/>
    <col min="3" max="3" width="5.08984375" style="217" customWidth="1"/>
    <col min="4" max="4" width="3.6328125" style="217" customWidth="1"/>
    <col min="5" max="7" width="6.6328125" style="217" customWidth="1"/>
    <col min="8" max="9" width="6.6328125" style="216" customWidth="1"/>
    <col min="10" max="10" width="15.6328125" style="216" customWidth="1"/>
    <col min="11" max="11" width="3.6328125" style="216" customWidth="1"/>
    <col min="12" max="13" width="5.08984375" style="216" customWidth="1"/>
    <col min="14" max="15" width="6.6328125" style="216" customWidth="1"/>
    <col min="16" max="16" width="3.6328125" style="216" customWidth="1"/>
    <col min="17" max="17" width="27.6328125" style="216" customWidth="1"/>
    <col min="18" max="18" width="6.6328125" style="216" customWidth="1"/>
    <col min="19" max="262" width="9" style="216"/>
    <col min="263" max="263" width="3.6328125" style="216" customWidth="1"/>
    <col min="264" max="264" width="6.6328125" style="216" customWidth="1"/>
    <col min="265" max="265" width="3.6328125" style="216" customWidth="1"/>
    <col min="266" max="266" width="12.6328125" style="216" customWidth="1"/>
    <col min="267" max="269" width="6.6328125" style="216" customWidth="1"/>
    <col min="270" max="270" width="15.6328125" style="216" customWidth="1"/>
    <col min="271" max="271" width="3.6328125" style="216" customWidth="1"/>
    <col min="272" max="272" width="12.6328125" style="216" customWidth="1"/>
    <col min="273" max="273" width="27.6328125" style="216" customWidth="1"/>
    <col min="274" max="518" width="9" style="216"/>
    <col min="519" max="519" width="3.6328125" style="216" customWidth="1"/>
    <col min="520" max="520" width="6.6328125" style="216" customWidth="1"/>
    <col min="521" max="521" width="3.6328125" style="216" customWidth="1"/>
    <col min="522" max="522" width="12.6328125" style="216" customWidth="1"/>
    <col min="523" max="525" width="6.6328125" style="216" customWidth="1"/>
    <col min="526" max="526" width="15.6328125" style="216" customWidth="1"/>
    <col min="527" max="527" width="3.6328125" style="216" customWidth="1"/>
    <col min="528" max="528" width="12.6328125" style="216" customWidth="1"/>
    <col min="529" max="529" width="27.6328125" style="216" customWidth="1"/>
    <col min="530" max="774" width="9" style="216"/>
    <col min="775" max="775" width="3.6328125" style="216" customWidth="1"/>
    <col min="776" max="776" width="6.6328125" style="216" customWidth="1"/>
    <col min="777" max="777" width="3.6328125" style="216" customWidth="1"/>
    <col min="778" max="778" width="12.6328125" style="216" customWidth="1"/>
    <col min="779" max="781" width="6.6328125" style="216" customWidth="1"/>
    <col min="782" max="782" width="15.6328125" style="216" customWidth="1"/>
    <col min="783" max="783" width="3.6328125" style="216" customWidth="1"/>
    <col min="784" max="784" width="12.6328125" style="216" customWidth="1"/>
    <col min="785" max="785" width="27.6328125" style="216" customWidth="1"/>
    <col min="786" max="1030" width="9" style="216"/>
    <col min="1031" max="1031" width="3.6328125" style="216" customWidth="1"/>
    <col min="1032" max="1032" width="6.6328125" style="216" customWidth="1"/>
    <col min="1033" max="1033" width="3.6328125" style="216" customWidth="1"/>
    <col min="1034" max="1034" width="12.6328125" style="216" customWidth="1"/>
    <col min="1035" max="1037" width="6.6328125" style="216" customWidth="1"/>
    <col min="1038" max="1038" width="15.6328125" style="216" customWidth="1"/>
    <col min="1039" max="1039" width="3.6328125" style="216" customWidth="1"/>
    <col min="1040" max="1040" width="12.6328125" style="216" customWidth="1"/>
    <col min="1041" max="1041" width="27.6328125" style="216" customWidth="1"/>
    <col min="1042" max="1286" width="9" style="216"/>
    <col min="1287" max="1287" width="3.6328125" style="216" customWidth="1"/>
    <col min="1288" max="1288" width="6.6328125" style="216" customWidth="1"/>
    <col min="1289" max="1289" width="3.6328125" style="216" customWidth="1"/>
    <col min="1290" max="1290" width="12.6328125" style="216" customWidth="1"/>
    <col min="1291" max="1293" width="6.6328125" style="216" customWidth="1"/>
    <col min="1294" max="1294" width="15.6328125" style="216" customWidth="1"/>
    <col min="1295" max="1295" width="3.6328125" style="216" customWidth="1"/>
    <col min="1296" max="1296" width="12.6328125" style="216" customWidth="1"/>
    <col min="1297" max="1297" width="27.6328125" style="216" customWidth="1"/>
    <col min="1298" max="1542" width="9" style="216"/>
    <col min="1543" max="1543" width="3.6328125" style="216" customWidth="1"/>
    <col min="1544" max="1544" width="6.6328125" style="216" customWidth="1"/>
    <col min="1545" max="1545" width="3.6328125" style="216" customWidth="1"/>
    <col min="1546" max="1546" width="12.6328125" style="216" customWidth="1"/>
    <col min="1547" max="1549" width="6.6328125" style="216" customWidth="1"/>
    <col min="1550" max="1550" width="15.6328125" style="216" customWidth="1"/>
    <col min="1551" max="1551" width="3.6328125" style="216" customWidth="1"/>
    <col min="1552" max="1552" width="12.6328125" style="216" customWidth="1"/>
    <col min="1553" max="1553" width="27.6328125" style="216" customWidth="1"/>
    <col min="1554" max="1798" width="9" style="216"/>
    <col min="1799" max="1799" width="3.6328125" style="216" customWidth="1"/>
    <col min="1800" max="1800" width="6.6328125" style="216" customWidth="1"/>
    <col min="1801" max="1801" width="3.6328125" style="216" customWidth="1"/>
    <col min="1802" max="1802" width="12.6328125" style="216" customWidth="1"/>
    <col min="1803" max="1805" width="6.6328125" style="216" customWidth="1"/>
    <col min="1806" max="1806" width="15.6328125" style="216" customWidth="1"/>
    <col min="1807" max="1807" width="3.6328125" style="216" customWidth="1"/>
    <col min="1808" max="1808" width="12.6328125" style="216" customWidth="1"/>
    <col min="1809" max="1809" width="27.6328125" style="216" customWidth="1"/>
    <col min="1810" max="2054" width="9" style="216"/>
    <col min="2055" max="2055" width="3.6328125" style="216" customWidth="1"/>
    <col min="2056" max="2056" width="6.6328125" style="216" customWidth="1"/>
    <col min="2057" max="2057" width="3.6328125" style="216" customWidth="1"/>
    <col min="2058" max="2058" width="12.6328125" style="216" customWidth="1"/>
    <col min="2059" max="2061" width="6.6328125" style="216" customWidth="1"/>
    <col min="2062" max="2062" width="15.6328125" style="216" customWidth="1"/>
    <col min="2063" max="2063" width="3.6328125" style="216" customWidth="1"/>
    <col min="2064" max="2064" width="12.6328125" style="216" customWidth="1"/>
    <col min="2065" max="2065" width="27.6328125" style="216" customWidth="1"/>
    <col min="2066" max="2310" width="9" style="216"/>
    <col min="2311" max="2311" width="3.6328125" style="216" customWidth="1"/>
    <col min="2312" max="2312" width="6.6328125" style="216" customWidth="1"/>
    <col min="2313" max="2313" width="3.6328125" style="216" customWidth="1"/>
    <col min="2314" max="2314" width="12.6328125" style="216" customWidth="1"/>
    <col min="2315" max="2317" width="6.6328125" style="216" customWidth="1"/>
    <col min="2318" max="2318" width="15.6328125" style="216" customWidth="1"/>
    <col min="2319" max="2319" width="3.6328125" style="216" customWidth="1"/>
    <col min="2320" max="2320" width="12.6328125" style="216" customWidth="1"/>
    <col min="2321" max="2321" width="27.6328125" style="216" customWidth="1"/>
    <col min="2322" max="2566" width="9" style="216"/>
    <col min="2567" max="2567" width="3.6328125" style="216" customWidth="1"/>
    <col min="2568" max="2568" width="6.6328125" style="216" customWidth="1"/>
    <col min="2569" max="2569" width="3.6328125" style="216" customWidth="1"/>
    <col min="2570" max="2570" width="12.6328125" style="216" customWidth="1"/>
    <col min="2571" max="2573" width="6.6328125" style="216" customWidth="1"/>
    <col min="2574" max="2574" width="15.6328125" style="216" customWidth="1"/>
    <col min="2575" max="2575" width="3.6328125" style="216" customWidth="1"/>
    <col min="2576" max="2576" width="12.6328125" style="216" customWidth="1"/>
    <col min="2577" max="2577" width="27.6328125" style="216" customWidth="1"/>
    <col min="2578" max="2822" width="9" style="216"/>
    <col min="2823" max="2823" width="3.6328125" style="216" customWidth="1"/>
    <col min="2824" max="2824" width="6.6328125" style="216" customWidth="1"/>
    <col min="2825" max="2825" width="3.6328125" style="216" customWidth="1"/>
    <col min="2826" max="2826" width="12.6328125" style="216" customWidth="1"/>
    <col min="2827" max="2829" width="6.6328125" style="216" customWidth="1"/>
    <col min="2830" max="2830" width="15.6328125" style="216" customWidth="1"/>
    <col min="2831" max="2831" width="3.6328125" style="216" customWidth="1"/>
    <col min="2832" max="2832" width="12.6328125" style="216" customWidth="1"/>
    <col min="2833" max="2833" width="27.6328125" style="216" customWidth="1"/>
    <col min="2834" max="3078" width="9" style="216"/>
    <col min="3079" max="3079" width="3.6328125" style="216" customWidth="1"/>
    <col min="3080" max="3080" width="6.6328125" style="216" customWidth="1"/>
    <col min="3081" max="3081" width="3.6328125" style="216" customWidth="1"/>
    <col min="3082" max="3082" width="12.6328125" style="216" customWidth="1"/>
    <col min="3083" max="3085" width="6.6328125" style="216" customWidth="1"/>
    <col min="3086" max="3086" width="15.6328125" style="216" customWidth="1"/>
    <col min="3087" max="3087" width="3.6328125" style="216" customWidth="1"/>
    <col min="3088" max="3088" width="12.6328125" style="216" customWidth="1"/>
    <col min="3089" max="3089" width="27.6328125" style="216" customWidth="1"/>
    <col min="3090" max="3334" width="9" style="216"/>
    <col min="3335" max="3335" width="3.6328125" style="216" customWidth="1"/>
    <col min="3336" max="3336" width="6.6328125" style="216" customWidth="1"/>
    <col min="3337" max="3337" width="3.6328125" style="216" customWidth="1"/>
    <col min="3338" max="3338" width="12.6328125" style="216" customWidth="1"/>
    <col min="3339" max="3341" width="6.6328125" style="216" customWidth="1"/>
    <col min="3342" max="3342" width="15.6328125" style="216" customWidth="1"/>
    <col min="3343" max="3343" width="3.6328125" style="216" customWidth="1"/>
    <col min="3344" max="3344" width="12.6328125" style="216" customWidth="1"/>
    <col min="3345" max="3345" width="27.6328125" style="216" customWidth="1"/>
    <col min="3346" max="3590" width="9" style="216"/>
    <col min="3591" max="3591" width="3.6328125" style="216" customWidth="1"/>
    <col min="3592" max="3592" width="6.6328125" style="216" customWidth="1"/>
    <col min="3593" max="3593" width="3.6328125" style="216" customWidth="1"/>
    <col min="3594" max="3594" width="12.6328125" style="216" customWidth="1"/>
    <col min="3595" max="3597" width="6.6328125" style="216" customWidth="1"/>
    <col min="3598" max="3598" width="15.6328125" style="216" customWidth="1"/>
    <col min="3599" max="3599" width="3.6328125" style="216" customWidth="1"/>
    <col min="3600" max="3600" width="12.6328125" style="216" customWidth="1"/>
    <col min="3601" max="3601" width="27.6328125" style="216" customWidth="1"/>
    <col min="3602" max="3846" width="9" style="216"/>
    <col min="3847" max="3847" width="3.6328125" style="216" customWidth="1"/>
    <col min="3848" max="3848" width="6.6328125" style="216" customWidth="1"/>
    <col min="3849" max="3849" width="3.6328125" style="216" customWidth="1"/>
    <col min="3850" max="3850" width="12.6328125" style="216" customWidth="1"/>
    <col min="3851" max="3853" width="6.6328125" style="216" customWidth="1"/>
    <col min="3854" max="3854" width="15.6328125" style="216" customWidth="1"/>
    <col min="3855" max="3855" width="3.6328125" style="216" customWidth="1"/>
    <col min="3856" max="3856" width="12.6328125" style="216" customWidth="1"/>
    <col min="3857" max="3857" width="27.6328125" style="216" customWidth="1"/>
    <col min="3858" max="4102" width="9" style="216"/>
    <col min="4103" max="4103" width="3.6328125" style="216" customWidth="1"/>
    <col min="4104" max="4104" width="6.6328125" style="216" customWidth="1"/>
    <col min="4105" max="4105" width="3.6328125" style="216" customWidth="1"/>
    <col min="4106" max="4106" width="12.6328125" style="216" customWidth="1"/>
    <col min="4107" max="4109" width="6.6328125" style="216" customWidth="1"/>
    <col min="4110" max="4110" width="15.6328125" style="216" customWidth="1"/>
    <col min="4111" max="4111" width="3.6328125" style="216" customWidth="1"/>
    <col min="4112" max="4112" width="12.6328125" style="216" customWidth="1"/>
    <col min="4113" max="4113" width="27.6328125" style="216" customWidth="1"/>
    <col min="4114" max="4358" width="9" style="216"/>
    <col min="4359" max="4359" width="3.6328125" style="216" customWidth="1"/>
    <col min="4360" max="4360" width="6.6328125" style="216" customWidth="1"/>
    <col min="4361" max="4361" width="3.6328125" style="216" customWidth="1"/>
    <col min="4362" max="4362" width="12.6328125" style="216" customWidth="1"/>
    <col min="4363" max="4365" width="6.6328125" style="216" customWidth="1"/>
    <col min="4366" max="4366" width="15.6328125" style="216" customWidth="1"/>
    <col min="4367" max="4367" width="3.6328125" style="216" customWidth="1"/>
    <col min="4368" max="4368" width="12.6328125" style="216" customWidth="1"/>
    <col min="4369" max="4369" width="27.6328125" style="216" customWidth="1"/>
    <col min="4370" max="4614" width="9" style="216"/>
    <col min="4615" max="4615" width="3.6328125" style="216" customWidth="1"/>
    <col min="4616" max="4616" width="6.6328125" style="216" customWidth="1"/>
    <col min="4617" max="4617" width="3.6328125" style="216" customWidth="1"/>
    <col min="4618" max="4618" width="12.6328125" style="216" customWidth="1"/>
    <col min="4619" max="4621" width="6.6328125" style="216" customWidth="1"/>
    <col min="4622" max="4622" width="15.6328125" style="216" customWidth="1"/>
    <col min="4623" max="4623" width="3.6328125" style="216" customWidth="1"/>
    <col min="4624" max="4624" width="12.6328125" style="216" customWidth="1"/>
    <col min="4625" max="4625" width="27.6328125" style="216" customWidth="1"/>
    <col min="4626" max="4870" width="9" style="216"/>
    <col min="4871" max="4871" width="3.6328125" style="216" customWidth="1"/>
    <col min="4872" max="4872" width="6.6328125" style="216" customWidth="1"/>
    <col min="4873" max="4873" width="3.6328125" style="216" customWidth="1"/>
    <col min="4874" max="4874" width="12.6328125" style="216" customWidth="1"/>
    <col min="4875" max="4877" width="6.6328125" style="216" customWidth="1"/>
    <col min="4878" max="4878" width="15.6328125" style="216" customWidth="1"/>
    <col min="4879" max="4879" width="3.6328125" style="216" customWidth="1"/>
    <col min="4880" max="4880" width="12.6328125" style="216" customWidth="1"/>
    <col min="4881" max="4881" width="27.6328125" style="216" customWidth="1"/>
    <col min="4882" max="5126" width="9" style="216"/>
    <col min="5127" max="5127" width="3.6328125" style="216" customWidth="1"/>
    <col min="5128" max="5128" width="6.6328125" style="216" customWidth="1"/>
    <col min="5129" max="5129" width="3.6328125" style="216" customWidth="1"/>
    <col min="5130" max="5130" width="12.6328125" style="216" customWidth="1"/>
    <col min="5131" max="5133" width="6.6328125" style="216" customWidth="1"/>
    <col min="5134" max="5134" width="15.6328125" style="216" customWidth="1"/>
    <col min="5135" max="5135" width="3.6328125" style="216" customWidth="1"/>
    <col min="5136" max="5136" width="12.6328125" style="216" customWidth="1"/>
    <col min="5137" max="5137" width="27.6328125" style="216" customWidth="1"/>
    <col min="5138" max="5382" width="9" style="216"/>
    <col min="5383" max="5383" width="3.6328125" style="216" customWidth="1"/>
    <col min="5384" max="5384" width="6.6328125" style="216" customWidth="1"/>
    <col min="5385" max="5385" width="3.6328125" style="216" customWidth="1"/>
    <col min="5386" max="5386" width="12.6328125" style="216" customWidth="1"/>
    <col min="5387" max="5389" width="6.6328125" style="216" customWidth="1"/>
    <col min="5390" max="5390" width="15.6328125" style="216" customWidth="1"/>
    <col min="5391" max="5391" width="3.6328125" style="216" customWidth="1"/>
    <col min="5392" max="5392" width="12.6328125" style="216" customWidth="1"/>
    <col min="5393" max="5393" width="27.6328125" style="216" customWidth="1"/>
    <col min="5394" max="5638" width="9" style="216"/>
    <col min="5639" max="5639" width="3.6328125" style="216" customWidth="1"/>
    <col min="5640" max="5640" width="6.6328125" style="216" customWidth="1"/>
    <col min="5641" max="5641" width="3.6328125" style="216" customWidth="1"/>
    <col min="5642" max="5642" width="12.6328125" style="216" customWidth="1"/>
    <col min="5643" max="5645" width="6.6328125" style="216" customWidth="1"/>
    <col min="5646" max="5646" width="15.6328125" style="216" customWidth="1"/>
    <col min="5647" max="5647" width="3.6328125" style="216" customWidth="1"/>
    <col min="5648" max="5648" width="12.6328125" style="216" customWidth="1"/>
    <col min="5649" max="5649" width="27.6328125" style="216" customWidth="1"/>
    <col min="5650" max="5894" width="9" style="216"/>
    <col min="5895" max="5895" width="3.6328125" style="216" customWidth="1"/>
    <col min="5896" max="5896" width="6.6328125" style="216" customWidth="1"/>
    <col min="5897" max="5897" width="3.6328125" style="216" customWidth="1"/>
    <col min="5898" max="5898" width="12.6328125" style="216" customWidth="1"/>
    <col min="5899" max="5901" width="6.6328125" style="216" customWidth="1"/>
    <col min="5902" max="5902" width="15.6328125" style="216" customWidth="1"/>
    <col min="5903" max="5903" width="3.6328125" style="216" customWidth="1"/>
    <col min="5904" max="5904" width="12.6328125" style="216" customWidth="1"/>
    <col min="5905" max="5905" width="27.6328125" style="216" customWidth="1"/>
    <col min="5906" max="6150" width="9" style="216"/>
    <col min="6151" max="6151" width="3.6328125" style="216" customWidth="1"/>
    <col min="6152" max="6152" width="6.6328125" style="216" customWidth="1"/>
    <col min="6153" max="6153" width="3.6328125" style="216" customWidth="1"/>
    <col min="6154" max="6154" width="12.6328125" style="216" customWidth="1"/>
    <col min="6155" max="6157" width="6.6328125" style="216" customWidth="1"/>
    <col min="6158" max="6158" width="15.6328125" style="216" customWidth="1"/>
    <col min="6159" max="6159" width="3.6328125" style="216" customWidth="1"/>
    <col min="6160" max="6160" width="12.6328125" style="216" customWidth="1"/>
    <col min="6161" max="6161" width="27.6328125" style="216" customWidth="1"/>
    <col min="6162" max="6406" width="9" style="216"/>
    <col min="6407" max="6407" width="3.6328125" style="216" customWidth="1"/>
    <col min="6408" max="6408" width="6.6328125" style="216" customWidth="1"/>
    <col min="6409" max="6409" width="3.6328125" style="216" customWidth="1"/>
    <col min="6410" max="6410" width="12.6328125" style="216" customWidth="1"/>
    <col min="6411" max="6413" width="6.6328125" style="216" customWidth="1"/>
    <col min="6414" max="6414" width="15.6328125" style="216" customWidth="1"/>
    <col min="6415" max="6415" width="3.6328125" style="216" customWidth="1"/>
    <col min="6416" max="6416" width="12.6328125" style="216" customWidth="1"/>
    <col min="6417" max="6417" width="27.6328125" style="216" customWidth="1"/>
    <col min="6418" max="6662" width="9" style="216"/>
    <col min="6663" max="6663" width="3.6328125" style="216" customWidth="1"/>
    <col min="6664" max="6664" width="6.6328125" style="216" customWidth="1"/>
    <col min="6665" max="6665" width="3.6328125" style="216" customWidth="1"/>
    <col min="6666" max="6666" width="12.6328125" style="216" customWidth="1"/>
    <col min="6667" max="6669" width="6.6328125" style="216" customWidth="1"/>
    <col min="6670" max="6670" width="15.6328125" style="216" customWidth="1"/>
    <col min="6671" max="6671" width="3.6328125" style="216" customWidth="1"/>
    <col min="6672" max="6672" width="12.6328125" style="216" customWidth="1"/>
    <col min="6673" max="6673" width="27.6328125" style="216" customWidth="1"/>
    <col min="6674" max="6918" width="9" style="216"/>
    <col min="6919" max="6919" width="3.6328125" style="216" customWidth="1"/>
    <col min="6920" max="6920" width="6.6328125" style="216" customWidth="1"/>
    <col min="6921" max="6921" width="3.6328125" style="216" customWidth="1"/>
    <col min="6922" max="6922" width="12.6328125" style="216" customWidth="1"/>
    <col min="6923" max="6925" width="6.6328125" style="216" customWidth="1"/>
    <col min="6926" max="6926" width="15.6328125" style="216" customWidth="1"/>
    <col min="6927" max="6927" width="3.6328125" style="216" customWidth="1"/>
    <col min="6928" max="6928" width="12.6328125" style="216" customWidth="1"/>
    <col min="6929" max="6929" width="27.6328125" style="216" customWidth="1"/>
    <col min="6930" max="7174" width="9" style="216"/>
    <col min="7175" max="7175" width="3.6328125" style="216" customWidth="1"/>
    <col min="7176" max="7176" width="6.6328125" style="216" customWidth="1"/>
    <col min="7177" max="7177" width="3.6328125" style="216" customWidth="1"/>
    <col min="7178" max="7178" width="12.6328125" style="216" customWidth="1"/>
    <col min="7179" max="7181" width="6.6328125" style="216" customWidth="1"/>
    <col min="7182" max="7182" width="15.6328125" style="216" customWidth="1"/>
    <col min="7183" max="7183" width="3.6328125" style="216" customWidth="1"/>
    <col min="7184" max="7184" width="12.6328125" style="216" customWidth="1"/>
    <col min="7185" max="7185" width="27.6328125" style="216" customWidth="1"/>
    <col min="7186" max="7430" width="9" style="216"/>
    <col min="7431" max="7431" width="3.6328125" style="216" customWidth="1"/>
    <col min="7432" max="7432" width="6.6328125" style="216" customWidth="1"/>
    <col min="7433" max="7433" width="3.6328125" style="216" customWidth="1"/>
    <col min="7434" max="7434" width="12.6328125" style="216" customWidth="1"/>
    <col min="7435" max="7437" width="6.6328125" style="216" customWidth="1"/>
    <col min="7438" max="7438" width="15.6328125" style="216" customWidth="1"/>
    <col min="7439" max="7439" width="3.6328125" style="216" customWidth="1"/>
    <col min="7440" max="7440" width="12.6328125" style="216" customWidth="1"/>
    <col min="7441" max="7441" width="27.6328125" style="216" customWidth="1"/>
    <col min="7442" max="7686" width="9" style="216"/>
    <col min="7687" max="7687" width="3.6328125" style="216" customWidth="1"/>
    <col min="7688" max="7688" width="6.6328125" style="216" customWidth="1"/>
    <col min="7689" max="7689" width="3.6328125" style="216" customWidth="1"/>
    <col min="7690" max="7690" width="12.6328125" style="216" customWidth="1"/>
    <col min="7691" max="7693" width="6.6328125" style="216" customWidth="1"/>
    <col min="7694" max="7694" width="15.6328125" style="216" customWidth="1"/>
    <col min="7695" max="7695" width="3.6328125" style="216" customWidth="1"/>
    <col min="7696" max="7696" width="12.6328125" style="216" customWidth="1"/>
    <col min="7697" max="7697" width="27.6328125" style="216" customWidth="1"/>
    <col min="7698" max="7942" width="9" style="216"/>
    <col min="7943" max="7943" width="3.6328125" style="216" customWidth="1"/>
    <col min="7944" max="7944" width="6.6328125" style="216" customWidth="1"/>
    <col min="7945" max="7945" width="3.6328125" style="216" customWidth="1"/>
    <col min="7946" max="7946" width="12.6328125" style="216" customWidth="1"/>
    <col min="7947" max="7949" width="6.6328125" style="216" customWidth="1"/>
    <col min="7950" max="7950" width="15.6328125" style="216" customWidth="1"/>
    <col min="7951" max="7951" width="3.6328125" style="216" customWidth="1"/>
    <col min="7952" max="7952" width="12.6328125" style="216" customWidth="1"/>
    <col min="7953" max="7953" width="27.6328125" style="216" customWidth="1"/>
    <col min="7954" max="8198" width="9" style="216"/>
    <col min="8199" max="8199" width="3.6328125" style="216" customWidth="1"/>
    <col min="8200" max="8200" width="6.6328125" style="216" customWidth="1"/>
    <col min="8201" max="8201" width="3.6328125" style="216" customWidth="1"/>
    <col min="8202" max="8202" width="12.6328125" style="216" customWidth="1"/>
    <col min="8203" max="8205" width="6.6328125" style="216" customWidth="1"/>
    <col min="8206" max="8206" width="15.6328125" style="216" customWidth="1"/>
    <col min="8207" max="8207" width="3.6328125" style="216" customWidth="1"/>
    <col min="8208" max="8208" width="12.6328125" style="216" customWidth="1"/>
    <col min="8209" max="8209" width="27.6328125" style="216" customWidth="1"/>
    <col min="8210" max="8454" width="9" style="216"/>
    <col min="8455" max="8455" width="3.6328125" style="216" customWidth="1"/>
    <col min="8456" max="8456" width="6.6328125" style="216" customWidth="1"/>
    <col min="8457" max="8457" width="3.6328125" style="216" customWidth="1"/>
    <col min="8458" max="8458" width="12.6328125" style="216" customWidth="1"/>
    <col min="8459" max="8461" width="6.6328125" style="216" customWidth="1"/>
    <col min="8462" max="8462" width="15.6328125" style="216" customWidth="1"/>
    <col min="8463" max="8463" width="3.6328125" style="216" customWidth="1"/>
    <col min="8464" max="8464" width="12.6328125" style="216" customWidth="1"/>
    <col min="8465" max="8465" width="27.6328125" style="216" customWidth="1"/>
    <col min="8466" max="8710" width="9" style="216"/>
    <col min="8711" max="8711" width="3.6328125" style="216" customWidth="1"/>
    <col min="8712" max="8712" width="6.6328125" style="216" customWidth="1"/>
    <col min="8713" max="8713" width="3.6328125" style="216" customWidth="1"/>
    <col min="8714" max="8714" width="12.6328125" style="216" customWidth="1"/>
    <col min="8715" max="8717" width="6.6328125" style="216" customWidth="1"/>
    <col min="8718" max="8718" width="15.6328125" style="216" customWidth="1"/>
    <col min="8719" max="8719" width="3.6328125" style="216" customWidth="1"/>
    <col min="8720" max="8720" width="12.6328125" style="216" customWidth="1"/>
    <col min="8721" max="8721" width="27.6328125" style="216" customWidth="1"/>
    <col min="8722" max="8966" width="9" style="216"/>
    <col min="8967" max="8967" width="3.6328125" style="216" customWidth="1"/>
    <col min="8968" max="8968" width="6.6328125" style="216" customWidth="1"/>
    <col min="8969" max="8969" width="3.6328125" style="216" customWidth="1"/>
    <col min="8970" max="8970" width="12.6328125" style="216" customWidth="1"/>
    <col min="8971" max="8973" width="6.6328125" style="216" customWidth="1"/>
    <col min="8974" max="8974" width="15.6328125" style="216" customWidth="1"/>
    <col min="8975" max="8975" width="3.6328125" style="216" customWidth="1"/>
    <col min="8976" max="8976" width="12.6328125" style="216" customWidth="1"/>
    <col min="8977" max="8977" width="27.6328125" style="216" customWidth="1"/>
    <col min="8978" max="9222" width="9" style="216"/>
    <col min="9223" max="9223" width="3.6328125" style="216" customWidth="1"/>
    <col min="9224" max="9224" width="6.6328125" style="216" customWidth="1"/>
    <col min="9225" max="9225" width="3.6328125" style="216" customWidth="1"/>
    <col min="9226" max="9226" width="12.6328125" style="216" customWidth="1"/>
    <col min="9227" max="9229" width="6.6328125" style="216" customWidth="1"/>
    <col min="9230" max="9230" width="15.6328125" style="216" customWidth="1"/>
    <col min="9231" max="9231" width="3.6328125" style="216" customWidth="1"/>
    <col min="9232" max="9232" width="12.6328125" style="216" customWidth="1"/>
    <col min="9233" max="9233" width="27.6328125" style="216" customWidth="1"/>
    <col min="9234" max="9478" width="9" style="216"/>
    <col min="9479" max="9479" width="3.6328125" style="216" customWidth="1"/>
    <col min="9480" max="9480" width="6.6328125" style="216" customWidth="1"/>
    <col min="9481" max="9481" width="3.6328125" style="216" customWidth="1"/>
    <col min="9482" max="9482" width="12.6328125" style="216" customWidth="1"/>
    <col min="9483" max="9485" width="6.6328125" style="216" customWidth="1"/>
    <col min="9486" max="9486" width="15.6328125" style="216" customWidth="1"/>
    <col min="9487" max="9487" width="3.6328125" style="216" customWidth="1"/>
    <col min="9488" max="9488" width="12.6328125" style="216" customWidth="1"/>
    <col min="9489" max="9489" width="27.6328125" style="216" customWidth="1"/>
    <col min="9490" max="9734" width="9" style="216"/>
    <col min="9735" max="9735" width="3.6328125" style="216" customWidth="1"/>
    <col min="9736" max="9736" width="6.6328125" style="216" customWidth="1"/>
    <col min="9737" max="9737" width="3.6328125" style="216" customWidth="1"/>
    <col min="9738" max="9738" width="12.6328125" style="216" customWidth="1"/>
    <col min="9739" max="9741" width="6.6328125" style="216" customWidth="1"/>
    <col min="9742" max="9742" width="15.6328125" style="216" customWidth="1"/>
    <col min="9743" max="9743" width="3.6328125" style="216" customWidth="1"/>
    <col min="9744" max="9744" width="12.6328125" style="216" customWidth="1"/>
    <col min="9745" max="9745" width="27.6328125" style="216" customWidth="1"/>
    <col min="9746" max="9990" width="9" style="216"/>
    <col min="9991" max="9991" width="3.6328125" style="216" customWidth="1"/>
    <col min="9992" max="9992" width="6.6328125" style="216" customWidth="1"/>
    <col min="9993" max="9993" width="3.6328125" style="216" customWidth="1"/>
    <col min="9994" max="9994" width="12.6328125" style="216" customWidth="1"/>
    <col min="9995" max="9997" width="6.6328125" style="216" customWidth="1"/>
    <col min="9998" max="9998" width="15.6328125" style="216" customWidth="1"/>
    <col min="9999" max="9999" width="3.6328125" style="216" customWidth="1"/>
    <col min="10000" max="10000" width="12.6328125" style="216" customWidth="1"/>
    <col min="10001" max="10001" width="27.6328125" style="216" customWidth="1"/>
    <col min="10002" max="10246" width="9" style="216"/>
    <col min="10247" max="10247" width="3.6328125" style="216" customWidth="1"/>
    <col min="10248" max="10248" width="6.6328125" style="216" customWidth="1"/>
    <col min="10249" max="10249" width="3.6328125" style="216" customWidth="1"/>
    <col min="10250" max="10250" width="12.6328125" style="216" customWidth="1"/>
    <col min="10251" max="10253" width="6.6328125" style="216" customWidth="1"/>
    <col min="10254" max="10254" width="15.6328125" style="216" customWidth="1"/>
    <col min="10255" max="10255" width="3.6328125" style="216" customWidth="1"/>
    <col min="10256" max="10256" width="12.6328125" style="216" customWidth="1"/>
    <col min="10257" max="10257" width="27.6328125" style="216" customWidth="1"/>
    <col min="10258" max="10502" width="9" style="216"/>
    <col min="10503" max="10503" width="3.6328125" style="216" customWidth="1"/>
    <col min="10504" max="10504" width="6.6328125" style="216" customWidth="1"/>
    <col min="10505" max="10505" width="3.6328125" style="216" customWidth="1"/>
    <col min="10506" max="10506" width="12.6328125" style="216" customWidth="1"/>
    <col min="10507" max="10509" width="6.6328125" style="216" customWidth="1"/>
    <col min="10510" max="10510" width="15.6328125" style="216" customWidth="1"/>
    <col min="10511" max="10511" width="3.6328125" style="216" customWidth="1"/>
    <col min="10512" max="10512" width="12.6328125" style="216" customWidth="1"/>
    <col min="10513" max="10513" width="27.6328125" style="216" customWidth="1"/>
    <col min="10514" max="10758" width="9" style="216"/>
    <col min="10759" max="10759" width="3.6328125" style="216" customWidth="1"/>
    <col min="10760" max="10760" width="6.6328125" style="216" customWidth="1"/>
    <col min="10761" max="10761" width="3.6328125" style="216" customWidth="1"/>
    <col min="10762" max="10762" width="12.6328125" style="216" customWidth="1"/>
    <col min="10763" max="10765" width="6.6328125" style="216" customWidth="1"/>
    <col min="10766" max="10766" width="15.6328125" style="216" customWidth="1"/>
    <col min="10767" max="10767" width="3.6328125" style="216" customWidth="1"/>
    <col min="10768" max="10768" width="12.6328125" style="216" customWidth="1"/>
    <col min="10769" max="10769" width="27.6328125" style="216" customWidth="1"/>
    <col min="10770" max="11014" width="9" style="216"/>
    <col min="11015" max="11015" width="3.6328125" style="216" customWidth="1"/>
    <col min="11016" max="11016" width="6.6328125" style="216" customWidth="1"/>
    <col min="11017" max="11017" width="3.6328125" style="216" customWidth="1"/>
    <col min="11018" max="11018" width="12.6328125" style="216" customWidth="1"/>
    <col min="11019" max="11021" width="6.6328125" style="216" customWidth="1"/>
    <col min="11022" max="11022" width="15.6328125" style="216" customWidth="1"/>
    <col min="11023" max="11023" width="3.6328125" style="216" customWidth="1"/>
    <col min="11024" max="11024" width="12.6328125" style="216" customWidth="1"/>
    <col min="11025" max="11025" width="27.6328125" style="216" customWidth="1"/>
    <col min="11026" max="11270" width="9" style="216"/>
    <col min="11271" max="11271" width="3.6328125" style="216" customWidth="1"/>
    <col min="11272" max="11272" width="6.6328125" style="216" customWidth="1"/>
    <col min="11273" max="11273" width="3.6328125" style="216" customWidth="1"/>
    <col min="11274" max="11274" width="12.6328125" style="216" customWidth="1"/>
    <col min="11275" max="11277" width="6.6328125" style="216" customWidth="1"/>
    <col min="11278" max="11278" width="15.6328125" style="216" customWidth="1"/>
    <col min="11279" max="11279" width="3.6328125" style="216" customWidth="1"/>
    <col min="11280" max="11280" width="12.6328125" style="216" customWidth="1"/>
    <col min="11281" max="11281" width="27.6328125" style="216" customWidth="1"/>
    <col min="11282" max="11526" width="9" style="216"/>
    <col min="11527" max="11527" width="3.6328125" style="216" customWidth="1"/>
    <col min="11528" max="11528" width="6.6328125" style="216" customWidth="1"/>
    <col min="11529" max="11529" width="3.6328125" style="216" customWidth="1"/>
    <col min="11530" max="11530" width="12.6328125" style="216" customWidth="1"/>
    <col min="11531" max="11533" width="6.6328125" style="216" customWidth="1"/>
    <col min="11534" max="11534" width="15.6328125" style="216" customWidth="1"/>
    <col min="11535" max="11535" width="3.6328125" style="216" customWidth="1"/>
    <col min="11536" max="11536" width="12.6328125" style="216" customWidth="1"/>
    <col min="11537" max="11537" width="27.6328125" style="216" customWidth="1"/>
    <col min="11538" max="11782" width="9" style="216"/>
    <col min="11783" max="11783" width="3.6328125" style="216" customWidth="1"/>
    <col min="11784" max="11784" width="6.6328125" style="216" customWidth="1"/>
    <col min="11785" max="11785" width="3.6328125" style="216" customWidth="1"/>
    <col min="11786" max="11786" width="12.6328125" style="216" customWidth="1"/>
    <col min="11787" max="11789" width="6.6328125" style="216" customWidth="1"/>
    <col min="11790" max="11790" width="15.6328125" style="216" customWidth="1"/>
    <col min="11791" max="11791" width="3.6328125" style="216" customWidth="1"/>
    <col min="11792" max="11792" width="12.6328125" style="216" customWidth="1"/>
    <col min="11793" max="11793" width="27.6328125" style="216" customWidth="1"/>
    <col min="11794" max="12038" width="9" style="216"/>
    <col min="12039" max="12039" width="3.6328125" style="216" customWidth="1"/>
    <col min="12040" max="12040" width="6.6328125" style="216" customWidth="1"/>
    <col min="12041" max="12041" width="3.6328125" style="216" customWidth="1"/>
    <col min="12042" max="12042" width="12.6328125" style="216" customWidth="1"/>
    <col min="12043" max="12045" width="6.6328125" style="216" customWidth="1"/>
    <col min="12046" max="12046" width="15.6328125" style="216" customWidth="1"/>
    <col min="12047" max="12047" width="3.6328125" style="216" customWidth="1"/>
    <col min="12048" max="12048" width="12.6328125" style="216" customWidth="1"/>
    <col min="12049" max="12049" width="27.6328125" style="216" customWidth="1"/>
    <col min="12050" max="12294" width="9" style="216"/>
    <col min="12295" max="12295" width="3.6328125" style="216" customWidth="1"/>
    <col min="12296" max="12296" width="6.6328125" style="216" customWidth="1"/>
    <col min="12297" max="12297" width="3.6328125" style="216" customWidth="1"/>
    <col min="12298" max="12298" width="12.6328125" style="216" customWidth="1"/>
    <col min="12299" max="12301" width="6.6328125" style="216" customWidth="1"/>
    <col min="12302" max="12302" width="15.6328125" style="216" customWidth="1"/>
    <col min="12303" max="12303" width="3.6328125" style="216" customWidth="1"/>
    <col min="12304" max="12304" width="12.6328125" style="216" customWidth="1"/>
    <col min="12305" max="12305" width="27.6328125" style="216" customWidth="1"/>
    <col min="12306" max="12550" width="9" style="216"/>
    <col min="12551" max="12551" width="3.6328125" style="216" customWidth="1"/>
    <col min="12552" max="12552" width="6.6328125" style="216" customWidth="1"/>
    <col min="12553" max="12553" width="3.6328125" style="216" customWidth="1"/>
    <col min="12554" max="12554" width="12.6328125" style="216" customWidth="1"/>
    <col min="12555" max="12557" width="6.6328125" style="216" customWidth="1"/>
    <col min="12558" max="12558" width="15.6328125" style="216" customWidth="1"/>
    <col min="12559" max="12559" width="3.6328125" style="216" customWidth="1"/>
    <col min="12560" max="12560" width="12.6328125" style="216" customWidth="1"/>
    <col min="12561" max="12561" width="27.6328125" style="216" customWidth="1"/>
    <col min="12562" max="12806" width="9" style="216"/>
    <col min="12807" max="12807" width="3.6328125" style="216" customWidth="1"/>
    <col min="12808" max="12808" width="6.6328125" style="216" customWidth="1"/>
    <col min="12809" max="12809" width="3.6328125" style="216" customWidth="1"/>
    <col min="12810" max="12810" width="12.6328125" style="216" customWidth="1"/>
    <col min="12811" max="12813" width="6.6328125" style="216" customWidth="1"/>
    <col min="12814" max="12814" width="15.6328125" style="216" customWidth="1"/>
    <col min="12815" max="12815" width="3.6328125" style="216" customWidth="1"/>
    <col min="12816" max="12816" width="12.6328125" style="216" customWidth="1"/>
    <col min="12817" max="12817" width="27.6328125" style="216" customWidth="1"/>
    <col min="12818" max="13062" width="9" style="216"/>
    <col min="13063" max="13063" width="3.6328125" style="216" customWidth="1"/>
    <col min="13064" max="13064" width="6.6328125" style="216" customWidth="1"/>
    <col min="13065" max="13065" width="3.6328125" style="216" customWidth="1"/>
    <col min="13066" max="13066" width="12.6328125" style="216" customWidth="1"/>
    <col min="13067" max="13069" width="6.6328125" style="216" customWidth="1"/>
    <col min="13070" max="13070" width="15.6328125" style="216" customWidth="1"/>
    <col min="13071" max="13071" width="3.6328125" style="216" customWidth="1"/>
    <col min="13072" max="13072" width="12.6328125" style="216" customWidth="1"/>
    <col min="13073" max="13073" width="27.6328125" style="216" customWidth="1"/>
    <col min="13074" max="13318" width="9" style="216"/>
    <col min="13319" max="13319" width="3.6328125" style="216" customWidth="1"/>
    <col min="13320" max="13320" width="6.6328125" style="216" customWidth="1"/>
    <col min="13321" max="13321" width="3.6328125" style="216" customWidth="1"/>
    <col min="13322" max="13322" width="12.6328125" style="216" customWidth="1"/>
    <col min="13323" max="13325" width="6.6328125" style="216" customWidth="1"/>
    <col min="13326" max="13326" width="15.6328125" style="216" customWidth="1"/>
    <col min="13327" max="13327" width="3.6328125" style="216" customWidth="1"/>
    <col min="13328" max="13328" width="12.6328125" style="216" customWidth="1"/>
    <col min="13329" max="13329" width="27.6328125" style="216" customWidth="1"/>
    <col min="13330" max="13574" width="9" style="216"/>
    <col min="13575" max="13575" width="3.6328125" style="216" customWidth="1"/>
    <col min="13576" max="13576" width="6.6328125" style="216" customWidth="1"/>
    <col min="13577" max="13577" width="3.6328125" style="216" customWidth="1"/>
    <col min="13578" max="13578" width="12.6328125" style="216" customWidth="1"/>
    <col min="13579" max="13581" width="6.6328125" style="216" customWidth="1"/>
    <col min="13582" max="13582" width="15.6328125" style="216" customWidth="1"/>
    <col min="13583" max="13583" width="3.6328125" style="216" customWidth="1"/>
    <col min="13584" max="13584" width="12.6328125" style="216" customWidth="1"/>
    <col min="13585" max="13585" width="27.6328125" style="216" customWidth="1"/>
    <col min="13586" max="13830" width="9" style="216"/>
    <col min="13831" max="13831" width="3.6328125" style="216" customWidth="1"/>
    <col min="13832" max="13832" width="6.6328125" style="216" customWidth="1"/>
    <col min="13833" max="13833" width="3.6328125" style="216" customWidth="1"/>
    <col min="13834" max="13834" width="12.6328125" style="216" customWidth="1"/>
    <col min="13835" max="13837" width="6.6328125" style="216" customWidth="1"/>
    <col min="13838" max="13838" width="15.6328125" style="216" customWidth="1"/>
    <col min="13839" max="13839" width="3.6328125" style="216" customWidth="1"/>
    <col min="13840" max="13840" width="12.6328125" style="216" customWidth="1"/>
    <col min="13841" max="13841" width="27.6328125" style="216" customWidth="1"/>
    <col min="13842" max="14086" width="9" style="216"/>
    <col min="14087" max="14087" width="3.6328125" style="216" customWidth="1"/>
    <col min="14088" max="14088" width="6.6328125" style="216" customWidth="1"/>
    <col min="14089" max="14089" width="3.6328125" style="216" customWidth="1"/>
    <col min="14090" max="14090" width="12.6328125" style="216" customWidth="1"/>
    <col min="14091" max="14093" width="6.6328125" style="216" customWidth="1"/>
    <col min="14094" max="14094" width="15.6328125" style="216" customWidth="1"/>
    <col min="14095" max="14095" width="3.6328125" style="216" customWidth="1"/>
    <col min="14096" max="14096" width="12.6328125" style="216" customWidth="1"/>
    <col min="14097" max="14097" width="27.6328125" style="216" customWidth="1"/>
    <col min="14098" max="14342" width="9" style="216"/>
    <col min="14343" max="14343" width="3.6328125" style="216" customWidth="1"/>
    <col min="14344" max="14344" width="6.6328125" style="216" customWidth="1"/>
    <col min="14345" max="14345" width="3.6328125" style="216" customWidth="1"/>
    <col min="14346" max="14346" width="12.6328125" style="216" customWidth="1"/>
    <col min="14347" max="14349" width="6.6328125" style="216" customWidth="1"/>
    <col min="14350" max="14350" width="15.6328125" style="216" customWidth="1"/>
    <col min="14351" max="14351" width="3.6328125" style="216" customWidth="1"/>
    <col min="14352" max="14352" width="12.6328125" style="216" customWidth="1"/>
    <col min="14353" max="14353" width="27.6328125" style="216" customWidth="1"/>
    <col min="14354" max="14598" width="9" style="216"/>
    <col min="14599" max="14599" width="3.6328125" style="216" customWidth="1"/>
    <col min="14600" max="14600" width="6.6328125" style="216" customWidth="1"/>
    <col min="14601" max="14601" width="3.6328125" style="216" customWidth="1"/>
    <col min="14602" max="14602" width="12.6328125" style="216" customWidth="1"/>
    <col min="14603" max="14605" width="6.6328125" style="216" customWidth="1"/>
    <col min="14606" max="14606" width="15.6328125" style="216" customWidth="1"/>
    <col min="14607" max="14607" width="3.6328125" style="216" customWidth="1"/>
    <col min="14608" max="14608" width="12.6328125" style="216" customWidth="1"/>
    <col min="14609" max="14609" width="27.6328125" style="216" customWidth="1"/>
    <col min="14610" max="14854" width="9" style="216"/>
    <col min="14855" max="14855" width="3.6328125" style="216" customWidth="1"/>
    <col min="14856" max="14856" width="6.6328125" style="216" customWidth="1"/>
    <col min="14857" max="14857" width="3.6328125" style="216" customWidth="1"/>
    <col min="14858" max="14858" width="12.6328125" style="216" customWidth="1"/>
    <col min="14859" max="14861" width="6.6328125" style="216" customWidth="1"/>
    <col min="14862" max="14862" width="15.6328125" style="216" customWidth="1"/>
    <col min="14863" max="14863" width="3.6328125" style="216" customWidth="1"/>
    <col min="14864" max="14864" width="12.6328125" style="216" customWidth="1"/>
    <col min="14865" max="14865" width="27.6328125" style="216" customWidth="1"/>
    <col min="14866" max="15110" width="9" style="216"/>
    <col min="15111" max="15111" width="3.6328125" style="216" customWidth="1"/>
    <col min="15112" max="15112" width="6.6328125" style="216" customWidth="1"/>
    <col min="15113" max="15113" width="3.6328125" style="216" customWidth="1"/>
    <col min="15114" max="15114" width="12.6328125" style="216" customWidth="1"/>
    <col min="15115" max="15117" width="6.6328125" style="216" customWidth="1"/>
    <col min="15118" max="15118" width="15.6328125" style="216" customWidth="1"/>
    <col min="15119" max="15119" width="3.6328125" style="216" customWidth="1"/>
    <col min="15120" max="15120" width="12.6328125" style="216" customWidth="1"/>
    <col min="15121" max="15121" width="27.6328125" style="216" customWidth="1"/>
    <col min="15122" max="15366" width="9" style="216"/>
    <col min="15367" max="15367" width="3.6328125" style="216" customWidth="1"/>
    <col min="15368" max="15368" width="6.6328125" style="216" customWidth="1"/>
    <col min="15369" max="15369" width="3.6328125" style="216" customWidth="1"/>
    <col min="15370" max="15370" width="12.6328125" style="216" customWidth="1"/>
    <col min="15371" max="15373" width="6.6328125" style="216" customWidth="1"/>
    <col min="15374" max="15374" width="15.6328125" style="216" customWidth="1"/>
    <col min="15375" max="15375" width="3.6328125" style="216" customWidth="1"/>
    <col min="15376" max="15376" width="12.6328125" style="216" customWidth="1"/>
    <col min="15377" max="15377" width="27.6328125" style="216" customWidth="1"/>
    <col min="15378" max="15622" width="9" style="216"/>
    <col min="15623" max="15623" width="3.6328125" style="216" customWidth="1"/>
    <col min="15624" max="15624" width="6.6328125" style="216" customWidth="1"/>
    <col min="15625" max="15625" width="3.6328125" style="216" customWidth="1"/>
    <col min="15626" max="15626" width="12.6328125" style="216" customWidth="1"/>
    <col min="15627" max="15629" width="6.6328125" style="216" customWidth="1"/>
    <col min="15630" max="15630" width="15.6328125" style="216" customWidth="1"/>
    <col min="15631" max="15631" width="3.6328125" style="216" customWidth="1"/>
    <col min="15632" max="15632" width="12.6328125" style="216" customWidth="1"/>
    <col min="15633" max="15633" width="27.6328125" style="216" customWidth="1"/>
    <col min="15634" max="15878" width="9" style="216"/>
    <col min="15879" max="15879" width="3.6328125" style="216" customWidth="1"/>
    <col min="15880" max="15880" width="6.6328125" style="216" customWidth="1"/>
    <col min="15881" max="15881" width="3.6328125" style="216" customWidth="1"/>
    <col min="15882" max="15882" width="12.6328125" style="216" customWidth="1"/>
    <col min="15883" max="15885" width="6.6328125" style="216" customWidth="1"/>
    <col min="15886" max="15886" width="15.6328125" style="216" customWidth="1"/>
    <col min="15887" max="15887" width="3.6328125" style="216" customWidth="1"/>
    <col min="15888" max="15888" width="12.6328125" style="216" customWidth="1"/>
    <col min="15889" max="15889" width="27.6328125" style="216" customWidth="1"/>
    <col min="15890" max="16134" width="9" style="216"/>
    <col min="16135" max="16135" width="3.6328125" style="216" customWidth="1"/>
    <col min="16136" max="16136" width="6.6328125" style="216" customWidth="1"/>
    <col min="16137" max="16137" width="3.6328125" style="216" customWidth="1"/>
    <col min="16138" max="16138" width="12.6328125" style="216" customWidth="1"/>
    <col min="16139" max="16141" width="6.6328125" style="216" customWidth="1"/>
    <col min="16142" max="16142" width="15.6328125" style="216" customWidth="1"/>
    <col min="16143" max="16143" width="3.6328125" style="216" customWidth="1"/>
    <col min="16144" max="16144" width="12.6328125" style="216" customWidth="1"/>
    <col min="16145" max="16145" width="27.6328125" style="216" customWidth="1"/>
    <col min="16146" max="16384" width="9" style="216"/>
  </cols>
  <sheetData>
    <row r="1" spans="1:17" ht="15" customHeight="1">
      <c r="Q1" s="312" t="s">
        <v>385</v>
      </c>
    </row>
    <row r="2" spans="1:17" ht="21" customHeight="1">
      <c r="A2" s="557" t="s">
        <v>389</v>
      </c>
      <c r="B2" s="557"/>
      <c r="C2" s="557"/>
      <c r="D2" s="557"/>
      <c r="E2" s="557"/>
      <c r="F2" s="557"/>
      <c r="G2" s="557"/>
      <c r="H2" s="557"/>
      <c r="I2" s="557"/>
      <c r="J2" s="557"/>
      <c r="K2" s="557"/>
      <c r="L2" s="557"/>
      <c r="M2" s="557"/>
      <c r="N2" s="557"/>
      <c r="O2" s="557"/>
      <c r="P2" s="557"/>
      <c r="Q2" s="557"/>
    </row>
    <row r="3" spans="1:17" ht="15" customHeight="1">
      <c r="B3" s="216"/>
      <c r="C3" s="216"/>
      <c r="D3" s="216"/>
      <c r="E3" s="216"/>
      <c r="F3" s="216"/>
      <c r="G3" s="216"/>
      <c r="Q3" s="397" t="s">
        <v>720</v>
      </c>
    </row>
    <row r="4" spans="1:17" ht="15" customHeight="1">
      <c r="A4" s="558" t="s">
        <v>814</v>
      </c>
      <c r="B4" s="558"/>
      <c r="C4" s="558"/>
      <c r="D4" s="558"/>
      <c r="E4" s="558"/>
      <c r="F4" s="558"/>
      <c r="G4" s="558"/>
      <c r="H4" s="216" t="s">
        <v>371</v>
      </c>
    </row>
    <row r="5" spans="1:17" ht="15" customHeight="1">
      <c r="A5" s="218"/>
      <c r="B5" s="218"/>
      <c r="C5" s="218"/>
      <c r="D5" s="218"/>
      <c r="E5" s="218"/>
      <c r="F5" s="218"/>
      <c r="G5" s="218"/>
      <c r="H5" s="218"/>
      <c r="J5" s="218" t="s">
        <v>253</v>
      </c>
      <c r="K5" s="219" t="s">
        <v>274</v>
      </c>
      <c r="L5" s="558"/>
      <c r="M5" s="558"/>
      <c r="N5" s="558"/>
      <c r="O5" s="558"/>
      <c r="P5" s="558"/>
      <c r="Q5" s="558"/>
    </row>
    <row r="6" spans="1:17" ht="15" customHeight="1">
      <c r="A6" s="218"/>
      <c r="B6" s="218"/>
      <c r="C6" s="218"/>
      <c r="D6" s="218"/>
      <c r="E6" s="218"/>
      <c r="F6" s="218"/>
      <c r="G6" s="218"/>
      <c r="H6" s="218"/>
      <c r="J6" s="218" t="s">
        <v>252</v>
      </c>
      <c r="K6" s="219" t="s">
        <v>274</v>
      </c>
      <c r="L6" s="558"/>
      <c r="M6" s="558"/>
      <c r="N6" s="558"/>
      <c r="O6" s="558"/>
      <c r="P6" s="558"/>
      <c r="Q6" s="558"/>
    </row>
    <row r="7" spans="1:17" ht="15" customHeight="1">
      <c r="A7" s="218"/>
      <c r="B7" s="218"/>
      <c r="C7" s="218"/>
      <c r="D7" s="218"/>
      <c r="E7" s="218"/>
      <c r="F7" s="218"/>
      <c r="G7" s="218"/>
      <c r="H7" s="218"/>
      <c r="J7" s="218" t="s">
        <v>254</v>
      </c>
      <c r="K7" s="219" t="s">
        <v>274</v>
      </c>
      <c r="L7" s="558"/>
      <c r="M7" s="558"/>
      <c r="N7" s="558"/>
      <c r="O7" s="558"/>
      <c r="P7" s="558"/>
      <c r="Q7" s="558"/>
    </row>
    <row r="8" spans="1:17" ht="9" customHeight="1">
      <c r="B8" s="216"/>
      <c r="C8" s="216"/>
      <c r="D8" s="216"/>
      <c r="E8" s="216"/>
      <c r="F8" s="216"/>
      <c r="G8" s="216"/>
    </row>
    <row r="9" spans="1:17" ht="15" customHeight="1">
      <c r="B9" s="551">
        <v>46280</v>
      </c>
      <c r="C9" s="551"/>
      <c r="D9" s="551"/>
      <c r="E9" s="551"/>
      <c r="F9" s="551"/>
      <c r="G9" s="551"/>
      <c r="H9" s="555" t="s">
        <v>497</v>
      </c>
      <c r="I9" s="555"/>
      <c r="J9" s="555"/>
      <c r="K9" s="555"/>
      <c r="L9" s="555"/>
      <c r="M9" s="555"/>
      <c r="N9" s="555"/>
      <c r="O9" s="555"/>
      <c r="P9" s="555"/>
      <c r="Q9" s="555"/>
    </row>
    <row r="10" spans="1:17" ht="15" customHeight="1">
      <c r="B10" s="556" t="s">
        <v>498</v>
      </c>
      <c r="C10" s="556"/>
      <c r="D10" s="556"/>
      <c r="E10" s="551" t="s">
        <v>816</v>
      </c>
      <c r="F10" s="551"/>
      <c r="G10" s="551"/>
      <c r="H10" s="551"/>
      <c r="I10" s="551"/>
      <c r="J10" s="551"/>
      <c r="K10" s="296"/>
      <c r="L10" s="296"/>
      <c r="M10" s="296"/>
      <c r="N10" s="296"/>
      <c r="O10" s="296"/>
      <c r="P10" s="296"/>
      <c r="Q10" s="296"/>
    </row>
    <row r="11" spans="1:17" ht="15" customHeight="1">
      <c r="B11" s="552" t="s">
        <v>813</v>
      </c>
      <c r="C11" s="552"/>
      <c r="D11" s="552"/>
      <c r="E11" s="552"/>
      <c r="F11" s="552"/>
      <c r="G11" s="552"/>
      <c r="H11" s="552"/>
      <c r="I11" s="552"/>
      <c r="J11" s="552"/>
      <c r="K11" s="553" t="s">
        <v>373</v>
      </c>
      <c r="L11" s="553"/>
      <c r="M11" s="553"/>
      <c r="N11" s="553"/>
      <c r="O11" s="553"/>
      <c r="P11" s="553"/>
      <c r="Q11" s="553"/>
    </row>
    <row r="12" spans="1:17" ht="9" customHeight="1">
      <c r="B12" s="216"/>
      <c r="C12" s="216"/>
      <c r="D12" s="216"/>
      <c r="E12" s="216"/>
      <c r="F12" s="216"/>
      <c r="G12" s="216"/>
    </row>
    <row r="13" spans="1:17" ht="21" customHeight="1">
      <c r="A13" s="216" t="s">
        <v>60</v>
      </c>
      <c r="E13" s="554" t="s">
        <v>499</v>
      </c>
      <c r="F13" s="554"/>
      <c r="G13" s="554"/>
      <c r="H13" s="554"/>
      <c r="I13" s="554"/>
      <c r="J13" s="554"/>
      <c r="K13" s="554"/>
      <c r="L13" s="554"/>
      <c r="M13" s="554"/>
      <c r="N13" s="554"/>
      <c r="O13" s="554"/>
      <c r="P13" s="554"/>
      <c r="Q13" s="554"/>
    </row>
    <row r="14" spans="1:17" ht="21" customHeight="1">
      <c r="B14" s="536" t="s">
        <v>374</v>
      </c>
      <c r="C14" s="537"/>
      <c r="D14" s="537"/>
      <c r="E14" s="537"/>
      <c r="F14" s="537"/>
      <c r="G14" s="537"/>
      <c r="H14" s="537"/>
      <c r="I14" s="544" t="s">
        <v>375</v>
      </c>
      <c r="J14" s="537"/>
      <c r="K14" s="537"/>
      <c r="L14" s="537"/>
      <c r="M14" s="537"/>
      <c r="N14" s="537"/>
      <c r="O14" s="537"/>
      <c r="P14" s="537"/>
      <c r="Q14" s="545"/>
    </row>
    <row r="15" spans="1:17" ht="21" customHeight="1">
      <c r="B15" s="452" t="s">
        <v>393</v>
      </c>
      <c r="C15" s="453"/>
      <c r="D15" s="453"/>
      <c r="E15" s="453"/>
      <c r="F15" s="453"/>
      <c r="G15" s="453"/>
      <c r="H15" s="453"/>
      <c r="I15" s="453"/>
      <c r="J15" s="453"/>
      <c r="K15" s="453"/>
      <c r="L15" s="453"/>
      <c r="M15" s="453"/>
      <c r="N15" s="453"/>
      <c r="O15" s="453"/>
      <c r="P15" s="453"/>
      <c r="Q15" s="454"/>
    </row>
    <row r="16" spans="1:17" ht="21" customHeight="1">
      <c r="B16" s="538" t="s">
        <v>436</v>
      </c>
      <c r="C16" s="539"/>
      <c r="D16" s="539"/>
      <c r="E16" s="539"/>
      <c r="F16" s="539"/>
      <c r="G16" s="539"/>
      <c r="H16" s="539"/>
      <c r="I16" s="539"/>
      <c r="J16" s="539"/>
      <c r="K16" s="539"/>
      <c r="L16" s="539"/>
      <c r="M16" s="539"/>
      <c r="N16" s="539"/>
      <c r="O16" s="539"/>
      <c r="P16" s="539"/>
      <c r="Q16" s="540"/>
    </row>
    <row r="17" spans="2:19" ht="22.5" customHeight="1">
      <c r="B17" s="541"/>
      <c r="C17" s="546" t="s">
        <v>474</v>
      </c>
      <c r="D17" s="484" t="s">
        <v>70</v>
      </c>
      <c r="E17" s="485"/>
      <c r="F17" s="485"/>
      <c r="G17" s="485"/>
      <c r="H17" s="486"/>
      <c r="I17" s="229" t="s">
        <v>377</v>
      </c>
      <c r="J17" s="517" t="s">
        <v>376</v>
      </c>
      <c r="K17" s="518"/>
      <c r="L17" s="518"/>
      <c r="M17" s="518"/>
      <c r="N17" s="518"/>
      <c r="O17" s="518"/>
      <c r="P17" s="518"/>
      <c r="Q17" s="519"/>
    </row>
    <row r="18" spans="2:19" ht="22.5" customHeight="1">
      <c r="B18" s="542"/>
      <c r="C18" s="547"/>
      <c r="D18" s="458" t="s">
        <v>471</v>
      </c>
      <c r="E18" s="459"/>
      <c r="F18" s="459"/>
      <c r="G18" s="459"/>
      <c r="H18" s="460"/>
      <c r="I18" s="229" t="s">
        <v>377</v>
      </c>
      <c r="J18" s="466" t="s">
        <v>502</v>
      </c>
      <c r="K18" s="467"/>
      <c r="L18" s="467"/>
      <c r="M18" s="467"/>
      <c r="N18" s="467"/>
      <c r="O18" s="467"/>
      <c r="P18" s="467"/>
      <c r="Q18" s="313" t="s">
        <v>503</v>
      </c>
    </row>
    <row r="19" spans="2:19" ht="22.5" customHeight="1">
      <c r="B19" s="543"/>
      <c r="C19" s="548"/>
      <c r="D19" s="461"/>
      <c r="E19" s="462"/>
      <c r="F19" s="462"/>
      <c r="G19" s="462"/>
      <c r="H19" s="463"/>
      <c r="I19" s="227" t="s">
        <v>377</v>
      </c>
      <c r="J19" s="549" t="s">
        <v>501</v>
      </c>
      <c r="K19" s="550"/>
      <c r="L19" s="550"/>
      <c r="M19" s="550"/>
      <c r="N19" s="550"/>
      <c r="O19" s="550"/>
      <c r="P19" s="550"/>
      <c r="Q19" s="311" t="s">
        <v>503</v>
      </c>
    </row>
    <row r="20" spans="2:19" ht="21" customHeight="1">
      <c r="B20" s="452" t="s">
        <v>390</v>
      </c>
      <c r="C20" s="453"/>
      <c r="D20" s="453"/>
      <c r="E20" s="453"/>
      <c r="F20" s="453"/>
      <c r="G20" s="453"/>
      <c r="H20" s="453"/>
      <c r="I20" s="453"/>
      <c r="J20" s="453"/>
      <c r="K20" s="453"/>
      <c r="L20" s="453"/>
      <c r="M20" s="453"/>
      <c r="N20" s="453"/>
      <c r="O20" s="453"/>
      <c r="P20" s="453"/>
      <c r="Q20" s="454"/>
      <c r="R20" s="219"/>
    </row>
    <row r="21" spans="2:19" ht="21" customHeight="1">
      <c r="B21" s="455"/>
      <c r="C21" s="464" t="s">
        <v>475</v>
      </c>
      <c r="D21" s="484" t="s">
        <v>386</v>
      </c>
      <c r="E21" s="485"/>
      <c r="F21" s="485"/>
      <c r="G21" s="485"/>
      <c r="H21" s="486"/>
      <c r="I21" s="226" t="s">
        <v>377</v>
      </c>
      <c r="J21" s="476" t="s">
        <v>495</v>
      </c>
      <c r="K21" s="477"/>
      <c r="L21" s="477"/>
      <c r="M21" s="478" t="s">
        <v>496</v>
      </c>
      <c r="N21" s="479"/>
      <c r="O21" s="445" t="s">
        <v>377</v>
      </c>
      <c r="P21" s="472" t="s">
        <v>792</v>
      </c>
      <c r="Q21" s="473"/>
      <c r="R21" s="306" t="s">
        <v>521</v>
      </c>
      <c r="S21" s="119" t="s">
        <v>522</v>
      </c>
    </row>
    <row r="22" spans="2:19" ht="21" customHeight="1">
      <c r="B22" s="456"/>
      <c r="C22" s="465"/>
      <c r="D22" s="487"/>
      <c r="E22" s="488"/>
      <c r="F22" s="488"/>
      <c r="G22" s="488"/>
      <c r="H22" s="489"/>
      <c r="I22" s="227" t="s">
        <v>377</v>
      </c>
      <c r="J22" s="490" t="s">
        <v>710</v>
      </c>
      <c r="K22" s="491"/>
      <c r="L22" s="491"/>
      <c r="M22" s="491"/>
      <c r="N22" s="492" t="s">
        <v>793</v>
      </c>
      <c r="O22" s="492"/>
      <c r="P22" s="492"/>
      <c r="Q22" s="493"/>
      <c r="R22" s="306" t="s">
        <v>521</v>
      </c>
      <c r="S22" s="307" t="s">
        <v>523</v>
      </c>
    </row>
    <row r="23" spans="2:19" ht="21" customHeight="1">
      <c r="B23" s="456"/>
      <c r="C23" s="465"/>
      <c r="D23" s="458" t="s">
        <v>56</v>
      </c>
      <c r="E23" s="459"/>
      <c r="F23" s="459"/>
      <c r="G23" s="459"/>
      <c r="H23" s="460"/>
      <c r="I23" s="226" t="s">
        <v>377</v>
      </c>
      <c r="J23" s="466" t="s">
        <v>494</v>
      </c>
      <c r="K23" s="467"/>
      <c r="L23" s="467"/>
      <c r="M23" s="467"/>
      <c r="N23" s="467"/>
      <c r="O23" s="467"/>
      <c r="P23" s="467"/>
      <c r="Q23" s="468"/>
      <c r="R23" s="219"/>
    </row>
    <row r="24" spans="2:19" ht="21" customHeight="1">
      <c r="B24" s="456"/>
      <c r="C24" s="465"/>
      <c r="D24" s="461"/>
      <c r="E24" s="462"/>
      <c r="F24" s="462"/>
      <c r="G24" s="462"/>
      <c r="H24" s="463"/>
      <c r="I24" s="227" t="s">
        <v>377</v>
      </c>
      <c r="J24" s="469" t="s">
        <v>491</v>
      </c>
      <c r="K24" s="470"/>
      <c r="L24" s="470"/>
      <c r="M24" s="470"/>
      <c r="N24" s="470"/>
      <c r="O24" s="470"/>
      <c r="P24" s="470"/>
      <c r="Q24" s="471"/>
      <c r="R24" s="219"/>
    </row>
    <row r="25" spans="2:19" ht="21" customHeight="1">
      <c r="B25" s="456"/>
      <c r="C25" s="465"/>
      <c r="D25" s="458" t="s">
        <v>67</v>
      </c>
      <c r="E25" s="459"/>
      <c r="F25" s="459"/>
      <c r="G25" s="459"/>
      <c r="H25" s="460"/>
      <c r="I25" s="226" t="s">
        <v>377</v>
      </c>
      <c r="J25" s="466" t="s">
        <v>376</v>
      </c>
      <c r="K25" s="467"/>
      <c r="L25" s="467"/>
      <c r="M25" s="467"/>
      <c r="N25" s="467"/>
      <c r="O25" s="467"/>
      <c r="P25" s="467"/>
      <c r="Q25" s="468"/>
      <c r="R25" s="219"/>
    </row>
    <row r="26" spans="2:19" ht="31.4" customHeight="1">
      <c r="B26" s="457"/>
      <c r="C26" s="263"/>
      <c r="D26" s="458" t="s">
        <v>739</v>
      </c>
      <c r="E26" s="459"/>
      <c r="F26" s="459"/>
      <c r="G26" s="459"/>
      <c r="H26" s="460"/>
      <c r="I26" s="226" t="s">
        <v>377</v>
      </c>
      <c r="J26" s="480" t="s">
        <v>495</v>
      </c>
      <c r="K26" s="481"/>
      <c r="L26" s="481"/>
      <c r="M26" s="482" t="s">
        <v>496</v>
      </c>
      <c r="N26" s="483"/>
      <c r="O26" s="272" t="s">
        <v>377</v>
      </c>
      <c r="P26" s="474" t="s">
        <v>555</v>
      </c>
      <c r="Q26" s="475"/>
      <c r="R26" s="306" t="s">
        <v>521</v>
      </c>
      <c r="S26" s="119" t="s">
        <v>522</v>
      </c>
    </row>
    <row r="27" spans="2:19" ht="21" customHeight="1">
      <c r="B27" s="452" t="s">
        <v>391</v>
      </c>
      <c r="C27" s="453"/>
      <c r="D27" s="453"/>
      <c r="E27" s="453"/>
      <c r="F27" s="453"/>
      <c r="G27" s="453"/>
      <c r="H27" s="453"/>
      <c r="I27" s="453"/>
      <c r="J27" s="453"/>
      <c r="K27" s="453"/>
      <c r="L27" s="453"/>
      <c r="M27" s="453"/>
      <c r="N27" s="453"/>
      <c r="O27" s="453"/>
      <c r="P27" s="453"/>
      <c r="Q27" s="454"/>
      <c r="R27" s="219"/>
      <c r="S27" s="307" t="s">
        <v>523</v>
      </c>
    </row>
    <row r="28" spans="2:19" ht="21" customHeight="1">
      <c r="B28" s="455"/>
      <c r="C28" s="464" t="s">
        <v>476</v>
      </c>
      <c r="D28" s="484" t="s">
        <v>386</v>
      </c>
      <c r="E28" s="485"/>
      <c r="F28" s="485"/>
      <c r="G28" s="485"/>
      <c r="H28" s="486"/>
      <c r="I28" s="226" t="s">
        <v>377</v>
      </c>
      <c r="J28" s="534" t="s">
        <v>722</v>
      </c>
      <c r="K28" s="535"/>
      <c r="L28" s="535"/>
      <c r="M28" s="478" t="s">
        <v>496</v>
      </c>
      <c r="N28" s="479"/>
      <c r="O28" s="445" t="s">
        <v>377</v>
      </c>
      <c r="P28" s="472" t="s">
        <v>792</v>
      </c>
      <c r="Q28" s="473"/>
      <c r="R28" s="306" t="s">
        <v>521</v>
      </c>
      <c r="S28" s="119" t="s">
        <v>522</v>
      </c>
    </row>
    <row r="29" spans="2:19" ht="21" customHeight="1">
      <c r="B29" s="456"/>
      <c r="C29" s="465"/>
      <c r="D29" s="487"/>
      <c r="E29" s="488"/>
      <c r="F29" s="488"/>
      <c r="G29" s="488"/>
      <c r="H29" s="489"/>
      <c r="I29" s="227" t="s">
        <v>377</v>
      </c>
      <c r="J29" s="490" t="s">
        <v>710</v>
      </c>
      <c r="K29" s="491"/>
      <c r="L29" s="491"/>
      <c r="M29" s="491"/>
      <c r="N29" s="492" t="s">
        <v>798</v>
      </c>
      <c r="O29" s="492"/>
      <c r="P29" s="492"/>
      <c r="Q29" s="493"/>
      <c r="R29" s="306" t="s">
        <v>521</v>
      </c>
      <c r="S29" s="307" t="s">
        <v>523</v>
      </c>
    </row>
    <row r="30" spans="2:19" ht="21" customHeight="1">
      <c r="B30" s="456"/>
      <c r="C30" s="465"/>
      <c r="D30" s="458" t="s">
        <v>56</v>
      </c>
      <c r="E30" s="459"/>
      <c r="F30" s="459"/>
      <c r="G30" s="459"/>
      <c r="H30" s="460"/>
      <c r="I30" s="226" t="s">
        <v>377</v>
      </c>
      <c r="J30" s="476" t="s">
        <v>548</v>
      </c>
      <c r="K30" s="477"/>
      <c r="L30" s="477"/>
      <c r="M30" s="477"/>
      <c r="N30" s="477"/>
      <c r="O30" s="477"/>
      <c r="P30" s="477"/>
      <c r="Q30" s="309" t="s">
        <v>524</v>
      </c>
      <c r="R30" s="219"/>
      <c r="S30" s="307"/>
    </row>
    <row r="31" spans="2:19" ht="21" customHeight="1">
      <c r="B31" s="456"/>
      <c r="C31" s="465"/>
      <c r="D31" s="527"/>
      <c r="E31" s="528"/>
      <c r="F31" s="528"/>
      <c r="G31" s="528"/>
      <c r="H31" s="529"/>
      <c r="I31" s="230" t="s">
        <v>377</v>
      </c>
      <c r="J31" s="530" t="s">
        <v>491</v>
      </c>
      <c r="K31" s="531"/>
      <c r="L31" s="531"/>
      <c r="M31" s="531"/>
      <c r="N31" s="531"/>
      <c r="O31" s="531"/>
      <c r="P31" s="531"/>
      <c r="Q31" s="532"/>
      <c r="S31" s="307" t="s">
        <v>771</v>
      </c>
    </row>
    <row r="32" spans="2:19" ht="36" customHeight="1">
      <c r="B32" s="456"/>
      <c r="C32" s="465"/>
      <c r="D32" s="253"/>
      <c r="E32" s="511" t="s">
        <v>378</v>
      </c>
      <c r="F32" s="512"/>
      <c r="G32" s="512"/>
      <c r="H32" s="533"/>
      <c r="I32" s="230" t="s">
        <v>377</v>
      </c>
      <c r="J32" s="511" t="s">
        <v>721</v>
      </c>
      <c r="K32" s="512"/>
      <c r="L32" s="512"/>
      <c r="M32" s="512"/>
      <c r="N32" s="512"/>
      <c r="O32" s="512"/>
      <c r="P32" s="512"/>
      <c r="Q32" s="513"/>
    </row>
    <row r="33" spans="1:19" ht="36" customHeight="1">
      <c r="B33" s="456"/>
      <c r="C33" s="465"/>
      <c r="D33" s="220"/>
      <c r="E33" s="520" t="s">
        <v>454</v>
      </c>
      <c r="F33" s="521"/>
      <c r="G33" s="521"/>
      <c r="H33" s="522"/>
      <c r="I33" s="227" t="s">
        <v>377</v>
      </c>
      <c r="J33" s="523" t="s">
        <v>610</v>
      </c>
      <c r="K33" s="524"/>
      <c r="L33" s="524"/>
      <c r="M33" s="524"/>
      <c r="N33" s="524"/>
      <c r="O33" s="524"/>
      <c r="P33" s="524"/>
      <c r="Q33" s="525"/>
      <c r="R33" s="306"/>
      <c r="S33" s="119"/>
    </row>
    <row r="34" spans="1:19" ht="21" customHeight="1">
      <c r="B34" s="457"/>
      <c r="C34" s="526"/>
      <c r="D34" s="514" t="s">
        <v>472</v>
      </c>
      <c r="E34" s="515"/>
      <c r="F34" s="515"/>
      <c r="G34" s="515"/>
      <c r="H34" s="516"/>
      <c r="I34" s="231" t="s">
        <v>377</v>
      </c>
      <c r="J34" s="517" t="s">
        <v>379</v>
      </c>
      <c r="K34" s="518"/>
      <c r="L34" s="518"/>
      <c r="M34" s="518"/>
      <c r="N34" s="518"/>
      <c r="O34" s="518"/>
      <c r="P34" s="518"/>
      <c r="Q34" s="519"/>
    </row>
    <row r="35" spans="1:19" ht="21" customHeight="1">
      <c r="B35" s="559" t="s">
        <v>698</v>
      </c>
      <c r="C35" s="560"/>
      <c r="D35" s="560"/>
      <c r="E35" s="560"/>
      <c r="F35" s="560"/>
      <c r="G35" s="560"/>
      <c r="H35" s="560"/>
      <c r="I35" s="560"/>
      <c r="J35" s="560"/>
      <c r="K35" s="560"/>
      <c r="L35" s="560"/>
      <c r="M35" s="560"/>
      <c r="N35" s="560"/>
      <c r="O35" s="560"/>
      <c r="P35" s="560"/>
      <c r="Q35" s="561"/>
    </row>
    <row r="36" spans="1:19" ht="21" customHeight="1">
      <c r="B36" s="571"/>
      <c r="C36" s="546" t="s">
        <v>701</v>
      </c>
      <c r="D36" s="574" t="s">
        <v>699</v>
      </c>
      <c r="E36" s="577" t="s">
        <v>735</v>
      </c>
      <c r="F36" s="578"/>
      <c r="G36" s="578"/>
      <c r="H36" s="579"/>
      <c r="I36" s="229" t="s">
        <v>377</v>
      </c>
      <c r="J36" s="563" t="s">
        <v>724</v>
      </c>
      <c r="K36" s="564"/>
      <c r="L36" s="564"/>
      <c r="M36" s="564"/>
      <c r="N36" s="564"/>
      <c r="O36" s="564"/>
      <c r="P36" s="564"/>
      <c r="Q36" s="565"/>
    </row>
    <row r="37" spans="1:19" ht="36" customHeight="1">
      <c r="B37" s="572"/>
      <c r="C37" s="547"/>
      <c r="D37" s="575"/>
      <c r="E37" s="398"/>
      <c r="F37" s="580" t="s">
        <v>388</v>
      </c>
      <c r="G37" s="581"/>
      <c r="H37" s="582"/>
      <c r="I37" s="230" t="s">
        <v>377</v>
      </c>
      <c r="J37" s="566" t="s">
        <v>489</v>
      </c>
      <c r="K37" s="567"/>
      <c r="L37" s="567"/>
      <c r="M37" s="567"/>
      <c r="N37" s="567"/>
      <c r="O37" s="567"/>
      <c r="P37" s="567"/>
      <c r="Q37" s="568"/>
    </row>
    <row r="38" spans="1:19" ht="36" customHeight="1">
      <c r="B38" s="573"/>
      <c r="C38" s="547"/>
      <c r="D38" s="576"/>
      <c r="E38" s="569" t="s">
        <v>700</v>
      </c>
      <c r="F38" s="569"/>
      <c r="G38" s="569"/>
      <c r="H38" s="570"/>
      <c r="I38" s="230" t="s">
        <v>377</v>
      </c>
      <c r="J38" s="511" t="s">
        <v>709</v>
      </c>
      <c r="K38" s="512"/>
      <c r="L38" s="512"/>
      <c r="M38" s="512"/>
      <c r="N38" s="512"/>
      <c r="O38" s="512"/>
      <c r="P38" s="512"/>
      <c r="Q38" s="513"/>
    </row>
    <row r="39" spans="1:19" ht="21" customHeight="1">
      <c r="B39" s="559" t="s">
        <v>392</v>
      </c>
      <c r="C39" s="560"/>
      <c r="D39" s="560"/>
      <c r="E39" s="560"/>
      <c r="F39" s="560"/>
      <c r="G39" s="560"/>
      <c r="H39" s="560"/>
      <c r="I39" s="560"/>
      <c r="J39" s="560"/>
      <c r="K39" s="560"/>
      <c r="L39" s="560"/>
      <c r="M39" s="560"/>
      <c r="N39" s="560"/>
      <c r="O39" s="560"/>
      <c r="P39" s="560"/>
      <c r="Q39" s="561"/>
    </row>
    <row r="40" spans="1:19" ht="21" customHeight="1">
      <c r="B40" s="264"/>
      <c r="C40" s="297" t="s">
        <v>477</v>
      </c>
      <c r="D40" s="458" t="s">
        <v>209</v>
      </c>
      <c r="E40" s="459"/>
      <c r="F40" s="459"/>
      <c r="G40" s="459"/>
      <c r="H40" s="460"/>
      <c r="I40" s="229" t="s">
        <v>377</v>
      </c>
      <c r="J40" s="562" t="s">
        <v>710</v>
      </c>
      <c r="K40" s="453"/>
      <c r="L40" s="453"/>
      <c r="M40" s="453"/>
      <c r="N40" s="453"/>
      <c r="O40" s="308"/>
      <c r="P40" s="453"/>
      <c r="Q40" s="454"/>
      <c r="R40" s="306"/>
      <c r="S40" s="119"/>
    </row>
    <row r="41" spans="1:19" ht="18" customHeight="1">
      <c r="B41" s="452" t="s">
        <v>493</v>
      </c>
      <c r="C41" s="453"/>
      <c r="D41" s="453"/>
      <c r="E41" s="453"/>
      <c r="F41" s="453"/>
      <c r="G41" s="453"/>
      <c r="H41" s="453"/>
      <c r="I41" s="453"/>
      <c r="J41" s="453"/>
      <c r="K41" s="453"/>
      <c r="L41" s="453"/>
      <c r="M41" s="453"/>
      <c r="N41" s="453"/>
      <c r="O41" s="453"/>
      <c r="P41" s="453"/>
      <c r="Q41" s="453"/>
    </row>
    <row r="42" spans="1:19" ht="22.5" customHeight="1">
      <c r="B42" s="591"/>
      <c r="C42" s="592"/>
      <c r="D42" s="592"/>
      <c r="E42" s="592"/>
      <c r="F42" s="592"/>
      <c r="G42" s="592"/>
      <c r="H42" s="592"/>
      <c r="I42" s="592"/>
      <c r="J42" s="592"/>
      <c r="K42" s="592"/>
      <c r="L42" s="592"/>
      <c r="M42" s="592"/>
      <c r="N42" s="592"/>
      <c r="O42" s="592"/>
      <c r="P42" s="592"/>
      <c r="Q42" s="593"/>
    </row>
    <row r="43" spans="1:19" ht="22.5" customHeight="1">
      <c r="B43" s="594"/>
      <c r="C43" s="595"/>
      <c r="D43" s="595"/>
      <c r="E43" s="595"/>
      <c r="F43" s="595"/>
      <c r="G43" s="595"/>
      <c r="H43" s="595"/>
      <c r="I43" s="595"/>
      <c r="J43" s="595"/>
      <c r="K43" s="595"/>
      <c r="L43" s="595"/>
      <c r="M43" s="595"/>
      <c r="N43" s="595"/>
      <c r="O43" s="595"/>
      <c r="P43" s="595"/>
      <c r="Q43" s="596"/>
    </row>
    <row r="44" spans="1:19" ht="9" customHeight="1"/>
    <row r="45" spans="1:19" ht="21" customHeight="1">
      <c r="A45" s="216" t="s">
        <v>380</v>
      </c>
      <c r="E45" s="221" t="s">
        <v>434</v>
      </c>
      <c r="F45" s="221"/>
    </row>
    <row r="46" spans="1:19" ht="21" customHeight="1">
      <c r="B46" s="583"/>
      <c r="C46" s="584"/>
      <c r="D46" s="452" t="s">
        <v>478</v>
      </c>
      <c r="E46" s="453"/>
      <c r="F46" s="453"/>
      <c r="G46" s="453"/>
      <c r="H46" s="453"/>
      <c r="I46" s="453"/>
      <c r="J46" s="453"/>
      <c r="K46" s="453"/>
      <c r="L46" s="453"/>
      <c r="M46" s="453"/>
      <c r="N46" s="453"/>
      <c r="O46" s="453"/>
      <c r="P46" s="453"/>
      <c r="Q46" s="454"/>
    </row>
    <row r="47" spans="1:19" ht="21" customHeight="1">
      <c r="B47" s="583"/>
      <c r="C47" s="584"/>
      <c r="D47" s="452" t="s">
        <v>490</v>
      </c>
      <c r="E47" s="453"/>
      <c r="F47" s="453"/>
      <c r="G47" s="453"/>
      <c r="H47" s="453"/>
      <c r="I47" s="453"/>
      <c r="J47" s="453"/>
      <c r="K47" s="453"/>
      <c r="L47" s="453"/>
      <c r="M47" s="453"/>
      <c r="N47" s="453"/>
      <c r="O47" s="453"/>
      <c r="P47" s="453"/>
      <c r="Q47" s="454"/>
    </row>
    <row r="48" spans="1:19" ht="9" customHeight="1"/>
    <row r="49" spans="1:17" ht="21" customHeight="1">
      <c r="A49" s="216" t="s">
        <v>381</v>
      </c>
      <c r="G49" s="586"/>
      <c r="H49" s="586"/>
      <c r="I49" s="586"/>
      <c r="J49" s="586"/>
      <c r="K49" s="586"/>
      <c r="L49" s="586"/>
      <c r="M49" s="586"/>
      <c r="N49" s="586"/>
      <c r="O49" s="586"/>
      <c r="P49" s="586"/>
      <c r="Q49" s="586"/>
    </row>
    <row r="50" spans="1:17" ht="21" customHeight="1">
      <c r="B50" s="588" t="s">
        <v>470</v>
      </c>
      <c r="C50" s="588"/>
      <c r="D50" s="588"/>
      <c r="E50" s="588"/>
      <c r="F50" s="587"/>
      <c r="G50" s="587"/>
      <c r="H50" s="587"/>
      <c r="I50" s="587"/>
      <c r="J50" s="254" t="s">
        <v>455</v>
      </c>
      <c r="K50" s="587"/>
      <c r="L50" s="587"/>
      <c r="M50" s="587"/>
      <c r="N50" s="587"/>
      <c r="O50" s="589" t="s">
        <v>456</v>
      </c>
      <c r="P50" s="590"/>
      <c r="Q50" s="314"/>
    </row>
    <row r="51" spans="1:17" ht="9" customHeight="1">
      <c r="B51" s="216"/>
      <c r="C51" s="216"/>
      <c r="D51" s="216"/>
      <c r="E51" s="216"/>
      <c r="F51" s="216"/>
      <c r="G51" s="216"/>
    </row>
    <row r="52" spans="1:17" ht="21" customHeight="1" thickBot="1">
      <c r="A52" s="216" t="s">
        <v>443</v>
      </c>
      <c r="G52" s="585" t="s">
        <v>444</v>
      </c>
      <c r="H52" s="585"/>
      <c r="I52" s="585"/>
      <c r="J52" s="585"/>
      <c r="K52" s="585"/>
      <c r="L52" s="585"/>
      <c r="M52" s="585"/>
      <c r="N52" s="585"/>
      <c r="O52" s="585"/>
      <c r="P52" s="585"/>
      <c r="Q52" s="585"/>
    </row>
    <row r="53" spans="1:17" ht="15" customHeight="1" thickTop="1">
      <c r="B53" s="222" t="s">
        <v>420</v>
      </c>
      <c r="C53" s="234"/>
      <c r="D53" s="223"/>
      <c r="E53" s="223"/>
      <c r="F53" s="223"/>
      <c r="G53" s="223"/>
      <c r="H53" s="223"/>
      <c r="I53" s="223"/>
      <c r="J53" s="223"/>
      <c r="K53" s="223"/>
      <c r="L53" s="223"/>
      <c r="M53" s="223"/>
      <c r="N53" s="223"/>
      <c r="O53" s="223"/>
      <c r="P53" s="223"/>
      <c r="Q53" s="224"/>
    </row>
    <row r="54" spans="1:17" s="4" customFormat="1" ht="15" customHeight="1">
      <c r="B54" s="499" t="s">
        <v>377</v>
      </c>
      <c r="C54" s="500"/>
      <c r="D54" s="262" t="s">
        <v>236</v>
      </c>
      <c r="E54" s="505" t="s">
        <v>367</v>
      </c>
      <c r="F54" s="505"/>
      <c r="G54" s="506" t="s">
        <v>468</v>
      </c>
      <c r="H54" s="506"/>
      <c r="I54" s="506"/>
      <c r="J54" s="506"/>
      <c r="K54" s="496" t="s">
        <v>367</v>
      </c>
      <c r="L54" s="496"/>
      <c r="M54" s="496"/>
      <c r="N54" s="494" t="s">
        <v>466</v>
      </c>
      <c r="O54" s="494"/>
      <c r="P54" s="494"/>
      <c r="Q54" s="495"/>
    </row>
    <row r="55" spans="1:17" s="4" customFormat="1" ht="15" customHeight="1">
      <c r="B55" s="499" t="s">
        <v>377</v>
      </c>
      <c r="C55" s="500"/>
      <c r="D55" s="262" t="s">
        <v>343</v>
      </c>
      <c r="E55" s="494" t="s">
        <v>723</v>
      </c>
      <c r="F55" s="494"/>
      <c r="G55" s="494"/>
      <c r="H55" s="494"/>
      <c r="I55" s="494"/>
      <c r="J55" s="494"/>
      <c r="K55" s="494"/>
      <c r="L55" s="494"/>
      <c r="M55" s="494"/>
      <c r="N55" s="494"/>
      <c r="O55" s="494"/>
      <c r="P55" s="494"/>
      <c r="Q55" s="495"/>
    </row>
    <row r="56" spans="1:17" s="4" customFormat="1" ht="15" customHeight="1">
      <c r="B56" s="499" t="s">
        <v>377</v>
      </c>
      <c r="C56" s="500"/>
      <c r="D56" s="262" t="s">
        <v>344</v>
      </c>
      <c r="E56" s="494" t="s">
        <v>467</v>
      </c>
      <c r="F56" s="494"/>
      <c r="G56" s="494"/>
      <c r="H56" s="494"/>
      <c r="I56" s="494"/>
      <c r="J56" s="494"/>
      <c r="K56" s="494"/>
      <c r="L56" s="494"/>
      <c r="M56" s="494"/>
      <c r="N56" s="494"/>
      <c r="O56" s="494"/>
      <c r="P56" s="494"/>
      <c r="Q56" s="495"/>
    </row>
    <row r="57" spans="1:17" ht="15" customHeight="1">
      <c r="B57" s="499" t="s">
        <v>377</v>
      </c>
      <c r="C57" s="500"/>
      <c r="D57" s="262" t="s">
        <v>345</v>
      </c>
      <c r="E57" s="494" t="s">
        <v>805</v>
      </c>
      <c r="F57" s="494"/>
      <c r="G57" s="494"/>
      <c r="H57" s="494"/>
      <c r="I57" s="494"/>
      <c r="J57" s="494"/>
      <c r="K57" s="494"/>
      <c r="L57" s="494"/>
      <c r="M57" s="494"/>
      <c r="N57" s="494"/>
      <c r="O57" s="494"/>
      <c r="P57" s="494"/>
      <c r="Q57" s="495"/>
    </row>
    <row r="58" spans="1:17" ht="15" customHeight="1">
      <c r="B58" s="501" t="s">
        <v>377</v>
      </c>
      <c r="C58" s="502"/>
      <c r="D58" s="250" t="s">
        <v>441</v>
      </c>
      <c r="E58" s="503" t="s">
        <v>806</v>
      </c>
      <c r="F58" s="503"/>
      <c r="G58" s="503"/>
      <c r="H58" s="503"/>
      <c r="I58" s="503"/>
      <c r="J58" s="503"/>
      <c r="K58" s="503"/>
      <c r="L58" s="503"/>
      <c r="M58" s="503"/>
      <c r="N58" s="503"/>
      <c r="O58" s="503"/>
      <c r="P58" s="503"/>
      <c r="Q58" s="504"/>
    </row>
    <row r="59" spans="1:17" ht="15" customHeight="1" thickBot="1">
      <c r="B59" s="497" t="s">
        <v>377</v>
      </c>
      <c r="C59" s="498"/>
      <c r="D59" s="251" t="s">
        <v>442</v>
      </c>
      <c r="E59" s="507" t="s">
        <v>736</v>
      </c>
      <c r="F59" s="508"/>
      <c r="G59" s="508"/>
      <c r="H59" s="509" t="s">
        <v>737</v>
      </c>
      <c r="I59" s="509"/>
      <c r="J59" s="509"/>
      <c r="K59" s="507" t="s">
        <v>738</v>
      </c>
      <c r="L59" s="508"/>
      <c r="M59" s="508"/>
      <c r="N59" s="508"/>
      <c r="O59" s="508"/>
      <c r="P59" s="508"/>
      <c r="Q59" s="510"/>
    </row>
    <row r="60" spans="1:17" ht="18" customHeight="1" thickTop="1">
      <c r="A60" s="216" t="s">
        <v>306</v>
      </c>
      <c r="B60" s="216"/>
      <c r="C60" s="216"/>
      <c r="D60" s="216"/>
      <c r="E60" s="216"/>
      <c r="F60" s="216"/>
      <c r="G60" s="216"/>
    </row>
    <row r="61" spans="1:17" ht="18" customHeight="1">
      <c r="B61" s="216" t="s">
        <v>382</v>
      </c>
      <c r="C61" s="216"/>
      <c r="D61" s="216"/>
      <c r="E61" s="216"/>
      <c r="F61" s="216"/>
      <c r="G61" s="216"/>
    </row>
    <row r="62" spans="1:17" ht="18" customHeight="1">
      <c r="B62" s="216"/>
      <c r="C62" s="216"/>
      <c r="D62" s="216" t="s">
        <v>383</v>
      </c>
      <c r="E62" s="216"/>
      <c r="F62" s="216"/>
      <c r="G62" s="216"/>
    </row>
    <row r="63" spans="1:17" ht="18" customHeight="1">
      <c r="B63" s="216"/>
      <c r="C63" s="216"/>
      <c r="D63" s="216" t="s">
        <v>61</v>
      </c>
      <c r="E63" s="216"/>
      <c r="F63" s="216"/>
      <c r="G63" s="216"/>
    </row>
    <row r="64" spans="1:17" ht="18" customHeight="1">
      <c r="B64" s="216"/>
      <c r="C64" s="216"/>
      <c r="D64" s="216"/>
      <c r="E64" s="216"/>
      <c r="F64" s="216"/>
      <c r="G64" s="216"/>
    </row>
    <row r="65" spans="2:9" ht="18" customHeight="1">
      <c r="B65" s="216" t="s">
        <v>384</v>
      </c>
      <c r="C65" s="216"/>
      <c r="D65" s="216"/>
      <c r="E65" s="216"/>
      <c r="F65" s="216"/>
      <c r="G65" s="216"/>
    </row>
    <row r="66" spans="2:9" ht="18" customHeight="1">
      <c r="B66" s="216"/>
      <c r="C66" s="216"/>
      <c r="D66" s="216" t="s">
        <v>298</v>
      </c>
      <c r="E66" s="216"/>
      <c r="F66" s="216"/>
      <c r="G66" s="216"/>
    </row>
    <row r="67" spans="2:9" ht="18" customHeight="1">
      <c r="B67" s="216"/>
      <c r="C67" s="216"/>
      <c r="D67" s="216"/>
      <c r="E67" s="216"/>
      <c r="F67" s="216"/>
      <c r="G67" s="216"/>
      <c r="I67" s="225"/>
    </row>
    <row r="68" spans="2:9" ht="18" customHeight="1">
      <c r="B68" s="216"/>
      <c r="C68" s="216"/>
      <c r="D68" s="216"/>
      <c r="E68" s="216"/>
      <c r="F68" s="216"/>
      <c r="G68" s="216"/>
    </row>
    <row r="69" spans="2:9" ht="18" customHeight="1">
      <c r="B69" s="216"/>
      <c r="C69" s="216"/>
      <c r="D69" s="216"/>
      <c r="E69" s="216"/>
      <c r="F69" s="216"/>
      <c r="G69" s="216"/>
    </row>
    <row r="70" spans="2:9" ht="18" customHeight="1">
      <c r="B70" s="216"/>
      <c r="C70" s="216"/>
      <c r="D70" s="216"/>
      <c r="E70" s="216"/>
      <c r="F70" s="216"/>
      <c r="G70" s="216"/>
    </row>
    <row r="71" spans="2:9" ht="18" customHeight="1">
      <c r="B71" s="216"/>
      <c r="C71" s="216"/>
      <c r="D71" s="216"/>
      <c r="E71" s="216"/>
      <c r="F71" s="216"/>
      <c r="G71" s="216"/>
    </row>
    <row r="72" spans="2:9" ht="18" customHeight="1">
      <c r="B72" s="216"/>
      <c r="C72" s="216"/>
      <c r="D72" s="216"/>
      <c r="E72" s="216"/>
      <c r="F72" s="216"/>
      <c r="G72" s="216"/>
    </row>
    <row r="73" spans="2:9" ht="18" customHeight="1">
      <c r="B73" s="216"/>
      <c r="C73" s="216"/>
      <c r="D73" s="216"/>
      <c r="E73" s="216"/>
      <c r="F73" s="216"/>
      <c r="G73" s="216"/>
    </row>
    <row r="74" spans="2:9" ht="18" customHeight="1">
      <c r="B74" s="216"/>
      <c r="C74" s="216"/>
      <c r="D74" s="216"/>
      <c r="E74" s="216"/>
      <c r="F74" s="216"/>
      <c r="G74" s="216"/>
    </row>
    <row r="75" spans="2:9" ht="18" customHeight="1">
      <c r="B75" s="216"/>
      <c r="C75" s="216"/>
      <c r="D75" s="216"/>
      <c r="E75" s="216"/>
      <c r="F75" s="216"/>
      <c r="G75" s="216"/>
    </row>
    <row r="76" spans="2:9" ht="18" customHeight="1">
      <c r="B76" s="216"/>
      <c r="C76" s="216"/>
      <c r="D76" s="216"/>
      <c r="E76" s="216"/>
      <c r="F76" s="216"/>
      <c r="G76" s="216"/>
    </row>
    <row r="77" spans="2:9" ht="18" customHeight="1">
      <c r="B77" s="216"/>
      <c r="C77" s="216"/>
      <c r="D77" s="216"/>
      <c r="E77" s="216"/>
      <c r="F77" s="216"/>
      <c r="G77" s="216"/>
    </row>
    <row r="78" spans="2:9" ht="18" customHeight="1">
      <c r="B78" s="216"/>
      <c r="C78" s="216"/>
      <c r="D78" s="216"/>
      <c r="E78" s="216"/>
      <c r="F78" s="216"/>
      <c r="G78" s="216"/>
    </row>
    <row r="79" spans="2:9" ht="18" customHeight="1"/>
  </sheetData>
  <sheetProtection deleteColumns="0" deleteRows="0"/>
  <mergeCells count="103">
    <mergeCell ref="B41:Q41"/>
    <mergeCell ref="B46:C46"/>
    <mergeCell ref="D46:Q46"/>
    <mergeCell ref="G52:Q52"/>
    <mergeCell ref="D47:Q47"/>
    <mergeCell ref="G49:Q49"/>
    <mergeCell ref="K50:N50"/>
    <mergeCell ref="B50:E50"/>
    <mergeCell ref="F50:I50"/>
    <mergeCell ref="O50:P50"/>
    <mergeCell ref="B47:C47"/>
    <mergeCell ref="B42:Q43"/>
    <mergeCell ref="B35:Q35"/>
    <mergeCell ref="P40:Q40"/>
    <mergeCell ref="J40:N40"/>
    <mergeCell ref="J36:Q36"/>
    <mergeCell ref="J37:Q37"/>
    <mergeCell ref="D40:H40"/>
    <mergeCell ref="B39:Q39"/>
    <mergeCell ref="E38:H38"/>
    <mergeCell ref="J38:Q38"/>
    <mergeCell ref="C36:C38"/>
    <mergeCell ref="B36:B38"/>
    <mergeCell ref="D36:D38"/>
    <mergeCell ref="E36:H36"/>
    <mergeCell ref="F37:H37"/>
    <mergeCell ref="B9:G9"/>
    <mergeCell ref="B11:J11"/>
    <mergeCell ref="K11:Q11"/>
    <mergeCell ref="E13:Q13"/>
    <mergeCell ref="H9:L9"/>
    <mergeCell ref="M9:Q9"/>
    <mergeCell ref="B10:D10"/>
    <mergeCell ref="E10:J10"/>
    <mergeCell ref="A2:Q2"/>
    <mergeCell ref="A4:G4"/>
    <mergeCell ref="L5:Q5"/>
    <mergeCell ref="L6:Q6"/>
    <mergeCell ref="L7:Q7"/>
    <mergeCell ref="B20:Q20"/>
    <mergeCell ref="B14:H14"/>
    <mergeCell ref="B16:Q16"/>
    <mergeCell ref="B17:B19"/>
    <mergeCell ref="D17:H17"/>
    <mergeCell ref="J17:Q17"/>
    <mergeCell ref="D18:H19"/>
    <mergeCell ref="B15:Q15"/>
    <mergeCell ref="I14:Q14"/>
    <mergeCell ref="C17:C19"/>
    <mergeCell ref="J19:P19"/>
    <mergeCell ref="J18:P18"/>
    <mergeCell ref="J32:Q32"/>
    <mergeCell ref="D34:H34"/>
    <mergeCell ref="J34:Q34"/>
    <mergeCell ref="B28:B34"/>
    <mergeCell ref="E33:H33"/>
    <mergeCell ref="J33:Q33"/>
    <mergeCell ref="C28:C34"/>
    <mergeCell ref="D30:H31"/>
    <mergeCell ref="J31:Q31"/>
    <mergeCell ref="E32:H32"/>
    <mergeCell ref="J30:P30"/>
    <mergeCell ref="J28:L28"/>
    <mergeCell ref="P28:Q28"/>
    <mergeCell ref="M28:N28"/>
    <mergeCell ref="D28:H29"/>
    <mergeCell ref="J29:M29"/>
    <mergeCell ref="N29:Q29"/>
    <mergeCell ref="E56:Q56"/>
    <mergeCell ref="E57:Q57"/>
    <mergeCell ref="K54:M54"/>
    <mergeCell ref="B59:C59"/>
    <mergeCell ref="B54:C54"/>
    <mergeCell ref="B55:C55"/>
    <mergeCell ref="B56:C56"/>
    <mergeCell ref="B57:C57"/>
    <mergeCell ref="B58:C58"/>
    <mergeCell ref="E58:Q58"/>
    <mergeCell ref="E55:Q55"/>
    <mergeCell ref="E54:F54"/>
    <mergeCell ref="N54:Q54"/>
    <mergeCell ref="G54:J54"/>
    <mergeCell ref="E59:G59"/>
    <mergeCell ref="H59:J59"/>
    <mergeCell ref="K59:Q59"/>
    <mergeCell ref="B27:Q27"/>
    <mergeCell ref="B21:B26"/>
    <mergeCell ref="D23:H24"/>
    <mergeCell ref="D26:H26"/>
    <mergeCell ref="C21:C25"/>
    <mergeCell ref="J23:Q23"/>
    <mergeCell ref="J24:Q24"/>
    <mergeCell ref="D25:H25"/>
    <mergeCell ref="J25:Q25"/>
    <mergeCell ref="P21:Q21"/>
    <mergeCell ref="P26:Q26"/>
    <mergeCell ref="J21:L21"/>
    <mergeCell ref="M21:N21"/>
    <mergeCell ref="J26:L26"/>
    <mergeCell ref="M26:N26"/>
    <mergeCell ref="D21:H22"/>
    <mergeCell ref="J22:M22"/>
    <mergeCell ref="N22:Q22"/>
  </mergeCells>
  <phoneticPr fontId="2"/>
  <dataValidations count="2">
    <dataValidation type="list" allowBlank="1" showInputMessage="1" showErrorMessage="1" sqref="JD46:JD47 B46:B47 SZ46:SZ47 ACV46:ACV47 AMR46:AMR47 AWN46:AWN47 BGJ46:BGJ47 BQF46:BQF47 CAB46:CAB47 CJX46:CJX47 CTT46:CTT47 DDP46:DDP47 DNL46:DNL47 DXH46:DXH47 EHD46:EHD47 EQZ46:EQZ47 FAV46:FAV47 FKR46:FKR47 FUN46:FUN47 GEJ46:GEJ47 GOF46:GOF47 GYB46:GYB47 HHX46:HHX47 HRT46:HRT47 IBP46:IBP47 ILL46:ILL47 IVH46:IVH47 JFD46:JFD47 JOZ46:JOZ47 JYV46:JYV47 KIR46:KIR47 KSN46:KSN47 LCJ46:LCJ47 LMF46:LMF47 LWB46:LWB47 MFX46:MFX47 MPT46:MPT47 MZP46:MZP47 NJL46:NJL47 NTH46:NTH47 ODD46:ODD47 OMZ46:OMZ47 OWV46:OWV47 PGR46:PGR47 PQN46:PQN47 QAJ46:QAJ47 QKF46:QKF47 QUB46:QUB47 RDX46:RDX47 RNT46:RNT47 RXP46:RXP47 SHL46:SHL47 SRH46:SRH47 TBD46:TBD47 TKZ46:TKZ47 TUV46:TUV47 UER46:UER47 UON46:UON47 UYJ46:UYJ47 VIF46:VIF47 VSB46:VSB47 WBX46:WBX47 WLT46:WLT47 WVP46:WVP47 B65580:C65581 JD65580:JD65581 SZ65580:SZ65581 ACV65580:ACV65581 AMR65580:AMR65581 AWN65580:AWN65581 BGJ65580:BGJ65581 BQF65580:BQF65581 CAB65580:CAB65581 CJX65580:CJX65581 CTT65580:CTT65581 DDP65580:DDP65581 DNL65580:DNL65581 DXH65580:DXH65581 EHD65580:EHD65581 EQZ65580:EQZ65581 FAV65580:FAV65581 FKR65580:FKR65581 FUN65580:FUN65581 GEJ65580:GEJ65581 GOF65580:GOF65581 GYB65580:GYB65581 HHX65580:HHX65581 HRT65580:HRT65581 IBP65580:IBP65581 ILL65580:ILL65581 IVH65580:IVH65581 JFD65580:JFD65581 JOZ65580:JOZ65581 JYV65580:JYV65581 KIR65580:KIR65581 KSN65580:KSN65581 LCJ65580:LCJ65581 LMF65580:LMF65581 LWB65580:LWB65581 MFX65580:MFX65581 MPT65580:MPT65581 MZP65580:MZP65581 NJL65580:NJL65581 NTH65580:NTH65581 ODD65580:ODD65581 OMZ65580:OMZ65581 OWV65580:OWV65581 PGR65580:PGR65581 PQN65580:PQN65581 QAJ65580:QAJ65581 QKF65580:QKF65581 QUB65580:QUB65581 RDX65580:RDX65581 RNT65580:RNT65581 RXP65580:RXP65581 SHL65580:SHL65581 SRH65580:SRH65581 TBD65580:TBD65581 TKZ65580:TKZ65581 TUV65580:TUV65581 UER65580:UER65581 UON65580:UON65581 UYJ65580:UYJ65581 VIF65580:VIF65581 VSB65580:VSB65581 WBX65580:WBX65581 WLT65580:WLT65581 WVP65580:WVP65581 B131116:C131117 JD131116:JD131117 SZ131116:SZ131117 ACV131116:ACV131117 AMR131116:AMR131117 AWN131116:AWN131117 BGJ131116:BGJ131117 BQF131116:BQF131117 CAB131116:CAB131117 CJX131116:CJX131117 CTT131116:CTT131117 DDP131116:DDP131117 DNL131116:DNL131117 DXH131116:DXH131117 EHD131116:EHD131117 EQZ131116:EQZ131117 FAV131116:FAV131117 FKR131116:FKR131117 FUN131116:FUN131117 GEJ131116:GEJ131117 GOF131116:GOF131117 GYB131116:GYB131117 HHX131116:HHX131117 HRT131116:HRT131117 IBP131116:IBP131117 ILL131116:ILL131117 IVH131116:IVH131117 JFD131116:JFD131117 JOZ131116:JOZ131117 JYV131116:JYV131117 KIR131116:KIR131117 KSN131116:KSN131117 LCJ131116:LCJ131117 LMF131116:LMF131117 LWB131116:LWB131117 MFX131116:MFX131117 MPT131116:MPT131117 MZP131116:MZP131117 NJL131116:NJL131117 NTH131116:NTH131117 ODD131116:ODD131117 OMZ131116:OMZ131117 OWV131116:OWV131117 PGR131116:PGR131117 PQN131116:PQN131117 QAJ131116:QAJ131117 QKF131116:QKF131117 QUB131116:QUB131117 RDX131116:RDX131117 RNT131116:RNT131117 RXP131116:RXP131117 SHL131116:SHL131117 SRH131116:SRH131117 TBD131116:TBD131117 TKZ131116:TKZ131117 TUV131116:TUV131117 UER131116:UER131117 UON131116:UON131117 UYJ131116:UYJ131117 VIF131116:VIF131117 VSB131116:VSB131117 WBX131116:WBX131117 WLT131116:WLT131117 WVP131116:WVP131117 B196652:C196653 JD196652:JD196653 SZ196652:SZ196653 ACV196652:ACV196653 AMR196652:AMR196653 AWN196652:AWN196653 BGJ196652:BGJ196653 BQF196652:BQF196653 CAB196652:CAB196653 CJX196652:CJX196653 CTT196652:CTT196653 DDP196652:DDP196653 DNL196652:DNL196653 DXH196652:DXH196653 EHD196652:EHD196653 EQZ196652:EQZ196653 FAV196652:FAV196653 FKR196652:FKR196653 FUN196652:FUN196653 GEJ196652:GEJ196653 GOF196652:GOF196653 GYB196652:GYB196653 HHX196652:HHX196653 HRT196652:HRT196653 IBP196652:IBP196653 ILL196652:ILL196653 IVH196652:IVH196653 JFD196652:JFD196653 JOZ196652:JOZ196653 JYV196652:JYV196653 KIR196652:KIR196653 KSN196652:KSN196653 LCJ196652:LCJ196653 LMF196652:LMF196653 LWB196652:LWB196653 MFX196652:MFX196653 MPT196652:MPT196653 MZP196652:MZP196653 NJL196652:NJL196653 NTH196652:NTH196653 ODD196652:ODD196653 OMZ196652:OMZ196653 OWV196652:OWV196653 PGR196652:PGR196653 PQN196652:PQN196653 QAJ196652:QAJ196653 QKF196652:QKF196653 QUB196652:QUB196653 RDX196652:RDX196653 RNT196652:RNT196653 RXP196652:RXP196653 SHL196652:SHL196653 SRH196652:SRH196653 TBD196652:TBD196653 TKZ196652:TKZ196653 TUV196652:TUV196653 UER196652:UER196653 UON196652:UON196653 UYJ196652:UYJ196653 VIF196652:VIF196653 VSB196652:VSB196653 WBX196652:WBX196653 WLT196652:WLT196653 WVP196652:WVP196653 B262188:C262189 JD262188:JD262189 SZ262188:SZ262189 ACV262188:ACV262189 AMR262188:AMR262189 AWN262188:AWN262189 BGJ262188:BGJ262189 BQF262188:BQF262189 CAB262188:CAB262189 CJX262188:CJX262189 CTT262188:CTT262189 DDP262188:DDP262189 DNL262188:DNL262189 DXH262188:DXH262189 EHD262188:EHD262189 EQZ262188:EQZ262189 FAV262188:FAV262189 FKR262188:FKR262189 FUN262188:FUN262189 GEJ262188:GEJ262189 GOF262188:GOF262189 GYB262188:GYB262189 HHX262188:HHX262189 HRT262188:HRT262189 IBP262188:IBP262189 ILL262188:ILL262189 IVH262188:IVH262189 JFD262188:JFD262189 JOZ262188:JOZ262189 JYV262188:JYV262189 KIR262188:KIR262189 KSN262188:KSN262189 LCJ262188:LCJ262189 LMF262188:LMF262189 LWB262188:LWB262189 MFX262188:MFX262189 MPT262188:MPT262189 MZP262188:MZP262189 NJL262188:NJL262189 NTH262188:NTH262189 ODD262188:ODD262189 OMZ262188:OMZ262189 OWV262188:OWV262189 PGR262188:PGR262189 PQN262188:PQN262189 QAJ262188:QAJ262189 QKF262188:QKF262189 QUB262188:QUB262189 RDX262188:RDX262189 RNT262188:RNT262189 RXP262188:RXP262189 SHL262188:SHL262189 SRH262188:SRH262189 TBD262188:TBD262189 TKZ262188:TKZ262189 TUV262188:TUV262189 UER262188:UER262189 UON262188:UON262189 UYJ262188:UYJ262189 VIF262188:VIF262189 VSB262188:VSB262189 WBX262188:WBX262189 WLT262188:WLT262189 WVP262188:WVP262189 B327724:C327725 JD327724:JD327725 SZ327724:SZ327725 ACV327724:ACV327725 AMR327724:AMR327725 AWN327724:AWN327725 BGJ327724:BGJ327725 BQF327724:BQF327725 CAB327724:CAB327725 CJX327724:CJX327725 CTT327724:CTT327725 DDP327724:DDP327725 DNL327724:DNL327725 DXH327724:DXH327725 EHD327724:EHD327725 EQZ327724:EQZ327725 FAV327724:FAV327725 FKR327724:FKR327725 FUN327724:FUN327725 GEJ327724:GEJ327725 GOF327724:GOF327725 GYB327724:GYB327725 HHX327724:HHX327725 HRT327724:HRT327725 IBP327724:IBP327725 ILL327724:ILL327725 IVH327724:IVH327725 JFD327724:JFD327725 JOZ327724:JOZ327725 JYV327724:JYV327725 KIR327724:KIR327725 KSN327724:KSN327725 LCJ327724:LCJ327725 LMF327724:LMF327725 LWB327724:LWB327725 MFX327724:MFX327725 MPT327724:MPT327725 MZP327724:MZP327725 NJL327724:NJL327725 NTH327724:NTH327725 ODD327724:ODD327725 OMZ327724:OMZ327725 OWV327724:OWV327725 PGR327724:PGR327725 PQN327724:PQN327725 QAJ327724:QAJ327725 QKF327724:QKF327725 QUB327724:QUB327725 RDX327724:RDX327725 RNT327724:RNT327725 RXP327724:RXP327725 SHL327724:SHL327725 SRH327724:SRH327725 TBD327724:TBD327725 TKZ327724:TKZ327725 TUV327724:TUV327725 UER327724:UER327725 UON327724:UON327725 UYJ327724:UYJ327725 VIF327724:VIF327725 VSB327724:VSB327725 WBX327724:WBX327725 WLT327724:WLT327725 WVP327724:WVP327725 B393260:C393261 JD393260:JD393261 SZ393260:SZ393261 ACV393260:ACV393261 AMR393260:AMR393261 AWN393260:AWN393261 BGJ393260:BGJ393261 BQF393260:BQF393261 CAB393260:CAB393261 CJX393260:CJX393261 CTT393260:CTT393261 DDP393260:DDP393261 DNL393260:DNL393261 DXH393260:DXH393261 EHD393260:EHD393261 EQZ393260:EQZ393261 FAV393260:FAV393261 FKR393260:FKR393261 FUN393260:FUN393261 GEJ393260:GEJ393261 GOF393260:GOF393261 GYB393260:GYB393261 HHX393260:HHX393261 HRT393260:HRT393261 IBP393260:IBP393261 ILL393260:ILL393261 IVH393260:IVH393261 JFD393260:JFD393261 JOZ393260:JOZ393261 JYV393260:JYV393261 KIR393260:KIR393261 KSN393260:KSN393261 LCJ393260:LCJ393261 LMF393260:LMF393261 LWB393260:LWB393261 MFX393260:MFX393261 MPT393260:MPT393261 MZP393260:MZP393261 NJL393260:NJL393261 NTH393260:NTH393261 ODD393260:ODD393261 OMZ393260:OMZ393261 OWV393260:OWV393261 PGR393260:PGR393261 PQN393260:PQN393261 QAJ393260:QAJ393261 QKF393260:QKF393261 QUB393260:QUB393261 RDX393260:RDX393261 RNT393260:RNT393261 RXP393260:RXP393261 SHL393260:SHL393261 SRH393260:SRH393261 TBD393260:TBD393261 TKZ393260:TKZ393261 TUV393260:TUV393261 UER393260:UER393261 UON393260:UON393261 UYJ393260:UYJ393261 VIF393260:VIF393261 VSB393260:VSB393261 WBX393260:WBX393261 WLT393260:WLT393261 WVP393260:WVP393261 B458796:C458797 JD458796:JD458797 SZ458796:SZ458797 ACV458796:ACV458797 AMR458796:AMR458797 AWN458796:AWN458797 BGJ458796:BGJ458797 BQF458796:BQF458797 CAB458796:CAB458797 CJX458796:CJX458797 CTT458796:CTT458797 DDP458796:DDP458797 DNL458796:DNL458797 DXH458796:DXH458797 EHD458796:EHD458797 EQZ458796:EQZ458797 FAV458796:FAV458797 FKR458796:FKR458797 FUN458796:FUN458797 GEJ458796:GEJ458797 GOF458796:GOF458797 GYB458796:GYB458797 HHX458796:HHX458797 HRT458796:HRT458797 IBP458796:IBP458797 ILL458796:ILL458797 IVH458796:IVH458797 JFD458796:JFD458797 JOZ458796:JOZ458797 JYV458796:JYV458797 KIR458796:KIR458797 KSN458796:KSN458797 LCJ458796:LCJ458797 LMF458796:LMF458797 LWB458796:LWB458797 MFX458796:MFX458797 MPT458796:MPT458797 MZP458796:MZP458797 NJL458796:NJL458797 NTH458796:NTH458797 ODD458796:ODD458797 OMZ458796:OMZ458797 OWV458796:OWV458797 PGR458796:PGR458797 PQN458796:PQN458797 QAJ458796:QAJ458797 QKF458796:QKF458797 QUB458796:QUB458797 RDX458796:RDX458797 RNT458796:RNT458797 RXP458796:RXP458797 SHL458796:SHL458797 SRH458796:SRH458797 TBD458796:TBD458797 TKZ458796:TKZ458797 TUV458796:TUV458797 UER458796:UER458797 UON458796:UON458797 UYJ458796:UYJ458797 VIF458796:VIF458797 VSB458796:VSB458797 WBX458796:WBX458797 WLT458796:WLT458797 WVP458796:WVP458797 B524332:C524333 JD524332:JD524333 SZ524332:SZ524333 ACV524332:ACV524333 AMR524332:AMR524333 AWN524332:AWN524333 BGJ524332:BGJ524333 BQF524332:BQF524333 CAB524332:CAB524333 CJX524332:CJX524333 CTT524332:CTT524333 DDP524332:DDP524333 DNL524332:DNL524333 DXH524332:DXH524333 EHD524332:EHD524333 EQZ524332:EQZ524333 FAV524332:FAV524333 FKR524332:FKR524333 FUN524332:FUN524333 GEJ524332:GEJ524333 GOF524332:GOF524333 GYB524332:GYB524333 HHX524332:HHX524333 HRT524332:HRT524333 IBP524332:IBP524333 ILL524332:ILL524333 IVH524332:IVH524333 JFD524332:JFD524333 JOZ524332:JOZ524333 JYV524332:JYV524333 KIR524332:KIR524333 KSN524332:KSN524333 LCJ524332:LCJ524333 LMF524332:LMF524333 LWB524332:LWB524333 MFX524332:MFX524333 MPT524332:MPT524333 MZP524332:MZP524333 NJL524332:NJL524333 NTH524332:NTH524333 ODD524332:ODD524333 OMZ524332:OMZ524333 OWV524332:OWV524333 PGR524332:PGR524333 PQN524332:PQN524333 QAJ524332:QAJ524333 QKF524332:QKF524333 QUB524332:QUB524333 RDX524332:RDX524333 RNT524332:RNT524333 RXP524332:RXP524333 SHL524332:SHL524333 SRH524332:SRH524333 TBD524332:TBD524333 TKZ524332:TKZ524333 TUV524332:TUV524333 UER524332:UER524333 UON524332:UON524333 UYJ524332:UYJ524333 VIF524332:VIF524333 VSB524332:VSB524333 WBX524332:WBX524333 WLT524332:WLT524333 WVP524332:WVP524333 B589868:C589869 JD589868:JD589869 SZ589868:SZ589869 ACV589868:ACV589869 AMR589868:AMR589869 AWN589868:AWN589869 BGJ589868:BGJ589869 BQF589868:BQF589869 CAB589868:CAB589869 CJX589868:CJX589869 CTT589868:CTT589869 DDP589868:DDP589869 DNL589868:DNL589869 DXH589868:DXH589869 EHD589868:EHD589869 EQZ589868:EQZ589869 FAV589868:FAV589869 FKR589868:FKR589869 FUN589868:FUN589869 GEJ589868:GEJ589869 GOF589868:GOF589869 GYB589868:GYB589869 HHX589868:HHX589869 HRT589868:HRT589869 IBP589868:IBP589869 ILL589868:ILL589869 IVH589868:IVH589869 JFD589868:JFD589869 JOZ589868:JOZ589869 JYV589868:JYV589869 KIR589868:KIR589869 KSN589868:KSN589869 LCJ589868:LCJ589869 LMF589868:LMF589869 LWB589868:LWB589869 MFX589868:MFX589869 MPT589868:MPT589869 MZP589868:MZP589869 NJL589868:NJL589869 NTH589868:NTH589869 ODD589868:ODD589869 OMZ589868:OMZ589869 OWV589868:OWV589869 PGR589868:PGR589869 PQN589868:PQN589869 QAJ589868:QAJ589869 QKF589868:QKF589869 QUB589868:QUB589869 RDX589868:RDX589869 RNT589868:RNT589869 RXP589868:RXP589869 SHL589868:SHL589869 SRH589868:SRH589869 TBD589868:TBD589869 TKZ589868:TKZ589869 TUV589868:TUV589869 UER589868:UER589869 UON589868:UON589869 UYJ589868:UYJ589869 VIF589868:VIF589869 VSB589868:VSB589869 WBX589868:WBX589869 WLT589868:WLT589869 WVP589868:WVP589869 B655404:C655405 JD655404:JD655405 SZ655404:SZ655405 ACV655404:ACV655405 AMR655404:AMR655405 AWN655404:AWN655405 BGJ655404:BGJ655405 BQF655404:BQF655405 CAB655404:CAB655405 CJX655404:CJX655405 CTT655404:CTT655405 DDP655404:DDP655405 DNL655404:DNL655405 DXH655404:DXH655405 EHD655404:EHD655405 EQZ655404:EQZ655405 FAV655404:FAV655405 FKR655404:FKR655405 FUN655404:FUN655405 GEJ655404:GEJ655405 GOF655404:GOF655405 GYB655404:GYB655405 HHX655404:HHX655405 HRT655404:HRT655405 IBP655404:IBP655405 ILL655404:ILL655405 IVH655404:IVH655405 JFD655404:JFD655405 JOZ655404:JOZ655405 JYV655404:JYV655405 KIR655404:KIR655405 KSN655404:KSN655405 LCJ655404:LCJ655405 LMF655404:LMF655405 LWB655404:LWB655405 MFX655404:MFX655405 MPT655404:MPT655405 MZP655404:MZP655405 NJL655404:NJL655405 NTH655404:NTH655405 ODD655404:ODD655405 OMZ655404:OMZ655405 OWV655404:OWV655405 PGR655404:PGR655405 PQN655404:PQN655405 QAJ655404:QAJ655405 QKF655404:QKF655405 QUB655404:QUB655405 RDX655404:RDX655405 RNT655404:RNT655405 RXP655404:RXP655405 SHL655404:SHL655405 SRH655404:SRH655405 TBD655404:TBD655405 TKZ655404:TKZ655405 TUV655404:TUV655405 UER655404:UER655405 UON655404:UON655405 UYJ655404:UYJ655405 VIF655404:VIF655405 VSB655404:VSB655405 WBX655404:WBX655405 WLT655404:WLT655405 WVP655404:WVP655405 B720940:C720941 JD720940:JD720941 SZ720940:SZ720941 ACV720940:ACV720941 AMR720940:AMR720941 AWN720940:AWN720941 BGJ720940:BGJ720941 BQF720940:BQF720941 CAB720940:CAB720941 CJX720940:CJX720941 CTT720940:CTT720941 DDP720940:DDP720941 DNL720940:DNL720941 DXH720940:DXH720941 EHD720940:EHD720941 EQZ720940:EQZ720941 FAV720940:FAV720941 FKR720940:FKR720941 FUN720940:FUN720941 GEJ720940:GEJ720941 GOF720940:GOF720941 GYB720940:GYB720941 HHX720940:HHX720941 HRT720940:HRT720941 IBP720940:IBP720941 ILL720940:ILL720941 IVH720940:IVH720941 JFD720940:JFD720941 JOZ720940:JOZ720941 JYV720940:JYV720941 KIR720940:KIR720941 KSN720940:KSN720941 LCJ720940:LCJ720941 LMF720940:LMF720941 LWB720940:LWB720941 MFX720940:MFX720941 MPT720940:MPT720941 MZP720940:MZP720941 NJL720940:NJL720941 NTH720940:NTH720941 ODD720940:ODD720941 OMZ720940:OMZ720941 OWV720940:OWV720941 PGR720940:PGR720941 PQN720940:PQN720941 QAJ720940:QAJ720941 QKF720940:QKF720941 QUB720940:QUB720941 RDX720940:RDX720941 RNT720940:RNT720941 RXP720940:RXP720941 SHL720940:SHL720941 SRH720940:SRH720941 TBD720940:TBD720941 TKZ720940:TKZ720941 TUV720940:TUV720941 UER720940:UER720941 UON720940:UON720941 UYJ720940:UYJ720941 VIF720940:VIF720941 VSB720940:VSB720941 WBX720940:WBX720941 WLT720940:WLT720941 WVP720940:WVP720941 B786476:C786477 JD786476:JD786477 SZ786476:SZ786477 ACV786476:ACV786477 AMR786476:AMR786477 AWN786476:AWN786477 BGJ786476:BGJ786477 BQF786476:BQF786477 CAB786476:CAB786477 CJX786476:CJX786477 CTT786476:CTT786477 DDP786476:DDP786477 DNL786476:DNL786477 DXH786476:DXH786477 EHD786476:EHD786477 EQZ786476:EQZ786477 FAV786476:FAV786477 FKR786476:FKR786477 FUN786476:FUN786477 GEJ786476:GEJ786477 GOF786476:GOF786477 GYB786476:GYB786477 HHX786476:HHX786477 HRT786476:HRT786477 IBP786476:IBP786477 ILL786476:ILL786477 IVH786476:IVH786477 JFD786476:JFD786477 JOZ786476:JOZ786477 JYV786476:JYV786477 KIR786476:KIR786477 KSN786476:KSN786477 LCJ786476:LCJ786477 LMF786476:LMF786477 LWB786476:LWB786477 MFX786476:MFX786477 MPT786476:MPT786477 MZP786476:MZP786477 NJL786476:NJL786477 NTH786476:NTH786477 ODD786476:ODD786477 OMZ786476:OMZ786477 OWV786476:OWV786477 PGR786476:PGR786477 PQN786476:PQN786477 QAJ786476:QAJ786477 QKF786476:QKF786477 QUB786476:QUB786477 RDX786476:RDX786477 RNT786476:RNT786477 RXP786476:RXP786477 SHL786476:SHL786477 SRH786476:SRH786477 TBD786476:TBD786477 TKZ786476:TKZ786477 TUV786476:TUV786477 UER786476:UER786477 UON786476:UON786477 UYJ786476:UYJ786477 VIF786476:VIF786477 VSB786476:VSB786477 WBX786476:WBX786477 WLT786476:WLT786477 WVP786476:WVP786477 B852012:C852013 JD852012:JD852013 SZ852012:SZ852013 ACV852012:ACV852013 AMR852012:AMR852013 AWN852012:AWN852013 BGJ852012:BGJ852013 BQF852012:BQF852013 CAB852012:CAB852013 CJX852012:CJX852013 CTT852012:CTT852013 DDP852012:DDP852013 DNL852012:DNL852013 DXH852012:DXH852013 EHD852012:EHD852013 EQZ852012:EQZ852013 FAV852012:FAV852013 FKR852012:FKR852013 FUN852012:FUN852013 GEJ852012:GEJ852013 GOF852012:GOF852013 GYB852012:GYB852013 HHX852012:HHX852013 HRT852012:HRT852013 IBP852012:IBP852013 ILL852012:ILL852013 IVH852012:IVH852013 JFD852012:JFD852013 JOZ852012:JOZ852013 JYV852012:JYV852013 KIR852012:KIR852013 KSN852012:KSN852013 LCJ852012:LCJ852013 LMF852012:LMF852013 LWB852012:LWB852013 MFX852012:MFX852013 MPT852012:MPT852013 MZP852012:MZP852013 NJL852012:NJL852013 NTH852012:NTH852013 ODD852012:ODD852013 OMZ852012:OMZ852013 OWV852012:OWV852013 PGR852012:PGR852013 PQN852012:PQN852013 QAJ852012:QAJ852013 QKF852012:QKF852013 QUB852012:QUB852013 RDX852012:RDX852013 RNT852012:RNT852013 RXP852012:RXP852013 SHL852012:SHL852013 SRH852012:SRH852013 TBD852012:TBD852013 TKZ852012:TKZ852013 TUV852012:TUV852013 UER852012:UER852013 UON852012:UON852013 UYJ852012:UYJ852013 VIF852012:VIF852013 VSB852012:VSB852013 WBX852012:WBX852013 WLT852012:WLT852013 WVP852012:WVP852013 B917548:C917549 JD917548:JD917549 SZ917548:SZ917549 ACV917548:ACV917549 AMR917548:AMR917549 AWN917548:AWN917549 BGJ917548:BGJ917549 BQF917548:BQF917549 CAB917548:CAB917549 CJX917548:CJX917549 CTT917548:CTT917549 DDP917548:DDP917549 DNL917548:DNL917549 DXH917548:DXH917549 EHD917548:EHD917549 EQZ917548:EQZ917549 FAV917548:FAV917549 FKR917548:FKR917549 FUN917548:FUN917549 GEJ917548:GEJ917549 GOF917548:GOF917549 GYB917548:GYB917549 HHX917548:HHX917549 HRT917548:HRT917549 IBP917548:IBP917549 ILL917548:ILL917549 IVH917548:IVH917549 JFD917548:JFD917549 JOZ917548:JOZ917549 JYV917548:JYV917549 KIR917548:KIR917549 KSN917548:KSN917549 LCJ917548:LCJ917549 LMF917548:LMF917549 LWB917548:LWB917549 MFX917548:MFX917549 MPT917548:MPT917549 MZP917548:MZP917549 NJL917548:NJL917549 NTH917548:NTH917549 ODD917548:ODD917549 OMZ917548:OMZ917549 OWV917548:OWV917549 PGR917548:PGR917549 PQN917548:PQN917549 QAJ917548:QAJ917549 QKF917548:QKF917549 QUB917548:QUB917549 RDX917548:RDX917549 RNT917548:RNT917549 RXP917548:RXP917549 SHL917548:SHL917549 SRH917548:SRH917549 TBD917548:TBD917549 TKZ917548:TKZ917549 TUV917548:TUV917549 UER917548:UER917549 UON917548:UON917549 UYJ917548:UYJ917549 VIF917548:VIF917549 VSB917548:VSB917549 WBX917548:WBX917549 WLT917548:WLT917549 WVP917548:WVP917549 B983084:C983085 JD983084:JD983085 SZ983084:SZ983085 ACV983084:ACV983085 AMR983084:AMR983085 AWN983084:AWN983085 BGJ983084:BGJ983085 BQF983084:BQF983085 CAB983084:CAB983085 CJX983084:CJX983085 CTT983084:CTT983085 DDP983084:DDP983085 DNL983084:DNL983085 DXH983084:DXH983085 EHD983084:EHD983085 EQZ983084:EQZ983085 FAV983084:FAV983085 FKR983084:FKR983085 FUN983084:FUN983085 GEJ983084:GEJ983085 GOF983084:GOF983085 GYB983084:GYB983085 HHX983084:HHX983085 HRT983084:HRT983085 IBP983084:IBP983085 ILL983084:ILL983085 IVH983084:IVH983085 JFD983084:JFD983085 JOZ983084:JOZ983085 JYV983084:JYV983085 KIR983084:KIR983085 KSN983084:KSN983085 LCJ983084:LCJ983085 LMF983084:LMF983085 LWB983084:LWB983085 MFX983084:MFX983085 MPT983084:MPT983085 MZP983084:MZP983085 NJL983084:NJL983085 NTH983084:NTH983085 ODD983084:ODD983085 OMZ983084:OMZ983085 OWV983084:OWV983085 PGR983084:PGR983085 PQN983084:PQN983085 QAJ983084:QAJ983085 QKF983084:QKF983085 QUB983084:QUB983085 RDX983084:RDX983085 RNT983084:RNT983085 RXP983084:RXP983085 SHL983084:SHL983085 SRH983084:SRH983085 TBD983084:TBD983085 TKZ983084:TKZ983085 TUV983084:TUV983085 UER983084:UER983085 UON983084:UON983085 UYJ983084:UYJ983085 VIF983084:VIF983085 VSB983084:VSB983085 WBX983084:WBX983085 WLT983084:WLT983085 WVP983084:WVP983085" xr:uid="{686D0CD7-8CD2-4C2C-9A90-D41A6BD1976F}">
      <formula1>$D$66:$D$67</formula1>
    </dataValidation>
    <dataValidation type="list" allowBlank="1" showInputMessage="1" showErrorMessage="1" sqref="TE40 O28 WVU36:WVU38 I21:I26 I17:I19 ADA40 JI23:JI26 TE23:TE26 ADA23:ADA26 AMW23:AMW26 AWS23:AWS26 BGO23:BGO26 BQK23:BQK26 CAG23:CAG26 CKC23:CKC26 CTY23:CTY26 DDU23:DDU26 DNQ23:DNQ26 DXM23:DXM26 EHI23:EHI26 ERE23:ERE26 FBA23:FBA26 FKW23:FKW26 FUS23:FUS26 GEO23:GEO26 GOK23:GOK26 GYG23:GYG26 HIC23:HIC26 HRY23:HRY26 IBU23:IBU26 ILQ23:ILQ26 IVM23:IVM26 JFI23:JFI26 JPE23:JPE26 JZA23:JZA26 KIW23:KIW26 KSS23:KSS26 LCO23:LCO26 LMK23:LMK26 LWG23:LWG26 MGC23:MGC26 MPY23:MPY26 MZU23:MZU26 NJQ23:NJQ26 NTM23:NTM26 ODI23:ODI26 ONE23:ONE26 OXA23:OXA26 PGW23:PGW26 PQS23:PQS26 QAO23:QAO26 QKK23:QKK26 QUG23:QUG26 REC23:REC26 RNY23:RNY26 RXU23:RXU26 SHQ23:SHQ26 SRM23:SRM26 TBI23:TBI26 TLE23:TLE26 TVA23:TVA26 UEW23:UEW26 UOS23:UOS26 UYO23:UYO26 VIK23:VIK26 VSG23:VSG26 WCC23:WCC26 WLY23:WLY26 WVU23:WVU26 WVU983074:WVU983075 B54:B59 AMW40 AWS40 BGO40 BQK40 CAG40 CKC40 CTY40 DDU40 DNQ40 DXM40 EHI40 ERE40 FBA40 FKW40 FUS40 GEO40 GOK40 GYG40 HIC40 HRY40 IBU40 ILQ40 IVM40 JFI40 JPE40 JZA40 KIW40 KSS40 LCO40 LMK40 LWG40 MGC40 MPY40 MZU40 NJQ40 NTM40 ODI40 ONE40 OXA40 PGW40 PQS40 QAO40 QKK40 QUG40 REC40 RNY40 RXU40 SHQ40 SRM40 TBI40 TLE40 TVA40 UEW40 UOS40 UYO40 VIK40 VSG40 WCC40 WLY40 WVU40 JI40 I65573:I65574 JI65573:JI65574 TE65573:TE65574 ADA65573:ADA65574 AMW65573:AMW65574 AWS65573:AWS65574 BGO65573:BGO65574 BQK65573:BQK65574 CAG65573:CAG65574 CKC65573:CKC65574 CTY65573:CTY65574 DDU65573:DDU65574 DNQ65573:DNQ65574 DXM65573:DXM65574 EHI65573:EHI65574 ERE65573:ERE65574 FBA65573:FBA65574 FKW65573:FKW65574 FUS65573:FUS65574 GEO65573:GEO65574 GOK65573:GOK65574 GYG65573:GYG65574 HIC65573:HIC65574 HRY65573:HRY65574 IBU65573:IBU65574 ILQ65573:ILQ65574 IVM65573:IVM65574 JFI65573:JFI65574 JPE65573:JPE65574 JZA65573:JZA65574 KIW65573:KIW65574 KSS65573:KSS65574 LCO65573:LCO65574 LMK65573:LMK65574 LWG65573:LWG65574 MGC65573:MGC65574 MPY65573:MPY65574 MZU65573:MZU65574 NJQ65573:NJQ65574 NTM65573:NTM65574 ODI65573:ODI65574 ONE65573:ONE65574 OXA65573:OXA65574 PGW65573:PGW65574 PQS65573:PQS65574 QAO65573:QAO65574 QKK65573:QKK65574 QUG65573:QUG65574 REC65573:REC65574 RNY65573:RNY65574 RXU65573:RXU65574 SHQ65573:SHQ65574 SRM65573:SRM65574 TBI65573:TBI65574 TLE65573:TLE65574 TVA65573:TVA65574 UEW65573:UEW65574 UOS65573:UOS65574 UYO65573:UYO65574 VIK65573:VIK65574 VSG65573:VSG65574 WCC65573:WCC65574 WLY65573:WLY65574 WVU65573:WVU65574 I131109:I131110 JI131109:JI131110 TE131109:TE131110 ADA131109:ADA131110 AMW131109:AMW131110 AWS131109:AWS131110 BGO131109:BGO131110 BQK131109:BQK131110 CAG131109:CAG131110 CKC131109:CKC131110 CTY131109:CTY131110 DDU131109:DDU131110 DNQ131109:DNQ131110 DXM131109:DXM131110 EHI131109:EHI131110 ERE131109:ERE131110 FBA131109:FBA131110 FKW131109:FKW131110 FUS131109:FUS131110 GEO131109:GEO131110 GOK131109:GOK131110 GYG131109:GYG131110 HIC131109:HIC131110 HRY131109:HRY131110 IBU131109:IBU131110 ILQ131109:ILQ131110 IVM131109:IVM131110 JFI131109:JFI131110 JPE131109:JPE131110 JZA131109:JZA131110 KIW131109:KIW131110 KSS131109:KSS131110 LCO131109:LCO131110 LMK131109:LMK131110 LWG131109:LWG131110 MGC131109:MGC131110 MPY131109:MPY131110 MZU131109:MZU131110 NJQ131109:NJQ131110 NTM131109:NTM131110 ODI131109:ODI131110 ONE131109:ONE131110 OXA131109:OXA131110 PGW131109:PGW131110 PQS131109:PQS131110 QAO131109:QAO131110 QKK131109:QKK131110 QUG131109:QUG131110 REC131109:REC131110 RNY131109:RNY131110 RXU131109:RXU131110 SHQ131109:SHQ131110 SRM131109:SRM131110 TBI131109:TBI131110 TLE131109:TLE131110 TVA131109:TVA131110 UEW131109:UEW131110 UOS131109:UOS131110 UYO131109:UYO131110 VIK131109:VIK131110 VSG131109:VSG131110 WCC131109:WCC131110 WLY131109:WLY131110 WVU131109:WVU131110 I196645:I196646 JI196645:JI196646 TE196645:TE196646 ADA196645:ADA196646 AMW196645:AMW196646 AWS196645:AWS196646 BGO196645:BGO196646 BQK196645:BQK196646 CAG196645:CAG196646 CKC196645:CKC196646 CTY196645:CTY196646 DDU196645:DDU196646 DNQ196645:DNQ196646 DXM196645:DXM196646 EHI196645:EHI196646 ERE196645:ERE196646 FBA196645:FBA196646 FKW196645:FKW196646 FUS196645:FUS196646 GEO196645:GEO196646 GOK196645:GOK196646 GYG196645:GYG196646 HIC196645:HIC196646 HRY196645:HRY196646 IBU196645:IBU196646 ILQ196645:ILQ196646 IVM196645:IVM196646 JFI196645:JFI196646 JPE196645:JPE196646 JZA196645:JZA196646 KIW196645:KIW196646 KSS196645:KSS196646 LCO196645:LCO196646 LMK196645:LMK196646 LWG196645:LWG196646 MGC196645:MGC196646 MPY196645:MPY196646 MZU196645:MZU196646 NJQ196645:NJQ196646 NTM196645:NTM196646 ODI196645:ODI196646 ONE196645:ONE196646 OXA196645:OXA196646 PGW196645:PGW196646 PQS196645:PQS196646 QAO196645:QAO196646 QKK196645:QKK196646 QUG196645:QUG196646 REC196645:REC196646 RNY196645:RNY196646 RXU196645:RXU196646 SHQ196645:SHQ196646 SRM196645:SRM196646 TBI196645:TBI196646 TLE196645:TLE196646 TVA196645:TVA196646 UEW196645:UEW196646 UOS196645:UOS196646 UYO196645:UYO196646 VIK196645:VIK196646 VSG196645:VSG196646 WCC196645:WCC196646 WLY196645:WLY196646 WVU196645:WVU196646 I262181:I262182 JI262181:JI262182 TE262181:TE262182 ADA262181:ADA262182 AMW262181:AMW262182 AWS262181:AWS262182 BGO262181:BGO262182 BQK262181:BQK262182 CAG262181:CAG262182 CKC262181:CKC262182 CTY262181:CTY262182 DDU262181:DDU262182 DNQ262181:DNQ262182 DXM262181:DXM262182 EHI262181:EHI262182 ERE262181:ERE262182 FBA262181:FBA262182 FKW262181:FKW262182 FUS262181:FUS262182 GEO262181:GEO262182 GOK262181:GOK262182 GYG262181:GYG262182 HIC262181:HIC262182 HRY262181:HRY262182 IBU262181:IBU262182 ILQ262181:ILQ262182 IVM262181:IVM262182 JFI262181:JFI262182 JPE262181:JPE262182 JZA262181:JZA262182 KIW262181:KIW262182 KSS262181:KSS262182 LCO262181:LCO262182 LMK262181:LMK262182 LWG262181:LWG262182 MGC262181:MGC262182 MPY262181:MPY262182 MZU262181:MZU262182 NJQ262181:NJQ262182 NTM262181:NTM262182 ODI262181:ODI262182 ONE262181:ONE262182 OXA262181:OXA262182 PGW262181:PGW262182 PQS262181:PQS262182 QAO262181:QAO262182 QKK262181:QKK262182 QUG262181:QUG262182 REC262181:REC262182 RNY262181:RNY262182 RXU262181:RXU262182 SHQ262181:SHQ262182 SRM262181:SRM262182 TBI262181:TBI262182 TLE262181:TLE262182 TVA262181:TVA262182 UEW262181:UEW262182 UOS262181:UOS262182 UYO262181:UYO262182 VIK262181:VIK262182 VSG262181:VSG262182 WCC262181:WCC262182 WLY262181:WLY262182 WVU262181:WVU262182 I327717:I327718 JI327717:JI327718 TE327717:TE327718 ADA327717:ADA327718 AMW327717:AMW327718 AWS327717:AWS327718 BGO327717:BGO327718 BQK327717:BQK327718 CAG327717:CAG327718 CKC327717:CKC327718 CTY327717:CTY327718 DDU327717:DDU327718 DNQ327717:DNQ327718 DXM327717:DXM327718 EHI327717:EHI327718 ERE327717:ERE327718 FBA327717:FBA327718 FKW327717:FKW327718 FUS327717:FUS327718 GEO327717:GEO327718 GOK327717:GOK327718 GYG327717:GYG327718 HIC327717:HIC327718 HRY327717:HRY327718 IBU327717:IBU327718 ILQ327717:ILQ327718 IVM327717:IVM327718 JFI327717:JFI327718 JPE327717:JPE327718 JZA327717:JZA327718 KIW327717:KIW327718 KSS327717:KSS327718 LCO327717:LCO327718 LMK327717:LMK327718 LWG327717:LWG327718 MGC327717:MGC327718 MPY327717:MPY327718 MZU327717:MZU327718 NJQ327717:NJQ327718 NTM327717:NTM327718 ODI327717:ODI327718 ONE327717:ONE327718 OXA327717:OXA327718 PGW327717:PGW327718 PQS327717:PQS327718 QAO327717:QAO327718 QKK327717:QKK327718 QUG327717:QUG327718 REC327717:REC327718 RNY327717:RNY327718 RXU327717:RXU327718 SHQ327717:SHQ327718 SRM327717:SRM327718 TBI327717:TBI327718 TLE327717:TLE327718 TVA327717:TVA327718 UEW327717:UEW327718 UOS327717:UOS327718 UYO327717:UYO327718 VIK327717:VIK327718 VSG327717:VSG327718 WCC327717:WCC327718 WLY327717:WLY327718 WVU327717:WVU327718 I393253:I393254 JI393253:JI393254 TE393253:TE393254 ADA393253:ADA393254 AMW393253:AMW393254 AWS393253:AWS393254 BGO393253:BGO393254 BQK393253:BQK393254 CAG393253:CAG393254 CKC393253:CKC393254 CTY393253:CTY393254 DDU393253:DDU393254 DNQ393253:DNQ393254 DXM393253:DXM393254 EHI393253:EHI393254 ERE393253:ERE393254 FBA393253:FBA393254 FKW393253:FKW393254 FUS393253:FUS393254 GEO393253:GEO393254 GOK393253:GOK393254 GYG393253:GYG393254 HIC393253:HIC393254 HRY393253:HRY393254 IBU393253:IBU393254 ILQ393253:ILQ393254 IVM393253:IVM393254 JFI393253:JFI393254 JPE393253:JPE393254 JZA393253:JZA393254 KIW393253:KIW393254 KSS393253:KSS393254 LCO393253:LCO393254 LMK393253:LMK393254 LWG393253:LWG393254 MGC393253:MGC393254 MPY393253:MPY393254 MZU393253:MZU393254 NJQ393253:NJQ393254 NTM393253:NTM393254 ODI393253:ODI393254 ONE393253:ONE393254 OXA393253:OXA393254 PGW393253:PGW393254 PQS393253:PQS393254 QAO393253:QAO393254 QKK393253:QKK393254 QUG393253:QUG393254 REC393253:REC393254 RNY393253:RNY393254 RXU393253:RXU393254 SHQ393253:SHQ393254 SRM393253:SRM393254 TBI393253:TBI393254 TLE393253:TLE393254 TVA393253:TVA393254 UEW393253:UEW393254 UOS393253:UOS393254 UYO393253:UYO393254 VIK393253:VIK393254 VSG393253:VSG393254 WCC393253:WCC393254 WLY393253:WLY393254 WVU393253:WVU393254 I458789:I458790 JI458789:JI458790 TE458789:TE458790 ADA458789:ADA458790 AMW458789:AMW458790 AWS458789:AWS458790 BGO458789:BGO458790 BQK458789:BQK458790 CAG458789:CAG458790 CKC458789:CKC458790 CTY458789:CTY458790 DDU458789:DDU458790 DNQ458789:DNQ458790 DXM458789:DXM458790 EHI458789:EHI458790 ERE458789:ERE458790 FBA458789:FBA458790 FKW458789:FKW458790 FUS458789:FUS458790 GEO458789:GEO458790 GOK458789:GOK458790 GYG458789:GYG458790 HIC458789:HIC458790 HRY458789:HRY458790 IBU458789:IBU458790 ILQ458789:ILQ458790 IVM458789:IVM458790 JFI458789:JFI458790 JPE458789:JPE458790 JZA458789:JZA458790 KIW458789:KIW458790 KSS458789:KSS458790 LCO458789:LCO458790 LMK458789:LMK458790 LWG458789:LWG458790 MGC458789:MGC458790 MPY458789:MPY458790 MZU458789:MZU458790 NJQ458789:NJQ458790 NTM458789:NTM458790 ODI458789:ODI458790 ONE458789:ONE458790 OXA458789:OXA458790 PGW458789:PGW458790 PQS458789:PQS458790 QAO458789:QAO458790 QKK458789:QKK458790 QUG458789:QUG458790 REC458789:REC458790 RNY458789:RNY458790 RXU458789:RXU458790 SHQ458789:SHQ458790 SRM458789:SRM458790 TBI458789:TBI458790 TLE458789:TLE458790 TVA458789:TVA458790 UEW458789:UEW458790 UOS458789:UOS458790 UYO458789:UYO458790 VIK458789:VIK458790 VSG458789:VSG458790 WCC458789:WCC458790 WLY458789:WLY458790 WVU458789:WVU458790 I524325:I524326 JI524325:JI524326 TE524325:TE524326 ADA524325:ADA524326 AMW524325:AMW524326 AWS524325:AWS524326 BGO524325:BGO524326 BQK524325:BQK524326 CAG524325:CAG524326 CKC524325:CKC524326 CTY524325:CTY524326 DDU524325:DDU524326 DNQ524325:DNQ524326 DXM524325:DXM524326 EHI524325:EHI524326 ERE524325:ERE524326 FBA524325:FBA524326 FKW524325:FKW524326 FUS524325:FUS524326 GEO524325:GEO524326 GOK524325:GOK524326 GYG524325:GYG524326 HIC524325:HIC524326 HRY524325:HRY524326 IBU524325:IBU524326 ILQ524325:ILQ524326 IVM524325:IVM524326 JFI524325:JFI524326 JPE524325:JPE524326 JZA524325:JZA524326 KIW524325:KIW524326 KSS524325:KSS524326 LCO524325:LCO524326 LMK524325:LMK524326 LWG524325:LWG524326 MGC524325:MGC524326 MPY524325:MPY524326 MZU524325:MZU524326 NJQ524325:NJQ524326 NTM524325:NTM524326 ODI524325:ODI524326 ONE524325:ONE524326 OXA524325:OXA524326 PGW524325:PGW524326 PQS524325:PQS524326 QAO524325:QAO524326 QKK524325:QKK524326 QUG524325:QUG524326 REC524325:REC524326 RNY524325:RNY524326 RXU524325:RXU524326 SHQ524325:SHQ524326 SRM524325:SRM524326 TBI524325:TBI524326 TLE524325:TLE524326 TVA524325:TVA524326 UEW524325:UEW524326 UOS524325:UOS524326 UYO524325:UYO524326 VIK524325:VIK524326 VSG524325:VSG524326 WCC524325:WCC524326 WLY524325:WLY524326 WVU524325:WVU524326 I589861:I589862 JI589861:JI589862 TE589861:TE589862 ADA589861:ADA589862 AMW589861:AMW589862 AWS589861:AWS589862 BGO589861:BGO589862 BQK589861:BQK589862 CAG589861:CAG589862 CKC589861:CKC589862 CTY589861:CTY589862 DDU589861:DDU589862 DNQ589861:DNQ589862 DXM589861:DXM589862 EHI589861:EHI589862 ERE589861:ERE589862 FBA589861:FBA589862 FKW589861:FKW589862 FUS589861:FUS589862 GEO589861:GEO589862 GOK589861:GOK589862 GYG589861:GYG589862 HIC589861:HIC589862 HRY589861:HRY589862 IBU589861:IBU589862 ILQ589861:ILQ589862 IVM589861:IVM589862 JFI589861:JFI589862 JPE589861:JPE589862 JZA589861:JZA589862 KIW589861:KIW589862 KSS589861:KSS589862 LCO589861:LCO589862 LMK589861:LMK589862 LWG589861:LWG589862 MGC589861:MGC589862 MPY589861:MPY589862 MZU589861:MZU589862 NJQ589861:NJQ589862 NTM589861:NTM589862 ODI589861:ODI589862 ONE589861:ONE589862 OXA589861:OXA589862 PGW589861:PGW589862 PQS589861:PQS589862 QAO589861:QAO589862 QKK589861:QKK589862 QUG589861:QUG589862 REC589861:REC589862 RNY589861:RNY589862 RXU589861:RXU589862 SHQ589861:SHQ589862 SRM589861:SRM589862 TBI589861:TBI589862 TLE589861:TLE589862 TVA589861:TVA589862 UEW589861:UEW589862 UOS589861:UOS589862 UYO589861:UYO589862 VIK589861:VIK589862 VSG589861:VSG589862 WCC589861:WCC589862 WLY589861:WLY589862 WVU589861:WVU589862 I655397:I655398 JI655397:JI655398 TE655397:TE655398 ADA655397:ADA655398 AMW655397:AMW655398 AWS655397:AWS655398 BGO655397:BGO655398 BQK655397:BQK655398 CAG655397:CAG655398 CKC655397:CKC655398 CTY655397:CTY655398 DDU655397:DDU655398 DNQ655397:DNQ655398 DXM655397:DXM655398 EHI655397:EHI655398 ERE655397:ERE655398 FBA655397:FBA655398 FKW655397:FKW655398 FUS655397:FUS655398 GEO655397:GEO655398 GOK655397:GOK655398 GYG655397:GYG655398 HIC655397:HIC655398 HRY655397:HRY655398 IBU655397:IBU655398 ILQ655397:ILQ655398 IVM655397:IVM655398 JFI655397:JFI655398 JPE655397:JPE655398 JZA655397:JZA655398 KIW655397:KIW655398 KSS655397:KSS655398 LCO655397:LCO655398 LMK655397:LMK655398 LWG655397:LWG655398 MGC655397:MGC655398 MPY655397:MPY655398 MZU655397:MZU655398 NJQ655397:NJQ655398 NTM655397:NTM655398 ODI655397:ODI655398 ONE655397:ONE655398 OXA655397:OXA655398 PGW655397:PGW655398 PQS655397:PQS655398 QAO655397:QAO655398 QKK655397:QKK655398 QUG655397:QUG655398 REC655397:REC655398 RNY655397:RNY655398 RXU655397:RXU655398 SHQ655397:SHQ655398 SRM655397:SRM655398 TBI655397:TBI655398 TLE655397:TLE655398 TVA655397:TVA655398 UEW655397:UEW655398 UOS655397:UOS655398 UYO655397:UYO655398 VIK655397:VIK655398 VSG655397:VSG655398 WCC655397:WCC655398 WLY655397:WLY655398 WVU655397:WVU655398 I720933:I720934 JI720933:JI720934 TE720933:TE720934 ADA720933:ADA720934 AMW720933:AMW720934 AWS720933:AWS720934 BGO720933:BGO720934 BQK720933:BQK720934 CAG720933:CAG720934 CKC720933:CKC720934 CTY720933:CTY720934 DDU720933:DDU720934 DNQ720933:DNQ720934 DXM720933:DXM720934 EHI720933:EHI720934 ERE720933:ERE720934 FBA720933:FBA720934 FKW720933:FKW720934 FUS720933:FUS720934 GEO720933:GEO720934 GOK720933:GOK720934 GYG720933:GYG720934 HIC720933:HIC720934 HRY720933:HRY720934 IBU720933:IBU720934 ILQ720933:ILQ720934 IVM720933:IVM720934 JFI720933:JFI720934 JPE720933:JPE720934 JZA720933:JZA720934 KIW720933:KIW720934 KSS720933:KSS720934 LCO720933:LCO720934 LMK720933:LMK720934 LWG720933:LWG720934 MGC720933:MGC720934 MPY720933:MPY720934 MZU720933:MZU720934 NJQ720933:NJQ720934 NTM720933:NTM720934 ODI720933:ODI720934 ONE720933:ONE720934 OXA720933:OXA720934 PGW720933:PGW720934 PQS720933:PQS720934 QAO720933:QAO720934 QKK720933:QKK720934 QUG720933:QUG720934 REC720933:REC720934 RNY720933:RNY720934 RXU720933:RXU720934 SHQ720933:SHQ720934 SRM720933:SRM720934 TBI720933:TBI720934 TLE720933:TLE720934 TVA720933:TVA720934 UEW720933:UEW720934 UOS720933:UOS720934 UYO720933:UYO720934 VIK720933:VIK720934 VSG720933:VSG720934 WCC720933:WCC720934 WLY720933:WLY720934 WVU720933:WVU720934 I786469:I786470 JI786469:JI786470 TE786469:TE786470 ADA786469:ADA786470 AMW786469:AMW786470 AWS786469:AWS786470 BGO786469:BGO786470 BQK786469:BQK786470 CAG786469:CAG786470 CKC786469:CKC786470 CTY786469:CTY786470 DDU786469:DDU786470 DNQ786469:DNQ786470 DXM786469:DXM786470 EHI786469:EHI786470 ERE786469:ERE786470 FBA786469:FBA786470 FKW786469:FKW786470 FUS786469:FUS786470 GEO786469:GEO786470 GOK786469:GOK786470 GYG786469:GYG786470 HIC786469:HIC786470 HRY786469:HRY786470 IBU786469:IBU786470 ILQ786469:ILQ786470 IVM786469:IVM786470 JFI786469:JFI786470 JPE786469:JPE786470 JZA786469:JZA786470 KIW786469:KIW786470 KSS786469:KSS786470 LCO786469:LCO786470 LMK786469:LMK786470 LWG786469:LWG786470 MGC786469:MGC786470 MPY786469:MPY786470 MZU786469:MZU786470 NJQ786469:NJQ786470 NTM786469:NTM786470 ODI786469:ODI786470 ONE786469:ONE786470 OXA786469:OXA786470 PGW786469:PGW786470 PQS786469:PQS786470 QAO786469:QAO786470 QKK786469:QKK786470 QUG786469:QUG786470 REC786469:REC786470 RNY786469:RNY786470 RXU786469:RXU786470 SHQ786469:SHQ786470 SRM786469:SRM786470 TBI786469:TBI786470 TLE786469:TLE786470 TVA786469:TVA786470 UEW786469:UEW786470 UOS786469:UOS786470 UYO786469:UYO786470 VIK786469:VIK786470 VSG786469:VSG786470 WCC786469:WCC786470 WLY786469:WLY786470 WVU786469:WVU786470 I852005:I852006 JI852005:JI852006 TE852005:TE852006 ADA852005:ADA852006 AMW852005:AMW852006 AWS852005:AWS852006 BGO852005:BGO852006 BQK852005:BQK852006 CAG852005:CAG852006 CKC852005:CKC852006 CTY852005:CTY852006 DDU852005:DDU852006 DNQ852005:DNQ852006 DXM852005:DXM852006 EHI852005:EHI852006 ERE852005:ERE852006 FBA852005:FBA852006 FKW852005:FKW852006 FUS852005:FUS852006 GEO852005:GEO852006 GOK852005:GOK852006 GYG852005:GYG852006 HIC852005:HIC852006 HRY852005:HRY852006 IBU852005:IBU852006 ILQ852005:ILQ852006 IVM852005:IVM852006 JFI852005:JFI852006 JPE852005:JPE852006 JZA852005:JZA852006 KIW852005:KIW852006 KSS852005:KSS852006 LCO852005:LCO852006 LMK852005:LMK852006 LWG852005:LWG852006 MGC852005:MGC852006 MPY852005:MPY852006 MZU852005:MZU852006 NJQ852005:NJQ852006 NTM852005:NTM852006 ODI852005:ODI852006 ONE852005:ONE852006 OXA852005:OXA852006 PGW852005:PGW852006 PQS852005:PQS852006 QAO852005:QAO852006 QKK852005:QKK852006 QUG852005:QUG852006 REC852005:REC852006 RNY852005:RNY852006 RXU852005:RXU852006 SHQ852005:SHQ852006 SRM852005:SRM852006 TBI852005:TBI852006 TLE852005:TLE852006 TVA852005:TVA852006 UEW852005:UEW852006 UOS852005:UOS852006 UYO852005:UYO852006 VIK852005:VIK852006 VSG852005:VSG852006 WCC852005:WCC852006 WLY852005:WLY852006 WVU852005:WVU852006 I917541:I917542 JI917541:JI917542 TE917541:TE917542 ADA917541:ADA917542 AMW917541:AMW917542 AWS917541:AWS917542 BGO917541:BGO917542 BQK917541:BQK917542 CAG917541:CAG917542 CKC917541:CKC917542 CTY917541:CTY917542 DDU917541:DDU917542 DNQ917541:DNQ917542 DXM917541:DXM917542 EHI917541:EHI917542 ERE917541:ERE917542 FBA917541:FBA917542 FKW917541:FKW917542 FUS917541:FUS917542 GEO917541:GEO917542 GOK917541:GOK917542 GYG917541:GYG917542 HIC917541:HIC917542 HRY917541:HRY917542 IBU917541:IBU917542 ILQ917541:ILQ917542 IVM917541:IVM917542 JFI917541:JFI917542 JPE917541:JPE917542 JZA917541:JZA917542 KIW917541:KIW917542 KSS917541:KSS917542 LCO917541:LCO917542 LMK917541:LMK917542 LWG917541:LWG917542 MGC917541:MGC917542 MPY917541:MPY917542 MZU917541:MZU917542 NJQ917541:NJQ917542 NTM917541:NTM917542 ODI917541:ODI917542 ONE917541:ONE917542 OXA917541:OXA917542 PGW917541:PGW917542 PQS917541:PQS917542 QAO917541:QAO917542 QKK917541:QKK917542 QUG917541:QUG917542 REC917541:REC917542 RNY917541:RNY917542 RXU917541:RXU917542 SHQ917541:SHQ917542 SRM917541:SRM917542 TBI917541:TBI917542 TLE917541:TLE917542 TVA917541:TVA917542 UEW917541:UEW917542 UOS917541:UOS917542 UYO917541:UYO917542 VIK917541:VIK917542 VSG917541:VSG917542 WCC917541:WCC917542 WLY917541:WLY917542 WVU917541:WVU917542 I983077:I983078 JI983077:JI983078 TE983077:TE983078 ADA983077:ADA983078 AMW983077:AMW983078 AWS983077:AWS983078 BGO983077:BGO983078 BQK983077:BQK983078 CAG983077:CAG983078 CKC983077:CKC983078 CTY983077:CTY983078 DDU983077:DDU983078 DNQ983077:DNQ983078 DXM983077:DXM983078 EHI983077:EHI983078 ERE983077:ERE983078 FBA983077:FBA983078 FKW983077:FKW983078 FUS983077:FUS983078 GEO983077:GEO983078 GOK983077:GOK983078 GYG983077:GYG983078 HIC983077:HIC983078 HRY983077:HRY983078 IBU983077:IBU983078 ILQ983077:ILQ983078 IVM983077:IVM983078 JFI983077:JFI983078 JPE983077:JPE983078 JZA983077:JZA983078 KIW983077:KIW983078 KSS983077:KSS983078 LCO983077:LCO983078 LMK983077:LMK983078 LWG983077:LWG983078 MGC983077:MGC983078 MPY983077:MPY983078 MZU983077:MZU983078 NJQ983077:NJQ983078 NTM983077:NTM983078 ODI983077:ODI983078 ONE983077:ONE983078 OXA983077:OXA983078 PGW983077:PGW983078 PQS983077:PQS983078 QAO983077:QAO983078 QKK983077:QKK983078 QUG983077:QUG983078 REC983077:REC983078 RNY983077:RNY983078 RXU983077:RXU983078 SHQ983077:SHQ983078 SRM983077:SRM983078 TBI983077:TBI983078 TLE983077:TLE983078 TVA983077:TVA983078 UEW983077:UEW983078 UOS983077:UOS983078 UYO983077:UYO983078 VIK983077:VIK983078 VSG983077:VSG983078 WCC983077:WCC983078 WLY983077:WLY983078 WVU983077:WVU983078 JI17:JI19 TE17:TE19 ADA17:ADA19 AMW17:AMW19 AWS17:AWS19 BGO17:BGO19 BQK17:BQK19 CAG17:CAG19 CKC17:CKC19 CTY17:CTY19 DDU17:DDU19 DNQ17:DNQ19 DXM17:DXM19 EHI17:EHI19 ERE17:ERE19 FBA17:FBA19 FKW17:FKW19 FUS17:FUS19 GEO17:GEO19 GOK17:GOK19 GYG17:GYG19 HIC17:HIC19 HRY17:HRY19 IBU17:IBU19 ILQ17:ILQ19 IVM17:IVM19 JFI17:JFI19 JPE17:JPE19 JZA17:JZA19 KIW17:KIW19 KSS17:KSS19 LCO17:LCO19 LMK17:LMK19 LWG17:LWG19 MGC17:MGC19 MPY17:MPY19 MZU17:MZU19 NJQ17:NJQ19 NTM17:NTM19 ODI17:ODI19 ONE17:ONE19 OXA17:OXA19 PGW17:PGW19 PQS17:PQS19 QAO17:QAO19 QKK17:QKK19 QUG17:QUG19 REC17:REC19 RNY17:RNY19 RXU17:RXU19 SHQ17:SHQ19 SRM17:SRM19 TBI17:TBI19 TLE17:TLE19 TVA17:TVA19 UEW17:UEW19 UOS17:UOS19 UYO17:UYO19 VIK17:VIK19 VSG17:VSG19 WCC17:WCC19 WLY17:WLY19 WVU17:WVU19 I65559:I65560 JI65559:JI65560 TE65559:TE65560 ADA65559:ADA65560 AMW65559:AMW65560 AWS65559:AWS65560 BGO65559:BGO65560 BQK65559:BQK65560 CAG65559:CAG65560 CKC65559:CKC65560 CTY65559:CTY65560 DDU65559:DDU65560 DNQ65559:DNQ65560 DXM65559:DXM65560 EHI65559:EHI65560 ERE65559:ERE65560 FBA65559:FBA65560 FKW65559:FKW65560 FUS65559:FUS65560 GEO65559:GEO65560 GOK65559:GOK65560 GYG65559:GYG65560 HIC65559:HIC65560 HRY65559:HRY65560 IBU65559:IBU65560 ILQ65559:ILQ65560 IVM65559:IVM65560 JFI65559:JFI65560 JPE65559:JPE65560 JZA65559:JZA65560 KIW65559:KIW65560 KSS65559:KSS65560 LCO65559:LCO65560 LMK65559:LMK65560 LWG65559:LWG65560 MGC65559:MGC65560 MPY65559:MPY65560 MZU65559:MZU65560 NJQ65559:NJQ65560 NTM65559:NTM65560 ODI65559:ODI65560 ONE65559:ONE65560 OXA65559:OXA65560 PGW65559:PGW65560 PQS65559:PQS65560 QAO65559:QAO65560 QKK65559:QKK65560 QUG65559:QUG65560 REC65559:REC65560 RNY65559:RNY65560 RXU65559:RXU65560 SHQ65559:SHQ65560 SRM65559:SRM65560 TBI65559:TBI65560 TLE65559:TLE65560 TVA65559:TVA65560 UEW65559:UEW65560 UOS65559:UOS65560 UYO65559:UYO65560 VIK65559:VIK65560 VSG65559:VSG65560 WCC65559:WCC65560 WLY65559:WLY65560 WVU65559:WVU65560 I131095:I131096 JI131095:JI131096 TE131095:TE131096 ADA131095:ADA131096 AMW131095:AMW131096 AWS131095:AWS131096 BGO131095:BGO131096 BQK131095:BQK131096 CAG131095:CAG131096 CKC131095:CKC131096 CTY131095:CTY131096 DDU131095:DDU131096 DNQ131095:DNQ131096 DXM131095:DXM131096 EHI131095:EHI131096 ERE131095:ERE131096 FBA131095:FBA131096 FKW131095:FKW131096 FUS131095:FUS131096 GEO131095:GEO131096 GOK131095:GOK131096 GYG131095:GYG131096 HIC131095:HIC131096 HRY131095:HRY131096 IBU131095:IBU131096 ILQ131095:ILQ131096 IVM131095:IVM131096 JFI131095:JFI131096 JPE131095:JPE131096 JZA131095:JZA131096 KIW131095:KIW131096 KSS131095:KSS131096 LCO131095:LCO131096 LMK131095:LMK131096 LWG131095:LWG131096 MGC131095:MGC131096 MPY131095:MPY131096 MZU131095:MZU131096 NJQ131095:NJQ131096 NTM131095:NTM131096 ODI131095:ODI131096 ONE131095:ONE131096 OXA131095:OXA131096 PGW131095:PGW131096 PQS131095:PQS131096 QAO131095:QAO131096 QKK131095:QKK131096 QUG131095:QUG131096 REC131095:REC131096 RNY131095:RNY131096 RXU131095:RXU131096 SHQ131095:SHQ131096 SRM131095:SRM131096 TBI131095:TBI131096 TLE131095:TLE131096 TVA131095:TVA131096 UEW131095:UEW131096 UOS131095:UOS131096 UYO131095:UYO131096 VIK131095:VIK131096 VSG131095:VSG131096 WCC131095:WCC131096 WLY131095:WLY131096 WVU131095:WVU131096 I196631:I196632 JI196631:JI196632 TE196631:TE196632 ADA196631:ADA196632 AMW196631:AMW196632 AWS196631:AWS196632 BGO196631:BGO196632 BQK196631:BQK196632 CAG196631:CAG196632 CKC196631:CKC196632 CTY196631:CTY196632 DDU196631:DDU196632 DNQ196631:DNQ196632 DXM196631:DXM196632 EHI196631:EHI196632 ERE196631:ERE196632 FBA196631:FBA196632 FKW196631:FKW196632 FUS196631:FUS196632 GEO196631:GEO196632 GOK196631:GOK196632 GYG196631:GYG196632 HIC196631:HIC196632 HRY196631:HRY196632 IBU196631:IBU196632 ILQ196631:ILQ196632 IVM196631:IVM196632 JFI196631:JFI196632 JPE196631:JPE196632 JZA196631:JZA196632 KIW196631:KIW196632 KSS196631:KSS196632 LCO196631:LCO196632 LMK196631:LMK196632 LWG196631:LWG196632 MGC196631:MGC196632 MPY196631:MPY196632 MZU196631:MZU196632 NJQ196631:NJQ196632 NTM196631:NTM196632 ODI196631:ODI196632 ONE196631:ONE196632 OXA196631:OXA196632 PGW196631:PGW196632 PQS196631:PQS196632 QAO196631:QAO196632 QKK196631:QKK196632 QUG196631:QUG196632 REC196631:REC196632 RNY196631:RNY196632 RXU196631:RXU196632 SHQ196631:SHQ196632 SRM196631:SRM196632 TBI196631:TBI196632 TLE196631:TLE196632 TVA196631:TVA196632 UEW196631:UEW196632 UOS196631:UOS196632 UYO196631:UYO196632 VIK196631:VIK196632 VSG196631:VSG196632 WCC196631:WCC196632 WLY196631:WLY196632 WVU196631:WVU196632 I262167:I262168 JI262167:JI262168 TE262167:TE262168 ADA262167:ADA262168 AMW262167:AMW262168 AWS262167:AWS262168 BGO262167:BGO262168 BQK262167:BQK262168 CAG262167:CAG262168 CKC262167:CKC262168 CTY262167:CTY262168 DDU262167:DDU262168 DNQ262167:DNQ262168 DXM262167:DXM262168 EHI262167:EHI262168 ERE262167:ERE262168 FBA262167:FBA262168 FKW262167:FKW262168 FUS262167:FUS262168 GEO262167:GEO262168 GOK262167:GOK262168 GYG262167:GYG262168 HIC262167:HIC262168 HRY262167:HRY262168 IBU262167:IBU262168 ILQ262167:ILQ262168 IVM262167:IVM262168 JFI262167:JFI262168 JPE262167:JPE262168 JZA262167:JZA262168 KIW262167:KIW262168 KSS262167:KSS262168 LCO262167:LCO262168 LMK262167:LMK262168 LWG262167:LWG262168 MGC262167:MGC262168 MPY262167:MPY262168 MZU262167:MZU262168 NJQ262167:NJQ262168 NTM262167:NTM262168 ODI262167:ODI262168 ONE262167:ONE262168 OXA262167:OXA262168 PGW262167:PGW262168 PQS262167:PQS262168 QAO262167:QAO262168 QKK262167:QKK262168 QUG262167:QUG262168 REC262167:REC262168 RNY262167:RNY262168 RXU262167:RXU262168 SHQ262167:SHQ262168 SRM262167:SRM262168 TBI262167:TBI262168 TLE262167:TLE262168 TVA262167:TVA262168 UEW262167:UEW262168 UOS262167:UOS262168 UYO262167:UYO262168 VIK262167:VIK262168 VSG262167:VSG262168 WCC262167:WCC262168 WLY262167:WLY262168 WVU262167:WVU262168 I327703:I327704 JI327703:JI327704 TE327703:TE327704 ADA327703:ADA327704 AMW327703:AMW327704 AWS327703:AWS327704 BGO327703:BGO327704 BQK327703:BQK327704 CAG327703:CAG327704 CKC327703:CKC327704 CTY327703:CTY327704 DDU327703:DDU327704 DNQ327703:DNQ327704 DXM327703:DXM327704 EHI327703:EHI327704 ERE327703:ERE327704 FBA327703:FBA327704 FKW327703:FKW327704 FUS327703:FUS327704 GEO327703:GEO327704 GOK327703:GOK327704 GYG327703:GYG327704 HIC327703:HIC327704 HRY327703:HRY327704 IBU327703:IBU327704 ILQ327703:ILQ327704 IVM327703:IVM327704 JFI327703:JFI327704 JPE327703:JPE327704 JZA327703:JZA327704 KIW327703:KIW327704 KSS327703:KSS327704 LCO327703:LCO327704 LMK327703:LMK327704 LWG327703:LWG327704 MGC327703:MGC327704 MPY327703:MPY327704 MZU327703:MZU327704 NJQ327703:NJQ327704 NTM327703:NTM327704 ODI327703:ODI327704 ONE327703:ONE327704 OXA327703:OXA327704 PGW327703:PGW327704 PQS327703:PQS327704 QAO327703:QAO327704 QKK327703:QKK327704 QUG327703:QUG327704 REC327703:REC327704 RNY327703:RNY327704 RXU327703:RXU327704 SHQ327703:SHQ327704 SRM327703:SRM327704 TBI327703:TBI327704 TLE327703:TLE327704 TVA327703:TVA327704 UEW327703:UEW327704 UOS327703:UOS327704 UYO327703:UYO327704 VIK327703:VIK327704 VSG327703:VSG327704 WCC327703:WCC327704 WLY327703:WLY327704 WVU327703:WVU327704 I393239:I393240 JI393239:JI393240 TE393239:TE393240 ADA393239:ADA393240 AMW393239:AMW393240 AWS393239:AWS393240 BGO393239:BGO393240 BQK393239:BQK393240 CAG393239:CAG393240 CKC393239:CKC393240 CTY393239:CTY393240 DDU393239:DDU393240 DNQ393239:DNQ393240 DXM393239:DXM393240 EHI393239:EHI393240 ERE393239:ERE393240 FBA393239:FBA393240 FKW393239:FKW393240 FUS393239:FUS393240 GEO393239:GEO393240 GOK393239:GOK393240 GYG393239:GYG393240 HIC393239:HIC393240 HRY393239:HRY393240 IBU393239:IBU393240 ILQ393239:ILQ393240 IVM393239:IVM393240 JFI393239:JFI393240 JPE393239:JPE393240 JZA393239:JZA393240 KIW393239:KIW393240 KSS393239:KSS393240 LCO393239:LCO393240 LMK393239:LMK393240 LWG393239:LWG393240 MGC393239:MGC393240 MPY393239:MPY393240 MZU393239:MZU393240 NJQ393239:NJQ393240 NTM393239:NTM393240 ODI393239:ODI393240 ONE393239:ONE393240 OXA393239:OXA393240 PGW393239:PGW393240 PQS393239:PQS393240 QAO393239:QAO393240 QKK393239:QKK393240 QUG393239:QUG393240 REC393239:REC393240 RNY393239:RNY393240 RXU393239:RXU393240 SHQ393239:SHQ393240 SRM393239:SRM393240 TBI393239:TBI393240 TLE393239:TLE393240 TVA393239:TVA393240 UEW393239:UEW393240 UOS393239:UOS393240 UYO393239:UYO393240 VIK393239:VIK393240 VSG393239:VSG393240 WCC393239:WCC393240 WLY393239:WLY393240 WVU393239:WVU393240 I458775:I458776 JI458775:JI458776 TE458775:TE458776 ADA458775:ADA458776 AMW458775:AMW458776 AWS458775:AWS458776 BGO458775:BGO458776 BQK458775:BQK458776 CAG458775:CAG458776 CKC458775:CKC458776 CTY458775:CTY458776 DDU458775:DDU458776 DNQ458775:DNQ458776 DXM458775:DXM458776 EHI458775:EHI458776 ERE458775:ERE458776 FBA458775:FBA458776 FKW458775:FKW458776 FUS458775:FUS458776 GEO458775:GEO458776 GOK458775:GOK458776 GYG458775:GYG458776 HIC458775:HIC458776 HRY458775:HRY458776 IBU458775:IBU458776 ILQ458775:ILQ458776 IVM458775:IVM458776 JFI458775:JFI458776 JPE458775:JPE458776 JZA458775:JZA458776 KIW458775:KIW458776 KSS458775:KSS458776 LCO458775:LCO458776 LMK458775:LMK458776 LWG458775:LWG458776 MGC458775:MGC458776 MPY458775:MPY458776 MZU458775:MZU458776 NJQ458775:NJQ458776 NTM458775:NTM458776 ODI458775:ODI458776 ONE458775:ONE458776 OXA458775:OXA458776 PGW458775:PGW458776 PQS458775:PQS458776 QAO458775:QAO458776 QKK458775:QKK458776 QUG458775:QUG458776 REC458775:REC458776 RNY458775:RNY458776 RXU458775:RXU458776 SHQ458775:SHQ458776 SRM458775:SRM458776 TBI458775:TBI458776 TLE458775:TLE458776 TVA458775:TVA458776 UEW458775:UEW458776 UOS458775:UOS458776 UYO458775:UYO458776 VIK458775:VIK458776 VSG458775:VSG458776 WCC458775:WCC458776 WLY458775:WLY458776 WVU458775:WVU458776 I524311:I524312 JI524311:JI524312 TE524311:TE524312 ADA524311:ADA524312 AMW524311:AMW524312 AWS524311:AWS524312 BGO524311:BGO524312 BQK524311:BQK524312 CAG524311:CAG524312 CKC524311:CKC524312 CTY524311:CTY524312 DDU524311:DDU524312 DNQ524311:DNQ524312 DXM524311:DXM524312 EHI524311:EHI524312 ERE524311:ERE524312 FBA524311:FBA524312 FKW524311:FKW524312 FUS524311:FUS524312 GEO524311:GEO524312 GOK524311:GOK524312 GYG524311:GYG524312 HIC524311:HIC524312 HRY524311:HRY524312 IBU524311:IBU524312 ILQ524311:ILQ524312 IVM524311:IVM524312 JFI524311:JFI524312 JPE524311:JPE524312 JZA524311:JZA524312 KIW524311:KIW524312 KSS524311:KSS524312 LCO524311:LCO524312 LMK524311:LMK524312 LWG524311:LWG524312 MGC524311:MGC524312 MPY524311:MPY524312 MZU524311:MZU524312 NJQ524311:NJQ524312 NTM524311:NTM524312 ODI524311:ODI524312 ONE524311:ONE524312 OXA524311:OXA524312 PGW524311:PGW524312 PQS524311:PQS524312 QAO524311:QAO524312 QKK524311:QKK524312 QUG524311:QUG524312 REC524311:REC524312 RNY524311:RNY524312 RXU524311:RXU524312 SHQ524311:SHQ524312 SRM524311:SRM524312 TBI524311:TBI524312 TLE524311:TLE524312 TVA524311:TVA524312 UEW524311:UEW524312 UOS524311:UOS524312 UYO524311:UYO524312 VIK524311:VIK524312 VSG524311:VSG524312 WCC524311:WCC524312 WLY524311:WLY524312 WVU524311:WVU524312 I589847:I589848 JI589847:JI589848 TE589847:TE589848 ADA589847:ADA589848 AMW589847:AMW589848 AWS589847:AWS589848 BGO589847:BGO589848 BQK589847:BQK589848 CAG589847:CAG589848 CKC589847:CKC589848 CTY589847:CTY589848 DDU589847:DDU589848 DNQ589847:DNQ589848 DXM589847:DXM589848 EHI589847:EHI589848 ERE589847:ERE589848 FBA589847:FBA589848 FKW589847:FKW589848 FUS589847:FUS589848 GEO589847:GEO589848 GOK589847:GOK589848 GYG589847:GYG589848 HIC589847:HIC589848 HRY589847:HRY589848 IBU589847:IBU589848 ILQ589847:ILQ589848 IVM589847:IVM589848 JFI589847:JFI589848 JPE589847:JPE589848 JZA589847:JZA589848 KIW589847:KIW589848 KSS589847:KSS589848 LCO589847:LCO589848 LMK589847:LMK589848 LWG589847:LWG589848 MGC589847:MGC589848 MPY589847:MPY589848 MZU589847:MZU589848 NJQ589847:NJQ589848 NTM589847:NTM589848 ODI589847:ODI589848 ONE589847:ONE589848 OXA589847:OXA589848 PGW589847:PGW589848 PQS589847:PQS589848 QAO589847:QAO589848 QKK589847:QKK589848 QUG589847:QUG589848 REC589847:REC589848 RNY589847:RNY589848 RXU589847:RXU589848 SHQ589847:SHQ589848 SRM589847:SRM589848 TBI589847:TBI589848 TLE589847:TLE589848 TVA589847:TVA589848 UEW589847:UEW589848 UOS589847:UOS589848 UYO589847:UYO589848 VIK589847:VIK589848 VSG589847:VSG589848 WCC589847:WCC589848 WLY589847:WLY589848 WVU589847:WVU589848 I655383:I655384 JI655383:JI655384 TE655383:TE655384 ADA655383:ADA655384 AMW655383:AMW655384 AWS655383:AWS655384 BGO655383:BGO655384 BQK655383:BQK655384 CAG655383:CAG655384 CKC655383:CKC655384 CTY655383:CTY655384 DDU655383:DDU655384 DNQ655383:DNQ655384 DXM655383:DXM655384 EHI655383:EHI655384 ERE655383:ERE655384 FBA655383:FBA655384 FKW655383:FKW655384 FUS655383:FUS655384 GEO655383:GEO655384 GOK655383:GOK655384 GYG655383:GYG655384 HIC655383:HIC655384 HRY655383:HRY655384 IBU655383:IBU655384 ILQ655383:ILQ655384 IVM655383:IVM655384 JFI655383:JFI655384 JPE655383:JPE655384 JZA655383:JZA655384 KIW655383:KIW655384 KSS655383:KSS655384 LCO655383:LCO655384 LMK655383:LMK655384 LWG655383:LWG655384 MGC655383:MGC655384 MPY655383:MPY655384 MZU655383:MZU655384 NJQ655383:NJQ655384 NTM655383:NTM655384 ODI655383:ODI655384 ONE655383:ONE655384 OXA655383:OXA655384 PGW655383:PGW655384 PQS655383:PQS655384 QAO655383:QAO655384 QKK655383:QKK655384 QUG655383:QUG655384 REC655383:REC655384 RNY655383:RNY655384 RXU655383:RXU655384 SHQ655383:SHQ655384 SRM655383:SRM655384 TBI655383:TBI655384 TLE655383:TLE655384 TVA655383:TVA655384 UEW655383:UEW655384 UOS655383:UOS655384 UYO655383:UYO655384 VIK655383:VIK655384 VSG655383:VSG655384 WCC655383:WCC655384 WLY655383:WLY655384 WVU655383:WVU655384 I720919:I720920 JI720919:JI720920 TE720919:TE720920 ADA720919:ADA720920 AMW720919:AMW720920 AWS720919:AWS720920 BGO720919:BGO720920 BQK720919:BQK720920 CAG720919:CAG720920 CKC720919:CKC720920 CTY720919:CTY720920 DDU720919:DDU720920 DNQ720919:DNQ720920 DXM720919:DXM720920 EHI720919:EHI720920 ERE720919:ERE720920 FBA720919:FBA720920 FKW720919:FKW720920 FUS720919:FUS720920 GEO720919:GEO720920 GOK720919:GOK720920 GYG720919:GYG720920 HIC720919:HIC720920 HRY720919:HRY720920 IBU720919:IBU720920 ILQ720919:ILQ720920 IVM720919:IVM720920 JFI720919:JFI720920 JPE720919:JPE720920 JZA720919:JZA720920 KIW720919:KIW720920 KSS720919:KSS720920 LCO720919:LCO720920 LMK720919:LMK720920 LWG720919:LWG720920 MGC720919:MGC720920 MPY720919:MPY720920 MZU720919:MZU720920 NJQ720919:NJQ720920 NTM720919:NTM720920 ODI720919:ODI720920 ONE720919:ONE720920 OXA720919:OXA720920 PGW720919:PGW720920 PQS720919:PQS720920 QAO720919:QAO720920 QKK720919:QKK720920 QUG720919:QUG720920 REC720919:REC720920 RNY720919:RNY720920 RXU720919:RXU720920 SHQ720919:SHQ720920 SRM720919:SRM720920 TBI720919:TBI720920 TLE720919:TLE720920 TVA720919:TVA720920 UEW720919:UEW720920 UOS720919:UOS720920 UYO720919:UYO720920 VIK720919:VIK720920 VSG720919:VSG720920 WCC720919:WCC720920 WLY720919:WLY720920 WVU720919:WVU720920 I786455:I786456 JI786455:JI786456 TE786455:TE786456 ADA786455:ADA786456 AMW786455:AMW786456 AWS786455:AWS786456 BGO786455:BGO786456 BQK786455:BQK786456 CAG786455:CAG786456 CKC786455:CKC786456 CTY786455:CTY786456 DDU786455:DDU786456 DNQ786455:DNQ786456 DXM786455:DXM786456 EHI786455:EHI786456 ERE786455:ERE786456 FBA786455:FBA786456 FKW786455:FKW786456 FUS786455:FUS786456 GEO786455:GEO786456 GOK786455:GOK786456 GYG786455:GYG786456 HIC786455:HIC786456 HRY786455:HRY786456 IBU786455:IBU786456 ILQ786455:ILQ786456 IVM786455:IVM786456 JFI786455:JFI786456 JPE786455:JPE786456 JZA786455:JZA786456 KIW786455:KIW786456 KSS786455:KSS786456 LCO786455:LCO786456 LMK786455:LMK786456 LWG786455:LWG786456 MGC786455:MGC786456 MPY786455:MPY786456 MZU786455:MZU786456 NJQ786455:NJQ786456 NTM786455:NTM786456 ODI786455:ODI786456 ONE786455:ONE786456 OXA786455:OXA786456 PGW786455:PGW786456 PQS786455:PQS786456 QAO786455:QAO786456 QKK786455:QKK786456 QUG786455:QUG786456 REC786455:REC786456 RNY786455:RNY786456 RXU786455:RXU786456 SHQ786455:SHQ786456 SRM786455:SRM786456 TBI786455:TBI786456 TLE786455:TLE786456 TVA786455:TVA786456 UEW786455:UEW786456 UOS786455:UOS786456 UYO786455:UYO786456 VIK786455:VIK786456 VSG786455:VSG786456 WCC786455:WCC786456 WLY786455:WLY786456 WVU786455:WVU786456 I851991:I851992 JI851991:JI851992 TE851991:TE851992 ADA851991:ADA851992 AMW851991:AMW851992 AWS851991:AWS851992 BGO851991:BGO851992 BQK851991:BQK851992 CAG851991:CAG851992 CKC851991:CKC851992 CTY851991:CTY851992 DDU851991:DDU851992 DNQ851991:DNQ851992 DXM851991:DXM851992 EHI851991:EHI851992 ERE851991:ERE851992 FBA851991:FBA851992 FKW851991:FKW851992 FUS851991:FUS851992 GEO851991:GEO851992 GOK851991:GOK851992 GYG851991:GYG851992 HIC851991:HIC851992 HRY851991:HRY851992 IBU851991:IBU851992 ILQ851991:ILQ851992 IVM851991:IVM851992 JFI851991:JFI851992 JPE851991:JPE851992 JZA851991:JZA851992 KIW851991:KIW851992 KSS851991:KSS851992 LCO851991:LCO851992 LMK851991:LMK851992 LWG851991:LWG851992 MGC851991:MGC851992 MPY851991:MPY851992 MZU851991:MZU851992 NJQ851991:NJQ851992 NTM851991:NTM851992 ODI851991:ODI851992 ONE851991:ONE851992 OXA851991:OXA851992 PGW851991:PGW851992 PQS851991:PQS851992 QAO851991:QAO851992 QKK851991:QKK851992 QUG851991:QUG851992 REC851991:REC851992 RNY851991:RNY851992 RXU851991:RXU851992 SHQ851991:SHQ851992 SRM851991:SRM851992 TBI851991:TBI851992 TLE851991:TLE851992 TVA851991:TVA851992 UEW851991:UEW851992 UOS851991:UOS851992 UYO851991:UYO851992 VIK851991:VIK851992 VSG851991:VSG851992 WCC851991:WCC851992 WLY851991:WLY851992 WVU851991:WVU851992 I917527:I917528 JI917527:JI917528 TE917527:TE917528 ADA917527:ADA917528 AMW917527:AMW917528 AWS917527:AWS917528 BGO917527:BGO917528 BQK917527:BQK917528 CAG917527:CAG917528 CKC917527:CKC917528 CTY917527:CTY917528 DDU917527:DDU917528 DNQ917527:DNQ917528 DXM917527:DXM917528 EHI917527:EHI917528 ERE917527:ERE917528 FBA917527:FBA917528 FKW917527:FKW917528 FUS917527:FUS917528 GEO917527:GEO917528 GOK917527:GOK917528 GYG917527:GYG917528 HIC917527:HIC917528 HRY917527:HRY917528 IBU917527:IBU917528 ILQ917527:ILQ917528 IVM917527:IVM917528 JFI917527:JFI917528 JPE917527:JPE917528 JZA917527:JZA917528 KIW917527:KIW917528 KSS917527:KSS917528 LCO917527:LCO917528 LMK917527:LMK917528 LWG917527:LWG917528 MGC917527:MGC917528 MPY917527:MPY917528 MZU917527:MZU917528 NJQ917527:NJQ917528 NTM917527:NTM917528 ODI917527:ODI917528 ONE917527:ONE917528 OXA917527:OXA917528 PGW917527:PGW917528 PQS917527:PQS917528 QAO917527:QAO917528 QKK917527:QKK917528 QUG917527:QUG917528 REC917527:REC917528 RNY917527:RNY917528 RXU917527:RXU917528 SHQ917527:SHQ917528 SRM917527:SRM917528 TBI917527:TBI917528 TLE917527:TLE917528 TVA917527:TVA917528 UEW917527:UEW917528 UOS917527:UOS917528 UYO917527:UYO917528 VIK917527:VIK917528 VSG917527:VSG917528 WCC917527:WCC917528 WLY917527:WLY917528 WVU917527:WVU917528 I983063:I983064 JI983063:JI983064 TE983063:TE983064 ADA983063:ADA983064 AMW983063:AMW983064 AWS983063:AWS983064 BGO983063:BGO983064 BQK983063:BQK983064 CAG983063:CAG983064 CKC983063:CKC983064 CTY983063:CTY983064 DDU983063:DDU983064 DNQ983063:DNQ983064 DXM983063:DXM983064 EHI983063:EHI983064 ERE983063:ERE983064 FBA983063:FBA983064 FKW983063:FKW983064 FUS983063:FUS983064 GEO983063:GEO983064 GOK983063:GOK983064 GYG983063:GYG983064 HIC983063:HIC983064 HRY983063:HRY983064 IBU983063:IBU983064 ILQ983063:ILQ983064 IVM983063:IVM983064 JFI983063:JFI983064 JPE983063:JPE983064 JZA983063:JZA983064 KIW983063:KIW983064 KSS983063:KSS983064 LCO983063:LCO983064 LMK983063:LMK983064 LWG983063:LWG983064 MGC983063:MGC983064 MPY983063:MPY983064 MZU983063:MZU983064 NJQ983063:NJQ983064 NTM983063:NTM983064 ODI983063:ODI983064 ONE983063:ONE983064 OXA983063:OXA983064 PGW983063:PGW983064 PQS983063:PQS983064 QAO983063:QAO983064 QKK983063:QKK983064 QUG983063:QUG983064 REC983063:REC983064 RNY983063:RNY983064 RXU983063:RXU983064 SHQ983063:SHQ983064 SRM983063:SRM983064 TBI983063:TBI983064 TLE983063:TLE983064 TVA983063:TVA983064 UEW983063:UEW983064 UOS983063:UOS983064 UYO983063:UYO983064 VIK983063:VIK983064 VSG983063:VSG983064 WCC983063:WCC983064 WLY983063:WLY983064 WVU983063:WVU983064 WLY983074:WLY983075 I40 I65562:I65568 JI65562:JI65568 TE65562:TE65568 ADA65562:ADA65568 AMW65562:AMW65568 AWS65562:AWS65568 BGO65562:BGO65568 BQK65562:BQK65568 CAG65562:CAG65568 CKC65562:CKC65568 CTY65562:CTY65568 DDU65562:DDU65568 DNQ65562:DNQ65568 DXM65562:DXM65568 EHI65562:EHI65568 ERE65562:ERE65568 FBA65562:FBA65568 FKW65562:FKW65568 FUS65562:FUS65568 GEO65562:GEO65568 GOK65562:GOK65568 GYG65562:GYG65568 HIC65562:HIC65568 HRY65562:HRY65568 IBU65562:IBU65568 ILQ65562:ILQ65568 IVM65562:IVM65568 JFI65562:JFI65568 JPE65562:JPE65568 JZA65562:JZA65568 KIW65562:KIW65568 KSS65562:KSS65568 LCO65562:LCO65568 LMK65562:LMK65568 LWG65562:LWG65568 MGC65562:MGC65568 MPY65562:MPY65568 MZU65562:MZU65568 NJQ65562:NJQ65568 NTM65562:NTM65568 ODI65562:ODI65568 ONE65562:ONE65568 OXA65562:OXA65568 PGW65562:PGW65568 PQS65562:PQS65568 QAO65562:QAO65568 QKK65562:QKK65568 QUG65562:QUG65568 REC65562:REC65568 RNY65562:RNY65568 RXU65562:RXU65568 SHQ65562:SHQ65568 SRM65562:SRM65568 TBI65562:TBI65568 TLE65562:TLE65568 TVA65562:TVA65568 UEW65562:UEW65568 UOS65562:UOS65568 UYO65562:UYO65568 VIK65562:VIK65568 VSG65562:VSG65568 WCC65562:WCC65568 WLY65562:WLY65568 WVU65562:WVU65568 I131098:I131104 JI131098:JI131104 TE131098:TE131104 ADA131098:ADA131104 AMW131098:AMW131104 AWS131098:AWS131104 BGO131098:BGO131104 BQK131098:BQK131104 CAG131098:CAG131104 CKC131098:CKC131104 CTY131098:CTY131104 DDU131098:DDU131104 DNQ131098:DNQ131104 DXM131098:DXM131104 EHI131098:EHI131104 ERE131098:ERE131104 FBA131098:FBA131104 FKW131098:FKW131104 FUS131098:FUS131104 GEO131098:GEO131104 GOK131098:GOK131104 GYG131098:GYG131104 HIC131098:HIC131104 HRY131098:HRY131104 IBU131098:IBU131104 ILQ131098:ILQ131104 IVM131098:IVM131104 JFI131098:JFI131104 JPE131098:JPE131104 JZA131098:JZA131104 KIW131098:KIW131104 KSS131098:KSS131104 LCO131098:LCO131104 LMK131098:LMK131104 LWG131098:LWG131104 MGC131098:MGC131104 MPY131098:MPY131104 MZU131098:MZU131104 NJQ131098:NJQ131104 NTM131098:NTM131104 ODI131098:ODI131104 ONE131098:ONE131104 OXA131098:OXA131104 PGW131098:PGW131104 PQS131098:PQS131104 QAO131098:QAO131104 QKK131098:QKK131104 QUG131098:QUG131104 REC131098:REC131104 RNY131098:RNY131104 RXU131098:RXU131104 SHQ131098:SHQ131104 SRM131098:SRM131104 TBI131098:TBI131104 TLE131098:TLE131104 TVA131098:TVA131104 UEW131098:UEW131104 UOS131098:UOS131104 UYO131098:UYO131104 VIK131098:VIK131104 VSG131098:VSG131104 WCC131098:WCC131104 WLY131098:WLY131104 WVU131098:WVU131104 I196634:I196640 JI196634:JI196640 TE196634:TE196640 ADA196634:ADA196640 AMW196634:AMW196640 AWS196634:AWS196640 BGO196634:BGO196640 BQK196634:BQK196640 CAG196634:CAG196640 CKC196634:CKC196640 CTY196634:CTY196640 DDU196634:DDU196640 DNQ196634:DNQ196640 DXM196634:DXM196640 EHI196634:EHI196640 ERE196634:ERE196640 FBA196634:FBA196640 FKW196634:FKW196640 FUS196634:FUS196640 GEO196634:GEO196640 GOK196634:GOK196640 GYG196634:GYG196640 HIC196634:HIC196640 HRY196634:HRY196640 IBU196634:IBU196640 ILQ196634:ILQ196640 IVM196634:IVM196640 JFI196634:JFI196640 JPE196634:JPE196640 JZA196634:JZA196640 KIW196634:KIW196640 KSS196634:KSS196640 LCO196634:LCO196640 LMK196634:LMK196640 LWG196634:LWG196640 MGC196634:MGC196640 MPY196634:MPY196640 MZU196634:MZU196640 NJQ196634:NJQ196640 NTM196634:NTM196640 ODI196634:ODI196640 ONE196634:ONE196640 OXA196634:OXA196640 PGW196634:PGW196640 PQS196634:PQS196640 QAO196634:QAO196640 QKK196634:QKK196640 QUG196634:QUG196640 REC196634:REC196640 RNY196634:RNY196640 RXU196634:RXU196640 SHQ196634:SHQ196640 SRM196634:SRM196640 TBI196634:TBI196640 TLE196634:TLE196640 TVA196634:TVA196640 UEW196634:UEW196640 UOS196634:UOS196640 UYO196634:UYO196640 VIK196634:VIK196640 VSG196634:VSG196640 WCC196634:WCC196640 WLY196634:WLY196640 WVU196634:WVU196640 I262170:I262176 JI262170:JI262176 TE262170:TE262176 ADA262170:ADA262176 AMW262170:AMW262176 AWS262170:AWS262176 BGO262170:BGO262176 BQK262170:BQK262176 CAG262170:CAG262176 CKC262170:CKC262176 CTY262170:CTY262176 DDU262170:DDU262176 DNQ262170:DNQ262176 DXM262170:DXM262176 EHI262170:EHI262176 ERE262170:ERE262176 FBA262170:FBA262176 FKW262170:FKW262176 FUS262170:FUS262176 GEO262170:GEO262176 GOK262170:GOK262176 GYG262170:GYG262176 HIC262170:HIC262176 HRY262170:HRY262176 IBU262170:IBU262176 ILQ262170:ILQ262176 IVM262170:IVM262176 JFI262170:JFI262176 JPE262170:JPE262176 JZA262170:JZA262176 KIW262170:KIW262176 KSS262170:KSS262176 LCO262170:LCO262176 LMK262170:LMK262176 LWG262170:LWG262176 MGC262170:MGC262176 MPY262170:MPY262176 MZU262170:MZU262176 NJQ262170:NJQ262176 NTM262170:NTM262176 ODI262170:ODI262176 ONE262170:ONE262176 OXA262170:OXA262176 PGW262170:PGW262176 PQS262170:PQS262176 QAO262170:QAO262176 QKK262170:QKK262176 QUG262170:QUG262176 REC262170:REC262176 RNY262170:RNY262176 RXU262170:RXU262176 SHQ262170:SHQ262176 SRM262170:SRM262176 TBI262170:TBI262176 TLE262170:TLE262176 TVA262170:TVA262176 UEW262170:UEW262176 UOS262170:UOS262176 UYO262170:UYO262176 VIK262170:VIK262176 VSG262170:VSG262176 WCC262170:WCC262176 WLY262170:WLY262176 WVU262170:WVU262176 I327706:I327712 JI327706:JI327712 TE327706:TE327712 ADA327706:ADA327712 AMW327706:AMW327712 AWS327706:AWS327712 BGO327706:BGO327712 BQK327706:BQK327712 CAG327706:CAG327712 CKC327706:CKC327712 CTY327706:CTY327712 DDU327706:DDU327712 DNQ327706:DNQ327712 DXM327706:DXM327712 EHI327706:EHI327712 ERE327706:ERE327712 FBA327706:FBA327712 FKW327706:FKW327712 FUS327706:FUS327712 GEO327706:GEO327712 GOK327706:GOK327712 GYG327706:GYG327712 HIC327706:HIC327712 HRY327706:HRY327712 IBU327706:IBU327712 ILQ327706:ILQ327712 IVM327706:IVM327712 JFI327706:JFI327712 JPE327706:JPE327712 JZA327706:JZA327712 KIW327706:KIW327712 KSS327706:KSS327712 LCO327706:LCO327712 LMK327706:LMK327712 LWG327706:LWG327712 MGC327706:MGC327712 MPY327706:MPY327712 MZU327706:MZU327712 NJQ327706:NJQ327712 NTM327706:NTM327712 ODI327706:ODI327712 ONE327706:ONE327712 OXA327706:OXA327712 PGW327706:PGW327712 PQS327706:PQS327712 QAO327706:QAO327712 QKK327706:QKK327712 QUG327706:QUG327712 REC327706:REC327712 RNY327706:RNY327712 RXU327706:RXU327712 SHQ327706:SHQ327712 SRM327706:SRM327712 TBI327706:TBI327712 TLE327706:TLE327712 TVA327706:TVA327712 UEW327706:UEW327712 UOS327706:UOS327712 UYO327706:UYO327712 VIK327706:VIK327712 VSG327706:VSG327712 WCC327706:WCC327712 WLY327706:WLY327712 WVU327706:WVU327712 I393242:I393248 JI393242:JI393248 TE393242:TE393248 ADA393242:ADA393248 AMW393242:AMW393248 AWS393242:AWS393248 BGO393242:BGO393248 BQK393242:BQK393248 CAG393242:CAG393248 CKC393242:CKC393248 CTY393242:CTY393248 DDU393242:DDU393248 DNQ393242:DNQ393248 DXM393242:DXM393248 EHI393242:EHI393248 ERE393242:ERE393248 FBA393242:FBA393248 FKW393242:FKW393248 FUS393242:FUS393248 GEO393242:GEO393248 GOK393242:GOK393248 GYG393242:GYG393248 HIC393242:HIC393248 HRY393242:HRY393248 IBU393242:IBU393248 ILQ393242:ILQ393248 IVM393242:IVM393248 JFI393242:JFI393248 JPE393242:JPE393248 JZA393242:JZA393248 KIW393242:KIW393248 KSS393242:KSS393248 LCO393242:LCO393248 LMK393242:LMK393248 LWG393242:LWG393248 MGC393242:MGC393248 MPY393242:MPY393248 MZU393242:MZU393248 NJQ393242:NJQ393248 NTM393242:NTM393248 ODI393242:ODI393248 ONE393242:ONE393248 OXA393242:OXA393248 PGW393242:PGW393248 PQS393242:PQS393248 QAO393242:QAO393248 QKK393242:QKK393248 QUG393242:QUG393248 REC393242:REC393248 RNY393242:RNY393248 RXU393242:RXU393248 SHQ393242:SHQ393248 SRM393242:SRM393248 TBI393242:TBI393248 TLE393242:TLE393248 TVA393242:TVA393248 UEW393242:UEW393248 UOS393242:UOS393248 UYO393242:UYO393248 VIK393242:VIK393248 VSG393242:VSG393248 WCC393242:WCC393248 WLY393242:WLY393248 WVU393242:WVU393248 I458778:I458784 JI458778:JI458784 TE458778:TE458784 ADA458778:ADA458784 AMW458778:AMW458784 AWS458778:AWS458784 BGO458778:BGO458784 BQK458778:BQK458784 CAG458778:CAG458784 CKC458778:CKC458784 CTY458778:CTY458784 DDU458778:DDU458784 DNQ458778:DNQ458784 DXM458778:DXM458784 EHI458778:EHI458784 ERE458778:ERE458784 FBA458778:FBA458784 FKW458778:FKW458784 FUS458778:FUS458784 GEO458778:GEO458784 GOK458778:GOK458784 GYG458778:GYG458784 HIC458778:HIC458784 HRY458778:HRY458784 IBU458778:IBU458784 ILQ458778:ILQ458784 IVM458778:IVM458784 JFI458778:JFI458784 JPE458778:JPE458784 JZA458778:JZA458784 KIW458778:KIW458784 KSS458778:KSS458784 LCO458778:LCO458784 LMK458778:LMK458784 LWG458778:LWG458784 MGC458778:MGC458784 MPY458778:MPY458784 MZU458778:MZU458784 NJQ458778:NJQ458784 NTM458778:NTM458784 ODI458778:ODI458784 ONE458778:ONE458784 OXA458778:OXA458784 PGW458778:PGW458784 PQS458778:PQS458784 QAO458778:QAO458784 QKK458778:QKK458784 QUG458778:QUG458784 REC458778:REC458784 RNY458778:RNY458784 RXU458778:RXU458784 SHQ458778:SHQ458784 SRM458778:SRM458784 TBI458778:TBI458784 TLE458778:TLE458784 TVA458778:TVA458784 UEW458778:UEW458784 UOS458778:UOS458784 UYO458778:UYO458784 VIK458778:VIK458784 VSG458778:VSG458784 WCC458778:WCC458784 WLY458778:WLY458784 WVU458778:WVU458784 I524314:I524320 JI524314:JI524320 TE524314:TE524320 ADA524314:ADA524320 AMW524314:AMW524320 AWS524314:AWS524320 BGO524314:BGO524320 BQK524314:BQK524320 CAG524314:CAG524320 CKC524314:CKC524320 CTY524314:CTY524320 DDU524314:DDU524320 DNQ524314:DNQ524320 DXM524314:DXM524320 EHI524314:EHI524320 ERE524314:ERE524320 FBA524314:FBA524320 FKW524314:FKW524320 FUS524314:FUS524320 GEO524314:GEO524320 GOK524314:GOK524320 GYG524314:GYG524320 HIC524314:HIC524320 HRY524314:HRY524320 IBU524314:IBU524320 ILQ524314:ILQ524320 IVM524314:IVM524320 JFI524314:JFI524320 JPE524314:JPE524320 JZA524314:JZA524320 KIW524314:KIW524320 KSS524314:KSS524320 LCO524314:LCO524320 LMK524314:LMK524320 LWG524314:LWG524320 MGC524314:MGC524320 MPY524314:MPY524320 MZU524314:MZU524320 NJQ524314:NJQ524320 NTM524314:NTM524320 ODI524314:ODI524320 ONE524314:ONE524320 OXA524314:OXA524320 PGW524314:PGW524320 PQS524314:PQS524320 QAO524314:QAO524320 QKK524314:QKK524320 QUG524314:QUG524320 REC524314:REC524320 RNY524314:RNY524320 RXU524314:RXU524320 SHQ524314:SHQ524320 SRM524314:SRM524320 TBI524314:TBI524320 TLE524314:TLE524320 TVA524314:TVA524320 UEW524314:UEW524320 UOS524314:UOS524320 UYO524314:UYO524320 VIK524314:VIK524320 VSG524314:VSG524320 WCC524314:WCC524320 WLY524314:WLY524320 WVU524314:WVU524320 I589850:I589856 JI589850:JI589856 TE589850:TE589856 ADA589850:ADA589856 AMW589850:AMW589856 AWS589850:AWS589856 BGO589850:BGO589856 BQK589850:BQK589856 CAG589850:CAG589856 CKC589850:CKC589856 CTY589850:CTY589856 DDU589850:DDU589856 DNQ589850:DNQ589856 DXM589850:DXM589856 EHI589850:EHI589856 ERE589850:ERE589856 FBA589850:FBA589856 FKW589850:FKW589856 FUS589850:FUS589856 GEO589850:GEO589856 GOK589850:GOK589856 GYG589850:GYG589856 HIC589850:HIC589856 HRY589850:HRY589856 IBU589850:IBU589856 ILQ589850:ILQ589856 IVM589850:IVM589856 JFI589850:JFI589856 JPE589850:JPE589856 JZA589850:JZA589856 KIW589850:KIW589856 KSS589850:KSS589856 LCO589850:LCO589856 LMK589850:LMK589856 LWG589850:LWG589856 MGC589850:MGC589856 MPY589850:MPY589856 MZU589850:MZU589856 NJQ589850:NJQ589856 NTM589850:NTM589856 ODI589850:ODI589856 ONE589850:ONE589856 OXA589850:OXA589856 PGW589850:PGW589856 PQS589850:PQS589856 QAO589850:QAO589856 QKK589850:QKK589856 QUG589850:QUG589856 REC589850:REC589856 RNY589850:RNY589856 RXU589850:RXU589856 SHQ589850:SHQ589856 SRM589850:SRM589856 TBI589850:TBI589856 TLE589850:TLE589856 TVA589850:TVA589856 UEW589850:UEW589856 UOS589850:UOS589856 UYO589850:UYO589856 VIK589850:VIK589856 VSG589850:VSG589856 WCC589850:WCC589856 WLY589850:WLY589856 WVU589850:WVU589856 I655386:I655392 JI655386:JI655392 TE655386:TE655392 ADA655386:ADA655392 AMW655386:AMW655392 AWS655386:AWS655392 BGO655386:BGO655392 BQK655386:BQK655392 CAG655386:CAG655392 CKC655386:CKC655392 CTY655386:CTY655392 DDU655386:DDU655392 DNQ655386:DNQ655392 DXM655386:DXM655392 EHI655386:EHI655392 ERE655386:ERE655392 FBA655386:FBA655392 FKW655386:FKW655392 FUS655386:FUS655392 GEO655386:GEO655392 GOK655386:GOK655392 GYG655386:GYG655392 HIC655386:HIC655392 HRY655386:HRY655392 IBU655386:IBU655392 ILQ655386:ILQ655392 IVM655386:IVM655392 JFI655386:JFI655392 JPE655386:JPE655392 JZA655386:JZA655392 KIW655386:KIW655392 KSS655386:KSS655392 LCO655386:LCO655392 LMK655386:LMK655392 LWG655386:LWG655392 MGC655386:MGC655392 MPY655386:MPY655392 MZU655386:MZU655392 NJQ655386:NJQ655392 NTM655386:NTM655392 ODI655386:ODI655392 ONE655386:ONE655392 OXA655386:OXA655392 PGW655386:PGW655392 PQS655386:PQS655392 QAO655386:QAO655392 QKK655386:QKK655392 QUG655386:QUG655392 REC655386:REC655392 RNY655386:RNY655392 RXU655386:RXU655392 SHQ655386:SHQ655392 SRM655386:SRM655392 TBI655386:TBI655392 TLE655386:TLE655392 TVA655386:TVA655392 UEW655386:UEW655392 UOS655386:UOS655392 UYO655386:UYO655392 VIK655386:VIK655392 VSG655386:VSG655392 WCC655386:WCC655392 WLY655386:WLY655392 WVU655386:WVU655392 I720922:I720928 JI720922:JI720928 TE720922:TE720928 ADA720922:ADA720928 AMW720922:AMW720928 AWS720922:AWS720928 BGO720922:BGO720928 BQK720922:BQK720928 CAG720922:CAG720928 CKC720922:CKC720928 CTY720922:CTY720928 DDU720922:DDU720928 DNQ720922:DNQ720928 DXM720922:DXM720928 EHI720922:EHI720928 ERE720922:ERE720928 FBA720922:FBA720928 FKW720922:FKW720928 FUS720922:FUS720928 GEO720922:GEO720928 GOK720922:GOK720928 GYG720922:GYG720928 HIC720922:HIC720928 HRY720922:HRY720928 IBU720922:IBU720928 ILQ720922:ILQ720928 IVM720922:IVM720928 JFI720922:JFI720928 JPE720922:JPE720928 JZA720922:JZA720928 KIW720922:KIW720928 KSS720922:KSS720928 LCO720922:LCO720928 LMK720922:LMK720928 LWG720922:LWG720928 MGC720922:MGC720928 MPY720922:MPY720928 MZU720922:MZU720928 NJQ720922:NJQ720928 NTM720922:NTM720928 ODI720922:ODI720928 ONE720922:ONE720928 OXA720922:OXA720928 PGW720922:PGW720928 PQS720922:PQS720928 QAO720922:QAO720928 QKK720922:QKK720928 QUG720922:QUG720928 REC720922:REC720928 RNY720922:RNY720928 RXU720922:RXU720928 SHQ720922:SHQ720928 SRM720922:SRM720928 TBI720922:TBI720928 TLE720922:TLE720928 TVA720922:TVA720928 UEW720922:UEW720928 UOS720922:UOS720928 UYO720922:UYO720928 VIK720922:VIK720928 VSG720922:VSG720928 WCC720922:WCC720928 WLY720922:WLY720928 WVU720922:WVU720928 I786458:I786464 JI786458:JI786464 TE786458:TE786464 ADA786458:ADA786464 AMW786458:AMW786464 AWS786458:AWS786464 BGO786458:BGO786464 BQK786458:BQK786464 CAG786458:CAG786464 CKC786458:CKC786464 CTY786458:CTY786464 DDU786458:DDU786464 DNQ786458:DNQ786464 DXM786458:DXM786464 EHI786458:EHI786464 ERE786458:ERE786464 FBA786458:FBA786464 FKW786458:FKW786464 FUS786458:FUS786464 GEO786458:GEO786464 GOK786458:GOK786464 GYG786458:GYG786464 HIC786458:HIC786464 HRY786458:HRY786464 IBU786458:IBU786464 ILQ786458:ILQ786464 IVM786458:IVM786464 JFI786458:JFI786464 JPE786458:JPE786464 JZA786458:JZA786464 KIW786458:KIW786464 KSS786458:KSS786464 LCO786458:LCO786464 LMK786458:LMK786464 LWG786458:LWG786464 MGC786458:MGC786464 MPY786458:MPY786464 MZU786458:MZU786464 NJQ786458:NJQ786464 NTM786458:NTM786464 ODI786458:ODI786464 ONE786458:ONE786464 OXA786458:OXA786464 PGW786458:PGW786464 PQS786458:PQS786464 QAO786458:QAO786464 QKK786458:QKK786464 QUG786458:QUG786464 REC786458:REC786464 RNY786458:RNY786464 RXU786458:RXU786464 SHQ786458:SHQ786464 SRM786458:SRM786464 TBI786458:TBI786464 TLE786458:TLE786464 TVA786458:TVA786464 UEW786458:UEW786464 UOS786458:UOS786464 UYO786458:UYO786464 VIK786458:VIK786464 VSG786458:VSG786464 WCC786458:WCC786464 WLY786458:WLY786464 WVU786458:WVU786464 I851994:I852000 JI851994:JI852000 TE851994:TE852000 ADA851994:ADA852000 AMW851994:AMW852000 AWS851994:AWS852000 BGO851994:BGO852000 BQK851994:BQK852000 CAG851994:CAG852000 CKC851994:CKC852000 CTY851994:CTY852000 DDU851994:DDU852000 DNQ851994:DNQ852000 DXM851994:DXM852000 EHI851994:EHI852000 ERE851994:ERE852000 FBA851994:FBA852000 FKW851994:FKW852000 FUS851994:FUS852000 GEO851994:GEO852000 GOK851994:GOK852000 GYG851994:GYG852000 HIC851994:HIC852000 HRY851994:HRY852000 IBU851994:IBU852000 ILQ851994:ILQ852000 IVM851994:IVM852000 JFI851994:JFI852000 JPE851994:JPE852000 JZA851994:JZA852000 KIW851994:KIW852000 KSS851994:KSS852000 LCO851994:LCO852000 LMK851994:LMK852000 LWG851994:LWG852000 MGC851994:MGC852000 MPY851994:MPY852000 MZU851994:MZU852000 NJQ851994:NJQ852000 NTM851994:NTM852000 ODI851994:ODI852000 ONE851994:ONE852000 OXA851994:OXA852000 PGW851994:PGW852000 PQS851994:PQS852000 QAO851994:QAO852000 QKK851994:QKK852000 QUG851994:QUG852000 REC851994:REC852000 RNY851994:RNY852000 RXU851994:RXU852000 SHQ851994:SHQ852000 SRM851994:SRM852000 TBI851994:TBI852000 TLE851994:TLE852000 TVA851994:TVA852000 UEW851994:UEW852000 UOS851994:UOS852000 UYO851994:UYO852000 VIK851994:VIK852000 VSG851994:VSG852000 WCC851994:WCC852000 WLY851994:WLY852000 WVU851994:WVU852000 I917530:I917536 JI917530:JI917536 TE917530:TE917536 ADA917530:ADA917536 AMW917530:AMW917536 AWS917530:AWS917536 BGO917530:BGO917536 BQK917530:BQK917536 CAG917530:CAG917536 CKC917530:CKC917536 CTY917530:CTY917536 DDU917530:DDU917536 DNQ917530:DNQ917536 DXM917530:DXM917536 EHI917530:EHI917536 ERE917530:ERE917536 FBA917530:FBA917536 FKW917530:FKW917536 FUS917530:FUS917536 GEO917530:GEO917536 GOK917530:GOK917536 GYG917530:GYG917536 HIC917530:HIC917536 HRY917530:HRY917536 IBU917530:IBU917536 ILQ917530:ILQ917536 IVM917530:IVM917536 JFI917530:JFI917536 JPE917530:JPE917536 JZA917530:JZA917536 KIW917530:KIW917536 KSS917530:KSS917536 LCO917530:LCO917536 LMK917530:LMK917536 LWG917530:LWG917536 MGC917530:MGC917536 MPY917530:MPY917536 MZU917530:MZU917536 NJQ917530:NJQ917536 NTM917530:NTM917536 ODI917530:ODI917536 ONE917530:ONE917536 OXA917530:OXA917536 PGW917530:PGW917536 PQS917530:PQS917536 QAO917530:QAO917536 QKK917530:QKK917536 QUG917530:QUG917536 REC917530:REC917536 RNY917530:RNY917536 RXU917530:RXU917536 SHQ917530:SHQ917536 SRM917530:SRM917536 TBI917530:TBI917536 TLE917530:TLE917536 TVA917530:TVA917536 UEW917530:UEW917536 UOS917530:UOS917536 UYO917530:UYO917536 VIK917530:VIK917536 VSG917530:VSG917536 WCC917530:WCC917536 WLY917530:WLY917536 WVU917530:WVU917536 I983066:I983072 JI983066:JI983072 TE983066:TE983072 ADA983066:ADA983072 AMW983066:AMW983072 AWS983066:AWS983072 BGO983066:BGO983072 BQK983066:BQK983072 CAG983066:CAG983072 CKC983066:CKC983072 CTY983066:CTY983072 DDU983066:DDU983072 DNQ983066:DNQ983072 DXM983066:DXM983072 EHI983066:EHI983072 ERE983066:ERE983072 FBA983066:FBA983072 FKW983066:FKW983072 FUS983066:FUS983072 GEO983066:GEO983072 GOK983066:GOK983072 GYG983066:GYG983072 HIC983066:HIC983072 HRY983066:HRY983072 IBU983066:IBU983072 ILQ983066:ILQ983072 IVM983066:IVM983072 JFI983066:JFI983072 JPE983066:JPE983072 JZA983066:JZA983072 KIW983066:KIW983072 KSS983066:KSS983072 LCO983066:LCO983072 LMK983066:LMK983072 LWG983066:LWG983072 MGC983066:MGC983072 MPY983066:MPY983072 MZU983066:MZU983072 NJQ983066:NJQ983072 NTM983066:NTM983072 ODI983066:ODI983072 ONE983066:ONE983072 OXA983066:OXA983072 PGW983066:PGW983072 PQS983066:PQS983072 QAO983066:QAO983072 QKK983066:QKK983072 QUG983066:QUG983072 REC983066:REC983072 RNY983066:RNY983072 RXU983066:RXU983072 SHQ983066:SHQ983072 SRM983066:SRM983072 TBI983066:TBI983072 TLE983066:TLE983072 TVA983066:TVA983072 UEW983066:UEW983072 UOS983066:UOS983072 UYO983066:UYO983072 VIK983066:VIK983072 VSG983066:VSG983072 WCC983066:WCC983072 WLY983066:WLY983072 WVU983066:WVU983072 O26 I36:I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I65570:I65571 JI65570:JI65571 TE65570:TE65571 ADA65570:ADA65571 AMW65570:AMW65571 AWS65570:AWS65571 BGO65570:BGO65571 BQK65570:BQK65571 CAG65570:CAG65571 CKC65570:CKC65571 CTY65570:CTY65571 DDU65570:DDU65571 DNQ65570:DNQ65571 DXM65570:DXM65571 EHI65570:EHI65571 ERE65570:ERE65571 FBA65570:FBA65571 FKW65570:FKW65571 FUS65570:FUS65571 GEO65570:GEO65571 GOK65570:GOK65571 GYG65570:GYG65571 HIC65570:HIC65571 HRY65570:HRY65571 IBU65570:IBU65571 ILQ65570:ILQ65571 IVM65570:IVM65571 JFI65570:JFI65571 JPE65570:JPE65571 JZA65570:JZA65571 KIW65570:KIW65571 KSS65570:KSS65571 LCO65570:LCO65571 LMK65570:LMK65571 LWG65570:LWG65571 MGC65570:MGC65571 MPY65570:MPY65571 MZU65570:MZU65571 NJQ65570:NJQ65571 NTM65570:NTM65571 ODI65570:ODI65571 ONE65570:ONE65571 OXA65570:OXA65571 PGW65570:PGW65571 PQS65570:PQS65571 QAO65570:QAO65571 QKK65570:QKK65571 QUG65570:QUG65571 REC65570:REC65571 RNY65570:RNY65571 RXU65570:RXU65571 SHQ65570:SHQ65571 SRM65570:SRM65571 TBI65570:TBI65571 TLE65570:TLE65571 TVA65570:TVA65571 UEW65570:UEW65571 UOS65570:UOS65571 UYO65570:UYO65571 VIK65570:VIK65571 VSG65570:VSG65571 WCC65570:WCC65571 WLY65570:WLY65571 WVU65570:WVU65571 I131106:I131107 JI131106:JI131107 TE131106:TE131107 ADA131106:ADA131107 AMW131106:AMW131107 AWS131106:AWS131107 BGO131106:BGO131107 BQK131106:BQK131107 CAG131106:CAG131107 CKC131106:CKC131107 CTY131106:CTY131107 DDU131106:DDU131107 DNQ131106:DNQ131107 DXM131106:DXM131107 EHI131106:EHI131107 ERE131106:ERE131107 FBA131106:FBA131107 FKW131106:FKW131107 FUS131106:FUS131107 GEO131106:GEO131107 GOK131106:GOK131107 GYG131106:GYG131107 HIC131106:HIC131107 HRY131106:HRY131107 IBU131106:IBU131107 ILQ131106:ILQ131107 IVM131106:IVM131107 JFI131106:JFI131107 JPE131106:JPE131107 JZA131106:JZA131107 KIW131106:KIW131107 KSS131106:KSS131107 LCO131106:LCO131107 LMK131106:LMK131107 LWG131106:LWG131107 MGC131106:MGC131107 MPY131106:MPY131107 MZU131106:MZU131107 NJQ131106:NJQ131107 NTM131106:NTM131107 ODI131106:ODI131107 ONE131106:ONE131107 OXA131106:OXA131107 PGW131106:PGW131107 PQS131106:PQS131107 QAO131106:QAO131107 QKK131106:QKK131107 QUG131106:QUG131107 REC131106:REC131107 RNY131106:RNY131107 RXU131106:RXU131107 SHQ131106:SHQ131107 SRM131106:SRM131107 TBI131106:TBI131107 TLE131106:TLE131107 TVA131106:TVA131107 UEW131106:UEW131107 UOS131106:UOS131107 UYO131106:UYO131107 VIK131106:VIK131107 VSG131106:VSG131107 WCC131106:WCC131107 WLY131106:WLY131107 WVU131106:WVU131107 I196642:I196643 JI196642:JI196643 TE196642:TE196643 ADA196642:ADA196643 AMW196642:AMW196643 AWS196642:AWS196643 BGO196642:BGO196643 BQK196642:BQK196643 CAG196642:CAG196643 CKC196642:CKC196643 CTY196642:CTY196643 DDU196642:DDU196643 DNQ196642:DNQ196643 DXM196642:DXM196643 EHI196642:EHI196643 ERE196642:ERE196643 FBA196642:FBA196643 FKW196642:FKW196643 FUS196642:FUS196643 GEO196642:GEO196643 GOK196642:GOK196643 GYG196642:GYG196643 HIC196642:HIC196643 HRY196642:HRY196643 IBU196642:IBU196643 ILQ196642:ILQ196643 IVM196642:IVM196643 JFI196642:JFI196643 JPE196642:JPE196643 JZA196642:JZA196643 KIW196642:KIW196643 KSS196642:KSS196643 LCO196642:LCO196643 LMK196642:LMK196643 LWG196642:LWG196643 MGC196642:MGC196643 MPY196642:MPY196643 MZU196642:MZU196643 NJQ196642:NJQ196643 NTM196642:NTM196643 ODI196642:ODI196643 ONE196642:ONE196643 OXA196642:OXA196643 PGW196642:PGW196643 PQS196642:PQS196643 QAO196642:QAO196643 QKK196642:QKK196643 QUG196642:QUG196643 REC196642:REC196643 RNY196642:RNY196643 RXU196642:RXU196643 SHQ196642:SHQ196643 SRM196642:SRM196643 TBI196642:TBI196643 TLE196642:TLE196643 TVA196642:TVA196643 UEW196642:UEW196643 UOS196642:UOS196643 UYO196642:UYO196643 VIK196642:VIK196643 VSG196642:VSG196643 WCC196642:WCC196643 WLY196642:WLY196643 WVU196642:WVU196643 I262178:I262179 JI262178:JI262179 TE262178:TE262179 ADA262178:ADA262179 AMW262178:AMW262179 AWS262178:AWS262179 BGO262178:BGO262179 BQK262178:BQK262179 CAG262178:CAG262179 CKC262178:CKC262179 CTY262178:CTY262179 DDU262178:DDU262179 DNQ262178:DNQ262179 DXM262178:DXM262179 EHI262178:EHI262179 ERE262178:ERE262179 FBA262178:FBA262179 FKW262178:FKW262179 FUS262178:FUS262179 GEO262178:GEO262179 GOK262178:GOK262179 GYG262178:GYG262179 HIC262178:HIC262179 HRY262178:HRY262179 IBU262178:IBU262179 ILQ262178:ILQ262179 IVM262178:IVM262179 JFI262178:JFI262179 JPE262178:JPE262179 JZA262178:JZA262179 KIW262178:KIW262179 KSS262178:KSS262179 LCO262178:LCO262179 LMK262178:LMK262179 LWG262178:LWG262179 MGC262178:MGC262179 MPY262178:MPY262179 MZU262178:MZU262179 NJQ262178:NJQ262179 NTM262178:NTM262179 ODI262178:ODI262179 ONE262178:ONE262179 OXA262178:OXA262179 PGW262178:PGW262179 PQS262178:PQS262179 QAO262178:QAO262179 QKK262178:QKK262179 QUG262178:QUG262179 REC262178:REC262179 RNY262178:RNY262179 RXU262178:RXU262179 SHQ262178:SHQ262179 SRM262178:SRM262179 TBI262178:TBI262179 TLE262178:TLE262179 TVA262178:TVA262179 UEW262178:UEW262179 UOS262178:UOS262179 UYO262178:UYO262179 VIK262178:VIK262179 VSG262178:VSG262179 WCC262178:WCC262179 WLY262178:WLY262179 WVU262178:WVU262179 I327714:I327715 JI327714:JI327715 TE327714:TE327715 ADA327714:ADA327715 AMW327714:AMW327715 AWS327714:AWS327715 BGO327714:BGO327715 BQK327714:BQK327715 CAG327714:CAG327715 CKC327714:CKC327715 CTY327714:CTY327715 DDU327714:DDU327715 DNQ327714:DNQ327715 DXM327714:DXM327715 EHI327714:EHI327715 ERE327714:ERE327715 FBA327714:FBA327715 FKW327714:FKW327715 FUS327714:FUS327715 GEO327714:GEO327715 GOK327714:GOK327715 GYG327714:GYG327715 HIC327714:HIC327715 HRY327714:HRY327715 IBU327714:IBU327715 ILQ327714:ILQ327715 IVM327714:IVM327715 JFI327714:JFI327715 JPE327714:JPE327715 JZA327714:JZA327715 KIW327714:KIW327715 KSS327714:KSS327715 LCO327714:LCO327715 LMK327714:LMK327715 LWG327714:LWG327715 MGC327714:MGC327715 MPY327714:MPY327715 MZU327714:MZU327715 NJQ327714:NJQ327715 NTM327714:NTM327715 ODI327714:ODI327715 ONE327714:ONE327715 OXA327714:OXA327715 PGW327714:PGW327715 PQS327714:PQS327715 QAO327714:QAO327715 QKK327714:QKK327715 QUG327714:QUG327715 REC327714:REC327715 RNY327714:RNY327715 RXU327714:RXU327715 SHQ327714:SHQ327715 SRM327714:SRM327715 TBI327714:TBI327715 TLE327714:TLE327715 TVA327714:TVA327715 UEW327714:UEW327715 UOS327714:UOS327715 UYO327714:UYO327715 VIK327714:VIK327715 VSG327714:VSG327715 WCC327714:WCC327715 WLY327714:WLY327715 WVU327714:WVU327715 I393250:I393251 JI393250:JI393251 TE393250:TE393251 ADA393250:ADA393251 AMW393250:AMW393251 AWS393250:AWS393251 BGO393250:BGO393251 BQK393250:BQK393251 CAG393250:CAG393251 CKC393250:CKC393251 CTY393250:CTY393251 DDU393250:DDU393251 DNQ393250:DNQ393251 DXM393250:DXM393251 EHI393250:EHI393251 ERE393250:ERE393251 FBA393250:FBA393251 FKW393250:FKW393251 FUS393250:FUS393251 GEO393250:GEO393251 GOK393250:GOK393251 GYG393250:GYG393251 HIC393250:HIC393251 HRY393250:HRY393251 IBU393250:IBU393251 ILQ393250:ILQ393251 IVM393250:IVM393251 JFI393250:JFI393251 JPE393250:JPE393251 JZA393250:JZA393251 KIW393250:KIW393251 KSS393250:KSS393251 LCO393250:LCO393251 LMK393250:LMK393251 LWG393250:LWG393251 MGC393250:MGC393251 MPY393250:MPY393251 MZU393250:MZU393251 NJQ393250:NJQ393251 NTM393250:NTM393251 ODI393250:ODI393251 ONE393250:ONE393251 OXA393250:OXA393251 PGW393250:PGW393251 PQS393250:PQS393251 QAO393250:QAO393251 QKK393250:QKK393251 QUG393250:QUG393251 REC393250:REC393251 RNY393250:RNY393251 RXU393250:RXU393251 SHQ393250:SHQ393251 SRM393250:SRM393251 TBI393250:TBI393251 TLE393250:TLE393251 TVA393250:TVA393251 UEW393250:UEW393251 UOS393250:UOS393251 UYO393250:UYO393251 VIK393250:VIK393251 VSG393250:VSG393251 WCC393250:WCC393251 WLY393250:WLY393251 WVU393250:WVU393251 I458786:I458787 JI458786:JI458787 TE458786:TE458787 ADA458786:ADA458787 AMW458786:AMW458787 AWS458786:AWS458787 BGO458786:BGO458787 BQK458786:BQK458787 CAG458786:CAG458787 CKC458786:CKC458787 CTY458786:CTY458787 DDU458786:DDU458787 DNQ458786:DNQ458787 DXM458786:DXM458787 EHI458786:EHI458787 ERE458786:ERE458787 FBA458786:FBA458787 FKW458786:FKW458787 FUS458786:FUS458787 GEO458786:GEO458787 GOK458786:GOK458787 GYG458786:GYG458787 HIC458786:HIC458787 HRY458786:HRY458787 IBU458786:IBU458787 ILQ458786:ILQ458787 IVM458786:IVM458787 JFI458786:JFI458787 JPE458786:JPE458787 JZA458786:JZA458787 KIW458786:KIW458787 KSS458786:KSS458787 LCO458786:LCO458787 LMK458786:LMK458787 LWG458786:LWG458787 MGC458786:MGC458787 MPY458786:MPY458787 MZU458786:MZU458787 NJQ458786:NJQ458787 NTM458786:NTM458787 ODI458786:ODI458787 ONE458786:ONE458787 OXA458786:OXA458787 PGW458786:PGW458787 PQS458786:PQS458787 QAO458786:QAO458787 QKK458786:QKK458787 QUG458786:QUG458787 REC458786:REC458787 RNY458786:RNY458787 RXU458786:RXU458787 SHQ458786:SHQ458787 SRM458786:SRM458787 TBI458786:TBI458787 TLE458786:TLE458787 TVA458786:TVA458787 UEW458786:UEW458787 UOS458786:UOS458787 UYO458786:UYO458787 VIK458786:VIK458787 VSG458786:VSG458787 WCC458786:WCC458787 WLY458786:WLY458787 WVU458786:WVU458787 I524322:I524323 JI524322:JI524323 TE524322:TE524323 ADA524322:ADA524323 AMW524322:AMW524323 AWS524322:AWS524323 BGO524322:BGO524323 BQK524322:BQK524323 CAG524322:CAG524323 CKC524322:CKC524323 CTY524322:CTY524323 DDU524322:DDU524323 DNQ524322:DNQ524323 DXM524322:DXM524323 EHI524322:EHI524323 ERE524322:ERE524323 FBA524322:FBA524323 FKW524322:FKW524323 FUS524322:FUS524323 GEO524322:GEO524323 GOK524322:GOK524323 GYG524322:GYG524323 HIC524322:HIC524323 HRY524322:HRY524323 IBU524322:IBU524323 ILQ524322:ILQ524323 IVM524322:IVM524323 JFI524322:JFI524323 JPE524322:JPE524323 JZA524322:JZA524323 KIW524322:KIW524323 KSS524322:KSS524323 LCO524322:LCO524323 LMK524322:LMK524323 LWG524322:LWG524323 MGC524322:MGC524323 MPY524322:MPY524323 MZU524322:MZU524323 NJQ524322:NJQ524323 NTM524322:NTM524323 ODI524322:ODI524323 ONE524322:ONE524323 OXA524322:OXA524323 PGW524322:PGW524323 PQS524322:PQS524323 QAO524322:QAO524323 QKK524322:QKK524323 QUG524322:QUG524323 REC524322:REC524323 RNY524322:RNY524323 RXU524322:RXU524323 SHQ524322:SHQ524323 SRM524322:SRM524323 TBI524322:TBI524323 TLE524322:TLE524323 TVA524322:TVA524323 UEW524322:UEW524323 UOS524322:UOS524323 UYO524322:UYO524323 VIK524322:VIK524323 VSG524322:VSG524323 WCC524322:WCC524323 WLY524322:WLY524323 WVU524322:WVU524323 I589858:I589859 JI589858:JI589859 TE589858:TE589859 ADA589858:ADA589859 AMW589858:AMW589859 AWS589858:AWS589859 BGO589858:BGO589859 BQK589858:BQK589859 CAG589858:CAG589859 CKC589858:CKC589859 CTY589858:CTY589859 DDU589858:DDU589859 DNQ589858:DNQ589859 DXM589858:DXM589859 EHI589858:EHI589859 ERE589858:ERE589859 FBA589858:FBA589859 FKW589858:FKW589859 FUS589858:FUS589859 GEO589858:GEO589859 GOK589858:GOK589859 GYG589858:GYG589859 HIC589858:HIC589859 HRY589858:HRY589859 IBU589858:IBU589859 ILQ589858:ILQ589859 IVM589858:IVM589859 JFI589858:JFI589859 JPE589858:JPE589859 JZA589858:JZA589859 KIW589858:KIW589859 KSS589858:KSS589859 LCO589858:LCO589859 LMK589858:LMK589859 LWG589858:LWG589859 MGC589858:MGC589859 MPY589858:MPY589859 MZU589858:MZU589859 NJQ589858:NJQ589859 NTM589858:NTM589859 ODI589858:ODI589859 ONE589858:ONE589859 OXA589858:OXA589859 PGW589858:PGW589859 PQS589858:PQS589859 QAO589858:QAO589859 QKK589858:QKK589859 QUG589858:QUG589859 REC589858:REC589859 RNY589858:RNY589859 RXU589858:RXU589859 SHQ589858:SHQ589859 SRM589858:SRM589859 TBI589858:TBI589859 TLE589858:TLE589859 TVA589858:TVA589859 UEW589858:UEW589859 UOS589858:UOS589859 UYO589858:UYO589859 VIK589858:VIK589859 VSG589858:VSG589859 WCC589858:WCC589859 WLY589858:WLY589859 WVU589858:WVU589859 I655394:I655395 JI655394:JI655395 TE655394:TE655395 ADA655394:ADA655395 AMW655394:AMW655395 AWS655394:AWS655395 BGO655394:BGO655395 BQK655394:BQK655395 CAG655394:CAG655395 CKC655394:CKC655395 CTY655394:CTY655395 DDU655394:DDU655395 DNQ655394:DNQ655395 DXM655394:DXM655395 EHI655394:EHI655395 ERE655394:ERE655395 FBA655394:FBA655395 FKW655394:FKW655395 FUS655394:FUS655395 GEO655394:GEO655395 GOK655394:GOK655395 GYG655394:GYG655395 HIC655394:HIC655395 HRY655394:HRY655395 IBU655394:IBU655395 ILQ655394:ILQ655395 IVM655394:IVM655395 JFI655394:JFI655395 JPE655394:JPE655395 JZA655394:JZA655395 KIW655394:KIW655395 KSS655394:KSS655395 LCO655394:LCO655395 LMK655394:LMK655395 LWG655394:LWG655395 MGC655394:MGC655395 MPY655394:MPY655395 MZU655394:MZU655395 NJQ655394:NJQ655395 NTM655394:NTM655395 ODI655394:ODI655395 ONE655394:ONE655395 OXA655394:OXA655395 PGW655394:PGW655395 PQS655394:PQS655395 QAO655394:QAO655395 QKK655394:QKK655395 QUG655394:QUG655395 REC655394:REC655395 RNY655394:RNY655395 RXU655394:RXU655395 SHQ655394:SHQ655395 SRM655394:SRM655395 TBI655394:TBI655395 TLE655394:TLE655395 TVA655394:TVA655395 UEW655394:UEW655395 UOS655394:UOS655395 UYO655394:UYO655395 VIK655394:VIK655395 VSG655394:VSG655395 WCC655394:WCC655395 WLY655394:WLY655395 WVU655394:WVU655395 I720930:I720931 JI720930:JI720931 TE720930:TE720931 ADA720930:ADA720931 AMW720930:AMW720931 AWS720930:AWS720931 BGO720930:BGO720931 BQK720930:BQK720931 CAG720930:CAG720931 CKC720930:CKC720931 CTY720930:CTY720931 DDU720930:DDU720931 DNQ720930:DNQ720931 DXM720930:DXM720931 EHI720930:EHI720931 ERE720930:ERE720931 FBA720930:FBA720931 FKW720930:FKW720931 FUS720930:FUS720931 GEO720930:GEO720931 GOK720930:GOK720931 GYG720930:GYG720931 HIC720930:HIC720931 HRY720930:HRY720931 IBU720930:IBU720931 ILQ720930:ILQ720931 IVM720930:IVM720931 JFI720930:JFI720931 JPE720930:JPE720931 JZA720930:JZA720931 KIW720930:KIW720931 KSS720930:KSS720931 LCO720930:LCO720931 LMK720930:LMK720931 LWG720930:LWG720931 MGC720930:MGC720931 MPY720930:MPY720931 MZU720930:MZU720931 NJQ720930:NJQ720931 NTM720930:NTM720931 ODI720930:ODI720931 ONE720930:ONE720931 OXA720930:OXA720931 PGW720930:PGW720931 PQS720930:PQS720931 QAO720930:QAO720931 QKK720930:QKK720931 QUG720930:QUG720931 REC720930:REC720931 RNY720930:RNY720931 RXU720930:RXU720931 SHQ720930:SHQ720931 SRM720930:SRM720931 TBI720930:TBI720931 TLE720930:TLE720931 TVA720930:TVA720931 UEW720930:UEW720931 UOS720930:UOS720931 UYO720930:UYO720931 VIK720930:VIK720931 VSG720930:VSG720931 WCC720930:WCC720931 WLY720930:WLY720931 WVU720930:WVU720931 I786466:I786467 JI786466:JI786467 TE786466:TE786467 ADA786466:ADA786467 AMW786466:AMW786467 AWS786466:AWS786467 BGO786466:BGO786467 BQK786466:BQK786467 CAG786466:CAG786467 CKC786466:CKC786467 CTY786466:CTY786467 DDU786466:DDU786467 DNQ786466:DNQ786467 DXM786466:DXM786467 EHI786466:EHI786467 ERE786466:ERE786467 FBA786466:FBA786467 FKW786466:FKW786467 FUS786466:FUS786467 GEO786466:GEO786467 GOK786466:GOK786467 GYG786466:GYG786467 HIC786466:HIC786467 HRY786466:HRY786467 IBU786466:IBU786467 ILQ786466:ILQ786467 IVM786466:IVM786467 JFI786466:JFI786467 JPE786466:JPE786467 JZA786466:JZA786467 KIW786466:KIW786467 KSS786466:KSS786467 LCO786466:LCO786467 LMK786466:LMK786467 LWG786466:LWG786467 MGC786466:MGC786467 MPY786466:MPY786467 MZU786466:MZU786467 NJQ786466:NJQ786467 NTM786466:NTM786467 ODI786466:ODI786467 ONE786466:ONE786467 OXA786466:OXA786467 PGW786466:PGW786467 PQS786466:PQS786467 QAO786466:QAO786467 QKK786466:QKK786467 QUG786466:QUG786467 REC786466:REC786467 RNY786466:RNY786467 RXU786466:RXU786467 SHQ786466:SHQ786467 SRM786466:SRM786467 TBI786466:TBI786467 TLE786466:TLE786467 TVA786466:TVA786467 UEW786466:UEW786467 UOS786466:UOS786467 UYO786466:UYO786467 VIK786466:VIK786467 VSG786466:VSG786467 WCC786466:WCC786467 WLY786466:WLY786467 WVU786466:WVU786467 I852002:I852003 JI852002:JI852003 TE852002:TE852003 ADA852002:ADA852003 AMW852002:AMW852003 AWS852002:AWS852003 BGO852002:BGO852003 BQK852002:BQK852003 CAG852002:CAG852003 CKC852002:CKC852003 CTY852002:CTY852003 DDU852002:DDU852003 DNQ852002:DNQ852003 DXM852002:DXM852003 EHI852002:EHI852003 ERE852002:ERE852003 FBA852002:FBA852003 FKW852002:FKW852003 FUS852002:FUS852003 GEO852002:GEO852003 GOK852002:GOK852003 GYG852002:GYG852003 HIC852002:HIC852003 HRY852002:HRY852003 IBU852002:IBU852003 ILQ852002:ILQ852003 IVM852002:IVM852003 JFI852002:JFI852003 JPE852002:JPE852003 JZA852002:JZA852003 KIW852002:KIW852003 KSS852002:KSS852003 LCO852002:LCO852003 LMK852002:LMK852003 LWG852002:LWG852003 MGC852002:MGC852003 MPY852002:MPY852003 MZU852002:MZU852003 NJQ852002:NJQ852003 NTM852002:NTM852003 ODI852002:ODI852003 ONE852002:ONE852003 OXA852002:OXA852003 PGW852002:PGW852003 PQS852002:PQS852003 QAO852002:QAO852003 QKK852002:QKK852003 QUG852002:QUG852003 REC852002:REC852003 RNY852002:RNY852003 RXU852002:RXU852003 SHQ852002:SHQ852003 SRM852002:SRM852003 TBI852002:TBI852003 TLE852002:TLE852003 TVA852002:TVA852003 UEW852002:UEW852003 UOS852002:UOS852003 UYO852002:UYO852003 VIK852002:VIK852003 VSG852002:VSG852003 WCC852002:WCC852003 WLY852002:WLY852003 WVU852002:WVU852003 I917538:I917539 JI917538:JI917539 TE917538:TE917539 ADA917538:ADA917539 AMW917538:AMW917539 AWS917538:AWS917539 BGO917538:BGO917539 BQK917538:BQK917539 CAG917538:CAG917539 CKC917538:CKC917539 CTY917538:CTY917539 DDU917538:DDU917539 DNQ917538:DNQ917539 DXM917538:DXM917539 EHI917538:EHI917539 ERE917538:ERE917539 FBA917538:FBA917539 FKW917538:FKW917539 FUS917538:FUS917539 GEO917538:GEO917539 GOK917538:GOK917539 GYG917538:GYG917539 HIC917538:HIC917539 HRY917538:HRY917539 IBU917538:IBU917539 ILQ917538:ILQ917539 IVM917538:IVM917539 JFI917538:JFI917539 JPE917538:JPE917539 JZA917538:JZA917539 KIW917538:KIW917539 KSS917538:KSS917539 LCO917538:LCO917539 LMK917538:LMK917539 LWG917538:LWG917539 MGC917538:MGC917539 MPY917538:MPY917539 MZU917538:MZU917539 NJQ917538:NJQ917539 NTM917538:NTM917539 ODI917538:ODI917539 ONE917538:ONE917539 OXA917538:OXA917539 PGW917538:PGW917539 PQS917538:PQS917539 QAO917538:QAO917539 QKK917538:QKK917539 QUG917538:QUG917539 REC917538:REC917539 RNY917538:RNY917539 RXU917538:RXU917539 SHQ917538:SHQ917539 SRM917538:SRM917539 TBI917538:TBI917539 TLE917538:TLE917539 TVA917538:TVA917539 UEW917538:UEW917539 UOS917538:UOS917539 UYO917538:UYO917539 VIK917538:VIK917539 VSG917538:VSG917539 WCC917538:WCC917539 WLY917538:WLY917539 WVU917538:WVU917539 I983074:I983075 JI983074:JI983075 TE983074:TE983075 ADA983074:ADA983075 AMW983074:AMW983075 AWS983074:AWS983075 BGO983074:BGO983075 BQK983074:BQK983075 CAG983074:CAG983075 CKC983074:CKC983075 CTY983074:CTY983075 DDU983074:DDU983075 DNQ983074:DNQ983075 DXM983074:DXM983075 EHI983074:EHI983075 ERE983074:ERE983075 FBA983074:FBA983075 FKW983074:FKW983075 FUS983074:FUS983075 GEO983074:GEO983075 GOK983074:GOK983075 GYG983074:GYG983075 HIC983074:HIC983075 HRY983074:HRY983075 IBU983074:IBU983075 ILQ983074:ILQ983075 IVM983074:IVM983075 JFI983074:JFI983075 JPE983074:JPE983075 JZA983074:JZA983075 KIW983074:KIW983075 KSS983074:KSS983075 LCO983074:LCO983075 LMK983074:LMK983075 LWG983074:LWG983075 MGC983074:MGC983075 MPY983074:MPY983075 MZU983074:MZU983075 NJQ983074:NJQ983075 NTM983074:NTM983075 ODI983074:ODI983075 ONE983074:ONE983075 OXA983074:OXA983075 PGW983074:PGW983075 PQS983074:PQS983075 QAO983074:QAO983075 QKK983074:QKK983075 QUG983074:QUG983075 REC983074:REC983075 RNY983074:RNY983075 RXU983074:RXU983075 SHQ983074:SHQ983075 SRM983074:SRM983075 TBI983074:TBI983075 TLE983074:TLE983075 TVA983074:TVA983075 UEW983074:UEW983075 UOS983074:UOS983075 UYO983074:UYO983075 VIK983074:VIK983075 VSG983074:VSG983075 WCC983074:WCC983075 WLY30:WLY34 WCC30:WCC34 VSG30:VSG34 VIK30:VIK34 UYO30:UYO34 UOS30:UOS34 UEW30:UEW34 TVA30:TVA34 TLE30:TLE34 TBI30:TBI34 SRM30:SRM34 SHQ30:SHQ34 RXU30:RXU34 RNY30:RNY34 REC30:REC34 QUG30:QUG34 QKK30:QKK34 QAO30:QAO34 PQS30:PQS34 PGW30:PGW34 OXA30:OXA34 ONE30:ONE34 ODI30:ODI34 NTM30:NTM34 NJQ30:NJQ34 MZU30:MZU34 MPY30:MPY34 MGC30:MGC34 LWG30:LWG34 LMK30:LMK34 LCO30:LCO34 KSS30:KSS34 KIW30:KIW34 JZA30:JZA34 JPE30:JPE34 JFI30:JFI34 IVM30:IVM34 ILQ30:ILQ34 IBU30:IBU34 HRY30:HRY34 HIC30:HIC34 GYG30:GYG34 GOK30:GOK34 GEO30:GEO34 FUS30:FUS34 FKW30:FKW34 FBA30:FBA34 ERE30:ERE34 EHI30:EHI34 DXM30:DXM34 DNQ30:DNQ34 DDU30:DDU34 CTY30:CTY34 CKC30:CKC34 CAG30:CAG34 BQK30:BQK34 BGO30:BGO34 AWS30:AWS34 AMW30:AMW34 ADA30:ADA34 TE30:TE34 JI30:JI34 I28:I34 WVU30:WVU34 O21" xr:uid="{3A9FA2D5-65C3-4A9C-82D5-7679B11DDBB9}">
      <formula1>$D$62:$D$63</formula1>
    </dataValidation>
  </dataValidations>
  <hyperlinks>
    <hyperlink ref="H59:J59" r:id="rId1" display="「技術資料作成の手引き」等、" xr:uid="{1E2E0C0F-97B1-4F52-96CB-7E76AC4E9EF3}"/>
  </hyperlinks>
  <pageMargins left="0.7" right="0.7" top="0.75" bottom="0.75" header="0.3" footer="0.3"/>
  <pageSetup paperSize="9" scale="68" orientation="portrait" horizontalDpi="1200"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C0884-0BD1-4B9A-9127-3F092D3798CA}">
  <sheetPr codeName="Sheet5">
    <tabColor indexed="10"/>
    <pageSetUpPr fitToPage="1"/>
  </sheetPr>
  <dimension ref="A1:O138"/>
  <sheetViews>
    <sheetView topLeftCell="A24" zoomScale="70" zoomScaleNormal="70" workbookViewId="0">
      <selection activeCell="B2" sqref="B2:M2"/>
    </sheetView>
  </sheetViews>
  <sheetFormatPr defaultRowHeight="13"/>
  <cols>
    <col min="1" max="1" width="1.08984375" customWidth="1"/>
    <col min="2" max="2" width="7.453125" customWidth="1"/>
    <col min="3" max="3" width="15" style="2" customWidth="1"/>
    <col min="4" max="4" width="4.90625" bestFit="1" customWidth="1"/>
    <col min="5" max="5" width="12.453125" customWidth="1"/>
    <col min="6" max="6" width="25" customWidth="1"/>
    <col min="7" max="7" width="9" customWidth="1"/>
    <col min="8" max="8" width="10.6328125" bestFit="1" customWidth="1"/>
    <col min="9" max="9" width="9" customWidth="1"/>
    <col min="10" max="10" width="11" bestFit="1" customWidth="1"/>
    <col min="11" max="12" width="7.453125" customWidth="1"/>
    <col min="13" max="13" width="12.453125" customWidth="1"/>
    <col min="14" max="14" width="0.90625" customWidth="1"/>
  </cols>
  <sheetData>
    <row r="1" spans="2:13" ht="16.5">
      <c r="B1" s="8" t="s">
        <v>45</v>
      </c>
      <c r="K1" s="674" t="s">
        <v>10</v>
      </c>
      <c r="L1" s="675"/>
      <c r="M1" s="676"/>
    </row>
    <row r="2" spans="2:13" ht="16.5">
      <c r="B2" s="677" t="s">
        <v>437</v>
      </c>
      <c r="C2" s="678"/>
      <c r="D2" s="678"/>
      <c r="E2" s="678"/>
      <c r="F2" s="678"/>
      <c r="G2" s="678"/>
      <c r="H2" s="678"/>
      <c r="I2" s="678"/>
      <c r="J2" s="678"/>
      <c r="K2" s="678"/>
      <c r="L2" s="679"/>
      <c r="M2" s="679"/>
    </row>
    <row r="3" spans="2:13" ht="9" customHeight="1" thickBot="1">
      <c r="B3" s="9"/>
      <c r="C3" s="10"/>
      <c r="D3" s="11"/>
      <c r="E3" s="11"/>
      <c r="F3" s="11"/>
      <c r="G3" s="11"/>
      <c r="H3" s="11"/>
      <c r="I3" s="11"/>
      <c r="J3" s="11"/>
      <c r="K3" s="11"/>
      <c r="L3" s="11"/>
      <c r="M3" s="11"/>
    </row>
    <row r="4" spans="2:13" ht="20.149999999999999" customHeight="1">
      <c r="B4" s="12" t="s">
        <v>11</v>
      </c>
      <c r="C4" s="680" t="str">
        <f>'様式１（表紙）'!E10</f>
        <v>道路総合改　第 8002 - 0 - 001 号</v>
      </c>
      <c r="D4" s="680"/>
      <c r="E4" s="680"/>
      <c r="F4" s="681"/>
      <c r="G4" s="681"/>
      <c r="H4" s="682" t="s">
        <v>128</v>
      </c>
      <c r="I4" s="683"/>
      <c r="J4" s="212"/>
      <c r="K4" s="60" t="s">
        <v>184</v>
      </c>
      <c r="L4" s="197"/>
      <c r="M4" s="61" t="s">
        <v>185</v>
      </c>
    </row>
    <row r="5" spans="2:13" ht="20.149999999999999" customHeight="1">
      <c r="B5" s="684" t="s">
        <v>13</v>
      </c>
      <c r="C5" s="686" t="str">
        <f>'様式１（表紙）'!B11</f>
        <v>（都）国道２号線 平野取付道路 橋梁下部工事（Ａ２）</v>
      </c>
      <c r="D5" s="686"/>
      <c r="E5" s="686"/>
      <c r="F5" s="687"/>
      <c r="G5" s="687"/>
      <c r="H5" s="684" t="s">
        <v>12</v>
      </c>
      <c r="I5" s="617"/>
      <c r="J5" s="690">
        <f>'様式１（表紙）'!L6</f>
        <v>0</v>
      </c>
      <c r="K5" s="690"/>
      <c r="L5" s="690"/>
      <c r="M5" s="691"/>
    </row>
    <row r="6" spans="2:13" ht="20.149999999999999" customHeight="1" thickBot="1">
      <c r="B6" s="685"/>
      <c r="C6" s="688"/>
      <c r="D6" s="688"/>
      <c r="E6" s="688"/>
      <c r="F6" s="689"/>
      <c r="G6" s="689"/>
      <c r="H6" s="692" t="s">
        <v>14</v>
      </c>
      <c r="I6" s="658"/>
      <c r="J6" s="693">
        <f>'様式１（表紙）'!F50</f>
        <v>0</v>
      </c>
      <c r="K6" s="693"/>
      <c r="L6" s="693"/>
      <c r="M6" s="694"/>
    </row>
    <row r="7" spans="2:13" ht="19.5" customHeight="1">
      <c r="H7" s="396"/>
      <c r="I7" s="396"/>
      <c r="J7" s="396"/>
      <c r="K7" s="396"/>
      <c r="L7" s="396"/>
      <c r="M7" s="395"/>
    </row>
    <row r="9" spans="2:13" ht="13.5" thickBot="1"/>
    <row r="10" spans="2:13" ht="18" customHeight="1">
      <c r="B10" s="649" t="s">
        <v>15</v>
      </c>
      <c r="C10" s="651" t="s">
        <v>16</v>
      </c>
      <c r="D10" s="653" t="s">
        <v>17</v>
      </c>
      <c r="E10" s="597" t="s">
        <v>18</v>
      </c>
      <c r="F10" s="597"/>
      <c r="G10" s="655"/>
      <c r="H10" s="655"/>
      <c r="I10" s="656" t="s">
        <v>19</v>
      </c>
      <c r="J10" s="657"/>
      <c r="K10" s="597" t="s">
        <v>435</v>
      </c>
      <c r="L10" s="597"/>
      <c r="M10" s="598"/>
    </row>
    <row r="11" spans="2:13" ht="18" customHeight="1" thickBot="1">
      <c r="B11" s="650"/>
      <c r="C11" s="652"/>
      <c r="D11" s="654"/>
      <c r="E11" s="599" t="s">
        <v>18</v>
      </c>
      <c r="F11" s="600"/>
      <c r="G11" s="13" t="s">
        <v>20</v>
      </c>
      <c r="H11" s="13" t="s">
        <v>21</v>
      </c>
      <c r="I11" s="14" t="s">
        <v>20</v>
      </c>
      <c r="J11" s="13" t="s">
        <v>21</v>
      </c>
      <c r="K11" s="15" t="s">
        <v>44</v>
      </c>
      <c r="L11" s="15" t="s">
        <v>42</v>
      </c>
      <c r="M11" s="16" t="s">
        <v>1</v>
      </c>
    </row>
    <row r="12" spans="2:13" ht="21" customHeight="1" thickTop="1">
      <c r="B12" s="615" t="s">
        <v>398</v>
      </c>
      <c r="C12" s="603" t="s">
        <v>57</v>
      </c>
      <c r="D12" s="606" t="s">
        <v>38</v>
      </c>
      <c r="E12" s="619" t="s">
        <v>187</v>
      </c>
      <c r="F12" s="620"/>
      <c r="G12" s="17" t="s">
        <v>23</v>
      </c>
      <c r="H12" s="102">
        <v>1</v>
      </c>
      <c r="I12" s="621" t="str">
        <f>IF(様式３!$A$9=様式３!$D$59,"なし","あり")</f>
        <v>なし</v>
      </c>
      <c r="J12" s="623">
        <f>IF(I12="","",IF(I12=G12,H12,H13))</f>
        <v>0</v>
      </c>
      <c r="K12" s="627"/>
      <c r="L12" s="629"/>
      <c r="M12" s="631"/>
    </row>
    <row r="13" spans="2:13" ht="21" customHeight="1">
      <c r="B13" s="616"/>
      <c r="C13" s="617"/>
      <c r="D13" s="618"/>
      <c r="E13" s="666" t="s">
        <v>188</v>
      </c>
      <c r="F13" s="667"/>
      <c r="G13" s="270" t="s">
        <v>25</v>
      </c>
      <c r="H13" s="103">
        <v>0</v>
      </c>
      <c r="I13" s="622"/>
      <c r="J13" s="624"/>
      <c r="K13" s="628"/>
      <c r="L13" s="630"/>
      <c r="M13" s="632"/>
    </row>
    <row r="14" spans="2:13" ht="21" customHeight="1">
      <c r="B14" s="616"/>
      <c r="C14" s="601" t="s">
        <v>3</v>
      </c>
      <c r="D14" s="604" t="s">
        <v>195</v>
      </c>
      <c r="E14" s="607" t="s">
        <v>27</v>
      </c>
      <c r="F14" s="608"/>
      <c r="G14" s="601" t="s">
        <v>224</v>
      </c>
      <c r="H14" s="77">
        <v>0.5</v>
      </c>
      <c r="I14" s="318" t="str">
        <f>様式３!$AD$14&amp;"件"</f>
        <v>0件</v>
      </c>
      <c r="J14" s="609">
        <f>IF(AND(I14="",I15="",I16="",I17="",I18=""),"",IF(OR(I14="",I15="",I16="",I17="",I18=""),"全て選択してください。",IF(LEFT(I14)+LEFT(I15)+LEFT(I16)+LEFT(I17)+LEFT(I18)=4,LEFT(I14)*H14+LEFT(I15)*H15+LEFT(I16)*H16+LEFT(I17)*H17+LEFT(I18)*H18,"合計4件にしてください")))</f>
        <v>0</v>
      </c>
      <c r="K14" s="612"/>
      <c r="L14" s="625"/>
      <c r="M14" s="626"/>
    </row>
    <row r="15" spans="2:13" ht="21" customHeight="1">
      <c r="B15" s="616"/>
      <c r="C15" s="602"/>
      <c r="D15" s="605"/>
      <c r="E15" s="662" t="s">
        <v>47</v>
      </c>
      <c r="F15" s="663"/>
      <c r="G15" s="602"/>
      <c r="H15" s="78">
        <v>0.4</v>
      </c>
      <c r="I15" s="319" t="str">
        <f>様式３!$AD$16&amp;"件"</f>
        <v>0件</v>
      </c>
      <c r="J15" s="610"/>
      <c r="K15" s="613"/>
      <c r="L15" s="625"/>
      <c r="M15" s="626"/>
    </row>
    <row r="16" spans="2:13" ht="21" customHeight="1">
      <c r="B16" s="616"/>
      <c r="C16" s="602"/>
      <c r="D16" s="605"/>
      <c r="E16" s="662" t="s">
        <v>48</v>
      </c>
      <c r="F16" s="663"/>
      <c r="G16" s="602"/>
      <c r="H16" s="78">
        <v>0.3</v>
      </c>
      <c r="I16" s="319" t="str">
        <f>様式３!$AD$18&amp;"件"</f>
        <v>0件</v>
      </c>
      <c r="J16" s="610"/>
      <c r="K16" s="613"/>
      <c r="L16" s="625"/>
      <c r="M16" s="626"/>
    </row>
    <row r="17" spans="2:15" ht="21" customHeight="1">
      <c r="B17" s="616"/>
      <c r="C17" s="602"/>
      <c r="D17" s="605"/>
      <c r="E17" s="662" t="s">
        <v>49</v>
      </c>
      <c r="F17" s="663"/>
      <c r="G17" s="602"/>
      <c r="H17" s="78">
        <v>0.2</v>
      </c>
      <c r="I17" s="320" t="str">
        <f>様式３!$AD$20&amp;"件"</f>
        <v>0件</v>
      </c>
      <c r="J17" s="610"/>
      <c r="K17" s="613"/>
      <c r="L17" s="625"/>
      <c r="M17" s="626"/>
    </row>
    <row r="18" spans="2:15" ht="21" customHeight="1">
      <c r="B18" s="616"/>
      <c r="C18" s="603"/>
      <c r="D18" s="606"/>
      <c r="E18" s="664" t="s">
        <v>221</v>
      </c>
      <c r="F18" s="665"/>
      <c r="G18" s="603"/>
      <c r="H18" s="90">
        <v>0</v>
      </c>
      <c r="I18" s="321" t="str">
        <f>様式３!$AD$22&amp;"件"</f>
        <v>4件</v>
      </c>
      <c r="J18" s="611"/>
      <c r="K18" s="614"/>
      <c r="L18" s="625"/>
      <c r="M18" s="626"/>
    </row>
    <row r="19" spans="2:15" ht="21" customHeight="1">
      <c r="B19" s="616"/>
      <c r="C19" s="617" t="s">
        <v>28</v>
      </c>
      <c r="D19" s="618" t="s">
        <v>22</v>
      </c>
      <c r="E19" s="659" t="s">
        <v>29</v>
      </c>
      <c r="F19" s="660"/>
      <c r="G19" s="601" t="s">
        <v>30</v>
      </c>
      <c r="H19" s="104">
        <v>2</v>
      </c>
      <c r="I19" s="668">
        <f>様式３!$M$35</f>
        <v>0</v>
      </c>
      <c r="J19" s="642">
        <f>IF(I19&gt;=100,2,IF(AND(80&lt;=I19,I19&lt;100),1.5,IF(AND(60&lt;=I19,I19&lt;80),1,IF(AND(40&lt;=I19,I19&lt;60),0.5,IF(I19="","",0)))))</f>
        <v>0</v>
      </c>
      <c r="K19" s="633"/>
      <c r="L19" s="635"/>
      <c r="M19" s="637"/>
    </row>
    <row r="20" spans="2:15" ht="21" customHeight="1">
      <c r="B20" s="616"/>
      <c r="C20" s="617"/>
      <c r="D20" s="618"/>
      <c r="E20" s="662" t="s">
        <v>31</v>
      </c>
      <c r="F20" s="671"/>
      <c r="G20" s="661"/>
      <c r="H20" s="102">
        <v>1.5</v>
      </c>
      <c r="I20" s="669"/>
      <c r="J20" s="623"/>
      <c r="K20" s="634"/>
      <c r="L20" s="636"/>
      <c r="M20" s="638"/>
    </row>
    <row r="21" spans="2:15" ht="21" customHeight="1">
      <c r="B21" s="616"/>
      <c r="C21" s="617"/>
      <c r="D21" s="618"/>
      <c r="E21" s="662" t="s">
        <v>32</v>
      </c>
      <c r="F21" s="671"/>
      <c r="G21" s="661"/>
      <c r="H21" s="102">
        <v>1</v>
      </c>
      <c r="I21" s="669"/>
      <c r="J21" s="623"/>
      <c r="K21" s="634"/>
      <c r="L21" s="636"/>
      <c r="M21" s="638"/>
    </row>
    <row r="22" spans="2:15" ht="21" customHeight="1">
      <c r="B22" s="616"/>
      <c r="C22" s="617"/>
      <c r="D22" s="618"/>
      <c r="E22" s="662" t="s">
        <v>33</v>
      </c>
      <c r="F22" s="671"/>
      <c r="G22" s="661"/>
      <c r="H22" s="102">
        <v>0.5</v>
      </c>
      <c r="I22" s="669"/>
      <c r="J22" s="623"/>
      <c r="K22" s="634"/>
      <c r="L22" s="636"/>
      <c r="M22" s="638"/>
    </row>
    <row r="23" spans="2:15" ht="21" customHeight="1" thickBot="1">
      <c r="B23" s="616"/>
      <c r="C23" s="658"/>
      <c r="D23" s="604"/>
      <c r="E23" s="672" t="s">
        <v>34</v>
      </c>
      <c r="F23" s="673"/>
      <c r="G23" s="661"/>
      <c r="H23" s="109">
        <v>0</v>
      </c>
      <c r="I23" s="670"/>
      <c r="J23" s="623"/>
      <c r="K23" s="634"/>
      <c r="L23" s="636"/>
      <c r="M23" s="638"/>
    </row>
    <row r="24" spans="2:15" ht="21" customHeight="1" thickTop="1">
      <c r="B24" s="615" t="s">
        <v>396</v>
      </c>
      <c r="C24" s="66" t="s">
        <v>194</v>
      </c>
      <c r="D24" s="64" t="s">
        <v>61</v>
      </c>
      <c r="E24" s="697" t="s">
        <v>204</v>
      </c>
      <c r="F24" s="698"/>
      <c r="G24" s="698"/>
      <c r="H24" s="699"/>
      <c r="I24" s="700" t="str">
        <f>IF(COUNTIF(様式４!$A$22:$A$27,"○")&gt;=2,"×",IF(様式４!$R$11="する","専任補助者","配置予定技術者"))</f>
        <v>配置予定技術者</v>
      </c>
      <c r="J24" s="701"/>
      <c r="K24" s="67"/>
      <c r="L24" s="68"/>
      <c r="M24" s="69"/>
      <c r="O24" s="119" t="s">
        <v>686</v>
      </c>
    </row>
    <row r="25" spans="2:15" ht="21" customHeight="1">
      <c r="B25" s="695"/>
      <c r="C25" s="603" t="s">
        <v>57</v>
      </c>
      <c r="D25" s="606" t="s">
        <v>22</v>
      </c>
      <c r="E25" s="702" t="s">
        <v>187</v>
      </c>
      <c r="F25" s="703"/>
      <c r="G25" s="65" t="s">
        <v>23</v>
      </c>
      <c r="H25" s="102">
        <v>2</v>
      </c>
      <c r="I25" s="704" t="str">
        <f>IF(AND(様式４!A22=様式４!C81,様式４!E22=様式４!C86),"あり",IF(AND(様式４!A24=様式４!C81,様式４!E24=様式４!C86),"あり",IF(AND(様式４!A26=様式４!C81,様式４!E26=様式４!C86),"あり","なし")))</f>
        <v>なし</v>
      </c>
      <c r="J25" s="624">
        <f>IF(I25="","",IF(I25=G25,H25,H26))</f>
        <v>0</v>
      </c>
      <c r="K25" s="715"/>
      <c r="L25" s="716"/>
      <c r="M25" s="626"/>
      <c r="O25" s="119"/>
    </row>
    <row r="26" spans="2:15" ht="21" customHeight="1">
      <c r="B26" s="695"/>
      <c r="C26" s="617"/>
      <c r="D26" s="618"/>
      <c r="E26" s="666" t="s">
        <v>188</v>
      </c>
      <c r="F26" s="717"/>
      <c r="G26" s="270" t="s">
        <v>25</v>
      </c>
      <c r="H26" s="103">
        <v>0</v>
      </c>
      <c r="I26" s="622"/>
      <c r="J26" s="705"/>
      <c r="K26" s="628"/>
      <c r="L26" s="630"/>
      <c r="M26" s="632"/>
    </row>
    <row r="27" spans="2:15" ht="21" customHeight="1">
      <c r="B27" s="695"/>
      <c r="C27" s="601" t="s">
        <v>56</v>
      </c>
      <c r="D27" s="604" t="s">
        <v>26</v>
      </c>
      <c r="E27" s="723" t="s">
        <v>712</v>
      </c>
      <c r="F27" s="71" t="s">
        <v>27</v>
      </c>
      <c r="G27" s="601" t="s">
        <v>608</v>
      </c>
      <c r="H27" s="75">
        <v>2</v>
      </c>
      <c r="I27" s="322" t="str">
        <f>様式４!AI46&amp;"件"</f>
        <v>0件</v>
      </c>
      <c r="J27" s="609">
        <f>IF(AND(I27="",I28="",I29="",I30="",I31=""),"",IF(OR(I27="",I28="",I29="",I30="",I31=""),"全ての項目を選択してください。",IF(LEFT(I27)+LEFT(I28)+LEFT(I29)+LEFT(I30)+LEFT(I31)=2,LEFT(I27)*H27+LEFT(I28)*H28+LEFT(I29)*H29+LEFT(I30)*H30+LEFT(I31)*H31,"合計2件にしてください")))</f>
        <v>0</v>
      </c>
      <c r="K27" s="612"/>
      <c r="L27" s="719"/>
      <c r="M27" s="721"/>
    </row>
    <row r="28" spans="2:15" ht="21" customHeight="1">
      <c r="B28" s="695"/>
      <c r="C28" s="602"/>
      <c r="D28" s="605"/>
      <c r="E28" s="724"/>
      <c r="F28" s="70" t="s">
        <v>47</v>
      </c>
      <c r="G28" s="602"/>
      <c r="H28" s="76">
        <v>1.5</v>
      </c>
      <c r="I28" s="323" t="str">
        <f>様式４!AI48&amp;"件"</f>
        <v>0件</v>
      </c>
      <c r="J28" s="610"/>
      <c r="K28" s="613"/>
      <c r="L28" s="625"/>
      <c r="M28" s="626"/>
    </row>
    <row r="29" spans="2:15" ht="21" customHeight="1">
      <c r="B29" s="695"/>
      <c r="C29" s="602"/>
      <c r="D29" s="605"/>
      <c r="E29" s="724"/>
      <c r="F29" s="70" t="s">
        <v>48</v>
      </c>
      <c r="G29" s="602"/>
      <c r="H29" s="76">
        <v>1</v>
      </c>
      <c r="I29" s="323" t="str">
        <f>様式４!AI49&amp;"件"</f>
        <v>0件</v>
      </c>
      <c r="J29" s="610"/>
      <c r="K29" s="613"/>
      <c r="L29" s="625"/>
      <c r="M29" s="626"/>
    </row>
    <row r="30" spans="2:15" ht="21" customHeight="1">
      <c r="B30" s="695"/>
      <c r="C30" s="602"/>
      <c r="D30" s="605"/>
      <c r="E30" s="724"/>
      <c r="F30" s="70" t="s">
        <v>49</v>
      </c>
      <c r="G30" s="602"/>
      <c r="H30" s="76">
        <v>0.5</v>
      </c>
      <c r="I30" s="323" t="str">
        <f>様式４!AI51&amp;"件"</f>
        <v>0件</v>
      </c>
      <c r="J30" s="610"/>
      <c r="K30" s="613"/>
      <c r="L30" s="625"/>
      <c r="M30" s="626"/>
    </row>
    <row r="31" spans="2:15" ht="21" customHeight="1">
      <c r="B31" s="695"/>
      <c r="C31" s="603"/>
      <c r="D31" s="606"/>
      <c r="E31" s="725" t="s">
        <v>702</v>
      </c>
      <c r="F31" s="726"/>
      <c r="G31" s="603"/>
      <c r="H31" s="90">
        <v>0</v>
      </c>
      <c r="I31" s="324" t="str">
        <f>様式４!AI53&amp;"件"</f>
        <v>2件</v>
      </c>
      <c r="J31" s="611"/>
      <c r="K31" s="718"/>
      <c r="L31" s="720"/>
      <c r="M31" s="722"/>
    </row>
    <row r="32" spans="2:15" ht="21" customHeight="1">
      <c r="B32" s="695"/>
      <c r="C32" s="708" t="s">
        <v>482</v>
      </c>
      <c r="D32" s="710" t="s">
        <v>36</v>
      </c>
      <c r="E32" s="607" t="s">
        <v>197</v>
      </c>
      <c r="F32" s="712"/>
      <c r="G32" s="18" t="s">
        <v>24</v>
      </c>
      <c r="H32" s="104">
        <v>3</v>
      </c>
      <c r="I32" s="713" t="str">
        <f>IF(AND(様式４!A57=様式４!C81,様式４!T57=様式４!C81),"あり",IF(AND(様式４!A59=様式４!C81,様式４!T59=様式４!C81),"あり",IF(AND(様式４!A61=様式４!C81,様式４!T61=様式４!C81),"あり","なし")))</f>
        <v>なし</v>
      </c>
      <c r="J32" s="642">
        <f>IF(I32="","",IF(I32=G32,H32,H33))</f>
        <v>0</v>
      </c>
      <c r="K32" s="727"/>
      <c r="L32" s="728"/>
      <c r="M32" s="729"/>
    </row>
    <row r="33" spans="2:15" ht="21" customHeight="1" thickBot="1">
      <c r="B33" s="696"/>
      <c r="C33" s="709"/>
      <c r="D33" s="711"/>
      <c r="E33" s="706" t="s">
        <v>198</v>
      </c>
      <c r="F33" s="707"/>
      <c r="G33" s="73" t="s">
        <v>35</v>
      </c>
      <c r="H33" s="107">
        <v>0</v>
      </c>
      <c r="I33" s="714"/>
      <c r="J33" s="623"/>
      <c r="K33" s="715"/>
      <c r="L33" s="716"/>
      <c r="M33" s="730"/>
    </row>
    <row r="34" spans="2:15" ht="27" customHeight="1" thickTop="1">
      <c r="B34" s="615" t="s">
        <v>202</v>
      </c>
      <c r="C34" s="737" t="s">
        <v>37</v>
      </c>
      <c r="D34" s="738" t="s">
        <v>38</v>
      </c>
      <c r="E34" s="739" t="s">
        <v>399</v>
      </c>
      <c r="F34" s="740"/>
      <c r="G34" s="74" t="s">
        <v>23</v>
      </c>
      <c r="H34" s="108">
        <v>1</v>
      </c>
      <c r="I34" s="741" t="s">
        <v>25</v>
      </c>
      <c r="J34" s="742">
        <f>IF(I34="","",IF(I34=G34,H34,H35))</f>
        <v>0</v>
      </c>
      <c r="K34" s="627"/>
      <c r="L34" s="629"/>
      <c r="M34" s="731"/>
    </row>
    <row r="35" spans="2:15" ht="21" customHeight="1">
      <c r="B35" s="616"/>
      <c r="C35" s="601"/>
      <c r="D35" s="640"/>
      <c r="E35" s="733" t="s">
        <v>201</v>
      </c>
      <c r="F35" s="734"/>
      <c r="G35" s="73" t="s">
        <v>25</v>
      </c>
      <c r="H35" s="109">
        <v>0</v>
      </c>
      <c r="I35" s="736"/>
      <c r="J35" s="624"/>
      <c r="K35" s="628"/>
      <c r="L35" s="630"/>
      <c r="M35" s="732"/>
    </row>
    <row r="36" spans="2:15" ht="27" customHeight="1">
      <c r="B36" s="616"/>
      <c r="C36" s="708" t="s">
        <v>196</v>
      </c>
      <c r="D36" s="639" t="s">
        <v>38</v>
      </c>
      <c r="E36" s="607" t="s">
        <v>425</v>
      </c>
      <c r="F36" s="712"/>
      <c r="G36" s="18" t="s">
        <v>24</v>
      </c>
      <c r="H36" s="104">
        <v>1</v>
      </c>
      <c r="I36" s="735" t="s">
        <v>25</v>
      </c>
      <c r="J36" s="642">
        <f>IF(I36="","",IF(I36=G36,H36,H37))</f>
        <v>0</v>
      </c>
      <c r="K36" s="727"/>
      <c r="L36" s="728"/>
      <c r="M36" s="729"/>
    </row>
    <row r="37" spans="2:15" ht="21" customHeight="1">
      <c r="B37" s="616"/>
      <c r="C37" s="708"/>
      <c r="D37" s="641"/>
      <c r="E37" s="666" t="s">
        <v>201</v>
      </c>
      <c r="F37" s="667"/>
      <c r="G37" s="72" t="s">
        <v>35</v>
      </c>
      <c r="H37" s="103">
        <v>0</v>
      </c>
      <c r="I37" s="736"/>
      <c r="J37" s="624"/>
      <c r="K37" s="628"/>
      <c r="L37" s="630"/>
      <c r="M37" s="732"/>
    </row>
    <row r="38" spans="2:15" ht="21" customHeight="1">
      <c r="B38" s="616"/>
      <c r="C38" s="708" t="s">
        <v>43</v>
      </c>
      <c r="D38" s="639" t="s">
        <v>38</v>
      </c>
      <c r="E38" s="607" t="s">
        <v>200</v>
      </c>
      <c r="F38" s="712"/>
      <c r="G38" s="18" t="s">
        <v>24</v>
      </c>
      <c r="H38" s="104">
        <v>1</v>
      </c>
      <c r="I38" s="735" t="s">
        <v>25</v>
      </c>
      <c r="J38" s="642">
        <f>IF(I38="","",IF(I38=G38,H38,H39))</f>
        <v>0</v>
      </c>
      <c r="K38" s="727"/>
      <c r="L38" s="728"/>
      <c r="M38" s="729"/>
    </row>
    <row r="39" spans="2:15" ht="21" customHeight="1">
      <c r="B39" s="616"/>
      <c r="C39" s="708"/>
      <c r="D39" s="641"/>
      <c r="E39" s="666" t="s">
        <v>199</v>
      </c>
      <c r="F39" s="667"/>
      <c r="G39" s="72" t="s">
        <v>35</v>
      </c>
      <c r="H39" s="103">
        <v>0</v>
      </c>
      <c r="I39" s="736"/>
      <c r="J39" s="624"/>
      <c r="K39" s="628"/>
      <c r="L39" s="630"/>
      <c r="M39" s="732"/>
    </row>
    <row r="40" spans="2:15" ht="24" customHeight="1">
      <c r="B40" s="616"/>
      <c r="C40" s="601" t="s">
        <v>687</v>
      </c>
      <c r="D40" s="639" t="s">
        <v>38</v>
      </c>
      <c r="E40" s="643" t="s">
        <v>648</v>
      </c>
      <c r="F40" s="644"/>
      <c r="G40" s="367" t="s">
        <v>689</v>
      </c>
      <c r="H40" s="368">
        <v>0.5</v>
      </c>
      <c r="I40" s="713" t="str">
        <f>IF(様式5!AJ25="○",$G$40,$G$41)</f>
        <v>非該当</v>
      </c>
      <c r="J40" s="642">
        <f>IF(OR(I40="",I42=""),"",IF(I40=G40,H40,H41)+IF(I42=G42,H42,H43))</f>
        <v>0</v>
      </c>
      <c r="K40" s="727"/>
      <c r="L40" s="728"/>
      <c r="M40" s="729"/>
    </row>
    <row r="41" spans="2:15" ht="21" customHeight="1">
      <c r="B41" s="616"/>
      <c r="C41" s="602"/>
      <c r="D41" s="640"/>
      <c r="E41" s="645"/>
      <c r="F41" s="646"/>
      <c r="G41" s="365" t="s">
        <v>690</v>
      </c>
      <c r="H41" s="371">
        <v>0</v>
      </c>
      <c r="I41" s="714"/>
      <c r="J41" s="623"/>
      <c r="K41" s="628"/>
      <c r="L41" s="630"/>
      <c r="M41" s="732"/>
    </row>
    <row r="42" spans="2:15" ht="21" customHeight="1">
      <c r="B42" s="616"/>
      <c r="C42" s="602"/>
      <c r="D42" s="640"/>
      <c r="E42" s="647" t="s">
        <v>688</v>
      </c>
      <c r="F42" s="647"/>
      <c r="G42" s="369" t="s">
        <v>214</v>
      </c>
      <c r="H42" s="372">
        <v>0.5</v>
      </c>
      <c r="I42" s="744" t="str">
        <f>IF(様式5!AN25="○",$G$42,$G$43)</f>
        <v>非該当</v>
      </c>
      <c r="J42" s="623"/>
      <c r="K42" s="727"/>
      <c r="L42" s="728"/>
      <c r="M42" s="729"/>
    </row>
    <row r="43" spans="2:15" ht="21" customHeight="1">
      <c r="B43" s="616"/>
      <c r="C43" s="603"/>
      <c r="D43" s="641"/>
      <c r="E43" s="648"/>
      <c r="F43" s="648"/>
      <c r="G43" s="370" t="s">
        <v>690</v>
      </c>
      <c r="H43" s="373">
        <v>0</v>
      </c>
      <c r="I43" s="745"/>
      <c r="J43" s="624"/>
      <c r="K43" s="628"/>
      <c r="L43" s="630"/>
      <c r="M43" s="732"/>
    </row>
    <row r="44" spans="2:15" ht="21" customHeight="1">
      <c r="B44" s="616"/>
      <c r="C44" s="602" t="s">
        <v>244</v>
      </c>
      <c r="D44" s="640" t="s">
        <v>38</v>
      </c>
      <c r="E44" s="607" t="s">
        <v>245</v>
      </c>
      <c r="F44" s="608"/>
      <c r="G44" s="118" t="s">
        <v>24</v>
      </c>
      <c r="H44" s="102">
        <v>1</v>
      </c>
      <c r="I44" s="746" t="s">
        <v>25</v>
      </c>
      <c r="J44" s="623">
        <f>IF(I44="","",IF(I44=G44,H44,H45))</f>
        <v>0</v>
      </c>
      <c r="K44" s="715"/>
      <c r="L44" s="716"/>
      <c r="M44" s="730"/>
    </row>
    <row r="45" spans="2:15" ht="21" customHeight="1">
      <c r="B45" s="616"/>
      <c r="C45" s="603"/>
      <c r="D45" s="641"/>
      <c r="E45" s="666" t="s">
        <v>426</v>
      </c>
      <c r="F45" s="743"/>
      <c r="G45" s="72" t="s">
        <v>35</v>
      </c>
      <c r="H45" s="103">
        <v>0</v>
      </c>
      <c r="I45" s="736"/>
      <c r="J45" s="624"/>
      <c r="K45" s="628"/>
      <c r="L45" s="630"/>
      <c r="M45" s="732"/>
    </row>
    <row r="46" spans="2:15" ht="21" customHeight="1">
      <c r="B46" s="616"/>
      <c r="C46" s="748"/>
      <c r="D46" s="640"/>
      <c r="E46" s="607"/>
      <c r="F46" s="608"/>
      <c r="G46" s="118"/>
      <c r="H46" s="102"/>
      <c r="I46" s="746"/>
      <c r="J46" s="623" t="str">
        <f>IF(I46="","",IF(I46=G46,H46,H47))</f>
        <v/>
      </c>
      <c r="K46" s="715"/>
      <c r="L46" s="716"/>
      <c r="M46" s="730"/>
      <c r="O46" s="119" t="s">
        <v>242</v>
      </c>
    </row>
    <row r="47" spans="2:15" ht="21" customHeight="1">
      <c r="B47" s="616"/>
      <c r="C47" s="758"/>
      <c r="D47" s="641"/>
      <c r="E47" s="666"/>
      <c r="F47" s="743"/>
      <c r="G47" s="72"/>
      <c r="H47" s="103"/>
      <c r="I47" s="736"/>
      <c r="J47" s="624"/>
      <c r="K47" s="628"/>
      <c r="L47" s="630"/>
      <c r="M47" s="732"/>
      <c r="O47" s="119" t="s">
        <v>711</v>
      </c>
    </row>
    <row r="48" spans="2:15" ht="21" customHeight="1">
      <c r="B48" s="616"/>
      <c r="C48" s="747"/>
      <c r="D48" s="639"/>
      <c r="E48" s="601"/>
      <c r="F48" s="110"/>
      <c r="G48" s="111"/>
      <c r="H48" s="112"/>
      <c r="I48" s="752" t="s">
        <v>782</v>
      </c>
      <c r="J48" s="642" t="str">
        <f>IF(TRIM(I48)="","",IF(I48=G48,H48,IF(I48=G49,H49,IF(I48=G50,H50,IF(I48=G51,H51,IF(I48=G52,H52))))))</f>
        <v/>
      </c>
      <c r="K48" s="727"/>
      <c r="L48" s="728"/>
      <c r="M48" s="729"/>
      <c r="O48" s="120"/>
    </row>
    <row r="49" spans="1:15" ht="21" customHeight="1">
      <c r="B49" s="616"/>
      <c r="C49" s="748"/>
      <c r="D49" s="640"/>
      <c r="E49" s="751"/>
      <c r="F49" s="113"/>
      <c r="G49" s="114"/>
      <c r="H49" s="115"/>
      <c r="I49" s="753"/>
      <c r="J49" s="623"/>
      <c r="K49" s="715"/>
      <c r="L49" s="716"/>
      <c r="M49" s="730"/>
      <c r="O49" s="119" t="s">
        <v>243</v>
      </c>
    </row>
    <row r="50" spans="1:15" ht="21" customHeight="1">
      <c r="B50" s="616"/>
      <c r="C50" s="748"/>
      <c r="D50" s="640"/>
      <c r="E50" s="772"/>
      <c r="F50" s="113"/>
      <c r="G50" s="114"/>
      <c r="H50" s="115"/>
      <c r="I50" s="753"/>
      <c r="J50" s="623"/>
      <c r="K50" s="715"/>
      <c r="L50" s="716"/>
      <c r="M50" s="730"/>
      <c r="O50" s="119" t="s">
        <v>711</v>
      </c>
    </row>
    <row r="51" spans="1:15" ht="21" customHeight="1">
      <c r="B51" s="616"/>
      <c r="C51" s="748"/>
      <c r="D51" s="640"/>
      <c r="E51" s="751"/>
      <c r="F51" s="113"/>
      <c r="G51" s="114"/>
      <c r="H51" s="115"/>
      <c r="I51" s="753"/>
      <c r="J51" s="623"/>
      <c r="K51" s="715"/>
      <c r="L51" s="716"/>
      <c r="M51" s="730"/>
      <c r="O51" s="120"/>
    </row>
    <row r="52" spans="1:15" ht="21" customHeight="1" thickBot="1">
      <c r="B52" s="786"/>
      <c r="C52" s="749"/>
      <c r="D52" s="750"/>
      <c r="E52" s="773"/>
      <c r="F52" s="774"/>
      <c r="G52" s="116"/>
      <c r="H52" s="117"/>
      <c r="I52" s="754"/>
      <c r="J52" s="755"/>
      <c r="K52" s="756"/>
      <c r="L52" s="757"/>
      <c r="M52" s="759"/>
      <c r="O52" s="120"/>
    </row>
    <row r="53" spans="1:15" ht="21" customHeight="1" thickTop="1">
      <c r="B53" s="775" t="s">
        <v>216</v>
      </c>
      <c r="C53" s="602" t="s">
        <v>400</v>
      </c>
      <c r="D53" s="779" t="s">
        <v>217</v>
      </c>
      <c r="E53" s="780" t="s">
        <v>219</v>
      </c>
      <c r="F53" s="91" t="s">
        <v>215</v>
      </c>
      <c r="G53" s="781" t="s">
        <v>218</v>
      </c>
      <c r="H53" s="92">
        <v>0</v>
      </c>
      <c r="I53" s="784" t="str">
        <f>IF(様式６!$I$19="○","不履行なし",IF(様式６!$I$20="○","1項目",IF(様式６!$I$21="○","2項目",IF(様式６!$I$22="○","3項目以上",""))))</f>
        <v>不履行なし</v>
      </c>
      <c r="J53" s="742">
        <f>IF(I53="","",IF(I53=F53,H53,IF(I53=F54,H54,IF(I53=F55,H55,IF(I53=F56,H56)))))</f>
        <v>0</v>
      </c>
      <c r="K53" s="627"/>
      <c r="L53" s="629"/>
      <c r="M53" s="731"/>
    </row>
    <row r="54" spans="1:15" ht="21" customHeight="1">
      <c r="B54" s="776"/>
      <c r="C54" s="602"/>
      <c r="D54" s="640"/>
      <c r="E54" s="602"/>
      <c r="F54" s="93" t="s">
        <v>550</v>
      </c>
      <c r="G54" s="782"/>
      <c r="H54" s="94">
        <v>-2</v>
      </c>
      <c r="I54" s="784"/>
      <c r="J54" s="623"/>
      <c r="K54" s="715"/>
      <c r="L54" s="716"/>
      <c r="M54" s="730"/>
    </row>
    <row r="55" spans="1:15" ht="21" customHeight="1">
      <c r="B55" s="776"/>
      <c r="C55" s="602"/>
      <c r="D55" s="640"/>
      <c r="E55" s="602"/>
      <c r="F55" s="93" t="s">
        <v>551</v>
      </c>
      <c r="G55" s="782"/>
      <c r="H55" s="94">
        <v>-4</v>
      </c>
      <c r="I55" s="784"/>
      <c r="J55" s="623"/>
      <c r="K55" s="715"/>
      <c r="L55" s="716"/>
      <c r="M55" s="730"/>
    </row>
    <row r="56" spans="1:15" ht="21" customHeight="1" thickBot="1">
      <c r="B56" s="777"/>
      <c r="C56" s="778"/>
      <c r="D56" s="750"/>
      <c r="E56" s="778"/>
      <c r="F56" s="95" t="s">
        <v>553</v>
      </c>
      <c r="G56" s="783"/>
      <c r="H56" s="96">
        <v>-6</v>
      </c>
      <c r="I56" s="785"/>
      <c r="J56" s="755"/>
      <c r="K56" s="756"/>
      <c r="L56" s="757"/>
      <c r="M56" s="759"/>
    </row>
    <row r="57" spans="1:15" ht="21" customHeight="1" thickTop="1">
      <c r="B57" s="760" t="s">
        <v>39</v>
      </c>
      <c r="C57" s="763" t="s">
        <v>40</v>
      </c>
      <c r="D57" s="764"/>
      <c r="E57" s="764"/>
      <c r="F57" s="764"/>
      <c r="G57" s="765"/>
      <c r="H57" s="97">
        <f>SUM(H12,H14*4,H19)</f>
        <v>5</v>
      </c>
      <c r="I57" s="20"/>
      <c r="J57" s="278">
        <f>IF(AND(J12="",J14="",J19=""),"",IF(OR(J12="",J14="",NOT(ISNUMBER(J14)),J19=""),"×",SUM(J12:J23)))</f>
        <v>0</v>
      </c>
      <c r="K57" s="26"/>
      <c r="L57" s="27"/>
      <c r="M57" s="28"/>
    </row>
    <row r="58" spans="1:15" ht="21" customHeight="1">
      <c r="B58" s="684"/>
      <c r="C58" s="449" t="s">
        <v>41</v>
      </c>
      <c r="D58" s="450"/>
      <c r="E58" s="450"/>
      <c r="F58" s="450"/>
      <c r="G58" s="451"/>
      <c r="H58" s="98">
        <f>SUM(H25,H27*2,H32)</f>
        <v>9</v>
      </c>
      <c r="I58" s="21"/>
      <c r="J58" s="279">
        <f>IF(AND(I24="",J25="",J27="",J32=""),"",IF(OR(I24="",I24="×",J25="",J27="",NOT(ISNUMBER(J27)),J32=""),"×",SUM(J25:J33)))</f>
        <v>0</v>
      </c>
      <c r="K58" s="29"/>
      <c r="L58" s="30"/>
      <c r="M58" s="31"/>
    </row>
    <row r="59" spans="1:15" ht="21" customHeight="1">
      <c r="B59" s="761"/>
      <c r="C59" s="766" t="s">
        <v>208</v>
      </c>
      <c r="D59" s="767"/>
      <c r="E59" s="767"/>
      <c r="F59" s="767"/>
      <c r="G59" s="768"/>
      <c r="H59" s="99">
        <f>SUM(H34,H36,H38,H40,H42,H44,H46,H48,)</f>
        <v>5</v>
      </c>
      <c r="I59" s="86"/>
      <c r="J59" s="280">
        <f>IF(AND(J34="",J36="",J38="",J40="",J44=""),"",IF(OR(J34="",J36="",J38="",J40="",J44=""),"×",SUM(J34:J52)))</f>
        <v>0</v>
      </c>
      <c r="K59" s="87"/>
      <c r="L59" s="88"/>
      <c r="M59" s="89"/>
    </row>
    <row r="60" spans="1:15" ht="21" customHeight="1" thickBot="1">
      <c r="B60" s="762"/>
      <c r="C60" s="769" t="s">
        <v>220</v>
      </c>
      <c r="D60" s="770"/>
      <c r="E60" s="770"/>
      <c r="F60" s="770"/>
      <c r="G60" s="771"/>
      <c r="H60" s="101">
        <f>SUM(H53)</f>
        <v>0</v>
      </c>
      <c r="I60" s="22"/>
      <c r="J60" s="281">
        <f>IF(AND(J53=""),"",IF(OR(J53=""),"×",SUM(J53)))</f>
        <v>0</v>
      </c>
      <c r="K60" s="32"/>
      <c r="L60" s="33"/>
      <c r="M60" s="34"/>
    </row>
    <row r="61" spans="1:15" ht="21" customHeight="1" thickTop="1" thickBot="1">
      <c r="B61" s="23" t="s">
        <v>46</v>
      </c>
      <c r="C61" s="793" t="s">
        <v>225</v>
      </c>
      <c r="D61" s="794"/>
      <c r="E61" s="794"/>
      <c r="F61" s="794"/>
      <c r="G61" s="795"/>
      <c r="H61" s="100">
        <f>ROUND((SUM(H57:H59)*10/30),3)</f>
        <v>6.3330000000000002</v>
      </c>
      <c r="I61" s="24"/>
      <c r="J61" s="282" t="str">
        <f>IF(AND(J57="",J58="",J59="",J60=""),"",IF(OR(J57="×",J58="×",J59="×",J60="×",J57="",J58="",J59="",J60="",C4="",C5="",J4="",J5="",J6=""),"×",ROUND((SUM(J57:J60)*10/30),3)))</f>
        <v>×</v>
      </c>
      <c r="K61" s="35"/>
      <c r="L61" s="36"/>
      <c r="M61" s="37"/>
    </row>
    <row r="62" spans="1:15" ht="9" customHeight="1" thickBot="1">
      <c r="H62" s="79"/>
      <c r="J62" s="80"/>
    </row>
    <row r="63" spans="1:15" s="3" customFormat="1" ht="13.5" customHeight="1" thickTop="1">
      <c r="A63" s="59"/>
      <c r="B63" s="796" t="s">
        <v>333</v>
      </c>
      <c r="C63" s="797"/>
      <c r="D63" s="234"/>
      <c r="E63" s="234"/>
      <c r="F63" s="234"/>
      <c r="G63" s="234"/>
      <c r="H63" s="234"/>
      <c r="I63" s="234"/>
      <c r="J63" s="235"/>
      <c r="K63" s="798"/>
      <c r="L63" s="798"/>
      <c r="M63" s="799"/>
    </row>
    <row r="64" spans="1:15" s="3" customFormat="1" ht="13.5" customHeight="1">
      <c r="B64" s="232" t="s">
        <v>403</v>
      </c>
      <c r="C64" s="800" t="s">
        <v>413</v>
      </c>
      <c r="D64" s="800"/>
      <c r="E64" s="800"/>
      <c r="F64" s="800"/>
      <c r="G64" s="800"/>
      <c r="H64" s="800"/>
      <c r="I64" s="800"/>
      <c r="J64" s="233"/>
      <c r="K64" s="196"/>
      <c r="L64" s="196"/>
      <c r="M64" s="236"/>
    </row>
    <row r="65" spans="1:13" s="3" customFormat="1" ht="13.5" customHeight="1">
      <c r="B65" s="232" t="s">
        <v>401</v>
      </c>
      <c r="C65" s="237" t="s">
        <v>367</v>
      </c>
      <c r="D65" s="801" t="s">
        <v>433</v>
      </c>
      <c r="E65" s="801"/>
      <c r="F65" s="801"/>
      <c r="G65" s="238" t="s">
        <v>367</v>
      </c>
      <c r="H65" s="801" t="s">
        <v>404</v>
      </c>
      <c r="I65" s="801"/>
      <c r="J65" s="801"/>
      <c r="K65" s="801"/>
      <c r="L65" s="801"/>
      <c r="M65" s="802"/>
    </row>
    <row r="66" spans="1:13" ht="13.5" customHeight="1">
      <c r="B66" s="232" t="s">
        <v>405</v>
      </c>
      <c r="C66" s="787" t="s">
        <v>406</v>
      </c>
      <c r="D66" s="787"/>
      <c r="E66" s="787"/>
      <c r="F66" s="787"/>
      <c r="G66" s="787"/>
      <c r="H66" s="787"/>
      <c r="I66" s="787"/>
      <c r="J66" s="787"/>
      <c r="K66" s="787"/>
      <c r="L66" s="787"/>
      <c r="M66" s="788"/>
    </row>
    <row r="67" spans="1:13" ht="13.5" thickBot="1">
      <c r="B67" s="239" t="s">
        <v>407</v>
      </c>
      <c r="C67" s="789" t="s">
        <v>408</v>
      </c>
      <c r="D67" s="789"/>
      <c r="E67" s="789"/>
      <c r="F67" s="789"/>
      <c r="G67" s="789"/>
      <c r="H67" s="789"/>
      <c r="I67" s="789"/>
      <c r="J67" s="789"/>
      <c r="K67" s="789"/>
      <c r="L67" s="789"/>
      <c r="M67" s="790"/>
    </row>
    <row r="68" spans="1:13" ht="13.5" thickTop="1">
      <c r="B68" s="25"/>
      <c r="C68" s="59"/>
      <c r="D68" s="59"/>
      <c r="E68" s="59"/>
      <c r="F68" s="59"/>
      <c r="G68" s="59"/>
      <c r="H68" s="59"/>
      <c r="I68" s="59"/>
      <c r="J68" s="59"/>
      <c r="K68" s="59"/>
      <c r="L68" s="50"/>
      <c r="M68" s="50"/>
    </row>
    <row r="69" spans="1:13">
      <c r="B69" s="25"/>
      <c r="C69" s="59"/>
      <c r="D69" s="59"/>
      <c r="E69" s="59"/>
      <c r="F69" s="59"/>
      <c r="G69" s="59"/>
      <c r="H69" s="59"/>
      <c r="I69" s="59"/>
      <c r="J69" s="59"/>
      <c r="K69" s="59"/>
      <c r="L69" s="50"/>
      <c r="M69" s="50"/>
    </row>
    <row r="70" spans="1:13">
      <c r="B70" s="25"/>
      <c r="C70" s="59"/>
      <c r="D70" s="59"/>
      <c r="E70" s="59"/>
      <c r="F70" s="59"/>
      <c r="G70" s="59"/>
      <c r="H70" s="59"/>
      <c r="I70" s="59"/>
      <c r="J70" s="59"/>
      <c r="K70" s="59"/>
      <c r="L70" s="50"/>
      <c r="M70" s="50"/>
    </row>
    <row r="71" spans="1:13" s="3" customFormat="1" ht="13.5" customHeight="1">
      <c r="A71"/>
      <c r="B71" s="25"/>
      <c r="C71" s="791"/>
      <c r="D71" s="791"/>
      <c r="E71" s="791"/>
      <c r="F71" s="791"/>
      <c r="G71" s="791"/>
      <c r="H71" s="791"/>
      <c r="I71" s="791"/>
      <c r="J71" s="791"/>
      <c r="K71" s="791"/>
      <c r="L71" s="792"/>
      <c r="M71" s="792"/>
    </row>
    <row r="74" spans="1:13">
      <c r="B74" s="62" t="s">
        <v>189</v>
      </c>
      <c r="C74" s="63"/>
      <c r="D74" s="3"/>
      <c r="E74" s="3"/>
      <c r="F74" s="3"/>
      <c r="G74" s="3"/>
      <c r="H74" s="3"/>
      <c r="I74" s="3"/>
      <c r="J74" s="3"/>
      <c r="K74" s="3"/>
      <c r="L74" s="3"/>
    </row>
    <row r="75" spans="1:13">
      <c r="B75" s="3"/>
      <c r="C75" s="57" t="s">
        <v>130</v>
      </c>
      <c r="D75" s="3"/>
      <c r="E75" s="3"/>
      <c r="F75" s="3"/>
      <c r="G75" s="3"/>
      <c r="H75" s="3"/>
      <c r="I75" s="3"/>
      <c r="J75" s="3"/>
      <c r="K75" s="3"/>
      <c r="L75" s="3"/>
    </row>
    <row r="76" spans="1:13">
      <c r="B76" s="3"/>
      <c r="C76" s="57" t="s">
        <v>131</v>
      </c>
      <c r="D76" s="3"/>
      <c r="E76" s="3"/>
      <c r="F76" s="3"/>
      <c r="G76" s="3"/>
      <c r="H76" s="3"/>
      <c r="I76" s="3"/>
      <c r="J76" s="3"/>
      <c r="K76" s="3"/>
      <c r="L76" s="3"/>
    </row>
    <row r="77" spans="1:13">
      <c r="B77" s="3"/>
      <c r="C77" s="58" t="s">
        <v>127</v>
      </c>
      <c r="D77" s="3"/>
      <c r="E77" s="3"/>
      <c r="F77" s="3"/>
      <c r="G77" s="3"/>
      <c r="H77" s="3"/>
      <c r="I77" s="3"/>
      <c r="J77" s="3"/>
      <c r="K77" s="3"/>
      <c r="L77" s="3"/>
    </row>
    <row r="78" spans="1:13">
      <c r="B78" s="3"/>
      <c r="C78" s="58" t="s">
        <v>176</v>
      </c>
      <c r="D78" s="3"/>
      <c r="E78" s="3"/>
      <c r="F78" s="3"/>
      <c r="G78" s="3"/>
      <c r="H78" s="3"/>
      <c r="I78" s="3"/>
      <c r="J78" s="3"/>
      <c r="K78" s="3"/>
      <c r="L78" s="3"/>
    </row>
    <row r="79" spans="1:13">
      <c r="B79" s="3"/>
      <c r="C79" s="57" t="s">
        <v>132</v>
      </c>
      <c r="D79" s="3"/>
      <c r="E79" s="3"/>
      <c r="F79" s="3"/>
      <c r="G79" s="3"/>
      <c r="H79" s="3"/>
      <c r="I79" s="3"/>
      <c r="J79" s="3"/>
      <c r="K79" s="3"/>
      <c r="L79" s="3"/>
    </row>
    <row r="80" spans="1:13">
      <c r="B80" s="3"/>
      <c r="C80" s="57" t="s">
        <v>133</v>
      </c>
      <c r="D80" s="3"/>
      <c r="E80" s="3"/>
      <c r="F80" s="3"/>
      <c r="G80" s="3"/>
      <c r="H80" s="3"/>
      <c r="I80" s="3"/>
      <c r="J80" s="3"/>
      <c r="K80" s="3"/>
      <c r="L80" s="3"/>
    </row>
    <row r="81" spans="2:12">
      <c r="B81" s="3"/>
      <c r="C81" s="57" t="s">
        <v>134</v>
      </c>
      <c r="D81" s="3"/>
      <c r="E81" s="3"/>
      <c r="F81" s="3"/>
      <c r="G81" s="3"/>
      <c r="H81" s="3"/>
      <c r="I81" s="3"/>
      <c r="J81" s="3"/>
      <c r="K81" s="3"/>
      <c r="L81" s="3"/>
    </row>
    <row r="82" spans="2:12">
      <c r="B82" s="3"/>
      <c r="C82" s="57" t="s">
        <v>135</v>
      </c>
      <c r="D82" s="3"/>
      <c r="E82" s="3"/>
      <c r="F82" s="3"/>
      <c r="G82" s="3"/>
      <c r="H82" s="3"/>
      <c r="I82" s="3"/>
      <c r="J82" s="3"/>
      <c r="K82" s="3"/>
      <c r="L82" s="3"/>
    </row>
    <row r="83" spans="2:12">
      <c r="B83" s="3"/>
      <c r="C83" s="57" t="s">
        <v>136</v>
      </c>
      <c r="D83" s="3"/>
      <c r="E83" s="3"/>
      <c r="F83" s="3"/>
      <c r="G83" s="3"/>
      <c r="H83" s="3"/>
      <c r="I83" s="3"/>
      <c r="J83" s="3"/>
      <c r="K83" s="3"/>
      <c r="L83" s="3"/>
    </row>
    <row r="84" spans="2:12">
      <c r="B84" s="3"/>
      <c r="C84" s="57" t="s">
        <v>137</v>
      </c>
      <c r="D84" s="3"/>
      <c r="E84" s="3"/>
      <c r="F84" s="3"/>
      <c r="G84" s="3"/>
      <c r="H84" s="3"/>
      <c r="I84" s="3"/>
      <c r="J84" s="3"/>
      <c r="K84" s="3"/>
      <c r="L84" s="3"/>
    </row>
    <row r="85" spans="2:12">
      <c r="B85" s="3"/>
      <c r="C85" s="58" t="s">
        <v>127</v>
      </c>
      <c r="D85" s="3"/>
      <c r="E85" s="3"/>
      <c r="F85" s="3"/>
      <c r="G85" s="3"/>
      <c r="H85" s="3"/>
      <c r="I85" s="3"/>
      <c r="J85" s="3"/>
      <c r="K85" s="3"/>
      <c r="L85" s="3"/>
    </row>
    <row r="86" spans="2:12">
      <c r="B86" s="3"/>
      <c r="C86" s="58" t="s">
        <v>192</v>
      </c>
      <c r="D86" s="3"/>
      <c r="E86" s="3"/>
      <c r="F86" s="3"/>
      <c r="G86" s="3"/>
      <c r="H86" s="3"/>
      <c r="I86" s="3"/>
      <c r="J86" s="3"/>
      <c r="K86" s="3"/>
      <c r="L86" s="3"/>
    </row>
    <row r="87" spans="2:12">
      <c r="B87" s="3"/>
      <c r="C87" s="57" t="s">
        <v>138</v>
      </c>
      <c r="D87" s="3"/>
      <c r="E87" s="3"/>
      <c r="F87" s="3"/>
      <c r="G87" s="3"/>
      <c r="H87" s="3"/>
      <c r="I87" s="3"/>
      <c r="J87" s="3"/>
      <c r="K87" s="3"/>
      <c r="L87" s="3"/>
    </row>
    <row r="88" spans="2:12">
      <c r="B88" s="3"/>
      <c r="C88" s="57" t="s">
        <v>139</v>
      </c>
      <c r="D88" s="3"/>
      <c r="E88" s="3"/>
      <c r="F88" s="3"/>
      <c r="G88" s="3"/>
      <c r="H88" s="3"/>
      <c r="I88" s="3"/>
      <c r="J88" s="3"/>
      <c r="K88" s="3"/>
      <c r="L88" s="3"/>
    </row>
    <row r="89" spans="2:12">
      <c r="B89" s="3"/>
      <c r="C89" s="57" t="s">
        <v>140</v>
      </c>
      <c r="D89" s="3"/>
      <c r="E89" s="3"/>
      <c r="F89" s="3"/>
      <c r="G89" s="3"/>
      <c r="H89" s="3"/>
      <c r="I89" s="3"/>
      <c r="J89" s="3"/>
      <c r="K89" s="3"/>
      <c r="L89" s="3"/>
    </row>
    <row r="90" spans="2:12">
      <c r="B90" s="3"/>
      <c r="C90" s="57" t="s">
        <v>141</v>
      </c>
      <c r="D90" s="3"/>
      <c r="E90" s="3"/>
      <c r="F90" s="3"/>
      <c r="G90" s="3"/>
      <c r="H90" s="3"/>
      <c r="I90" s="3"/>
      <c r="J90" s="3"/>
      <c r="K90" s="3"/>
      <c r="L90" s="3"/>
    </row>
    <row r="91" spans="2:12">
      <c r="B91" s="3"/>
      <c r="C91" s="57" t="s">
        <v>142</v>
      </c>
      <c r="D91" s="3"/>
      <c r="E91" s="3"/>
      <c r="F91" s="3"/>
      <c r="G91" s="3"/>
      <c r="H91" s="3"/>
      <c r="I91" s="3"/>
      <c r="J91" s="3"/>
      <c r="K91" s="3"/>
      <c r="L91" s="3"/>
    </row>
    <row r="92" spans="2:12">
      <c r="B92" s="3"/>
      <c r="C92" s="57" t="s">
        <v>143</v>
      </c>
      <c r="D92" s="3"/>
      <c r="E92" s="3"/>
      <c r="F92" s="3"/>
      <c r="G92" s="3"/>
      <c r="H92" s="3"/>
      <c r="I92" s="3"/>
      <c r="J92" s="3"/>
      <c r="K92" s="3"/>
      <c r="L92" s="3"/>
    </row>
    <row r="93" spans="2:12">
      <c r="B93" s="3"/>
      <c r="C93" s="57" t="s">
        <v>144</v>
      </c>
      <c r="D93" s="3"/>
      <c r="E93" s="3"/>
      <c r="F93" s="3"/>
      <c r="G93" s="3"/>
      <c r="H93" s="3"/>
      <c r="I93" s="3"/>
      <c r="J93" s="3"/>
      <c r="K93" s="3"/>
      <c r="L93" s="3"/>
    </row>
    <row r="94" spans="2:12">
      <c r="B94" s="3"/>
      <c r="C94" s="58" t="s">
        <v>127</v>
      </c>
      <c r="D94" s="3"/>
      <c r="E94" s="3"/>
      <c r="F94" s="3"/>
      <c r="G94" s="3"/>
      <c r="H94" s="3"/>
      <c r="I94" s="3"/>
      <c r="J94" s="3"/>
      <c r="K94" s="3"/>
      <c r="L94" s="3"/>
    </row>
    <row r="95" spans="2:12">
      <c r="B95" s="3"/>
      <c r="C95" s="58" t="s">
        <v>177</v>
      </c>
      <c r="D95" s="3"/>
      <c r="E95" s="3"/>
      <c r="F95" s="3"/>
      <c r="G95" s="3"/>
      <c r="H95" s="3"/>
      <c r="I95" s="3"/>
      <c r="J95" s="3"/>
      <c r="K95" s="3"/>
      <c r="L95" s="3"/>
    </row>
    <row r="96" spans="2:12">
      <c r="B96" s="3"/>
      <c r="C96" s="57" t="s">
        <v>145</v>
      </c>
      <c r="D96" s="3"/>
      <c r="E96" s="3"/>
      <c r="F96" s="3"/>
      <c r="G96" s="3"/>
      <c r="H96" s="3"/>
      <c r="I96" s="3"/>
      <c r="J96" s="3"/>
      <c r="K96" s="3"/>
      <c r="L96" s="3"/>
    </row>
    <row r="97" spans="2:12">
      <c r="B97" s="3"/>
      <c r="C97" s="57" t="s">
        <v>146</v>
      </c>
      <c r="D97" s="3"/>
      <c r="E97" s="3"/>
      <c r="F97" s="3"/>
      <c r="G97" s="3"/>
      <c r="H97" s="3"/>
      <c r="I97" s="3"/>
      <c r="J97" s="3"/>
      <c r="K97" s="3"/>
      <c r="L97" s="3"/>
    </row>
    <row r="98" spans="2:12">
      <c r="B98" s="3"/>
      <c r="C98" s="57" t="s">
        <v>147</v>
      </c>
      <c r="D98" s="3"/>
      <c r="E98" s="3"/>
      <c r="F98" s="3"/>
      <c r="G98" s="3"/>
      <c r="H98" s="3"/>
      <c r="I98" s="3"/>
      <c r="J98" s="3"/>
      <c r="K98" s="3"/>
      <c r="L98" s="3"/>
    </row>
    <row r="99" spans="2:12">
      <c r="B99" s="3"/>
      <c r="C99" s="57" t="s">
        <v>148</v>
      </c>
      <c r="D99" s="3"/>
      <c r="E99" s="3"/>
      <c r="F99" s="3"/>
      <c r="G99" s="3"/>
      <c r="H99" s="3"/>
      <c r="I99" s="3"/>
      <c r="J99" s="3"/>
      <c r="K99" s="3"/>
      <c r="L99" s="3"/>
    </row>
    <row r="100" spans="2:12">
      <c r="B100" s="3"/>
      <c r="C100" s="57" t="s">
        <v>149</v>
      </c>
      <c r="D100" s="3"/>
      <c r="E100" s="3"/>
      <c r="F100" s="3"/>
      <c r="G100" s="3"/>
      <c r="H100" s="3"/>
      <c r="I100" s="3"/>
      <c r="J100" s="3"/>
      <c r="K100" s="3"/>
      <c r="L100" s="3"/>
    </row>
    <row r="101" spans="2:12">
      <c r="B101" s="3"/>
      <c r="C101" s="57" t="s">
        <v>150</v>
      </c>
      <c r="D101" s="3"/>
      <c r="E101" s="3"/>
      <c r="F101" s="3"/>
      <c r="G101" s="3"/>
      <c r="H101" s="3"/>
      <c r="I101" s="3"/>
      <c r="J101" s="3"/>
      <c r="K101" s="3"/>
      <c r="L101" s="3"/>
    </row>
    <row r="102" spans="2:12">
      <c r="B102" s="3"/>
      <c r="C102" s="57" t="s">
        <v>151</v>
      </c>
      <c r="D102" s="3"/>
      <c r="E102" s="3"/>
      <c r="F102" s="3"/>
      <c r="G102" s="3"/>
      <c r="H102" s="3"/>
      <c r="I102" s="3"/>
      <c r="J102" s="3"/>
      <c r="K102" s="3"/>
      <c r="L102" s="3"/>
    </row>
    <row r="103" spans="2:12">
      <c r="B103" s="3"/>
      <c r="C103" s="57" t="s">
        <v>152</v>
      </c>
      <c r="D103" s="3"/>
      <c r="E103" s="3"/>
      <c r="F103" s="3"/>
      <c r="G103" s="3"/>
      <c r="H103" s="3"/>
      <c r="I103" s="3"/>
      <c r="J103" s="3"/>
      <c r="K103" s="3"/>
      <c r="L103" s="3"/>
    </row>
    <row r="104" spans="2:12">
      <c r="B104" s="3"/>
      <c r="C104" s="57" t="s">
        <v>153</v>
      </c>
      <c r="D104" s="3"/>
      <c r="E104" s="3"/>
      <c r="F104" s="3"/>
      <c r="G104" s="3"/>
      <c r="H104" s="3"/>
      <c r="I104" s="3"/>
      <c r="J104" s="3"/>
      <c r="K104" s="3"/>
      <c r="L104" s="3"/>
    </row>
    <row r="105" spans="2:12">
      <c r="B105" s="3"/>
      <c r="C105" s="58" t="s">
        <v>127</v>
      </c>
      <c r="D105" s="3"/>
      <c r="E105" s="3"/>
      <c r="F105" s="3"/>
      <c r="G105" s="3"/>
      <c r="H105" s="3"/>
      <c r="I105" s="3"/>
      <c r="J105" s="3"/>
      <c r="K105" s="3"/>
      <c r="L105" s="3"/>
    </row>
    <row r="106" spans="2:12">
      <c r="B106" s="3"/>
      <c r="C106" s="58" t="s">
        <v>178</v>
      </c>
      <c r="D106" s="3"/>
      <c r="E106" s="3"/>
      <c r="F106" s="3"/>
      <c r="G106" s="3"/>
      <c r="H106" s="3"/>
      <c r="I106" s="3"/>
      <c r="J106" s="3"/>
      <c r="K106" s="3"/>
      <c r="L106" s="3"/>
    </row>
    <row r="107" spans="2:12">
      <c r="B107" s="3"/>
      <c r="C107" s="57" t="s">
        <v>154</v>
      </c>
      <c r="D107" s="3"/>
      <c r="E107" s="3"/>
      <c r="F107" s="3"/>
      <c r="G107" s="3"/>
      <c r="H107" s="3"/>
      <c r="I107" s="3"/>
      <c r="J107" s="3"/>
      <c r="K107" s="3"/>
      <c r="L107" s="3"/>
    </row>
    <row r="108" spans="2:12">
      <c r="B108" s="3"/>
      <c r="C108" s="57" t="s">
        <v>155</v>
      </c>
      <c r="D108" s="3"/>
      <c r="E108" s="3"/>
      <c r="F108" s="3"/>
      <c r="G108" s="3"/>
      <c r="H108" s="3"/>
      <c r="I108" s="3"/>
      <c r="J108" s="3"/>
      <c r="K108" s="3"/>
      <c r="L108" s="3"/>
    </row>
    <row r="109" spans="2:12">
      <c r="B109" s="3"/>
      <c r="C109" s="57" t="s">
        <v>156</v>
      </c>
      <c r="D109" s="3"/>
      <c r="E109" s="3"/>
      <c r="F109" s="3"/>
      <c r="G109" s="3"/>
      <c r="H109" s="3"/>
      <c r="I109" s="3"/>
      <c r="J109" s="3"/>
      <c r="K109" s="3"/>
      <c r="L109" s="3"/>
    </row>
    <row r="110" spans="2:12">
      <c r="B110" s="3"/>
      <c r="C110" s="58" t="s">
        <v>127</v>
      </c>
      <c r="D110" s="3"/>
      <c r="E110" s="3"/>
      <c r="F110" s="3"/>
      <c r="G110" s="3"/>
      <c r="H110" s="3"/>
      <c r="I110" s="3"/>
      <c r="J110" s="3"/>
      <c r="K110" s="3"/>
      <c r="L110" s="3"/>
    </row>
    <row r="111" spans="2:12">
      <c r="B111" s="3"/>
      <c r="C111" s="58" t="s">
        <v>179</v>
      </c>
      <c r="D111" s="3"/>
      <c r="E111" s="3"/>
      <c r="F111" s="3"/>
      <c r="G111" s="3"/>
      <c r="H111" s="3"/>
      <c r="I111" s="3"/>
      <c r="J111" s="3"/>
      <c r="K111" s="3"/>
      <c r="L111" s="3"/>
    </row>
    <row r="112" spans="2:12">
      <c r="B112" s="3"/>
      <c r="C112" s="57" t="s">
        <v>157</v>
      </c>
      <c r="D112" s="3"/>
      <c r="E112" s="3"/>
      <c r="F112" s="3"/>
      <c r="G112" s="3"/>
      <c r="H112" s="3"/>
      <c r="I112" s="3"/>
      <c r="J112" s="3"/>
      <c r="K112" s="3"/>
      <c r="L112" s="3"/>
    </row>
    <row r="113" spans="2:12">
      <c r="B113" s="3"/>
      <c r="C113" s="57" t="s">
        <v>158</v>
      </c>
      <c r="D113" s="3"/>
      <c r="E113" s="3"/>
      <c r="F113" s="3"/>
      <c r="G113" s="3"/>
      <c r="H113" s="3"/>
      <c r="I113" s="3"/>
      <c r="J113" s="3"/>
      <c r="K113" s="3"/>
      <c r="L113" s="3"/>
    </row>
    <row r="114" spans="2:12">
      <c r="B114" s="3"/>
      <c r="C114" s="57" t="s">
        <v>159</v>
      </c>
      <c r="D114" s="3"/>
      <c r="E114" s="3"/>
      <c r="F114" s="3"/>
      <c r="G114" s="3"/>
      <c r="H114" s="3"/>
      <c r="I114" s="3"/>
      <c r="J114" s="3"/>
      <c r="K114" s="3"/>
      <c r="L114" s="3"/>
    </row>
    <row r="115" spans="2:12">
      <c r="B115" s="3"/>
      <c r="C115" s="57" t="s">
        <v>160</v>
      </c>
      <c r="D115" s="3"/>
      <c r="E115" s="3"/>
      <c r="F115" s="3"/>
      <c r="G115" s="3"/>
      <c r="H115" s="3"/>
      <c r="I115" s="3"/>
      <c r="J115" s="3"/>
      <c r="K115" s="3"/>
      <c r="L115" s="3"/>
    </row>
    <row r="116" spans="2:12">
      <c r="B116" s="3"/>
      <c r="C116" s="58" t="s">
        <v>127</v>
      </c>
      <c r="D116" s="3"/>
      <c r="E116" s="3"/>
      <c r="F116" s="3"/>
      <c r="G116" s="3"/>
      <c r="H116" s="3"/>
      <c r="I116" s="3"/>
      <c r="J116" s="3"/>
      <c r="K116" s="3"/>
      <c r="L116" s="3"/>
    </row>
    <row r="117" spans="2:12">
      <c r="B117" s="3"/>
      <c r="C117" s="58" t="s">
        <v>180</v>
      </c>
      <c r="D117" s="3"/>
      <c r="E117" s="3"/>
      <c r="F117" s="3"/>
      <c r="G117" s="3"/>
      <c r="H117" s="3"/>
      <c r="I117" s="3"/>
      <c r="J117" s="3"/>
      <c r="K117" s="3"/>
      <c r="L117" s="3"/>
    </row>
    <row r="118" spans="2:12">
      <c r="B118" s="3"/>
      <c r="C118" s="57" t="s">
        <v>162</v>
      </c>
      <c r="D118" s="3"/>
      <c r="E118" s="3"/>
      <c r="F118" s="3"/>
      <c r="G118" s="3"/>
      <c r="H118" s="3"/>
      <c r="I118" s="3"/>
      <c r="J118" s="3"/>
      <c r="K118" s="3"/>
      <c r="L118" s="3"/>
    </row>
    <row r="119" spans="2:12">
      <c r="B119" s="3"/>
      <c r="C119" s="57" t="s">
        <v>161</v>
      </c>
      <c r="D119" s="3"/>
      <c r="E119" s="3"/>
      <c r="F119" s="3"/>
      <c r="G119" s="3"/>
      <c r="H119" s="3"/>
      <c r="I119" s="3"/>
      <c r="J119" s="3"/>
      <c r="K119" s="3"/>
      <c r="L119" s="3"/>
    </row>
    <row r="120" spans="2:12">
      <c r="B120" s="3"/>
      <c r="C120" s="57" t="s">
        <v>163</v>
      </c>
      <c r="D120" s="3"/>
      <c r="E120" s="3"/>
      <c r="F120" s="3"/>
      <c r="G120" s="3"/>
      <c r="H120" s="3"/>
      <c r="I120" s="3"/>
      <c r="J120" s="3"/>
      <c r="K120" s="3"/>
      <c r="L120" s="3"/>
    </row>
    <row r="121" spans="2:12">
      <c r="B121" s="3"/>
      <c r="C121" s="57" t="s">
        <v>164</v>
      </c>
      <c r="D121" s="3"/>
      <c r="E121" s="3"/>
      <c r="F121" s="3"/>
      <c r="G121" s="3"/>
      <c r="H121" s="3"/>
      <c r="I121" s="3"/>
      <c r="J121" s="3"/>
      <c r="K121" s="3"/>
      <c r="L121" s="3"/>
    </row>
    <row r="122" spans="2:12">
      <c r="B122" s="3"/>
      <c r="C122" s="57" t="s">
        <v>165</v>
      </c>
      <c r="D122" s="3"/>
      <c r="E122" s="3"/>
      <c r="F122" s="3"/>
      <c r="G122" s="3"/>
      <c r="H122" s="3"/>
      <c r="I122" s="3"/>
      <c r="J122" s="3"/>
      <c r="K122" s="3"/>
      <c r="L122" s="3"/>
    </row>
    <row r="123" spans="2:12">
      <c r="B123" s="3"/>
      <c r="C123" s="58" t="s">
        <v>127</v>
      </c>
      <c r="D123" s="3"/>
      <c r="E123" s="3"/>
      <c r="F123" s="3"/>
      <c r="G123" s="3"/>
      <c r="H123" s="3"/>
      <c r="I123" s="3"/>
      <c r="J123" s="3"/>
      <c r="K123" s="3"/>
      <c r="L123" s="3"/>
    </row>
    <row r="124" spans="2:12">
      <c r="B124" s="3"/>
      <c r="C124" s="58" t="s">
        <v>181</v>
      </c>
      <c r="D124" s="3"/>
      <c r="E124" s="3"/>
      <c r="F124" s="3"/>
      <c r="G124" s="3"/>
      <c r="H124" s="3"/>
      <c r="I124" s="3"/>
      <c r="J124" s="3"/>
      <c r="K124" s="3"/>
      <c r="L124" s="3"/>
    </row>
    <row r="125" spans="2:12">
      <c r="B125" s="3"/>
      <c r="C125" s="57" t="s">
        <v>166</v>
      </c>
      <c r="D125" s="3"/>
      <c r="E125" s="3"/>
      <c r="F125" s="3"/>
      <c r="G125" s="3"/>
      <c r="H125" s="3"/>
      <c r="I125" s="3"/>
      <c r="J125" s="3"/>
      <c r="K125" s="3"/>
      <c r="L125" s="3"/>
    </row>
    <row r="126" spans="2:12">
      <c r="B126" s="3"/>
      <c r="C126" s="57" t="s">
        <v>167</v>
      </c>
      <c r="D126" s="3"/>
      <c r="E126" s="3"/>
      <c r="F126" s="3"/>
      <c r="G126" s="3"/>
      <c r="H126" s="3"/>
      <c r="I126" s="3"/>
      <c r="J126" s="3"/>
      <c r="K126" s="3"/>
      <c r="L126" s="3"/>
    </row>
    <row r="127" spans="2:12">
      <c r="B127" s="3"/>
      <c r="C127" s="57" t="s">
        <v>168</v>
      </c>
      <c r="D127" s="3"/>
      <c r="E127" s="3"/>
      <c r="F127" s="3"/>
      <c r="G127" s="3"/>
      <c r="H127" s="3"/>
      <c r="I127" s="3"/>
      <c r="J127" s="3"/>
      <c r="K127" s="3"/>
      <c r="L127" s="3"/>
    </row>
    <row r="128" spans="2:12">
      <c r="B128" s="3"/>
      <c r="C128" s="57" t="s">
        <v>169</v>
      </c>
      <c r="D128" s="3"/>
      <c r="E128" s="3"/>
      <c r="F128" s="3"/>
      <c r="G128" s="3"/>
      <c r="H128" s="3"/>
      <c r="I128" s="3"/>
      <c r="J128" s="3"/>
      <c r="K128" s="3"/>
      <c r="L128" s="3"/>
    </row>
    <row r="129" spans="2:12">
      <c r="B129" s="3"/>
      <c r="C129" s="58" t="s">
        <v>127</v>
      </c>
      <c r="D129" s="3"/>
      <c r="E129" s="3"/>
      <c r="F129" s="3"/>
      <c r="G129" s="3"/>
      <c r="H129" s="3"/>
      <c r="I129" s="3"/>
      <c r="J129" s="3"/>
      <c r="K129" s="3"/>
      <c r="L129" s="3"/>
    </row>
    <row r="130" spans="2:12">
      <c r="B130" s="3"/>
      <c r="C130" s="58" t="s">
        <v>182</v>
      </c>
      <c r="D130" s="3"/>
      <c r="E130" s="3"/>
      <c r="F130" s="3"/>
      <c r="G130" s="3"/>
      <c r="H130" s="3"/>
      <c r="I130" s="3"/>
      <c r="J130" s="3"/>
      <c r="K130" s="3"/>
      <c r="L130" s="3"/>
    </row>
    <row r="131" spans="2:12">
      <c r="B131" s="3"/>
      <c r="C131" s="57" t="s">
        <v>170</v>
      </c>
      <c r="D131" s="3"/>
      <c r="E131" s="3"/>
      <c r="F131" s="3"/>
      <c r="G131" s="3"/>
      <c r="H131" s="3"/>
      <c r="I131" s="3"/>
      <c r="J131" s="3"/>
      <c r="K131" s="3"/>
      <c r="L131" s="3"/>
    </row>
    <row r="132" spans="2:12">
      <c r="B132" s="3"/>
      <c r="C132" s="57" t="s">
        <v>171</v>
      </c>
      <c r="D132" s="3"/>
      <c r="E132" s="3"/>
      <c r="F132" s="3"/>
      <c r="G132" s="3"/>
      <c r="H132" s="3"/>
      <c r="I132" s="3"/>
      <c r="J132" s="3"/>
      <c r="K132" s="3"/>
      <c r="L132" s="3"/>
    </row>
    <row r="133" spans="2:12">
      <c r="B133" s="3"/>
      <c r="C133" s="57" t="s">
        <v>172</v>
      </c>
      <c r="D133" s="3"/>
      <c r="E133" s="3"/>
      <c r="F133" s="3"/>
      <c r="G133" s="3"/>
      <c r="H133" s="3"/>
      <c r="I133" s="3"/>
      <c r="J133" s="3"/>
      <c r="K133" s="3"/>
      <c r="L133" s="3"/>
    </row>
    <row r="134" spans="2:12">
      <c r="B134" s="3"/>
      <c r="C134" s="57" t="s">
        <v>173</v>
      </c>
      <c r="D134" s="3"/>
      <c r="E134" s="3"/>
      <c r="F134" s="3"/>
      <c r="G134" s="3"/>
      <c r="H134" s="3"/>
      <c r="I134" s="3"/>
      <c r="J134" s="3"/>
      <c r="K134" s="3"/>
      <c r="L134" s="3"/>
    </row>
    <row r="135" spans="2:12">
      <c r="B135" s="3"/>
      <c r="C135" s="57" t="s">
        <v>174</v>
      </c>
      <c r="D135" s="3"/>
      <c r="E135" s="3"/>
      <c r="F135" s="3"/>
      <c r="G135" s="3"/>
      <c r="H135" s="3"/>
      <c r="I135" s="3"/>
      <c r="J135" s="3"/>
      <c r="K135" s="3"/>
      <c r="L135" s="3"/>
    </row>
    <row r="136" spans="2:12">
      <c r="B136" s="3"/>
      <c r="C136" s="57" t="s">
        <v>175</v>
      </c>
      <c r="D136" s="3"/>
      <c r="E136" s="3"/>
      <c r="F136" s="3"/>
      <c r="G136" s="3"/>
      <c r="H136" s="3"/>
      <c r="I136" s="3"/>
      <c r="J136" s="3"/>
      <c r="K136" s="3"/>
      <c r="L136" s="3"/>
    </row>
    <row r="137" spans="2:12">
      <c r="B137" s="3"/>
      <c r="C137" s="57" t="s">
        <v>129</v>
      </c>
      <c r="D137" s="3"/>
      <c r="E137" s="3"/>
      <c r="F137" s="3"/>
      <c r="G137" s="3"/>
      <c r="H137" s="3"/>
      <c r="I137" s="3"/>
      <c r="J137" s="3"/>
      <c r="K137" s="3"/>
      <c r="L137" s="3"/>
    </row>
    <row r="138" spans="2:12">
      <c r="B138" s="3"/>
      <c r="C138" s="57" t="s">
        <v>126</v>
      </c>
      <c r="D138" s="3"/>
      <c r="E138" s="3"/>
      <c r="F138" s="3"/>
      <c r="G138" s="3"/>
      <c r="H138" s="3"/>
      <c r="I138" s="3"/>
      <c r="J138" s="3"/>
      <c r="K138" s="3"/>
      <c r="L138" s="3"/>
    </row>
  </sheetData>
  <sheetProtection selectLockedCells="1"/>
  <protectedRanges>
    <protectedRange sqref="C5:G6" name="範囲2_1"/>
    <protectedRange sqref="J5:J6" name="範囲3"/>
    <protectedRange sqref="L4" name="範囲3_2_2"/>
    <protectedRange sqref="J4" name="範囲3_1_2"/>
    <protectedRange sqref="I34:I39" name="範囲1_1_1_1"/>
    <protectedRange sqref="J7" name="範囲3_1"/>
    <protectedRange sqref="I44:I47" name="範囲1_1_1_2"/>
    <protectedRange sqref="C4:G4" name="範囲2_1_1"/>
    <protectedRange sqref="I25:I26" name="範囲1_1_5_1_1"/>
    <protectedRange sqref="I32:I33" name="範囲1_1_1_3"/>
    <protectedRange sqref="I27:I31" name="範囲1_1_2_1_4_1_1_1"/>
    <protectedRange sqref="I12:I13" name="範囲1_1_2"/>
    <protectedRange sqref="I19:I23" name="範囲1_1_3"/>
    <protectedRange sqref="I14:I18" name="範囲1_1_1_3_2"/>
    <protectedRange sqref="I53:I56" name="範囲1_1_2_2"/>
    <protectedRange sqref="I40:I41" name="範囲1_1_1_4_1_1"/>
    <protectedRange sqref="I42:I43" name="範囲1_1_1_4_1_1_1"/>
    <protectedRange sqref="I24" name="範囲1_1_4_1_1"/>
    <protectedRange sqref="I48:I52" name="範囲1_1_1_5_1"/>
  </protectedRanges>
  <mergeCells count="175">
    <mergeCell ref="C66:M66"/>
    <mergeCell ref="C67:M67"/>
    <mergeCell ref="C71:M71"/>
    <mergeCell ref="C61:G61"/>
    <mergeCell ref="B63:C63"/>
    <mergeCell ref="K63:M63"/>
    <mergeCell ref="C64:I64"/>
    <mergeCell ref="D65:F65"/>
    <mergeCell ref="H65:M65"/>
    <mergeCell ref="K53:K56"/>
    <mergeCell ref="L53:L56"/>
    <mergeCell ref="M53:M56"/>
    <mergeCell ref="B57:B60"/>
    <mergeCell ref="C57:G57"/>
    <mergeCell ref="C58:G58"/>
    <mergeCell ref="C59:G59"/>
    <mergeCell ref="C60:G60"/>
    <mergeCell ref="M48:M52"/>
    <mergeCell ref="E50:E51"/>
    <mergeCell ref="E52:F52"/>
    <mergeCell ref="B53:B56"/>
    <mergeCell ref="C53:C56"/>
    <mergeCell ref="D53:D56"/>
    <mergeCell ref="E53:E56"/>
    <mergeCell ref="G53:G56"/>
    <mergeCell ref="I53:I56"/>
    <mergeCell ref="J53:J56"/>
    <mergeCell ref="B34:B52"/>
    <mergeCell ref="K42:K43"/>
    <mergeCell ref="L42:L43"/>
    <mergeCell ref="M42:M43"/>
    <mergeCell ref="L46:L47"/>
    <mergeCell ref="M46:M47"/>
    <mergeCell ref="E47:F47"/>
    <mergeCell ref="C48:C52"/>
    <mergeCell ref="D48:D52"/>
    <mergeCell ref="E48:E49"/>
    <mergeCell ref="I48:I52"/>
    <mergeCell ref="J48:J52"/>
    <mergeCell ref="K48:K52"/>
    <mergeCell ref="L48:L52"/>
    <mergeCell ref="C46:C47"/>
    <mergeCell ref="D46:D47"/>
    <mergeCell ref="E46:F46"/>
    <mergeCell ref="I46:I47"/>
    <mergeCell ref="J46:J47"/>
    <mergeCell ref="K46:K47"/>
    <mergeCell ref="M44:M45"/>
    <mergeCell ref="E45:F45"/>
    <mergeCell ref="M38:M39"/>
    <mergeCell ref="E39:F39"/>
    <mergeCell ref="I40:I41"/>
    <mergeCell ref="K40:K41"/>
    <mergeCell ref="L40:L41"/>
    <mergeCell ref="M40:M41"/>
    <mergeCell ref="C44:C45"/>
    <mergeCell ref="D44:D45"/>
    <mergeCell ref="E44:F44"/>
    <mergeCell ref="I42:I43"/>
    <mergeCell ref="C38:C39"/>
    <mergeCell ref="D38:D39"/>
    <mergeCell ref="E38:F38"/>
    <mergeCell ref="I38:I39"/>
    <mergeCell ref="J38:J39"/>
    <mergeCell ref="K38:K39"/>
    <mergeCell ref="L38:L39"/>
    <mergeCell ref="I44:I45"/>
    <mergeCell ref="J44:J45"/>
    <mergeCell ref="K44:K45"/>
    <mergeCell ref="L44:L45"/>
    <mergeCell ref="C40:C43"/>
    <mergeCell ref="K32:K33"/>
    <mergeCell ref="L32:L33"/>
    <mergeCell ref="M32:M33"/>
    <mergeCell ref="K34:K35"/>
    <mergeCell ref="L34:L35"/>
    <mergeCell ref="M34:M35"/>
    <mergeCell ref="E35:F35"/>
    <mergeCell ref="C36:C37"/>
    <mergeCell ref="D36:D37"/>
    <mergeCell ref="E36:F36"/>
    <mergeCell ref="I36:I37"/>
    <mergeCell ref="J36:J37"/>
    <mergeCell ref="K36:K37"/>
    <mergeCell ref="C34:C35"/>
    <mergeCell ref="D34:D35"/>
    <mergeCell ref="E34:F34"/>
    <mergeCell ref="I34:I35"/>
    <mergeCell ref="J34:J35"/>
    <mergeCell ref="L36:L37"/>
    <mergeCell ref="M36:M37"/>
    <mergeCell ref="E37:F37"/>
    <mergeCell ref="K25:K26"/>
    <mergeCell ref="L25:L26"/>
    <mergeCell ref="M25:M26"/>
    <mergeCell ref="E26:F26"/>
    <mergeCell ref="C27:C31"/>
    <mergeCell ref="D27:D31"/>
    <mergeCell ref="G27:G31"/>
    <mergeCell ref="J27:J31"/>
    <mergeCell ref="K27:K31"/>
    <mergeCell ref="L27:L31"/>
    <mergeCell ref="M27:M31"/>
    <mergeCell ref="E27:E30"/>
    <mergeCell ref="E31:F31"/>
    <mergeCell ref="B24:B33"/>
    <mergeCell ref="E24:H24"/>
    <mergeCell ref="I24:J24"/>
    <mergeCell ref="C25:C26"/>
    <mergeCell ref="D25:D26"/>
    <mergeCell ref="E25:F25"/>
    <mergeCell ref="I25:I26"/>
    <mergeCell ref="J25:J26"/>
    <mergeCell ref="E33:F33"/>
    <mergeCell ref="C32:C33"/>
    <mergeCell ref="D32:D33"/>
    <mergeCell ref="E32:F32"/>
    <mergeCell ref="I32:I33"/>
    <mergeCell ref="J32:J33"/>
    <mergeCell ref="K1:M1"/>
    <mergeCell ref="B2:M2"/>
    <mergeCell ref="C4:G4"/>
    <mergeCell ref="H4:I4"/>
    <mergeCell ref="B5:B6"/>
    <mergeCell ref="C5:G6"/>
    <mergeCell ref="H5:I5"/>
    <mergeCell ref="J5:M5"/>
    <mergeCell ref="H6:I6"/>
    <mergeCell ref="J6:M6"/>
    <mergeCell ref="D40:D43"/>
    <mergeCell ref="J40:J43"/>
    <mergeCell ref="E40:F41"/>
    <mergeCell ref="E42:F43"/>
    <mergeCell ref="B10:B11"/>
    <mergeCell ref="C10:C11"/>
    <mergeCell ref="D10:D11"/>
    <mergeCell ref="E10:H10"/>
    <mergeCell ref="I10:J10"/>
    <mergeCell ref="C19:C23"/>
    <mergeCell ref="D19:D23"/>
    <mergeCell ref="E19:F19"/>
    <mergeCell ref="G19:G23"/>
    <mergeCell ref="E15:F15"/>
    <mergeCell ref="E16:F16"/>
    <mergeCell ref="E17:F17"/>
    <mergeCell ref="E18:F18"/>
    <mergeCell ref="E13:F13"/>
    <mergeCell ref="I19:I23"/>
    <mergeCell ref="J19:J23"/>
    <mergeCell ref="E20:F20"/>
    <mergeCell ref="E21:F21"/>
    <mergeCell ref="E22:F22"/>
    <mergeCell ref="E23:F23"/>
    <mergeCell ref="K10:M10"/>
    <mergeCell ref="E11:F11"/>
    <mergeCell ref="C14:C18"/>
    <mergeCell ref="D14:D18"/>
    <mergeCell ref="E14:F14"/>
    <mergeCell ref="G14:G18"/>
    <mergeCell ref="J14:J18"/>
    <mergeCell ref="K14:K18"/>
    <mergeCell ref="B12:B23"/>
    <mergeCell ref="C12:C13"/>
    <mergeCell ref="D12:D13"/>
    <mergeCell ref="E12:F12"/>
    <mergeCell ref="I12:I13"/>
    <mergeCell ref="J12:J13"/>
    <mergeCell ref="L14:L18"/>
    <mergeCell ref="M14:M18"/>
    <mergeCell ref="K12:K13"/>
    <mergeCell ref="L12:L13"/>
    <mergeCell ref="M12:M13"/>
    <mergeCell ref="K19:K23"/>
    <mergeCell ref="L19:L23"/>
    <mergeCell ref="M19:M23"/>
  </mergeCells>
  <phoneticPr fontId="2"/>
  <conditionalFormatting sqref="I24:J24">
    <cfRule type="expression" dxfId="96" priority="1">
      <formula>$I$24="×"</formula>
    </cfRule>
  </conditionalFormatting>
  <conditionalFormatting sqref="I25:J33">
    <cfRule type="expression" dxfId="95" priority="3">
      <formula>$I$24="×"</formula>
    </cfRule>
  </conditionalFormatting>
  <conditionalFormatting sqref="J27:J31 J14:J18">
    <cfRule type="expression" dxfId="94" priority="5" stopIfTrue="1">
      <formula>NOT(ISNUMBER($J14))</formula>
    </cfRule>
  </conditionalFormatting>
  <conditionalFormatting sqref="J57:J61">
    <cfRule type="cellIs" dxfId="93" priority="4" stopIfTrue="1" operator="equal">
      <formula>"×"</formula>
    </cfRule>
  </conditionalFormatting>
  <dataValidations count="14">
    <dataValidation type="list" allowBlank="1" showErrorMessage="1" error="リストより選択してください" sqref="I27:I31" xr:uid="{9D4E6CF4-B58B-4B44-AF57-A12CB8D36D1A}">
      <formula1>"2件,1件,0件"</formula1>
    </dataValidation>
    <dataValidation type="list" allowBlank="1" showInputMessage="1" showErrorMessage="1" sqref="I53:I56" xr:uid="{1BFE9593-BF65-488D-8D41-B0BE15AC5CA8}">
      <formula1>"不履行なし,1項目,2項目,3項目以上"</formula1>
    </dataValidation>
    <dataValidation type="list" allowBlank="1" showInputMessage="1" showErrorMessage="1" sqref="I48:I52" xr:uid="{2A9F1E9A-80A7-4FE2-863F-01F69FF0C755}">
      <formula1>"保有達成,保有未達成,未保有達成,未保有未達成,使用しない,　,"</formula1>
    </dataValidation>
    <dataValidation type="whole" allowBlank="1" showErrorMessage="1" sqref="I19:I23" xr:uid="{4D452B32-10F6-467C-8C33-F4826151DC11}">
      <formula1>0</formula1>
      <formula2>999</formula2>
    </dataValidation>
    <dataValidation type="list" allowBlank="1" showInputMessage="1" showErrorMessage="1" sqref="I14:I18" xr:uid="{60C8176D-34DF-4015-8174-41779654711B}">
      <formula1>"4件,3件,2件,1件,0件"</formula1>
    </dataValidation>
    <dataValidation type="list" allowBlank="1" showInputMessage="1" showErrorMessage="1" sqref="I24:J24" xr:uid="{B79F7FB7-D21E-432C-BABC-D63F86E81A98}">
      <formula1>"配置予定技術者,専任補助者,×"</formula1>
    </dataValidation>
    <dataValidation type="list" allowBlank="1" showInputMessage="1" showErrorMessage="1" sqref="I39" xr:uid="{CDC2AE87-22F8-4898-8195-7A95CF20D503}">
      <formula1>$G39:$G39</formula1>
    </dataValidation>
    <dataValidation type="list" allowBlank="1" showInputMessage="1" showErrorMessage="1" sqref="I47 I45" xr:uid="{37530266-FEE4-4E2D-A5B8-26899AF3B49E}">
      <formula1>$G45:$G57</formula1>
    </dataValidation>
    <dataValidation type="list" allowBlank="1" showInputMessage="1" showErrorMessage="1" sqref="J4" xr:uid="{D337EDDF-EF24-4E24-A354-6C4CAA16E357}">
      <formula1>$C$74:$C$138</formula1>
    </dataValidation>
    <dataValidation type="whole" allowBlank="1" showInputMessage="1" showErrorMessage="1" sqref="L4" xr:uid="{D92A4942-160E-4C61-AA96-A74B4BD5EBE9}">
      <formula1>0</formula1>
      <formula2>999999</formula2>
    </dataValidation>
    <dataValidation type="list" allowBlank="1" showInputMessage="1" showErrorMessage="1" sqref="I12:I13 I32:I38 I46 I44" xr:uid="{6A3B300F-44CE-4EFD-823E-A7F686517536}">
      <formula1>$G12:$G13</formula1>
    </dataValidation>
    <dataValidation type="list" allowBlank="1" showInputMessage="1" showErrorMessage="1" sqref="I25:I26" xr:uid="{EC8C98E6-E2BC-400A-B8D0-74A1717FD841}">
      <formula1>"あり,なし"</formula1>
    </dataValidation>
    <dataValidation type="list" allowBlank="1" showInputMessage="1" showErrorMessage="1" sqref="I40:I41" xr:uid="{8D3F656B-8572-494B-9760-8B55C0817895}">
      <formula1>$G$40:$G$41</formula1>
    </dataValidation>
    <dataValidation type="list" allowBlank="1" showInputMessage="1" showErrorMessage="1" sqref="I42:I43" xr:uid="{BC67FBC3-4996-4831-B6EC-B50927D85297}">
      <formula1>$G$42:$G$43</formula1>
    </dataValidation>
  </dataValidations>
  <printOptions horizontalCentered="1" verticalCentered="1"/>
  <pageMargins left="0.59055118110236227" right="0.19685039370078741" top="0.39370078740157483" bottom="0.39370078740157483" header="0" footer="0"/>
  <pageSetup paperSize="9" scale="63"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rgb="FFFF0000"/>
  </sheetPr>
  <dimension ref="A1:AT109"/>
  <sheetViews>
    <sheetView view="pageBreakPreview" zoomScale="75" zoomScaleNormal="100" zoomScaleSheetLayoutView="75" workbookViewId="0">
      <selection activeCell="L38" sqref="L38"/>
    </sheetView>
  </sheetViews>
  <sheetFormatPr defaultColWidth="9" defaultRowHeight="13"/>
  <cols>
    <col min="1" max="1" width="6.6328125" style="5" customWidth="1"/>
    <col min="2" max="3" width="3.6328125" style="5" customWidth="1"/>
    <col min="4" max="4" width="12.6328125" style="5" customWidth="1"/>
    <col min="5" max="5" width="2.08984375" style="5" customWidth="1"/>
    <col min="6" max="6" width="9.6328125" style="5" customWidth="1"/>
    <col min="7" max="7" width="15.6328125" style="5" customWidth="1"/>
    <col min="8" max="8" width="2.08984375" style="5" customWidth="1"/>
    <col min="9" max="9" width="14.08984375" style="5" customWidth="1"/>
    <col min="10" max="10" width="2.08984375" style="5" customWidth="1"/>
    <col min="11" max="12" width="3.6328125" style="5" customWidth="1"/>
    <col min="13" max="13" width="12.6328125" style="5" customWidth="1"/>
    <col min="14" max="14" width="3.6328125" style="5" customWidth="1"/>
    <col min="15" max="15" width="5.08984375" style="5" customWidth="1"/>
    <col min="16" max="16" width="2.08984375" style="5" customWidth="1"/>
    <col min="17" max="17" width="3.6328125" style="5" customWidth="1"/>
    <col min="18" max="18" width="5.08984375" style="5" customWidth="1"/>
    <col min="19" max="19" width="9.6328125" style="5" customWidth="1"/>
    <col min="20" max="21" width="3.6328125" style="5" customWidth="1"/>
    <col min="22" max="22" width="6.6328125" style="5" customWidth="1"/>
    <col min="23" max="27" width="3.6328125" style="5" customWidth="1"/>
    <col min="28" max="29" width="9.6328125" style="5" customWidth="1"/>
    <col min="30" max="30" width="5.08984375" style="5" customWidth="1"/>
    <col min="31" max="32" width="3.6328125" style="5" customWidth="1"/>
    <col min="33" max="33" width="9" style="5"/>
    <col min="34" max="34" width="20.6328125" style="5" customWidth="1"/>
    <col min="35" max="16384" width="9" style="5"/>
  </cols>
  <sheetData>
    <row r="1" spans="1:34" ht="15" customHeight="1">
      <c r="AA1" s="803" t="s">
        <v>271</v>
      </c>
      <c r="AB1" s="803"/>
      <c r="AC1" s="803"/>
      <c r="AD1" s="803"/>
      <c r="AE1" s="803"/>
    </row>
    <row r="2" spans="1:34" ht="21" customHeight="1">
      <c r="A2" s="804" t="s">
        <v>0</v>
      </c>
      <c r="B2" s="804"/>
      <c r="C2" s="804"/>
      <c r="D2" s="804"/>
      <c r="E2" s="804"/>
      <c r="F2" s="804"/>
      <c r="G2" s="804"/>
      <c r="H2" s="804"/>
      <c r="I2" s="804"/>
      <c r="J2" s="804"/>
      <c r="K2" s="804"/>
      <c r="L2" s="804"/>
      <c r="M2" s="804"/>
      <c r="N2" s="804"/>
      <c r="O2" s="804"/>
      <c r="P2" s="804"/>
      <c r="Q2" s="804"/>
      <c r="R2" s="804"/>
      <c r="S2" s="804"/>
      <c r="T2" s="804"/>
      <c r="U2" s="804"/>
      <c r="V2" s="804"/>
      <c r="W2" s="804"/>
      <c r="X2" s="804"/>
      <c r="Y2" s="804"/>
      <c r="Z2" s="804"/>
      <c r="AA2" s="804"/>
      <c r="AB2" s="804"/>
      <c r="AC2" s="804"/>
      <c r="AD2" s="804"/>
      <c r="AE2" s="804"/>
    </row>
    <row r="3" spans="1:34" ht="15" customHeight="1">
      <c r="U3" s="813" t="s">
        <v>252</v>
      </c>
      <c r="V3" s="813"/>
      <c r="W3" s="813"/>
      <c r="X3" s="125" t="s">
        <v>274</v>
      </c>
      <c r="Y3" s="805">
        <f>'様式１（表紙）'!L6</f>
        <v>0</v>
      </c>
      <c r="Z3" s="805"/>
      <c r="AA3" s="805"/>
      <c r="AB3" s="805"/>
      <c r="AC3" s="805"/>
      <c r="AD3" s="805"/>
      <c r="AE3" s="805"/>
    </row>
    <row r="4" spans="1:34" ht="15" customHeight="1">
      <c r="U4" s="813" t="s">
        <v>13</v>
      </c>
      <c r="V4" s="813"/>
      <c r="W4" s="813"/>
      <c r="X4" s="125" t="s">
        <v>274</v>
      </c>
      <c r="Y4" s="806" t="str">
        <f>'様式１（表紙）'!B11</f>
        <v>（都）国道２号線 平野取付道路 橋梁下部工事（Ａ２）</v>
      </c>
      <c r="Z4" s="806"/>
      <c r="AA4" s="806"/>
      <c r="AB4" s="806"/>
      <c r="AC4" s="806"/>
      <c r="AD4" s="806"/>
      <c r="AE4" s="806"/>
    </row>
    <row r="5" spans="1:34" ht="21" customHeight="1">
      <c r="A5" s="827" t="s">
        <v>327</v>
      </c>
      <c r="B5" s="827"/>
      <c r="C5" s="827"/>
      <c r="D5" s="827"/>
      <c r="E5" s="827"/>
      <c r="F5" s="827"/>
      <c r="G5" s="823" t="str">
        <f>"対象期間："&amp;TEXT(IF(AND(MONTH(様式４!R48)&gt;=1,MONTH(様式４!R48)&lt;=3),EOMONTH(様式４!R48,-16*12),EOMONTH(様式４!R48,-15*12)),"[$-ja-JP-x-gannen]ggge")&amp;"年度～入札参加申込期限日"</f>
        <v>対象期間：平成23年度～入札参加申込期限日</v>
      </c>
      <c r="H5" s="823"/>
      <c r="I5" s="823"/>
      <c r="J5" s="823"/>
      <c r="K5" s="824"/>
      <c r="L5" s="824"/>
      <c r="M5" s="299" t="s">
        <v>504</v>
      </c>
      <c r="N5" s="825" t="s">
        <v>463</v>
      </c>
      <c r="O5" s="825"/>
      <c r="P5" s="825"/>
      <c r="Q5" s="826" t="s">
        <v>815</v>
      </c>
      <c r="R5" s="826"/>
      <c r="S5" s="826"/>
      <c r="T5" s="826"/>
      <c r="U5" s="826"/>
      <c r="V5" s="826"/>
      <c r="W5" s="826"/>
      <c r="X5" s="826"/>
      <c r="Y5" s="826"/>
      <c r="Z5" s="826"/>
      <c r="AA5" s="826"/>
      <c r="AB5" s="826"/>
      <c r="AC5" s="826"/>
      <c r="AD5" s="826"/>
      <c r="AE5" s="826"/>
      <c r="AG5" s="447" t="s">
        <v>801</v>
      </c>
      <c r="AH5" s="4"/>
    </row>
    <row r="6" spans="1:34" ht="3" customHeight="1">
      <c r="A6" s="127"/>
      <c r="B6" s="127"/>
      <c r="C6" s="127"/>
      <c r="D6" s="127"/>
      <c r="F6" s="126"/>
      <c r="G6" s="126"/>
      <c r="K6" s="328"/>
      <c r="L6" s="328"/>
      <c r="M6" s="328"/>
    </row>
    <row r="7" spans="1:34" ht="15" customHeight="1">
      <c r="A7" s="814" t="s">
        <v>340</v>
      </c>
      <c r="B7" s="808" t="s">
        <v>355</v>
      </c>
      <c r="C7" s="808"/>
      <c r="D7" s="809"/>
      <c r="E7" s="153"/>
      <c r="F7" s="808" t="s">
        <v>312</v>
      </c>
      <c r="G7" s="808"/>
      <c r="H7" s="808"/>
      <c r="I7" s="808"/>
      <c r="J7" s="124"/>
      <c r="K7" s="807" t="s">
        <v>597</v>
      </c>
      <c r="L7" s="808"/>
      <c r="M7" s="809"/>
      <c r="N7" s="807" t="s">
        <v>4</v>
      </c>
      <c r="O7" s="808"/>
      <c r="P7" s="808"/>
      <c r="Q7" s="808"/>
      <c r="R7" s="809"/>
      <c r="S7" s="255"/>
      <c r="T7" s="256"/>
      <c r="U7" s="256"/>
      <c r="V7" s="816" t="s">
        <v>361</v>
      </c>
      <c r="W7" s="816"/>
      <c r="X7" s="816"/>
      <c r="Y7" s="816"/>
      <c r="Z7" s="256"/>
      <c r="AA7" s="256"/>
      <c r="AB7" s="257"/>
      <c r="AC7" s="815" t="s">
        <v>237</v>
      </c>
      <c r="AD7" s="816"/>
      <c r="AE7" s="817"/>
    </row>
    <row r="8" spans="1:34" ht="15" customHeight="1">
      <c r="A8" s="814"/>
      <c r="B8" s="811"/>
      <c r="C8" s="811"/>
      <c r="D8" s="812"/>
      <c r="E8" s="143"/>
      <c r="F8" s="811"/>
      <c r="G8" s="811"/>
      <c r="H8" s="811"/>
      <c r="I8" s="811"/>
      <c r="J8" s="192"/>
      <c r="K8" s="810" t="s">
        <v>705</v>
      </c>
      <c r="L8" s="811"/>
      <c r="M8" s="812"/>
      <c r="N8" s="810"/>
      <c r="O8" s="811"/>
      <c r="P8" s="811"/>
      <c r="Q8" s="811"/>
      <c r="R8" s="812"/>
      <c r="S8" s="828" t="s">
        <v>458</v>
      </c>
      <c r="T8" s="821"/>
      <c r="U8" s="821"/>
      <c r="V8" s="821" t="s">
        <v>459</v>
      </c>
      <c r="W8" s="821"/>
      <c r="X8" s="821"/>
      <c r="Y8" s="821"/>
      <c r="Z8" s="821" t="s">
        <v>460</v>
      </c>
      <c r="AA8" s="821"/>
      <c r="AB8" s="822"/>
      <c r="AC8" s="818"/>
      <c r="AD8" s="819"/>
      <c r="AE8" s="820"/>
    </row>
    <row r="9" spans="1:34" ht="15" customHeight="1">
      <c r="A9" s="850" t="s">
        <v>7</v>
      </c>
      <c r="B9" s="832"/>
      <c r="C9" s="832"/>
      <c r="D9" s="833"/>
      <c r="E9" s="134"/>
      <c r="F9" s="857"/>
      <c r="G9" s="857"/>
      <c r="H9" s="857"/>
      <c r="I9" s="857"/>
      <c r="J9" s="268"/>
      <c r="K9" s="851" t="s">
        <v>263</v>
      </c>
      <c r="L9" s="853"/>
      <c r="M9" s="854"/>
      <c r="N9" s="887"/>
      <c r="O9" s="888"/>
      <c r="P9" s="888"/>
      <c r="Q9" s="888"/>
      <c r="R9" s="889"/>
      <c r="S9" s="952"/>
      <c r="T9" s="953"/>
      <c r="U9" s="953"/>
      <c r="V9" s="953"/>
      <c r="W9" s="953"/>
      <c r="X9" s="953"/>
      <c r="Y9" s="953"/>
      <c r="Z9" s="948"/>
      <c r="AA9" s="948"/>
      <c r="AB9" s="949"/>
      <c r="AC9" s="945"/>
      <c r="AD9" s="946"/>
      <c r="AE9" s="947"/>
    </row>
    <row r="10" spans="1:34" ht="15" customHeight="1">
      <c r="A10" s="850"/>
      <c r="B10" s="838"/>
      <c r="C10" s="838"/>
      <c r="D10" s="839"/>
      <c r="E10" s="152"/>
      <c r="F10" s="858"/>
      <c r="G10" s="858"/>
      <c r="H10" s="858"/>
      <c r="I10" s="858"/>
      <c r="J10" s="269"/>
      <c r="K10" s="852"/>
      <c r="L10" s="855"/>
      <c r="M10" s="856"/>
      <c r="N10" s="852" t="str">
        <f>IF(N9=$D$67,"（出資比率","")</f>
        <v/>
      </c>
      <c r="O10" s="886"/>
      <c r="P10" s="886"/>
      <c r="Q10" s="267"/>
      <c r="R10" s="269" t="str">
        <f>IF(N10="","","％）")</f>
        <v/>
      </c>
      <c r="S10" s="954"/>
      <c r="T10" s="950"/>
      <c r="U10" s="950"/>
      <c r="V10" s="950"/>
      <c r="W10" s="950"/>
      <c r="X10" s="950"/>
      <c r="Y10" s="950"/>
      <c r="Z10" s="950"/>
      <c r="AA10" s="950"/>
      <c r="AB10" s="951"/>
      <c r="AC10" s="837"/>
      <c r="AD10" s="838"/>
      <c r="AE10" s="839"/>
    </row>
    <row r="11" spans="1:34" ht="15" customHeight="1">
      <c r="A11" s="258"/>
      <c r="B11" s="849"/>
      <c r="C11" s="849"/>
      <c r="D11" s="849"/>
      <c r="F11" s="808"/>
      <c r="G11" s="808"/>
      <c r="H11" s="808"/>
      <c r="I11" s="808"/>
      <c r="K11" s="125"/>
      <c r="L11" s="125"/>
    </row>
    <row r="12" spans="1:34" ht="21" customHeight="1">
      <c r="A12" s="862" t="s">
        <v>328</v>
      </c>
      <c r="B12" s="862"/>
      <c r="C12" s="862"/>
      <c r="D12" s="862"/>
      <c r="E12" s="862"/>
      <c r="F12" s="862"/>
      <c r="G12" s="823" t="str">
        <f>"対象期間："&amp;TEXT(IF(AND(MONTH(様式４!R48)&gt;=1,MONTH(様式４!R48)&lt;=6),EOMONTH(様式４!R48,-9*12),EOMONTH(様式４!R48,-8*12)),"[$-ja-JP-x-gannen]ggge")&amp;"年度～"&amp;TEXT(IF(AND(MONTH(様式４!R48)&gt;=1,MONTH(様式４!R48)&lt;=6),EOMONTH(様式４!R48,-2*12),EOMONTH(様式４!R48,-1*12)),"[$-ja-JP-x-gannen]ggge")&amp;"年度"</f>
        <v>対象期間：平成30年度～令和7年度</v>
      </c>
      <c r="H12" s="823"/>
      <c r="I12" s="823"/>
      <c r="J12" s="823"/>
      <c r="K12" s="823"/>
      <c r="L12" s="823"/>
      <c r="M12" s="261" t="s">
        <v>462</v>
      </c>
      <c r="N12" s="260"/>
      <c r="O12" s="260"/>
      <c r="P12" s="260"/>
      <c r="Q12" s="260"/>
      <c r="R12" s="260"/>
      <c r="S12" s="944"/>
      <c r="T12" s="944"/>
      <c r="U12" s="944"/>
    </row>
    <row r="13" spans="1:34" ht="3" customHeight="1" thickBot="1">
      <c r="A13" s="128"/>
      <c r="B13" s="128"/>
      <c r="C13" s="128"/>
      <c r="D13" s="128"/>
    </row>
    <row r="14" spans="1:34" ht="15" customHeight="1" thickTop="1">
      <c r="A14" s="860" t="s">
        <v>340</v>
      </c>
      <c r="B14" s="807" t="s">
        <v>261</v>
      </c>
      <c r="C14" s="808"/>
      <c r="D14" s="809"/>
      <c r="E14" s="153"/>
      <c r="F14" s="808" t="s">
        <v>312</v>
      </c>
      <c r="G14" s="808"/>
      <c r="H14" s="808"/>
      <c r="I14" s="808"/>
      <c r="J14" s="124"/>
      <c r="K14" s="807" t="s">
        <v>706</v>
      </c>
      <c r="L14" s="808"/>
      <c r="M14" s="809"/>
      <c r="N14" s="807" t="s">
        <v>4</v>
      </c>
      <c r="O14" s="808"/>
      <c r="P14" s="808"/>
      <c r="Q14" s="808"/>
      <c r="R14" s="809"/>
      <c r="S14" s="807" t="s">
        <v>262</v>
      </c>
      <c r="T14" s="808"/>
      <c r="U14" s="809"/>
      <c r="V14" s="807" t="s">
        <v>270</v>
      </c>
      <c r="W14" s="808"/>
      <c r="X14" s="809"/>
      <c r="Y14" s="807" t="s">
        <v>295</v>
      </c>
      <c r="Z14" s="809"/>
      <c r="AA14" s="125"/>
      <c r="AB14" s="938" t="s">
        <v>27</v>
      </c>
      <c r="AC14" s="939"/>
      <c r="AD14" s="942">
        <f>COUNTIF($Y$16:$Y$23,"&gt;=85")</f>
        <v>0</v>
      </c>
      <c r="AE14" s="943"/>
      <c r="AG14" s="935"/>
    </row>
    <row r="15" spans="1:34" ht="15" customHeight="1">
      <c r="A15" s="861"/>
      <c r="B15" s="810"/>
      <c r="C15" s="811"/>
      <c r="D15" s="812"/>
      <c r="E15" s="143" t="s">
        <v>310</v>
      </c>
      <c r="F15" s="811" t="s">
        <v>549</v>
      </c>
      <c r="G15" s="811"/>
      <c r="H15" s="811"/>
      <c r="I15" s="811"/>
      <c r="J15" s="192" t="s">
        <v>311</v>
      </c>
      <c r="K15" s="810"/>
      <c r="L15" s="811"/>
      <c r="M15" s="812"/>
      <c r="N15" s="810"/>
      <c r="O15" s="811"/>
      <c r="P15" s="811"/>
      <c r="Q15" s="811"/>
      <c r="R15" s="812"/>
      <c r="S15" s="810"/>
      <c r="T15" s="811"/>
      <c r="U15" s="812"/>
      <c r="V15" s="810"/>
      <c r="W15" s="811"/>
      <c r="X15" s="812"/>
      <c r="Y15" s="810"/>
      <c r="Z15" s="812"/>
      <c r="AA15" s="248"/>
      <c r="AB15" s="906"/>
      <c r="AC15" s="907"/>
      <c r="AD15" s="924"/>
      <c r="AE15" s="925"/>
      <c r="AG15" s="935"/>
    </row>
    <row r="16" spans="1:34" ht="15" customHeight="1">
      <c r="A16" s="859" t="s">
        <v>7</v>
      </c>
      <c r="B16" s="831"/>
      <c r="C16" s="832"/>
      <c r="D16" s="833"/>
      <c r="E16" s="134"/>
      <c r="F16" s="832"/>
      <c r="G16" s="832"/>
      <c r="H16" s="832"/>
      <c r="I16" s="832"/>
      <c r="J16" s="141"/>
      <c r="K16" s="851" t="s">
        <v>263</v>
      </c>
      <c r="L16" s="853"/>
      <c r="M16" s="854"/>
      <c r="N16" s="887"/>
      <c r="O16" s="888"/>
      <c r="P16" s="888"/>
      <c r="Q16" s="888"/>
      <c r="R16" s="889"/>
      <c r="S16" s="892"/>
      <c r="T16" s="912"/>
      <c r="U16" s="913"/>
      <c r="V16" s="882"/>
      <c r="W16" s="853"/>
      <c r="X16" s="854"/>
      <c r="Y16" s="884"/>
      <c r="Z16" s="885"/>
      <c r="AA16" s="249"/>
      <c r="AB16" s="904" t="s">
        <v>50</v>
      </c>
      <c r="AC16" s="905"/>
      <c r="AD16" s="922">
        <f>COUNTIF($Y$16:$Y$23,"&gt;=80")-AD14</f>
        <v>0</v>
      </c>
      <c r="AE16" s="923"/>
      <c r="AG16" s="935"/>
    </row>
    <row r="17" spans="1:33" ht="15" customHeight="1">
      <c r="A17" s="830"/>
      <c r="B17" s="837"/>
      <c r="C17" s="838"/>
      <c r="D17" s="839"/>
      <c r="E17" s="152" t="s">
        <v>272</v>
      </c>
      <c r="F17" s="838" t="str">
        <f>IF(AND(B16&lt;&gt;$F$86,B16&lt;&gt;""),"※記載不要","")</f>
        <v/>
      </c>
      <c r="G17" s="838"/>
      <c r="H17" s="838"/>
      <c r="I17" s="838"/>
      <c r="J17" s="132" t="s">
        <v>311</v>
      </c>
      <c r="K17" s="852"/>
      <c r="L17" s="855"/>
      <c r="M17" s="856"/>
      <c r="N17" s="852" t="str">
        <f t="shared" ref="N17" si="0">IF(N16=$D$67,"（出資比率","")</f>
        <v/>
      </c>
      <c r="O17" s="886"/>
      <c r="P17" s="886"/>
      <c r="Q17" s="267"/>
      <c r="R17" s="269" t="str">
        <f t="shared" ref="R17" si="1">IF(N17="","","％）")</f>
        <v/>
      </c>
      <c r="S17" s="914"/>
      <c r="T17" s="915"/>
      <c r="U17" s="916"/>
      <c r="V17" s="883"/>
      <c r="W17" s="855"/>
      <c r="X17" s="856"/>
      <c r="Y17" s="917"/>
      <c r="Z17" s="918"/>
      <c r="AB17" s="906"/>
      <c r="AC17" s="907"/>
      <c r="AD17" s="924"/>
      <c r="AE17" s="925"/>
      <c r="AG17" s="935"/>
    </row>
    <row r="18" spans="1:33" ht="15" customHeight="1">
      <c r="A18" s="829" t="s">
        <v>7</v>
      </c>
      <c r="B18" s="831"/>
      <c r="C18" s="832"/>
      <c r="D18" s="833"/>
      <c r="E18" s="134"/>
      <c r="F18" s="832"/>
      <c r="G18" s="832"/>
      <c r="H18" s="832"/>
      <c r="I18" s="832"/>
      <c r="J18" s="151"/>
      <c r="K18" s="851" t="s">
        <v>263</v>
      </c>
      <c r="L18" s="853"/>
      <c r="M18" s="854"/>
      <c r="N18" s="884"/>
      <c r="O18" s="857"/>
      <c r="P18" s="857"/>
      <c r="Q18" s="857"/>
      <c r="R18" s="885"/>
      <c r="S18" s="898"/>
      <c r="T18" s="899"/>
      <c r="U18" s="900"/>
      <c r="V18" s="882"/>
      <c r="W18" s="853"/>
      <c r="X18" s="854"/>
      <c r="Y18" s="884"/>
      <c r="Z18" s="885"/>
      <c r="AB18" s="908" t="s">
        <v>51</v>
      </c>
      <c r="AC18" s="909"/>
      <c r="AD18" s="922">
        <f>COUNTIF($Y$16:$Y$23,"&gt;=75")-SUM(AD14:AD17)</f>
        <v>0</v>
      </c>
      <c r="AE18" s="923"/>
      <c r="AG18" s="935"/>
    </row>
    <row r="19" spans="1:33" ht="15" customHeight="1">
      <c r="A19" s="830"/>
      <c r="B19" s="837"/>
      <c r="C19" s="838"/>
      <c r="D19" s="839"/>
      <c r="E19" s="152" t="s">
        <v>272</v>
      </c>
      <c r="F19" s="838" t="str">
        <f>IF(AND(B18&lt;&gt;$F$86,B18&lt;&gt;""),"※記載不要","")</f>
        <v/>
      </c>
      <c r="G19" s="838"/>
      <c r="H19" s="838"/>
      <c r="I19" s="838"/>
      <c r="J19" s="132" t="s">
        <v>311</v>
      </c>
      <c r="K19" s="852"/>
      <c r="L19" s="855"/>
      <c r="M19" s="856"/>
      <c r="N19" s="852" t="str">
        <f t="shared" ref="N19" si="2">IF(N18=$D$67,"（出資比率","")</f>
        <v/>
      </c>
      <c r="O19" s="886"/>
      <c r="P19" s="886"/>
      <c r="Q19" s="267"/>
      <c r="R19" s="269" t="str">
        <f t="shared" ref="R19" si="3">IF(N19="","","％）")</f>
        <v/>
      </c>
      <c r="S19" s="901"/>
      <c r="T19" s="902"/>
      <c r="U19" s="903"/>
      <c r="V19" s="883"/>
      <c r="W19" s="855"/>
      <c r="X19" s="856"/>
      <c r="Y19" s="917"/>
      <c r="Z19" s="918"/>
      <c r="AB19" s="906"/>
      <c r="AC19" s="907"/>
      <c r="AD19" s="924"/>
      <c r="AE19" s="925"/>
      <c r="AG19" s="935"/>
    </row>
    <row r="20" spans="1:33" ht="15" customHeight="1">
      <c r="A20" s="829" t="s">
        <v>7</v>
      </c>
      <c r="B20" s="831"/>
      <c r="C20" s="832"/>
      <c r="D20" s="833"/>
      <c r="E20" s="134"/>
      <c r="F20" s="832"/>
      <c r="G20" s="832"/>
      <c r="H20" s="832"/>
      <c r="I20" s="832"/>
      <c r="J20" s="151"/>
      <c r="K20" s="851" t="s">
        <v>263</v>
      </c>
      <c r="L20" s="853"/>
      <c r="M20" s="854"/>
      <c r="N20" s="884"/>
      <c r="O20" s="857"/>
      <c r="P20" s="857"/>
      <c r="Q20" s="857"/>
      <c r="R20" s="885"/>
      <c r="S20" s="898"/>
      <c r="T20" s="899"/>
      <c r="U20" s="900"/>
      <c r="V20" s="882"/>
      <c r="W20" s="853"/>
      <c r="X20" s="854"/>
      <c r="Y20" s="884"/>
      <c r="Z20" s="885"/>
      <c r="AB20" s="910" t="s">
        <v>305</v>
      </c>
      <c r="AC20" s="911"/>
      <c r="AD20" s="922">
        <f>COUNTIF($Y$16:$Y$23,"&gt;=70")-SUM(AD14:AD19)</f>
        <v>0</v>
      </c>
      <c r="AE20" s="923"/>
      <c r="AG20" s="935"/>
    </row>
    <row r="21" spans="1:33" ht="15" customHeight="1">
      <c r="A21" s="830"/>
      <c r="B21" s="837"/>
      <c r="C21" s="838"/>
      <c r="D21" s="839"/>
      <c r="E21" s="152" t="s">
        <v>272</v>
      </c>
      <c r="F21" s="838" t="str">
        <f>IF(AND(B20&lt;&gt;$F$86,B20&lt;&gt;""),"※記載不要","")</f>
        <v/>
      </c>
      <c r="G21" s="838"/>
      <c r="H21" s="838"/>
      <c r="I21" s="838"/>
      <c r="J21" s="132" t="s">
        <v>311</v>
      </c>
      <c r="K21" s="852"/>
      <c r="L21" s="855"/>
      <c r="M21" s="856"/>
      <c r="N21" s="852" t="str">
        <f t="shared" ref="N21" si="4">IF(N20=$D$67,"（出資比率","")</f>
        <v/>
      </c>
      <c r="O21" s="886"/>
      <c r="P21" s="886"/>
      <c r="Q21" s="267"/>
      <c r="R21" s="269" t="str">
        <f t="shared" ref="R21" si="5">IF(N21="","","％）")</f>
        <v/>
      </c>
      <c r="S21" s="901"/>
      <c r="T21" s="902"/>
      <c r="U21" s="903"/>
      <c r="V21" s="883"/>
      <c r="W21" s="855"/>
      <c r="X21" s="856"/>
      <c r="Y21" s="917"/>
      <c r="Z21" s="918"/>
      <c r="AB21" s="910"/>
      <c r="AC21" s="911"/>
      <c r="AD21" s="924"/>
      <c r="AE21" s="925"/>
      <c r="AG21" s="935"/>
    </row>
    <row r="22" spans="1:33" ht="15" customHeight="1">
      <c r="A22" s="829" t="s">
        <v>7</v>
      </c>
      <c r="B22" s="831"/>
      <c r="C22" s="832"/>
      <c r="D22" s="833"/>
      <c r="E22" s="134"/>
      <c r="F22" s="836"/>
      <c r="G22" s="836"/>
      <c r="H22" s="836"/>
      <c r="I22" s="836"/>
      <c r="J22" s="151"/>
      <c r="K22" s="851" t="s">
        <v>263</v>
      </c>
      <c r="L22" s="853"/>
      <c r="M22" s="854"/>
      <c r="N22" s="884"/>
      <c r="O22" s="857"/>
      <c r="P22" s="857"/>
      <c r="Q22" s="857"/>
      <c r="R22" s="885"/>
      <c r="S22" s="892"/>
      <c r="T22" s="893"/>
      <c r="U22" s="894"/>
      <c r="V22" s="882"/>
      <c r="W22" s="853"/>
      <c r="X22" s="854"/>
      <c r="Y22" s="884"/>
      <c r="Z22" s="885"/>
      <c r="AB22" s="910" t="s">
        <v>479</v>
      </c>
      <c r="AC22" s="911"/>
      <c r="AD22" s="922">
        <f>4-SUM(AD14:AD21)</f>
        <v>4</v>
      </c>
      <c r="AE22" s="923"/>
      <c r="AG22" s="935"/>
    </row>
    <row r="23" spans="1:33" ht="15" customHeight="1" thickBot="1">
      <c r="A23" s="830"/>
      <c r="B23" s="837"/>
      <c r="C23" s="838"/>
      <c r="D23" s="839"/>
      <c r="E23" s="152" t="s">
        <v>272</v>
      </c>
      <c r="F23" s="838" t="str">
        <f>IF(AND(B22&lt;&gt;$F$86,B22&lt;&gt;""),"※記載不要","")</f>
        <v/>
      </c>
      <c r="G23" s="838"/>
      <c r="H23" s="838"/>
      <c r="I23" s="838"/>
      <c r="J23" s="132" t="s">
        <v>311</v>
      </c>
      <c r="K23" s="852"/>
      <c r="L23" s="855"/>
      <c r="M23" s="856"/>
      <c r="N23" s="852" t="str">
        <f t="shared" ref="N23" si="6">IF(N22=$D$67,"（出資比率","")</f>
        <v/>
      </c>
      <c r="O23" s="886"/>
      <c r="P23" s="886"/>
      <c r="Q23" s="267"/>
      <c r="R23" s="269" t="str">
        <f t="shared" ref="R23" si="7">IF(N23="","","％）")</f>
        <v/>
      </c>
      <c r="S23" s="895"/>
      <c r="T23" s="896"/>
      <c r="U23" s="897"/>
      <c r="V23" s="883"/>
      <c r="W23" s="855"/>
      <c r="X23" s="856"/>
      <c r="Y23" s="917"/>
      <c r="Z23" s="918"/>
      <c r="AB23" s="940"/>
      <c r="AC23" s="941"/>
      <c r="AD23" s="936"/>
      <c r="AE23" s="937"/>
      <c r="AG23" s="935"/>
    </row>
    <row r="24" spans="1:33" ht="6" customHeight="1" thickTop="1" thickBot="1">
      <c r="A24" s="258"/>
      <c r="B24" s="258"/>
      <c r="C24" s="258"/>
      <c r="D24" s="258"/>
    </row>
    <row r="25" spans="1:33" ht="6" customHeight="1" thickTop="1">
      <c r="A25" s="259"/>
      <c r="B25" s="259"/>
      <c r="C25" s="259"/>
      <c r="D25" s="259"/>
      <c r="R25" s="919" t="s">
        <v>333</v>
      </c>
      <c r="S25" s="920"/>
      <c r="T25" s="200"/>
      <c r="U25" s="200"/>
      <c r="V25" s="200"/>
      <c r="W25" s="200"/>
      <c r="X25" s="200"/>
      <c r="Y25" s="200"/>
      <c r="Z25" s="200"/>
      <c r="AA25" s="200"/>
      <c r="AB25" s="200"/>
      <c r="AC25" s="200"/>
      <c r="AD25" s="201"/>
    </row>
    <row r="26" spans="1:33" ht="9" customHeight="1">
      <c r="A26" s="862" t="s">
        <v>438</v>
      </c>
      <c r="B26" s="862"/>
      <c r="C26" s="862"/>
      <c r="D26" s="862"/>
      <c r="E26" s="862"/>
      <c r="F26" s="862"/>
      <c r="G26" s="944"/>
      <c r="H26" s="944"/>
      <c r="I26" s="944"/>
      <c r="R26" s="921"/>
      <c r="S26" s="787"/>
      <c r="T26" s="194"/>
      <c r="U26" s="194"/>
      <c r="V26" s="194"/>
      <c r="W26" s="194"/>
      <c r="X26" s="194"/>
      <c r="Y26" s="194"/>
      <c r="Z26" s="194"/>
      <c r="AA26" s="194"/>
      <c r="AB26" s="194"/>
      <c r="AC26" s="194"/>
      <c r="AD26" s="198"/>
    </row>
    <row r="27" spans="1:33" ht="12" customHeight="1">
      <c r="A27" s="862"/>
      <c r="B27" s="862"/>
      <c r="C27" s="862"/>
      <c r="D27" s="862"/>
      <c r="E27" s="862"/>
      <c r="F27" s="862"/>
      <c r="G27" s="129"/>
      <c r="H27" s="129"/>
      <c r="I27" s="129"/>
      <c r="R27" s="865" t="s">
        <v>186</v>
      </c>
      <c r="S27" s="800" t="s">
        <v>350</v>
      </c>
      <c r="T27" s="800"/>
      <c r="U27" s="800"/>
      <c r="V27" s="800"/>
      <c r="W27" s="800"/>
      <c r="X27" s="800"/>
      <c r="Y27" s="800"/>
      <c r="Z27" s="800"/>
      <c r="AA27" s="800"/>
      <c r="AB27" s="800"/>
      <c r="AC27" s="800"/>
      <c r="AD27" s="873"/>
      <c r="AE27" s="194"/>
    </row>
    <row r="28" spans="1:33" ht="3" customHeight="1">
      <c r="A28" s="130"/>
      <c r="B28" s="130"/>
      <c r="C28" s="130"/>
      <c r="D28" s="130"/>
      <c r="F28" s="129"/>
      <c r="G28" s="129"/>
      <c r="H28" s="129"/>
      <c r="I28" s="129"/>
      <c r="R28" s="865"/>
      <c r="S28" s="800"/>
      <c r="T28" s="800"/>
      <c r="U28" s="800"/>
      <c r="V28" s="800"/>
      <c r="W28" s="800"/>
      <c r="X28" s="800"/>
      <c r="Y28" s="800"/>
      <c r="Z28" s="800"/>
      <c r="AA28" s="800"/>
      <c r="AB28" s="800"/>
      <c r="AC28" s="800"/>
      <c r="AD28" s="873"/>
      <c r="AE28" s="194"/>
    </row>
    <row r="29" spans="1:33" ht="15" customHeight="1">
      <c r="A29" s="845" t="s">
        <v>276</v>
      </c>
      <c r="B29" s="845"/>
      <c r="C29" s="845"/>
      <c r="D29" s="845"/>
      <c r="E29" s="845"/>
      <c r="F29" s="845"/>
      <c r="G29" s="845"/>
      <c r="H29" s="845"/>
      <c r="I29" s="845"/>
      <c r="J29" s="845"/>
      <c r="K29" s="845"/>
      <c r="L29" s="845"/>
      <c r="M29" s="845"/>
      <c r="N29" s="135"/>
      <c r="O29" s="136"/>
      <c r="P29" s="4"/>
      <c r="Q29" s="138"/>
      <c r="R29" s="199"/>
      <c r="S29" s="801" t="s">
        <v>750</v>
      </c>
      <c r="T29" s="801"/>
      <c r="U29" s="801"/>
      <c r="V29" s="801"/>
      <c r="W29" s="801"/>
      <c r="X29" s="801"/>
      <c r="Y29" s="801"/>
      <c r="Z29" s="801"/>
      <c r="AA29" s="801"/>
      <c r="AB29" s="801"/>
      <c r="AC29" s="801"/>
      <c r="AD29" s="802"/>
      <c r="AE29" s="194"/>
    </row>
    <row r="30" spans="1:33" ht="15" customHeight="1">
      <c r="A30" s="845" t="s">
        <v>16</v>
      </c>
      <c r="B30" s="845"/>
      <c r="C30" s="845"/>
      <c r="D30" s="845"/>
      <c r="E30" s="845"/>
      <c r="F30" s="845"/>
      <c r="G30" s="845"/>
      <c r="H30" s="845"/>
      <c r="I30" s="845"/>
      <c r="J30" s="845"/>
      <c r="K30" s="845"/>
      <c r="L30" s="845"/>
      <c r="M30" s="193" t="s">
        <v>325</v>
      </c>
      <c r="N30" s="135"/>
      <c r="O30" s="136"/>
      <c r="Q30" s="139"/>
      <c r="R30" s="199" t="s">
        <v>409</v>
      </c>
      <c r="S30" s="800" t="s">
        <v>546</v>
      </c>
      <c r="T30" s="800"/>
      <c r="U30" s="800"/>
      <c r="V30" s="800"/>
      <c r="W30" s="800"/>
      <c r="X30" s="800"/>
      <c r="Y30" s="800"/>
      <c r="Z30" s="800"/>
      <c r="AA30" s="800"/>
      <c r="AB30" s="800"/>
      <c r="AC30" s="800"/>
      <c r="AD30" s="873"/>
      <c r="AE30" s="194"/>
    </row>
    <row r="31" spans="1:33" ht="15" customHeight="1">
      <c r="A31" s="834" t="s">
        <v>338</v>
      </c>
      <c r="B31" s="835"/>
      <c r="C31" s="835"/>
      <c r="D31" s="835"/>
      <c r="E31" s="835"/>
      <c r="F31" s="835"/>
      <c r="G31" s="835"/>
      <c r="H31" s="835"/>
      <c r="I31" s="835"/>
      <c r="J31" s="835"/>
      <c r="K31" s="835"/>
      <c r="L31" s="835"/>
      <c r="M31" s="890"/>
      <c r="N31" s="134"/>
      <c r="O31" s="133"/>
      <c r="Q31" s="139"/>
      <c r="R31" s="199"/>
      <c r="S31" s="800" t="s">
        <v>544</v>
      </c>
      <c r="T31" s="800"/>
      <c r="U31" s="800"/>
      <c r="V31" s="800"/>
      <c r="W31" s="800"/>
      <c r="X31" s="800"/>
      <c r="Y31" s="800"/>
      <c r="Z31" s="800"/>
      <c r="AA31" s="800"/>
      <c r="AB31" s="800"/>
      <c r="AC31" s="800"/>
      <c r="AD31" s="873"/>
      <c r="AE31" s="194"/>
    </row>
    <row r="32" spans="1:33" ht="15" customHeight="1">
      <c r="A32" s="843"/>
      <c r="B32" s="844"/>
      <c r="C32" s="844"/>
      <c r="D32" s="844"/>
      <c r="E32" s="844"/>
      <c r="F32" s="844"/>
      <c r="G32" s="844"/>
      <c r="H32" s="844"/>
      <c r="I32" s="844"/>
      <c r="J32" s="844"/>
      <c r="K32" s="844"/>
      <c r="L32" s="844"/>
      <c r="M32" s="891"/>
      <c r="N32" s="134"/>
      <c r="O32" s="133"/>
      <c r="Q32" s="139"/>
      <c r="R32" s="199" t="s">
        <v>542</v>
      </c>
      <c r="S32" s="800" t="s">
        <v>786</v>
      </c>
      <c r="T32" s="800"/>
      <c r="U32" s="800"/>
      <c r="V32" s="800"/>
      <c r="W32" s="800"/>
      <c r="X32" s="800"/>
      <c r="Y32" s="800"/>
      <c r="Z32" s="800"/>
      <c r="AA32" s="800"/>
      <c r="AB32" s="800"/>
      <c r="AC32" s="800"/>
      <c r="AD32" s="873"/>
      <c r="AE32" s="194"/>
    </row>
    <row r="33" spans="1:46" ht="15" customHeight="1">
      <c r="A33" s="834" t="s">
        <v>337</v>
      </c>
      <c r="B33" s="835"/>
      <c r="C33" s="835"/>
      <c r="D33" s="835"/>
      <c r="E33" s="835"/>
      <c r="F33" s="835"/>
      <c r="G33" s="835"/>
      <c r="H33" s="835"/>
      <c r="I33" s="835"/>
      <c r="J33" s="835"/>
      <c r="K33" s="835"/>
      <c r="L33" s="835"/>
      <c r="M33" s="890"/>
      <c r="N33" s="134"/>
      <c r="O33" s="133"/>
      <c r="Q33" s="139"/>
      <c r="R33" s="199"/>
      <c r="S33" s="800" t="s">
        <v>787</v>
      </c>
      <c r="T33" s="800"/>
      <c r="U33" s="800"/>
      <c r="V33" s="800"/>
      <c r="W33" s="800"/>
      <c r="X33" s="800"/>
      <c r="Y33" s="800"/>
      <c r="Z33" s="800"/>
      <c r="AA33" s="800"/>
      <c r="AB33" s="800"/>
      <c r="AC33" s="800"/>
      <c r="AD33" s="873"/>
      <c r="AE33" s="194"/>
    </row>
    <row r="34" spans="1:46" ht="15" customHeight="1">
      <c r="A34" s="843" t="s">
        <v>275</v>
      </c>
      <c r="B34" s="844"/>
      <c r="C34" s="844"/>
      <c r="D34" s="844"/>
      <c r="E34" s="844"/>
      <c r="F34" s="844"/>
      <c r="G34" s="844"/>
      <c r="H34" s="844"/>
      <c r="I34" s="844"/>
      <c r="J34" s="844"/>
      <c r="K34" s="844"/>
      <c r="L34" s="844"/>
      <c r="M34" s="891"/>
      <c r="N34" s="134"/>
      <c r="O34" s="133"/>
      <c r="Q34" s="139"/>
      <c r="R34" s="199" t="s">
        <v>540</v>
      </c>
      <c r="S34" s="800" t="s">
        <v>543</v>
      </c>
      <c r="T34" s="800"/>
      <c r="U34" s="800"/>
      <c r="V34" s="800"/>
      <c r="W34" s="800"/>
      <c r="X34" s="800"/>
      <c r="Y34" s="800"/>
      <c r="Z34" s="800"/>
      <c r="AA34" s="800"/>
      <c r="AB34" s="800"/>
      <c r="AC34" s="800"/>
      <c r="AD34" s="873"/>
      <c r="AE34" s="194"/>
      <c r="AH34" s="195"/>
      <c r="AI34" s="800"/>
      <c r="AJ34" s="800"/>
      <c r="AK34" s="800"/>
      <c r="AL34" s="800"/>
      <c r="AM34" s="800"/>
      <c r="AN34" s="800"/>
      <c r="AO34" s="800"/>
      <c r="AP34" s="800"/>
      <c r="AQ34" s="800"/>
      <c r="AR34" s="800"/>
      <c r="AS34" s="800"/>
    </row>
    <row r="35" spans="1:46" ht="15" customHeight="1">
      <c r="A35" s="834" t="s">
        <v>277</v>
      </c>
      <c r="B35" s="835"/>
      <c r="C35" s="835"/>
      <c r="D35" s="835"/>
      <c r="E35" s="835"/>
      <c r="F35" s="835"/>
      <c r="G35" s="835"/>
      <c r="H35" s="835"/>
      <c r="I35" s="835"/>
      <c r="J35" s="835"/>
      <c r="K35" s="835"/>
      <c r="L35" s="835"/>
      <c r="M35" s="874">
        <f>M31-M33</f>
        <v>0</v>
      </c>
      <c r="N35" s="134"/>
      <c r="O35" s="133"/>
      <c r="Q35" s="139"/>
      <c r="R35" s="199"/>
      <c r="S35" s="800" t="s">
        <v>541</v>
      </c>
      <c r="T35" s="800"/>
      <c r="U35" s="800"/>
      <c r="V35" s="800"/>
      <c r="W35" s="800"/>
      <c r="X35" s="800"/>
      <c r="Y35" s="800"/>
      <c r="Z35" s="800"/>
      <c r="AA35" s="800"/>
      <c r="AB35" s="800"/>
      <c r="AC35" s="800"/>
      <c r="AD35" s="873"/>
      <c r="AE35" s="194"/>
      <c r="AH35" s="195"/>
      <c r="AI35" s="800"/>
      <c r="AJ35" s="800"/>
      <c r="AK35" s="800"/>
      <c r="AL35" s="800"/>
      <c r="AM35" s="800"/>
      <c r="AN35" s="800"/>
      <c r="AO35" s="800"/>
      <c r="AP35" s="800"/>
      <c r="AQ35" s="800"/>
      <c r="AR35" s="800"/>
      <c r="AS35" s="800"/>
    </row>
    <row r="36" spans="1:46" ht="15" customHeight="1">
      <c r="A36" s="843"/>
      <c r="B36" s="844"/>
      <c r="C36" s="844"/>
      <c r="D36" s="844"/>
      <c r="E36" s="844"/>
      <c r="F36" s="844"/>
      <c r="G36" s="844"/>
      <c r="H36" s="844"/>
      <c r="I36" s="844"/>
      <c r="J36" s="844"/>
      <c r="K36" s="844"/>
      <c r="L36" s="844"/>
      <c r="M36" s="875"/>
      <c r="N36" s="134"/>
      <c r="O36" s="133"/>
      <c r="Q36" s="139"/>
      <c r="R36" s="199" t="s">
        <v>539</v>
      </c>
      <c r="S36" s="863" t="s">
        <v>745</v>
      </c>
      <c r="T36" s="863"/>
      <c r="U36" s="863"/>
      <c r="V36" s="863"/>
      <c r="W36" s="863"/>
      <c r="X36" s="863"/>
      <c r="Y36" s="863"/>
      <c r="Z36" s="863"/>
      <c r="AA36" s="863"/>
      <c r="AB36" s="863"/>
      <c r="AC36" s="863"/>
      <c r="AD36" s="864"/>
      <c r="AE36" s="194"/>
      <c r="AH36" s="195"/>
      <c r="AI36" s="800"/>
      <c r="AJ36" s="800"/>
      <c r="AK36" s="800"/>
      <c r="AL36" s="800"/>
      <c r="AM36" s="800"/>
      <c r="AN36" s="800"/>
      <c r="AO36" s="800"/>
      <c r="AP36" s="800"/>
      <c r="AQ36" s="800"/>
      <c r="AR36" s="800"/>
      <c r="AS36" s="800"/>
    </row>
    <row r="37" spans="1:46" ht="15" customHeight="1">
      <c r="R37" s="199"/>
      <c r="S37" s="800" t="s">
        <v>744</v>
      </c>
      <c r="T37" s="800"/>
      <c r="U37" s="800"/>
      <c r="V37" s="800"/>
      <c r="W37" s="800"/>
      <c r="X37" s="800"/>
      <c r="Y37" s="800"/>
      <c r="Z37" s="800"/>
      <c r="AA37" s="800"/>
      <c r="AB37" s="800"/>
      <c r="AC37" s="800"/>
      <c r="AD37" s="873"/>
      <c r="AE37" s="194"/>
      <c r="AT37" s="203"/>
    </row>
    <row r="38" spans="1:46" ht="15" customHeight="1">
      <c r="A38" s="846"/>
      <c r="B38" s="846"/>
      <c r="C38" s="846"/>
      <c r="D38" s="846"/>
      <c r="E38" s="846"/>
      <c r="F38" s="846"/>
      <c r="G38" s="847" t="s">
        <v>326</v>
      </c>
      <c r="H38" s="847"/>
      <c r="I38" s="847"/>
      <c r="R38" s="199" t="s">
        <v>536</v>
      </c>
      <c r="S38" s="800" t="s">
        <v>538</v>
      </c>
      <c r="T38" s="800"/>
      <c r="U38" s="800"/>
      <c r="V38" s="800"/>
      <c r="W38" s="800"/>
      <c r="X38" s="800"/>
      <c r="Y38" s="800"/>
      <c r="Z38" s="800"/>
      <c r="AA38" s="800"/>
      <c r="AB38" s="800"/>
      <c r="AC38" s="800"/>
      <c r="AD38" s="873"/>
      <c r="AE38" s="194"/>
    </row>
    <row r="39" spans="1:46" ht="6" customHeight="1">
      <c r="A39" s="846"/>
      <c r="B39" s="846"/>
      <c r="C39" s="846"/>
      <c r="D39" s="846"/>
      <c r="E39" s="846"/>
      <c r="F39" s="846"/>
      <c r="G39" s="847"/>
      <c r="H39" s="847"/>
      <c r="I39" s="847"/>
      <c r="R39" s="199"/>
      <c r="S39" s="801" t="s">
        <v>537</v>
      </c>
      <c r="T39" s="801"/>
      <c r="U39" s="801"/>
      <c r="V39" s="801"/>
      <c r="W39" s="801"/>
      <c r="X39" s="801"/>
      <c r="Y39" s="801"/>
      <c r="Z39" s="801"/>
      <c r="AA39" s="801"/>
      <c r="AB39" s="801"/>
      <c r="AC39" s="801"/>
      <c r="AD39" s="802"/>
      <c r="AE39" s="194"/>
    </row>
    <row r="40" spans="1:46" ht="8.4" customHeight="1">
      <c r="A40" s="131"/>
      <c r="B40" s="131"/>
      <c r="C40" s="131"/>
      <c r="D40" s="131"/>
      <c r="E40" s="131"/>
      <c r="F40" s="131"/>
      <c r="G40" s="131"/>
      <c r="R40" s="199"/>
      <c r="S40" s="801"/>
      <c r="T40" s="801"/>
      <c r="U40" s="801"/>
      <c r="V40" s="801"/>
      <c r="W40" s="801"/>
      <c r="X40" s="801"/>
      <c r="Y40" s="801"/>
      <c r="Z40" s="801"/>
      <c r="AA40" s="801"/>
      <c r="AB40" s="801"/>
      <c r="AC40" s="801"/>
      <c r="AD40" s="802"/>
      <c r="AE40" s="206"/>
    </row>
    <row r="41" spans="1:46" ht="6" customHeight="1">
      <c r="A41" s="834" t="s">
        <v>362</v>
      </c>
      <c r="B41" s="835"/>
      <c r="C41" s="835"/>
      <c r="D41" s="835"/>
      <c r="E41" s="835"/>
      <c r="F41" s="835"/>
      <c r="G41" s="835"/>
      <c r="H41" s="154"/>
      <c r="I41" s="154"/>
      <c r="J41" s="154"/>
      <c r="K41" s="154"/>
      <c r="L41" s="154"/>
      <c r="M41" s="154"/>
      <c r="N41" s="154"/>
      <c r="O41" s="154"/>
      <c r="P41" s="155"/>
      <c r="R41" s="865" t="s">
        <v>785</v>
      </c>
      <c r="S41" s="801" t="s">
        <v>535</v>
      </c>
      <c r="T41" s="801"/>
      <c r="U41" s="801"/>
      <c r="V41" s="801"/>
      <c r="W41" s="801"/>
      <c r="X41" s="801"/>
      <c r="Y41" s="801"/>
      <c r="Z41" s="801"/>
      <c r="AA41" s="801"/>
      <c r="AB41" s="801"/>
      <c r="AC41" s="801"/>
      <c r="AD41" s="802"/>
      <c r="AE41" s="206"/>
    </row>
    <row r="42" spans="1:46" ht="9" customHeight="1">
      <c r="A42" s="933"/>
      <c r="B42" s="934"/>
      <c r="C42" s="934"/>
      <c r="D42" s="934"/>
      <c r="E42" s="934"/>
      <c r="F42" s="934"/>
      <c r="G42" s="934"/>
      <c r="H42" s="125"/>
      <c r="I42" s="125"/>
      <c r="J42" s="125"/>
      <c r="K42" s="125"/>
      <c r="L42" s="125"/>
      <c r="M42" s="125"/>
      <c r="N42" s="125"/>
      <c r="O42" s="125"/>
      <c r="P42" s="205"/>
      <c r="R42" s="865"/>
      <c r="S42" s="801"/>
      <c r="T42" s="801"/>
      <c r="U42" s="801"/>
      <c r="V42" s="801"/>
      <c r="W42" s="801"/>
      <c r="X42" s="801"/>
      <c r="Y42" s="801"/>
      <c r="Z42" s="801"/>
      <c r="AA42" s="801"/>
      <c r="AB42" s="801"/>
      <c r="AC42" s="801"/>
      <c r="AD42" s="802"/>
      <c r="AE42" s="206"/>
    </row>
    <row r="43" spans="1:46" ht="15" customHeight="1" thickBot="1">
      <c r="A43" s="204"/>
      <c r="B43" s="189"/>
      <c r="C43" s="848" t="s">
        <v>278</v>
      </c>
      <c r="D43" s="848"/>
      <c r="E43" s="5" t="s">
        <v>274</v>
      </c>
      <c r="F43" s="840" t="s">
        <v>291</v>
      </c>
      <c r="G43" s="840"/>
      <c r="H43" s="840"/>
      <c r="I43" s="840"/>
      <c r="J43" s="189"/>
      <c r="K43" s="189"/>
      <c r="L43" s="189"/>
      <c r="M43" s="189"/>
      <c r="N43" s="189"/>
      <c r="O43" s="189"/>
      <c r="P43" s="283"/>
      <c r="R43" s="444"/>
      <c r="S43" s="866" t="s">
        <v>788</v>
      </c>
      <c r="T43" s="866"/>
      <c r="U43" s="866"/>
      <c r="V43" s="866"/>
      <c r="W43" s="866"/>
      <c r="X43" s="866"/>
      <c r="Y43" s="866"/>
      <c r="Z43" s="866"/>
      <c r="AA43" s="866"/>
      <c r="AB43" s="866"/>
      <c r="AC43" s="866"/>
      <c r="AD43" s="867"/>
      <c r="AE43" s="206"/>
    </row>
    <row r="44" spans="1:46" ht="15" customHeight="1" thickTop="1">
      <c r="A44" s="274"/>
      <c r="D44" s="126" t="str">
        <f>IF(F44=D95,G91,G92)</f>
        <v>対象業務</v>
      </c>
      <c r="E44" s="5" t="s">
        <v>274</v>
      </c>
      <c r="F44" s="840" t="s">
        <v>280</v>
      </c>
      <c r="G44" s="840"/>
      <c r="H44" s="840"/>
      <c r="I44" s="840"/>
      <c r="J44" s="840"/>
      <c r="K44" s="840"/>
      <c r="L44" s="840"/>
      <c r="M44" s="840"/>
      <c r="N44" s="840"/>
      <c r="O44" s="840"/>
      <c r="P44" s="284"/>
    </row>
    <row r="45" spans="1:46" ht="15" customHeight="1">
      <c r="A45" s="274"/>
      <c r="D45" s="126" t="s">
        <v>514</v>
      </c>
      <c r="E45" s="5" t="s">
        <v>274</v>
      </c>
      <c r="F45" s="842">
        <v>2</v>
      </c>
      <c r="G45" s="842"/>
      <c r="H45" s="125" t="s">
        <v>272</v>
      </c>
      <c r="I45" s="841">
        <f>(EDATE(様式４!R48,(-F45)*12-3))</f>
        <v>45472</v>
      </c>
      <c r="J45" s="841"/>
      <c r="K45" s="841"/>
      <c r="L45" s="125" t="s">
        <v>323</v>
      </c>
      <c r="M45" s="841">
        <f>(EDATE(様式４!R48,-15))</f>
        <v>45837</v>
      </c>
      <c r="N45" s="841"/>
      <c r="O45" s="841"/>
      <c r="P45" s="275" t="s">
        <v>324</v>
      </c>
      <c r="R45" s="195"/>
      <c r="S45" s="787"/>
      <c r="T45" s="787"/>
      <c r="U45" s="787"/>
      <c r="V45" s="787"/>
      <c r="W45" s="787"/>
      <c r="X45" s="787"/>
      <c r="Y45" s="787"/>
      <c r="Z45" s="787"/>
      <c r="AA45" s="787"/>
      <c r="AB45" s="787"/>
      <c r="AC45" s="787"/>
      <c r="AD45" s="787"/>
      <c r="AE45" s="787"/>
    </row>
    <row r="46" spans="1:46" ht="15" customHeight="1">
      <c r="A46" s="274"/>
      <c r="D46" s="126" t="s">
        <v>519</v>
      </c>
      <c r="E46" s="5" t="s">
        <v>274</v>
      </c>
      <c r="F46" s="840" t="s">
        <v>282</v>
      </c>
      <c r="G46" s="840"/>
      <c r="H46" s="840"/>
      <c r="I46" s="840"/>
      <c r="J46" s="190"/>
      <c r="K46" s="190"/>
      <c r="L46" s="190"/>
      <c r="M46" s="190"/>
      <c r="N46" s="190"/>
      <c r="O46" s="190"/>
      <c r="P46" s="284"/>
      <c r="R46" s="195"/>
      <c r="S46" s="787"/>
      <c r="T46" s="787"/>
      <c r="U46" s="787"/>
      <c r="V46" s="787"/>
      <c r="W46" s="787"/>
      <c r="X46" s="787"/>
      <c r="Y46" s="787"/>
      <c r="Z46" s="787"/>
      <c r="AA46" s="787"/>
      <c r="AB46" s="787"/>
      <c r="AC46" s="787"/>
      <c r="AD46" s="787"/>
      <c r="AE46" s="787"/>
    </row>
    <row r="47" spans="1:46" ht="15" customHeight="1">
      <c r="A47" s="276"/>
      <c r="B47" s="277"/>
      <c r="C47" s="277"/>
      <c r="D47" s="137" t="s">
        <v>283</v>
      </c>
      <c r="E47" s="277" t="s">
        <v>274</v>
      </c>
      <c r="F47" s="932" t="s">
        <v>288</v>
      </c>
      <c r="G47" s="932"/>
      <c r="H47" s="932"/>
      <c r="I47" s="932"/>
      <c r="J47" s="191"/>
      <c r="K47" s="191"/>
      <c r="L47" s="191"/>
      <c r="M47" s="191"/>
      <c r="N47" s="191"/>
      <c r="O47" s="191"/>
      <c r="P47" s="285"/>
      <c r="R47" s="195"/>
      <c r="S47" s="787"/>
      <c r="T47" s="787"/>
      <c r="U47" s="787"/>
      <c r="V47" s="787"/>
      <c r="W47" s="787"/>
      <c r="X47" s="787"/>
      <c r="Y47" s="787"/>
      <c r="Z47" s="787"/>
      <c r="AA47" s="787"/>
      <c r="AB47" s="787"/>
      <c r="AC47" s="787"/>
      <c r="AD47" s="787"/>
      <c r="AE47" s="787"/>
    </row>
    <row r="48" spans="1:46" ht="15" customHeight="1"/>
    <row r="49" spans="1:27" ht="15" customHeight="1">
      <c r="A49" s="807" t="s">
        <v>361</v>
      </c>
      <c r="B49" s="808"/>
      <c r="C49" s="809"/>
      <c r="D49" s="807" t="s">
        <v>565</v>
      </c>
      <c r="E49" s="808"/>
      <c r="F49" s="809"/>
      <c r="G49" s="807" t="s">
        <v>365</v>
      </c>
      <c r="H49" s="808"/>
      <c r="I49" s="808"/>
      <c r="J49" s="808"/>
      <c r="K49" s="808"/>
      <c r="L49" s="809"/>
      <c r="M49" s="814" t="s">
        <v>366</v>
      </c>
      <c r="N49" s="814"/>
      <c r="O49" s="814"/>
      <c r="P49" s="814"/>
      <c r="Q49" s="814" t="s">
        <v>518</v>
      </c>
      <c r="R49" s="814"/>
      <c r="S49" s="814"/>
      <c r="T49" s="814"/>
      <c r="U49" s="814"/>
    </row>
    <row r="50" spans="1:27" ht="15" customHeight="1">
      <c r="A50" s="810"/>
      <c r="B50" s="811"/>
      <c r="C50" s="812"/>
      <c r="D50" s="810"/>
      <c r="E50" s="811"/>
      <c r="F50" s="812"/>
      <c r="G50" s="810"/>
      <c r="H50" s="811"/>
      <c r="I50" s="811"/>
      <c r="J50" s="811"/>
      <c r="K50" s="811"/>
      <c r="L50" s="812"/>
      <c r="M50" s="814"/>
      <c r="N50" s="814"/>
      <c r="O50" s="814"/>
      <c r="P50" s="814"/>
      <c r="Q50" s="814"/>
      <c r="R50" s="814"/>
      <c r="S50" s="814"/>
      <c r="T50" s="814"/>
      <c r="U50" s="814"/>
    </row>
    <row r="51" spans="1:27" ht="15" customHeight="1">
      <c r="A51" s="926" t="str">
        <f>IF(B51=D91,"○","×")</f>
        <v>×</v>
      </c>
      <c r="B51" s="928" t="s">
        <v>346</v>
      </c>
      <c r="C51" s="929"/>
      <c r="D51" s="884"/>
      <c r="E51" s="857"/>
      <c r="F51" s="885"/>
      <c r="G51" s="876"/>
      <c r="H51" s="877"/>
      <c r="I51" s="877"/>
      <c r="J51" s="877"/>
      <c r="K51" s="877"/>
      <c r="L51" s="878"/>
      <c r="M51" s="872"/>
      <c r="N51" s="872"/>
      <c r="O51" s="872"/>
      <c r="P51" s="872"/>
      <c r="Q51" s="868" t="s">
        <v>562</v>
      </c>
      <c r="R51" s="869"/>
      <c r="S51" s="870"/>
      <c r="T51" s="869" t="s">
        <v>563</v>
      </c>
      <c r="U51" s="871"/>
      <c r="V51" s="169"/>
      <c r="W51" s="305"/>
      <c r="X51" s="305"/>
      <c r="Y51" s="305"/>
      <c r="Z51" s="305"/>
      <c r="AA51" s="305"/>
    </row>
    <row r="52" spans="1:27" ht="15" customHeight="1">
      <c r="A52" s="927"/>
      <c r="B52" s="930"/>
      <c r="C52" s="931"/>
      <c r="D52" s="917"/>
      <c r="E52" s="858"/>
      <c r="F52" s="918"/>
      <c r="G52" s="879"/>
      <c r="H52" s="880"/>
      <c r="I52" s="880"/>
      <c r="J52" s="880"/>
      <c r="K52" s="880"/>
      <c r="L52" s="881"/>
      <c r="M52" s="872"/>
      <c r="N52" s="872"/>
      <c r="O52" s="872"/>
      <c r="P52" s="872"/>
      <c r="Q52" s="868"/>
      <c r="R52" s="869"/>
      <c r="S52" s="870"/>
      <c r="T52" s="869"/>
      <c r="U52" s="871"/>
      <c r="V52" s="133"/>
      <c r="W52" s="305"/>
      <c r="X52" s="305"/>
      <c r="Y52" s="305"/>
      <c r="Z52" s="305"/>
      <c r="AA52" s="305"/>
    </row>
    <row r="53" spans="1:27" ht="15" customHeight="1"/>
    <row r="54" spans="1:27" ht="15" customHeight="1"/>
    <row r="55" spans="1:27" ht="15" customHeight="1">
      <c r="A55" t="s">
        <v>306</v>
      </c>
      <c r="B55"/>
      <c r="C55"/>
      <c r="D55"/>
    </row>
    <row r="56" spans="1:27" ht="15" customHeight="1">
      <c r="A56"/>
      <c r="B56" t="s">
        <v>500</v>
      </c>
      <c r="C56"/>
      <c r="D56"/>
    </row>
    <row r="57" spans="1:27">
      <c r="B57" s="4" t="s">
        <v>347</v>
      </c>
      <c r="C57" s="4"/>
    </row>
    <row r="58" spans="1:27">
      <c r="D58" s="5" t="s">
        <v>703</v>
      </c>
    </row>
    <row r="59" spans="1:27">
      <c r="D59" s="5" t="s">
        <v>7</v>
      </c>
    </row>
    <row r="60" spans="1:27">
      <c r="A60" s="4"/>
      <c r="B60" s="4" t="s">
        <v>341</v>
      </c>
      <c r="C60" s="4"/>
      <c r="D60" s="4"/>
      <c r="E60" s="4"/>
      <c r="F60" s="4"/>
    </row>
    <row r="61" spans="1:27">
      <c r="A61" s="4"/>
      <c r="B61" s="4"/>
      <c r="C61" s="4"/>
      <c r="D61" s="5" t="s">
        <v>746</v>
      </c>
      <c r="E61" s="4" t="s">
        <v>7</v>
      </c>
    </row>
    <row r="62" spans="1:27">
      <c r="A62" s="4"/>
      <c r="B62" s="4"/>
      <c r="C62" s="4"/>
      <c r="D62" s="5" t="s">
        <v>747</v>
      </c>
      <c r="E62" s="4" t="s">
        <v>7</v>
      </c>
    </row>
    <row r="63" spans="1:27">
      <c r="A63" s="4"/>
      <c r="B63" s="4"/>
      <c r="C63" s="4"/>
      <c r="D63" s="5" t="s">
        <v>748</v>
      </c>
      <c r="E63" s="4" t="s">
        <v>7</v>
      </c>
    </row>
    <row r="64" spans="1:27">
      <c r="A64" s="4"/>
      <c r="B64" s="4"/>
      <c r="C64" s="4"/>
      <c r="D64" s="5" t="s">
        <v>749</v>
      </c>
      <c r="E64" s="4" t="s">
        <v>7</v>
      </c>
    </row>
    <row r="65" spans="1:4">
      <c r="A65"/>
      <c r="B65" t="s">
        <v>4</v>
      </c>
      <c r="C65"/>
      <c r="D65"/>
    </row>
    <row r="66" spans="1:4">
      <c r="A66"/>
      <c r="B66"/>
      <c r="C66"/>
      <c r="D66" t="s">
        <v>6</v>
      </c>
    </row>
    <row r="67" spans="1:4">
      <c r="A67"/>
      <c r="B67"/>
      <c r="C67"/>
      <c r="D67" t="s">
        <v>265</v>
      </c>
    </row>
    <row r="68" spans="1:4">
      <c r="A68"/>
      <c r="B68" t="s">
        <v>262</v>
      </c>
      <c r="C68"/>
      <c r="D68"/>
    </row>
    <row r="69" spans="1:4" ht="39">
      <c r="A69"/>
      <c r="B69"/>
      <c r="C69"/>
      <c r="D69" s="123" t="s">
        <v>586</v>
      </c>
    </row>
    <row r="70" spans="1:4">
      <c r="A70"/>
      <c r="B70"/>
      <c r="C70"/>
      <c r="D70" t="s">
        <v>266</v>
      </c>
    </row>
    <row r="71" spans="1:4">
      <c r="A71"/>
      <c r="B71"/>
      <c r="C71"/>
      <c r="D71" t="s">
        <v>268</v>
      </c>
    </row>
    <row r="72" spans="1:4">
      <c r="A72"/>
      <c r="B72"/>
      <c r="C72"/>
      <c r="D72" t="s">
        <v>269</v>
      </c>
    </row>
    <row r="73" spans="1:4">
      <c r="A73"/>
      <c r="B73"/>
      <c r="C73"/>
      <c r="D73" t="s">
        <v>267</v>
      </c>
    </row>
    <row r="74" spans="1:4">
      <c r="A74"/>
      <c r="B74"/>
      <c r="C74"/>
      <c r="D74" s="150" t="s">
        <v>292</v>
      </c>
    </row>
    <row r="75" spans="1:4">
      <c r="A75"/>
      <c r="B75" t="s">
        <v>67</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464</v>
      </c>
    </row>
    <row r="84" spans="1:7">
      <c r="D84" s="5" t="s">
        <v>465</v>
      </c>
      <c r="F84" s="5" t="s">
        <v>510</v>
      </c>
    </row>
    <row r="85" spans="1:7">
      <c r="D85" s="4" t="s">
        <v>545</v>
      </c>
      <c r="F85" s="5" t="s">
        <v>511</v>
      </c>
    </row>
    <row r="86" spans="1:7">
      <c r="F86" t="s">
        <v>512</v>
      </c>
    </row>
    <row r="87" spans="1:7">
      <c r="F87"/>
    </row>
    <row r="90" spans="1:7">
      <c r="A90"/>
      <c r="B90" t="s">
        <v>357</v>
      </c>
      <c r="C90"/>
      <c r="D90"/>
    </row>
    <row r="91" spans="1:7" ht="26">
      <c r="A91"/>
      <c r="B91"/>
      <c r="C91"/>
      <c r="D91" s="50" t="s">
        <v>364</v>
      </c>
      <c r="G91" s="5" t="s">
        <v>339</v>
      </c>
    </row>
    <row r="92" spans="1:7" ht="26">
      <c r="A92"/>
      <c r="B92"/>
      <c r="C92"/>
      <c r="D92" s="50" t="s">
        <v>346</v>
      </c>
      <c r="G92" s="5" t="s">
        <v>340</v>
      </c>
    </row>
    <row r="93" spans="1:7">
      <c r="A93"/>
      <c r="B93"/>
      <c r="C93"/>
      <c r="D93"/>
    </row>
    <row r="94" spans="1:7">
      <c r="A94"/>
      <c r="B94"/>
      <c r="C94"/>
      <c r="D94"/>
    </row>
    <row r="95" spans="1:7">
      <c r="A95"/>
      <c r="B95"/>
      <c r="C95"/>
      <c r="D95" t="s">
        <v>280</v>
      </c>
    </row>
    <row r="96" spans="1:7">
      <c r="A96"/>
      <c r="B96"/>
      <c r="C96"/>
      <c r="D96" t="s">
        <v>279</v>
      </c>
    </row>
    <row r="97" spans="1:6">
      <c r="A97"/>
      <c r="B97"/>
      <c r="C97"/>
      <c r="D97" t="s">
        <v>281</v>
      </c>
    </row>
    <row r="98" spans="1:6">
      <c r="A98"/>
      <c r="B98"/>
      <c r="C98"/>
      <c r="D98" s="150" t="s">
        <v>292</v>
      </c>
    </row>
    <row r="99" spans="1:6">
      <c r="A99"/>
      <c r="B99"/>
      <c r="C99"/>
      <c r="D99" t="s">
        <v>284</v>
      </c>
    </row>
    <row r="100" spans="1:6">
      <c r="A100"/>
      <c r="B100"/>
      <c r="C100"/>
      <c r="D100" t="s">
        <v>285</v>
      </c>
    </row>
    <row r="101" spans="1:6">
      <c r="A101"/>
      <c r="B101"/>
      <c r="C101"/>
      <c r="D101" t="s">
        <v>286</v>
      </c>
    </row>
    <row r="102" spans="1:6">
      <c r="A102"/>
      <c r="B102"/>
      <c r="C102"/>
      <c r="D102" t="s">
        <v>287</v>
      </c>
    </row>
    <row r="103" spans="1:6">
      <c r="A103"/>
      <c r="B103"/>
      <c r="C103"/>
      <c r="D103" t="s">
        <v>288</v>
      </c>
    </row>
    <row r="104" spans="1:6">
      <c r="A104"/>
      <c r="B104"/>
      <c r="C104"/>
      <c r="D104" s="150" t="s">
        <v>292</v>
      </c>
    </row>
    <row r="105" spans="1:6">
      <c r="A105"/>
      <c r="B105"/>
      <c r="C105"/>
      <c r="D105" s="150"/>
    </row>
    <row r="106" spans="1:6">
      <c r="B106" s="4"/>
      <c r="D106" s="304" t="s">
        <v>515</v>
      </c>
    </row>
    <row r="107" spans="1:6" ht="13.5" customHeight="1">
      <c r="D107" t="s">
        <v>516</v>
      </c>
    </row>
    <row r="108" spans="1:6">
      <c r="D108" t="s">
        <v>517</v>
      </c>
    </row>
    <row r="109" spans="1:6">
      <c r="D109" s="304"/>
      <c r="F109"/>
    </row>
  </sheetData>
  <mergeCells count="173">
    <mergeCell ref="AB22:AC23"/>
    <mergeCell ref="AD14:AE15"/>
    <mergeCell ref="Y14:Z15"/>
    <mergeCell ref="V14:X15"/>
    <mergeCell ref="F20:I20"/>
    <mergeCell ref="F15:I15"/>
    <mergeCell ref="G26:I26"/>
    <mergeCell ref="AC9:AE9"/>
    <mergeCell ref="AC10:AE10"/>
    <mergeCell ref="Z9:AB9"/>
    <mergeCell ref="Z10:AB10"/>
    <mergeCell ref="S9:U9"/>
    <mergeCell ref="V9:Y9"/>
    <mergeCell ref="S10:U10"/>
    <mergeCell ref="V10:Y10"/>
    <mergeCell ref="S12:U12"/>
    <mergeCell ref="K16:K17"/>
    <mergeCell ref="L16:M17"/>
    <mergeCell ref="K18:K19"/>
    <mergeCell ref="L18:M19"/>
    <mergeCell ref="S14:U15"/>
    <mergeCell ref="K14:M15"/>
    <mergeCell ref="N14:R15"/>
    <mergeCell ref="N10:P10"/>
    <mergeCell ref="AG14:AG15"/>
    <mergeCell ref="AG16:AG17"/>
    <mergeCell ref="AG18:AG19"/>
    <mergeCell ref="AG22:AG23"/>
    <mergeCell ref="AG20:AG21"/>
    <mergeCell ref="B21:D21"/>
    <mergeCell ref="F23:I23"/>
    <mergeCell ref="F21:I21"/>
    <mergeCell ref="K20:K21"/>
    <mergeCell ref="L20:M21"/>
    <mergeCell ref="L22:M23"/>
    <mergeCell ref="B22:D22"/>
    <mergeCell ref="F19:I19"/>
    <mergeCell ref="B16:D16"/>
    <mergeCell ref="N21:P21"/>
    <mergeCell ref="N20:R20"/>
    <mergeCell ref="B14:D15"/>
    <mergeCell ref="K22:K23"/>
    <mergeCell ref="N22:R22"/>
    <mergeCell ref="AD22:AE23"/>
    <mergeCell ref="V22:X23"/>
    <mergeCell ref="AD16:AE17"/>
    <mergeCell ref="AD18:AE19"/>
    <mergeCell ref="AB14:AC15"/>
    <mergeCell ref="N9:R9"/>
    <mergeCell ref="R25:S26"/>
    <mergeCell ref="S32:AD32"/>
    <mergeCell ref="A31:L32"/>
    <mergeCell ref="A34:L34"/>
    <mergeCell ref="AD20:AE21"/>
    <mergeCell ref="Y16:Z17"/>
    <mergeCell ref="Y20:Z21"/>
    <mergeCell ref="A51:A52"/>
    <mergeCell ref="A49:C50"/>
    <mergeCell ref="B51:C52"/>
    <mergeCell ref="D52:F52"/>
    <mergeCell ref="D51:F51"/>
    <mergeCell ref="D49:F50"/>
    <mergeCell ref="G49:L50"/>
    <mergeCell ref="F47:I47"/>
    <mergeCell ref="F46:I46"/>
    <mergeCell ref="A41:G42"/>
    <mergeCell ref="S27:AD28"/>
    <mergeCell ref="A26:F27"/>
    <mergeCell ref="S31:AD31"/>
    <mergeCell ref="M31:M32"/>
    <mergeCell ref="S29:AD29"/>
    <mergeCell ref="S30:AD30"/>
    <mergeCell ref="G51:L52"/>
    <mergeCell ref="V16:X17"/>
    <mergeCell ref="N18:R18"/>
    <mergeCell ref="N17:P17"/>
    <mergeCell ref="N16:R16"/>
    <mergeCell ref="AI34:AS34"/>
    <mergeCell ref="AI35:AS35"/>
    <mergeCell ref="S35:AD35"/>
    <mergeCell ref="S34:AD34"/>
    <mergeCell ref="M33:M34"/>
    <mergeCell ref="S33:AD33"/>
    <mergeCell ref="N19:P19"/>
    <mergeCell ref="N23:P23"/>
    <mergeCell ref="S22:U23"/>
    <mergeCell ref="S20:U21"/>
    <mergeCell ref="V20:X21"/>
    <mergeCell ref="AB16:AC17"/>
    <mergeCell ref="AB18:AC19"/>
    <mergeCell ref="AB20:AC21"/>
    <mergeCell ref="V18:X19"/>
    <mergeCell ref="S16:U17"/>
    <mergeCell ref="S18:U19"/>
    <mergeCell ref="Y18:Z19"/>
    <mergeCell ref="Y22:Z23"/>
    <mergeCell ref="R27:R28"/>
    <mergeCell ref="Q51:R52"/>
    <mergeCell ref="Q49:U50"/>
    <mergeCell ref="S51:S52"/>
    <mergeCell ref="T51:U52"/>
    <mergeCell ref="M51:P52"/>
    <mergeCell ref="S37:AD37"/>
    <mergeCell ref="M35:M36"/>
    <mergeCell ref="S38:AD38"/>
    <mergeCell ref="AI36:AS36"/>
    <mergeCell ref="S36:AD36"/>
    <mergeCell ref="M49:P50"/>
    <mergeCell ref="R41:R42"/>
    <mergeCell ref="S39:AD40"/>
    <mergeCell ref="S41:AD42"/>
    <mergeCell ref="S43:AD43"/>
    <mergeCell ref="S46:AE46"/>
    <mergeCell ref="S47:AE47"/>
    <mergeCell ref="S45:AE45"/>
    <mergeCell ref="B11:D11"/>
    <mergeCell ref="F11:I11"/>
    <mergeCell ref="A9:A10"/>
    <mergeCell ref="G12:L12"/>
    <mergeCell ref="F16:I16"/>
    <mergeCell ref="F17:I17"/>
    <mergeCell ref="F18:I18"/>
    <mergeCell ref="K9:K10"/>
    <mergeCell ref="L9:M10"/>
    <mergeCell ref="B10:D10"/>
    <mergeCell ref="F9:I10"/>
    <mergeCell ref="B17:D17"/>
    <mergeCell ref="B18:D18"/>
    <mergeCell ref="A16:A17"/>
    <mergeCell ref="A18:A19"/>
    <mergeCell ref="A14:A15"/>
    <mergeCell ref="F14:I14"/>
    <mergeCell ref="A12:F12"/>
    <mergeCell ref="B19:D19"/>
    <mergeCell ref="B9:D9"/>
    <mergeCell ref="A20:A21"/>
    <mergeCell ref="B20:D20"/>
    <mergeCell ref="A22:A23"/>
    <mergeCell ref="A33:L33"/>
    <mergeCell ref="F22:I22"/>
    <mergeCell ref="B23:D23"/>
    <mergeCell ref="F44:O44"/>
    <mergeCell ref="I45:K45"/>
    <mergeCell ref="M45:O45"/>
    <mergeCell ref="F45:G45"/>
    <mergeCell ref="A35:L36"/>
    <mergeCell ref="A29:M29"/>
    <mergeCell ref="F43:I43"/>
    <mergeCell ref="A30:L30"/>
    <mergeCell ref="A38:F39"/>
    <mergeCell ref="G38:I39"/>
    <mergeCell ref="C43:D43"/>
    <mergeCell ref="AA1:AE1"/>
    <mergeCell ref="A2:AE2"/>
    <mergeCell ref="Y3:AE3"/>
    <mergeCell ref="Y4:AE4"/>
    <mergeCell ref="N7:R8"/>
    <mergeCell ref="U3:W3"/>
    <mergeCell ref="U4:W4"/>
    <mergeCell ref="B7:D8"/>
    <mergeCell ref="A7:A8"/>
    <mergeCell ref="AC7:AE8"/>
    <mergeCell ref="Z8:AB8"/>
    <mergeCell ref="G5:L5"/>
    <mergeCell ref="N5:P5"/>
    <mergeCell ref="Q5:AE5"/>
    <mergeCell ref="A5:F5"/>
    <mergeCell ref="K8:M8"/>
    <mergeCell ref="K7:M7"/>
    <mergeCell ref="F7:I8"/>
    <mergeCell ref="V7:Y7"/>
    <mergeCell ref="S8:U8"/>
    <mergeCell ref="V8:Y8"/>
  </mergeCells>
  <phoneticPr fontId="2"/>
  <conditionalFormatting sqref="B10 B17 B19 B21 B23">
    <cfRule type="expression" dxfId="92" priority="8">
      <formula>OR($B9=$F$84,$B9=$F$85,$B9="")</formula>
    </cfRule>
  </conditionalFormatting>
  <conditionalFormatting sqref="B9:AE10 B16:Z23">
    <cfRule type="expression" dxfId="91" priority="1">
      <formula>IF($A9=0,OFFSET($A9,-1,0),$A9)=$D$59</formula>
    </cfRule>
  </conditionalFormatting>
  <conditionalFormatting sqref="D51:U52">
    <cfRule type="expression" dxfId="90" priority="7">
      <formula>OR($B$51=$D$92,$B$51="")</formula>
    </cfRule>
  </conditionalFormatting>
  <conditionalFormatting sqref="F17:I17">
    <cfRule type="expression" dxfId="89" priority="4">
      <formula>AND($B$16&lt;&gt;$F$86,$B$16&lt;&gt;"")</formula>
    </cfRule>
  </conditionalFormatting>
  <conditionalFormatting sqref="F19:I19">
    <cfRule type="expression" dxfId="88" priority="5">
      <formula>AND($B$18&lt;&gt;$F$86,$B$18&lt;&gt;"")</formula>
    </cfRule>
  </conditionalFormatting>
  <conditionalFormatting sqref="F21:I21">
    <cfRule type="expression" dxfId="87" priority="3">
      <formula>AND($B$20&lt;&gt;$F$86,$B$20&lt;&gt;"")</formula>
    </cfRule>
  </conditionalFormatting>
  <conditionalFormatting sqref="F23:I23">
    <cfRule type="expression" dxfId="86" priority="2">
      <formula>AND($B$22&lt;&gt;$F$86,$B$22&lt;&gt;"")</formula>
    </cfRule>
  </conditionalFormatting>
  <conditionalFormatting sqref="G38 A41:P47 A49:U52">
    <cfRule type="expression" dxfId="85" priority="12">
      <formula>$A$38=""</formula>
    </cfRule>
  </conditionalFormatting>
  <conditionalFormatting sqref="G5:AE5 A7:AE10">
    <cfRule type="expression" dxfId="84" priority="10">
      <formula>$A$5=""</formula>
    </cfRule>
  </conditionalFormatting>
  <conditionalFormatting sqref="M35:M36">
    <cfRule type="expression" dxfId="82" priority="6">
      <formula>$M$31=""</formula>
    </cfRule>
  </conditionalFormatting>
  <conditionalFormatting sqref="Q10 Q17 Q19 Q21 Q23">
    <cfRule type="expression" dxfId="81" priority="9">
      <formula>OR($N9=$D$66,$N9="")</formula>
    </cfRule>
  </conditionalFormatting>
  <dataValidations xWindow="178" yWindow="409" count="17">
    <dataValidation type="list" allowBlank="1" showInputMessage="1" showErrorMessage="1" sqref="M33" xr:uid="{F04844DE-CDA6-47F6-81A4-F68D8FEC4E83}">
      <formula1>$D$76:$D$82</formula1>
    </dataValidation>
    <dataValidation type="list" allowBlank="1" showInputMessage="1" showErrorMessage="1" sqref="B51:C52" xr:uid="{9A5BB92F-7F94-460B-85F7-561A5180DB59}">
      <formula1>$D$91:$D$92</formula1>
    </dataValidation>
    <dataValidation type="list" allowBlank="1" showInputMessage="1" showErrorMessage="1" sqref="F44:O44" xr:uid="{26D7324C-752F-4051-B55A-A51A54F41320}">
      <formula1>$D$95:$D$98</formula1>
    </dataValidation>
    <dataValidation type="list" allowBlank="1" showInputMessage="1" showErrorMessage="1" sqref="F47:I47" xr:uid="{AE14E02F-CE5F-4F7A-9223-D44408EA7713}">
      <formula1>$D$99:$D$104</formula1>
    </dataValidation>
    <dataValidation type="list" allowBlank="1" showInputMessage="1" showErrorMessage="1" sqref="N9:R9 N22:R22 N18:R18 N20:R20 N16:R16" xr:uid="{B6FE73FA-52C8-456E-8445-50F8FF488313}">
      <formula1>$D$66:$D$67</formula1>
    </dataValidation>
    <dataValidation type="list" allowBlank="1" showInputMessage="1" showErrorMessage="1" sqref="S20 S16 S18 S22" xr:uid="{274164D3-41BA-45C0-857D-8DF90CAF8CF4}">
      <formula1>$D$69:$D$74</formula1>
    </dataValidation>
    <dataValidation type="list" allowBlank="1" showInputMessage="1" showErrorMessage="1" sqref="A16:A17" xr:uid="{3D1E0C9B-7473-41D6-BAC9-3E3B97306ADE}">
      <formula1>$D$61:$E$61</formula1>
    </dataValidation>
    <dataValidation type="list" allowBlank="1" showInputMessage="1" showErrorMessage="1" sqref="A9:A10" xr:uid="{9240FCDA-5841-43C7-B1B6-683B363EC862}">
      <formula1>$D$58:$D$59</formula1>
    </dataValidation>
    <dataValidation type="list" allowBlank="1" showInputMessage="1" showErrorMessage="1" prompt="（空白）を選択した場合は、当該項目は「非表示」となります。" sqref="A38:F39" xr:uid="{4826E0EB-43C7-409A-A352-7B901B45ABCC}">
      <formula1>$B$90:$D$90</formula1>
    </dataValidation>
    <dataValidation type="list" allowBlank="1" showInputMessage="1" showErrorMessage="1" prompt="（空白）を選択した場合は、当該項目は「非表示」となります。" sqref="A5:F5" xr:uid="{595BAF61-C7C5-4D7E-9D1E-FBF01796D0EC}">
      <formula1>$B$56:$D$56</formula1>
    </dataValidation>
    <dataValidation type="list" allowBlank="1" showInputMessage="1" showErrorMessage="1" sqref="B9:D9" xr:uid="{E0D22561-3347-41BC-9AA9-650C627E6886}">
      <formula1>$D$84:$D$85</formula1>
    </dataValidation>
    <dataValidation type="list" allowBlank="1" showInputMessage="1" showErrorMessage="1" sqref="B22:D22 B18:D18 B20:D20 B16:D16 D51:F51" xr:uid="{D85C73BF-7520-4127-9F79-C45A75C79B9D}">
      <formula1>$F$84:$F$86</formula1>
    </dataValidation>
    <dataValidation type="list" allowBlank="1" showInputMessage="1" showErrorMessage="1" sqref="M51:P52" xr:uid="{87BD9B9E-6D34-49AA-A8B8-24E1DB9E6EA9}">
      <formula1>$D$106:$D$108</formula1>
    </dataValidation>
    <dataValidation type="list" allowBlank="1" showInputMessage="1" showErrorMessage="1" sqref="A18:A19" xr:uid="{08AC709F-A08F-4255-8519-1410B3F68F94}">
      <formula1>$D$62:$E$62</formula1>
    </dataValidation>
    <dataValidation type="list" allowBlank="1" showInputMessage="1" showErrorMessage="1" sqref="A20:A21" xr:uid="{F5866B8D-37FA-400A-BBEE-5CB9D4ED4166}">
      <formula1>$D$63:$E$63</formula1>
    </dataValidation>
    <dataValidation type="list" allowBlank="1" showInputMessage="1" showErrorMessage="1" sqref="A22:A23" xr:uid="{336789AA-4EB8-4846-BAFC-5EDF3C5D5A77}">
      <formula1>$D$64:$E$64</formula1>
    </dataValidation>
    <dataValidation type="date" operator="greaterThanOrEqual" allowBlank="1" showInputMessage="1" showErrorMessage="1" sqref="L9:M10 L16:M23 V16:X23" xr:uid="{77E62F09-9E29-458A-B83A-BF6A1F82D464}">
      <formula1>1</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1" id="{C7A7404A-174E-4496-95CA-9399B655D722}">
            <xm:f>(様式４!$R$48-14)&lt;=$L9</xm:f>
            <x14:dxf>
              <font>
                <color rgb="FFFF0000"/>
              </font>
              <fill>
                <patternFill>
                  <bgColor rgb="FFFFFF00"/>
                </patternFill>
              </fill>
            </x14:dxf>
          </x14:cfRule>
          <xm:sqref>L9:M10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6A6A-302A-4D39-B267-C81E6AC03986}">
  <sheetPr codeName="Sheet9">
    <tabColor rgb="FFFF0000"/>
    <pageSetUpPr fitToPage="1"/>
  </sheetPr>
  <dimension ref="A1:BF209"/>
  <sheetViews>
    <sheetView view="pageBreakPreview" zoomScale="75" zoomScaleNormal="100" zoomScaleSheetLayoutView="75" workbookViewId="0">
      <selection activeCell="R49" sqref="R49"/>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5" width="5.08984375" style="5" customWidth="1"/>
    <col min="26" max="26" width="2.08984375" style="5" customWidth="1"/>
    <col min="27" max="28" width="3.6328125" style="5" customWidth="1"/>
    <col min="29" max="29" width="6.6328125" style="5" customWidth="1"/>
    <col min="30" max="31" width="3.6328125" style="5" customWidth="1"/>
    <col min="32" max="32" width="2" style="5" customWidth="1"/>
    <col min="33" max="39" width="3.6328125" style="5" customWidth="1"/>
    <col min="40" max="40" width="5.08984375" style="5" customWidth="1"/>
    <col min="41" max="41" width="6.6328125" style="5" customWidth="1"/>
    <col min="42" max="42" width="3.6328125" style="5" customWidth="1"/>
    <col min="43" max="43" width="5.08984375" style="5" customWidth="1"/>
    <col min="44" max="44" width="8.08984375" style="5" customWidth="1"/>
    <col min="45" max="46" width="3.6328125" style="5" customWidth="1"/>
    <col min="47" max="48" width="5.6328125" style="5" customWidth="1"/>
    <col min="49" max="49" width="12.6328125" style="5" customWidth="1"/>
    <col min="50" max="50" width="9.6328125" style="5" customWidth="1"/>
    <col min="51" max="51" width="6.6328125" style="169" customWidth="1"/>
    <col min="52" max="56" width="6.6328125" style="5" customWidth="1"/>
    <col min="57" max="58" width="9" style="5" customWidth="1"/>
    <col min="59" max="16384" width="9" style="5"/>
  </cols>
  <sheetData>
    <row r="1" spans="1:51" ht="15" customHeight="1">
      <c r="AL1" s="207"/>
      <c r="AM1" s="207"/>
      <c r="AN1" s="1022" t="s">
        <v>353</v>
      </c>
      <c r="AO1" s="1023"/>
      <c r="AP1" s="1023"/>
      <c r="AQ1" s="1023"/>
      <c r="AR1" s="1023"/>
      <c r="AS1" s="1023"/>
      <c r="AT1" s="1024"/>
    </row>
    <row r="2" spans="1:51" ht="21" customHeight="1">
      <c r="A2" s="804" t="s">
        <v>289</v>
      </c>
      <c r="B2" s="804"/>
      <c r="C2" s="804"/>
      <c r="D2" s="804"/>
      <c r="E2" s="804"/>
      <c r="F2" s="804"/>
      <c r="G2" s="804"/>
      <c r="H2" s="804"/>
      <c r="I2" s="804"/>
      <c r="J2" s="804"/>
      <c r="K2" s="804"/>
      <c r="L2" s="804"/>
      <c r="M2" s="804"/>
      <c r="N2" s="804"/>
      <c r="O2" s="804"/>
      <c r="P2" s="804"/>
      <c r="Q2" s="804"/>
      <c r="R2" s="804"/>
      <c r="S2" s="804"/>
      <c r="T2" s="804"/>
      <c r="U2" s="804"/>
      <c r="V2" s="804"/>
      <c r="W2" s="804"/>
      <c r="X2" s="804"/>
      <c r="Y2" s="804"/>
      <c r="Z2" s="804"/>
      <c r="AA2" s="804"/>
      <c r="AB2" s="804"/>
      <c r="AC2" s="804"/>
      <c r="AD2" s="804"/>
      <c r="AE2" s="804"/>
      <c r="AF2" s="804"/>
      <c r="AG2" s="804"/>
      <c r="AH2" s="804"/>
      <c r="AI2" s="804"/>
      <c r="AJ2" s="804"/>
      <c r="AK2" s="804"/>
      <c r="AL2" s="804"/>
      <c r="AM2" s="804"/>
      <c r="AN2" s="804"/>
      <c r="AO2" s="804"/>
      <c r="AP2" s="804"/>
      <c r="AQ2" s="804"/>
      <c r="AR2" s="804"/>
      <c r="AS2" s="804"/>
      <c r="AT2" s="804"/>
    </row>
    <row r="3" spans="1:51" ht="15" customHeight="1">
      <c r="G3" s="1026"/>
      <c r="H3" s="1026"/>
      <c r="I3" s="1026"/>
      <c r="J3" s="1026"/>
      <c r="K3" s="1026"/>
      <c r="L3" s="1026"/>
      <c r="M3" s="1026"/>
      <c r="N3" s="1026"/>
      <c r="O3" s="1026"/>
      <c r="P3" s="1026"/>
      <c r="Q3" s="1026"/>
      <c r="R3" s="1026"/>
      <c r="AG3" s="813" t="s">
        <v>293</v>
      </c>
      <c r="AH3" s="813"/>
      <c r="AI3" s="813"/>
      <c r="AJ3" s="813"/>
      <c r="AK3" s="125" t="s">
        <v>274</v>
      </c>
      <c r="AL3" s="805">
        <f>様式３!Y3</f>
        <v>0</v>
      </c>
      <c r="AM3" s="805"/>
      <c r="AN3" s="805"/>
      <c r="AO3" s="805"/>
      <c r="AP3" s="805"/>
      <c r="AQ3" s="805"/>
      <c r="AR3" s="805"/>
      <c r="AS3" s="805"/>
      <c r="AT3" s="805"/>
    </row>
    <row r="4" spans="1:51" ht="15" customHeight="1">
      <c r="G4" s="1026"/>
      <c r="H4" s="1026"/>
      <c r="I4" s="1026"/>
      <c r="J4" s="1026"/>
      <c r="K4" s="1026"/>
      <c r="L4" s="1026"/>
      <c r="M4" s="1026"/>
      <c r="N4" s="1026"/>
      <c r="O4" s="1026"/>
      <c r="P4" s="1026"/>
      <c r="Q4" s="1026"/>
      <c r="R4" s="1026"/>
      <c r="AG4" s="813" t="s">
        <v>294</v>
      </c>
      <c r="AH4" s="813"/>
      <c r="AI4" s="813"/>
      <c r="AJ4" s="813"/>
      <c r="AK4" s="125" t="s">
        <v>274</v>
      </c>
      <c r="AL4" s="806" t="str">
        <f>様式３!Y4</f>
        <v>（都）国道２号線 平野取付道路 橋梁下部工事（Ａ２）</v>
      </c>
      <c r="AM4" s="806"/>
      <c r="AN4" s="806"/>
      <c r="AO4" s="806"/>
      <c r="AP4" s="806"/>
      <c r="AQ4" s="806"/>
      <c r="AR4" s="806"/>
      <c r="AS4" s="806"/>
      <c r="AT4" s="806"/>
      <c r="AY4" s="5"/>
    </row>
    <row r="5" spans="1:51" ht="21" customHeight="1">
      <c r="A5" s="1025" t="s">
        <v>591</v>
      </c>
      <c r="B5" s="1025"/>
      <c r="C5" s="1025"/>
      <c r="D5" s="1025"/>
      <c r="E5" s="1025"/>
      <c r="F5" s="1025"/>
      <c r="O5" s="147"/>
      <c r="P5" s="147"/>
      <c r="Q5" s="1029" t="s">
        <v>693</v>
      </c>
      <c r="R5" s="1029"/>
      <c r="S5" s="1029"/>
      <c r="T5" s="1029"/>
      <c r="U5" s="1029"/>
      <c r="V5" s="1029"/>
      <c r="W5" s="1029"/>
      <c r="X5" s="1027" t="s">
        <v>694</v>
      </c>
      <c r="Y5" s="1027"/>
      <c r="Z5" s="1027"/>
      <c r="AA5" s="1027"/>
      <c r="AB5" s="1027"/>
      <c r="AC5" s="1027"/>
      <c r="AD5" s="1027"/>
      <c r="AE5" s="1027"/>
      <c r="AF5" s="1027"/>
      <c r="AG5" s="1027"/>
      <c r="AH5" s="1027"/>
      <c r="AI5" s="1027"/>
      <c r="AJ5" s="1027"/>
      <c r="AK5" s="1027"/>
      <c r="AL5" s="376"/>
      <c r="AM5" s="375"/>
      <c r="AN5" s="375"/>
      <c r="AO5" s="375"/>
      <c r="AP5" s="375"/>
      <c r="AQ5" s="375"/>
      <c r="AR5" s="375"/>
      <c r="AS5" s="375"/>
      <c r="AT5" s="375"/>
    </row>
    <row r="6" spans="1:51" ht="3" customHeight="1">
      <c r="A6" s="131"/>
      <c r="B6" s="147"/>
      <c r="C6" s="147"/>
      <c r="D6" s="147"/>
      <c r="E6" s="147"/>
      <c r="F6" s="147"/>
      <c r="G6" s="147"/>
      <c r="H6" s="147"/>
      <c r="I6" s="147"/>
      <c r="J6" s="147"/>
      <c r="K6" s="140"/>
      <c r="L6" s="140"/>
      <c r="M6" s="140"/>
      <c r="N6" s="140"/>
      <c r="O6" s="140"/>
      <c r="P6" s="140"/>
      <c r="Q6" s="140"/>
      <c r="R6" s="140"/>
      <c r="S6" s="140"/>
      <c r="T6" s="140"/>
      <c r="U6" s="149"/>
      <c r="V6" s="140"/>
      <c r="W6" s="140"/>
      <c r="X6" s="1027"/>
      <c r="Y6" s="1028"/>
      <c r="Z6" s="1028"/>
      <c r="AA6" s="1028"/>
      <c r="AB6" s="1028"/>
      <c r="AC6" s="1028"/>
      <c r="AD6" s="1028"/>
      <c r="AE6" s="1028"/>
      <c r="AF6" s="1028"/>
      <c r="AG6" s="1028"/>
      <c r="AH6" s="1028"/>
      <c r="AI6" s="1028"/>
      <c r="AJ6" s="1028"/>
      <c r="AK6" s="1028"/>
      <c r="AL6" s="376"/>
    </row>
    <row r="7" spans="1:51" ht="15" customHeight="1">
      <c r="A7" s="860" t="s">
        <v>588</v>
      </c>
      <c r="B7" s="153"/>
      <c r="C7" s="300" t="s">
        <v>313</v>
      </c>
      <c r="D7" s="300" t="s">
        <v>272</v>
      </c>
      <c r="E7" s="300" t="s">
        <v>587</v>
      </c>
      <c r="F7" s="155" t="s">
        <v>264</v>
      </c>
      <c r="G7" s="1016" t="s">
        <v>596</v>
      </c>
      <c r="H7" s="1017"/>
      <c r="I7" s="1017"/>
      <c r="J7" s="1017"/>
      <c r="K7" s="1017"/>
      <c r="L7" s="1017"/>
      <c r="M7" s="1017"/>
      <c r="N7" s="1017"/>
      <c r="O7" s="1018"/>
      <c r="Y7" s="860" t="s">
        <v>588</v>
      </c>
      <c r="Z7" s="154"/>
      <c r="AA7" s="995" t="s">
        <v>590</v>
      </c>
      <c r="AB7" s="995"/>
      <c r="AC7" s="995"/>
      <c r="AD7" s="995"/>
      <c r="AE7" s="995"/>
      <c r="AF7" s="151"/>
      <c r="AG7" s="807" t="s">
        <v>577</v>
      </c>
      <c r="AH7" s="808"/>
      <c r="AI7" s="808"/>
      <c r="AJ7" s="808"/>
      <c r="AK7" s="808"/>
      <c r="AL7" s="808"/>
      <c r="AM7" s="808"/>
      <c r="AN7" s="808"/>
      <c r="AO7" s="808"/>
      <c r="AP7" s="808"/>
      <c r="AQ7" s="808"/>
      <c r="AR7" s="808"/>
      <c r="AS7" s="809"/>
      <c r="AT7" s="351"/>
      <c r="AV7" s="4" t="s">
        <v>595</v>
      </c>
      <c r="AY7" s="4" t="s">
        <v>784</v>
      </c>
    </row>
    <row r="8" spans="1:51" ht="15" customHeight="1" thickBot="1">
      <c r="A8" s="861"/>
      <c r="B8" s="143" t="s">
        <v>272</v>
      </c>
      <c r="C8" s="301" t="s">
        <v>297</v>
      </c>
      <c r="D8" s="301" t="s">
        <v>274</v>
      </c>
      <c r="E8" s="301" t="s">
        <v>481</v>
      </c>
      <c r="F8" s="168" t="s">
        <v>264</v>
      </c>
      <c r="G8" s="1019" t="s">
        <v>696</v>
      </c>
      <c r="H8" s="1020"/>
      <c r="I8" s="1020"/>
      <c r="J8" s="1020"/>
      <c r="K8" s="1020"/>
      <c r="L8" s="1020"/>
      <c r="M8" s="1020"/>
      <c r="N8" s="1020"/>
      <c r="O8" s="1021"/>
      <c r="U8" s="4"/>
      <c r="Y8" s="861"/>
      <c r="Z8" s="142" t="s">
        <v>310</v>
      </c>
      <c r="AA8" s="886" t="s">
        <v>598</v>
      </c>
      <c r="AB8" s="886"/>
      <c r="AC8" s="886"/>
      <c r="AD8" s="886"/>
      <c r="AE8" s="886"/>
      <c r="AF8" s="132" t="s">
        <v>311</v>
      </c>
      <c r="AG8" s="810" t="s">
        <v>576</v>
      </c>
      <c r="AH8" s="811"/>
      <c r="AI8" s="811"/>
      <c r="AJ8" s="811"/>
      <c r="AK8" s="811"/>
      <c r="AL8" s="811"/>
      <c r="AM8" s="811"/>
      <c r="AN8" s="811"/>
      <c r="AO8" s="811"/>
      <c r="AP8" s="811"/>
      <c r="AQ8" s="811"/>
      <c r="AR8" s="811"/>
      <c r="AS8" s="812"/>
      <c r="AT8" s="351"/>
      <c r="AV8" s="814">
        <v>1</v>
      </c>
      <c r="AW8" s="814" t="str">
        <f>IF(OR(A9="○",A9=""),IF(OR(A9="○",A9=""),IF(OR(E9="女性",AND(E9="男性",AND(E10&lt;40,NOT(E10=0))),AND(E9="",AND(E10&lt;40,NOT(E10=0)))),"○","×")),IF(A9="工場製作","対象外",""))</f>
        <v/>
      </c>
      <c r="AY8" s="169" t="str">
        <f>IF(OR(AW8="×",AW10="×",AW12="×",R11="しない"),"×","○")</f>
        <v>×</v>
      </c>
    </row>
    <row r="9" spans="1:51" ht="15" customHeight="1">
      <c r="A9" s="829" t="s">
        <v>7</v>
      </c>
      <c r="B9" s="153"/>
      <c r="C9" s="389"/>
      <c r="D9" s="154"/>
      <c r="E9" s="329"/>
      <c r="F9" s="155"/>
      <c r="G9" s="996"/>
      <c r="H9" s="990"/>
      <c r="I9" s="990"/>
      <c r="J9" s="990"/>
      <c r="K9" s="990"/>
      <c r="L9" s="990"/>
      <c r="M9" s="990"/>
      <c r="N9" s="990"/>
      <c r="O9" s="997"/>
      <c r="R9" s="984" t="s">
        <v>695</v>
      </c>
      <c r="S9" s="985"/>
      <c r="T9" s="985"/>
      <c r="U9" s="986"/>
      <c r="Y9" s="1001" t="s">
        <v>58</v>
      </c>
      <c r="Z9" s="125"/>
      <c r="AA9" s="1003"/>
      <c r="AB9" s="1003"/>
      <c r="AC9" s="1003"/>
      <c r="AD9" s="1003"/>
      <c r="AE9" s="1003"/>
      <c r="AF9" s="155"/>
      <c r="AG9" s="996"/>
      <c r="AH9" s="990"/>
      <c r="AI9" s="990"/>
      <c r="AJ9" s="990"/>
      <c r="AK9" s="990"/>
      <c r="AL9" s="990"/>
      <c r="AM9" s="990"/>
      <c r="AN9" s="990"/>
      <c r="AO9" s="990"/>
      <c r="AP9" s="990"/>
      <c r="AQ9" s="990"/>
      <c r="AR9" s="990"/>
      <c r="AS9" s="997"/>
      <c r="AT9" s="342"/>
      <c r="AV9" s="814"/>
      <c r="AW9" s="814"/>
    </row>
    <row r="10" spans="1:51" ht="15" customHeight="1">
      <c r="A10" s="830"/>
      <c r="B10" s="143" t="s">
        <v>272</v>
      </c>
      <c r="C10" s="446"/>
      <c r="D10" s="301" t="s">
        <v>274</v>
      </c>
      <c r="E10" s="340" t="str">
        <f>IF(NOT(C10=""),DATEDIF(C10,$R$48,"Y"),"")</f>
        <v/>
      </c>
      <c r="F10" s="168" t="s">
        <v>264</v>
      </c>
      <c r="G10" s="998"/>
      <c r="H10" s="999"/>
      <c r="I10" s="999"/>
      <c r="J10" s="999"/>
      <c r="K10" s="999"/>
      <c r="L10" s="999"/>
      <c r="M10" s="999"/>
      <c r="N10" s="999"/>
      <c r="O10" s="1000"/>
      <c r="R10" s="987"/>
      <c r="S10" s="811"/>
      <c r="T10" s="811"/>
      <c r="U10" s="988"/>
      <c r="Y10" s="1002"/>
      <c r="Z10" s="169" t="s">
        <v>272</v>
      </c>
      <c r="AA10" s="1004"/>
      <c r="AB10" s="1004"/>
      <c r="AC10" s="1004"/>
      <c r="AD10" s="1004"/>
      <c r="AE10" s="1004"/>
      <c r="AF10" s="205" t="s">
        <v>264</v>
      </c>
      <c r="AG10" s="998"/>
      <c r="AH10" s="999"/>
      <c r="AI10" s="999"/>
      <c r="AJ10" s="999"/>
      <c r="AK10" s="999"/>
      <c r="AL10" s="999"/>
      <c r="AM10" s="999"/>
      <c r="AN10" s="999"/>
      <c r="AO10" s="999"/>
      <c r="AP10" s="999"/>
      <c r="AQ10" s="999"/>
      <c r="AR10" s="999"/>
      <c r="AS10" s="1000"/>
      <c r="AT10" s="342"/>
      <c r="AV10" s="814">
        <v>2</v>
      </c>
      <c r="AW10" s="814" t="str">
        <f>IF(OR(A11="○",A11=""),IF(OR(A11="○",A11=""),IF(OR(E11="女性",AND(E11="男性",AND(E12&lt;40,NOT(E12=0))),AND(E11="",AND(E12&lt;40,NOT(E12=0)))),"○","×")),IF(A11="工場製作","対象外",""))</f>
        <v/>
      </c>
    </row>
    <row r="11" spans="1:51" ht="15" customHeight="1">
      <c r="A11" s="829" t="s">
        <v>7</v>
      </c>
      <c r="B11" s="153"/>
      <c r="C11" s="389"/>
      <c r="D11" s="154" t="s">
        <v>272</v>
      </c>
      <c r="E11" s="329"/>
      <c r="F11" s="155" t="s">
        <v>264</v>
      </c>
      <c r="G11" s="996"/>
      <c r="H11" s="990"/>
      <c r="I11" s="990"/>
      <c r="J11" s="990"/>
      <c r="K11" s="990"/>
      <c r="L11" s="990"/>
      <c r="M11" s="990"/>
      <c r="N11" s="990"/>
      <c r="O11" s="997"/>
      <c r="R11" s="989" t="s">
        <v>800</v>
      </c>
      <c r="S11" s="990"/>
      <c r="T11" s="990"/>
      <c r="U11" s="991"/>
      <c r="Y11" s="1001" t="s">
        <v>7</v>
      </c>
      <c r="Z11" s="328"/>
      <c r="AA11" s="1003"/>
      <c r="AB11" s="1003"/>
      <c r="AC11" s="1003"/>
      <c r="AD11" s="1003"/>
      <c r="AE11" s="1003"/>
      <c r="AF11" s="155"/>
      <c r="AG11" s="996"/>
      <c r="AH11" s="990"/>
      <c r="AI11" s="990"/>
      <c r="AJ11" s="990"/>
      <c r="AK11" s="990"/>
      <c r="AL11" s="990"/>
      <c r="AM11" s="990"/>
      <c r="AN11" s="990"/>
      <c r="AO11" s="990"/>
      <c r="AP11" s="990"/>
      <c r="AQ11" s="990"/>
      <c r="AR11" s="990"/>
      <c r="AS11" s="997"/>
      <c r="AT11" s="342"/>
      <c r="AV11" s="814"/>
      <c r="AW11" s="814"/>
    </row>
    <row r="12" spans="1:51" ht="15" customHeight="1" thickBot="1">
      <c r="A12" s="830"/>
      <c r="B12" s="143" t="s">
        <v>272</v>
      </c>
      <c r="C12" s="446"/>
      <c r="D12" s="301" t="s">
        <v>274</v>
      </c>
      <c r="E12" s="340" t="str">
        <f>IF(NOT(C12=""),DATEDIF(C12,$R$48,"Y"),"")</f>
        <v/>
      </c>
      <c r="F12" s="168" t="s">
        <v>264</v>
      </c>
      <c r="G12" s="998"/>
      <c r="H12" s="999"/>
      <c r="I12" s="999"/>
      <c r="J12" s="999"/>
      <c r="K12" s="999"/>
      <c r="L12" s="999"/>
      <c r="M12" s="999"/>
      <c r="N12" s="999"/>
      <c r="O12" s="1000"/>
      <c r="R12" s="992"/>
      <c r="S12" s="993"/>
      <c r="T12" s="993"/>
      <c r="U12" s="994"/>
      <c r="Y12" s="1002"/>
      <c r="Z12" s="337" t="s">
        <v>272</v>
      </c>
      <c r="AA12" s="1004"/>
      <c r="AB12" s="1004"/>
      <c r="AC12" s="1004"/>
      <c r="AD12" s="1004"/>
      <c r="AE12" s="1004"/>
      <c r="AF12" s="168" t="s">
        <v>264</v>
      </c>
      <c r="AG12" s="998"/>
      <c r="AH12" s="999"/>
      <c r="AI12" s="999"/>
      <c r="AJ12" s="999"/>
      <c r="AK12" s="999"/>
      <c r="AL12" s="999"/>
      <c r="AM12" s="999"/>
      <c r="AN12" s="999"/>
      <c r="AO12" s="999"/>
      <c r="AP12" s="999"/>
      <c r="AQ12" s="999"/>
      <c r="AR12" s="999"/>
      <c r="AS12" s="1000"/>
      <c r="AT12" s="342"/>
      <c r="AV12" s="814">
        <v>3</v>
      </c>
      <c r="AW12" s="814" t="str">
        <f>IF(OR(A13="○",A13=""),IF(OR(A13="○",A13=""),IF(OR(E13="女性",AND(E13="男性",AND(E14&lt;40,NOT(E14=0))),AND(E13="",AND(E14&lt;40,NOT(E14=0)))),"○","×")),IF(A13="工場製作","対象外",""))</f>
        <v/>
      </c>
    </row>
    <row r="13" spans="1:51" ht="15" customHeight="1">
      <c r="A13" s="829" t="s">
        <v>7</v>
      </c>
      <c r="B13" s="153"/>
      <c r="C13" s="389"/>
      <c r="D13" s="154" t="s">
        <v>272</v>
      </c>
      <c r="E13" s="329"/>
      <c r="F13" s="155" t="s">
        <v>264</v>
      </c>
      <c r="G13" s="996"/>
      <c r="H13" s="990"/>
      <c r="I13" s="990"/>
      <c r="J13" s="990"/>
      <c r="K13" s="990"/>
      <c r="L13" s="990"/>
      <c r="M13" s="990"/>
      <c r="N13" s="990"/>
      <c r="O13" s="997"/>
      <c r="Y13" s="1001" t="s">
        <v>7</v>
      </c>
      <c r="Z13" s="328"/>
      <c r="AA13" s="1003"/>
      <c r="AB13" s="1003"/>
      <c r="AC13" s="1003"/>
      <c r="AD13" s="1003"/>
      <c r="AE13" s="1003"/>
      <c r="AF13" s="155"/>
      <c r="AG13" s="996"/>
      <c r="AH13" s="990"/>
      <c r="AI13" s="990"/>
      <c r="AJ13" s="990"/>
      <c r="AK13" s="990"/>
      <c r="AL13" s="990"/>
      <c r="AM13" s="990"/>
      <c r="AN13" s="990"/>
      <c r="AO13" s="990"/>
      <c r="AP13" s="990"/>
      <c r="AQ13" s="990"/>
      <c r="AR13" s="990"/>
      <c r="AS13" s="997"/>
      <c r="AT13" s="342"/>
      <c r="AV13" s="814"/>
      <c r="AW13" s="814"/>
    </row>
    <row r="14" spans="1:51" ht="15" customHeight="1">
      <c r="A14" s="830"/>
      <c r="B14" s="143" t="s">
        <v>272</v>
      </c>
      <c r="C14" s="446"/>
      <c r="D14" s="301" t="s">
        <v>274</v>
      </c>
      <c r="E14" s="340" t="str">
        <f>IF(NOT(C14=""),DATEDIF(C14,$R$48,"Y"),"")</f>
        <v/>
      </c>
      <c r="F14" s="168" t="s">
        <v>264</v>
      </c>
      <c r="G14" s="998"/>
      <c r="H14" s="999"/>
      <c r="I14" s="999"/>
      <c r="J14" s="999"/>
      <c r="K14" s="999"/>
      <c r="L14" s="999"/>
      <c r="M14" s="999"/>
      <c r="N14" s="999"/>
      <c r="O14" s="1000"/>
      <c r="Y14" s="1002"/>
      <c r="Z14" s="337" t="s">
        <v>272</v>
      </c>
      <c r="AA14" s="1004"/>
      <c r="AB14" s="1004"/>
      <c r="AC14" s="1004"/>
      <c r="AD14" s="1004"/>
      <c r="AE14" s="1004"/>
      <c r="AF14" s="168" t="s">
        <v>264</v>
      </c>
      <c r="AG14" s="998"/>
      <c r="AH14" s="999"/>
      <c r="AI14" s="999"/>
      <c r="AJ14" s="999"/>
      <c r="AK14" s="999"/>
      <c r="AL14" s="999"/>
      <c r="AM14" s="999"/>
      <c r="AN14" s="999"/>
      <c r="AO14" s="999"/>
      <c r="AP14" s="999"/>
      <c r="AQ14" s="999"/>
      <c r="AR14" s="999"/>
      <c r="AS14" s="1000"/>
      <c r="AT14" s="342"/>
    </row>
    <row r="15" spans="1:51" ht="3" customHeight="1">
      <c r="A15" s="131"/>
      <c r="B15" s="131"/>
      <c r="C15" s="131"/>
      <c r="D15" s="131"/>
      <c r="E15" s="131"/>
      <c r="F15" s="131"/>
      <c r="G15" s="131"/>
      <c r="H15" s="131"/>
      <c r="I15" s="131"/>
      <c r="J15" s="131"/>
      <c r="P15" s="126"/>
    </row>
    <row r="16" spans="1:51" ht="18" customHeight="1">
      <c r="A16" s="965"/>
      <c r="B16" s="965"/>
      <c r="H16" s="960" t="s">
        <v>504</v>
      </c>
      <c r="I16" s="960"/>
      <c r="J16" s="960"/>
      <c r="K16" s="960"/>
      <c r="L16" s="960"/>
      <c r="M16" s="960"/>
      <c r="N16" s="960"/>
      <c r="U16" s="964" t="str">
        <f>IF(様式３!A5 = "","入札公告に示す配置技術者の同種工事の施工実績","")</f>
        <v/>
      </c>
      <c r="V16" s="964"/>
      <c r="W16" s="964"/>
      <c r="X16" s="964"/>
      <c r="Y16" s="964"/>
      <c r="Z16" s="964"/>
      <c r="AA16" s="964"/>
      <c r="AB16" s="964"/>
      <c r="AC16" s="964"/>
      <c r="AD16" s="964"/>
      <c r="AE16" s="964"/>
      <c r="AF16" s="964"/>
      <c r="AG16" s="964"/>
      <c r="AH16" s="964"/>
      <c r="AI16" s="964"/>
      <c r="AJ16" s="964"/>
      <c r="AK16" s="964"/>
      <c r="AL16" s="964"/>
      <c r="AM16" s="964"/>
      <c r="AN16" s="964"/>
      <c r="AO16" s="964"/>
      <c r="AP16" s="964"/>
      <c r="AQ16" s="964"/>
      <c r="AR16" s="964"/>
      <c r="AS16" s="964"/>
      <c r="AT16" s="964"/>
    </row>
    <row r="17" spans="1:58" ht="15" customHeight="1">
      <c r="A17" s="963" t="str">
        <f>IF(様式３!A5=B78,B78,IF(R11="する",B78,""))</f>
        <v>■同種工事の施工実績</v>
      </c>
      <c r="B17" s="963"/>
      <c r="C17" s="963"/>
      <c r="D17" s="963"/>
      <c r="E17" s="963"/>
      <c r="F17" s="963"/>
      <c r="G17" s="963"/>
      <c r="H17" s="961" t="str">
        <f>様式３!$G$5</f>
        <v>対象期間：平成23年度～入札参加申込期限日</v>
      </c>
      <c r="I17" s="961"/>
      <c r="J17" s="961"/>
      <c r="K17" s="961"/>
      <c r="L17" s="961"/>
      <c r="M17" s="961"/>
      <c r="N17" s="961"/>
      <c r="O17" s="961"/>
      <c r="P17" s="961"/>
      <c r="Q17" s="961"/>
      <c r="R17" s="961"/>
      <c r="S17" s="961"/>
      <c r="T17" s="961"/>
      <c r="U17" s="935" t="s">
        <v>463</v>
      </c>
      <c r="V17" s="935"/>
      <c r="W17" s="935"/>
      <c r="X17" s="824" t="str">
        <f>様式３!$Q$5</f>
        <v>鉄筋コンクリート構造の橋台又は橋脚（歩道橋を除く）工事</v>
      </c>
      <c r="Y17" s="824"/>
      <c r="Z17" s="824"/>
      <c r="AA17" s="824"/>
      <c r="AB17" s="824"/>
      <c r="AC17" s="824"/>
      <c r="AD17" s="824"/>
      <c r="AE17" s="824"/>
      <c r="AF17" s="824"/>
      <c r="AG17" s="824"/>
      <c r="AH17" s="824"/>
      <c r="AI17" s="824"/>
      <c r="AJ17" s="824"/>
      <c r="AK17" s="824"/>
      <c r="AL17" s="824"/>
      <c r="AM17" s="824"/>
      <c r="AN17" s="824"/>
      <c r="AO17" s="824"/>
      <c r="AP17" s="824"/>
      <c r="AQ17" s="824"/>
      <c r="AR17" s="824"/>
      <c r="AS17" s="824"/>
      <c r="AT17" s="824"/>
    </row>
    <row r="18" spans="1:58" ht="10.4" customHeight="1">
      <c r="A18" s="963"/>
      <c r="B18" s="963"/>
      <c r="C18" s="963"/>
      <c r="D18" s="963"/>
      <c r="E18" s="963"/>
      <c r="F18" s="963"/>
      <c r="G18" s="963"/>
      <c r="H18" s="962"/>
      <c r="I18" s="962"/>
      <c r="J18" s="962"/>
      <c r="K18" s="962"/>
      <c r="L18" s="962"/>
      <c r="M18" s="962"/>
      <c r="N18" s="962"/>
      <c r="O18" s="962"/>
      <c r="P18" s="962"/>
      <c r="Q18" s="962"/>
      <c r="R18" s="962"/>
      <c r="S18" s="962"/>
      <c r="T18" s="962"/>
      <c r="U18" s="935"/>
      <c r="V18" s="935"/>
      <c r="W18" s="935"/>
      <c r="X18" s="823"/>
      <c r="Y18" s="823"/>
      <c r="Z18" s="823"/>
      <c r="AA18" s="823"/>
      <c r="AB18" s="823"/>
      <c r="AC18" s="823"/>
      <c r="AD18" s="823"/>
      <c r="AE18" s="823"/>
      <c r="AF18" s="823"/>
      <c r="AG18" s="823"/>
      <c r="AH18" s="823"/>
      <c r="AI18" s="823"/>
      <c r="AJ18" s="823"/>
      <c r="AK18" s="823"/>
      <c r="AL18" s="823"/>
      <c r="AM18" s="823"/>
      <c r="AN18" s="823"/>
      <c r="AO18" s="823"/>
      <c r="AP18" s="823"/>
      <c r="AQ18" s="823"/>
      <c r="AR18" s="823"/>
      <c r="AS18" s="823"/>
      <c r="AT18" s="823"/>
    </row>
    <row r="19" spans="1:58" ht="3" customHeight="1">
      <c r="A19" s="127"/>
      <c r="B19" s="127"/>
      <c r="C19" s="127"/>
      <c r="D19" s="127"/>
      <c r="E19" s="127"/>
      <c r="F19" s="131"/>
      <c r="G19" s="131"/>
      <c r="H19" s="131"/>
      <c r="I19" s="131"/>
      <c r="J19" s="131"/>
      <c r="P19" s="126"/>
    </row>
    <row r="20" spans="1:58" ht="15" customHeight="1">
      <c r="A20" s="860" t="s">
        <v>52</v>
      </c>
      <c r="B20" s="153"/>
      <c r="C20" s="154" t="s">
        <v>313</v>
      </c>
      <c r="D20" s="155"/>
      <c r="E20" s="860" t="s">
        <v>340</v>
      </c>
      <c r="F20" s="807" t="s">
        <v>349</v>
      </c>
      <c r="G20" s="808"/>
      <c r="H20" s="808"/>
      <c r="I20" s="808"/>
      <c r="J20" s="809"/>
      <c r="K20" s="153"/>
      <c r="L20" s="808" t="s">
        <v>294</v>
      </c>
      <c r="M20" s="808"/>
      <c r="N20" s="808"/>
      <c r="O20" s="808"/>
      <c r="P20" s="808"/>
      <c r="Q20" s="808"/>
      <c r="R20" s="808"/>
      <c r="S20" s="808"/>
      <c r="T20" s="808"/>
      <c r="U20" s="808"/>
      <c r="V20" s="124"/>
      <c r="W20" s="807" t="s">
        <v>564</v>
      </c>
      <c r="X20" s="808"/>
      <c r="Y20" s="808"/>
      <c r="Z20" s="808"/>
      <c r="AA20" s="809"/>
      <c r="AB20" s="807" t="s">
        <v>4</v>
      </c>
      <c r="AC20" s="808"/>
      <c r="AD20" s="808"/>
      <c r="AE20" s="808"/>
      <c r="AF20" s="809"/>
      <c r="AG20" s="1118" t="s">
        <v>361</v>
      </c>
      <c r="AH20" s="1119"/>
      <c r="AI20" s="1119"/>
      <c r="AJ20" s="1119"/>
      <c r="AK20" s="1119"/>
      <c r="AL20" s="1119"/>
      <c r="AM20" s="1119"/>
      <c r="AN20" s="1119"/>
      <c r="AO20" s="1119"/>
      <c r="AP20" s="1119"/>
      <c r="AQ20" s="1120"/>
      <c r="AR20" s="807" t="s">
        <v>237</v>
      </c>
      <c r="AS20" s="808"/>
      <c r="AT20" s="809"/>
    </row>
    <row r="21" spans="1:58" ht="15" customHeight="1">
      <c r="A21" s="861"/>
      <c r="B21" s="143" t="s">
        <v>310</v>
      </c>
      <c r="C21" s="142" t="s">
        <v>297</v>
      </c>
      <c r="D21" s="168" t="s">
        <v>311</v>
      </c>
      <c r="E21" s="861"/>
      <c r="F21" s="810"/>
      <c r="G21" s="811"/>
      <c r="H21" s="811"/>
      <c r="I21" s="811"/>
      <c r="J21" s="812"/>
      <c r="K21" s="143"/>
      <c r="L21" s="811"/>
      <c r="M21" s="811"/>
      <c r="N21" s="811"/>
      <c r="O21" s="811"/>
      <c r="P21" s="811"/>
      <c r="Q21" s="811"/>
      <c r="R21" s="811"/>
      <c r="S21" s="811"/>
      <c r="T21" s="811"/>
      <c r="U21" s="811"/>
      <c r="V21" s="192"/>
      <c r="W21" s="810"/>
      <c r="X21" s="811"/>
      <c r="Y21" s="811"/>
      <c r="Z21" s="811"/>
      <c r="AA21" s="812"/>
      <c r="AB21" s="810"/>
      <c r="AC21" s="811"/>
      <c r="AD21" s="811"/>
      <c r="AE21" s="811"/>
      <c r="AF21" s="812"/>
      <c r="AG21" s="1121" t="str">
        <f>様式３!S8</f>
        <v>規模・寸法</v>
      </c>
      <c r="AH21" s="1122"/>
      <c r="AI21" s="1122"/>
      <c r="AJ21" s="1123"/>
      <c r="AK21" s="1124" t="str">
        <f>様式３!V8</f>
        <v>構造型式</v>
      </c>
      <c r="AL21" s="1125"/>
      <c r="AM21" s="1125"/>
      <c r="AN21" s="1126"/>
      <c r="AO21" s="1127" t="str">
        <f>様式３!Z8</f>
        <v>使用機材・数量</v>
      </c>
      <c r="AP21" s="1128"/>
      <c r="AQ21" s="1129"/>
      <c r="AR21" s="810"/>
      <c r="AS21" s="811"/>
      <c r="AT21" s="812"/>
    </row>
    <row r="22" spans="1:58" ht="15" customHeight="1">
      <c r="A22" s="829"/>
      <c r="B22" s="134"/>
      <c r="C22" s="287" t="str">
        <f>IF($AY$8="○",IF(Y9=$C$81,AA9,""),IF(A9=$C$81,C9,""))</f>
        <v/>
      </c>
      <c r="D22" s="141"/>
      <c r="E22" s="829" t="s">
        <v>7</v>
      </c>
      <c r="F22" s="831"/>
      <c r="G22" s="832"/>
      <c r="H22" s="832"/>
      <c r="I22" s="832"/>
      <c r="J22" s="833"/>
      <c r="K22" s="134"/>
      <c r="L22" s="832"/>
      <c r="M22" s="832"/>
      <c r="N22" s="832"/>
      <c r="O22" s="832"/>
      <c r="P22" s="832"/>
      <c r="Q22" s="832"/>
      <c r="R22" s="832"/>
      <c r="S22" s="832"/>
      <c r="T22" s="832"/>
      <c r="U22" s="832"/>
      <c r="V22" s="315"/>
      <c r="W22" s="144"/>
      <c r="X22" s="1014"/>
      <c r="Y22" s="1014"/>
      <c r="Z22" s="1014"/>
      <c r="AA22" s="1015"/>
      <c r="AB22" s="884"/>
      <c r="AC22" s="857"/>
      <c r="AD22" s="857"/>
      <c r="AE22" s="857"/>
      <c r="AF22" s="885"/>
      <c r="AG22" s="884"/>
      <c r="AH22" s="857"/>
      <c r="AI22" s="857"/>
      <c r="AJ22" s="1006"/>
      <c r="AK22" s="1007"/>
      <c r="AL22" s="857"/>
      <c r="AM22" s="857"/>
      <c r="AN22" s="1006"/>
      <c r="AO22" s="1007"/>
      <c r="AP22" s="857"/>
      <c r="AQ22" s="885"/>
      <c r="AR22" s="1112" t="s">
        <v>603</v>
      </c>
      <c r="AS22" s="1113"/>
      <c r="AT22" s="1114"/>
    </row>
    <row r="23" spans="1:58" ht="15" customHeight="1">
      <c r="A23" s="830"/>
      <c r="B23" s="152" t="s">
        <v>272</v>
      </c>
      <c r="C23" s="339" t="str">
        <f>IF($AY$8="○",IF(Y9=$C$81,AA10,""),IF(A9=$C$81,C10,""))</f>
        <v/>
      </c>
      <c r="D23" s="132" t="s">
        <v>264</v>
      </c>
      <c r="E23" s="830"/>
      <c r="F23" s="837"/>
      <c r="G23" s="838"/>
      <c r="H23" s="838"/>
      <c r="I23" s="838"/>
      <c r="J23" s="839"/>
      <c r="K23" s="152"/>
      <c r="L23" s="838"/>
      <c r="M23" s="838"/>
      <c r="N23" s="838"/>
      <c r="O23" s="838"/>
      <c r="P23" s="838"/>
      <c r="Q23" s="838"/>
      <c r="R23" s="838"/>
      <c r="S23" s="838"/>
      <c r="T23" s="838"/>
      <c r="U23" s="838"/>
      <c r="V23" s="316"/>
      <c r="W23" s="152" t="s">
        <v>263</v>
      </c>
      <c r="X23" s="1012"/>
      <c r="Y23" s="1012"/>
      <c r="Z23" s="1012"/>
      <c r="AA23" s="1013"/>
      <c r="AB23" s="852" t="str">
        <f>IF(AB22=$C$90,"（出資比率","")</f>
        <v/>
      </c>
      <c r="AC23" s="886"/>
      <c r="AD23" s="267"/>
      <c r="AE23" s="886" t="str">
        <f>IF(AB23="","","％）")</f>
        <v/>
      </c>
      <c r="AF23" s="1011"/>
      <c r="AG23" s="917"/>
      <c r="AH23" s="858"/>
      <c r="AI23" s="858"/>
      <c r="AJ23" s="1005"/>
      <c r="AK23" s="1030"/>
      <c r="AL23" s="858"/>
      <c r="AM23" s="858"/>
      <c r="AN23" s="1005"/>
      <c r="AO23" s="1030"/>
      <c r="AP23" s="858"/>
      <c r="AQ23" s="918"/>
      <c r="AR23" s="1115"/>
      <c r="AS23" s="1116"/>
      <c r="AT23" s="1117"/>
    </row>
    <row r="24" spans="1:58" ht="15" customHeight="1">
      <c r="A24" s="829"/>
      <c r="B24" s="134"/>
      <c r="C24" s="287" t="str">
        <f>IF($AY$8="○",IF(Y11=$C$81,AA11,""),IF(A11=$C$81,C11,""))</f>
        <v/>
      </c>
      <c r="D24" s="141"/>
      <c r="E24" s="829" t="s">
        <v>7</v>
      </c>
      <c r="F24" s="831"/>
      <c r="G24" s="832"/>
      <c r="H24" s="832"/>
      <c r="I24" s="832"/>
      <c r="J24" s="833"/>
      <c r="K24" s="134"/>
      <c r="L24" s="832"/>
      <c r="M24" s="832"/>
      <c r="N24" s="832"/>
      <c r="O24" s="832"/>
      <c r="P24" s="832"/>
      <c r="Q24" s="832"/>
      <c r="R24" s="832"/>
      <c r="S24" s="832"/>
      <c r="T24" s="832"/>
      <c r="U24" s="832"/>
      <c r="V24" s="317"/>
      <c r="W24" s="144"/>
      <c r="X24" s="1014"/>
      <c r="Y24" s="1014"/>
      <c r="Z24" s="1014"/>
      <c r="AA24" s="1015"/>
      <c r="AB24" s="884"/>
      <c r="AC24" s="857"/>
      <c r="AD24" s="857"/>
      <c r="AE24" s="857"/>
      <c r="AF24" s="885"/>
      <c r="AG24" s="884"/>
      <c r="AH24" s="857"/>
      <c r="AI24" s="857"/>
      <c r="AJ24" s="1006"/>
      <c r="AK24" s="1007"/>
      <c r="AL24" s="857"/>
      <c r="AM24" s="857"/>
      <c r="AN24" s="1006"/>
      <c r="AO24" s="1007"/>
      <c r="AP24" s="857"/>
      <c r="AQ24" s="885"/>
      <c r="AR24" s="1112" t="s">
        <v>603</v>
      </c>
      <c r="AS24" s="1113"/>
      <c r="AT24" s="1114"/>
    </row>
    <row r="25" spans="1:58" ht="15" customHeight="1">
      <c r="A25" s="830"/>
      <c r="B25" s="152" t="s">
        <v>272</v>
      </c>
      <c r="C25" s="339" t="str">
        <f>IF($AY$8="○",IF(Y11=$C$81,AA12,""),IF(A11=$C$81,C12,""))</f>
        <v/>
      </c>
      <c r="D25" s="132" t="s">
        <v>264</v>
      </c>
      <c r="E25" s="830"/>
      <c r="F25" s="837"/>
      <c r="G25" s="838"/>
      <c r="H25" s="838"/>
      <c r="I25" s="838"/>
      <c r="J25" s="839"/>
      <c r="K25" s="152"/>
      <c r="L25" s="838"/>
      <c r="M25" s="838"/>
      <c r="N25" s="838"/>
      <c r="O25" s="838"/>
      <c r="P25" s="838"/>
      <c r="Q25" s="838"/>
      <c r="R25" s="838"/>
      <c r="S25" s="838"/>
      <c r="T25" s="838"/>
      <c r="U25" s="838"/>
      <c r="V25" s="316"/>
      <c r="W25" s="152" t="s">
        <v>263</v>
      </c>
      <c r="X25" s="1012"/>
      <c r="Y25" s="1012"/>
      <c r="Z25" s="1012"/>
      <c r="AA25" s="1013"/>
      <c r="AB25" s="852" t="str">
        <f>IF(AB24=$C$90,"（出資比率","")</f>
        <v/>
      </c>
      <c r="AC25" s="886"/>
      <c r="AD25" s="267"/>
      <c r="AE25" s="886" t="str">
        <f>IF(AB25="","","％）")</f>
        <v/>
      </c>
      <c r="AF25" s="1011"/>
      <c r="AG25" s="917"/>
      <c r="AH25" s="858"/>
      <c r="AI25" s="858"/>
      <c r="AJ25" s="1005"/>
      <c r="AK25" s="1030"/>
      <c r="AL25" s="858"/>
      <c r="AM25" s="858"/>
      <c r="AN25" s="1005"/>
      <c r="AO25" s="1030"/>
      <c r="AP25" s="858"/>
      <c r="AQ25" s="918"/>
      <c r="AR25" s="1115"/>
      <c r="AS25" s="1116"/>
      <c r="AT25" s="1117"/>
    </row>
    <row r="26" spans="1:58" ht="15" customHeight="1">
      <c r="A26" s="829"/>
      <c r="B26" s="134"/>
      <c r="C26" s="287" t="str">
        <f>IF($AY$8="○",IF(Y13=$C$81,AA13,""),IF(A13=$C$81,C13,""))</f>
        <v/>
      </c>
      <c r="D26" s="141"/>
      <c r="E26" s="829" t="s">
        <v>7</v>
      </c>
      <c r="F26" s="831"/>
      <c r="G26" s="832"/>
      <c r="H26" s="832"/>
      <c r="I26" s="832"/>
      <c r="J26" s="833"/>
      <c r="K26" s="134"/>
      <c r="L26" s="832"/>
      <c r="M26" s="832"/>
      <c r="N26" s="832"/>
      <c r="O26" s="832"/>
      <c r="P26" s="832"/>
      <c r="Q26" s="832"/>
      <c r="R26" s="832"/>
      <c r="S26" s="832"/>
      <c r="T26" s="832"/>
      <c r="U26" s="832"/>
      <c r="V26" s="317"/>
      <c r="W26" s="144"/>
      <c r="X26" s="1014"/>
      <c r="Y26" s="1014"/>
      <c r="Z26" s="1014"/>
      <c r="AA26" s="1015"/>
      <c r="AB26" s="884"/>
      <c r="AC26" s="857"/>
      <c r="AD26" s="857"/>
      <c r="AE26" s="857"/>
      <c r="AF26" s="885"/>
      <c r="AG26" s="884"/>
      <c r="AH26" s="857"/>
      <c r="AI26" s="857"/>
      <c r="AJ26" s="1006"/>
      <c r="AK26" s="1007"/>
      <c r="AL26" s="857"/>
      <c r="AM26" s="857"/>
      <c r="AN26" s="1006"/>
      <c r="AO26" s="1007"/>
      <c r="AP26" s="857"/>
      <c r="AQ26" s="885"/>
      <c r="AR26" s="1112" t="s">
        <v>603</v>
      </c>
      <c r="AS26" s="1113"/>
      <c r="AT26" s="1114"/>
    </row>
    <row r="27" spans="1:58" ht="15" customHeight="1">
      <c r="A27" s="830"/>
      <c r="B27" s="152" t="s">
        <v>272</v>
      </c>
      <c r="C27" s="339" t="str">
        <f>IF($AY$8="○",IF(Y13=$C$81,AA14,""),IF(A13=$C$81,C14,""))</f>
        <v/>
      </c>
      <c r="D27" s="132" t="s">
        <v>264</v>
      </c>
      <c r="E27" s="830"/>
      <c r="F27" s="837"/>
      <c r="G27" s="838"/>
      <c r="H27" s="838"/>
      <c r="I27" s="838"/>
      <c r="J27" s="839"/>
      <c r="K27" s="152"/>
      <c r="L27" s="838"/>
      <c r="M27" s="838"/>
      <c r="N27" s="838"/>
      <c r="O27" s="838"/>
      <c r="P27" s="838"/>
      <c r="Q27" s="838"/>
      <c r="R27" s="838"/>
      <c r="S27" s="838"/>
      <c r="T27" s="838"/>
      <c r="U27" s="838"/>
      <c r="V27" s="316"/>
      <c r="W27" s="152" t="s">
        <v>263</v>
      </c>
      <c r="X27" s="1012"/>
      <c r="Y27" s="1012"/>
      <c r="Z27" s="1012"/>
      <c r="AA27" s="1013"/>
      <c r="AB27" s="852" t="str">
        <f>IF(AB26=$C$90,"（出資比率","")</f>
        <v/>
      </c>
      <c r="AC27" s="886"/>
      <c r="AD27" s="267"/>
      <c r="AE27" s="886" t="str">
        <f>IF(AB27="","","％）")</f>
        <v/>
      </c>
      <c r="AF27" s="1011"/>
      <c r="AG27" s="917"/>
      <c r="AH27" s="858"/>
      <c r="AI27" s="858"/>
      <c r="AJ27" s="1005"/>
      <c r="AK27" s="1030"/>
      <c r="AL27" s="858"/>
      <c r="AM27" s="858"/>
      <c r="AN27" s="1005"/>
      <c r="AO27" s="1030"/>
      <c r="AP27" s="858"/>
      <c r="AQ27" s="918"/>
      <c r="AR27" s="1115"/>
      <c r="AS27" s="1116"/>
      <c r="AT27" s="1117"/>
    </row>
    <row r="28" spans="1:58" ht="10.4" customHeight="1">
      <c r="W28" s="125"/>
      <c r="X28" s="125"/>
      <c r="Y28" s="125"/>
      <c r="Z28" s="125"/>
    </row>
    <row r="29" spans="1:58" ht="21" customHeight="1">
      <c r="A29" s="862" t="s">
        <v>328</v>
      </c>
      <c r="B29" s="862"/>
      <c r="C29" s="862"/>
      <c r="D29" s="862"/>
      <c r="E29" s="862"/>
      <c r="F29" s="202"/>
      <c r="G29" s="202"/>
      <c r="H29" s="823" t="str">
        <f>様式３!$G$12</f>
        <v>対象期間：平成30年度～令和7年度</v>
      </c>
      <c r="I29" s="823"/>
      <c r="J29" s="823"/>
      <c r="K29" s="823"/>
      <c r="L29" s="823"/>
      <c r="M29" s="823"/>
      <c r="N29" s="823"/>
      <c r="O29" s="823"/>
      <c r="P29" s="823"/>
      <c r="Q29" s="1034" t="s">
        <v>462</v>
      </c>
      <c r="R29" s="1034"/>
      <c r="S29" s="1034"/>
      <c r="T29" s="1034"/>
      <c r="U29" s="148"/>
      <c r="W29" s="140"/>
      <c r="X29" s="140"/>
      <c r="Y29" s="140"/>
      <c r="Z29" s="140"/>
      <c r="AA29" s="140"/>
      <c r="AB29" s="140"/>
      <c r="AC29" s="140"/>
      <c r="AD29" s="140"/>
      <c r="AE29" s="140"/>
      <c r="AF29" s="140"/>
      <c r="AG29" s="140"/>
      <c r="AH29" s="140"/>
      <c r="AI29" s="140"/>
      <c r="AJ29" s="140"/>
      <c r="AK29" s="140"/>
      <c r="AL29" s="140"/>
    </row>
    <row r="30" spans="1:58" ht="3" customHeight="1">
      <c r="A30" s="128"/>
      <c r="B30" s="128"/>
      <c r="C30" s="128"/>
      <c r="D30" s="128"/>
      <c r="E30" s="128"/>
      <c r="F30" s="130"/>
      <c r="G30" s="130"/>
      <c r="H30" s="130"/>
      <c r="I30" s="130"/>
      <c r="J30" s="130"/>
    </row>
    <row r="31" spans="1:58" ht="15" customHeight="1">
      <c r="A31" s="860" t="s">
        <v>52</v>
      </c>
      <c r="B31" s="153"/>
      <c r="C31" s="154" t="s">
        <v>313</v>
      </c>
      <c r="D31" s="155"/>
      <c r="E31" s="860" t="s">
        <v>340</v>
      </c>
      <c r="F31" s="807" t="s">
        <v>349</v>
      </c>
      <c r="G31" s="808"/>
      <c r="H31" s="808"/>
      <c r="I31" s="808"/>
      <c r="J31" s="809"/>
      <c r="K31" s="153"/>
      <c r="L31" s="808" t="s">
        <v>294</v>
      </c>
      <c r="M31" s="808"/>
      <c r="N31" s="808"/>
      <c r="O31" s="808"/>
      <c r="P31" s="808"/>
      <c r="Q31" s="808"/>
      <c r="R31" s="808"/>
      <c r="S31" s="808"/>
      <c r="T31" s="808"/>
      <c r="U31" s="808"/>
      <c r="V31" s="124"/>
      <c r="W31" s="807" t="s">
        <v>564</v>
      </c>
      <c r="X31" s="808"/>
      <c r="Y31" s="808"/>
      <c r="Z31" s="808"/>
      <c r="AA31" s="809"/>
      <c r="AB31" s="807" t="s">
        <v>4</v>
      </c>
      <c r="AC31" s="808"/>
      <c r="AD31" s="808"/>
      <c r="AE31" s="808"/>
      <c r="AF31" s="809"/>
      <c r="AG31" s="1008" t="s">
        <v>54</v>
      </c>
      <c r="AH31" s="1009"/>
      <c r="AI31" s="1009"/>
      <c r="AJ31" s="1009"/>
      <c r="AK31" s="1010"/>
      <c r="AL31" s="1008" t="s">
        <v>5</v>
      </c>
      <c r="AM31" s="1009"/>
      <c r="AN31" s="1009"/>
      <c r="AO31" s="1010"/>
      <c r="AP31" s="807" t="s">
        <v>8</v>
      </c>
      <c r="AQ31" s="808"/>
      <c r="AR31" s="809"/>
      <c r="AS31" s="807" t="s">
        <v>295</v>
      </c>
      <c r="AT31" s="809"/>
      <c r="AV31" s="1038" t="s">
        <v>682</v>
      </c>
      <c r="AW31" s="145" t="s">
        <v>308</v>
      </c>
      <c r="AX31" s="145" t="s">
        <v>309</v>
      </c>
      <c r="AY31" s="807" t="s">
        <v>320</v>
      </c>
      <c r="AZ31" s="808"/>
      <c r="BA31" s="808"/>
      <c r="BB31" s="808"/>
      <c r="BC31" s="808"/>
      <c r="BD31" s="809"/>
      <c r="BE31" s="145" t="s">
        <v>307</v>
      </c>
      <c r="BF31" s="161" t="s">
        <v>319</v>
      </c>
    </row>
    <row r="32" spans="1:58" ht="15" customHeight="1">
      <c r="A32" s="861"/>
      <c r="B32" s="143" t="s">
        <v>310</v>
      </c>
      <c r="C32" s="142" t="s">
        <v>297</v>
      </c>
      <c r="D32" s="168" t="s">
        <v>311</v>
      </c>
      <c r="E32" s="861"/>
      <c r="F32" s="810"/>
      <c r="G32" s="811"/>
      <c r="H32" s="811"/>
      <c r="I32" s="811"/>
      <c r="J32" s="812"/>
      <c r="K32" s="143" t="s">
        <v>310</v>
      </c>
      <c r="L32" s="811" t="s">
        <v>549</v>
      </c>
      <c r="M32" s="811"/>
      <c r="N32" s="811"/>
      <c r="O32" s="811"/>
      <c r="P32" s="811"/>
      <c r="Q32" s="811"/>
      <c r="R32" s="811"/>
      <c r="S32" s="811"/>
      <c r="T32" s="811"/>
      <c r="U32" s="811"/>
      <c r="V32" s="168" t="s">
        <v>311</v>
      </c>
      <c r="W32" s="810"/>
      <c r="X32" s="811"/>
      <c r="Y32" s="811"/>
      <c r="Z32" s="811"/>
      <c r="AA32" s="812"/>
      <c r="AB32" s="810"/>
      <c r="AC32" s="811"/>
      <c r="AD32" s="811"/>
      <c r="AE32" s="811"/>
      <c r="AF32" s="812"/>
      <c r="AG32" s="1008" t="s">
        <v>647</v>
      </c>
      <c r="AH32" s="1009"/>
      <c r="AI32" s="1009"/>
      <c r="AJ32" s="1009"/>
      <c r="AK32" s="1009"/>
      <c r="AL32" s="1009"/>
      <c r="AM32" s="1009"/>
      <c r="AN32" s="1009"/>
      <c r="AO32" s="1010"/>
      <c r="AP32" s="810"/>
      <c r="AQ32" s="811"/>
      <c r="AR32" s="812"/>
      <c r="AS32" s="810"/>
      <c r="AT32" s="812"/>
      <c r="AV32" s="1039"/>
      <c r="AW32" s="166"/>
      <c r="AX32" s="166"/>
      <c r="AY32" s="1031"/>
      <c r="AZ32" s="1032"/>
      <c r="BA32" s="1032"/>
      <c r="BB32" s="1032"/>
      <c r="BC32" s="1032"/>
      <c r="BD32" s="1033"/>
      <c r="BE32" s="160"/>
      <c r="BF32" s="166"/>
    </row>
    <row r="33" spans="1:58" ht="15" customHeight="1">
      <c r="A33" s="829" t="str">
        <f>IF(A22="","",A22)</f>
        <v/>
      </c>
      <c r="B33" s="134"/>
      <c r="C33" s="286"/>
      <c r="D33" s="141"/>
      <c r="E33" s="829" t="s">
        <v>7</v>
      </c>
      <c r="F33" s="831"/>
      <c r="G33" s="832"/>
      <c r="H33" s="832"/>
      <c r="I33" s="832"/>
      <c r="J33" s="833"/>
      <c r="K33" s="134"/>
      <c r="L33" s="832"/>
      <c r="M33" s="832"/>
      <c r="N33" s="832"/>
      <c r="O33" s="832"/>
      <c r="P33" s="832"/>
      <c r="Q33" s="832"/>
      <c r="R33" s="832"/>
      <c r="S33" s="832"/>
      <c r="T33" s="832"/>
      <c r="U33" s="832"/>
      <c r="V33" s="141"/>
      <c r="W33" s="144"/>
      <c r="X33" s="1014"/>
      <c r="Y33" s="1014"/>
      <c r="Z33" s="1014"/>
      <c r="AA33" s="1015"/>
      <c r="AB33" s="884"/>
      <c r="AC33" s="857"/>
      <c r="AD33" s="857"/>
      <c r="AE33" s="857"/>
      <c r="AF33" s="885"/>
      <c r="AG33" s="978"/>
      <c r="AH33" s="979"/>
      <c r="AI33" s="979"/>
      <c r="AJ33" s="979"/>
      <c r="AK33" s="980"/>
      <c r="AL33" s="975"/>
      <c r="AM33" s="976"/>
      <c r="AN33" s="976"/>
      <c r="AO33" s="977"/>
      <c r="AP33" s="882"/>
      <c r="AQ33" s="853"/>
      <c r="AR33" s="854"/>
      <c r="AS33" s="884"/>
      <c r="AT33" s="885"/>
      <c r="AV33" s="1039"/>
      <c r="AW33" s="166"/>
      <c r="AX33" s="166"/>
      <c r="AY33" s="187"/>
      <c r="AZ33" s="807" t="s">
        <v>606</v>
      </c>
      <c r="BA33" s="808"/>
      <c r="BB33" s="808"/>
      <c r="BC33" s="808"/>
      <c r="BD33" s="809"/>
      <c r="BE33" s="160"/>
      <c r="BF33" s="166"/>
    </row>
    <row r="34" spans="1:58" ht="15" customHeight="1">
      <c r="A34" s="859"/>
      <c r="B34" s="134"/>
      <c r="C34" s="287" t="str">
        <f>IF(C22="","",C22)</f>
        <v/>
      </c>
      <c r="D34" s="141"/>
      <c r="E34" s="830"/>
      <c r="F34" s="837"/>
      <c r="G34" s="838"/>
      <c r="H34" s="838"/>
      <c r="I34" s="838"/>
      <c r="J34" s="839"/>
      <c r="K34" s="152" t="s">
        <v>272</v>
      </c>
      <c r="L34" s="838" t="str">
        <f>IF(AND(F33&lt;&gt;$E$110,F33&lt;&gt;""),"※記載不要","")</f>
        <v/>
      </c>
      <c r="M34" s="838"/>
      <c r="N34" s="838"/>
      <c r="O34" s="838"/>
      <c r="P34" s="838"/>
      <c r="Q34" s="838"/>
      <c r="R34" s="838"/>
      <c r="S34" s="838"/>
      <c r="T34" s="838"/>
      <c r="U34" s="838"/>
      <c r="V34" s="132" t="s">
        <v>264</v>
      </c>
      <c r="W34" s="152" t="s">
        <v>263</v>
      </c>
      <c r="X34" s="1012"/>
      <c r="Y34" s="1012"/>
      <c r="Z34" s="1012"/>
      <c r="AA34" s="1013"/>
      <c r="AB34" s="852" t="str">
        <f>IF(AB33=$C$90,"（出資比率","")</f>
        <v/>
      </c>
      <c r="AC34" s="886"/>
      <c r="AD34" s="267"/>
      <c r="AE34" s="886" t="str">
        <f>IF(AB34="","","％）")</f>
        <v/>
      </c>
      <c r="AF34" s="1011"/>
      <c r="AG34" s="981"/>
      <c r="AH34" s="982"/>
      <c r="AI34" s="982"/>
      <c r="AJ34" s="982"/>
      <c r="AK34" s="982"/>
      <c r="AL34" s="982"/>
      <c r="AM34" s="982"/>
      <c r="AN34" s="982"/>
      <c r="AO34" s="983"/>
      <c r="AP34" s="883"/>
      <c r="AQ34" s="855"/>
      <c r="AR34" s="856"/>
      <c r="AS34" s="917"/>
      <c r="AT34" s="918"/>
      <c r="AV34" s="1039"/>
      <c r="AW34" s="166"/>
      <c r="AX34" s="160"/>
      <c r="AY34" s="186"/>
      <c r="AZ34" s="1035"/>
      <c r="BA34" s="1036"/>
      <c r="BB34" s="1036"/>
      <c r="BC34" s="1036"/>
      <c r="BD34" s="1037"/>
      <c r="BE34" s="188"/>
      <c r="BF34" s="166"/>
    </row>
    <row r="35" spans="1:58" ht="15" customHeight="1">
      <c r="A35" s="859"/>
      <c r="B35" s="134" t="s">
        <v>272</v>
      </c>
      <c r="C35" s="338" t="str">
        <f>IF(C23="","",C23)</f>
        <v/>
      </c>
      <c r="D35" s="141" t="s">
        <v>264</v>
      </c>
      <c r="E35" s="829" t="s">
        <v>7</v>
      </c>
      <c r="F35" s="831"/>
      <c r="G35" s="832"/>
      <c r="H35" s="832"/>
      <c r="I35" s="832"/>
      <c r="J35" s="833"/>
      <c r="K35" s="134"/>
      <c r="L35" s="832"/>
      <c r="M35" s="832"/>
      <c r="N35" s="832"/>
      <c r="O35" s="832"/>
      <c r="P35" s="832"/>
      <c r="Q35" s="832"/>
      <c r="R35" s="832"/>
      <c r="S35" s="832"/>
      <c r="T35" s="832"/>
      <c r="U35" s="832"/>
      <c r="V35" s="141"/>
      <c r="W35" s="144"/>
      <c r="X35" s="1014"/>
      <c r="Y35" s="1014"/>
      <c r="Z35" s="1014"/>
      <c r="AA35" s="1015"/>
      <c r="AB35" s="884"/>
      <c r="AC35" s="857"/>
      <c r="AD35" s="857"/>
      <c r="AE35" s="857"/>
      <c r="AF35" s="885"/>
      <c r="AG35" s="978"/>
      <c r="AH35" s="979"/>
      <c r="AI35" s="979"/>
      <c r="AJ35" s="979"/>
      <c r="AK35" s="980"/>
      <c r="AL35" s="975"/>
      <c r="AM35" s="976"/>
      <c r="AN35" s="976"/>
      <c r="AO35" s="977"/>
      <c r="AP35" s="882"/>
      <c r="AQ35" s="853"/>
      <c r="AR35" s="854"/>
      <c r="AS35" s="884"/>
      <c r="AT35" s="885"/>
      <c r="AV35" s="1039"/>
      <c r="AW35" s="166"/>
      <c r="AX35" s="160" t="s">
        <v>480</v>
      </c>
      <c r="AY35" s="186" t="s">
        <v>316</v>
      </c>
      <c r="AZ35" s="353">
        <v>2</v>
      </c>
      <c r="BA35" s="354">
        <v>1.5</v>
      </c>
      <c r="BB35" s="354">
        <v>1</v>
      </c>
      <c r="BC35" s="355">
        <v>0.5</v>
      </c>
      <c r="BD35" s="356">
        <v>0</v>
      </c>
      <c r="BE35" s="188" t="s">
        <v>322</v>
      </c>
      <c r="BF35" s="160" t="s">
        <v>321</v>
      </c>
    </row>
    <row r="36" spans="1:58" ht="15" customHeight="1">
      <c r="A36" s="830"/>
      <c r="B36" s="134"/>
      <c r="C36" s="286"/>
      <c r="D36" s="141"/>
      <c r="E36" s="830"/>
      <c r="F36" s="837"/>
      <c r="G36" s="838"/>
      <c r="H36" s="838"/>
      <c r="I36" s="838"/>
      <c r="J36" s="839"/>
      <c r="K36" s="152" t="s">
        <v>272</v>
      </c>
      <c r="L36" s="838" t="str">
        <f>IF(AND(F35&lt;&gt;$E$110,F35&lt;&gt;""),"※記載不要","")</f>
        <v/>
      </c>
      <c r="M36" s="838"/>
      <c r="N36" s="838"/>
      <c r="O36" s="838"/>
      <c r="P36" s="838"/>
      <c r="Q36" s="838"/>
      <c r="R36" s="838"/>
      <c r="S36" s="838"/>
      <c r="T36" s="838"/>
      <c r="U36" s="838"/>
      <c r="V36" s="132" t="s">
        <v>264</v>
      </c>
      <c r="W36" s="152" t="s">
        <v>263</v>
      </c>
      <c r="X36" s="1012"/>
      <c r="Y36" s="1012"/>
      <c r="Z36" s="1012"/>
      <c r="AA36" s="1013"/>
      <c r="AB36" s="852" t="str">
        <f>IF(AB35=$C$90,"（出資比率","")</f>
        <v/>
      </c>
      <c r="AC36" s="886"/>
      <c r="AD36" s="267"/>
      <c r="AE36" s="886" t="str">
        <f>IF(AB36="","","％）")</f>
        <v/>
      </c>
      <c r="AF36" s="1011"/>
      <c r="AG36" s="981"/>
      <c r="AH36" s="982"/>
      <c r="AI36" s="982"/>
      <c r="AJ36" s="982"/>
      <c r="AK36" s="982"/>
      <c r="AL36" s="982"/>
      <c r="AM36" s="982"/>
      <c r="AN36" s="982"/>
      <c r="AO36" s="983"/>
      <c r="AP36" s="883"/>
      <c r="AQ36" s="855"/>
      <c r="AR36" s="856"/>
      <c r="AS36" s="917"/>
      <c r="AT36" s="918"/>
      <c r="AV36" s="1039"/>
      <c r="AW36" s="166"/>
      <c r="AX36" s="166"/>
      <c r="AY36" s="184"/>
      <c r="AZ36" s="182"/>
      <c r="BA36" s="172"/>
      <c r="BB36" s="172"/>
      <c r="BC36" s="183"/>
      <c r="BD36" s="275"/>
      <c r="BE36" s="160"/>
      <c r="BF36" s="160"/>
    </row>
    <row r="37" spans="1:58" ht="15" customHeight="1">
      <c r="A37" s="829" t="str">
        <f>IF(A24="","",A24)</f>
        <v/>
      </c>
      <c r="B37" s="144"/>
      <c r="C37" s="288"/>
      <c r="D37" s="151"/>
      <c r="E37" s="829" t="s">
        <v>7</v>
      </c>
      <c r="F37" s="831"/>
      <c r="G37" s="832"/>
      <c r="H37" s="832"/>
      <c r="I37" s="832"/>
      <c r="J37" s="833"/>
      <c r="K37" s="134"/>
      <c r="L37" s="832"/>
      <c r="M37" s="832"/>
      <c r="N37" s="832"/>
      <c r="O37" s="832"/>
      <c r="P37" s="832"/>
      <c r="Q37" s="832"/>
      <c r="R37" s="832"/>
      <c r="S37" s="832"/>
      <c r="T37" s="832"/>
      <c r="U37" s="832"/>
      <c r="V37" s="141"/>
      <c r="W37" s="144"/>
      <c r="X37" s="1014"/>
      <c r="Y37" s="1014"/>
      <c r="Z37" s="1014"/>
      <c r="AA37" s="1015"/>
      <c r="AB37" s="884"/>
      <c r="AC37" s="857"/>
      <c r="AD37" s="857"/>
      <c r="AE37" s="857"/>
      <c r="AF37" s="885"/>
      <c r="AG37" s="975"/>
      <c r="AH37" s="976"/>
      <c r="AI37" s="976"/>
      <c r="AJ37" s="976"/>
      <c r="AK37" s="977"/>
      <c r="AL37" s="975"/>
      <c r="AM37" s="976"/>
      <c r="AN37" s="976"/>
      <c r="AO37" s="977"/>
      <c r="AP37" s="882"/>
      <c r="AQ37" s="853"/>
      <c r="AR37" s="854"/>
      <c r="AS37" s="884"/>
      <c r="AT37" s="885"/>
      <c r="AV37" s="1039"/>
      <c r="AW37" s="166"/>
      <c r="AX37" s="166"/>
      <c r="AY37" s="184" t="s">
        <v>315</v>
      </c>
      <c r="AZ37" s="182"/>
      <c r="BA37" s="172">
        <v>85</v>
      </c>
      <c r="BB37" s="172">
        <v>80</v>
      </c>
      <c r="BC37" s="183">
        <v>75</v>
      </c>
      <c r="BD37" s="275">
        <v>70</v>
      </c>
      <c r="BE37" s="160"/>
      <c r="BF37" s="166"/>
    </row>
    <row r="38" spans="1:58" ht="15" customHeight="1">
      <c r="A38" s="859"/>
      <c r="B38" s="134"/>
      <c r="C38" s="287" t="str">
        <f>IF(C24="","",C24)</f>
        <v/>
      </c>
      <c r="D38" s="141"/>
      <c r="E38" s="830"/>
      <c r="F38" s="837"/>
      <c r="G38" s="838"/>
      <c r="H38" s="838"/>
      <c r="I38" s="838"/>
      <c r="J38" s="839"/>
      <c r="K38" s="152" t="s">
        <v>272</v>
      </c>
      <c r="L38" s="838" t="str">
        <f>IF(AND(F37&lt;&gt;$E$110,F37&lt;&gt;""),"※記載不要","")</f>
        <v/>
      </c>
      <c r="M38" s="838"/>
      <c r="N38" s="838"/>
      <c r="O38" s="838"/>
      <c r="P38" s="838"/>
      <c r="Q38" s="838"/>
      <c r="R38" s="838"/>
      <c r="S38" s="838"/>
      <c r="T38" s="838"/>
      <c r="U38" s="838"/>
      <c r="V38" s="132" t="s">
        <v>264</v>
      </c>
      <c r="W38" s="152" t="s">
        <v>263</v>
      </c>
      <c r="X38" s="1012"/>
      <c r="Y38" s="1012"/>
      <c r="Z38" s="1012"/>
      <c r="AA38" s="1013"/>
      <c r="AB38" s="852" t="str">
        <f t="shared" ref="AB38" si="0">IF(AB37=$C$90,"（出資比率","")</f>
        <v/>
      </c>
      <c r="AC38" s="886"/>
      <c r="AD38" s="267"/>
      <c r="AE38" s="886" t="str">
        <f t="shared" ref="AE38" si="1">IF(AB38="","","％）")</f>
        <v/>
      </c>
      <c r="AF38" s="1011"/>
      <c r="AG38" s="981"/>
      <c r="AH38" s="982"/>
      <c r="AI38" s="982"/>
      <c r="AJ38" s="982"/>
      <c r="AK38" s="982"/>
      <c r="AL38" s="982"/>
      <c r="AM38" s="982"/>
      <c r="AN38" s="982"/>
      <c r="AO38" s="983"/>
      <c r="AP38" s="883"/>
      <c r="AQ38" s="855"/>
      <c r="AR38" s="856"/>
      <c r="AS38" s="917"/>
      <c r="AT38" s="918"/>
      <c r="AV38" s="1040"/>
      <c r="AW38" s="162"/>
      <c r="AX38" s="162"/>
      <c r="AY38" s="185" t="s">
        <v>314</v>
      </c>
      <c r="AZ38" s="179">
        <v>85</v>
      </c>
      <c r="BA38" s="180">
        <v>80</v>
      </c>
      <c r="BB38" s="180">
        <v>75</v>
      </c>
      <c r="BC38" s="181">
        <v>70</v>
      </c>
      <c r="BD38" s="192">
        <v>0</v>
      </c>
      <c r="BE38" s="146"/>
      <c r="BF38" s="162"/>
    </row>
    <row r="39" spans="1:58" ht="15" customHeight="1">
      <c r="A39" s="859"/>
      <c r="B39" s="134" t="s">
        <v>272</v>
      </c>
      <c r="C39" s="338" t="str">
        <f>IF(C25="","",C25)</f>
        <v/>
      </c>
      <c r="D39" s="141" t="s">
        <v>264</v>
      </c>
      <c r="E39" s="829" t="s">
        <v>7</v>
      </c>
      <c r="F39" s="831"/>
      <c r="G39" s="832"/>
      <c r="H39" s="832"/>
      <c r="I39" s="832"/>
      <c r="J39" s="833"/>
      <c r="K39" s="134"/>
      <c r="L39" s="832"/>
      <c r="M39" s="832"/>
      <c r="N39" s="832"/>
      <c r="O39" s="832"/>
      <c r="P39" s="832"/>
      <c r="Q39" s="832"/>
      <c r="R39" s="832"/>
      <c r="S39" s="832"/>
      <c r="T39" s="832"/>
      <c r="U39" s="832"/>
      <c r="V39" s="141"/>
      <c r="W39" s="144"/>
      <c r="X39" s="1014"/>
      <c r="Y39" s="1014"/>
      <c r="Z39" s="1014"/>
      <c r="AA39" s="1015"/>
      <c r="AB39" s="884"/>
      <c r="AC39" s="857"/>
      <c r="AD39" s="857"/>
      <c r="AE39" s="857"/>
      <c r="AF39" s="885"/>
      <c r="AG39" s="975"/>
      <c r="AH39" s="976"/>
      <c r="AI39" s="976"/>
      <c r="AJ39" s="976"/>
      <c r="AK39" s="977"/>
      <c r="AL39" s="975"/>
      <c r="AM39" s="976"/>
      <c r="AN39" s="976"/>
      <c r="AO39" s="977"/>
      <c r="AP39" s="882"/>
      <c r="AQ39" s="853"/>
      <c r="AR39" s="854"/>
      <c r="AS39" s="884"/>
      <c r="AT39" s="885"/>
      <c r="AV39" s="860" t="str">
        <f>IF(BF40=$BF$45,"○","-")</f>
        <v>-</v>
      </c>
      <c r="AW39" s="161"/>
      <c r="AX39" s="265"/>
      <c r="AY39" s="170" t="s">
        <v>317</v>
      </c>
      <c r="AZ39" s="358">
        <f>COUNTIFS(AS33:AS36,"&gt;=85")</f>
        <v>0</v>
      </c>
      <c r="BA39" s="173">
        <f>COUNTIFS(AS33:AS36,"&gt;=80",AS33:AS36,"&lt;85")</f>
        <v>0</v>
      </c>
      <c r="BB39" s="173">
        <f>COUNTIFS(AS33:AS36,"&gt;=75",AS33:AS36,"&lt;80")</f>
        <v>0</v>
      </c>
      <c r="BC39" s="174">
        <f>COUNTIFS(AS33:AS36,"&gt;=70",AS33:AS36,"&lt;75")</f>
        <v>0</v>
      </c>
      <c r="BD39" s="174">
        <f>COUNTIFS(AS33:AS36,"&gt;=0",AS33:AS36,"&lt;70")</f>
        <v>0</v>
      </c>
      <c r="BE39" s="265"/>
      <c r="BF39" s="145"/>
    </row>
    <row r="40" spans="1:58" ht="15" customHeight="1">
      <c r="A40" s="830"/>
      <c r="B40" s="134"/>
      <c r="C40" s="286"/>
      <c r="D40" s="141"/>
      <c r="E40" s="830"/>
      <c r="F40" s="837"/>
      <c r="G40" s="838"/>
      <c r="H40" s="838"/>
      <c r="I40" s="838"/>
      <c r="J40" s="839"/>
      <c r="K40" s="152" t="s">
        <v>272</v>
      </c>
      <c r="L40" s="838" t="str">
        <f>IF(AND(F39&lt;&gt;$E$110,F39&lt;&gt;""),"※記載不要","")</f>
        <v/>
      </c>
      <c r="M40" s="838"/>
      <c r="N40" s="838"/>
      <c r="O40" s="838"/>
      <c r="P40" s="838"/>
      <c r="Q40" s="838"/>
      <c r="R40" s="838"/>
      <c r="S40" s="838"/>
      <c r="T40" s="838"/>
      <c r="U40" s="838"/>
      <c r="V40" s="132" t="s">
        <v>264</v>
      </c>
      <c r="W40" s="152" t="s">
        <v>263</v>
      </c>
      <c r="X40" s="1012"/>
      <c r="Y40" s="1012"/>
      <c r="Z40" s="1012"/>
      <c r="AA40" s="1013"/>
      <c r="AB40" s="852" t="str">
        <f t="shared" ref="AB40" si="2">IF(AB39=$C$90,"（出資比率","")</f>
        <v/>
      </c>
      <c r="AC40" s="886"/>
      <c r="AD40" s="267"/>
      <c r="AE40" s="886" t="str">
        <f t="shared" ref="AE40" si="3">IF(AB40="","","％）")</f>
        <v/>
      </c>
      <c r="AF40" s="1011"/>
      <c r="AG40" s="981"/>
      <c r="AH40" s="982"/>
      <c r="AI40" s="982"/>
      <c r="AJ40" s="982"/>
      <c r="AK40" s="982"/>
      <c r="AL40" s="982"/>
      <c r="AM40" s="982"/>
      <c r="AN40" s="982"/>
      <c r="AO40" s="983"/>
      <c r="AP40" s="883"/>
      <c r="AQ40" s="855"/>
      <c r="AR40" s="856"/>
      <c r="AS40" s="917"/>
      <c r="AT40" s="918"/>
      <c r="AV40" s="861"/>
      <c r="AW40" s="162" t="str">
        <f>C22</f>
        <v/>
      </c>
      <c r="AX40" s="266">
        <f>IF(E22="該当なし",0,2)</f>
        <v>0</v>
      </c>
      <c r="AY40" s="171" t="s">
        <v>318</v>
      </c>
      <c r="AZ40" s="175">
        <f>AZ$35*AZ39</f>
        <v>0</v>
      </c>
      <c r="BA40" s="176">
        <f t="shared" ref="BA40:BC40" si="4">BA$35*BA39</f>
        <v>0</v>
      </c>
      <c r="BB40" s="176">
        <f t="shared" si="4"/>
        <v>0</v>
      </c>
      <c r="BC40" s="177">
        <f t="shared" si="4"/>
        <v>0</v>
      </c>
      <c r="BD40" s="177">
        <f>BD$35*BD39</f>
        <v>0</v>
      </c>
      <c r="BE40" s="266">
        <f>IF(T57="○",3,0)</f>
        <v>0</v>
      </c>
      <c r="BF40" s="208" t="str">
        <f>IF($AY$8="○",IF(C22="","-",IF(Y9=$C$82,"-",SUM(AX40,AZ40,BA40,BB40,BC40,BD40,BE40))),IF(C22="","-",IF(A9=$C$82,"-",SUM(AX40,AZ40,BA40,BB40,BC40,BD40,BE40))))</f>
        <v>-</v>
      </c>
    </row>
    <row r="41" spans="1:58" ht="15" customHeight="1">
      <c r="A41" s="829" t="str">
        <f>IF(A26="","",A26)</f>
        <v/>
      </c>
      <c r="B41" s="144"/>
      <c r="C41" s="288"/>
      <c r="D41" s="151"/>
      <c r="E41" s="829" t="s">
        <v>7</v>
      </c>
      <c r="F41" s="831"/>
      <c r="G41" s="832"/>
      <c r="H41" s="832"/>
      <c r="I41" s="832"/>
      <c r="J41" s="833"/>
      <c r="K41" s="144"/>
      <c r="L41" s="832"/>
      <c r="M41" s="832"/>
      <c r="N41" s="832"/>
      <c r="O41" s="832"/>
      <c r="P41" s="832"/>
      <c r="Q41" s="832"/>
      <c r="R41" s="832"/>
      <c r="S41" s="832"/>
      <c r="T41" s="832"/>
      <c r="U41" s="832"/>
      <c r="V41" s="151"/>
      <c r="W41" s="144"/>
      <c r="X41" s="1014"/>
      <c r="Y41" s="1014"/>
      <c r="Z41" s="1014"/>
      <c r="AA41" s="1015"/>
      <c r="AB41" s="884"/>
      <c r="AC41" s="857"/>
      <c r="AD41" s="857"/>
      <c r="AE41" s="857"/>
      <c r="AF41" s="885"/>
      <c r="AG41" s="975"/>
      <c r="AH41" s="976"/>
      <c r="AI41" s="976"/>
      <c r="AJ41" s="976"/>
      <c r="AK41" s="977"/>
      <c r="AL41" s="975"/>
      <c r="AM41" s="976"/>
      <c r="AN41" s="976"/>
      <c r="AO41" s="977"/>
      <c r="AP41" s="882"/>
      <c r="AQ41" s="853"/>
      <c r="AR41" s="854"/>
      <c r="AS41" s="884"/>
      <c r="AT41" s="885"/>
      <c r="AV41" s="860" t="str">
        <f>IF(BF42=$BF$45,"○","-")</f>
        <v>-</v>
      </c>
      <c r="AW41" s="161"/>
      <c r="AX41" s="265"/>
      <c r="AY41" s="170" t="s">
        <v>317</v>
      </c>
      <c r="AZ41" s="178">
        <f>COUNTIFS(AS37:AS40,"&gt;=85")</f>
        <v>0</v>
      </c>
      <c r="BA41" s="173">
        <f>COUNTIFS(AS37:AS40,"&gt;=80",AS37:AS40,"&lt;85")</f>
        <v>0</v>
      </c>
      <c r="BB41" s="173">
        <f>COUNTIFS(AS37:AS40,"&gt;=75",AS37:AS40,"&lt;80")</f>
        <v>0</v>
      </c>
      <c r="BC41" s="174">
        <f>COUNTIFS(AS37:AS40,"&gt;=70",AS37:AS40,"&lt;75")</f>
        <v>0</v>
      </c>
      <c r="BD41" s="174">
        <f>COUNTIFS(AS37:AS40,"&gt;=0",AS37:AS40,"&lt;70")</f>
        <v>0</v>
      </c>
      <c r="BE41" s="265"/>
      <c r="BF41" s="145"/>
    </row>
    <row r="42" spans="1:58" ht="15" customHeight="1">
      <c r="A42" s="859"/>
      <c r="B42" s="134"/>
      <c r="C42" s="287" t="str">
        <f>IF(C26="","",C26)</f>
        <v/>
      </c>
      <c r="D42" s="141"/>
      <c r="E42" s="830"/>
      <c r="F42" s="837"/>
      <c r="G42" s="838"/>
      <c r="H42" s="838"/>
      <c r="I42" s="838"/>
      <c r="J42" s="839"/>
      <c r="K42" s="152" t="s">
        <v>272</v>
      </c>
      <c r="L42" s="838" t="str">
        <f>IF(AND(F41&lt;&gt;$E$110,F41&lt;&gt;""),"※記載不要","")</f>
        <v/>
      </c>
      <c r="M42" s="838"/>
      <c r="N42" s="838"/>
      <c r="O42" s="838"/>
      <c r="P42" s="838"/>
      <c r="Q42" s="838"/>
      <c r="R42" s="838"/>
      <c r="S42" s="838"/>
      <c r="T42" s="838"/>
      <c r="U42" s="838"/>
      <c r="V42" s="132" t="s">
        <v>264</v>
      </c>
      <c r="W42" s="152" t="s">
        <v>263</v>
      </c>
      <c r="X42" s="1012"/>
      <c r="Y42" s="1012"/>
      <c r="Z42" s="1012"/>
      <c r="AA42" s="1013"/>
      <c r="AB42" s="852" t="str">
        <f t="shared" ref="AB42" si="5">IF(AB41=$C$90,"（出資比率","")</f>
        <v/>
      </c>
      <c r="AC42" s="886"/>
      <c r="AD42" s="267"/>
      <c r="AE42" s="886" t="str">
        <f t="shared" ref="AE42" si="6">IF(AB42="","","％）")</f>
        <v/>
      </c>
      <c r="AF42" s="1011"/>
      <c r="AG42" s="981"/>
      <c r="AH42" s="982"/>
      <c r="AI42" s="982"/>
      <c r="AJ42" s="982"/>
      <c r="AK42" s="982"/>
      <c r="AL42" s="982"/>
      <c r="AM42" s="982"/>
      <c r="AN42" s="982"/>
      <c r="AO42" s="983"/>
      <c r="AP42" s="883"/>
      <c r="AQ42" s="855"/>
      <c r="AR42" s="856"/>
      <c r="AS42" s="917"/>
      <c r="AT42" s="918"/>
      <c r="AV42" s="861"/>
      <c r="AW42" s="162" t="str">
        <f>C24</f>
        <v/>
      </c>
      <c r="AX42" s="266">
        <f>IF(E24="該当なし",0,2)</f>
        <v>0</v>
      </c>
      <c r="AY42" s="171" t="s">
        <v>318</v>
      </c>
      <c r="AZ42" s="175">
        <f t="shared" ref="AZ42:BC42" si="7">AZ$35*AZ41</f>
        <v>0</v>
      </c>
      <c r="BA42" s="176">
        <f t="shared" si="7"/>
        <v>0</v>
      </c>
      <c r="BB42" s="176">
        <f t="shared" si="7"/>
        <v>0</v>
      </c>
      <c r="BC42" s="177">
        <f t="shared" si="7"/>
        <v>0</v>
      </c>
      <c r="BD42" s="177">
        <f>BD$35*BD41</f>
        <v>0</v>
      </c>
      <c r="BE42" s="266">
        <f>IF(T59="○",3,0)</f>
        <v>0</v>
      </c>
      <c r="BF42" s="208" t="str">
        <f>IF($AY$8="○",IF(C24="","-",IF(Y11=$C$82,"-",SUM(AX42,AZ42,BA42,BB42,BC42,BD42,BE42))),IF(C24="","-",IF(A11=$C$82,"-",SUM(AX42,AZ42,BA42,BB42,BC42,BD42,BE42))))</f>
        <v>-</v>
      </c>
    </row>
    <row r="43" spans="1:58" ht="15" customHeight="1">
      <c r="A43" s="859"/>
      <c r="B43" s="134" t="s">
        <v>272</v>
      </c>
      <c r="C43" s="338" t="str">
        <f>IF(C27="","",C27)</f>
        <v/>
      </c>
      <c r="D43" s="141" t="s">
        <v>264</v>
      </c>
      <c r="E43" s="829" t="s">
        <v>7</v>
      </c>
      <c r="F43" s="831"/>
      <c r="G43" s="832"/>
      <c r="H43" s="832"/>
      <c r="I43" s="832"/>
      <c r="J43" s="833"/>
      <c r="K43" s="134"/>
      <c r="L43" s="832"/>
      <c r="M43" s="832"/>
      <c r="N43" s="832"/>
      <c r="O43" s="832"/>
      <c r="P43" s="832"/>
      <c r="Q43" s="832"/>
      <c r="R43" s="832"/>
      <c r="S43" s="832"/>
      <c r="T43" s="832"/>
      <c r="U43" s="832"/>
      <c r="V43" s="141"/>
      <c r="W43" s="144"/>
      <c r="X43" s="1014"/>
      <c r="Y43" s="1014"/>
      <c r="Z43" s="1014"/>
      <c r="AA43" s="1015"/>
      <c r="AB43" s="884"/>
      <c r="AC43" s="857"/>
      <c r="AD43" s="857"/>
      <c r="AE43" s="857"/>
      <c r="AF43" s="885"/>
      <c r="AG43" s="975"/>
      <c r="AH43" s="976"/>
      <c r="AI43" s="976"/>
      <c r="AJ43" s="976"/>
      <c r="AK43" s="977"/>
      <c r="AL43" s="975"/>
      <c r="AM43" s="976"/>
      <c r="AN43" s="976"/>
      <c r="AO43" s="977"/>
      <c r="AP43" s="882"/>
      <c r="AQ43" s="853"/>
      <c r="AR43" s="854"/>
      <c r="AS43" s="884"/>
      <c r="AT43" s="885"/>
      <c r="AV43" s="860" t="str">
        <f>IF(BF44=$BF$45,"○","-")</f>
        <v>-</v>
      </c>
      <c r="AW43" s="161"/>
      <c r="AX43" s="265"/>
      <c r="AY43" s="170" t="s">
        <v>317</v>
      </c>
      <c r="AZ43" s="178">
        <f>COUNTIFS(AS41:AS44,"&gt;=85")</f>
        <v>0</v>
      </c>
      <c r="BA43" s="173">
        <f>COUNTIFS(AS41:AS44,"&gt;=80",AS41:AS44,"&lt;85")</f>
        <v>0</v>
      </c>
      <c r="BB43" s="173">
        <f>COUNTIFS(AS41:AS44,"&gt;=75",AS41:AS44,"&lt;80")</f>
        <v>0</v>
      </c>
      <c r="BC43" s="174">
        <f>COUNTIFS(AS41:AS44,"&gt;=70",AS41:AS44,"&lt;75")</f>
        <v>0</v>
      </c>
      <c r="BD43" s="174">
        <f>COUNTIFS(AS41:AS44,"&gt;=0",AS41:AS44,"&lt;70")</f>
        <v>0</v>
      </c>
      <c r="BE43" s="265"/>
      <c r="BF43" s="145"/>
    </row>
    <row r="44" spans="1:58" ht="15" customHeight="1">
      <c r="A44" s="830"/>
      <c r="B44" s="152"/>
      <c r="C44" s="289"/>
      <c r="D44" s="132"/>
      <c r="E44" s="830"/>
      <c r="F44" s="837"/>
      <c r="G44" s="838"/>
      <c r="H44" s="838"/>
      <c r="I44" s="838"/>
      <c r="J44" s="839"/>
      <c r="K44" s="152" t="s">
        <v>272</v>
      </c>
      <c r="L44" s="838" t="str">
        <f>IF(AND(F43&lt;&gt;$E$110,F43&lt;&gt;""),"※記載不要","")</f>
        <v/>
      </c>
      <c r="M44" s="838"/>
      <c r="N44" s="838"/>
      <c r="O44" s="838"/>
      <c r="P44" s="838"/>
      <c r="Q44" s="838"/>
      <c r="R44" s="838"/>
      <c r="S44" s="838"/>
      <c r="T44" s="838"/>
      <c r="U44" s="838"/>
      <c r="V44" s="132" t="s">
        <v>264</v>
      </c>
      <c r="W44" s="152" t="s">
        <v>263</v>
      </c>
      <c r="X44" s="1012"/>
      <c r="Y44" s="1012"/>
      <c r="Z44" s="1012"/>
      <c r="AA44" s="1013"/>
      <c r="AB44" s="852" t="str">
        <f t="shared" ref="AB44" si="8">IF(AB43=$C$90,"（出資比率","")</f>
        <v/>
      </c>
      <c r="AC44" s="886"/>
      <c r="AD44" s="267"/>
      <c r="AE44" s="886" t="str">
        <f t="shared" ref="AE44" si="9">IF(AB44="","","％）")</f>
        <v/>
      </c>
      <c r="AF44" s="1011"/>
      <c r="AG44" s="981"/>
      <c r="AH44" s="982"/>
      <c r="AI44" s="982"/>
      <c r="AJ44" s="982"/>
      <c r="AK44" s="982"/>
      <c r="AL44" s="982"/>
      <c r="AM44" s="982"/>
      <c r="AN44" s="982"/>
      <c r="AO44" s="983"/>
      <c r="AP44" s="883"/>
      <c r="AQ44" s="855"/>
      <c r="AR44" s="856"/>
      <c r="AS44" s="917"/>
      <c r="AT44" s="918"/>
      <c r="AV44" s="861"/>
      <c r="AW44" s="162" t="str">
        <f>C26</f>
        <v/>
      </c>
      <c r="AX44" s="266">
        <f>IF(E26="該当なし",0,2)</f>
        <v>0</v>
      </c>
      <c r="AY44" s="171" t="s">
        <v>318</v>
      </c>
      <c r="AZ44" s="175">
        <f t="shared" ref="AZ44:BC44" si="10">AZ$35*AZ43</f>
        <v>0</v>
      </c>
      <c r="BA44" s="176">
        <f t="shared" si="10"/>
        <v>0</v>
      </c>
      <c r="BB44" s="176">
        <f t="shared" si="10"/>
        <v>0</v>
      </c>
      <c r="BC44" s="177">
        <f t="shared" si="10"/>
        <v>0</v>
      </c>
      <c r="BD44" s="177">
        <f>BD$35*BD43</f>
        <v>0</v>
      </c>
      <c r="BE44" s="266">
        <f>IF(T61="○",3,0)</f>
        <v>0</v>
      </c>
      <c r="BF44" s="208" t="str">
        <f>IF($AY$8="○",IF(C26="","-",IF(Y13=$C$82,"-",SUM(AX44,AZ44,BA44,BB44,BC44,BD44,BE44))),IF(C26="","-",IF(A13=$C$82,"-",SUM(AX44,AZ44,BA44,BB44,BC44,BD44,BE44))))</f>
        <v>-</v>
      </c>
    </row>
    <row r="45" spans="1:58" ht="6" customHeight="1" thickBot="1">
      <c r="BE45" s="814" t="s">
        <v>351</v>
      </c>
      <c r="BF45" s="1043">
        <f>MIN(BF40,BF42,BF44)</f>
        <v>0</v>
      </c>
    </row>
    <row r="46" spans="1:58" ht="9" customHeight="1" thickTop="1">
      <c r="Y46" s="966" t="s">
        <v>772</v>
      </c>
      <c r="Z46" s="967"/>
      <c r="AA46" s="967"/>
      <c r="AB46" s="968"/>
      <c r="AC46" s="1044" t="s">
        <v>27</v>
      </c>
      <c r="AD46" s="1045"/>
      <c r="AE46" s="1045"/>
      <c r="AF46" s="1045"/>
      <c r="AG46" s="1045"/>
      <c r="AH46" s="939"/>
      <c r="AI46" s="1046">
        <f>IF($A$33=$C$81,$AZ$39,IF($A$37=$C$81,$AZ$41,IF($A$41=$C$81,$AZ$43,0)))</f>
        <v>0</v>
      </c>
      <c r="AJ46" s="1047"/>
      <c r="AS46" s="347"/>
      <c r="AT46" s="347"/>
      <c r="BE46" s="814"/>
      <c r="BF46" s="1043"/>
    </row>
    <row r="47" spans="1:58" ht="6" customHeight="1">
      <c r="A47" s="862" t="s">
        <v>329</v>
      </c>
      <c r="B47" s="862"/>
      <c r="C47" s="862"/>
      <c r="D47" s="862"/>
      <c r="E47" s="862"/>
      <c r="F47" s="862"/>
      <c r="G47" s="862"/>
      <c r="H47" s="862"/>
      <c r="I47" s="862"/>
      <c r="J47" s="862"/>
      <c r="K47" s="862"/>
      <c r="Y47" s="969"/>
      <c r="Z47" s="935"/>
      <c r="AA47" s="935"/>
      <c r="AB47" s="970"/>
      <c r="AC47" s="843"/>
      <c r="AD47" s="844"/>
      <c r="AE47" s="844"/>
      <c r="AF47" s="844"/>
      <c r="AG47" s="844"/>
      <c r="AH47" s="907"/>
      <c r="AI47" s="1048"/>
      <c r="AJ47" s="1049"/>
      <c r="AS47" s="347"/>
      <c r="AT47" s="347"/>
    </row>
    <row r="48" spans="1:58" ht="15" customHeight="1">
      <c r="A48" s="862"/>
      <c r="B48" s="862"/>
      <c r="C48" s="862"/>
      <c r="D48" s="862"/>
      <c r="E48" s="862"/>
      <c r="F48" s="862"/>
      <c r="G48" s="862"/>
      <c r="H48" s="862"/>
      <c r="I48" s="862"/>
      <c r="J48" s="862"/>
      <c r="K48" s="862"/>
      <c r="L48" s="974" t="s">
        <v>451</v>
      </c>
      <c r="M48" s="974"/>
      <c r="N48" s="974"/>
      <c r="O48" s="974"/>
      <c r="P48" s="974"/>
      <c r="Q48" s="252" t="s">
        <v>450</v>
      </c>
      <c r="R48" s="1069">
        <v>46294</v>
      </c>
      <c r="S48" s="1069"/>
      <c r="T48" s="1069"/>
      <c r="U48" s="1069"/>
      <c r="V48" s="1069"/>
      <c r="W48" s="140"/>
      <c r="X48" s="140"/>
      <c r="Y48" s="969"/>
      <c r="Z48" s="935"/>
      <c r="AA48" s="935"/>
      <c r="AB48" s="970"/>
      <c r="AC48" s="1078" t="s">
        <v>50</v>
      </c>
      <c r="AD48" s="1079"/>
      <c r="AE48" s="1079"/>
      <c r="AF48" s="1079"/>
      <c r="AG48" s="1079"/>
      <c r="AH48" s="1080"/>
      <c r="AI48" s="1041">
        <f>IF($A$33=$C$81,$BA$39,IF($A$37=$C$81,$BA$41,IF($A$41=$C$81,$BA$43,0)))</f>
        <v>0</v>
      </c>
      <c r="AJ48" s="1042"/>
      <c r="AS48" s="347"/>
      <c r="AT48" s="347"/>
    </row>
    <row r="49" spans="1:56" ht="3" customHeight="1">
      <c r="A49" s="128"/>
      <c r="B49" s="128"/>
      <c r="C49" s="128"/>
      <c r="D49" s="128"/>
      <c r="E49" s="130"/>
      <c r="F49" s="130"/>
      <c r="G49" s="130"/>
      <c r="H49" s="130"/>
      <c r="I49" s="130"/>
      <c r="J49" s="130"/>
      <c r="Y49" s="969"/>
      <c r="Z49" s="935"/>
      <c r="AA49" s="935"/>
      <c r="AB49" s="970"/>
      <c r="AC49" s="834" t="s">
        <v>51</v>
      </c>
      <c r="AD49" s="835"/>
      <c r="AE49" s="835"/>
      <c r="AF49" s="835"/>
      <c r="AG49" s="835"/>
      <c r="AH49" s="909"/>
      <c r="AI49" s="1050">
        <f>IF($A$33=$C$81,$BB$39,IF($A$37=$C$81,$BB$41,IF($A$41=$C$81,$BB$43,0)))</f>
        <v>0</v>
      </c>
      <c r="AJ49" s="1051"/>
      <c r="AS49" s="347"/>
      <c r="AT49" s="347"/>
    </row>
    <row r="50" spans="1:56" ht="12" customHeight="1">
      <c r="A50" s="860" t="s">
        <v>52</v>
      </c>
      <c r="B50" s="167"/>
      <c r="C50" s="164"/>
      <c r="D50" s="165"/>
      <c r="E50" s="1053" t="s">
        <v>369</v>
      </c>
      <c r="F50" s="1054"/>
      <c r="G50" s="1054"/>
      <c r="H50" s="1054"/>
      <c r="I50" s="1054"/>
      <c r="J50" s="1054"/>
      <c r="K50" s="1054"/>
      <c r="L50" s="1054"/>
      <c r="M50" s="1054"/>
      <c r="N50" s="1054"/>
      <c r="O50" s="1054"/>
      <c r="P50" s="1054"/>
      <c r="Q50" s="1054"/>
      <c r="R50" s="1054"/>
      <c r="S50" s="1054"/>
      <c r="T50" s="1054"/>
      <c r="U50" s="1054"/>
      <c r="V50" s="1055"/>
      <c r="W50" s="210"/>
      <c r="Y50" s="969"/>
      <c r="Z50" s="935"/>
      <c r="AA50" s="935"/>
      <c r="AB50" s="970"/>
      <c r="AC50" s="843"/>
      <c r="AD50" s="844"/>
      <c r="AE50" s="844"/>
      <c r="AF50" s="844"/>
      <c r="AG50" s="844"/>
      <c r="AH50" s="907"/>
      <c r="AI50" s="1048"/>
      <c r="AJ50" s="1049"/>
      <c r="AS50" s="347"/>
      <c r="AT50" s="347"/>
    </row>
    <row r="51" spans="1:56" ht="3" customHeight="1">
      <c r="A51" s="1052"/>
      <c r="B51" s="134"/>
      <c r="C51" s="163"/>
      <c r="D51" s="133"/>
      <c r="E51" s="1056"/>
      <c r="F51" s="1057"/>
      <c r="G51" s="1057"/>
      <c r="H51" s="1057"/>
      <c r="I51" s="1057"/>
      <c r="J51" s="1057"/>
      <c r="K51" s="1057"/>
      <c r="L51" s="1057"/>
      <c r="M51" s="1057"/>
      <c r="N51" s="1057"/>
      <c r="O51" s="1057"/>
      <c r="P51" s="1057"/>
      <c r="Q51" s="1057"/>
      <c r="R51" s="1057"/>
      <c r="S51" s="1057"/>
      <c r="T51" s="1057"/>
      <c r="U51" s="1057"/>
      <c r="V51" s="1058"/>
      <c r="W51" s="210"/>
      <c r="X51" s="157"/>
      <c r="Y51" s="969"/>
      <c r="Z51" s="935"/>
      <c r="AA51" s="935"/>
      <c r="AB51" s="970"/>
      <c r="AC51" s="834" t="s">
        <v>305</v>
      </c>
      <c r="AD51" s="835"/>
      <c r="AE51" s="835"/>
      <c r="AF51" s="835"/>
      <c r="AG51" s="835"/>
      <c r="AH51" s="909"/>
      <c r="AI51" s="1050">
        <f>IF($A$33=$C$81,$BC$39,IF($A$37=$C$81,$BC$41,IF($A$41=$C$81,$BC$43,0)))</f>
        <v>0</v>
      </c>
      <c r="AJ51" s="1051"/>
      <c r="AS51" s="347"/>
      <c r="AT51" s="347"/>
    </row>
    <row r="52" spans="1:56" ht="12" customHeight="1">
      <c r="A52" s="1052"/>
      <c r="B52" s="134"/>
      <c r="C52" s="1059" t="s">
        <v>296</v>
      </c>
      <c r="D52" s="133"/>
      <c r="E52" s="1092" t="s">
        <v>445</v>
      </c>
      <c r="F52" s="1093"/>
      <c r="G52" s="1094"/>
      <c r="H52" s="1063" t="s">
        <v>446</v>
      </c>
      <c r="I52" s="1064"/>
      <c r="J52" s="1065"/>
      <c r="K52" s="1063" t="s">
        <v>447</v>
      </c>
      <c r="L52" s="1064"/>
      <c r="M52" s="1065"/>
      <c r="N52" s="1063" t="s">
        <v>448</v>
      </c>
      <c r="O52" s="1065"/>
      <c r="P52" s="1063" t="s">
        <v>449</v>
      </c>
      <c r="Q52" s="1064"/>
      <c r="R52" s="1064"/>
      <c r="S52" s="1065"/>
      <c r="T52" s="1063" t="s">
        <v>300</v>
      </c>
      <c r="U52" s="1064"/>
      <c r="V52" s="1065"/>
      <c r="W52" s="209"/>
      <c r="X52" s="157"/>
      <c r="Y52" s="969"/>
      <c r="Z52" s="935"/>
      <c r="AA52" s="935"/>
      <c r="AB52" s="970"/>
      <c r="AC52" s="843"/>
      <c r="AD52" s="844"/>
      <c r="AE52" s="844"/>
      <c r="AF52" s="844"/>
      <c r="AG52" s="844"/>
      <c r="AH52" s="907"/>
      <c r="AI52" s="1048"/>
      <c r="AJ52" s="1049"/>
      <c r="AS52" s="347"/>
      <c r="AT52" s="347"/>
    </row>
    <row r="53" spans="1:56" ht="3" customHeight="1">
      <c r="A53" s="1052"/>
      <c r="B53" s="134"/>
      <c r="C53" s="1059"/>
      <c r="D53" s="133"/>
      <c r="E53" s="1095"/>
      <c r="F53" s="1096"/>
      <c r="G53" s="1097"/>
      <c r="H53" s="1066"/>
      <c r="I53" s="1067"/>
      <c r="J53" s="1068"/>
      <c r="K53" s="1066"/>
      <c r="L53" s="1067"/>
      <c r="M53" s="1068"/>
      <c r="N53" s="1066"/>
      <c r="O53" s="1068"/>
      <c r="P53" s="1066"/>
      <c r="Q53" s="1067"/>
      <c r="R53" s="1067"/>
      <c r="S53" s="1068"/>
      <c r="T53" s="1066"/>
      <c r="U53" s="1067"/>
      <c r="V53" s="1068"/>
      <c r="W53" s="209"/>
      <c r="X53" s="158"/>
      <c r="Y53" s="969"/>
      <c r="Z53" s="935"/>
      <c r="AA53" s="935"/>
      <c r="AB53" s="970"/>
      <c r="AC53" s="1070" t="s">
        <v>605</v>
      </c>
      <c r="AD53" s="1071"/>
      <c r="AE53" s="1071"/>
      <c r="AF53" s="1071"/>
      <c r="AG53" s="1071"/>
      <c r="AH53" s="1072"/>
      <c r="AI53" s="1050">
        <f>2-AI46-AI48-AI49-AI51</f>
        <v>2</v>
      </c>
      <c r="AJ53" s="1051"/>
      <c r="AL53" s="125"/>
      <c r="AM53" s="125"/>
      <c r="AN53" s="125"/>
      <c r="AO53" s="125"/>
      <c r="AP53" s="125"/>
      <c r="AQ53" s="125"/>
      <c r="AR53" s="125"/>
      <c r="AS53" s="125"/>
      <c r="AT53" s="125"/>
    </row>
    <row r="54" spans="1:56" ht="12" customHeight="1" thickBot="1">
      <c r="A54" s="1052"/>
      <c r="B54" s="134"/>
      <c r="C54" s="163"/>
      <c r="D54" s="133"/>
      <c r="E54" s="1098">
        <f>E56-1</f>
        <v>2025</v>
      </c>
      <c r="F54" s="1099"/>
      <c r="G54" s="1100"/>
      <c r="H54" s="1101">
        <f>E54-1</f>
        <v>2024</v>
      </c>
      <c r="I54" s="1102"/>
      <c r="J54" s="1103"/>
      <c r="K54" s="1101">
        <f>H54-1</f>
        <v>2023</v>
      </c>
      <c r="L54" s="1102"/>
      <c r="M54" s="1103"/>
      <c r="N54" s="1101">
        <f>K54-1</f>
        <v>2022</v>
      </c>
      <c r="O54" s="1103"/>
      <c r="P54" s="1101">
        <f>N54-1</f>
        <v>2021</v>
      </c>
      <c r="Q54" s="1102"/>
      <c r="R54" s="1102"/>
      <c r="S54" s="1103"/>
      <c r="T54" s="1066"/>
      <c r="U54" s="1067"/>
      <c r="V54" s="1068"/>
      <c r="W54" s="209"/>
      <c r="X54" s="158"/>
      <c r="Y54" s="971"/>
      <c r="Z54" s="972"/>
      <c r="AA54" s="972"/>
      <c r="AB54" s="973"/>
      <c r="AC54" s="1073"/>
      <c r="AD54" s="1074"/>
      <c r="AE54" s="1074"/>
      <c r="AF54" s="1074"/>
      <c r="AG54" s="1074"/>
      <c r="AH54" s="1075"/>
      <c r="AI54" s="1076"/>
      <c r="AJ54" s="1077"/>
      <c r="AL54" s="125"/>
      <c r="AM54" s="125"/>
      <c r="AN54" s="125"/>
      <c r="AO54" s="125"/>
      <c r="AP54" s="125"/>
      <c r="AQ54" s="125"/>
      <c r="AR54" s="125"/>
      <c r="AS54" s="125"/>
      <c r="AT54" s="125"/>
    </row>
    <row r="55" spans="1:56" ht="3" customHeight="1" thickTop="1">
      <c r="A55" s="1052"/>
      <c r="B55" s="1031" t="s">
        <v>272</v>
      </c>
      <c r="C55" s="1032" t="s">
        <v>297</v>
      </c>
      <c r="D55" s="1033" t="s">
        <v>264</v>
      </c>
      <c r="E55" s="1101"/>
      <c r="F55" s="1102"/>
      <c r="G55" s="1103"/>
      <c r="H55" s="1101"/>
      <c r="I55" s="1102"/>
      <c r="J55" s="1103"/>
      <c r="K55" s="1101"/>
      <c r="L55" s="1102"/>
      <c r="M55" s="1103"/>
      <c r="N55" s="1101"/>
      <c r="O55" s="1103"/>
      <c r="P55" s="1101"/>
      <c r="Q55" s="1102"/>
      <c r="R55" s="1102"/>
      <c r="S55" s="1103"/>
      <c r="T55" s="1066"/>
      <c r="U55" s="1067"/>
      <c r="V55" s="1068"/>
      <c r="W55" s="209"/>
      <c r="X55" s="158"/>
      <c r="Y55" s="158"/>
      <c r="Z55" s="158"/>
      <c r="AL55" s="125"/>
      <c r="AM55" s="125"/>
      <c r="AN55" s="125"/>
      <c r="AO55" s="125"/>
      <c r="AP55" s="125"/>
      <c r="AQ55" s="125"/>
      <c r="AR55" s="125"/>
      <c r="AS55" s="125"/>
      <c r="AT55" s="125"/>
    </row>
    <row r="56" spans="1:56" ht="15" customHeight="1" thickBot="1">
      <c r="A56" s="861"/>
      <c r="B56" s="852"/>
      <c r="C56" s="886"/>
      <c r="D56" s="1011"/>
      <c r="E56" s="1060">
        <f>YEAR(EDATE(R48,-3))</f>
        <v>2026</v>
      </c>
      <c r="F56" s="1061"/>
      <c r="G56" s="1062"/>
      <c r="H56" s="1060">
        <f>$E$56</f>
        <v>2026</v>
      </c>
      <c r="I56" s="1061"/>
      <c r="J56" s="1062"/>
      <c r="K56" s="1060">
        <f>$E$56</f>
        <v>2026</v>
      </c>
      <c r="L56" s="1061"/>
      <c r="M56" s="1062"/>
      <c r="N56" s="1060">
        <f>$E$56</f>
        <v>2026</v>
      </c>
      <c r="O56" s="1062"/>
      <c r="P56" s="1060">
        <f>$E$56</f>
        <v>2026</v>
      </c>
      <c r="Q56" s="1061"/>
      <c r="R56" s="1061"/>
      <c r="S56" s="1062"/>
      <c r="T56" s="1089"/>
      <c r="U56" s="1090"/>
      <c r="V56" s="1091"/>
      <c r="W56" s="209"/>
      <c r="X56" s="158"/>
      <c r="Y56" s="158"/>
      <c r="Z56" s="158"/>
      <c r="AL56" s="169"/>
      <c r="AM56" s="169"/>
      <c r="AN56" s="169"/>
      <c r="AO56" s="169"/>
      <c r="AP56" s="169"/>
      <c r="AQ56" s="169"/>
      <c r="AR56" s="169"/>
      <c r="AS56" s="357"/>
      <c r="AT56" s="357"/>
      <c r="AY56"/>
      <c r="AZ56"/>
      <c r="BA56"/>
      <c r="BB56"/>
      <c r="BC56"/>
      <c r="BD56" s="360"/>
    </row>
    <row r="57" spans="1:56" ht="15" customHeight="1" thickTop="1">
      <c r="A57" s="1081" t="str">
        <f>IF(A33="","",A33)</f>
        <v/>
      </c>
      <c r="B57" s="144"/>
      <c r="C57" s="290" t="str">
        <f>IF(C34="","",C34)</f>
        <v/>
      </c>
      <c r="D57" s="151"/>
      <c r="E57" s="884"/>
      <c r="F57" s="857"/>
      <c r="G57" s="885"/>
      <c r="H57" s="884"/>
      <c r="I57" s="857"/>
      <c r="J57" s="885"/>
      <c r="K57" s="884"/>
      <c r="L57" s="857"/>
      <c r="M57" s="885"/>
      <c r="N57" s="884"/>
      <c r="O57" s="885"/>
      <c r="P57" s="884"/>
      <c r="Q57" s="857"/>
      <c r="R57" s="857"/>
      <c r="S57" s="885"/>
      <c r="T57" s="1083" t="str">
        <f>IF($E$50=$C$104,IF(A57=$C$82,"",IF(E57&lt;$E$81,IF(H57&lt;$H$81,IF(K57&lt;$K$81,IF(N57&lt;$N$81,IF(P57&lt;$P$81,"×","○"),"○"),"○"),"○"),"○")),IF(A57=$C$82,"",IF(E57&lt;$E$82,"×","○")))</f>
        <v>×</v>
      </c>
      <c r="U57" s="1084"/>
      <c r="V57" s="1085"/>
      <c r="W57" s="210"/>
      <c r="X57" s="157"/>
      <c r="Y57" s="957" t="s">
        <v>333</v>
      </c>
      <c r="Z57" s="958"/>
      <c r="AA57" s="958"/>
      <c r="AB57" s="958"/>
      <c r="AC57" s="958"/>
      <c r="AD57" s="958"/>
      <c r="AE57" s="958"/>
      <c r="AF57" s="958"/>
      <c r="AG57" s="958"/>
      <c r="AH57" s="958"/>
      <c r="AI57" s="958"/>
      <c r="AJ57" s="958"/>
      <c r="AK57" s="958"/>
      <c r="AL57" s="958"/>
      <c r="AM57" s="958"/>
      <c r="AN57" s="958"/>
      <c r="AO57" s="958"/>
      <c r="AP57" s="958"/>
      <c r="AQ57" s="958"/>
      <c r="AR57" s="958"/>
      <c r="AS57" s="958"/>
      <c r="AT57" s="959"/>
      <c r="AX57" s="4"/>
      <c r="AY57"/>
      <c r="AZ57"/>
      <c r="BA57"/>
      <c r="BB57"/>
      <c r="BC57" s="4"/>
      <c r="BD57" s="4"/>
    </row>
    <row r="58" spans="1:56" ht="15" customHeight="1">
      <c r="A58" s="1082"/>
      <c r="B58" s="134" t="s">
        <v>272</v>
      </c>
      <c r="C58" s="338" t="str">
        <f>IF(C35="","",C35)</f>
        <v/>
      </c>
      <c r="D58" s="141" t="s">
        <v>264</v>
      </c>
      <c r="E58" s="917"/>
      <c r="F58" s="858"/>
      <c r="G58" s="918"/>
      <c r="H58" s="917"/>
      <c r="I58" s="858"/>
      <c r="J58" s="918"/>
      <c r="K58" s="917"/>
      <c r="L58" s="858"/>
      <c r="M58" s="918"/>
      <c r="N58" s="917"/>
      <c r="O58" s="918"/>
      <c r="P58" s="917"/>
      <c r="Q58" s="858"/>
      <c r="R58" s="858"/>
      <c r="S58" s="918"/>
      <c r="T58" s="1086"/>
      <c r="U58" s="1087"/>
      <c r="V58" s="1088"/>
      <c r="W58" s="210"/>
      <c r="X58" s="157"/>
      <c r="Y58" s="334" t="s">
        <v>332</v>
      </c>
      <c r="Z58" s="344"/>
      <c r="AA58" s="955" t="s">
        <v>352</v>
      </c>
      <c r="AB58" s="955"/>
      <c r="AC58" s="955"/>
      <c r="AD58" s="955"/>
      <c r="AE58" s="955"/>
      <c r="AF58" s="955"/>
      <c r="AG58" s="955"/>
      <c r="AH58" s="955"/>
      <c r="AI58" s="955"/>
      <c r="AJ58" s="955"/>
      <c r="AK58" s="955"/>
      <c r="AL58" s="955"/>
      <c r="AM58" s="955"/>
      <c r="AN58" s="955"/>
      <c r="AO58" s="955"/>
      <c r="AP58" s="955"/>
      <c r="AQ58" s="955"/>
      <c r="AR58" s="955"/>
      <c r="AS58" s="955"/>
      <c r="AT58" s="956"/>
      <c r="AX58"/>
      <c r="AY58"/>
      <c r="AZ58"/>
      <c r="BA58"/>
      <c r="BB58"/>
      <c r="BC58" s="4"/>
      <c r="BD58" s="4"/>
    </row>
    <row r="59" spans="1:56" ht="15" customHeight="1">
      <c r="A59" s="1081" t="str">
        <f>IF(A37="","",A37)</f>
        <v/>
      </c>
      <c r="B59" s="144"/>
      <c r="C59" s="290" t="str">
        <f>IF(C38="","",C38)</f>
        <v/>
      </c>
      <c r="D59" s="151"/>
      <c r="E59" s="884"/>
      <c r="F59" s="857"/>
      <c r="G59" s="885"/>
      <c r="H59" s="884"/>
      <c r="I59" s="857"/>
      <c r="J59" s="885"/>
      <c r="K59" s="884"/>
      <c r="L59" s="857"/>
      <c r="M59" s="885"/>
      <c r="N59" s="884"/>
      <c r="O59" s="885"/>
      <c r="P59" s="884"/>
      <c r="Q59" s="857"/>
      <c r="R59" s="857"/>
      <c r="S59" s="885"/>
      <c r="T59" s="1083" t="str">
        <f>IF($E$50=$C$104,IF(A59=$C$82,"",IF(E59&lt;$E$81,IF(H59&lt;$H$81,IF(K59&lt;$K$81,IF(N59&lt;$N$81,IF(P59&lt;$P$81,"×","○"),"○"),"○"),"○"),"○")),IF(A59=$C$82,"",IF(E59&lt;$E$82,"×","○")))</f>
        <v>×</v>
      </c>
      <c r="U59" s="1084"/>
      <c r="V59" s="1085"/>
      <c r="W59" s="210"/>
      <c r="X59" s="157"/>
      <c r="Y59" s="334"/>
      <c r="Z59" s="344"/>
      <c r="AA59" s="955" t="s">
        <v>363</v>
      </c>
      <c r="AB59" s="955"/>
      <c r="AC59" s="955"/>
      <c r="AD59" s="955"/>
      <c r="AE59" s="955"/>
      <c r="AF59" s="955"/>
      <c r="AG59" s="955"/>
      <c r="AH59" s="955"/>
      <c r="AI59" s="955"/>
      <c r="AJ59" s="955"/>
      <c r="AK59" s="955"/>
      <c r="AL59" s="955"/>
      <c r="AM59" s="955"/>
      <c r="AN59" s="955"/>
      <c r="AO59" s="955"/>
      <c r="AP59" s="955"/>
      <c r="AQ59" s="955"/>
      <c r="AR59" s="955"/>
      <c r="AS59" s="955"/>
      <c r="AT59" s="956"/>
      <c r="AX59"/>
      <c r="AY59"/>
      <c r="AZ59"/>
      <c r="BA59"/>
      <c r="BB59"/>
      <c r="BC59" s="4"/>
      <c r="BD59" s="4"/>
    </row>
    <row r="60" spans="1:56" ht="15" customHeight="1">
      <c r="A60" s="1082"/>
      <c r="B60" s="134" t="s">
        <v>272</v>
      </c>
      <c r="C60" s="338" t="str">
        <f>IF(C39="","",C39)</f>
        <v/>
      </c>
      <c r="D60" s="141" t="s">
        <v>264</v>
      </c>
      <c r="E60" s="917"/>
      <c r="F60" s="858"/>
      <c r="G60" s="918"/>
      <c r="H60" s="917"/>
      <c r="I60" s="858"/>
      <c r="J60" s="918"/>
      <c r="K60" s="917"/>
      <c r="L60" s="858"/>
      <c r="M60" s="918"/>
      <c r="N60" s="917"/>
      <c r="O60" s="918"/>
      <c r="P60" s="917"/>
      <c r="Q60" s="858"/>
      <c r="R60" s="858"/>
      <c r="S60" s="918"/>
      <c r="T60" s="1086"/>
      <c r="U60" s="1087"/>
      <c r="V60" s="1088"/>
      <c r="W60" s="210"/>
      <c r="X60" s="157"/>
      <c r="Y60" s="335"/>
      <c r="Z60" s="374"/>
      <c r="AA60" s="955" t="s">
        <v>780</v>
      </c>
      <c r="AB60" s="955"/>
      <c r="AC60" s="955"/>
      <c r="AD60" s="955"/>
      <c r="AE60" s="955"/>
      <c r="AF60" s="955"/>
      <c r="AG60" s="955"/>
      <c r="AH60" s="955"/>
      <c r="AI60" s="955"/>
      <c r="AJ60" s="955"/>
      <c r="AK60" s="955"/>
      <c r="AL60" s="955"/>
      <c r="AM60" s="955"/>
      <c r="AN60" s="955"/>
      <c r="AO60" s="955"/>
      <c r="AP60" s="955"/>
      <c r="AQ60" s="955"/>
      <c r="AR60" s="955"/>
      <c r="AS60" s="955"/>
      <c r="AT60" s="956"/>
      <c r="AX60"/>
      <c r="AY60"/>
      <c r="AZ60"/>
      <c r="BA60"/>
      <c r="BB60"/>
      <c r="BC60" s="4"/>
      <c r="BD60" s="4"/>
    </row>
    <row r="61" spans="1:56" ht="15" customHeight="1">
      <c r="A61" s="1081" t="str">
        <f>IF(A41="","",A41)</f>
        <v/>
      </c>
      <c r="B61" s="144"/>
      <c r="C61" s="290" t="str">
        <f>IF(C42="","",C42)</f>
        <v/>
      </c>
      <c r="D61" s="151"/>
      <c r="E61" s="884"/>
      <c r="F61" s="857"/>
      <c r="G61" s="885"/>
      <c r="H61" s="884"/>
      <c r="I61" s="857"/>
      <c r="J61" s="885"/>
      <c r="K61" s="884"/>
      <c r="L61" s="857"/>
      <c r="M61" s="885"/>
      <c r="N61" s="884"/>
      <c r="O61" s="885"/>
      <c r="P61" s="884"/>
      <c r="Q61" s="857"/>
      <c r="R61" s="857"/>
      <c r="S61" s="885"/>
      <c r="T61" s="1083" t="str">
        <f>IF($E$50=$C$104,IF(A61=$C$82,"",IF(E61&lt;$E$81,IF(H61&lt;$H$81,IF(K61&lt;$K$81,IF(N61&lt;$N$81,IF(P61&lt;$P$81,"×","○"),"○"),"○"),"○"),"○")),IF(A61=$C$82,"",IF(E61&lt;$E$82,"×","○")))</f>
        <v>×</v>
      </c>
      <c r="U61" s="1084"/>
      <c r="V61" s="1085"/>
      <c r="W61" s="210"/>
      <c r="X61" s="157"/>
      <c r="Y61" s="335" t="s">
        <v>331</v>
      </c>
      <c r="Z61" s="374"/>
      <c r="AA61" s="1107" t="s">
        <v>334</v>
      </c>
      <c r="AB61" s="1107"/>
      <c r="AC61" s="1107"/>
      <c r="AD61" s="1107"/>
      <c r="AE61" s="1107"/>
      <c r="AF61" s="1107"/>
      <c r="AG61" s="1107"/>
      <c r="AH61" s="1107"/>
      <c r="AI61" s="1107"/>
      <c r="AJ61" s="1107"/>
      <c r="AK61" s="1107"/>
      <c r="AL61" s="1107"/>
      <c r="AM61" s="1107"/>
      <c r="AN61" s="1107"/>
      <c r="AO61" s="1107"/>
      <c r="AP61" s="1107"/>
      <c r="AQ61" s="1107"/>
      <c r="AR61" s="1107"/>
      <c r="AS61" s="1107"/>
      <c r="AT61" s="1108"/>
      <c r="AX61"/>
      <c r="AY61"/>
      <c r="AZ61"/>
      <c r="BA61"/>
      <c r="BB61"/>
      <c r="BC61" s="4"/>
      <c r="BD61" s="4"/>
    </row>
    <row r="62" spans="1:56" ht="15" customHeight="1">
      <c r="A62" s="1082"/>
      <c r="B62" s="152" t="s">
        <v>272</v>
      </c>
      <c r="C62" s="339" t="str">
        <f>IF(C43="","",C43)</f>
        <v/>
      </c>
      <c r="D62" s="132" t="s">
        <v>264</v>
      </c>
      <c r="E62" s="917"/>
      <c r="F62" s="858"/>
      <c r="G62" s="918"/>
      <c r="H62" s="917"/>
      <c r="I62" s="858"/>
      <c r="J62" s="918"/>
      <c r="K62" s="917"/>
      <c r="L62" s="858"/>
      <c r="M62" s="918"/>
      <c r="N62" s="917"/>
      <c r="O62" s="918"/>
      <c r="P62" s="917"/>
      <c r="Q62" s="858"/>
      <c r="R62" s="858"/>
      <c r="S62" s="918"/>
      <c r="T62" s="1086"/>
      <c r="U62" s="1087"/>
      <c r="V62" s="1088"/>
      <c r="W62" s="210"/>
      <c r="X62" s="157"/>
      <c r="Y62" s="335"/>
      <c r="Z62" s="374"/>
      <c r="AA62" s="1107" t="s">
        <v>422</v>
      </c>
      <c r="AB62" s="1107"/>
      <c r="AC62" s="1107"/>
      <c r="AD62" s="1107"/>
      <c r="AE62" s="1107"/>
      <c r="AF62" s="1107"/>
      <c r="AG62" s="1107"/>
      <c r="AH62" s="1107"/>
      <c r="AI62" s="1107"/>
      <c r="AJ62" s="1107"/>
      <c r="AK62" s="1107"/>
      <c r="AL62" s="1107"/>
      <c r="AM62" s="1107"/>
      <c r="AN62" s="1107"/>
      <c r="AO62" s="1107"/>
      <c r="AP62" s="1107"/>
      <c r="AQ62" s="1107"/>
      <c r="AR62" s="1107"/>
      <c r="AS62" s="1107"/>
      <c r="AT62" s="1108"/>
      <c r="AY62"/>
      <c r="AZ62"/>
      <c r="BA62"/>
      <c r="BB62"/>
      <c r="BC62" s="4"/>
      <c r="BD62" s="4"/>
    </row>
    <row r="63" spans="1:56" ht="15" customHeight="1">
      <c r="A63" s="934" t="s">
        <v>335</v>
      </c>
      <c r="B63" s="934"/>
      <c r="C63" s="934"/>
      <c r="D63" s="934"/>
      <c r="E63" s="934"/>
      <c r="F63" s="934"/>
      <c r="G63" s="934"/>
      <c r="H63" s="934"/>
      <c r="I63" s="934"/>
      <c r="J63" s="934"/>
      <c r="K63" s="934"/>
      <c r="L63" s="934"/>
      <c r="M63" s="934"/>
      <c r="N63" s="934"/>
      <c r="O63" s="934"/>
      <c r="P63" s="934"/>
      <c r="Q63" s="934"/>
      <c r="R63" s="934"/>
      <c r="S63" s="934"/>
      <c r="T63" s="934"/>
      <c r="U63" s="934"/>
      <c r="V63" s="934"/>
      <c r="W63" s="934"/>
      <c r="Y63" s="335" t="s">
        <v>330</v>
      </c>
      <c r="Z63" s="374"/>
      <c r="AA63" s="1107" t="s">
        <v>789</v>
      </c>
      <c r="AB63" s="1107"/>
      <c r="AC63" s="1107"/>
      <c r="AD63" s="1107"/>
      <c r="AE63" s="1107"/>
      <c r="AF63" s="1107"/>
      <c r="AG63" s="1107"/>
      <c r="AH63" s="1107"/>
      <c r="AI63" s="1107"/>
      <c r="AJ63" s="1107"/>
      <c r="AK63" s="1107"/>
      <c r="AL63" s="1107"/>
      <c r="AM63" s="1107"/>
      <c r="AN63" s="1107"/>
      <c r="AO63" s="1107"/>
      <c r="AP63" s="1107"/>
      <c r="AQ63" s="1107"/>
      <c r="AR63" s="1107"/>
      <c r="AS63" s="1107"/>
      <c r="AT63" s="1108"/>
      <c r="AY63"/>
      <c r="AZ63" s="4"/>
      <c r="BA63"/>
      <c r="BB63"/>
      <c r="BC63" s="4"/>
      <c r="BD63" s="4"/>
    </row>
    <row r="64" spans="1:56" ht="15" customHeight="1">
      <c r="A64" s="934" t="s">
        <v>336</v>
      </c>
      <c r="B64" s="934"/>
      <c r="C64" s="934"/>
      <c r="D64" s="934"/>
      <c r="E64" s="934"/>
      <c r="F64" s="934"/>
      <c r="G64" s="934"/>
      <c r="H64" s="934"/>
      <c r="I64" s="934"/>
      <c r="J64" s="934"/>
      <c r="K64" s="934"/>
      <c r="L64" s="934"/>
      <c r="M64" s="934"/>
      <c r="N64" s="934"/>
      <c r="O64" s="934"/>
      <c r="P64" s="934"/>
      <c r="Q64" s="934"/>
      <c r="R64" s="934"/>
      <c r="S64" s="934"/>
      <c r="T64" s="934"/>
      <c r="U64" s="934"/>
      <c r="V64" s="934"/>
      <c r="W64" s="934"/>
      <c r="Y64" s="335"/>
      <c r="Z64" s="374"/>
      <c r="AA64" s="1107" t="s">
        <v>790</v>
      </c>
      <c r="AB64" s="1107"/>
      <c r="AC64" s="1107"/>
      <c r="AD64" s="1107"/>
      <c r="AE64" s="1107"/>
      <c r="AF64" s="1107"/>
      <c r="AG64" s="1107"/>
      <c r="AH64" s="1107"/>
      <c r="AI64" s="1107"/>
      <c r="AJ64" s="1107"/>
      <c r="AK64" s="1107"/>
      <c r="AL64" s="1107"/>
      <c r="AM64" s="1107"/>
      <c r="AN64" s="1107"/>
      <c r="AO64" s="1107"/>
      <c r="AP64" s="1107"/>
      <c r="AQ64" s="1107"/>
      <c r="AR64" s="1107"/>
      <c r="AS64" s="1107"/>
      <c r="AT64" s="1108"/>
      <c r="AY64"/>
      <c r="AZ64" s="4"/>
      <c r="BA64"/>
      <c r="BB64"/>
      <c r="BC64" s="4"/>
      <c r="BD64" s="4"/>
    </row>
    <row r="65" spans="1:56" ht="15" customHeight="1">
      <c r="A65" s="194"/>
      <c r="B65" s="194"/>
      <c r="C65" s="194"/>
      <c r="D65" s="194"/>
      <c r="E65" s="194"/>
      <c r="F65" s="194"/>
      <c r="G65" s="194"/>
      <c r="H65" s="194"/>
      <c r="I65" s="194"/>
      <c r="J65" s="194"/>
      <c r="K65" s="194"/>
      <c r="L65" s="194"/>
      <c r="M65" s="194"/>
      <c r="N65" s="302"/>
      <c r="O65" s="194"/>
      <c r="P65" s="194"/>
      <c r="Q65" s="194"/>
      <c r="R65" s="194"/>
      <c r="S65" s="194"/>
      <c r="T65" s="194"/>
      <c r="U65" s="194"/>
      <c r="V65" s="194"/>
      <c r="W65" s="194"/>
      <c r="X65" s="194"/>
      <c r="Y65" s="335" t="s">
        <v>733</v>
      </c>
      <c r="Z65" s="374"/>
      <c r="AA65" s="1107" t="s">
        <v>791</v>
      </c>
      <c r="AB65" s="1107"/>
      <c r="AC65" s="1107"/>
      <c r="AD65" s="1107"/>
      <c r="AE65" s="1107"/>
      <c r="AF65" s="1107"/>
      <c r="AG65" s="1107"/>
      <c r="AH65" s="1107"/>
      <c r="AI65" s="1107"/>
      <c r="AJ65" s="1107"/>
      <c r="AK65" s="1107"/>
      <c r="AL65" s="1107"/>
      <c r="AM65" s="1107"/>
      <c r="AN65" s="1107"/>
      <c r="AO65" s="1107"/>
      <c r="AP65" s="1107"/>
      <c r="AQ65" s="1107"/>
      <c r="AR65" s="1107"/>
      <c r="AS65" s="1107"/>
      <c r="AT65" s="1108"/>
      <c r="AY65"/>
      <c r="AZ65" s="4"/>
      <c r="BA65"/>
      <c r="BB65"/>
      <c r="BC65" s="4"/>
      <c r="BD65" s="4"/>
    </row>
    <row r="66" spans="1:56" ht="15" customHeight="1" thickBot="1">
      <c r="A66" s="331"/>
      <c r="B66" s="333"/>
      <c r="C66" s="333"/>
      <c r="D66" s="333"/>
      <c r="E66" s="333"/>
      <c r="F66" s="333"/>
      <c r="G66" s="333"/>
      <c r="H66" s="333"/>
      <c r="I66" s="333"/>
      <c r="J66" s="333"/>
      <c r="K66" s="333"/>
      <c r="L66" s="333"/>
      <c r="M66" s="333"/>
      <c r="N66" s="333"/>
      <c r="O66" s="332"/>
      <c r="P66" s="332"/>
      <c r="Q66" s="332"/>
      <c r="R66" s="332"/>
      <c r="S66" s="332"/>
      <c r="T66" s="332"/>
      <c r="U66" s="332"/>
      <c r="V66" s="332"/>
      <c r="W66" s="332"/>
      <c r="X66" s="332"/>
      <c r="Y66" s="336"/>
      <c r="Z66" s="377"/>
      <c r="AA66" s="1110" t="s">
        <v>727</v>
      </c>
      <c r="AB66" s="1110"/>
      <c r="AC66" s="1110"/>
      <c r="AD66" s="1110"/>
      <c r="AE66" s="1110"/>
      <c r="AF66" s="1110"/>
      <c r="AG66" s="1110"/>
      <c r="AH66" s="1110"/>
      <c r="AI66" s="1110"/>
      <c r="AJ66" s="1110"/>
      <c r="AK66" s="1110"/>
      <c r="AL66" s="1110"/>
      <c r="AM66" s="1110"/>
      <c r="AN66" s="1110"/>
      <c r="AO66" s="1110"/>
      <c r="AP66" s="1110"/>
      <c r="AQ66" s="1110"/>
      <c r="AR66" s="1110"/>
      <c r="AS66" s="1110"/>
      <c r="AT66" s="1111"/>
      <c r="AY66"/>
      <c r="AZ66" s="4"/>
      <c r="BA66"/>
      <c r="BB66"/>
      <c r="BC66" s="4"/>
      <c r="BD66" s="4"/>
    </row>
    <row r="67" spans="1:56" ht="15" customHeight="1" thickTop="1">
      <c r="AY67"/>
      <c r="AZ67" s="4"/>
      <c r="BA67"/>
      <c r="BB67"/>
      <c r="BC67" s="4"/>
      <c r="BD67" s="4"/>
    </row>
    <row r="68" spans="1:56" ht="15" customHeight="1">
      <c r="A68" s="194"/>
      <c r="B68" s="194"/>
      <c r="C68" s="194"/>
      <c r="D68" s="194"/>
      <c r="E68" s="194"/>
      <c r="F68" s="194"/>
      <c r="G68" s="194"/>
      <c r="H68" s="194"/>
      <c r="I68" s="194"/>
      <c r="J68" s="194"/>
      <c r="K68" s="194"/>
      <c r="L68" s="194"/>
      <c r="M68" s="194"/>
      <c r="N68" s="194"/>
      <c r="O68" s="194"/>
      <c r="P68" s="194"/>
      <c r="Q68" s="194"/>
      <c r="R68" s="194"/>
      <c r="S68" s="194"/>
      <c r="T68" s="194"/>
      <c r="U68" s="194"/>
      <c r="V68" s="194"/>
      <c r="W68" s="194"/>
      <c r="X68" s="194"/>
      <c r="AY68"/>
      <c r="AZ68" s="4"/>
      <c r="BA68"/>
      <c r="BB68"/>
      <c r="BC68" s="4"/>
      <c r="BD68" s="4"/>
    </row>
    <row r="69" spans="1:56" ht="12.65" customHeight="1">
      <c r="A69" s="194"/>
      <c r="B69" s="194"/>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6"/>
      <c r="AB69" s="196"/>
      <c r="AC69" s="196"/>
      <c r="AD69" s="196"/>
      <c r="AE69" s="196"/>
      <c r="AF69" s="196"/>
      <c r="AG69" s="196"/>
      <c r="AH69" s="196"/>
      <c r="AI69" s="196"/>
      <c r="AJ69" s="196"/>
      <c r="AK69" s="196"/>
      <c r="AL69" s="196"/>
      <c r="AM69" s="196"/>
      <c r="AN69" s="194"/>
      <c r="AO69" s="194"/>
      <c r="AP69" s="194"/>
      <c r="AQ69" s="194"/>
      <c r="AR69" s="194"/>
      <c r="AS69" s="194"/>
      <c r="AT69" s="194"/>
      <c r="AY69" s="4"/>
      <c r="AZ69" s="4"/>
      <c r="BA69" s="4"/>
      <c r="BB69" s="4"/>
      <c r="BC69" s="4"/>
      <c r="BD69" s="4"/>
    </row>
    <row r="70" spans="1:56" ht="15" customHeight="1">
      <c r="B70" s="194"/>
      <c r="C70" s="194"/>
      <c r="D70" s="194"/>
      <c r="E70" s="194"/>
      <c r="F70" s="194"/>
      <c r="G70" s="194"/>
      <c r="H70" s="194"/>
      <c r="I70" s="194"/>
      <c r="J70" s="194"/>
      <c r="K70" s="194"/>
      <c r="L70" s="194"/>
      <c r="M70" s="194"/>
      <c r="N70" s="303"/>
      <c r="O70" s="194"/>
      <c r="P70" s="194"/>
      <c r="Q70" s="194"/>
      <c r="R70" s="194"/>
      <c r="S70" s="196"/>
      <c r="T70" s="196"/>
      <c r="U70" s="196"/>
      <c r="V70" s="196"/>
      <c r="W70" s="196"/>
      <c r="X70" s="196"/>
      <c r="Y70" s="196"/>
      <c r="Z70" s="196"/>
      <c r="AA70" s="194"/>
      <c r="AB70" s="194"/>
      <c r="AC70" s="194"/>
      <c r="AD70" s="194"/>
      <c r="AE70" s="194"/>
      <c r="AF70" s="194"/>
      <c r="AG70" s="194"/>
      <c r="AH70" s="194"/>
      <c r="AI70" s="194"/>
      <c r="AJ70" s="194"/>
      <c r="AK70" s="194"/>
      <c r="AL70" s="194"/>
      <c r="AM70" s="194"/>
      <c r="AN70" s="194"/>
      <c r="AO70" s="194"/>
      <c r="AP70" s="194"/>
      <c r="AQ70" s="194"/>
      <c r="AR70" s="194"/>
      <c r="AS70" s="194"/>
      <c r="AT70" s="194"/>
      <c r="AY70" s="362"/>
      <c r="AZ70" s="4"/>
      <c r="BA70" s="4"/>
      <c r="BB70" s="4"/>
      <c r="BC70" s="4"/>
      <c r="BD70" s="4"/>
    </row>
    <row r="71" spans="1:56" ht="15" customHeight="1">
      <c r="A71" s="194"/>
      <c r="B71" s="194"/>
      <c r="C71" s="443">
        <f>R48-14</f>
        <v>46280</v>
      </c>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306</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290</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589</v>
      </c>
      <c r="P75" s="4"/>
      <c r="Q75" s="4"/>
      <c r="R75" s="4"/>
      <c r="S75" s="5" t="s">
        <v>421</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592</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796</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09"/>
      <c r="AB79" s="1109"/>
      <c r="AC79" s="4"/>
      <c r="AD79" s="4"/>
      <c r="AE79" s="4"/>
      <c r="AF79" s="4"/>
      <c r="AG79" s="4"/>
      <c r="AH79" s="4"/>
      <c r="AI79" s="4"/>
      <c r="AJ79" s="4"/>
      <c r="AK79" s="4"/>
      <c r="AL79" s="4"/>
      <c r="AM79" s="4"/>
      <c r="AN79" s="4"/>
      <c r="AO79" s="4"/>
      <c r="AP79" s="4"/>
      <c r="AQ79" s="4"/>
      <c r="AR79" s="4"/>
      <c r="AS79" s="4"/>
      <c r="AT79" s="4"/>
    </row>
    <row r="80" spans="1:56" ht="13.5" customHeight="1">
      <c r="A80"/>
      <c r="B80" t="s">
        <v>299</v>
      </c>
      <c r="C80"/>
      <c r="E80" s="1104" t="s">
        <v>301</v>
      </c>
      <c r="F80" s="1106"/>
      <c r="G80" s="326"/>
      <c r="H80" s="1104" t="s">
        <v>302</v>
      </c>
      <c r="I80" s="1105"/>
      <c r="J80" s="1106"/>
      <c r="K80" s="1104" t="s">
        <v>358</v>
      </c>
      <c r="L80" s="1105"/>
      <c r="M80" s="1106"/>
      <c r="N80" s="1104" t="s">
        <v>303</v>
      </c>
      <c r="O80" s="1106"/>
      <c r="P80" s="1104" t="s">
        <v>304</v>
      </c>
      <c r="Q80" s="1105"/>
      <c r="R80" s="1105"/>
      <c r="S80" s="1106"/>
      <c r="T80" s="158"/>
      <c r="AC80" s="935"/>
      <c r="AD80" s="935"/>
      <c r="AE80" s="935"/>
      <c r="AF80" s="125"/>
    </row>
    <row r="81" spans="1:56" ht="13.5" customHeight="1">
      <c r="A81"/>
      <c r="B81"/>
      <c r="C81" t="s">
        <v>298</v>
      </c>
      <c r="E81" s="1008">
        <v>20</v>
      </c>
      <c r="F81" s="1010"/>
      <c r="G81" s="327"/>
      <c r="H81" s="1104">
        <v>40</v>
      </c>
      <c r="I81" s="1105"/>
      <c r="J81" s="1106"/>
      <c r="K81" s="1104">
        <v>60</v>
      </c>
      <c r="L81" s="1105"/>
      <c r="M81" s="1106"/>
      <c r="N81" s="1104">
        <v>80</v>
      </c>
      <c r="O81" s="1106"/>
      <c r="P81" s="1104">
        <v>100</v>
      </c>
      <c r="Q81" s="1105"/>
      <c r="R81" s="1105"/>
      <c r="S81" s="1106"/>
      <c r="T81" s="214" t="s">
        <v>487</v>
      </c>
      <c r="AA81" s="126"/>
      <c r="AC81" s="935"/>
      <c r="AD81" s="935"/>
      <c r="AE81" s="935"/>
      <c r="AF81" s="125"/>
    </row>
    <row r="82" spans="1:56" ht="13.5" customHeight="1">
      <c r="A82"/>
      <c r="B82"/>
      <c r="C82" t="s">
        <v>348</v>
      </c>
      <c r="E82" s="1008">
        <v>50</v>
      </c>
      <c r="F82" s="1010"/>
      <c r="G82" s="125"/>
      <c r="H82" s="4" t="s">
        <v>488</v>
      </c>
      <c r="AA82" s="935"/>
      <c r="AB82" s="935"/>
      <c r="AC82" s="935"/>
      <c r="AD82" s="935"/>
      <c r="AE82" s="935"/>
      <c r="AF82" s="125"/>
      <c r="AY82" s="5"/>
    </row>
    <row r="83" spans="1:56" ht="13.5" customHeight="1">
      <c r="A83"/>
      <c r="B83"/>
      <c r="C83" t="s">
        <v>7</v>
      </c>
      <c r="AA83" s="125"/>
      <c r="AB83" s="125"/>
      <c r="AC83" s="125"/>
      <c r="AD83" s="125"/>
      <c r="AE83" s="125"/>
      <c r="AF83" s="125"/>
      <c r="AY83" s="5"/>
    </row>
    <row r="84" spans="1:56" ht="13.5" customHeight="1">
      <c r="A84"/>
      <c r="B84"/>
      <c r="C84"/>
      <c r="AA84" s="935"/>
      <c r="AB84" s="935"/>
      <c r="AC84" s="935"/>
      <c r="AD84" s="935"/>
      <c r="AE84" s="935"/>
      <c r="AF84" s="125"/>
      <c r="AY84" s="5"/>
    </row>
    <row r="85" spans="1:56" ht="13.5" customHeight="1">
      <c r="B85" s="4" t="s">
        <v>602</v>
      </c>
      <c r="AY85" s="5"/>
    </row>
    <row r="86" spans="1:56" ht="13.5" customHeight="1">
      <c r="C86" s="5" t="s">
        <v>703</v>
      </c>
      <c r="D86" s="4" t="s">
        <v>7</v>
      </c>
      <c r="AY86" s="5"/>
    </row>
    <row r="87" spans="1:56" ht="13.5" customHeight="1">
      <c r="C87" s="5" t="s">
        <v>703</v>
      </c>
      <c r="D87" s="4" t="s">
        <v>7</v>
      </c>
      <c r="AY87" s="5"/>
    </row>
    <row r="88" spans="1:56" ht="13.5" customHeight="1">
      <c r="A88"/>
      <c r="B88" t="s">
        <v>4</v>
      </c>
      <c r="C88"/>
      <c r="AA88" s="935"/>
      <c r="AB88" s="935"/>
      <c r="AC88" s="935"/>
      <c r="AD88" s="935"/>
      <c r="AE88" s="935"/>
      <c r="AF88" s="125"/>
      <c r="AY88" s="5"/>
    </row>
    <row r="89" spans="1:56" ht="13.5" customHeight="1">
      <c r="A89"/>
      <c r="B89"/>
      <c r="C89" t="s">
        <v>6</v>
      </c>
      <c r="AY89" s="5"/>
    </row>
    <row r="90" spans="1:56" ht="13.5" customHeight="1">
      <c r="A90"/>
      <c r="B90"/>
      <c r="C90" t="s">
        <v>265</v>
      </c>
      <c r="AY90" s="5"/>
      <c r="AZ90" t="s">
        <v>639</v>
      </c>
      <c r="BA90" t="s">
        <v>641</v>
      </c>
      <c r="BB90" t="s">
        <v>642</v>
      </c>
      <c r="BC90" t="s">
        <v>643</v>
      </c>
      <c r="BD90" t="s">
        <v>644</v>
      </c>
    </row>
    <row r="91" spans="1:56" ht="13.5" customHeight="1">
      <c r="A91"/>
      <c r="B91" t="s">
        <v>262</v>
      </c>
      <c r="C91"/>
      <c r="AY91" s="5"/>
      <c r="AZ91" t="s">
        <v>640</v>
      </c>
      <c r="BA91" t="s">
        <v>617</v>
      </c>
      <c r="BB91" t="s">
        <v>617</v>
      </c>
      <c r="BC91" t="s">
        <v>617</v>
      </c>
      <c r="BD91" s="4" t="s">
        <v>630</v>
      </c>
    </row>
    <row r="92" spans="1:56" ht="13.5" customHeight="1">
      <c r="A92"/>
      <c r="B92"/>
      <c r="C92" s="362" t="s">
        <v>586</v>
      </c>
      <c r="D92" s="4" t="s">
        <v>639</v>
      </c>
      <c r="AY92" s="5"/>
      <c r="AZ92" t="s">
        <v>618</v>
      </c>
      <c r="BA92" t="s">
        <v>618</v>
      </c>
      <c r="BB92" t="s">
        <v>618</v>
      </c>
      <c r="BC92" t="s">
        <v>618</v>
      </c>
      <c r="BD92" s="4" t="s">
        <v>631</v>
      </c>
    </row>
    <row r="93" spans="1:56" ht="13.5" customHeight="1">
      <c r="A93"/>
      <c r="B93"/>
      <c r="C93" t="s">
        <v>266</v>
      </c>
      <c r="D93" s="4" t="s">
        <v>641</v>
      </c>
      <c r="AY93" s="5"/>
      <c r="AZ93" t="s">
        <v>619</v>
      </c>
      <c r="BA93" t="s">
        <v>619</v>
      </c>
      <c r="BB93" t="s">
        <v>619</v>
      </c>
      <c r="BC93" t="s">
        <v>632</v>
      </c>
      <c r="BD93" s="4" t="s">
        <v>634</v>
      </c>
    </row>
    <row r="94" spans="1:56" ht="13.5" customHeight="1">
      <c r="A94"/>
      <c r="B94"/>
      <c r="C94" t="s">
        <v>268</v>
      </c>
      <c r="D94" s="4" t="s">
        <v>642</v>
      </c>
      <c r="AY94" s="5"/>
      <c r="AZ94" t="s">
        <v>620</v>
      </c>
      <c r="BA94" t="s">
        <v>620</v>
      </c>
      <c r="BB94" t="s">
        <v>620</v>
      </c>
      <c r="BC94" t="s">
        <v>633</v>
      </c>
      <c r="BD94" s="4" t="s">
        <v>635</v>
      </c>
    </row>
    <row r="95" spans="1:56" ht="13.5" customHeight="1">
      <c r="A95"/>
      <c r="B95"/>
      <c r="C95" t="s">
        <v>269</v>
      </c>
      <c r="D95" s="4" t="s">
        <v>643</v>
      </c>
      <c r="AY95" s="5"/>
      <c r="AZ95" t="s">
        <v>621</v>
      </c>
      <c r="BA95" t="s">
        <v>621</v>
      </c>
      <c r="BB95" t="s">
        <v>621</v>
      </c>
      <c r="BC95" t="s">
        <v>627</v>
      </c>
      <c r="BD95" s="4" t="s">
        <v>636</v>
      </c>
    </row>
    <row r="96" spans="1:56" ht="13.5" customHeight="1">
      <c r="A96"/>
      <c r="B96"/>
      <c r="C96" t="s">
        <v>267</v>
      </c>
      <c r="D96" s="4" t="s">
        <v>644</v>
      </c>
      <c r="AY96" s="5"/>
      <c r="AZ96" t="s">
        <v>622</v>
      </c>
      <c r="BA96" t="s">
        <v>624</v>
      </c>
      <c r="BB96" t="s">
        <v>622</v>
      </c>
      <c r="BC96" t="s">
        <v>628</v>
      </c>
      <c r="BD96" s="4" t="s">
        <v>637</v>
      </c>
    </row>
    <row r="97" spans="1:56" ht="13.5" customHeight="1">
      <c r="A97"/>
      <c r="B97"/>
      <c r="C97" s="150"/>
      <c r="AY97" s="5"/>
      <c r="AZ97" t="s">
        <v>623</v>
      </c>
      <c r="BA97" s="4"/>
      <c r="BB97" t="s">
        <v>623</v>
      </c>
      <c r="BC97" t="s">
        <v>783</v>
      </c>
      <c r="BD97" s="4" t="s">
        <v>638</v>
      </c>
    </row>
    <row r="98" spans="1:56" ht="13.5" customHeight="1">
      <c r="A98"/>
      <c r="B98" t="s">
        <v>5</v>
      </c>
      <c r="C98"/>
      <c r="AY98" s="5"/>
      <c r="AZ98" t="s">
        <v>646</v>
      </c>
      <c r="BA98" s="4"/>
      <c r="BB98" t="s">
        <v>802</v>
      </c>
      <c r="BC98"/>
      <c r="BD98" s="4" t="s">
        <v>803</v>
      </c>
    </row>
    <row r="99" spans="1:56" ht="13.5" customHeight="1">
      <c r="A99"/>
      <c r="B99"/>
      <c r="C99" t="s">
        <v>520</v>
      </c>
      <c r="AY99" s="5"/>
      <c r="AZ99" t="s">
        <v>624</v>
      </c>
      <c r="BA99" s="4"/>
      <c r="BB99" t="s">
        <v>624</v>
      </c>
      <c r="BC99"/>
      <c r="BD99" s="4" t="s">
        <v>803</v>
      </c>
    </row>
    <row r="100" spans="1:56" ht="13.5" customHeight="1">
      <c r="A100"/>
      <c r="B100"/>
      <c r="C100" t="s">
        <v>290</v>
      </c>
      <c r="AY100" s="5"/>
      <c r="AZ100" t="s">
        <v>625</v>
      </c>
      <c r="BA100" s="4"/>
      <c r="BB100" t="s">
        <v>625</v>
      </c>
      <c r="BC100"/>
      <c r="BD100" s="4"/>
    </row>
    <row r="101" spans="1:56" ht="13.5" customHeight="1">
      <c r="A101"/>
      <c r="B101"/>
      <c r="C101" t="s">
        <v>616</v>
      </c>
      <c r="AY101" s="5"/>
      <c r="AZ101" t="s">
        <v>626</v>
      </c>
      <c r="BA101" s="4"/>
      <c r="BB101" t="s">
        <v>626</v>
      </c>
      <c r="BC101"/>
      <c r="BD101" s="4"/>
    </row>
    <row r="102" spans="1:56" ht="13.5" customHeight="1">
      <c r="A102"/>
      <c r="B102"/>
      <c r="C102" s="150"/>
      <c r="AY102" s="5"/>
      <c r="AZ102" t="s">
        <v>645</v>
      </c>
      <c r="BA102" s="4"/>
      <c r="BB102" t="s">
        <v>804</v>
      </c>
      <c r="BC102"/>
      <c r="BD102" s="4"/>
    </row>
    <row r="103" spans="1:56" ht="13.5" customHeight="1">
      <c r="B103" s="4" t="s">
        <v>368</v>
      </c>
      <c r="AY103" s="5"/>
    </row>
    <row r="104" spans="1:56" ht="13.5" customHeight="1">
      <c r="C104" s="4" t="s">
        <v>369</v>
      </c>
      <c r="AY104" s="5"/>
    </row>
    <row r="105" spans="1:56" ht="13.5" customHeight="1">
      <c r="C105" s="4" t="s">
        <v>370</v>
      </c>
      <c r="D105" s="4"/>
      <c r="E105" s="4"/>
      <c r="AY105" s="5"/>
    </row>
    <row r="106" spans="1:56" ht="13.5" customHeight="1">
      <c r="AY106" s="5"/>
    </row>
    <row r="107" spans="1:56" ht="13.5" customHeight="1">
      <c r="B107" s="4" t="s">
        <v>464</v>
      </c>
      <c r="AY107" s="5"/>
    </row>
    <row r="108" spans="1:56" ht="13.5" customHeight="1">
      <c r="C108" s="5" t="s">
        <v>249</v>
      </c>
      <c r="E108" s="4" t="s">
        <v>249</v>
      </c>
      <c r="AY108" s="5"/>
    </row>
    <row r="109" spans="1:56" ht="13.5" customHeight="1">
      <c r="C109" s="5" t="s">
        <v>547</v>
      </c>
      <c r="E109" s="4" t="s">
        <v>273</v>
      </c>
      <c r="AY109" s="5"/>
    </row>
    <row r="110" spans="1:56" ht="13.5" customHeight="1">
      <c r="E110" s="4" t="s">
        <v>512</v>
      </c>
      <c r="AY110" s="5"/>
    </row>
    <row r="111" spans="1:56" ht="13.5" customHeight="1">
      <c r="AY111" s="5"/>
    </row>
    <row r="112" spans="1:56" ht="13.5" customHeight="1">
      <c r="B112" s="4" t="s">
        <v>587</v>
      </c>
      <c r="AY112" s="5"/>
    </row>
    <row r="113" spans="2:51" ht="13.5" customHeight="1">
      <c r="C113" s="5" t="s">
        <v>593</v>
      </c>
      <c r="AY113" s="5"/>
    </row>
    <row r="114" spans="2:51" ht="13.5" customHeight="1">
      <c r="C114" s="5" t="s">
        <v>594</v>
      </c>
      <c r="AY114" s="5"/>
    </row>
    <row r="115" spans="2:51" ht="13.5" customHeight="1">
      <c r="AY115" s="5"/>
    </row>
    <row r="116" spans="2:51" ht="13.5" customHeight="1">
      <c r="B116" s="4" t="s">
        <v>576</v>
      </c>
      <c r="AY116" s="5"/>
    </row>
    <row r="117" spans="2:51" ht="13.5" customHeight="1">
      <c r="C117" s="4" t="s">
        <v>797</v>
      </c>
      <c r="AY117" s="5"/>
    </row>
    <row r="118" spans="2:51" ht="13.5" customHeight="1">
      <c r="C118" s="4" t="s">
        <v>507</v>
      </c>
      <c r="AY118" s="5"/>
    </row>
    <row r="119" spans="2:51" ht="13.5" customHeight="1">
      <c r="C119" s="4" t="s">
        <v>509</v>
      </c>
      <c r="AY119" s="5"/>
    </row>
    <row r="120" spans="2:51" ht="13.5" customHeight="1">
      <c r="C120" s="4" t="s">
        <v>508</v>
      </c>
      <c r="AY120" s="5"/>
    </row>
    <row r="121" spans="2:51" ht="13.5" customHeight="1">
      <c r="AY121" s="5"/>
    </row>
    <row r="122" spans="2:51" ht="13.5" customHeight="1">
      <c r="B122" s="330" t="s">
        <v>601</v>
      </c>
      <c r="AY122" s="5"/>
    </row>
    <row r="123" spans="2:51" ht="13.5" customHeight="1">
      <c r="C123" s="5" t="s">
        <v>298</v>
      </c>
      <c r="AY123" s="5"/>
    </row>
    <row r="124" spans="2:51" ht="13.5" customHeight="1">
      <c r="C124" s="5" t="s">
        <v>7</v>
      </c>
      <c r="AY124" s="5"/>
    </row>
    <row r="125" spans="2:51" ht="13.5" customHeight="1">
      <c r="AY125" s="5"/>
    </row>
    <row r="126" spans="2:51" ht="13.5" customHeight="1">
      <c r="B126" s="330" t="s">
        <v>237</v>
      </c>
      <c r="AY126" s="5"/>
    </row>
    <row r="127" spans="2:51" ht="13.5" customHeight="1">
      <c r="C127" s="4" t="s">
        <v>603</v>
      </c>
      <c r="AY127" s="5"/>
    </row>
    <row r="128" spans="2:51" ht="13.5" customHeight="1">
      <c r="AY128" s="5"/>
    </row>
    <row r="129" spans="2:51" ht="13.5" customHeight="1">
      <c r="AY129" s="5"/>
    </row>
    <row r="130" spans="2:51" ht="13.5" customHeight="1">
      <c r="B130" s="4" t="s">
        <v>299</v>
      </c>
      <c r="C130" s="4"/>
      <c r="AY130" s="5"/>
    </row>
    <row r="131" spans="2:51" ht="13.5" customHeight="1">
      <c r="C131" s="5" t="s">
        <v>58</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E44:AF44"/>
    <mergeCell ref="AB31:AF32"/>
    <mergeCell ref="AB20:AF21"/>
    <mergeCell ref="AB22:AF22"/>
    <mergeCell ref="AE23:AF23"/>
    <mergeCell ref="AB24:AF24"/>
    <mergeCell ref="AE25:AF25"/>
    <mergeCell ref="AB26:AF26"/>
    <mergeCell ref="AE27:AF27"/>
    <mergeCell ref="AB23:AC23"/>
    <mergeCell ref="AW8:AW9"/>
    <mergeCell ref="AW10:AW11"/>
    <mergeCell ref="AW12:AW13"/>
    <mergeCell ref="AA14:AE14"/>
    <mergeCell ref="AR22:AT23"/>
    <mergeCell ref="AR24:AT25"/>
    <mergeCell ref="AR26:AT27"/>
    <mergeCell ref="AV8:AV9"/>
    <mergeCell ref="AV10:AV11"/>
    <mergeCell ref="AV12:AV13"/>
    <mergeCell ref="AK23:AN23"/>
    <mergeCell ref="AO23:AQ23"/>
    <mergeCell ref="AG20:AQ20"/>
    <mergeCell ref="AR20:AT21"/>
    <mergeCell ref="AG21:AJ21"/>
    <mergeCell ref="AK21:AN21"/>
    <mergeCell ref="AO21:AQ21"/>
    <mergeCell ref="AG22:AJ22"/>
    <mergeCell ref="AK22:AN22"/>
    <mergeCell ref="AO22:AQ22"/>
    <mergeCell ref="AG27:AJ27"/>
    <mergeCell ref="AK27:AN27"/>
    <mergeCell ref="AO27:AQ27"/>
    <mergeCell ref="AK24:AN24"/>
    <mergeCell ref="AA61:AT61"/>
    <mergeCell ref="AA62:AT62"/>
    <mergeCell ref="A63:W63"/>
    <mergeCell ref="A64:W64"/>
    <mergeCell ref="T59:V60"/>
    <mergeCell ref="AA60:AT60"/>
    <mergeCell ref="A61:A62"/>
    <mergeCell ref="H61:J62"/>
    <mergeCell ref="K61:M62"/>
    <mergeCell ref="N61:O62"/>
    <mergeCell ref="E59:G60"/>
    <mergeCell ref="E61:G62"/>
    <mergeCell ref="P61:S62"/>
    <mergeCell ref="T61:V62"/>
    <mergeCell ref="A59:A60"/>
    <mergeCell ref="H59:J60"/>
    <mergeCell ref="K59:M60"/>
    <mergeCell ref="N59:O60"/>
    <mergeCell ref="P59:S60"/>
    <mergeCell ref="AA88:AB88"/>
    <mergeCell ref="AC88:AE88"/>
    <mergeCell ref="E81:F81"/>
    <mergeCell ref="H81:J81"/>
    <mergeCell ref="K81:M81"/>
    <mergeCell ref="N81:O81"/>
    <mergeCell ref="P81:S81"/>
    <mergeCell ref="AC81:AE81"/>
    <mergeCell ref="AA63:AT63"/>
    <mergeCell ref="AA79:AB79"/>
    <mergeCell ref="E80:F80"/>
    <mergeCell ref="H80:J80"/>
    <mergeCell ref="K80:M80"/>
    <mergeCell ref="N80:O80"/>
    <mergeCell ref="P80:S80"/>
    <mergeCell ref="AC80:AE80"/>
    <mergeCell ref="E82:F82"/>
    <mergeCell ref="AA82:AB82"/>
    <mergeCell ref="AC82:AE82"/>
    <mergeCell ref="AA84:AB84"/>
    <mergeCell ref="AC84:AE84"/>
    <mergeCell ref="AA64:AT64"/>
    <mergeCell ref="AA65:AT65"/>
    <mergeCell ref="AA66:AT66"/>
    <mergeCell ref="A57:A58"/>
    <mergeCell ref="H57:J58"/>
    <mergeCell ref="K57:M58"/>
    <mergeCell ref="N57:O58"/>
    <mergeCell ref="P57:S58"/>
    <mergeCell ref="T57:V58"/>
    <mergeCell ref="T52:V56"/>
    <mergeCell ref="E52:G53"/>
    <mergeCell ref="E57:G58"/>
    <mergeCell ref="N52:O53"/>
    <mergeCell ref="P52:S53"/>
    <mergeCell ref="C55:C56"/>
    <mergeCell ref="D55:D56"/>
    <mergeCell ref="E54:G55"/>
    <mergeCell ref="H54:J55"/>
    <mergeCell ref="K54:M55"/>
    <mergeCell ref="N54:O55"/>
    <mergeCell ref="P54:S55"/>
    <mergeCell ref="AI48:AJ48"/>
    <mergeCell ref="BE45:BE46"/>
    <mergeCell ref="BF45:BF46"/>
    <mergeCell ref="AC46:AH47"/>
    <mergeCell ref="AI46:AJ47"/>
    <mergeCell ref="AC49:AH50"/>
    <mergeCell ref="AI49:AJ50"/>
    <mergeCell ref="A50:A56"/>
    <mergeCell ref="E50:V51"/>
    <mergeCell ref="AC51:AH52"/>
    <mergeCell ref="AI51:AJ52"/>
    <mergeCell ref="C52:C53"/>
    <mergeCell ref="H56:J56"/>
    <mergeCell ref="K56:M56"/>
    <mergeCell ref="N56:O56"/>
    <mergeCell ref="P56:S56"/>
    <mergeCell ref="E56:G56"/>
    <mergeCell ref="H52:J53"/>
    <mergeCell ref="K52:M53"/>
    <mergeCell ref="R48:V48"/>
    <mergeCell ref="AC53:AH54"/>
    <mergeCell ref="AI53:AJ54"/>
    <mergeCell ref="B55:B56"/>
    <mergeCell ref="AC48:AH48"/>
    <mergeCell ref="E43:E44"/>
    <mergeCell ref="AG42:AO42"/>
    <mergeCell ref="AG43:AK43"/>
    <mergeCell ref="AG44:AO44"/>
    <mergeCell ref="AS41:AT42"/>
    <mergeCell ref="AV41:AV42"/>
    <mergeCell ref="F42:J42"/>
    <mergeCell ref="L42:U42"/>
    <mergeCell ref="X42:AA42"/>
    <mergeCell ref="AB42:AC42"/>
    <mergeCell ref="AP43:AR44"/>
    <mergeCell ref="AS43:AT44"/>
    <mergeCell ref="AV43:AV44"/>
    <mergeCell ref="F44:J44"/>
    <mergeCell ref="L44:U44"/>
    <mergeCell ref="X44:AA44"/>
    <mergeCell ref="AB44:AC44"/>
    <mergeCell ref="F43:J43"/>
    <mergeCell ref="L43:U43"/>
    <mergeCell ref="X43:AA43"/>
    <mergeCell ref="X41:AA41"/>
    <mergeCell ref="AB41:AF41"/>
    <mergeCell ref="AB43:AF43"/>
    <mergeCell ref="AE42:AF42"/>
    <mergeCell ref="AS39:AT40"/>
    <mergeCell ref="AV39:AV40"/>
    <mergeCell ref="AP37:AR38"/>
    <mergeCell ref="AS37:AT38"/>
    <mergeCell ref="AP39:AR40"/>
    <mergeCell ref="A37:A40"/>
    <mergeCell ref="E37:E38"/>
    <mergeCell ref="F37:J37"/>
    <mergeCell ref="L37:U37"/>
    <mergeCell ref="X37:AA37"/>
    <mergeCell ref="E39:E40"/>
    <mergeCell ref="F39:J39"/>
    <mergeCell ref="L39:U39"/>
    <mergeCell ref="X39:AA39"/>
    <mergeCell ref="F40:J40"/>
    <mergeCell ref="L40:U40"/>
    <mergeCell ref="X40:AA40"/>
    <mergeCell ref="AB40:AC40"/>
    <mergeCell ref="AB37:AF37"/>
    <mergeCell ref="AB39:AF39"/>
    <mergeCell ref="F38:J38"/>
    <mergeCell ref="L38:U38"/>
    <mergeCell ref="X38:AA38"/>
    <mergeCell ref="AB38:AC38"/>
    <mergeCell ref="AV31:AV38"/>
    <mergeCell ref="L31:U31"/>
    <mergeCell ref="W31:AA32"/>
    <mergeCell ref="AL31:AO31"/>
    <mergeCell ref="AG32:AO32"/>
    <mergeCell ref="L32:U32"/>
    <mergeCell ref="AS33:AT34"/>
    <mergeCell ref="AP35:AR36"/>
    <mergeCell ref="AS35:AT36"/>
    <mergeCell ref="AP31:AR32"/>
    <mergeCell ref="AS31:AT32"/>
    <mergeCell ref="AB33:AF33"/>
    <mergeCell ref="AE34:AF34"/>
    <mergeCell ref="AB35:AF35"/>
    <mergeCell ref="AE36:AF36"/>
    <mergeCell ref="AE38:AF38"/>
    <mergeCell ref="L35:U35"/>
    <mergeCell ref="X35:AA35"/>
    <mergeCell ref="AG38:AO38"/>
    <mergeCell ref="AY31:BD31"/>
    <mergeCell ref="AY32:BD32"/>
    <mergeCell ref="A29:E29"/>
    <mergeCell ref="H29:P29"/>
    <mergeCell ref="Q29:T29"/>
    <mergeCell ref="A31:A32"/>
    <mergeCell ref="A26:A27"/>
    <mergeCell ref="A33:A36"/>
    <mergeCell ref="E33:E34"/>
    <mergeCell ref="F33:J33"/>
    <mergeCell ref="L33:U33"/>
    <mergeCell ref="X33:AA33"/>
    <mergeCell ref="F34:J34"/>
    <mergeCell ref="L34:U34"/>
    <mergeCell ref="X34:AA34"/>
    <mergeCell ref="AB34:AC34"/>
    <mergeCell ref="F36:J36"/>
    <mergeCell ref="L36:U36"/>
    <mergeCell ref="X36:AA36"/>
    <mergeCell ref="AB36:AC36"/>
    <mergeCell ref="E35:E36"/>
    <mergeCell ref="AZ33:BD34"/>
    <mergeCell ref="F35:J35"/>
    <mergeCell ref="AP33:AR34"/>
    <mergeCell ref="A20:A21"/>
    <mergeCell ref="E20:E21"/>
    <mergeCell ref="F20:J21"/>
    <mergeCell ref="W20:AA21"/>
    <mergeCell ref="AO24:AQ24"/>
    <mergeCell ref="F25:J25"/>
    <mergeCell ref="X25:AA25"/>
    <mergeCell ref="AB25:AC25"/>
    <mergeCell ref="AG25:AJ25"/>
    <mergeCell ref="AK25:AN25"/>
    <mergeCell ref="AO25:AQ25"/>
    <mergeCell ref="AG24:AJ24"/>
    <mergeCell ref="A24:A25"/>
    <mergeCell ref="E24:E25"/>
    <mergeCell ref="F24:J24"/>
    <mergeCell ref="L24:U25"/>
    <mergeCell ref="X24:AA24"/>
    <mergeCell ref="F23:J23"/>
    <mergeCell ref="X23:AA23"/>
    <mergeCell ref="A22:A23"/>
    <mergeCell ref="E22:E23"/>
    <mergeCell ref="F22:J22"/>
    <mergeCell ref="L22:U23"/>
    <mergeCell ref="X22:AA22"/>
    <mergeCell ref="AN1:AT1"/>
    <mergeCell ref="A2:AT2"/>
    <mergeCell ref="AG3:AJ3"/>
    <mergeCell ref="AL3:AT3"/>
    <mergeCell ref="AG4:AJ4"/>
    <mergeCell ref="AL4:AT4"/>
    <mergeCell ref="A5:F5"/>
    <mergeCell ref="G3:R3"/>
    <mergeCell ref="G4:R4"/>
    <mergeCell ref="X5:AK6"/>
    <mergeCell ref="Q5:W5"/>
    <mergeCell ref="A7:A8"/>
    <mergeCell ref="A9:A10"/>
    <mergeCell ref="A11:A12"/>
    <mergeCell ref="A13:A14"/>
    <mergeCell ref="G7:O7"/>
    <mergeCell ref="G8:O8"/>
    <mergeCell ref="G9:O10"/>
    <mergeCell ref="G11:O12"/>
    <mergeCell ref="G13:O14"/>
    <mergeCell ref="AG39:AK39"/>
    <mergeCell ref="AG40:AO40"/>
    <mergeCell ref="AG41:AK41"/>
    <mergeCell ref="E41:E42"/>
    <mergeCell ref="F41:J41"/>
    <mergeCell ref="L41:U41"/>
    <mergeCell ref="L20:U21"/>
    <mergeCell ref="AG23:AJ23"/>
    <mergeCell ref="AG26:AJ26"/>
    <mergeCell ref="AK26:AN26"/>
    <mergeCell ref="AO26:AQ26"/>
    <mergeCell ref="AB27:AC27"/>
    <mergeCell ref="AG31:AK31"/>
    <mergeCell ref="AP41:AR42"/>
    <mergeCell ref="AE40:AF40"/>
    <mergeCell ref="E31:E32"/>
    <mergeCell ref="F31:J32"/>
    <mergeCell ref="E26:E27"/>
    <mergeCell ref="F27:J27"/>
    <mergeCell ref="X27:AA27"/>
    <mergeCell ref="F26:J26"/>
    <mergeCell ref="L26:U27"/>
    <mergeCell ref="X26:AA26"/>
    <mergeCell ref="AG37:AK37"/>
    <mergeCell ref="R9:U10"/>
    <mergeCell ref="R11:U12"/>
    <mergeCell ref="AA7:AE7"/>
    <mergeCell ref="AA8:AE8"/>
    <mergeCell ref="AG9:AS10"/>
    <mergeCell ref="AG11:AS12"/>
    <mergeCell ref="AG13:AS14"/>
    <mergeCell ref="AG7:AS7"/>
    <mergeCell ref="AG8:AS8"/>
    <mergeCell ref="Y7:Y8"/>
    <mergeCell ref="Y9:Y10"/>
    <mergeCell ref="Y11:Y12"/>
    <mergeCell ref="Y13:Y14"/>
    <mergeCell ref="AA9:AE9"/>
    <mergeCell ref="AA10:AE10"/>
    <mergeCell ref="AA11:AE11"/>
    <mergeCell ref="AA12:AE12"/>
    <mergeCell ref="AA13:AE13"/>
    <mergeCell ref="AA58:AT58"/>
    <mergeCell ref="AA59:AT59"/>
    <mergeCell ref="Y57:AT57"/>
    <mergeCell ref="H16:N16"/>
    <mergeCell ref="X17:AT18"/>
    <mergeCell ref="U17:W18"/>
    <mergeCell ref="H17:T18"/>
    <mergeCell ref="A17:G18"/>
    <mergeCell ref="U16:AT16"/>
    <mergeCell ref="A16:B16"/>
    <mergeCell ref="A41:A44"/>
    <mergeCell ref="Y46:AB54"/>
    <mergeCell ref="A47:K48"/>
    <mergeCell ref="L48:P48"/>
    <mergeCell ref="AL33:AO33"/>
    <mergeCell ref="AL35:AO35"/>
    <mergeCell ref="AL37:AO37"/>
    <mergeCell ref="AL39:AO39"/>
    <mergeCell ref="AL41:AO41"/>
    <mergeCell ref="AL43:AO43"/>
    <mergeCell ref="AG33:AK33"/>
    <mergeCell ref="AG34:AO34"/>
    <mergeCell ref="AG35:AK35"/>
    <mergeCell ref="AG36:AO36"/>
  </mergeCells>
  <phoneticPr fontId="2"/>
  <conditionalFormatting sqref="A22:E27">
    <cfRule type="expression" dxfId="79" priority="737">
      <formula>OR(IF($R$11=$C$76,IF($A9=0,OFFSET($A9,-1,0),$A9)=$C$83,IF($Y9=0,OFFSET($Y9,-1,0),$Y9)=$C$124),IF($R$11=$C$76,IF($A9=0,OFFSET($A9,-1,0),$A9)=$C$82,IF($Y9=0,OFFSET($Y9,-1,0),$Y9)=$C$124))</formula>
    </cfRule>
  </conditionalFormatting>
  <conditionalFormatting sqref="A33:E33 B34:E36">
    <cfRule type="expression" dxfId="78" priority="46">
      <formula>OR(IF($R$11=$C$76,$A$9=$C$83,$Y$9=$C$124),IF($R$11=$C$76,$A$9=$C$82,$Y$9=$C$124))</formula>
    </cfRule>
  </conditionalFormatting>
  <conditionalFormatting sqref="A37:E37 B38:E40">
    <cfRule type="expression" dxfId="77" priority="701">
      <formula>OR(IF($R$11=$C$76,$A$11=$C$83,$Y$11=$C$124),IF($R$11=$C$76,$A$11=$C$82,$Y$11=$C$124))</formula>
    </cfRule>
  </conditionalFormatting>
  <conditionalFormatting sqref="A41:E41 B42:E44">
    <cfRule type="expression" dxfId="76" priority="702">
      <formula>OR(IF($R$11=$C$76,$A$13=$C$83,$Y$13=$C$124),IF($R$11=$C$76,$A$13=$C$82,$Y$13=$C$124))</formula>
    </cfRule>
  </conditionalFormatting>
  <conditionalFormatting sqref="A57:V62">
    <cfRule type="expression" dxfId="75" priority="738">
      <formula>OR(IF($R$11=$C$76,IF($A9=0,OFFSET($A9,-1,0),$A9)=$C$83,IF($Y9=0,OFFSET($Y9,-1,0),$Y9)=$C$124),IF($R$11=$C$76,IF($A9=0,OFFSET($A9,-1,0),$A9)=$C$82,IF($Y9=0,OFFSET($Y9,-1,0),$Y9)=$C$124))</formula>
    </cfRule>
  </conditionalFormatting>
  <conditionalFormatting sqref="A16:AT27">
    <cfRule type="expression" dxfId="74" priority="4">
      <formula>$A$17=""</formula>
    </cfRule>
  </conditionalFormatting>
  <conditionalFormatting sqref="B10:C10">
    <cfRule type="expression" dxfId="73" priority="13">
      <formula>IF($A$9=0,OFFSET($A$9,-1,0),$A$9)=$C$82</formula>
    </cfRule>
  </conditionalFormatting>
  <conditionalFormatting sqref="B12:C12">
    <cfRule type="expression" dxfId="72" priority="15">
      <formula>IF($A$11=0,OFFSET($A$11,-1,0),$A$11)=$C$82</formula>
    </cfRule>
  </conditionalFormatting>
  <conditionalFormatting sqref="B14:C14">
    <cfRule type="expression" dxfId="71" priority="17">
      <formula>IF($A$13=0,OFFSET($A$13,-1,0),$A$13)=$C$82</formula>
    </cfRule>
  </conditionalFormatting>
  <conditionalFormatting sqref="B9:O14">
    <cfRule type="expression" dxfId="70" priority="11">
      <formula>IF($A9=0,OFFSET($A9,-1,0),$A9)=""</formula>
    </cfRule>
    <cfRule type="expression" dxfId="69" priority="12">
      <formula>IF($A9=0,OFFSET($A9,-1,0),$A9)=$C$83</formula>
    </cfRule>
  </conditionalFormatting>
  <conditionalFormatting sqref="D9:O10">
    <cfRule type="expression" dxfId="68" priority="14">
      <formula>IF($A$9=0,OFFSET($A$9,-1,0),$A$9)=$C$82</formula>
    </cfRule>
  </conditionalFormatting>
  <conditionalFormatting sqref="D11:O12">
    <cfRule type="expression" dxfId="67" priority="16">
      <formula>IF($A$11=0,OFFSET($A$11,-1,0),$A$11)=$C$82</formula>
    </cfRule>
  </conditionalFormatting>
  <conditionalFormatting sqref="D13:O14">
    <cfRule type="expression" dxfId="66" priority="20">
      <formula>IF($A$13=0,OFFSET($A$13,-1,0),$A$13)=$C$82</formula>
    </cfRule>
  </conditionalFormatting>
  <conditionalFormatting sqref="F23 F25 F27 F34 F36 F38 F40 F42 F44">
    <cfRule type="expression" dxfId="65" priority="33">
      <formula>OR($F22=$E$108,$F22=$E$109,$F22="")</formula>
    </cfRule>
  </conditionalFormatting>
  <conditionalFormatting sqref="F22:AB22 AG22:AT27 F23:AE23 F24:AB24 F25:AE25 F26:AB26 F27:AE27">
    <cfRule type="expression" dxfId="64" priority="3">
      <formula>IF($E22=0,OFFSET($E22,-1,0),$E22)=$D$86</formula>
    </cfRule>
  </conditionalFormatting>
  <conditionalFormatting sqref="F36:AE36 F34:AE34 F38:AE38 F40:AE40 F42:AE42 F44:AE44 F33:AB33 AL33:AT33 AG33:AG44 AP34:AT34 F35:AB35 AL35:AT35 AP36:AT36 F37:AB37 AL37:AT37 AP38:AT38 F39:AB39 AL39:AT39 AP40:AT40 F41:AB41 AL41:AT41 AP42:AT42 F43:AB43 AL43:AT43 AP44:AT44">
    <cfRule type="expression" dxfId="63" priority="39">
      <formula>IF($E33=0,OFFSET($E33,-1,0),$E33)=$D$86</formula>
    </cfRule>
  </conditionalFormatting>
  <conditionalFormatting sqref="L34:U34">
    <cfRule type="expression" dxfId="62" priority="8">
      <formula>AND($F$33&lt;&gt;$E$110,$F$33&lt;&gt;"")</formula>
    </cfRule>
  </conditionalFormatting>
  <conditionalFormatting sqref="L36:U36">
    <cfRule type="expression" dxfId="61" priority="9">
      <formula>AND($F$35&lt;&gt;$E$110,$F$35&lt;&gt;"")</formula>
    </cfRule>
  </conditionalFormatting>
  <conditionalFormatting sqref="L38:U38">
    <cfRule type="expression" dxfId="60" priority="7">
      <formula>AND($F$37&lt;&gt;$E$110,$F$37&lt;&gt;"")</formula>
    </cfRule>
  </conditionalFormatting>
  <conditionalFormatting sqref="L40:U40">
    <cfRule type="expression" dxfId="59" priority="6">
      <formula>AND($F$39&lt;&gt;$E$110,$F$39&lt;&gt;"")</formula>
    </cfRule>
  </conditionalFormatting>
  <conditionalFormatting sqref="L42:U42">
    <cfRule type="expression" dxfId="58" priority="5">
      <formula>AND($F$41&lt;&gt;$E$110,$F$41&lt;&gt;"")</formula>
    </cfRule>
  </conditionalFormatting>
  <conditionalFormatting sqref="L44:U44">
    <cfRule type="expression" dxfId="57" priority="1">
      <formula>AND($F$43&lt;&gt;$E$110,$F$43&lt;&gt;"")</formula>
    </cfRule>
  </conditionalFormatting>
  <conditionalFormatting sqref="X5 R9:U12">
    <cfRule type="expression" dxfId="56" priority="37">
      <formula>OR($AW$8="×",$AW$10="×",$AW$12="×",AND($AW$8="",$AW$10="",$AW$12=""))</formula>
    </cfRule>
  </conditionalFormatting>
  <conditionalFormatting sqref="X23 X25 X27">
    <cfRule type="expression" dxfId="54" priority="700">
      <formula>($R$48-14)&lt;=$X23</formula>
    </cfRule>
  </conditionalFormatting>
  <conditionalFormatting sqref="X7:AS14">
    <cfRule type="expression" dxfId="53" priority="770">
      <formula>OR($AW$8="×",$AW$10="×",$AW$12="×",AND($AW$8="",$AW$10="",$AW$12=""),$R$11=$C$76)</formula>
    </cfRule>
  </conditionalFormatting>
  <conditionalFormatting sqref="Z10:Z14">
    <cfRule type="expression" dxfId="52" priority="29">
      <formula>IF($X10=0,OFFSET($X10,-1,0),$X10)=$C$124</formula>
    </cfRule>
  </conditionalFormatting>
  <conditionalFormatting sqref="Z9:AS14">
    <cfRule type="expression" dxfId="51" priority="769">
      <formula>IF($Y9=0,OFFSET($Y9,-1,0),$Y9)=$C$124</formula>
    </cfRule>
  </conditionalFormatting>
  <conditionalFormatting sqref="AD23 AD25 AD27 AD34 AD36 AD38 AD40 AD42 AD44">
    <cfRule type="expression" dxfId="50" priority="32">
      <formula>OR($AB22=$C$89,$AB22="")</formula>
    </cfRule>
  </conditionalFormatting>
  <conditionalFormatting sqref="AG13">
    <cfRule type="expression" dxfId="49" priority="28">
      <formula>IF($X13=0,OFFSET($X13,-1,0),$X13)=$C$124</formula>
    </cfRule>
  </conditionalFormatting>
  <conditionalFormatting sqref="AG34 AG36 AG38 AG40 AG42 AG44">
    <cfRule type="expression" dxfId="48" priority="10">
      <formula>OR($AL33=$C$99,$AL33=$C$100,$AL33="")</formula>
    </cfRule>
  </conditionalFormatting>
  <dataValidations count="18">
    <dataValidation type="list" allowBlank="1" showInputMessage="1" showErrorMessage="1" sqref="F33:J33 F35:J35 F37:J37 F39:J39 F41:J41 F43:J43" xr:uid="{780C34DF-692A-49E2-92D0-17BE86FEA2AA}">
      <formula1>$E$108:$E$110</formula1>
    </dataValidation>
    <dataValidation type="list" allowBlank="1" showInputMessage="1" showErrorMessage="1" sqref="F22:J22 F24:J24 F26:J26" xr:uid="{CEFD31DC-C475-4362-B48B-5ED69EDF5AE6}">
      <formula1>$C$108:$C$109</formula1>
    </dataValidation>
    <dataValidation type="list" allowBlank="1" showInputMessage="1" showErrorMessage="1" sqref="E50" xr:uid="{CFE8D966-D827-4C7A-8EFA-8089D02F1092}">
      <formula1>$C$104:$C$105</formula1>
    </dataValidation>
    <dataValidation type="list" allowBlank="1" showInputMessage="1" showErrorMessage="1" sqref="E22:E27 E41 E33:E34 E37:E38" xr:uid="{29708A46-6014-408B-A881-C0C0A031FD46}">
      <formula1>$C$86:$D$86</formula1>
    </dataValidation>
    <dataValidation type="list" allowBlank="1" showInputMessage="1" showErrorMessage="1" sqref="R11:U12" xr:uid="{615F75D7-30B5-4FE2-821D-2860AB53C2DF}">
      <formula1>$C$75:$C$76</formula1>
    </dataValidation>
    <dataValidation type="list" allowBlank="1" showInputMessage="1" showErrorMessage="1" sqref="AG43 AG41 AG37 AG39 AG33 AG35" xr:uid="{0B88B516-1B30-426E-AC56-B07EEBA6AF1E}">
      <formula1>工種</formula1>
    </dataValidation>
    <dataValidation type="list" allowBlank="1" showInputMessage="1" showErrorMessage="1" sqref="AB43 AB22 AB24 AB39 AB33 AB35 AB37 AB41 AB26" xr:uid="{01170FE5-157E-45AB-BB62-E8005010E394}">
      <formula1>$C$89:$C$90</formula1>
    </dataValidation>
    <dataValidation type="list" allowBlank="1" showInputMessage="1" showErrorMessage="1" sqref="E13 E9 E11" xr:uid="{38A1C567-400F-41A3-B3F9-7D70625B1223}">
      <formula1>$C$113:$C$115</formula1>
    </dataValidation>
    <dataValidation type="list" allowBlank="1" showInputMessage="1" showErrorMessage="1" sqref="G13 G11 G9 AG9 AG11 AG13" xr:uid="{34F9361B-52BD-4DE9-BDC9-590DC7C89B2D}">
      <formula1>$C$117:$C$120</formula1>
    </dataValidation>
    <dataValidation type="list" allowBlank="1" showInputMessage="1" showErrorMessage="1" sqref="AR22:AT27" xr:uid="{E909D148-C591-4888-9A8B-91A0351EB7CE}">
      <formula1>$C$127:$C$128</formula1>
    </dataValidation>
    <dataValidation type="list" allowBlank="1" showInputMessage="1" showErrorMessage="1" sqref="A22:A27 A33:A44 A57:A62" xr:uid="{72D1FA53-E440-434E-BDBB-43679B38F120}">
      <formula1>$C$131:$C$132</formula1>
    </dataValidation>
    <dataValidation type="list" allowBlank="1" showInputMessage="1" showErrorMessage="1" sqref="AL33 AL43 AL41 AL39 AL37 AL35" xr:uid="{20CCF64A-CE59-448E-A87A-2C09EB534023}">
      <formula1>$C$99:$C$102</formula1>
    </dataValidation>
    <dataValidation type="list" showInputMessage="1" showErrorMessage="1" sqref="A9:A14" xr:uid="{BABC3350-CE73-456C-B3E4-C4BEE844FD0D}">
      <formula1>$C$81:$C$83</formula1>
    </dataValidation>
    <dataValidation type="list" allowBlank="1" showInputMessage="1" showErrorMessage="1" sqref="X17 X9:X14 Y9:Z9 Y13 Y11" xr:uid="{1E2734B7-2170-4DED-BA9A-992A397E2FE6}">
      <formula1>$C$123:$C$124</formula1>
    </dataValidation>
    <dataValidation type="list" allowBlank="1" showInputMessage="1" showErrorMessage="1" sqref="E35:E36 E39:E40 E43:E44" xr:uid="{28D1DA67-3366-4010-9343-E87D070A8363}">
      <formula1>$C$87:$D$87</formula1>
    </dataValidation>
    <dataValidation type="list" allowBlank="1" showInputMessage="1" showErrorMessage="1" sqref="AG40:AO40 AG44:AO44 AG42:AO42 AG38:AO38 AG36:AO36 AG34:AO34" xr:uid="{F1AA2B60-F559-4C09-8E78-280582C059D2}">
      <formula1>INDIRECT(INDEX($C$92:$D$96,MATCH($AG33,工種,0),2))</formula1>
    </dataValidation>
    <dataValidation type="list" allowBlank="1" showInputMessage="1" showErrorMessage="1" sqref="AX50" xr:uid="{8F18DDF9-1F3B-4A83-B45E-14351C89BEC7}">
      <formula1>INDIRECT(INDEX($C$92:$D$96,MATCH($AG33,工種,0),2))</formula1>
    </dataValidation>
    <dataValidation type="date" operator="greaterThanOrEqual" allowBlank="1" showInputMessage="1" showErrorMessage="1" sqref="C10 C12 C14 AA10:AE10 AA12:AE12 AA14:AE14 C23 C25 C27 X22:AA27 C35 C39 C43 X33:AA44 AP33:AR44 C58 C60 C62" xr:uid="{0E5F8C4B-0DF2-4508-BA05-C21C4743EBFE}">
      <formula1>1</formula1>
    </dataValidation>
  </dataValidations>
  <pageMargins left="0.7" right="0.7" top="0.75" bottom="0.75" header="0.3" footer="0.3"/>
  <pageSetup paperSize="9" scale="60" orientation="landscape" horizontalDpi="1200" verticalDpi="1200" r:id="rId1"/>
  <legacyDrawing r:id="rId2"/>
  <extLst>
    <ext xmlns:x14="http://schemas.microsoft.com/office/spreadsheetml/2009/9/main" uri="{78C0D931-6437-407d-A8EE-F0AAD7539E65}">
      <x14:conditionalFormattings>
        <x14:conditionalFormatting xmlns:xm="http://schemas.microsoft.com/office/excel/2006/main">
          <x14:cfRule type="expression" priority="735" id="{AB184E9C-E6DA-4776-A90C-49E02AB30A4D}">
            <xm:f>OR(様式３!$A$5=$B$78,$R$11="する")</xm:f>
            <x14:dxf>
              <fill>
                <patternFill>
                  <bgColor theme="3" tint="0.79998168889431442"/>
                </patternFill>
              </fill>
            </x14:dxf>
          </x14:cfRule>
          <xm:sqref>A41 A37 A33</xm:sqref>
        </x14:conditionalFormatting>
        <x14:conditionalFormatting xmlns:xm="http://schemas.microsoft.com/office/excel/2006/main">
          <x14:cfRule type="expression" priority="31" id="{5941EB60-74E3-455B-AF44-39BBAADB9E30}">
            <xm:f>様式３!$A$5=""</xm:f>
            <x14:dxf>
              <font>
                <color theme="1"/>
              </font>
              <fill>
                <patternFill>
                  <bgColor theme="6" tint="0.79998168889431442"/>
                </patternFill>
              </fill>
            </x14:dxf>
          </x14:cfRule>
          <xm:sqref>X17 AG21:AQ21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EC32-9F6C-4BE1-AD48-305997E3F26A}">
  <sheetPr codeName="Sheet12">
    <tabColor rgb="FFFF0000"/>
    <pageSetUpPr fitToPage="1"/>
  </sheetPr>
  <dimension ref="A1:BS210"/>
  <sheetViews>
    <sheetView zoomScale="85" zoomScaleNormal="85" workbookViewId="0"/>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6" width="5.08984375" style="5" customWidth="1"/>
    <col min="27" max="27" width="3.6328125" style="5" customWidth="1"/>
    <col min="28" max="28" width="6.6328125" style="5" customWidth="1"/>
    <col min="29" max="30" width="3.6328125" style="5" customWidth="1"/>
    <col min="31" max="31" width="7" style="5" customWidth="1"/>
    <col min="32" max="32" width="4.453125" style="5" customWidth="1"/>
    <col min="33" max="37" width="3.6328125" style="5" customWidth="1"/>
    <col min="38" max="38" width="5.08984375" style="5" customWidth="1"/>
    <col min="39" max="39" width="6.6328125" style="5" customWidth="1"/>
    <col min="40" max="40" width="3.6328125" style="5" customWidth="1"/>
    <col min="41" max="41" width="5.08984375" style="5" customWidth="1"/>
    <col min="42" max="42" width="8.08984375" style="5" customWidth="1"/>
    <col min="43" max="44" width="3.6328125" style="5" customWidth="1"/>
    <col min="45" max="45" width="5.6328125" style="5" customWidth="1"/>
    <col min="46" max="47" width="9" style="5" customWidth="1"/>
    <col min="48" max="48" width="12.36328125" style="5" customWidth="1"/>
    <col min="49" max="49" width="14.453125" style="5" customWidth="1"/>
    <col min="50" max="50" width="11.90625" style="5" customWidth="1"/>
    <col min="51" max="51" width="9" style="169" customWidth="1"/>
    <col min="52" max="59" width="9" style="5" customWidth="1"/>
    <col min="60" max="60" width="9" style="5"/>
    <col min="61" max="61" width="12.6328125" style="5" bestFit="1" customWidth="1"/>
    <col min="62" max="62" width="19.08984375" style="5" bestFit="1" customWidth="1"/>
    <col min="63" max="16384" width="9" style="5"/>
  </cols>
  <sheetData>
    <row r="1" spans="1:51" ht="15" customHeight="1">
      <c r="AL1" s="207"/>
      <c r="AM1" s="207"/>
      <c r="AN1" s="1022" t="s">
        <v>354</v>
      </c>
      <c r="AO1" s="1023"/>
      <c r="AP1" s="1023"/>
      <c r="AQ1" s="1023"/>
      <c r="AR1" s="1023"/>
      <c r="AS1" s="1023"/>
      <c r="AT1" s="1024"/>
    </row>
    <row r="2" spans="1:51" ht="21" customHeight="1">
      <c r="A2" s="804" t="s">
        <v>599</v>
      </c>
      <c r="B2" s="804"/>
      <c r="C2" s="804"/>
      <c r="D2" s="804"/>
      <c r="E2" s="804"/>
      <c r="F2" s="804"/>
      <c r="G2" s="804"/>
      <c r="H2" s="804"/>
      <c r="I2" s="804"/>
      <c r="J2" s="804"/>
      <c r="K2" s="804"/>
      <c r="L2" s="804"/>
      <c r="M2" s="804"/>
      <c r="N2" s="804"/>
      <c r="O2" s="804"/>
      <c r="P2" s="804"/>
      <c r="Q2" s="804"/>
      <c r="R2" s="804"/>
      <c r="S2" s="804"/>
      <c r="T2" s="804"/>
      <c r="U2" s="804"/>
      <c r="V2" s="804"/>
      <c r="W2" s="804"/>
      <c r="X2" s="804"/>
      <c r="Y2" s="804"/>
      <c r="Z2" s="804"/>
      <c r="AA2" s="804"/>
      <c r="AB2" s="804"/>
      <c r="AC2" s="804"/>
      <c r="AD2" s="804"/>
      <c r="AE2" s="804"/>
      <c r="AF2" s="804"/>
      <c r="AG2" s="804"/>
      <c r="AH2" s="804"/>
      <c r="AI2" s="804"/>
      <c r="AJ2" s="804"/>
      <c r="AK2" s="804"/>
      <c r="AL2" s="804"/>
      <c r="AM2" s="804"/>
      <c r="AN2" s="804"/>
      <c r="AO2" s="804"/>
      <c r="AP2" s="804"/>
      <c r="AQ2" s="804"/>
      <c r="AR2" s="804"/>
      <c r="AS2" s="804"/>
      <c r="AT2" s="804"/>
    </row>
    <row r="3" spans="1:51" ht="15" customHeight="1">
      <c r="G3" s="1026"/>
      <c r="H3" s="1026"/>
      <c r="I3" s="1026"/>
      <c r="J3" s="1026"/>
      <c r="K3" s="1026"/>
      <c r="L3" s="1026"/>
      <c r="M3" s="1026"/>
      <c r="N3" s="1026"/>
      <c r="O3" s="1026"/>
      <c r="P3" s="1026"/>
      <c r="Q3" s="1026"/>
      <c r="R3" s="1026"/>
      <c r="AG3" s="813" t="s">
        <v>293</v>
      </c>
      <c r="AH3" s="813"/>
      <c r="AI3" s="813"/>
      <c r="AJ3" s="813"/>
      <c r="AK3" s="125" t="s">
        <v>274</v>
      </c>
      <c r="AL3" s="805">
        <f>様式３!Y3</f>
        <v>0</v>
      </c>
      <c r="AM3" s="805"/>
      <c r="AN3" s="805"/>
      <c r="AO3" s="805"/>
      <c r="AP3" s="805"/>
      <c r="AQ3" s="805"/>
      <c r="AR3" s="805"/>
      <c r="AS3" s="805"/>
      <c r="AT3" s="805"/>
    </row>
    <row r="4" spans="1:51" ht="15" customHeight="1">
      <c r="G4" s="1026"/>
      <c r="H4" s="1026"/>
      <c r="I4" s="1026"/>
      <c r="J4" s="1026"/>
      <c r="K4" s="1026"/>
      <c r="L4" s="1026"/>
      <c r="M4" s="1026"/>
      <c r="N4" s="1026"/>
      <c r="O4" s="1026"/>
      <c r="P4" s="1026"/>
      <c r="Q4" s="1026"/>
      <c r="R4" s="1026"/>
      <c r="AG4" s="813" t="s">
        <v>294</v>
      </c>
      <c r="AH4" s="813"/>
      <c r="AI4" s="813"/>
      <c r="AJ4" s="813"/>
      <c r="AK4" s="125" t="s">
        <v>274</v>
      </c>
      <c r="AL4" s="806" t="str">
        <f>様式３!Y4</f>
        <v>（都）国道２号線 平野取付道路 橋梁下部工事（Ａ２）</v>
      </c>
      <c r="AM4" s="806"/>
      <c r="AN4" s="806"/>
      <c r="AO4" s="806"/>
      <c r="AP4" s="806"/>
      <c r="AQ4" s="806"/>
      <c r="AR4" s="806"/>
      <c r="AS4" s="806"/>
      <c r="AT4" s="806"/>
      <c r="AY4" s="5"/>
    </row>
    <row r="5" spans="1:51" ht="21" customHeight="1">
      <c r="A5" s="1025" t="s">
        <v>591</v>
      </c>
      <c r="B5" s="1025"/>
      <c r="C5" s="1025"/>
      <c r="D5" s="1025"/>
      <c r="E5" s="1025"/>
      <c r="F5" s="1025"/>
      <c r="O5" s="147"/>
      <c r="P5" s="147"/>
      <c r="Q5" s="147"/>
      <c r="R5" s="147"/>
      <c r="S5" s="147"/>
      <c r="T5" s="147"/>
      <c r="U5" s="147"/>
      <c r="V5" s="147"/>
      <c r="W5" s="147"/>
      <c r="X5" s="376"/>
      <c r="Y5" s="376"/>
      <c r="Z5" s="376"/>
      <c r="AA5" s="376"/>
      <c r="AB5" s="376"/>
      <c r="AC5" s="376"/>
      <c r="AD5" s="376"/>
      <c r="AE5" s="376"/>
      <c r="AF5" s="376"/>
      <c r="AG5" s="376"/>
      <c r="AH5" s="376"/>
      <c r="AI5" s="376"/>
      <c r="AJ5" s="376"/>
      <c r="AK5" s="376"/>
      <c r="AL5" s="376"/>
      <c r="AM5" s="375"/>
      <c r="AN5" s="375"/>
      <c r="AO5" s="375"/>
      <c r="AP5" s="375"/>
      <c r="AQ5" s="375"/>
      <c r="AR5" s="375"/>
      <c r="AS5" s="375"/>
      <c r="AT5" s="375"/>
    </row>
    <row r="6" spans="1:51" ht="3" customHeight="1">
      <c r="A6" s="131"/>
      <c r="B6" s="147"/>
      <c r="C6" s="147"/>
      <c r="D6" s="147"/>
      <c r="E6" s="147"/>
      <c r="F6" s="147"/>
      <c r="G6" s="147"/>
      <c r="H6" s="147"/>
      <c r="I6" s="147"/>
      <c r="J6" s="147"/>
      <c r="K6" s="140"/>
      <c r="L6" s="140"/>
      <c r="M6" s="140"/>
      <c r="N6" s="140"/>
      <c r="O6" s="140"/>
      <c r="P6" s="140"/>
      <c r="Q6" s="140"/>
      <c r="R6" s="140"/>
      <c r="S6" s="140"/>
      <c r="T6" s="140"/>
      <c r="U6" s="149"/>
      <c r="V6" s="140"/>
      <c r="W6" s="140"/>
      <c r="X6" s="376"/>
      <c r="Y6" s="376"/>
      <c r="Z6" s="376"/>
      <c r="AA6" s="376"/>
      <c r="AB6" s="376"/>
      <c r="AC6" s="376"/>
      <c r="AD6" s="376"/>
      <c r="AE6" s="376"/>
      <c r="AF6" s="376"/>
      <c r="AG6" s="376"/>
      <c r="AH6" s="376"/>
      <c r="AI6" s="376"/>
      <c r="AJ6" s="376"/>
      <c r="AK6" s="376"/>
      <c r="AL6" s="376"/>
    </row>
    <row r="7" spans="1:51" ht="15" customHeight="1">
      <c r="A7" s="860" t="s">
        <v>588</v>
      </c>
      <c r="B7" s="153"/>
      <c r="C7" s="300" t="s">
        <v>313</v>
      </c>
      <c r="D7" s="300" t="s">
        <v>272</v>
      </c>
      <c r="E7" s="300" t="s">
        <v>587</v>
      </c>
      <c r="F7" s="155" t="s">
        <v>264</v>
      </c>
      <c r="G7" s="1016" t="s">
        <v>596</v>
      </c>
      <c r="H7" s="1017"/>
      <c r="I7" s="1017"/>
      <c r="J7" s="1017"/>
      <c r="K7" s="1017"/>
      <c r="L7" s="1017"/>
      <c r="M7" s="1017"/>
      <c r="N7" s="1017"/>
      <c r="O7" s="1018"/>
      <c r="Z7" s="125"/>
      <c r="AA7" s="169"/>
      <c r="AB7" s="169"/>
      <c r="AC7" s="169"/>
      <c r="AD7" s="169"/>
      <c r="AE7" s="169"/>
      <c r="AF7" s="133"/>
      <c r="AT7" s="351"/>
      <c r="AV7" s="4"/>
    </row>
    <row r="8" spans="1:51" ht="15" customHeight="1">
      <c r="A8" s="861"/>
      <c r="B8" s="143" t="s">
        <v>272</v>
      </c>
      <c r="C8" s="301" t="s">
        <v>297</v>
      </c>
      <c r="D8" s="301" t="s">
        <v>274</v>
      </c>
      <c r="E8" s="301" t="s">
        <v>481</v>
      </c>
      <c r="F8" s="168" t="s">
        <v>264</v>
      </c>
      <c r="G8" s="1019" t="s">
        <v>696</v>
      </c>
      <c r="H8" s="1020"/>
      <c r="I8" s="1020"/>
      <c r="J8" s="1020"/>
      <c r="K8" s="1020"/>
      <c r="L8" s="1020"/>
      <c r="M8" s="1020"/>
      <c r="N8" s="1020"/>
      <c r="O8" s="1021"/>
      <c r="U8" s="4"/>
      <c r="Z8" s="125"/>
      <c r="AA8" s="169"/>
      <c r="AB8" s="169"/>
      <c r="AC8" s="169"/>
      <c r="AD8" s="169"/>
      <c r="AE8" s="169"/>
      <c r="AF8" s="133"/>
      <c r="AT8" s="351"/>
      <c r="AV8" s="935"/>
      <c r="AW8" s="935"/>
    </row>
    <row r="9" spans="1:51" ht="15" customHeight="1">
      <c r="A9" s="1081" t="str">
        <f>様式４!A9</f>
        <v>該当なし</v>
      </c>
      <c r="B9" s="153"/>
      <c r="C9" s="390" t="str">
        <f>IF($A9="該当なし","",IF(LEN(TRIM(様式４!C9))=0,"",様式４!C9))</f>
        <v/>
      </c>
      <c r="D9" s="300"/>
      <c r="E9" s="390" t="str">
        <f>IF($A9="該当なし","",IF(LEN(TRIM(様式４!E9))=0,"",様式４!E9))</f>
        <v/>
      </c>
      <c r="F9" s="155"/>
      <c r="G9" s="1130" t="str">
        <f>IF(A9="該当なし","",IF(LEN(TRIM(様式４!G9))=0,"",様式４!G9))</f>
        <v/>
      </c>
      <c r="H9" s="1157"/>
      <c r="I9" s="1157"/>
      <c r="J9" s="1157"/>
      <c r="K9" s="1157"/>
      <c r="L9" s="1157"/>
      <c r="M9" s="1157"/>
      <c r="N9" s="1157"/>
      <c r="O9" s="1131"/>
      <c r="Z9" s="125"/>
      <c r="AA9" s="169"/>
      <c r="AB9" s="169"/>
      <c r="AC9" s="169"/>
      <c r="AD9" s="169"/>
      <c r="AE9" s="169"/>
      <c r="AF9" s="125"/>
      <c r="AG9" s="169"/>
      <c r="AH9" s="169"/>
      <c r="AI9" s="169"/>
      <c r="AJ9" s="169"/>
      <c r="AK9" s="169"/>
      <c r="AL9" s="169"/>
      <c r="AM9" s="169"/>
      <c r="AN9" s="169"/>
      <c r="AO9" s="169"/>
      <c r="AP9" s="169"/>
      <c r="AQ9" s="169"/>
      <c r="AR9" s="169"/>
      <c r="AS9" s="169"/>
      <c r="AT9" s="342"/>
      <c r="AV9" s="935"/>
      <c r="AW9" s="935"/>
    </row>
    <row r="10" spans="1:51" ht="15" customHeight="1">
      <c r="A10" s="1082"/>
      <c r="B10" s="143" t="s">
        <v>272</v>
      </c>
      <c r="C10" s="338" t="str">
        <f>IF($A9="該当なし","",IF(LEN(TRIM(様式４!C10))=0,"",様式４!C10))</f>
        <v/>
      </c>
      <c r="D10" s="301" t="s">
        <v>274</v>
      </c>
      <c r="E10" s="387" t="str">
        <f>IF($A9="該当なし","",IF(LEN(TRIM(様式４!E10))=0,"",様式４!E10))</f>
        <v/>
      </c>
      <c r="F10" s="168" t="s">
        <v>264</v>
      </c>
      <c r="G10" s="1132"/>
      <c r="H10" s="1158"/>
      <c r="I10" s="1158"/>
      <c r="J10" s="1158"/>
      <c r="K10" s="1158"/>
      <c r="L10" s="1158"/>
      <c r="M10" s="1158"/>
      <c r="N10" s="1158"/>
      <c r="O10" s="1133"/>
      <c r="Z10" s="169"/>
      <c r="AA10" s="394"/>
      <c r="AB10" s="394"/>
      <c r="AC10" s="394"/>
      <c r="AD10" s="394"/>
      <c r="AE10" s="394"/>
      <c r="AF10" s="125"/>
      <c r="AG10" s="169"/>
      <c r="AH10" s="169"/>
      <c r="AI10" s="169"/>
      <c r="AJ10" s="169"/>
      <c r="AK10" s="169"/>
      <c r="AL10" s="169"/>
      <c r="AM10" s="169"/>
      <c r="AN10" s="169"/>
      <c r="AO10" s="169"/>
      <c r="AP10" s="169"/>
      <c r="AQ10" s="169"/>
      <c r="AR10" s="169"/>
      <c r="AS10" s="169"/>
      <c r="AT10" s="342"/>
      <c r="AV10" s="935"/>
      <c r="AW10" s="935"/>
    </row>
    <row r="11" spans="1:51" ht="15" customHeight="1">
      <c r="A11" s="1081" t="str">
        <f>様式４!A11</f>
        <v>該当なし</v>
      </c>
      <c r="B11" s="153"/>
      <c r="C11" s="390" t="str">
        <f>IF($A11="該当なし","",IF(LEN(TRIM(様式４!C11))=0,"",様式４!C11))</f>
        <v/>
      </c>
      <c r="D11" s="300"/>
      <c r="E11" s="390" t="str">
        <f>IF($A11="該当なし","",IF(LEN(TRIM(様式４!E11))=0,"",様式４!E11))</f>
        <v/>
      </c>
      <c r="F11" s="155"/>
      <c r="G11" s="1130" t="str">
        <f>IF(A11="該当なし","",IF(LEN(TRIM(様式４!G11))=0,"",様式４!G11))</f>
        <v/>
      </c>
      <c r="H11" s="1157"/>
      <c r="I11" s="1157"/>
      <c r="J11" s="1157"/>
      <c r="K11" s="1157"/>
      <c r="L11" s="1157"/>
      <c r="M11" s="1157"/>
      <c r="N11" s="1157"/>
      <c r="O11" s="1131"/>
      <c r="AA11" s="169"/>
      <c r="AB11" s="169"/>
      <c r="AC11" s="169"/>
      <c r="AD11" s="169"/>
      <c r="AE11" s="169"/>
      <c r="AF11" s="125"/>
      <c r="AG11" s="169"/>
      <c r="AH11" s="169"/>
      <c r="AI11" s="169"/>
      <c r="AJ11" s="169"/>
      <c r="AK11" s="169"/>
      <c r="AL11" s="169"/>
      <c r="AM11" s="169"/>
      <c r="AN11" s="169"/>
      <c r="AO11" s="169"/>
      <c r="AP11" s="169"/>
      <c r="AQ11" s="169"/>
      <c r="AR11" s="169"/>
      <c r="AS11" s="169"/>
      <c r="AT11" s="342"/>
      <c r="AV11" s="935"/>
      <c r="AW11" s="935"/>
    </row>
    <row r="12" spans="1:51" ht="15" customHeight="1">
      <c r="A12" s="1082"/>
      <c r="B12" s="143" t="s">
        <v>272</v>
      </c>
      <c r="C12" s="338" t="str">
        <f>IF($A11="該当なし","",IF(LEN(TRIM(様式４!C12))=0,"",様式４!C12))</f>
        <v/>
      </c>
      <c r="D12" s="301" t="s">
        <v>274</v>
      </c>
      <c r="E12" s="387" t="str">
        <f>IF($A11="該当なし","",IF(LEN(TRIM(様式４!E12))=0,"",様式４!E12))</f>
        <v/>
      </c>
      <c r="F12" s="168" t="s">
        <v>264</v>
      </c>
      <c r="G12" s="1132"/>
      <c r="H12" s="1158"/>
      <c r="I12" s="1158"/>
      <c r="J12" s="1158"/>
      <c r="K12" s="1158"/>
      <c r="L12" s="1158"/>
      <c r="M12" s="1158"/>
      <c r="N12" s="1158"/>
      <c r="O12" s="1133"/>
      <c r="Z12" s="169"/>
      <c r="AA12" s="394"/>
      <c r="AB12" s="394"/>
      <c r="AC12" s="394"/>
      <c r="AD12" s="394"/>
      <c r="AE12" s="394"/>
      <c r="AF12" s="125"/>
      <c r="AG12" s="169"/>
      <c r="AH12" s="169"/>
      <c r="AI12" s="169"/>
      <c r="AJ12" s="169"/>
      <c r="AK12" s="169"/>
      <c r="AL12" s="169"/>
      <c r="AM12" s="169"/>
      <c r="AN12" s="169"/>
      <c r="AO12" s="169"/>
      <c r="AP12" s="169"/>
      <c r="AQ12" s="169"/>
      <c r="AR12" s="169"/>
      <c r="AS12" s="169"/>
      <c r="AT12" s="342"/>
      <c r="AV12" s="935"/>
      <c r="AW12" s="935"/>
    </row>
    <row r="13" spans="1:51" ht="15" customHeight="1">
      <c r="A13" s="1081" t="str">
        <f>様式４!A13</f>
        <v>該当なし</v>
      </c>
      <c r="B13" s="153"/>
      <c r="C13" s="390" t="str">
        <f>IF($A13="該当なし","",IF(LEN(TRIM(様式４!C13))=0,"",様式４!C13))</f>
        <v/>
      </c>
      <c r="D13" s="300"/>
      <c r="E13" s="390" t="str">
        <f>IF($A13="該当なし","",IF(LEN(TRIM(様式４!E13))=0,"",様式４!E13))</f>
        <v/>
      </c>
      <c r="F13" s="155"/>
      <c r="G13" s="1130" t="str">
        <f>IF(A13="該当なし","",IF(LEN(TRIM(様式４!G13))=0,"",様式４!G13))</f>
        <v/>
      </c>
      <c r="H13" s="1157"/>
      <c r="I13" s="1157"/>
      <c r="J13" s="1157"/>
      <c r="K13" s="1157"/>
      <c r="L13" s="1157"/>
      <c r="M13" s="1157"/>
      <c r="N13" s="1157"/>
      <c r="O13" s="1131"/>
      <c r="AA13" s="169"/>
      <c r="AB13" s="169"/>
      <c r="AC13" s="169"/>
      <c r="AD13" s="169"/>
      <c r="AE13" s="169"/>
      <c r="AF13" s="125"/>
      <c r="AG13" s="169"/>
      <c r="AH13" s="169"/>
      <c r="AI13" s="169"/>
      <c r="AJ13" s="169"/>
      <c r="AK13" s="169"/>
      <c r="AL13" s="169"/>
      <c r="AM13" s="169"/>
      <c r="AN13" s="169"/>
      <c r="AO13" s="169"/>
      <c r="AP13" s="169"/>
      <c r="AQ13" s="169"/>
      <c r="AR13" s="169"/>
      <c r="AS13" s="169"/>
      <c r="AT13" s="342"/>
      <c r="AV13" s="935"/>
      <c r="AW13" s="935"/>
    </row>
    <row r="14" spans="1:51" ht="15" customHeight="1">
      <c r="A14" s="1082"/>
      <c r="B14" s="143" t="s">
        <v>272</v>
      </c>
      <c r="C14" s="339" t="str">
        <f>IF($A13="該当なし","",IF(LEN(TRIM(様式４!C14))=0,"",様式４!C14))</f>
        <v/>
      </c>
      <c r="D14" s="301" t="s">
        <v>274</v>
      </c>
      <c r="E14" s="388" t="str">
        <f>IF($A13="該当なし","",IF(LEN(TRIM(様式４!E14))=0,"",様式４!E14))</f>
        <v/>
      </c>
      <c r="F14" s="168" t="s">
        <v>264</v>
      </c>
      <c r="G14" s="1132"/>
      <c r="H14" s="1158"/>
      <c r="I14" s="1158"/>
      <c r="J14" s="1158"/>
      <c r="K14" s="1158"/>
      <c r="L14" s="1158"/>
      <c r="M14" s="1158"/>
      <c r="N14" s="1158"/>
      <c r="O14" s="1133"/>
      <c r="Z14" s="169"/>
      <c r="AA14" s="394"/>
      <c r="AB14" s="394"/>
      <c r="AC14" s="394"/>
      <c r="AD14" s="394"/>
      <c r="AE14" s="394"/>
      <c r="AF14" s="125"/>
      <c r="AG14" s="169"/>
      <c r="AH14" s="169"/>
      <c r="AI14" s="169"/>
      <c r="AJ14" s="169"/>
      <c r="AK14" s="169"/>
      <c r="AL14" s="169"/>
      <c r="AM14" s="169"/>
      <c r="AN14" s="169"/>
      <c r="AO14" s="169"/>
      <c r="AP14" s="169"/>
      <c r="AQ14" s="169"/>
      <c r="AR14" s="169"/>
      <c r="AS14" s="169"/>
      <c r="AT14" s="342"/>
    </row>
    <row r="15" spans="1:51" ht="3" customHeight="1">
      <c r="A15" s="131"/>
      <c r="B15" s="131"/>
      <c r="C15" s="131"/>
      <c r="D15" s="131"/>
      <c r="E15" s="131"/>
      <c r="F15" s="131"/>
      <c r="G15" s="131"/>
      <c r="H15" s="131"/>
      <c r="I15" s="131"/>
      <c r="J15" s="131"/>
      <c r="P15" s="126"/>
    </row>
    <row r="16" spans="1:51" ht="18" customHeight="1">
      <c r="A16" s="378"/>
      <c r="B16" s="378"/>
      <c r="H16" s="140"/>
      <c r="I16" s="140"/>
      <c r="J16" s="140"/>
      <c r="K16" s="140"/>
      <c r="L16" s="140"/>
      <c r="M16" s="140"/>
      <c r="N16" s="140"/>
      <c r="U16" s="379"/>
      <c r="V16" s="379"/>
      <c r="W16" s="379"/>
      <c r="X16" s="379"/>
      <c r="Y16" s="379"/>
      <c r="Z16" s="379"/>
      <c r="AA16" s="379"/>
      <c r="AB16" s="379"/>
      <c r="AC16" s="379"/>
      <c r="AD16" s="379"/>
      <c r="AE16" s="379"/>
      <c r="AF16" s="379"/>
      <c r="AG16" s="379"/>
      <c r="AH16" s="379"/>
      <c r="AI16" s="379"/>
      <c r="AJ16" s="379"/>
      <c r="AK16" s="379"/>
      <c r="AL16" s="379"/>
      <c r="AM16" s="379"/>
      <c r="AN16" s="379"/>
      <c r="AO16" s="379"/>
      <c r="AP16" s="379"/>
      <c r="AQ16" s="379"/>
      <c r="AR16" s="379"/>
      <c r="AS16" s="379"/>
      <c r="AT16" s="379"/>
    </row>
    <row r="17" spans="1:66" ht="15" customHeight="1">
      <c r="A17" s="1151" t="s">
        <v>683</v>
      </c>
      <c r="B17" s="1151"/>
      <c r="C17" s="1151"/>
      <c r="D17" s="1151"/>
      <c r="E17" s="1151"/>
      <c r="F17" s="1151"/>
      <c r="G17" s="147"/>
      <c r="H17" s="824" t="str">
        <f>"対象期間："&amp;TEXT(IF(AND(MONTH(様式４!R48)&gt;=1,MONTH(様式４!R48)&lt;=3),EOMONTH(様式４!R48,-9*12),EOMONTH(様式４!R48,-8*12)),"[$-ja-JP-x-gannen]ggge")&amp;"年度～入札参加申込期限日"</f>
        <v>対象期間：平成30年度～入札参加申込期限日</v>
      </c>
      <c r="I17" s="824"/>
      <c r="J17" s="824"/>
      <c r="K17" s="824"/>
      <c r="L17" s="824"/>
      <c r="M17" s="824"/>
      <c r="N17" s="824"/>
      <c r="O17" s="824"/>
      <c r="P17" s="824"/>
      <c r="Q17" s="824"/>
      <c r="R17" s="824"/>
      <c r="S17" s="824"/>
      <c r="T17" s="824"/>
      <c r="U17" s="1156" t="s">
        <v>704</v>
      </c>
      <c r="V17" s="1156"/>
      <c r="W17" s="1156"/>
      <c r="X17" s="1156"/>
      <c r="Y17" s="1156"/>
      <c r="Z17" s="1156"/>
      <c r="AA17" s="1156"/>
      <c r="AB17" s="1156"/>
      <c r="AC17" s="1156"/>
      <c r="AD17" s="1156"/>
      <c r="AE17" s="1156"/>
      <c r="AF17" s="1156"/>
      <c r="AG17" s="1156"/>
      <c r="AH17" s="1156"/>
      <c r="AI17" s="380"/>
      <c r="AJ17" s="380"/>
      <c r="AK17" s="380"/>
      <c r="AL17" s="380"/>
      <c r="AM17" s="380"/>
      <c r="AN17" s="380"/>
      <c r="AO17" s="380"/>
      <c r="AP17" s="380"/>
      <c r="AQ17" s="380"/>
      <c r="AR17" s="380"/>
      <c r="AS17" s="380"/>
      <c r="AT17" s="380"/>
    </row>
    <row r="18" spans="1:66" ht="12" customHeight="1">
      <c r="A18" s="860" t="s">
        <v>299</v>
      </c>
      <c r="B18" s="807" t="s">
        <v>313</v>
      </c>
      <c r="C18" s="808"/>
      <c r="D18" s="809"/>
      <c r="E18" s="807" t="s">
        <v>684</v>
      </c>
      <c r="F18" s="809"/>
      <c r="G18" s="807" t="s">
        <v>604</v>
      </c>
      <c r="H18" s="809"/>
      <c r="I18" s="807" t="s">
        <v>600</v>
      </c>
      <c r="J18" s="808"/>
      <c r="K18" s="808"/>
      <c r="L18" s="808"/>
      <c r="M18" s="808"/>
      <c r="N18" s="808"/>
      <c r="O18" s="808"/>
      <c r="P18" s="808"/>
      <c r="Q18" s="808"/>
      <c r="R18" s="808"/>
      <c r="S18" s="808"/>
      <c r="T18" s="808"/>
      <c r="U18" s="808"/>
      <c r="V18" s="808"/>
      <c r="W18" s="808"/>
      <c r="X18" s="808"/>
      <c r="Y18" s="808"/>
      <c r="Z18" s="808"/>
      <c r="AA18" s="808"/>
      <c r="AB18" s="808"/>
      <c r="AC18" s="808"/>
      <c r="AD18" s="808"/>
      <c r="AE18" s="808"/>
      <c r="AF18" s="808"/>
      <c r="AG18" s="808"/>
      <c r="AH18" s="809"/>
      <c r="AS18" s="380"/>
      <c r="AT18" s="380"/>
      <c r="AV18" s="814" t="s">
        <v>682</v>
      </c>
      <c r="AW18" s="814" t="s">
        <v>308</v>
      </c>
      <c r="AX18" s="814" t="s">
        <v>611</v>
      </c>
      <c r="AY18" s="814" t="s">
        <v>613</v>
      </c>
      <c r="AZ18" s="814" t="s">
        <v>614</v>
      </c>
    </row>
    <row r="19" spans="1:66" ht="3" customHeight="1">
      <c r="A19" s="1052"/>
      <c r="B19" s="1155"/>
      <c r="C19" s="935"/>
      <c r="D19" s="970"/>
      <c r="E19" s="1155"/>
      <c r="F19" s="970"/>
      <c r="G19" s="1155"/>
      <c r="H19" s="970"/>
      <c r="I19" s="810"/>
      <c r="J19" s="811"/>
      <c r="K19" s="811"/>
      <c r="L19" s="811"/>
      <c r="M19" s="811"/>
      <c r="N19" s="811"/>
      <c r="O19" s="811"/>
      <c r="P19" s="811"/>
      <c r="Q19" s="811"/>
      <c r="R19" s="811"/>
      <c r="S19" s="811"/>
      <c r="T19" s="811"/>
      <c r="U19" s="811"/>
      <c r="V19" s="811"/>
      <c r="W19" s="811"/>
      <c r="X19" s="811"/>
      <c r="Y19" s="811"/>
      <c r="Z19" s="811"/>
      <c r="AA19" s="811"/>
      <c r="AB19" s="811"/>
      <c r="AC19" s="811"/>
      <c r="AD19" s="811"/>
      <c r="AE19" s="811"/>
      <c r="AF19" s="811"/>
      <c r="AG19" s="811"/>
      <c r="AH19" s="812"/>
      <c r="AP19" s="341"/>
      <c r="AV19" s="814"/>
      <c r="AW19" s="814"/>
      <c r="AX19" s="814"/>
      <c r="AY19" s="814"/>
      <c r="AZ19" s="814"/>
    </row>
    <row r="20" spans="1:66" ht="15" customHeight="1">
      <c r="A20" s="861"/>
      <c r="B20" s="142" t="s">
        <v>310</v>
      </c>
      <c r="C20" s="142" t="s">
        <v>297</v>
      </c>
      <c r="D20" s="142" t="s">
        <v>311</v>
      </c>
      <c r="E20" s="810"/>
      <c r="F20" s="812"/>
      <c r="G20" s="810"/>
      <c r="H20" s="812"/>
      <c r="I20" s="1009" t="s">
        <v>677</v>
      </c>
      <c r="J20" s="1009"/>
      <c r="K20" s="1009"/>
      <c r="L20" s="1009"/>
      <c r="M20" s="1009"/>
      <c r="N20" s="1010"/>
      <c r="O20" s="1008" t="s">
        <v>678</v>
      </c>
      <c r="P20" s="1009"/>
      <c r="Q20" s="1009"/>
      <c r="R20" s="1009"/>
      <c r="S20" s="1009"/>
      <c r="T20" s="1009"/>
      <c r="U20" s="1009"/>
      <c r="V20" s="1009"/>
      <c r="W20" s="1009"/>
      <c r="X20" s="1009"/>
      <c r="Y20" s="1009"/>
      <c r="Z20" s="1009"/>
      <c r="AA20" s="1009"/>
      <c r="AB20" s="1009"/>
      <c r="AC20" s="1009"/>
      <c r="AD20" s="1010"/>
      <c r="AE20" s="814" t="s">
        <v>697</v>
      </c>
      <c r="AF20" s="814"/>
      <c r="AG20" s="814"/>
      <c r="AH20" s="814"/>
      <c r="AL20" s="190"/>
      <c r="AM20" s="214"/>
      <c r="AN20" s="214"/>
      <c r="AO20" s="214"/>
      <c r="AS20" s="341"/>
      <c r="AT20" s="341"/>
      <c r="AV20" s="814"/>
      <c r="AW20" s="814"/>
      <c r="AX20" s="814"/>
      <c r="AY20" s="814"/>
      <c r="AZ20" s="814"/>
    </row>
    <row r="21" spans="1:66" ht="15" customHeight="1">
      <c r="A21" s="1081" t="str">
        <f>IF(+AV21="○","○","")</f>
        <v/>
      </c>
      <c r="B21" s="134"/>
      <c r="C21" s="287" t="str">
        <f>IF(C9="","",IF(OR(A9=様式４!$C$82,A9=様式４!$C$83),"",C9))</f>
        <v/>
      </c>
      <c r="D21" s="141"/>
      <c r="E21" s="1130" t="str">
        <f>IF(OR(A9="工場製作",A9="該当なし"),"",IF(E10&lt;40,"若手",IF(E9="女性","女性","×")))</f>
        <v/>
      </c>
      <c r="F21" s="1131"/>
      <c r="G21" s="928"/>
      <c r="H21" s="929"/>
      <c r="I21" s="1134"/>
      <c r="J21" s="1135"/>
      <c r="K21" s="1135"/>
      <c r="L21" s="1135"/>
      <c r="M21" s="1135"/>
      <c r="N21" s="1136"/>
      <c r="O21" s="884"/>
      <c r="P21" s="857"/>
      <c r="Q21" s="857"/>
      <c r="R21" s="857"/>
      <c r="S21" s="857"/>
      <c r="T21" s="885"/>
      <c r="U21" s="872"/>
      <c r="V21" s="872"/>
      <c r="W21" s="872"/>
      <c r="X21" s="872"/>
      <c r="Y21" s="872"/>
      <c r="Z21" s="872"/>
      <c r="AA21" s="872"/>
      <c r="AB21" s="872"/>
      <c r="AC21" s="872"/>
      <c r="AD21" s="872"/>
      <c r="AE21" s="1140"/>
      <c r="AF21" s="1142"/>
      <c r="AG21" s="1144" t="s">
        <v>563</v>
      </c>
      <c r="AH21" s="1145"/>
      <c r="AL21" s="156"/>
      <c r="AM21" s="156"/>
      <c r="AN21" s="156"/>
      <c r="AO21" s="156"/>
      <c r="AP21" s="342"/>
      <c r="AQ21" s="342"/>
      <c r="AR21" s="342"/>
      <c r="AS21" s="341"/>
      <c r="AT21" s="341"/>
      <c r="AV21" s="860" t="str">
        <f>IF(AZ21=$AZ$27,"○","")</f>
        <v/>
      </c>
      <c r="AW21" s="1153" t="str">
        <f>IF(OR(A9="○",A9="工場製作"),C9,"")</f>
        <v/>
      </c>
      <c r="AX21" s="860" t="str">
        <f>IF(OR(A9="工場製作",A9="該当なし",A9=""),"-",IF(OR(E9="女性",E10&lt;40),"○","×"))</f>
        <v>-</v>
      </c>
      <c r="AY21" s="860" t="str">
        <f>IF(OR(A9="工場製作",A9="該当なし",A9=""),"-",IF(G21="あり","○","×"))</f>
        <v>-</v>
      </c>
      <c r="AZ21" s="860" t="str">
        <f>IF(A9="工場製作","対象外",IF(OR(A9="該当なし",A9=""),"",COUNTIF(AX21:AY22,"○")*0.5))</f>
        <v/>
      </c>
    </row>
    <row r="22" spans="1:66" ht="15" customHeight="1">
      <c r="A22" s="1082"/>
      <c r="B22" s="152" t="s">
        <v>272</v>
      </c>
      <c r="C22" s="295" t="str">
        <f>IF(C10="","",IF(OR(A9=様式４!$C$82,A9=様式４!$C$83),"",C10))</f>
        <v/>
      </c>
      <c r="D22" s="132" t="s">
        <v>264</v>
      </c>
      <c r="E22" s="1132"/>
      <c r="F22" s="1133"/>
      <c r="G22" s="930"/>
      <c r="H22" s="931"/>
      <c r="I22" s="1137"/>
      <c r="J22" s="1138"/>
      <c r="K22" s="1138"/>
      <c r="L22" s="1138"/>
      <c r="M22" s="1138"/>
      <c r="N22" s="1139"/>
      <c r="O22" s="917"/>
      <c r="P22" s="858"/>
      <c r="Q22" s="858"/>
      <c r="R22" s="858"/>
      <c r="S22" s="858"/>
      <c r="T22" s="918"/>
      <c r="U22" s="872"/>
      <c r="V22" s="872"/>
      <c r="W22" s="872"/>
      <c r="X22" s="872"/>
      <c r="Y22" s="872"/>
      <c r="Z22" s="872"/>
      <c r="AA22" s="872"/>
      <c r="AB22" s="872"/>
      <c r="AC22" s="872"/>
      <c r="AD22" s="872"/>
      <c r="AE22" s="1141"/>
      <c r="AF22" s="1143"/>
      <c r="AG22" s="1146"/>
      <c r="AH22" s="1147"/>
      <c r="AL22" s="156"/>
      <c r="AM22" s="156"/>
      <c r="AN22" s="156"/>
      <c r="AO22" s="156"/>
      <c r="AP22" s="342"/>
      <c r="AQ22" s="342"/>
      <c r="AR22" s="342"/>
      <c r="AS22" s="382"/>
      <c r="AT22" s="382"/>
      <c r="AV22" s="861"/>
      <c r="AW22" s="1154"/>
      <c r="AX22" s="861"/>
      <c r="AY22" s="861"/>
      <c r="AZ22" s="861"/>
    </row>
    <row r="23" spans="1:66" ht="15" customHeight="1">
      <c r="A23" s="1081" t="str">
        <f>IF(A21="○","",+AV23)</f>
        <v/>
      </c>
      <c r="B23" s="134"/>
      <c r="C23" s="290" t="str">
        <f>IF(C11="","",IF(OR(A11=様式４!$C$82,A11=様式４!$C$83),"",C11))</f>
        <v/>
      </c>
      <c r="D23" s="141"/>
      <c r="E23" s="1130" t="str">
        <f>IF(OR(A11="工場製作",A11="該当なし"),"",IF(E12&lt;40,"若手",IF(E11="女性","女性","×")))</f>
        <v/>
      </c>
      <c r="F23" s="1131"/>
      <c r="G23" s="928"/>
      <c r="H23" s="929"/>
      <c r="I23" s="1134"/>
      <c r="J23" s="1135"/>
      <c r="K23" s="1135"/>
      <c r="L23" s="1135"/>
      <c r="M23" s="1135"/>
      <c r="N23" s="1136"/>
      <c r="O23" s="884"/>
      <c r="P23" s="857"/>
      <c r="Q23" s="857"/>
      <c r="R23" s="857"/>
      <c r="S23" s="857"/>
      <c r="T23" s="885"/>
      <c r="U23" s="872" t="str">
        <f>IF(OR(I23=$BI$32,I23=$BK$32,O23=$BM$33,O23=$BM$35,O23=$BM$36,O23=$BM$37,O23=$BM$38,O23=$BM$39,O23=$BM$43,),$BQ$54,"")</f>
        <v/>
      </c>
      <c r="V23" s="872"/>
      <c r="W23" s="872"/>
      <c r="X23" s="872"/>
      <c r="Y23" s="872"/>
      <c r="Z23" s="872"/>
      <c r="AA23" s="872"/>
      <c r="AB23" s="872"/>
      <c r="AC23" s="872"/>
      <c r="AD23" s="872"/>
      <c r="AE23" s="1140"/>
      <c r="AF23" s="1142"/>
      <c r="AG23" s="1144" t="s">
        <v>563</v>
      </c>
      <c r="AH23" s="1145"/>
      <c r="AJ23" s="807" t="s">
        <v>648</v>
      </c>
      <c r="AK23" s="808"/>
      <c r="AL23" s="808"/>
      <c r="AM23" s="809"/>
      <c r="AN23" s="807" t="s">
        <v>612</v>
      </c>
      <c r="AO23" s="808"/>
      <c r="AP23" s="809"/>
      <c r="AQ23" s="274"/>
      <c r="AS23" s="382"/>
      <c r="AT23" s="382"/>
      <c r="AV23" s="860" t="str">
        <f>IF(AZ23=$AZ$27,"○","")</f>
        <v/>
      </c>
      <c r="AW23" s="1153" t="str">
        <f>IF(OR(A11="○",A11="工場製作"),C11,"")</f>
        <v/>
      </c>
      <c r="AX23" s="860" t="str">
        <f>IF(OR(A11="工場製作",A11="該当なし",A11=""),"-",IF(OR(E11="女性",E12&lt;40),"○","×"))</f>
        <v>-</v>
      </c>
      <c r="AY23" s="860" t="str">
        <f>IF(OR(A11="工場製作",A11="該当なし",A11=""),"-",IF(G23="あり","○","×"))</f>
        <v>-</v>
      </c>
      <c r="AZ23" s="860" t="str">
        <f>IF(A11="工場製作","対象外",IF(OR(A11="該当なし",A11=""),"",COUNTIF(AX23:AY24,"○")*0.5))</f>
        <v/>
      </c>
    </row>
    <row r="24" spans="1:66" ht="15" customHeight="1">
      <c r="A24" s="1082"/>
      <c r="B24" s="152" t="s">
        <v>272</v>
      </c>
      <c r="C24" s="298" t="str">
        <f>IF(C12="","",IF(OR(A11=様式４!$C$82,A11=様式４!$C$83),"",C12))</f>
        <v/>
      </c>
      <c r="D24" s="132" t="s">
        <v>264</v>
      </c>
      <c r="E24" s="1132"/>
      <c r="F24" s="1133"/>
      <c r="G24" s="930"/>
      <c r="H24" s="931"/>
      <c r="I24" s="1137"/>
      <c r="J24" s="1138"/>
      <c r="K24" s="1138"/>
      <c r="L24" s="1138"/>
      <c r="M24" s="1138"/>
      <c r="N24" s="1139"/>
      <c r="O24" s="917"/>
      <c r="P24" s="858"/>
      <c r="Q24" s="858"/>
      <c r="R24" s="858"/>
      <c r="S24" s="858"/>
      <c r="T24" s="918"/>
      <c r="U24" s="872"/>
      <c r="V24" s="872"/>
      <c r="W24" s="872"/>
      <c r="X24" s="872"/>
      <c r="Y24" s="872"/>
      <c r="Z24" s="872"/>
      <c r="AA24" s="872"/>
      <c r="AB24" s="872"/>
      <c r="AC24" s="872"/>
      <c r="AD24" s="872"/>
      <c r="AE24" s="1141"/>
      <c r="AF24" s="1143"/>
      <c r="AG24" s="1146"/>
      <c r="AH24" s="1147"/>
      <c r="AJ24" s="810"/>
      <c r="AK24" s="811"/>
      <c r="AL24" s="811"/>
      <c r="AM24" s="812"/>
      <c r="AN24" s="810"/>
      <c r="AO24" s="811"/>
      <c r="AP24" s="812"/>
      <c r="AQ24" s="274"/>
      <c r="AS24" s="382"/>
      <c r="AT24" s="382"/>
      <c r="AV24" s="861"/>
      <c r="AW24" s="1154"/>
      <c r="AX24" s="861"/>
      <c r="AY24" s="861"/>
      <c r="AZ24" s="861"/>
    </row>
    <row r="25" spans="1:66" ht="15" customHeight="1">
      <c r="A25" s="1081" t="str">
        <f>IF(A21="○","",IF(A23="○","",+AV25))</f>
        <v/>
      </c>
      <c r="B25" s="134"/>
      <c r="C25" s="287" t="str">
        <f>IF(C13="","",IF(OR(A13=様式４!$C$82,A13=様式４!$C$83),"",C13))</f>
        <v/>
      </c>
      <c r="D25" s="141"/>
      <c r="E25" s="1130" t="str">
        <f>IF(OR(A13="工場製作",A13="該当なし"),"",IF(E14&lt;40,"若手",IF(E13="女性","女性","×")))</f>
        <v/>
      </c>
      <c r="F25" s="1131"/>
      <c r="G25" s="928"/>
      <c r="H25" s="929"/>
      <c r="I25" s="1134"/>
      <c r="J25" s="1135"/>
      <c r="K25" s="1135"/>
      <c r="L25" s="1135"/>
      <c r="M25" s="1135"/>
      <c r="N25" s="1136"/>
      <c r="O25" s="884"/>
      <c r="P25" s="857"/>
      <c r="Q25" s="857"/>
      <c r="R25" s="857"/>
      <c r="S25" s="857"/>
      <c r="T25" s="885"/>
      <c r="U25" s="872" t="str">
        <f>IF(OR(I25=$BI$32,I25=$BK$32,O25=$BM$33,O25=$BM$35,O25=$BM$36,O25=$BM$37,O25=$BM$38,O25=$BM$39,O25=$BM$43,),$BQ$54,"")</f>
        <v/>
      </c>
      <c r="V25" s="872"/>
      <c r="W25" s="872"/>
      <c r="X25" s="872"/>
      <c r="Y25" s="872"/>
      <c r="Z25" s="872"/>
      <c r="AA25" s="872"/>
      <c r="AB25" s="872"/>
      <c r="AC25" s="872"/>
      <c r="AD25" s="872"/>
      <c r="AE25" s="1140"/>
      <c r="AF25" s="1142"/>
      <c r="AG25" s="1144" t="s">
        <v>563</v>
      </c>
      <c r="AH25" s="1145"/>
      <c r="AJ25" s="1130" t="str">
        <f>IF(A21="○",$AX$21,IF(A23=$C$68,$AX$23,IF(A25=$C$68,$AX$25,"")))</f>
        <v/>
      </c>
      <c r="AK25" s="1157"/>
      <c r="AL25" s="1157"/>
      <c r="AM25" s="1131"/>
      <c r="AN25" s="1130" t="str">
        <f>IF(A21=$C$68,$AY$21,IF(A23=$C$68,$AY$23,IF(A25=$C$68,$AY$25,"")))</f>
        <v/>
      </c>
      <c r="AO25" s="1157"/>
      <c r="AP25" s="1131"/>
      <c r="AQ25" s="274"/>
      <c r="AS25" s="382"/>
      <c r="AT25" s="382"/>
      <c r="AV25" s="860" t="str">
        <f>IF(AZ25=$AZ$27,"○","")</f>
        <v/>
      </c>
      <c r="AW25" s="1153" t="str">
        <f>IF(OR(A13="○",A13="工場製作"),C13,"")</f>
        <v/>
      </c>
      <c r="AX25" s="860" t="str">
        <f>IF(OR(A13="工場製作",A13="該当なし",A13=""),"-",IF(OR(E13="女性",E14&lt;40),"○","×"))</f>
        <v>-</v>
      </c>
      <c r="AY25" s="860" t="str">
        <f>IF(OR(A13="工場製作",A13="該当なし",A13=""),"-",IF(G25="あり","○","×"))</f>
        <v>-</v>
      </c>
      <c r="AZ25" s="860" t="str">
        <f>IF(A13="工場製作","対象外",IF(OR(A13="該当なし",A13=""),"",COUNTIF(AX25:AY26,"○")*0.5))</f>
        <v/>
      </c>
    </row>
    <row r="26" spans="1:66" ht="15" customHeight="1">
      <c r="A26" s="1082"/>
      <c r="B26" s="152" t="s">
        <v>272</v>
      </c>
      <c r="C26" s="298" t="str">
        <f>IF(C14="","",IF(OR(A13=様式４!$C$82,A13=様式４!$C$83),"",C14))</f>
        <v/>
      </c>
      <c r="D26" s="132" t="s">
        <v>264</v>
      </c>
      <c r="E26" s="1132"/>
      <c r="F26" s="1133"/>
      <c r="G26" s="930"/>
      <c r="H26" s="931"/>
      <c r="I26" s="1137"/>
      <c r="J26" s="1138"/>
      <c r="K26" s="1138"/>
      <c r="L26" s="1138"/>
      <c r="M26" s="1138"/>
      <c r="N26" s="1139"/>
      <c r="O26" s="917"/>
      <c r="P26" s="858"/>
      <c r="Q26" s="858"/>
      <c r="R26" s="858"/>
      <c r="S26" s="858"/>
      <c r="T26" s="918"/>
      <c r="U26" s="872"/>
      <c r="V26" s="872"/>
      <c r="W26" s="872"/>
      <c r="X26" s="872"/>
      <c r="Y26" s="872"/>
      <c r="Z26" s="872"/>
      <c r="AA26" s="872"/>
      <c r="AB26" s="872"/>
      <c r="AC26" s="872"/>
      <c r="AD26" s="872"/>
      <c r="AE26" s="1141"/>
      <c r="AF26" s="1143"/>
      <c r="AG26" s="1146"/>
      <c r="AH26" s="1147"/>
      <c r="AJ26" s="1132"/>
      <c r="AK26" s="1158"/>
      <c r="AL26" s="1158"/>
      <c r="AM26" s="1133"/>
      <c r="AN26" s="1132"/>
      <c r="AO26" s="1158"/>
      <c r="AP26" s="1133"/>
      <c r="AQ26" s="274"/>
      <c r="AS26" s="382"/>
      <c r="AT26" s="382"/>
      <c r="AV26" s="861"/>
      <c r="AW26" s="1154"/>
      <c r="AX26" s="861"/>
      <c r="AY26" s="861"/>
      <c r="AZ26" s="861"/>
    </row>
    <row r="27" spans="1:66" ht="15" customHeight="1">
      <c r="A27" s="190"/>
      <c r="B27" s="133"/>
      <c r="C27" s="383"/>
      <c r="D27" s="133"/>
      <c r="E27" s="190"/>
      <c r="F27" s="156"/>
      <c r="G27" s="156"/>
      <c r="H27" s="156"/>
      <c r="I27" s="156"/>
      <c r="J27" s="156"/>
      <c r="K27" s="133"/>
      <c r="L27" s="156"/>
      <c r="M27" s="156"/>
      <c r="N27" s="156"/>
      <c r="O27" s="156"/>
      <c r="P27" s="156"/>
      <c r="Q27" s="156"/>
      <c r="R27" s="156"/>
      <c r="S27" s="156"/>
      <c r="T27" s="156"/>
      <c r="U27" s="156"/>
      <c r="V27" s="381"/>
      <c r="W27" s="133"/>
      <c r="X27" s="305"/>
      <c r="Y27" s="305"/>
      <c r="Z27" s="305"/>
      <c r="AA27" s="305"/>
      <c r="AB27" s="169"/>
      <c r="AC27" s="169"/>
      <c r="AD27" s="156"/>
      <c r="AE27" s="169"/>
      <c r="AF27" s="169"/>
      <c r="AG27" s="156"/>
      <c r="AH27" s="156"/>
      <c r="AI27" s="156"/>
      <c r="AJ27" s="156"/>
      <c r="AK27" s="156"/>
      <c r="AL27" s="156"/>
      <c r="AM27" s="156"/>
      <c r="AN27" s="156"/>
      <c r="AO27" s="156"/>
      <c r="AP27" s="156"/>
      <c r="AQ27" s="156"/>
      <c r="AR27" s="382"/>
      <c r="AS27" s="382"/>
      <c r="AT27" s="382"/>
      <c r="AY27" s="814" t="s">
        <v>615</v>
      </c>
      <c r="AZ27" s="814">
        <f>MIN(AZ21,AZ23,AZ25)</f>
        <v>0</v>
      </c>
    </row>
    <row r="28" spans="1:66" ht="10.4" customHeight="1">
      <c r="W28" s="125"/>
      <c r="X28" s="125"/>
      <c r="Y28" s="125"/>
      <c r="Z28" s="125"/>
      <c r="AY28" s="814"/>
      <c r="AZ28" s="814"/>
    </row>
    <row r="29" spans="1:66" ht="21" customHeight="1">
      <c r="A29" s="202"/>
      <c r="B29" s="202"/>
      <c r="C29" s="202"/>
      <c r="D29" s="202"/>
      <c r="E29" s="202"/>
      <c r="F29" s="202"/>
      <c r="G29" s="202"/>
      <c r="H29" s="380"/>
      <c r="I29" s="380"/>
      <c r="J29" s="380"/>
      <c r="K29" s="380"/>
      <c r="L29" s="380"/>
      <c r="M29" s="380"/>
      <c r="N29" s="380"/>
      <c r="O29" s="380"/>
      <c r="P29" s="380"/>
      <c r="Q29" s="384"/>
      <c r="R29" s="384"/>
      <c r="S29" s="384"/>
      <c r="T29" s="384"/>
      <c r="U29" s="148"/>
      <c r="W29" s="140"/>
      <c r="X29" s="140"/>
      <c r="Y29" s="140"/>
      <c r="Z29" s="140"/>
      <c r="AA29" s="140"/>
      <c r="AB29" s="140"/>
      <c r="AC29" s="140"/>
      <c r="AD29" s="140"/>
      <c r="AE29" s="140"/>
      <c r="AF29" s="140"/>
      <c r="AG29" s="140"/>
      <c r="AH29" s="140"/>
      <c r="AI29" s="140"/>
      <c r="AJ29" s="140"/>
      <c r="AK29" s="140"/>
      <c r="AL29" s="140"/>
    </row>
    <row r="30" spans="1:66" ht="3" customHeight="1" thickBot="1">
      <c r="A30" s="130"/>
      <c r="B30" s="130"/>
      <c r="C30" s="130"/>
      <c r="D30" s="130"/>
      <c r="E30" s="130"/>
      <c r="F30" s="130"/>
      <c r="G30" s="130"/>
      <c r="H30" s="130"/>
      <c r="I30" s="130"/>
      <c r="J30" s="130"/>
    </row>
    <row r="31" spans="1:66" ht="15" customHeight="1" thickTop="1">
      <c r="B31" s="125"/>
      <c r="C31" s="125"/>
      <c r="D31" s="125"/>
      <c r="K31" s="125"/>
      <c r="U31" s="957" t="s">
        <v>333</v>
      </c>
      <c r="V31" s="958"/>
      <c r="W31" s="958"/>
      <c r="X31" s="200"/>
      <c r="Y31" s="200"/>
      <c r="Z31" s="200"/>
      <c r="AA31" s="200"/>
      <c r="AB31" s="200"/>
      <c r="AC31" s="200"/>
      <c r="AD31" s="200"/>
      <c r="AE31" s="200"/>
      <c r="AF31" s="200"/>
      <c r="AG31" s="200"/>
      <c r="AH31" s="200"/>
      <c r="AI31" s="200"/>
      <c r="AJ31" s="200"/>
      <c r="AK31" s="200"/>
      <c r="AL31" s="200"/>
      <c r="AM31" s="200"/>
      <c r="AN31" s="200"/>
      <c r="AO31" s="200"/>
      <c r="AP31" s="201"/>
      <c r="AV31" s="1165" t="s">
        <v>682</v>
      </c>
      <c r="AW31" s="402" t="s">
        <v>308</v>
      </c>
      <c r="AX31" s="402" t="s">
        <v>309</v>
      </c>
      <c r="AY31" s="1159" t="s">
        <v>320</v>
      </c>
      <c r="AZ31" s="1160"/>
      <c r="BA31" s="1160"/>
      <c r="BB31" s="1160"/>
      <c r="BC31" s="1160"/>
      <c r="BD31" s="1161"/>
      <c r="BE31" s="402" t="s">
        <v>307</v>
      </c>
      <c r="BF31" s="403" t="s">
        <v>319</v>
      </c>
    </row>
    <row r="32" spans="1:66" ht="15" customHeight="1">
      <c r="B32" s="125"/>
      <c r="C32" s="125"/>
      <c r="D32" s="125"/>
      <c r="K32" s="125"/>
      <c r="L32" s="341"/>
      <c r="M32" s="341"/>
      <c r="N32" s="341"/>
      <c r="O32" s="341"/>
      <c r="P32" s="341"/>
      <c r="Q32" s="341"/>
      <c r="R32" s="341"/>
      <c r="S32" s="341"/>
      <c r="T32" s="341"/>
      <c r="U32" s="400" t="s">
        <v>332</v>
      </c>
      <c r="V32" s="344"/>
      <c r="W32" s="955" t="s">
        <v>728</v>
      </c>
      <c r="X32" s="955"/>
      <c r="Y32" s="955"/>
      <c r="Z32" s="955"/>
      <c r="AA32" s="955"/>
      <c r="AB32" s="955"/>
      <c r="AC32" s="955"/>
      <c r="AD32" s="955"/>
      <c r="AE32" s="955"/>
      <c r="AF32" s="955"/>
      <c r="AG32" s="955"/>
      <c r="AH32" s="955"/>
      <c r="AI32" s="955"/>
      <c r="AJ32" s="955"/>
      <c r="AK32" s="955"/>
      <c r="AL32" s="955"/>
      <c r="AM32" s="955"/>
      <c r="AN32" s="955"/>
      <c r="AO32" s="955"/>
      <c r="AP32" s="956"/>
      <c r="AV32" s="1166"/>
      <c r="AW32" s="404"/>
      <c r="AX32" s="404"/>
      <c r="AY32" s="1168"/>
      <c r="AZ32" s="1169"/>
      <c r="BA32" s="1169"/>
      <c r="BB32" s="1169"/>
      <c r="BC32" s="1169"/>
      <c r="BD32" s="1170"/>
      <c r="BE32" s="405"/>
      <c r="BF32" s="404"/>
      <c r="BI32" s="52" t="s">
        <v>659</v>
      </c>
      <c r="BJ32" s="52" t="s">
        <v>680</v>
      </c>
      <c r="BK32" s="52" t="s">
        <v>650</v>
      </c>
      <c r="BL32" s="361" t="s">
        <v>681</v>
      </c>
      <c r="BM32" s="52" t="s">
        <v>649</v>
      </c>
      <c r="BN32" s="361" t="s">
        <v>676</v>
      </c>
    </row>
    <row r="33" spans="1:71" ht="15" customHeight="1">
      <c r="A33" s="190"/>
      <c r="B33" s="133"/>
      <c r="C33" s="286"/>
      <c r="D33" s="133"/>
      <c r="E33" s="190"/>
      <c r="F33" s="156"/>
      <c r="G33" s="156"/>
      <c r="H33" s="156"/>
      <c r="I33" s="156"/>
      <c r="J33" s="156"/>
      <c r="K33" s="133"/>
      <c r="L33" s="156"/>
      <c r="M33" s="156"/>
      <c r="N33" s="156"/>
      <c r="O33" s="156"/>
      <c r="P33" s="156"/>
      <c r="Q33" s="156"/>
      <c r="R33" s="156"/>
      <c r="S33" s="156"/>
      <c r="T33" s="156"/>
      <c r="U33" s="334"/>
      <c r="V33" s="344"/>
      <c r="W33" s="955" t="s">
        <v>729</v>
      </c>
      <c r="X33" s="955"/>
      <c r="Y33" s="955"/>
      <c r="Z33" s="955"/>
      <c r="AA33" s="955"/>
      <c r="AB33" s="955"/>
      <c r="AC33" s="955"/>
      <c r="AD33" s="955"/>
      <c r="AE33" s="955"/>
      <c r="AF33" s="955"/>
      <c r="AG33" s="955"/>
      <c r="AH33" s="955"/>
      <c r="AI33" s="955"/>
      <c r="AJ33" s="955"/>
      <c r="AK33" s="955"/>
      <c r="AL33" s="955"/>
      <c r="AM33" s="955"/>
      <c r="AN33" s="955"/>
      <c r="AO33" s="955"/>
      <c r="AP33" s="956"/>
      <c r="AQ33" s="305"/>
      <c r="AR33" s="305"/>
      <c r="AS33" s="156"/>
      <c r="AT33" s="156"/>
      <c r="AV33" s="1166"/>
      <c r="AW33" s="404"/>
      <c r="AX33" s="404"/>
      <c r="AY33" s="406"/>
      <c r="AZ33" s="1159" t="s">
        <v>606</v>
      </c>
      <c r="BA33" s="1160"/>
      <c r="BB33" s="1160"/>
      <c r="BC33" s="1160"/>
      <c r="BD33" s="1161"/>
      <c r="BE33" s="405"/>
      <c r="BF33" s="404"/>
      <c r="BI33" s="52" t="s">
        <v>619</v>
      </c>
      <c r="BJ33" s="361" t="s">
        <v>679</v>
      </c>
      <c r="BK33" s="52" t="s">
        <v>656</v>
      </c>
      <c r="BL33" s="361" t="s">
        <v>679</v>
      </c>
      <c r="BM33" s="52" t="s">
        <v>657</v>
      </c>
      <c r="BN33" s="364" t="s">
        <v>657</v>
      </c>
    </row>
    <row r="34" spans="1:71" ht="15" customHeight="1">
      <c r="A34" s="190"/>
      <c r="B34" s="133"/>
      <c r="C34" s="286"/>
      <c r="D34" s="133"/>
      <c r="E34" s="190"/>
      <c r="F34" s="156"/>
      <c r="G34" s="156"/>
      <c r="H34" s="156"/>
      <c r="I34" s="156"/>
      <c r="J34" s="156"/>
      <c r="K34" s="133"/>
      <c r="L34" s="156"/>
      <c r="M34" s="156"/>
      <c r="N34" s="156"/>
      <c r="O34" s="156"/>
      <c r="P34" s="156"/>
      <c r="Q34" s="156"/>
      <c r="R34" s="156"/>
      <c r="S34" s="156"/>
      <c r="T34" s="156"/>
      <c r="U34" s="335"/>
      <c r="V34" s="374"/>
      <c r="W34" s="955" t="s">
        <v>730</v>
      </c>
      <c r="X34" s="955"/>
      <c r="Y34" s="955"/>
      <c r="Z34" s="955"/>
      <c r="AA34" s="955"/>
      <c r="AB34" s="955"/>
      <c r="AC34" s="955"/>
      <c r="AD34" s="955"/>
      <c r="AE34" s="955"/>
      <c r="AF34" s="955"/>
      <c r="AG34" s="955"/>
      <c r="AH34" s="955"/>
      <c r="AI34" s="955"/>
      <c r="AJ34" s="955"/>
      <c r="AK34" s="955"/>
      <c r="AL34" s="955"/>
      <c r="AM34" s="955"/>
      <c r="AN34" s="955"/>
      <c r="AO34" s="955"/>
      <c r="AP34" s="956"/>
      <c r="AQ34" s="305"/>
      <c r="AR34" s="305"/>
      <c r="AS34" s="156"/>
      <c r="AT34" s="156"/>
      <c r="AV34" s="1166"/>
      <c r="AW34" s="404"/>
      <c r="AX34" s="405"/>
      <c r="AY34" s="407"/>
      <c r="AZ34" s="1162"/>
      <c r="BA34" s="1163"/>
      <c r="BB34" s="1163"/>
      <c r="BC34" s="1163"/>
      <c r="BD34" s="1164"/>
      <c r="BE34" s="408"/>
      <c r="BF34" s="404"/>
      <c r="BI34" s="52" t="s">
        <v>651</v>
      </c>
      <c r="BJ34" s="361" t="s">
        <v>679</v>
      </c>
      <c r="BK34" s="52"/>
      <c r="BL34" s="361"/>
      <c r="BM34" s="52" t="s">
        <v>660</v>
      </c>
      <c r="BN34" s="52" t="s">
        <v>660</v>
      </c>
    </row>
    <row r="35" spans="1:71" ht="15" customHeight="1">
      <c r="A35" s="190"/>
      <c r="B35" s="133"/>
      <c r="C35" s="343"/>
      <c r="D35" s="133"/>
      <c r="E35" s="190"/>
      <c r="F35" s="156"/>
      <c r="G35" s="156"/>
      <c r="H35" s="156"/>
      <c r="I35" s="156"/>
      <c r="J35" s="156"/>
      <c r="K35" s="133"/>
      <c r="L35" s="156"/>
      <c r="M35" s="156"/>
      <c r="N35" s="156"/>
      <c r="O35" s="156"/>
      <c r="P35" s="156"/>
      <c r="Q35" s="156"/>
      <c r="R35" s="156"/>
      <c r="S35" s="156"/>
      <c r="T35" s="156"/>
      <c r="U35" s="335" t="s">
        <v>331</v>
      </c>
      <c r="V35" s="374"/>
      <c r="W35" s="1107" t="s">
        <v>776</v>
      </c>
      <c r="X35" s="1107"/>
      <c r="Y35" s="1107"/>
      <c r="Z35" s="1107"/>
      <c r="AA35" s="1107"/>
      <c r="AB35" s="1107"/>
      <c r="AC35" s="1107"/>
      <c r="AD35" s="1107"/>
      <c r="AE35" s="1107"/>
      <c r="AF35" s="1107"/>
      <c r="AG35" s="1107"/>
      <c r="AH35" s="1107"/>
      <c r="AI35" s="1107"/>
      <c r="AJ35" s="1107"/>
      <c r="AK35" s="1107"/>
      <c r="AL35" s="1107"/>
      <c r="AM35" s="1107"/>
      <c r="AN35" s="1107"/>
      <c r="AO35" s="1107"/>
      <c r="AP35" s="1108"/>
      <c r="AQ35" s="305"/>
      <c r="AR35" s="305"/>
      <c r="AS35" s="156"/>
      <c r="AT35" s="156"/>
      <c r="AV35" s="1166"/>
      <c r="AW35" s="404"/>
      <c r="AX35" s="405" t="s">
        <v>480</v>
      </c>
      <c r="AY35" s="407" t="s">
        <v>316</v>
      </c>
      <c r="AZ35" s="409">
        <v>2</v>
      </c>
      <c r="BA35" s="410">
        <v>1.5</v>
      </c>
      <c r="BB35" s="410">
        <v>1</v>
      </c>
      <c r="BC35" s="411">
        <v>0.5</v>
      </c>
      <c r="BD35" s="412">
        <v>0</v>
      </c>
      <c r="BE35" s="408" t="s">
        <v>322</v>
      </c>
      <c r="BF35" s="405" t="s">
        <v>321</v>
      </c>
      <c r="BI35" s="52" t="s">
        <v>632</v>
      </c>
      <c r="BJ35" s="361" t="s">
        <v>679</v>
      </c>
      <c r="BK35" s="52"/>
      <c r="BL35" s="361"/>
      <c r="BM35" s="364" t="s">
        <v>665</v>
      </c>
      <c r="BN35" s="364" t="s">
        <v>665</v>
      </c>
    </row>
    <row r="36" spans="1:71" ht="15" customHeight="1">
      <c r="A36" s="190"/>
      <c r="B36" s="133"/>
      <c r="C36" s="286"/>
      <c r="D36" s="133"/>
      <c r="E36" s="190"/>
      <c r="F36" s="156"/>
      <c r="G36" s="156"/>
      <c r="H36" s="156"/>
      <c r="I36" s="156"/>
      <c r="J36" s="156"/>
      <c r="K36" s="133"/>
      <c r="L36" s="156"/>
      <c r="M36" s="156"/>
      <c r="N36" s="156"/>
      <c r="O36" s="156"/>
      <c r="P36" s="156"/>
      <c r="Q36" s="156"/>
      <c r="R36" s="156"/>
      <c r="S36" s="156"/>
      <c r="T36" s="156"/>
      <c r="U36" s="335" t="s">
        <v>330</v>
      </c>
      <c r="V36" s="374"/>
      <c r="W36" s="1107" t="s">
        <v>731</v>
      </c>
      <c r="X36" s="1107"/>
      <c r="Y36" s="1107"/>
      <c r="Z36" s="1107"/>
      <c r="AA36" s="1107"/>
      <c r="AB36" s="1107"/>
      <c r="AC36" s="1107"/>
      <c r="AD36" s="1107"/>
      <c r="AE36" s="1107"/>
      <c r="AF36" s="1107"/>
      <c r="AG36" s="1107"/>
      <c r="AH36" s="1107"/>
      <c r="AI36" s="1107"/>
      <c r="AJ36" s="1107"/>
      <c r="AK36" s="1107"/>
      <c r="AL36" s="1107"/>
      <c r="AM36" s="1107"/>
      <c r="AN36" s="1107"/>
      <c r="AO36" s="1107"/>
      <c r="AP36" s="1108"/>
      <c r="AQ36" s="305"/>
      <c r="AR36" s="305"/>
      <c r="AS36" s="156"/>
      <c r="AT36" s="156"/>
      <c r="AV36" s="1166"/>
      <c r="AW36" s="404"/>
      <c r="AX36" s="404"/>
      <c r="AY36" s="413"/>
      <c r="AZ36" s="414"/>
      <c r="BA36" s="415"/>
      <c r="BB36" s="415"/>
      <c r="BC36" s="416"/>
      <c r="BD36" s="417"/>
      <c r="BE36" s="405"/>
      <c r="BF36" s="405"/>
      <c r="BI36" s="52" t="s">
        <v>652</v>
      </c>
      <c r="BJ36" s="361" t="s">
        <v>679</v>
      </c>
      <c r="BK36" s="52"/>
      <c r="BL36" s="361"/>
      <c r="BM36" s="364" t="s">
        <v>671</v>
      </c>
      <c r="BN36" s="364" t="s">
        <v>665</v>
      </c>
    </row>
    <row r="37" spans="1:71" ht="15" customHeight="1">
      <c r="A37" s="190"/>
      <c r="B37" s="133"/>
      <c r="C37" s="286"/>
      <c r="D37" s="133"/>
      <c r="E37" s="190"/>
      <c r="F37" s="156"/>
      <c r="G37" s="156"/>
      <c r="H37" s="156"/>
      <c r="I37" s="156"/>
      <c r="J37" s="156"/>
      <c r="K37" s="133"/>
      <c r="L37" s="156"/>
      <c r="M37" s="156"/>
      <c r="N37" s="156"/>
      <c r="O37" s="156"/>
      <c r="P37" s="156"/>
      <c r="Q37" s="156"/>
      <c r="R37" s="156"/>
      <c r="S37" s="156"/>
      <c r="T37" s="156"/>
      <c r="U37" s="335"/>
      <c r="V37" s="374"/>
      <c r="W37" s="1107" t="s">
        <v>732</v>
      </c>
      <c r="X37" s="1107"/>
      <c r="Y37" s="1107"/>
      <c r="Z37" s="1107"/>
      <c r="AA37" s="1107"/>
      <c r="AB37" s="1107"/>
      <c r="AC37" s="1107"/>
      <c r="AD37" s="1107"/>
      <c r="AE37" s="1107"/>
      <c r="AF37" s="1107"/>
      <c r="AG37" s="1107"/>
      <c r="AH37" s="1107"/>
      <c r="AI37" s="1107"/>
      <c r="AJ37" s="1107"/>
      <c r="AK37" s="1107"/>
      <c r="AL37" s="1107"/>
      <c r="AM37" s="1107"/>
      <c r="AN37" s="1107"/>
      <c r="AO37" s="1107"/>
      <c r="AP37" s="1108"/>
      <c r="AQ37" s="305"/>
      <c r="AR37" s="305"/>
      <c r="AS37" s="156"/>
      <c r="AT37" s="156"/>
      <c r="AV37" s="1166"/>
      <c r="AW37" s="404"/>
      <c r="AX37" s="404"/>
      <c r="AY37" s="413" t="s">
        <v>315</v>
      </c>
      <c r="AZ37" s="414"/>
      <c r="BA37" s="415">
        <v>85</v>
      </c>
      <c r="BB37" s="415">
        <v>80</v>
      </c>
      <c r="BC37" s="416">
        <v>75</v>
      </c>
      <c r="BD37" s="417">
        <v>70</v>
      </c>
      <c r="BE37" s="405"/>
      <c r="BF37" s="404"/>
      <c r="BI37" s="52" t="s">
        <v>653</v>
      </c>
      <c r="BJ37" s="361" t="s">
        <v>679</v>
      </c>
      <c r="BK37" s="52"/>
      <c r="BL37" s="361"/>
      <c r="BM37" s="364" t="s">
        <v>661</v>
      </c>
      <c r="BN37" s="364" t="s">
        <v>661</v>
      </c>
      <c r="BP37" s="4"/>
      <c r="BQ37" s="4"/>
      <c r="BR37" s="4"/>
      <c r="BS37" s="4"/>
    </row>
    <row r="38" spans="1:71" ht="15" customHeight="1">
      <c r="A38" s="190"/>
      <c r="B38" s="133"/>
      <c r="C38" s="286"/>
      <c r="D38" s="133"/>
      <c r="E38" s="190"/>
      <c r="F38" s="156"/>
      <c r="G38" s="156"/>
      <c r="H38" s="156"/>
      <c r="I38" s="156"/>
      <c r="J38" s="156"/>
      <c r="K38" s="133"/>
      <c r="L38" s="156"/>
      <c r="M38" s="156"/>
      <c r="N38" s="156"/>
      <c r="O38" s="156"/>
      <c r="P38" s="156"/>
      <c r="Q38" s="156"/>
      <c r="R38" s="156"/>
      <c r="S38" s="156"/>
      <c r="T38" s="156"/>
      <c r="U38" s="335" t="s">
        <v>733</v>
      </c>
      <c r="V38" s="374"/>
      <c r="W38" s="1107" t="s">
        <v>774</v>
      </c>
      <c r="X38" s="1107"/>
      <c r="Y38" s="1107"/>
      <c r="Z38" s="1107"/>
      <c r="AA38" s="1107"/>
      <c r="AB38" s="1107"/>
      <c r="AC38" s="1107"/>
      <c r="AD38" s="1107"/>
      <c r="AE38" s="1107"/>
      <c r="AF38" s="1107"/>
      <c r="AG38" s="1107"/>
      <c r="AH38" s="1107"/>
      <c r="AI38" s="1107"/>
      <c r="AJ38" s="1107"/>
      <c r="AK38" s="1107"/>
      <c r="AL38" s="1107"/>
      <c r="AM38" s="1107"/>
      <c r="AN38" s="1107"/>
      <c r="AO38" s="1107"/>
      <c r="AP38" s="1108"/>
      <c r="AQ38" s="305"/>
      <c r="AR38" s="305"/>
      <c r="AS38" s="156"/>
      <c r="AT38" s="156"/>
      <c r="AV38" s="1167"/>
      <c r="AW38" s="418"/>
      <c r="AX38" s="418"/>
      <c r="AY38" s="419" t="s">
        <v>314</v>
      </c>
      <c r="AZ38" s="420">
        <v>85</v>
      </c>
      <c r="BA38" s="421">
        <v>80</v>
      </c>
      <c r="BB38" s="421">
        <v>75</v>
      </c>
      <c r="BC38" s="422">
        <v>70</v>
      </c>
      <c r="BD38" s="423">
        <v>0</v>
      </c>
      <c r="BE38" s="424"/>
      <c r="BF38" s="418"/>
      <c r="BI38" s="52" t="s">
        <v>654</v>
      </c>
      <c r="BJ38" s="361" t="s">
        <v>679</v>
      </c>
      <c r="BK38" s="52"/>
      <c r="BL38" s="361"/>
      <c r="BM38" s="364" t="s">
        <v>662</v>
      </c>
      <c r="BN38" s="364" t="s">
        <v>662</v>
      </c>
      <c r="BP38" s="4"/>
      <c r="BQ38" s="4"/>
      <c r="BR38" s="4"/>
      <c r="BS38" s="4"/>
    </row>
    <row r="39" spans="1:71" ht="15" customHeight="1">
      <c r="A39" s="190"/>
      <c r="B39" s="133"/>
      <c r="C39" s="343"/>
      <c r="D39" s="133"/>
      <c r="E39" s="190"/>
      <c r="F39" s="156"/>
      <c r="G39" s="156"/>
      <c r="H39" s="156"/>
      <c r="I39" s="156"/>
      <c r="J39" s="156"/>
      <c r="K39" s="133"/>
      <c r="L39" s="156"/>
      <c r="M39" s="156"/>
      <c r="N39" s="156"/>
      <c r="O39" s="156"/>
      <c r="P39" s="156"/>
      <c r="Q39" s="156"/>
      <c r="R39" s="156"/>
      <c r="S39" s="156"/>
      <c r="T39" s="156"/>
      <c r="U39" s="335"/>
      <c r="V39" s="374"/>
      <c r="W39" s="1107" t="s">
        <v>734</v>
      </c>
      <c r="X39" s="1107"/>
      <c r="Y39" s="1107"/>
      <c r="Z39" s="1107"/>
      <c r="AA39" s="1107"/>
      <c r="AB39" s="1107"/>
      <c r="AC39" s="1107"/>
      <c r="AD39" s="1107"/>
      <c r="AE39" s="1107"/>
      <c r="AF39" s="1107"/>
      <c r="AG39" s="1107"/>
      <c r="AH39" s="1107"/>
      <c r="AI39" s="1107"/>
      <c r="AJ39" s="1107"/>
      <c r="AK39" s="1107"/>
      <c r="AL39" s="1107"/>
      <c r="AM39" s="1107"/>
      <c r="AN39" s="1107"/>
      <c r="AO39" s="1107"/>
      <c r="AP39" s="1108"/>
      <c r="AQ39" s="305"/>
      <c r="AR39" s="305"/>
      <c r="AS39" s="156"/>
      <c r="AT39" s="156"/>
      <c r="AV39" s="1149" t="str">
        <f>IF(BF40=$BF$45,"○","-")</f>
        <v>-</v>
      </c>
      <c r="AW39" s="425"/>
      <c r="AX39" s="426"/>
      <c r="AY39" s="427" t="s">
        <v>317</v>
      </c>
      <c r="AZ39" s="428">
        <f>COUNTIFS(AS33:AS36,"&gt;=85")</f>
        <v>0</v>
      </c>
      <c r="BA39" s="429">
        <f>COUNTIFS(AS33:AS36,"&gt;=80",AS33:AS36,"&lt;85")</f>
        <v>0</v>
      </c>
      <c r="BB39" s="429">
        <f>COUNTIFS(AS33:AS36,"&gt;=75",AS33:AS36,"&lt;80")</f>
        <v>0</v>
      </c>
      <c r="BC39" s="430">
        <f>COUNTIFS(AS33:AS36,"&gt;=70",AS33:AS36,"&lt;75")</f>
        <v>0</v>
      </c>
      <c r="BD39" s="430">
        <f>COUNTIFS(AS33:AS36,"&gt;=0",AS33:AS36,"&lt;70")</f>
        <v>0</v>
      </c>
      <c r="BE39" s="426"/>
      <c r="BF39" s="402"/>
      <c r="BI39" s="52" t="s">
        <v>655</v>
      </c>
      <c r="BJ39" s="361" t="s">
        <v>679</v>
      </c>
      <c r="BK39" s="364"/>
      <c r="BL39" s="361"/>
      <c r="BM39" s="364" t="s">
        <v>670</v>
      </c>
      <c r="BN39" s="364" t="s">
        <v>662</v>
      </c>
      <c r="BP39" s="4"/>
      <c r="BQ39" s="4"/>
      <c r="BR39" s="4"/>
      <c r="BS39" s="4"/>
    </row>
    <row r="40" spans="1:71" ht="15" customHeight="1">
      <c r="A40" s="190"/>
      <c r="B40" s="133"/>
      <c r="C40" s="286"/>
      <c r="D40" s="133"/>
      <c r="E40" s="190"/>
      <c r="F40" s="156"/>
      <c r="G40" s="156"/>
      <c r="H40" s="156"/>
      <c r="I40" s="156"/>
      <c r="J40" s="156"/>
      <c r="K40" s="133"/>
      <c r="L40" s="156"/>
      <c r="M40" s="156"/>
      <c r="N40" s="156"/>
      <c r="O40" s="156"/>
      <c r="P40" s="156"/>
      <c r="Q40" s="156"/>
      <c r="R40" s="156"/>
      <c r="S40" s="156"/>
      <c r="T40" s="156"/>
      <c r="U40" s="335" t="s">
        <v>775</v>
      </c>
      <c r="V40" s="374"/>
      <c r="W40" s="1107" t="s">
        <v>777</v>
      </c>
      <c r="X40" s="1107"/>
      <c r="Y40" s="1107"/>
      <c r="Z40" s="1107"/>
      <c r="AA40" s="1107"/>
      <c r="AB40" s="1107"/>
      <c r="AC40" s="1107"/>
      <c r="AD40" s="1107"/>
      <c r="AE40" s="1107"/>
      <c r="AF40" s="1107"/>
      <c r="AG40" s="1107"/>
      <c r="AH40" s="1107"/>
      <c r="AI40" s="1107"/>
      <c r="AJ40" s="1107"/>
      <c r="AK40" s="1107"/>
      <c r="AL40" s="1107"/>
      <c r="AM40" s="1107"/>
      <c r="AN40" s="1107"/>
      <c r="AO40" s="1107"/>
      <c r="AP40" s="1108"/>
      <c r="AQ40" s="305"/>
      <c r="AR40" s="305"/>
      <c r="AS40" s="156"/>
      <c r="AT40" s="156"/>
      <c r="AV40" s="1150"/>
      <c r="AW40" s="419" t="str">
        <f>C21</f>
        <v/>
      </c>
      <c r="AX40" s="431">
        <f>IF(AG22="",0,2)</f>
        <v>0</v>
      </c>
      <c r="AY40" s="432" t="s">
        <v>318</v>
      </c>
      <c r="AZ40" s="433">
        <f t="shared" ref="AZ40:BC40" si="0">AZ$35*AZ39</f>
        <v>0</v>
      </c>
      <c r="BA40" s="434">
        <f t="shared" si="0"/>
        <v>0</v>
      </c>
      <c r="BB40" s="434">
        <f t="shared" si="0"/>
        <v>0</v>
      </c>
      <c r="BC40" s="435">
        <f t="shared" si="0"/>
        <v>0</v>
      </c>
      <c r="BD40" s="435">
        <f>BD$35*BD39</f>
        <v>0</v>
      </c>
      <c r="BE40" s="431">
        <f>IF(T57="○",3,0)</f>
        <v>0</v>
      </c>
      <c r="BF40" s="436" t="str">
        <f>IF(C22="","-",IF(A22=$C$82,"-",SUM(AX40,AZ40,BA40,BB40,BC40,BD40,BE40)))</f>
        <v>-</v>
      </c>
      <c r="BI40" s="52"/>
      <c r="BJ40" s="361"/>
      <c r="BK40" s="364"/>
      <c r="BL40" s="361"/>
      <c r="BM40" s="364" t="s">
        <v>666</v>
      </c>
      <c r="BN40" s="364" t="s">
        <v>666</v>
      </c>
    </row>
    <row r="41" spans="1:71" ht="15" customHeight="1">
      <c r="A41" s="190"/>
      <c r="B41" s="133"/>
      <c r="C41" s="286"/>
      <c r="D41" s="133"/>
      <c r="E41" s="190"/>
      <c r="F41" s="156"/>
      <c r="G41" s="156"/>
      <c r="H41" s="156"/>
      <c r="I41" s="156"/>
      <c r="J41" s="156"/>
      <c r="K41" s="133"/>
      <c r="L41" s="156"/>
      <c r="M41" s="156"/>
      <c r="N41" s="156"/>
      <c r="O41" s="156"/>
      <c r="P41" s="156"/>
      <c r="Q41" s="156"/>
      <c r="R41" s="156"/>
      <c r="S41" s="156"/>
      <c r="T41" s="156"/>
      <c r="U41" s="335"/>
      <c r="V41" s="374"/>
      <c r="W41" s="1171" t="s">
        <v>778</v>
      </c>
      <c r="X41" s="1171"/>
      <c r="Y41" s="1171"/>
      <c r="Z41" s="1171"/>
      <c r="AA41" s="1171"/>
      <c r="AB41" s="1171"/>
      <c r="AC41" s="1171"/>
      <c r="AD41" s="1171"/>
      <c r="AE41" s="1171"/>
      <c r="AF41" s="1171"/>
      <c r="AG41" s="1171"/>
      <c r="AH41" s="1171"/>
      <c r="AI41" s="1171"/>
      <c r="AJ41" s="1171"/>
      <c r="AK41" s="1171"/>
      <c r="AL41" s="1171"/>
      <c r="AM41" s="1171"/>
      <c r="AN41" s="1171"/>
      <c r="AO41" s="1171"/>
      <c r="AP41" s="1172"/>
      <c r="AQ41" s="305"/>
      <c r="AR41" s="305"/>
      <c r="AS41" s="156"/>
      <c r="AT41" s="156"/>
      <c r="AV41" s="1149" t="str">
        <f>IF(BF42=$BF$45,"○","-")</f>
        <v>-</v>
      </c>
      <c r="AW41" s="425"/>
      <c r="AX41" s="426"/>
      <c r="AY41" s="427" t="s">
        <v>317</v>
      </c>
      <c r="AZ41" s="437">
        <f>COUNTIFS(AS37:AS40,"&gt;=85")</f>
        <v>0</v>
      </c>
      <c r="BA41" s="429">
        <f>COUNTIFS(AS37:AS40,"&gt;=80",AS37:AS40,"&lt;85")</f>
        <v>0</v>
      </c>
      <c r="BB41" s="429">
        <f>COUNTIFS(AS37:AS40,"&gt;=75",AS37:AS40,"&lt;80")</f>
        <v>0</v>
      </c>
      <c r="BC41" s="430">
        <f>COUNTIFS(AS37:AS40,"&gt;=70",AS37:AS40,"&lt;75")</f>
        <v>0</v>
      </c>
      <c r="BD41" s="430">
        <f>COUNTIFS(AS37:AS40,"&gt;=0",AS37:AS40,"&lt;70")</f>
        <v>0</v>
      </c>
      <c r="BE41" s="426"/>
      <c r="BF41" s="402"/>
      <c r="BI41" s="52"/>
      <c r="BJ41" s="361"/>
      <c r="BK41" s="364"/>
      <c r="BL41" s="361"/>
      <c r="BM41" s="361" t="s">
        <v>663</v>
      </c>
      <c r="BN41" s="364" t="s">
        <v>663</v>
      </c>
    </row>
    <row r="42" spans="1:71" ht="15" customHeight="1" thickBot="1">
      <c r="A42" s="190"/>
      <c r="B42" s="133"/>
      <c r="C42" s="286"/>
      <c r="D42" s="133"/>
      <c r="E42" s="190"/>
      <c r="F42" s="156"/>
      <c r="G42" s="156"/>
      <c r="H42" s="156"/>
      <c r="I42" s="156"/>
      <c r="J42" s="156"/>
      <c r="K42" s="133"/>
      <c r="L42" s="156"/>
      <c r="M42" s="156"/>
      <c r="N42" s="156"/>
      <c r="O42" s="156"/>
      <c r="P42" s="156"/>
      <c r="Q42" s="156"/>
      <c r="R42" s="156"/>
      <c r="S42" s="156"/>
      <c r="T42" s="156"/>
      <c r="U42" s="336" t="s">
        <v>779</v>
      </c>
      <c r="V42" s="377"/>
      <c r="W42" s="1110" t="s">
        <v>781</v>
      </c>
      <c r="X42" s="1110"/>
      <c r="Y42" s="1110"/>
      <c r="Z42" s="1110"/>
      <c r="AA42" s="1110"/>
      <c r="AB42" s="1110"/>
      <c r="AC42" s="1110"/>
      <c r="AD42" s="1110"/>
      <c r="AE42" s="1110"/>
      <c r="AF42" s="1110"/>
      <c r="AG42" s="1110"/>
      <c r="AH42" s="1110"/>
      <c r="AI42" s="1110"/>
      <c r="AJ42" s="1110"/>
      <c r="AK42" s="1110"/>
      <c r="AL42" s="1110"/>
      <c r="AM42" s="1110"/>
      <c r="AN42" s="1110"/>
      <c r="AO42" s="1110"/>
      <c r="AP42" s="1111"/>
      <c r="AQ42" s="305"/>
      <c r="AR42" s="305"/>
      <c r="AS42" s="156"/>
      <c r="AT42" s="156"/>
      <c r="AV42" s="1150"/>
      <c r="AW42" s="419" t="str">
        <f>C23</f>
        <v/>
      </c>
      <c r="AX42" s="431">
        <f>IF(AG24="",0,2)</f>
        <v>0</v>
      </c>
      <c r="AY42" s="432" t="s">
        <v>318</v>
      </c>
      <c r="AZ42" s="433">
        <f t="shared" ref="AZ42:BC42" si="1">AZ$35*AZ41</f>
        <v>0</v>
      </c>
      <c r="BA42" s="434">
        <f t="shared" si="1"/>
        <v>0</v>
      </c>
      <c r="BB42" s="434">
        <f t="shared" si="1"/>
        <v>0</v>
      </c>
      <c r="BC42" s="435">
        <f t="shared" si="1"/>
        <v>0</v>
      </c>
      <c r="BD42" s="435">
        <f>BD$35*BD41</f>
        <v>0</v>
      </c>
      <c r="BE42" s="431">
        <f>IF(T59="○",3,0)</f>
        <v>0</v>
      </c>
      <c r="BF42" s="436" t="str">
        <f>IF(C24="","-",IF(A24=$C$82,"-",SUM(AX42,AZ42,BA42,BB42,BC42,BD42,BE42)))</f>
        <v>-</v>
      </c>
      <c r="BI42" s="52"/>
      <c r="BJ42" s="361"/>
      <c r="BK42" s="364"/>
      <c r="BL42" s="361"/>
      <c r="BM42" s="361" t="s">
        <v>675</v>
      </c>
      <c r="BN42" s="364" t="s">
        <v>663</v>
      </c>
    </row>
    <row r="43" spans="1:71" ht="15" customHeight="1" thickTop="1">
      <c r="A43" s="190"/>
      <c r="B43" s="133"/>
      <c r="C43" s="343"/>
      <c r="D43" s="133"/>
      <c r="E43" s="190"/>
      <c r="F43" s="156"/>
      <c r="G43" s="156"/>
      <c r="H43" s="156"/>
      <c r="I43" s="156"/>
      <c r="J43" s="156"/>
      <c r="K43" s="133"/>
      <c r="L43" s="156"/>
      <c r="M43" s="156"/>
      <c r="N43" s="156"/>
      <c r="O43" s="156"/>
      <c r="P43" s="156"/>
      <c r="Q43" s="156"/>
      <c r="R43" s="156"/>
      <c r="S43" s="156"/>
      <c r="T43" s="156"/>
      <c r="U43" s="156"/>
      <c r="V43" s="133"/>
      <c r="W43" s="133"/>
      <c r="X43" s="305"/>
      <c r="Y43" s="305"/>
      <c r="Z43" s="305"/>
      <c r="AA43" s="305"/>
      <c r="AB43" s="156"/>
      <c r="AC43" s="156"/>
      <c r="AD43" s="156"/>
      <c r="AE43" s="156"/>
      <c r="AF43" s="157"/>
      <c r="AG43" s="156"/>
      <c r="AH43" s="156"/>
      <c r="AI43" s="156"/>
      <c r="AJ43" s="156"/>
      <c r="AK43" s="156"/>
      <c r="AL43" s="156"/>
      <c r="AM43" s="156"/>
      <c r="AN43" s="156"/>
      <c r="AO43" s="156"/>
      <c r="AP43" s="305"/>
      <c r="AQ43" s="305"/>
      <c r="AR43" s="305"/>
      <c r="AS43" s="156"/>
      <c r="AT43" s="156"/>
      <c r="AV43" s="1149" t="str">
        <f>IF(BF44=$BF$45,"○","-")</f>
        <v>-</v>
      </c>
      <c r="AW43" s="425"/>
      <c r="AX43" s="426"/>
      <c r="AY43" s="427" t="s">
        <v>317</v>
      </c>
      <c r="AZ43" s="437">
        <f>COUNTIFS(AS41:AS44,"&gt;=85")</f>
        <v>0</v>
      </c>
      <c r="BA43" s="429">
        <f>COUNTIFS(AS41:AS44,"&gt;=80",AS41:AS44,"&lt;85")</f>
        <v>0</v>
      </c>
      <c r="BB43" s="429">
        <f>COUNTIFS(AS41:AS44,"&gt;=75",AS41:AS44,"&lt;80")</f>
        <v>0</v>
      </c>
      <c r="BC43" s="430">
        <f>COUNTIFS(AS41:AS44,"&gt;=70",AS41:AS44,"&lt;75")</f>
        <v>0</v>
      </c>
      <c r="BD43" s="430">
        <f>COUNTIFS(AS41:AS44,"&gt;=0",AS41:AS44,"&lt;70")</f>
        <v>0</v>
      </c>
      <c r="BE43" s="426"/>
      <c r="BF43" s="402"/>
      <c r="BI43" s="52"/>
      <c r="BJ43" s="361"/>
      <c r="BK43" s="364"/>
      <c r="BL43" s="361"/>
      <c r="BM43" s="364" t="s">
        <v>664</v>
      </c>
      <c r="BN43" s="364" t="s">
        <v>664</v>
      </c>
    </row>
    <row r="44" spans="1:71" ht="15" customHeight="1">
      <c r="A44" s="190"/>
      <c r="B44" s="133"/>
      <c r="C44" s="286"/>
      <c r="D44" s="133"/>
      <c r="E44" s="190"/>
      <c r="F44" s="156"/>
      <c r="G44" s="156"/>
      <c r="H44" s="156"/>
      <c r="I44" s="156"/>
      <c r="J44" s="156"/>
      <c r="K44" s="133"/>
      <c r="L44" s="156"/>
      <c r="M44" s="156"/>
      <c r="N44" s="156"/>
      <c r="O44" s="156"/>
      <c r="P44" s="156"/>
      <c r="Q44" s="156"/>
      <c r="R44" s="156"/>
      <c r="S44" s="156"/>
      <c r="T44" s="156"/>
      <c r="U44" s="156"/>
      <c r="V44" s="133"/>
      <c r="W44" s="133"/>
      <c r="X44" s="305"/>
      <c r="Y44" s="305"/>
      <c r="Z44" s="305"/>
      <c r="AA44" s="305"/>
      <c r="AB44" s="169"/>
      <c r="AC44" s="169"/>
      <c r="AD44" s="156"/>
      <c r="AE44" s="169"/>
      <c r="AF44" s="169"/>
      <c r="AG44" s="156"/>
      <c r="AH44" s="156"/>
      <c r="AI44" s="156"/>
      <c r="AJ44" s="156"/>
      <c r="AK44" s="156"/>
      <c r="AL44" s="156"/>
      <c r="AM44" s="156"/>
      <c r="AN44" s="156"/>
      <c r="AO44" s="156"/>
      <c r="AP44" s="305"/>
      <c r="AQ44" s="305"/>
      <c r="AR44" s="305"/>
      <c r="AS44" s="156"/>
      <c r="AT44" s="156"/>
      <c r="AV44" s="1150"/>
      <c r="AW44" s="438" t="str">
        <f>C26</f>
        <v/>
      </c>
      <c r="AX44" s="431">
        <f>IF(AG26="",0,2)</f>
        <v>0</v>
      </c>
      <c r="AY44" s="432" t="s">
        <v>318</v>
      </c>
      <c r="AZ44" s="433">
        <f t="shared" ref="AZ44:BC44" si="2">AZ$35*AZ43</f>
        <v>0</v>
      </c>
      <c r="BA44" s="434">
        <f t="shared" si="2"/>
        <v>0</v>
      </c>
      <c r="BB44" s="434">
        <f t="shared" si="2"/>
        <v>0</v>
      </c>
      <c r="BC44" s="435">
        <f t="shared" si="2"/>
        <v>0</v>
      </c>
      <c r="BD44" s="435">
        <f>BD$35*BD43</f>
        <v>0</v>
      </c>
      <c r="BE44" s="431">
        <f>IF(T61="○",3,0)</f>
        <v>0</v>
      </c>
      <c r="BF44" s="436" t="str">
        <f>IF(C26="","-",IF(A26=$C$82,"-",SUM(AX44,AZ44,BA44,BB44,BC44,BD44,BE44)))</f>
        <v>-</v>
      </c>
      <c r="BI44" s="52"/>
      <c r="BJ44" s="364"/>
      <c r="BK44" s="52"/>
      <c r="BL44" s="52"/>
      <c r="BM44" s="52" t="s">
        <v>619</v>
      </c>
      <c r="BN44" s="361" t="s">
        <v>679</v>
      </c>
    </row>
    <row r="45" spans="1:71" ht="15" customHeight="1">
      <c r="AV45" s="439"/>
      <c r="AW45" s="439"/>
      <c r="AX45" s="439"/>
      <c r="AY45" s="440"/>
      <c r="AZ45" s="439"/>
      <c r="BA45" s="439"/>
      <c r="BB45" s="439"/>
      <c r="BC45" s="439"/>
      <c r="BD45" s="439"/>
      <c r="BE45" s="1152" t="s">
        <v>351</v>
      </c>
      <c r="BF45" s="1148">
        <f>MIN(BF40,BF42,BF44)</f>
        <v>0</v>
      </c>
      <c r="BM45" s="52" t="s">
        <v>651</v>
      </c>
      <c r="BN45" s="361" t="s">
        <v>679</v>
      </c>
    </row>
    <row r="46" spans="1:71" ht="15" customHeight="1">
      <c r="AI46" s="347"/>
      <c r="AJ46" s="347"/>
      <c r="AS46" s="347"/>
      <c r="AT46" s="347"/>
      <c r="AV46" s="439"/>
      <c r="AW46" s="439"/>
      <c r="AX46" s="439"/>
      <c r="AY46" s="440"/>
      <c r="AZ46" s="439"/>
      <c r="BA46" s="439"/>
      <c r="BB46" s="439"/>
      <c r="BC46" s="439"/>
      <c r="BD46" s="439"/>
      <c r="BE46" s="1152"/>
      <c r="BF46" s="1148"/>
      <c r="BM46" s="52" t="s">
        <v>632</v>
      </c>
      <c r="BN46" s="361" t="s">
        <v>679</v>
      </c>
    </row>
    <row r="47" spans="1:71" ht="15" customHeight="1">
      <c r="A47" s="202"/>
      <c r="B47" s="202"/>
      <c r="C47" s="202"/>
      <c r="D47" s="202"/>
      <c r="E47" s="202"/>
      <c r="F47" s="202"/>
      <c r="G47" s="202"/>
      <c r="H47" s="202"/>
      <c r="I47" s="202"/>
      <c r="J47" s="202"/>
      <c r="K47" s="202"/>
      <c r="AI47" s="347"/>
      <c r="AJ47" s="347"/>
      <c r="AS47" s="347"/>
      <c r="AT47" s="347"/>
      <c r="BM47" s="52" t="s">
        <v>652</v>
      </c>
      <c r="BN47" s="361" t="s">
        <v>679</v>
      </c>
    </row>
    <row r="48" spans="1:71" ht="15" customHeight="1">
      <c r="A48" s="202"/>
      <c r="B48" s="202"/>
      <c r="C48" s="202"/>
      <c r="D48" s="202"/>
      <c r="E48" s="202"/>
      <c r="F48" s="202"/>
      <c r="G48" s="202"/>
      <c r="H48" s="202"/>
      <c r="I48" s="202"/>
      <c r="J48" s="202"/>
      <c r="K48" s="202"/>
      <c r="L48" s="4"/>
      <c r="M48" s="4"/>
      <c r="N48" s="4"/>
      <c r="O48" s="4"/>
      <c r="P48" s="4"/>
      <c r="Q48" s="252"/>
      <c r="R48" s="366"/>
      <c r="S48" s="366"/>
      <c r="T48" s="366"/>
      <c r="U48" s="366"/>
      <c r="V48" s="366"/>
      <c r="W48" s="140"/>
      <c r="X48" s="140"/>
      <c r="AC48" s="140"/>
      <c r="AD48" s="140"/>
      <c r="AE48" s="140"/>
      <c r="AF48" s="140"/>
      <c r="AG48" s="140"/>
      <c r="AH48" s="140"/>
      <c r="AI48" s="347"/>
      <c r="AJ48" s="347"/>
      <c r="AS48" s="347"/>
      <c r="AT48" s="347"/>
      <c r="BM48" s="52" t="s">
        <v>653</v>
      </c>
      <c r="BN48" s="361" t="s">
        <v>679</v>
      </c>
    </row>
    <row r="49" spans="1:69" ht="15" customHeight="1">
      <c r="A49" s="130"/>
      <c r="B49" s="130"/>
      <c r="C49" s="202"/>
      <c r="D49" s="130"/>
      <c r="E49" s="130"/>
      <c r="F49" s="130"/>
      <c r="G49" s="130"/>
      <c r="H49" s="130"/>
      <c r="I49" s="130"/>
      <c r="J49" s="130"/>
      <c r="AI49" s="347"/>
      <c r="AJ49" s="347"/>
      <c r="AS49" s="347"/>
      <c r="AT49" s="347"/>
      <c r="BM49" s="52" t="s">
        <v>654</v>
      </c>
      <c r="BN49" s="361" t="s">
        <v>679</v>
      </c>
    </row>
    <row r="50" spans="1:69" ht="15" customHeight="1">
      <c r="B50" s="130"/>
      <c r="C50" s="202"/>
      <c r="D50" s="130"/>
      <c r="E50" s="350"/>
      <c r="F50" s="350"/>
      <c r="G50" s="350"/>
      <c r="H50" s="350"/>
      <c r="I50" s="350"/>
      <c r="J50" s="350"/>
      <c r="K50" s="350"/>
      <c r="L50" s="350"/>
      <c r="M50" s="350"/>
      <c r="N50" s="350"/>
      <c r="O50" s="350"/>
      <c r="P50" s="350"/>
      <c r="Q50" s="350"/>
      <c r="R50" s="350"/>
      <c r="S50" s="350"/>
      <c r="T50" s="350"/>
      <c r="U50" s="350"/>
      <c r="V50" s="350"/>
      <c r="W50" s="156"/>
      <c r="AI50" s="347"/>
      <c r="AJ50" s="347"/>
      <c r="AS50" s="347"/>
      <c r="AT50" s="347"/>
      <c r="BM50" s="52" t="s">
        <v>655</v>
      </c>
      <c r="BN50" s="361" t="s">
        <v>679</v>
      </c>
    </row>
    <row r="51" spans="1:69" ht="15" customHeight="1">
      <c r="B51" s="133"/>
      <c r="C51" s="202"/>
      <c r="D51" s="133"/>
      <c r="E51" s="350"/>
      <c r="F51" s="350"/>
      <c r="G51" s="350"/>
      <c r="H51" s="350"/>
      <c r="I51" s="350"/>
      <c r="J51" s="350"/>
      <c r="K51" s="350"/>
      <c r="L51" s="350"/>
      <c r="M51" s="350"/>
      <c r="N51" s="350"/>
      <c r="O51" s="350"/>
      <c r="P51" s="350"/>
      <c r="Q51" s="350"/>
      <c r="R51" s="350"/>
      <c r="S51" s="350"/>
      <c r="T51" s="350"/>
      <c r="U51" s="350"/>
      <c r="V51" s="350"/>
      <c r="W51" s="156"/>
      <c r="X51" s="157"/>
      <c r="AI51" s="347"/>
      <c r="AJ51" s="347"/>
      <c r="AS51" s="347"/>
      <c r="AT51" s="347"/>
      <c r="BM51" s="52" t="s">
        <v>656</v>
      </c>
      <c r="BN51" s="361" t="s">
        <v>679</v>
      </c>
    </row>
    <row r="52" spans="1:69" ht="15" customHeight="1">
      <c r="B52" s="133"/>
      <c r="C52" s="385"/>
      <c r="D52" s="133"/>
      <c r="E52" s="386"/>
      <c r="F52" s="386"/>
      <c r="G52" s="386"/>
      <c r="H52" s="159"/>
      <c r="I52" s="159"/>
      <c r="J52" s="159"/>
      <c r="K52" s="159"/>
      <c r="L52" s="159"/>
      <c r="M52" s="159"/>
      <c r="N52" s="159"/>
      <c r="O52" s="159"/>
      <c r="P52" s="159"/>
      <c r="Q52" s="159"/>
      <c r="R52" s="159"/>
      <c r="S52" s="159"/>
      <c r="T52" s="159"/>
      <c r="U52" s="159"/>
      <c r="V52" s="159"/>
      <c r="W52" s="159"/>
      <c r="X52" s="157"/>
      <c r="AI52" s="347"/>
      <c r="AJ52" s="347"/>
      <c r="AS52" s="347"/>
      <c r="AT52" s="347"/>
    </row>
    <row r="53" spans="1:69" ht="15" customHeight="1">
      <c r="B53" s="133"/>
      <c r="C53" s="385"/>
      <c r="D53" s="133"/>
      <c r="E53" s="386"/>
      <c r="F53" s="386"/>
      <c r="G53" s="386"/>
      <c r="H53" s="159"/>
      <c r="I53" s="159"/>
      <c r="J53" s="159"/>
      <c r="K53" s="159"/>
      <c r="L53" s="159"/>
      <c r="M53" s="159"/>
      <c r="N53" s="159"/>
      <c r="O53" s="159"/>
      <c r="P53" s="159"/>
      <c r="Q53" s="159"/>
      <c r="R53" s="159"/>
      <c r="S53" s="159"/>
      <c r="T53" s="159"/>
      <c r="U53" s="159"/>
      <c r="V53" s="159"/>
      <c r="W53" s="159"/>
      <c r="X53" s="158"/>
      <c r="AI53" s="347"/>
      <c r="AJ53" s="347"/>
      <c r="AL53" s="125"/>
      <c r="AM53" s="125"/>
      <c r="AN53" s="125"/>
      <c r="AO53" s="125"/>
      <c r="AP53" s="125"/>
      <c r="AQ53" s="125"/>
      <c r="AR53" s="125"/>
      <c r="AS53" s="125"/>
      <c r="AT53" s="125"/>
      <c r="BI53" s="52" t="s">
        <v>657</v>
      </c>
      <c r="BJ53" s="52" t="s">
        <v>660</v>
      </c>
      <c r="BK53" s="364" t="s">
        <v>665</v>
      </c>
      <c r="BL53" s="364" t="s">
        <v>661</v>
      </c>
      <c r="BM53" s="364" t="s">
        <v>662</v>
      </c>
      <c r="BN53" s="364" t="s">
        <v>666</v>
      </c>
      <c r="BO53" s="361" t="s">
        <v>663</v>
      </c>
      <c r="BP53" s="364" t="s">
        <v>664</v>
      </c>
      <c r="BQ53" s="361" t="s">
        <v>679</v>
      </c>
    </row>
    <row r="54" spans="1:69" ht="15" customHeight="1">
      <c r="B54" s="133"/>
      <c r="C54" s="163"/>
      <c r="D54" s="133"/>
      <c r="E54" s="348"/>
      <c r="F54" s="348"/>
      <c r="G54" s="348"/>
      <c r="H54" s="348"/>
      <c r="I54" s="348"/>
      <c r="J54" s="348"/>
      <c r="K54" s="348"/>
      <c r="L54" s="348"/>
      <c r="M54" s="348"/>
      <c r="N54" s="348"/>
      <c r="O54" s="348"/>
      <c r="P54" s="348"/>
      <c r="Q54" s="348"/>
      <c r="R54" s="348"/>
      <c r="S54" s="348"/>
      <c r="T54" s="159"/>
      <c r="U54" s="159"/>
      <c r="V54" s="159"/>
      <c r="W54" s="159"/>
      <c r="X54" s="158"/>
      <c r="AI54" s="347"/>
      <c r="AJ54" s="347"/>
      <c r="AL54" s="125"/>
      <c r="AM54" s="125"/>
      <c r="AN54" s="125"/>
      <c r="AO54" s="125"/>
      <c r="AP54" s="125"/>
      <c r="AQ54" s="125"/>
      <c r="AR54" s="125"/>
      <c r="AS54" s="125"/>
      <c r="AT54" s="125"/>
      <c r="BI54" s="52" t="s">
        <v>513</v>
      </c>
      <c r="BJ54" s="364" t="s">
        <v>668</v>
      </c>
      <c r="BK54" s="52" t="s">
        <v>513</v>
      </c>
      <c r="BL54" s="52" t="s">
        <v>513</v>
      </c>
      <c r="BM54" s="52" t="s">
        <v>513</v>
      </c>
      <c r="BN54" s="364" t="s">
        <v>672</v>
      </c>
      <c r="BO54" s="364" t="s">
        <v>673</v>
      </c>
      <c r="BP54" s="52" t="s">
        <v>513</v>
      </c>
      <c r="BQ54" s="52" t="s">
        <v>513</v>
      </c>
    </row>
    <row r="55" spans="1:69" ht="15" customHeight="1">
      <c r="B55" s="169"/>
      <c r="C55" s="169"/>
      <c r="D55" s="169"/>
      <c r="E55" s="348"/>
      <c r="F55" s="348"/>
      <c r="G55" s="348"/>
      <c r="H55" s="348"/>
      <c r="I55" s="348"/>
      <c r="J55" s="348"/>
      <c r="K55" s="348"/>
      <c r="L55" s="348"/>
      <c r="M55" s="348"/>
      <c r="N55" s="348"/>
      <c r="O55" s="348"/>
      <c r="P55" s="348"/>
      <c r="Q55" s="348"/>
      <c r="R55" s="348"/>
      <c r="S55" s="348"/>
      <c r="T55" s="159"/>
      <c r="U55" s="159"/>
      <c r="V55" s="159"/>
      <c r="W55" s="159"/>
      <c r="X55" s="158"/>
      <c r="Y55" s="158"/>
      <c r="Z55" s="158"/>
      <c r="AL55" s="125"/>
      <c r="AM55" s="125"/>
      <c r="AN55" s="125"/>
      <c r="AO55" s="125"/>
      <c r="AP55" s="125"/>
      <c r="AQ55" s="125"/>
      <c r="AR55" s="125"/>
      <c r="AS55" s="125"/>
      <c r="AT55" s="125"/>
      <c r="BI55" s="52"/>
      <c r="BJ55" s="364" t="s">
        <v>669</v>
      </c>
      <c r="BK55" s="364"/>
      <c r="BL55" s="364"/>
      <c r="BM55" s="364"/>
      <c r="BN55" s="364"/>
      <c r="BO55" s="364" t="s">
        <v>673</v>
      </c>
      <c r="BP55" s="364"/>
      <c r="BQ55" s="364"/>
    </row>
    <row r="56" spans="1:69" ht="15" customHeight="1">
      <c r="B56" s="169"/>
      <c r="C56" s="169"/>
      <c r="D56" s="169"/>
      <c r="E56" s="349"/>
      <c r="F56" s="349"/>
      <c r="G56" s="349"/>
      <c r="H56" s="349"/>
      <c r="I56" s="349"/>
      <c r="J56" s="349"/>
      <c r="K56" s="349"/>
      <c r="L56" s="349"/>
      <c r="M56" s="349"/>
      <c r="N56" s="349"/>
      <c r="O56" s="349"/>
      <c r="P56" s="349"/>
      <c r="Q56" s="349"/>
      <c r="R56" s="349"/>
      <c r="S56" s="349"/>
      <c r="T56" s="159"/>
      <c r="U56" s="159"/>
      <c r="V56" s="159"/>
      <c r="W56" s="159"/>
      <c r="X56" s="158"/>
      <c r="Y56" s="158"/>
      <c r="Z56" s="158"/>
      <c r="AL56" s="169"/>
      <c r="AM56" s="169"/>
      <c r="AN56" s="169"/>
      <c r="AO56" s="169"/>
      <c r="AP56" s="169"/>
      <c r="AQ56" s="169"/>
      <c r="AR56" s="169"/>
      <c r="AS56" s="357"/>
      <c r="AT56" s="357"/>
      <c r="AY56" t="s">
        <v>639</v>
      </c>
      <c r="AZ56" t="s">
        <v>641</v>
      </c>
      <c r="BA56" t="s">
        <v>642</v>
      </c>
      <c r="BB56" t="s">
        <v>643</v>
      </c>
      <c r="BC56" t="s">
        <v>644</v>
      </c>
      <c r="BD56" s="360"/>
      <c r="BI56" s="52"/>
      <c r="BJ56" s="364"/>
      <c r="BK56" s="364"/>
      <c r="BL56" s="364"/>
      <c r="BM56" s="364"/>
      <c r="BN56" s="364"/>
      <c r="BO56" s="364" t="s">
        <v>674</v>
      </c>
      <c r="BP56" s="364"/>
      <c r="BQ56" s="364"/>
    </row>
    <row r="57" spans="1:69" ht="15" customHeight="1">
      <c r="A57" s="190"/>
      <c r="B57" s="133"/>
      <c r="C57" s="286"/>
      <c r="D57" s="133"/>
      <c r="E57" s="156"/>
      <c r="F57" s="156"/>
      <c r="G57" s="156"/>
      <c r="H57" s="156"/>
      <c r="I57" s="156"/>
      <c r="J57" s="156"/>
      <c r="K57" s="156"/>
      <c r="L57" s="156"/>
      <c r="M57" s="156"/>
      <c r="N57" s="156"/>
      <c r="O57" s="156"/>
      <c r="P57" s="156"/>
      <c r="Q57" s="156"/>
      <c r="R57" s="156"/>
      <c r="S57" s="156"/>
      <c r="T57" s="156"/>
      <c r="U57" s="156"/>
      <c r="V57" s="156"/>
      <c r="W57" s="156"/>
      <c r="X57" s="157"/>
      <c r="Y57" s="157"/>
      <c r="Z57" s="157"/>
      <c r="AL57" s="169"/>
      <c r="AM57" s="169"/>
      <c r="AN57" s="169"/>
      <c r="AO57" s="169"/>
      <c r="AP57" s="169"/>
      <c r="AQ57" s="169"/>
      <c r="AR57" s="169"/>
      <c r="AS57" s="357"/>
      <c r="AT57" s="357"/>
      <c r="AX57" s="4"/>
      <c r="AY57" t="s">
        <v>640</v>
      </c>
      <c r="AZ57" t="s">
        <v>617</v>
      </c>
      <c r="BA57" t="s">
        <v>617</v>
      </c>
      <c r="BB57" t="s">
        <v>617</v>
      </c>
      <c r="BC57" s="4" t="s">
        <v>630</v>
      </c>
      <c r="BD57" s="4"/>
      <c r="BI57" s="364"/>
      <c r="BJ57" s="361"/>
      <c r="BK57" s="361"/>
      <c r="BL57" s="364"/>
      <c r="BM57" s="364"/>
      <c r="BN57" s="364"/>
      <c r="BO57" s="364"/>
      <c r="BP57" s="364"/>
      <c r="BQ57" s="361"/>
    </row>
    <row r="58" spans="1:69" ht="15" customHeight="1">
      <c r="A58" s="190"/>
      <c r="B58" s="133"/>
      <c r="C58" s="343"/>
      <c r="D58" s="133"/>
      <c r="E58" s="156"/>
      <c r="F58" s="156"/>
      <c r="G58" s="156"/>
      <c r="H58" s="156"/>
      <c r="I58" s="156"/>
      <c r="J58" s="156"/>
      <c r="K58" s="156"/>
      <c r="L58" s="156"/>
      <c r="M58" s="156"/>
      <c r="N58" s="156"/>
      <c r="O58" s="156"/>
      <c r="P58" s="156"/>
      <c r="Q58" s="156"/>
      <c r="R58" s="156"/>
      <c r="S58" s="156"/>
      <c r="T58" s="156"/>
      <c r="U58" s="156"/>
      <c r="V58" s="156"/>
      <c r="W58" s="156"/>
      <c r="X58" s="157"/>
      <c r="Y58" s="157"/>
      <c r="Z58" s="157"/>
      <c r="AA58" s="156"/>
      <c r="AH58" s="125"/>
      <c r="AI58" s="159"/>
      <c r="AJ58" s="159"/>
      <c r="AK58" s="159"/>
      <c r="AX58"/>
      <c r="AY58" t="s">
        <v>618</v>
      </c>
      <c r="AZ58" t="s">
        <v>618</v>
      </c>
      <c r="BA58" t="s">
        <v>618</v>
      </c>
      <c r="BB58" t="s">
        <v>618</v>
      </c>
      <c r="BC58" s="4" t="s">
        <v>631</v>
      </c>
      <c r="BD58" s="4"/>
    </row>
    <row r="59" spans="1:69" ht="15" customHeight="1">
      <c r="A59" s="190"/>
      <c r="B59" s="133"/>
      <c r="C59" s="286"/>
      <c r="D59" s="133"/>
      <c r="E59" s="156"/>
      <c r="F59" s="156"/>
      <c r="G59" s="156"/>
      <c r="H59" s="156"/>
      <c r="I59" s="156"/>
      <c r="J59" s="156"/>
      <c r="K59" s="156"/>
      <c r="L59" s="156"/>
      <c r="M59" s="156"/>
      <c r="N59" s="156"/>
      <c r="O59" s="156"/>
      <c r="P59" s="156"/>
      <c r="Q59" s="156"/>
      <c r="R59" s="156"/>
      <c r="S59" s="156"/>
      <c r="T59" s="156"/>
      <c r="U59" s="156"/>
      <c r="V59" s="156"/>
      <c r="W59" s="156"/>
      <c r="X59" s="157"/>
      <c r="Y59" s="346"/>
      <c r="Z59" s="346"/>
      <c r="AA59" s="346"/>
      <c r="AB59" s="194"/>
      <c r="AC59" s="194"/>
      <c r="AD59" s="194"/>
      <c r="AE59" s="194"/>
      <c r="AF59" s="194"/>
      <c r="AG59" s="194"/>
      <c r="AH59" s="194"/>
      <c r="AI59" s="194"/>
      <c r="AJ59" s="194"/>
      <c r="AK59" s="194"/>
      <c r="AL59" s="194"/>
      <c r="AM59" s="194"/>
      <c r="AN59" s="194"/>
      <c r="AO59" s="194"/>
      <c r="AP59" s="194"/>
      <c r="AQ59" s="194"/>
      <c r="AR59" s="194"/>
      <c r="AS59" s="194"/>
      <c r="AT59" s="194"/>
      <c r="AX59"/>
      <c r="AY59" t="s">
        <v>619</v>
      </c>
      <c r="AZ59" t="s">
        <v>619</v>
      </c>
      <c r="BA59" t="s">
        <v>619</v>
      </c>
      <c r="BB59" t="s">
        <v>632</v>
      </c>
      <c r="BC59" s="4" t="s">
        <v>634</v>
      </c>
      <c r="BD59" s="4"/>
    </row>
    <row r="60" spans="1:69" ht="15" customHeight="1">
      <c r="A60" s="190"/>
      <c r="B60" s="133"/>
      <c r="C60" s="343"/>
      <c r="D60" s="133"/>
      <c r="E60" s="156"/>
      <c r="F60" s="156"/>
      <c r="G60" s="156"/>
      <c r="H60" s="156"/>
      <c r="I60" s="156"/>
      <c r="J60" s="156"/>
      <c r="K60" s="156"/>
      <c r="L60" s="156"/>
      <c r="M60" s="156"/>
      <c r="N60" s="156"/>
      <c r="O60" s="156"/>
      <c r="P60" s="156"/>
      <c r="Q60" s="156"/>
      <c r="R60" s="156"/>
      <c r="S60" s="156"/>
      <c r="T60" s="156"/>
      <c r="U60" s="156"/>
      <c r="V60" s="156"/>
      <c r="W60" s="156"/>
      <c r="X60" s="157"/>
      <c r="Y60" s="344"/>
      <c r="Z60" s="344"/>
      <c r="AA60" s="374"/>
      <c r="AB60" s="374"/>
      <c r="AC60" s="374"/>
      <c r="AD60" s="374"/>
      <c r="AE60" s="374"/>
      <c r="AF60" s="374"/>
      <c r="AG60" s="374"/>
      <c r="AH60" s="374"/>
      <c r="AI60" s="374"/>
      <c r="AJ60" s="374"/>
      <c r="AK60" s="374"/>
      <c r="AL60" s="374"/>
      <c r="AM60" s="374"/>
      <c r="AN60" s="374"/>
      <c r="AO60" s="374"/>
      <c r="AP60" s="374"/>
      <c r="AQ60" s="374"/>
      <c r="AR60" s="374"/>
      <c r="AS60" s="374"/>
      <c r="AT60" s="374"/>
      <c r="AX60"/>
      <c r="AY60" t="s">
        <v>620</v>
      </c>
      <c r="AZ60" t="s">
        <v>620</v>
      </c>
      <c r="BA60" t="s">
        <v>620</v>
      </c>
      <c r="BB60" t="s">
        <v>633</v>
      </c>
      <c r="BC60" s="4" t="s">
        <v>635</v>
      </c>
      <c r="BD60" s="4"/>
    </row>
    <row r="61" spans="1:69" ht="15" customHeight="1">
      <c r="A61" s="190"/>
      <c r="B61" s="133"/>
      <c r="C61" s="286"/>
      <c r="D61" s="133"/>
      <c r="E61" s="156"/>
      <c r="F61" s="156"/>
      <c r="G61" s="156"/>
      <c r="H61" s="156"/>
      <c r="I61" s="156"/>
      <c r="J61" s="156"/>
      <c r="K61" s="156"/>
      <c r="L61" s="156"/>
      <c r="M61" s="156"/>
      <c r="N61" s="156"/>
      <c r="O61" s="156"/>
      <c r="P61" s="156"/>
      <c r="Q61" s="156"/>
      <c r="R61" s="156"/>
      <c r="S61" s="156"/>
      <c r="T61" s="156"/>
      <c r="U61" s="156"/>
      <c r="V61" s="156"/>
      <c r="W61" s="156"/>
      <c r="X61" s="157"/>
      <c r="Y61" s="344"/>
      <c r="Z61" s="344"/>
      <c r="AA61" s="374"/>
      <c r="AB61" s="374"/>
      <c r="AC61" s="374"/>
      <c r="AD61" s="374"/>
      <c r="AE61" s="374"/>
      <c r="AF61" s="374"/>
      <c r="AG61" s="374"/>
      <c r="AH61" s="374"/>
      <c r="AI61" s="374"/>
      <c r="AJ61" s="374"/>
      <c r="AK61" s="374"/>
      <c r="AL61" s="374"/>
      <c r="AM61" s="374"/>
      <c r="AN61" s="374"/>
      <c r="AO61" s="374"/>
      <c r="AP61" s="374"/>
      <c r="AQ61" s="374"/>
      <c r="AR61" s="374"/>
      <c r="AS61" s="374"/>
      <c r="AT61" s="374"/>
      <c r="AX61"/>
      <c r="AY61" t="s">
        <v>621</v>
      </c>
      <c r="AZ61" t="s">
        <v>621</v>
      </c>
      <c r="BA61" t="s">
        <v>621</v>
      </c>
      <c r="BB61" t="s">
        <v>627</v>
      </c>
      <c r="BC61" s="4" t="s">
        <v>636</v>
      </c>
      <c r="BD61" s="4"/>
    </row>
    <row r="62" spans="1:69" ht="15" customHeight="1">
      <c r="A62" s="190"/>
      <c r="B62" s="133"/>
      <c r="C62" s="343"/>
      <c r="D62" s="133"/>
      <c r="E62" s="156"/>
      <c r="F62" s="156"/>
      <c r="G62" s="156"/>
      <c r="H62" s="156"/>
      <c r="I62" s="156"/>
      <c r="J62" s="156"/>
      <c r="K62" s="156"/>
      <c r="L62" s="156"/>
      <c r="M62" s="156"/>
      <c r="N62" s="156"/>
      <c r="O62" s="156"/>
      <c r="P62" s="156"/>
      <c r="Q62" s="156"/>
      <c r="R62" s="156"/>
      <c r="S62" s="156"/>
      <c r="T62" s="156"/>
      <c r="U62" s="156"/>
      <c r="V62" s="156"/>
      <c r="W62" s="156"/>
      <c r="X62" s="157"/>
      <c r="Y62" s="374"/>
      <c r="Z62" s="374"/>
      <c r="AA62" s="374"/>
      <c r="AB62" s="374"/>
      <c r="AC62" s="374"/>
      <c r="AD62" s="374"/>
      <c r="AE62" s="374"/>
      <c r="AF62" s="374"/>
      <c r="AG62" s="374"/>
      <c r="AH62" s="374"/>
      <c r="AI62" s="374"/>
      <c r="AJ62" s="374"/>
      <c r="AK62" s="374"/>
      <c r="AL62" s="374"/>
      <c r="AM62" s="374"/>
      <c r="AN62" s="374"/>
      <c r="AO62" s="374"/>
      <c r="AP62" s="374"/>
      <c r="AQ62" s="374"/>
      <c r="AR62" s="374"/>
      <c r="AS62" s="374"/>
      <c r="AT62" s="374"/>
      <c r="AY62" t="s">
        <v>622</v>
      </c>
      <c r="AZ62" t="s">
        <v>624</v>
      </c>
      <c r="BA62" t="s">
        <v>622</v>
      </c>
      <c r="BB62" t="s">
        <v>628</v>
      </c>
      <c r="BC62" s="4" t="s">
        <v>637</v>
      </c>
      <c r="BD62" s="4"/>
    </row>
    <row r="63" spans="1:69" ht="15" customHeight="1">
      <c r="Y63" s="374"/>
      <c r="Z63" s="374"/>
      <c r="AA63" s="345"/>
      <c r="AB63" s="345"/>
      <c r="AC63" s="345"/>
      <c r="AD63" s="345"/>
      <c r="AE63" s="345"/>
      <c r="AF63" s="345"/>
      <c r="AG63" s="345"/>
      <c r="AH63" s="345"/>
      <c r="AI63" s="345"/>
      <c r="AJ63" s="345"/>
      <c r="AK63" s="345"/>
      <c r="AL63" s="345"/>
      <c r="AM63" s="345"/>
      <c r="AN63" s="345"/>
      <c r="AO63" s="345"/>
      <c r="AP63" s="345"/>
      <c r="AQ63" s="345"/>
      <c r="AR63" s="345"/>
      <c r="AS63" s="345"/>
      <c r="AT63" s="345"/>
      <c r="AY63" t="s">
        <v>623</v>
      </c>
      <c r="AZ63" s="4"/>
      <c r="BA63" t="s">
        <v>623</v>
      </c>
      <c r="BB63" t="s">
        <v>629</v>
      </c>
      <c r="BC63" s="4" t="s">
        <v>638</v>
      </c>
      <c r="BD63" s="4"/>
    </row>
    <row r="64" spans="1:69" ht="15" customHeight="1">
      <c r="Y64" s="374"/>
      <c r="Z64" s="374"/>
      <c r="AA64" s="345"/>
      <c r="AB64" s="345"/>
      <c r="AC64" s="345"/>
      <c r="AD64" s="345"/>
      <c r="AE64" s="345"/>
      <c r="AF64" s="345"/>
      <c r="AG64" s="345"/>
      <c r="AH64" s="345"/>
      <c r="AI64" s="345"/>
      <c r="AJ64" s="345"/>
      <c r="AK64" s="345"/>
      <c r="AL64" s="345"/>
      <c r="AM64" s="345"/>
      <c r="AN64" s="345"/>
      <c r="AO64" s="345"/>
      <c r="AP64" s="345"/>
      <c r="AQ64" s="345"/>
      <c r="AR64" s="345"/>
      <c r="AS64" s="345"/>
      <c r="AT64" s="345"/>
      <c r="AY64" t="s">
        <v>646</v>
      </c>
      <c r="AZ64" s="4"/>
      <c r="BA64" t="s">
        <v>802</v>
      </c>
      <c r="BB64"/>
      <c r="BC64" s="4" t="s">
        <v>803</v>
      </c>
      <c r="BD64" s="4"/>
    </row>
    <row r="65" spans="1:56" ht="15" customHeight="1">
      <c r="A65" s="194"/>
      <c r="B65" s="194"/>
      <c r="C65" s="194"/>
      <c r="D65" s="194"/>
      <c r="E65" s="194"/>
      <c r="F65" s="194"/>
      <c r="G65" s="194"/>
      <c r="H65" s="194"/>
      <c r="I65" s="194"/>
      <c r="J65" s="194"/>
      <c r="K65" s="194"/>
      <c r="L65" s="194"/>
      <c r="M65" s="194"/>
      <c r="N65" s="302"/>
      <c r="O65" s="194"/>
      <c r="P65" s="194"/>
      <c r="Q65" s="194"/>
      <c r="R65" s="194"/>
      <c r="S65" s="194"/>
      <c r="T65" s="194"/>
      <c r="U65" s="194"/>
      <c r="V65" s="194"/>
      <c r="W65" s="194"/>
      <c r="X65" s="194"/>
      <c r="Y65" s="374"/>
      <c r="Z65" s="374"/>
      <c r="AA65" s="345"/>
      <c r="AB65" s="345"/>
      <c r="AC65" s="345"/>
      <c r="AD65" s="345"/>
      <c r="AE65" s="345"/>
      <c r="AF65" s="345"/>
      <c r="AG65" s="345"/>
      <c r="AH65" s="345"/>
      <c r="AI65" s="345"/>
      <c r="AJ65" s="345"/>
      <c r="AK65" s="345"/>
      <c r="AL65" s="345"/>
      <c r="AM65" s="345"/>
      <c r="AN65" s="345"/>
      <c r="AO65" s="345"/>
      <c r="AP65" s="345"/>
      <c r="AQ65" s="345"/>
      <c r="AR65" s="345"/>
      <c r="AS65" s="345"/>
      <c r="AT65" s="345"/>
      <c r="AY65" t="s">
        <v>624</v>
      </c>
      <c r="AZ65" s="4"/>
      <c r="BA65" t="s">
        <v>624</v>
      </c>
      <c r="BB65"/>
      <c r="BC65" s="4" t="s">
        <v>803</v>
      </c>
      <c r="BD65" s="4"/>
    </row>
    <row r="66" spans="1:56" ht="15" customHeight="1">
      <c r="A66" s="194"/>
      <c r="B66" s="352" t="s">
        <v>299</v>
      </c>
      <c r="C66" s="194"/>
      <c r="D66" s="194"/>
      <c r="E66" s="194"/>
      <c r="F66" s="194"/>
      <c r="G66" s="194"/>
      <c r="H66" s="194"/>
      <c r="I66" s="333"/>
      <c r="J66" s="333"/>
      <c r="K66" s="333"/>
      <c r="L66" s="333"/>
      <c r="M66" s="333"/>
      <c r="N66" s="333"/>
      <c r="O66" s="332"/>
      <c r="P66" s="332"/>
      <c r="Q66" s="332"/>
      <c r="R66" s="332"/>
      <c r="S66" s="332"/>
      <c r="T66" s="332"/>
      <c r="U66" s="332"/>
      <c r="V66" s="332"/>
      <c r="W66" s="332"/>
      <c r="X66" s="332"/>
      <c r="Y66" s="332"/>
      <c r="Z66" s="332"/>
      <c r="AA66" s="332"/>
      <c r="AB66" s="332"/>
      <c r="AC66" s="332"/>
      <c r="AD66" s="332"/>
      <c r="AE66" s="332"/>
      <c r="AF66" s="332"/>
      <c r="AG66" s="332"/>
      <c r="AH66" s="332"/>
      <c r="AI66" s="332"/>
      <c r="AJ66" s="332"/>
      <c r="AK66" s="332"/>
      <c r="AL66" s="332"/>
      <c r="AM66" s="332"/>
      <c r="AN66" s="332"/>
      <c r="AO66" s="332"/>
      <c r="AP66" s="332"/>
      <c r="AQ66" s="332"/>
      <c r="AR66" s="332"/>
      <c r="AS66" s="332"/>
      <c r="AT66" s="332"/>
      <c r="AY66" t="s">
        <v>625</v>
      </c>
      <c r="AZ66" s="4"/>
      <c r="BA66" t="s">
        <v>625</v>
      </c>
      <c r="BB66"/>
      <c r="BC66" s="4"/>
      <c r="BD66" s="4"/>
    </row>
    <row r="67" spans="1:56" ht="15" customHeight="1">
      <c r="A67" s="194"/>
      <c r="B67" s="194"/>
      <c r="D67" s="194"/>
      <c r="E67" s="194"/>
      <c r="F67" s="194"/>
      <c r="G67" s="194"/>
      <c r="H67" s="194"/>
      <c r="AY67" t="s">
        <v>626</v>
      </c>
      <c r="AZ67" s="4"/>
      <c r="BA67" t="s">
        <v>626</v>
      </c>
      <c r="BB67"/>
      <c r="BC67" s="4"/>
      <c r="BD67" s="4"/>
    </row>
    <row r="68" spans="1:56" ht="15" customHeight="1">
      <c r="B68" s="194"/>
      <c r="C68" s="194" t="s">
        <v>298</v>
      </c>
      <c r="D68" s="194"/>
      <c r="E68" s="194"/>
      <c r="F68" s="194"/>
      <c r="G68" s="194"/>
      <c r="H68" s="194"/>
      <c r="I68" s="194"/>
      <c r="J68" s="194"/>
      <c r="K68" s="194"/>
      <c r="L68" s="194"/>
      <c r="M68" s="194"/>
      <c r="N68" s="194"/>
      <c r="O68" s="194"/>
      <c r="P68" s="194"/>
      <c r="Q68" s="194"/>
      <c r="R68" s="194"/>
      <c r="S68" s="194"/>
      <c r="T68" s="194"/>
      <c r="U68" s="194"/>
      <c r="V68" s="194"/>
      <c r="W68" s="194"/>
      <c r="X68" s="194"/>
      <c r="AY68" t="s">
        <v>645</v>
      </c>
      <c r="AZ68" s="4"/>
      <c r="BA68" t="s">
        <v>804</v>
      </c>
      <c r="BB68"/>
      <c r="BC68" s="4"/>
      <c r="BD68" s="4"/>
    </row>
    <row r="69" spans="1:56" ht="15" customHeight="1">
      <c r="A69" s="194"/>
      <c r="B69" s="196" t="s">
        <v>604</v>
      </c>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6"/>
      <c r="AB69" s="196"/>
      <c r="AC69" s="196"/>
      <c r="AD69" s="196"/>
      <c r="AE69" s="196"/>
      <c r="AF69" s="196"/>
      <c r="AG69" s="196"/>
      <c r="AH69" s="196"/>
      <c r="AI69" s="196"/>
      <c r="AJ69" s="196"/>
      <c r="AK69" s="196"/>
      <c r="AL69" s="196"/>
      <c r="AM69" s="196"/>
      <c r="AN69" s="194"/>
      <c r="AO69" s="194"/>
      <c r="AP69" s="194"/>
      <c r="AQ69" s="194"/>
      <c r="AR69" s="194"/>
      <c r="AS69" s="194"/>
      <c r="AT69" s="194"/>
      <c r="AY69" s="4"/>
      <c r="AZ69" s="4"/>
      <c r="BA69" s="4"/>
      <c r="BB69" s="4"/>
      <c r="BC69" s="4"/>
      <c r="BD69" s="4"/>
    </row>
    <row r="70" spans="1:56" ht="15" customHeight="1">
      <c r="C70" s="5" t="s">
        <v>24</v>
      </c>
      <c r="I70" s="194"/>
      <c r="J70" s="194"/>
      <c r="K70" s="194"/>
      <c r="L70" s="194"/>
      <c r="M70" s="194"/>
      <c r="N70" s="303"/>
      <c r="O70" s="194"/>
      <c r="P70" s="194"/>
      <c r="Q70" s="194"/>
      <c r="R70" s="194"/>
      <c r="S70" s="196"/>
      <c r="T70" s="196"/>
      <c r="U70" s="196"/>
      <c r="V70" s="196"/>
      <c r="W70" s="196"/>
      <c r="X70" s="196"/>
      <c r="Y70" s="196"/>
      <c r="Z70" s="196"/>
      <c r="AA70" s="194"/>
      <c r="AB70" s="194"/>
      <c r="AC70" s="194"/>
      <c r="AD70" s="194"/>
      <c r="AE70" s="194"/>
      <c r="AF70" s="194"/>
      <c r="AG70" s="194"/>
      <c r="AH70" s="194"/>
      <c r="AI70" s="194"/>
      <c r="AJ70" s="194"/>
      <c r="AK70" s="194"/>
      <c r="AL70" s="194"/>
      <c r="AM70" s="194"/>
      <c r="AN70" s="194"/>
      <c r="AO70" s="194"/>
      <c r="AP70" s="194"/>
      <c r="AQ70" s="194"/>
      <c r="AR70" s="194"/>
      <c r="AS70" s="194"/>
      <c r="AT70" s="194"/>
      <c r="AY70" s="362"/>
      <c r="AZ70" s="4"/>
      <c r="BA70" s="4"/>
      <c r="BB70" s="4"/>
      <c r="BC70" s="4"/>
      <c r="BD70" s="4"/>
    </row>
    <row r="71" spans="1:56" ht="15" customHeight="1">
      <c r="A71" s="4"/>
      <c r="C71" s="5" t="s">
        <v>35</v>
      </c>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6" t="s">
        <v>677</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658</v>
      </c>
      <c r="D74" s="4" t="s">
        <v>667</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650</v>
      </c>
      <c r="D75" s="4" t="s">
        <v>650</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649</v>
      </c>
      <c r="D76" t="s">
        <v>649</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0"/>
      <c r="B77" s="363"/>
      <c r="C77" s="5" t="s">
        <v>708</v>
      </c>
      <c r="D77" t="s">
        <v>649</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09"/>
      <c r="AB79" s="1109"/>
      <c r="AC79" s="4"/>
      <c r="AD79" s="4"/>
      <c r="AE79" s="4"/>
      <c r="AF79" s="4"/>
      <c r="AG79" s="4"/>
      <c r="AH79" s="4"/>
      <c r="AI79" s="4"/>
      <c r="AJ79" s="4"/>
      <c r="AK79" s="4"/>
      <c r="AL79" s="4"/>
      <c r="AM79" s="4"/>
      <c r="AN79" s="4"/>
      <c r="AO79" s="4"/>
      <c r="AP79" s="4"/>
      <c r="AQ79" s="4"/>
      <c r="AR79" s="4"/>
      <c r="AS79" s="4"/>
      <c r="AT79" s="4"/>
    </row>
    <row r="80" spans="1:56" ht="13.5" customHeight="1">
      <c r="A80"/>
      <c r="B80"/>
      <c r="C80"/>
      <c r="E80" s="1104"/>
      <c r="F80" s="1106"/>
      <c r="G80" s="326"/>
      <c r="H80" s="1104"/>
      <c r="I80" s="1105"/>
      <c r="J80" s="1106"/>
      <c r="K80" s="1104"/>
      <c r="L80" s="1105"/>
      <c r="M80" s="1106"/>
      <c r="N80" s="1104"/>
      <c r="O80" s="1106"/>
      <c r="P80" s="1104"/>
      <c r="Q80" s="1105"/>
      <c r="R80" s="1105"/>
      <c r="S80" s="1106"/>
      <c r="T80" s="158"/>
      <c r="AC80" s="935"/>
      <c r="AD80" s="935"/>
      <c r="AE80" s="935"/>
      <c r="AF80" s="125"/>
    </row>
    <row r="81" spans="1:51" ht="13.5" customHeight="1">
      <c r="A81"/>
      <c r="B81"/>
      <c r="C81"/>
      <c r="E81" s="1008"/>
      <c r="F81" s="1010"/>
      <c r="G81" s="327"/>
      <c r="H81" s="1104"/>
      <c r="I81" s="1105"/>
      <c r="J81" s="1106"/>
      <c r="K81" s="1104"/>
      <c r="L81" s="1105"/>
      <c r="M81" s="1106"/>
      <c r="N81" s="1104"/>
      <c r="O81" s="1106"/>
      <c r="P81" s="1104"/>
      <c r="Q81" s="1105"/>
      <c r="R81" s="1105"/>
      <c r="S81" s="1106"/>
      <c r="T81" s="214"/>
      <c r="AA81" s="126"/>
      <c r="AC81" s="935"/>
      <c r="AD81" s="935"/>
      <c r="AE81" s="935"/>
      <c r="AF81" s="125"/>
    </row>
    <row r="82" spans="1:51" ht="13.5" customHeight="1">
      <c r="A82"/>
      <c r="B82"/>
      <c r="C82"/>
      <c r="E82" s="1008"/>
      <c r="F82" s="1010"/>
      <c r="G82" s="125"/>
      <c r="H82" s="4"/>
      <c r="AA82" s="935"/>
      <c r="AB82" s="935"/>
      <c r="AC82" s="935"/>
      <c r="AD82" s="935"/>
      <c r="AE82" s="935"/>
      <c r="AF82" s="125"/>
      <c r="AY82" s="5"/>
    </row>
    <row r="83" spans="1:51" ht="13.5" customHeight="1">
      <c r="A83"/>
      <c r="B83"/>
      <c r="C83"/>
      <c r="AA83" s="125"/>
      <c r="AB83" s="125"/>
      <c r="AC83" s="125"/>
      <c r="AD83" s="125"/>
      <c r="AE83" s="125"/>
      <c r="AF83" s="125"/>
      <c r="AY83" s="5"/>
    </row>
    <row r="84" spans="1:51" ht="13.5" customHeight="1">
      <c r="A84"/>
      <c r="B84" s="196" t="s">
        <v>685</v>
      </c>
      <c r="C84" s="194"/>
      <c r="AA84" s="935"/>
      <c r="AB84" s="935"/>
      <c r="AC84" s="935"/>
      <c r="AD84" s="935"/>
      <c r="AE84" s="935"/>
      <c r="AF84" s="125"/>
      <c r="AY84" s="5"/>
    </row>
    <row r="85" spans="1:51" ht="13.5" customHeight="1">
      <c r="C85" s="401" t="s">
        <v>773</v>
      </c>
      <c r="AY85" s="5"/>
    </row>
    <row r="86" spans="1:51" ht="13.5" customHeight="1">
      <c r="C86" s="401" t="s">
        <v>562</v>
      </c>
      <c r="D86" s="4"/>
      <c r="AY86" s="5"/>
    </row>
    <row r="87" spans="1:51" ht="13.5" customHeight="1">
      <c r="D87" s="4"/>
      <c r="AY87" s="5"/>
    </row>
    <row r="88" spans="1:51" ht="13.5" customHeight="1">
      <c r="A88"/>
      <c r="B88" s="196" t="s">
        <v>807</v>
      </c>
      <c r="C88" s="194"/>
      <c r="AA88" s="935"/>
      <c r="AB88" s="935"/>
      <c r="AC88" s="935"/>
      <c r="AD88" s="935"/>
      <c r="AE88" s="935"/>
      <c r="AF88" s="125"/>
      <c r="AY88" s="5"/>
    </row>
    <row r="89" spans="1:51" ht="13.5" customHeight="1">
      <c r="A89"/>
      <c r="C89" s="448">
        <f>DATEVALUE(YEAR(EOMONTH(EDATE(C90,-96),-3))&amp;"/4/1")</f>
        <v>43191</v>
      </c>
      <c r="D89" s="4" t="s">
        <v>812</v>
      </c>
      <c r="AY89" s="5"/>
    </row>
    <row r="90" spans="1:51" ht="13.5" customHeight="1">
      <c r="A90"/>
      <c r="C90" s="448">
        <f>様式４!R48</f>
        <v>46294</v>
      </c>
      <c r="D90" s="4" t="s">
        <v>808</v>
      </c>
      <c r="AY90" s="5"/>
    </row>
    <row r="91" spans="1:51" ht="13.5" customHeight="1">
      <c r="A91"/>
      <c r="C91" s="448" t="str">
        <f>IF(AE21="平成",DATEVALUE("平成"&amp;AF21&amp;"年4月1日"),IF(AE21="令和",DATEVALUE("令和"&amp;AF21&amp;"年4月1日"),""))</f>
        <v/>
      </c>
      <c r="D91" s="4" t="s">
        <v>809</v>
      </c>
      <c r="N91" s="4"/>
      <c r="AY91" s="5"/>
    </row>
    <row r="92" spans="1:51" ht="13.5" customHeight="1">
      <c r="A92"/>
      <c r="B92"/>
      <c r="C92" s="448" t="str">
        <f>IF(AE23="平成",DATEVALUE("平成"&amp;AF23&amp;"年4月1日"),IF(AE23="令和",DATEVALUE("令和"&amp;AF23&amp;"年4月1日"),""))</f>
        <v/>
      </c>
      <c r="D92" s="4" t="s">
        <v>810</v>
      </c>
      <c r="N92" s="4"/>
      <c r="AY92" s="5"/>
    </row>
    <row r="93" spans="1:51" ht="13.5" customHeight="1">
      <c r="A93"/>
      <c r="B93"/>
      <c r="C93" s="448" t="str">
        <f>IF(AE25="平成",DATEVALUE("平成"&amp;AF25&amp;"年4月1日"),IF(AE25="令和",DATEVALUE("令和"&amp;AF25&amp;"年4月1日"),""))</f>
        <v/>
      </c>
      <c r="D93" s="4" t="s">
        <v>811</v>
      </c>
      <c r="N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c r="D97" s="4"/>
      <c r="AY97" s="5"/>
    </row>
    <row r="98" spans="1:51" ht="13.5" customHeight="1">
      <c r="A98"/>
      <c r="B98"/>
      <c r="C98" s="150"/>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c r="AY102" s="5"/>
    </row>
    <row r="103" spans="1:51" ht="13.5" customHeight="1">
      <c r="A103"/>
      <c r="B103"/>
      <c r="C103" s="150"/>
      <c r="AY103" s="5"/>
    </row>
    <row r="104" spans="1:51" ht="13.5" customHeight="1">
      <c r="B104" s="4"/>
      <c r="AY104" s="5"/>
    </row>
    <row r="105" spans="1:51" ht="13.5" customHeight="1">
      <c r="C105" s="4"/>
      <c r="AY105" s="5"/>
    </row>
    <row r="106" spans="1:51" ht="13.5" customHeight="1">
      <c r="C106" s="4"/>
      <c r="D106" s="4"/>
      <c r="E106" s="4"/>
      <c r="AY106" s="5"/>
    </row>
    <row r="107" spans="1:51" ht="13.5" customHeight="1">
      <c r="AY107" s="5"/>
    </row>
    <row r="108" spans="1:51" ht="13.5" customHeight="1">
      <c r="B108" s="4"/>
      <c r="AY108" s="5"/>
    </row>
    <row r="109" spans="1:51" ht="13.5" customHeight="1">
      <c r="E109" s="4"/>
      <c r="AY109" s="5"/>
    </row>
    <row r="110" spans="1:51" ht="13.5" customHeight="1">
      <c r="E110" s="4"/>
      <c r="AY110" s="5"/>
    </row>
    <row r="111" spans="1:51" ht="13.5" customHeight="1">
      <c r="E111" s="4"/>
      <c r="AY111" s="5"/>
    </row>
    <row r="112" spans="1:51" ht="13.5" customHeight="1">
      <c r="AY112" s="5"/>
    </row>
    <row r="113" spans="2:51" ht="13.5" customHeight="1">
      <c r="B113" s="4"/>
      <c r="AY113" s="5"/>
    </row>
    <row r="114" spans="2:51" ht="13.5" customHeight="1">
      <c r="AY114" s="5"/>
    </row>
    <row r="115" spans="2:51" ht="13.5" customHeight="1">
      <c r="AY115" s="5"/>
    </row>
    <row r="116" spans="2:51" ht="13.5" customHeight="1">
      <c r="AY116" s="5"/>
    </row>
    <row r="117" spans="2:51" ht="13.5" customHeight="1">
      <c r="B117" s="4"/>
      <c r="AY117" s="5"/>
    </row>
    <row r="118" spans="2:51" ht="13.5" customHeight="1">
      <c r="C118" s="4"/>
      <c r="AY118" s="5"/>
    </row>
    <row r="119" spans="2:51" ht="13.5" customHeight="1">
      <c r="C119" s="4"/>
      <c r="AY119" s="5"/>
    </row>
    <row r="120" spans="2:51" ht="13.5" customHeight="1">
      <c r="C120" s="4"/>
      <c r="AY120" s="5"/>
    </row>
    <row r="121" spans="2:51" ht="13.5" customHeight="1">
      <c r="C121" s="4"/>
      <c r="AY121" s="5"/>
    </row>
    <row r="122" spans="2:51" ht="13.5" customHeight="1">
      <c r="AY122" s="5"/>
    </row>
    <row r="123" spans="2:51" ht="13.5" customHeight="1">
      <c r="B123" s="330"/>
      <c r="AY123" s="5"/>
    </row>
    <row r="124" spans="2:51" ht="13.5" customHeight="1">
      <c r="AY124" s="5"/>
    </row>
    <row r="125" spans="2:51" ht="13.5" customHeight="1">
      <c r="AY125" s="5"/>
    </row>
    <row r="126" spans="2:51" ht="13.5" customHeight="1">
      <c r="AY126" s="5"/>
    </row>
    <row r="127" spans="2:51" ht="13.5" customHeight="1">
      <c r="B127" s="330"/>
      <c r="AY127" s="5"/>
    </row>
    <row r="128" spans="2:51" ht="13.5" customHeight="1">
      <c r="C128" s="4"/>
      <c r="AY128" s="5"/>
    </row>
    <row r="129" spans="2:51" ht="13.5" customHeight="1">
      <c r="AY129" s="5"/>
    </row>
    <row r="130" spans="2:51" ht="13.5" customHeight="1">
      <c r="AY130" s="5"/>
    </row>
    <row r="131" spans="2:51" ht="13.5" customHeight="1">
      <c r="B131" s="4"/>
      <c r="C131" s="4"/>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row r="210" spans="51:51" ht="13.5" customHeight="1">
      <c r="AY210" s="5"/>
    </row>
  </sheetData>
  <mergeCells count="129">
    <mergeCell ref="W41:AP41"/>
    <mergeCell ref="W42:AP42"/>
    <mergeCell ref="W40:AP40"/>
    <mergeCell ref="U31:W31"/>
    <mergeCell ref="W32:AP32"/>
    <mergeCell ref="W33:AP33"/>
    <mergeCell ref="W34:AP34"/>
    <mergeCell ref="W35:AP35"/>
    <mergeCell ref="W36:AP36"/>
    <mergeCell ref="W37:AP37"/>
    <mergeCell ref="W38:AP38"/>
    <mergeCell ref="W39:AP39"/>
    <mergeCell ref="AN1:AT1"/>
    <mergeCell ref="A2:AT2"/>
    <mergeCell ref="G3:R3"/>
    <mergeCell ref="AG3:AJ3"/>
    <mergeCell ref="AL3:AT3"/>
    <mergeCell ref="G4:R4"/>
    <mergeCell ref="AG4:AJ4"/>
    <mergeCell ref="AL4:AT4"/>
    <mergeCell ref="A5:F5"/>
    <mergeCell ref="AW8:AW9"/>
    <mergeCell ref="A9:A10"/>
    <mergeCell ref="G9:O10"/>
    <mergeCell ref="AW12:AW13"/>
    <mergeCell ref="A13:A14"/>
    <mergeCell ref="G13:O14"/>
    <mergeCell ref="AV10:AV11"/>
    <mergeCell ref="AW10:AW11"/>
    <mergeCell ref="A11:A12"/>
    <mergeCell ref="G11:O12"/>
    <mergeCell ref="A7:A8"/>
    <mergeCell ref="G7:O7"/>
    <mergeCell ref="G8:O8"/>
    <mergeCell ref="AV8:AV9"/>
    <mergeCell ref="AV12:AV13"/>
    <mergeCell ref="I20:N20"/>
    <mergeCell ref="O20:AD20"/>
    <mergeCell ref="AE20:AH20"/>
    <mergeCell ref="AV41:AV42"/>
    <mergeCell ref="AV39:AV40"/>
    <mergeCell ref="AZ33:BD34"/>
    <mergeCell ref="AV31:AV38"/>
    <mergeCell ref="AY31:BD31"/>
    <mergeCell ref="AY32:BD32"/>
    <mergeCell ref="I25:N26"/>
    <mergeCell ref="O25:T26"/>
    <mergeCell ref="AV18:AV20"/>
    <mergeCell ref="AW18:AW20"/>
    <mergeCell ref="AX18:AX20"/>
    <mergeCell ref="AY18:AY20"/>
    <mergeCell ref="AZ18:AZ20"/>
    <mergeCell ref="AZ23:AZ24"/>
    <mergeCell ref="AV25:AV26"/>
    <mergeCell ref="AW25:AW26"/>
    <mergeCell ref="AX25:AX26"/>
    <mergeCell ref="AY25:AY26"/>
    <mergeCell ref="AZ25:AZ26"/>
    <mergeCell ref="AV21:AV22"/>
    <mergeCell ref="AW21:AW22"/>
    <mergeCell ref="A17:F17"/>
    <mergeCell ref="AA79:AB79"/>
    <mergeCell ref="E80:F80"/>
    <mergeCell ref="H80:J80"/>
    <mergeCell ref="K80:M80"/>
    <mergeCell ref="N80:O80"/>
    <mergeCell ref="P80:S80"/>
    <mergeCell ref="BE45:BE46"/>
    <mergeCell ref="H17:T17"/>
    <mergeCell ref="AW23:AW24"/>
    <mergeCell ref="A18:A20"/>
    <mergeCell ref="B18:D19"/>
    <mergeCell ref="E18:F20"/>
    <mergeCell ref="G18:H20"/>
    <mergeCell ref="I18:AH19"/>
    <mergeCell ref="U17:AH17"/>
    <mergeCell ref="U25:AD26"/>
    <mergeCell ref="AJ25:AM26"/>
    <mergeCell ref="AN25:AP26"/>
    <mergeCell ref="O21:T22"/>
    <mergeCell ref="U21:AD22"/>
    <mergeCell ref="A23:A24"/>
    <mergeCell ref="AX21:AX22"/>
    <mergeCell ref="AY21:AY22"/>
    <mergeCell ref="BF45:BF46"/>
    <mergeCell ref="AV43:AV44"/>
    <mergeCell ref="E82:F82"/>
    <mergeCell ref="AA82:AB82"/>
    <mergeCell ref="AC82:AE82"/>
    <mergeCell ref="AA84:AB84"/>
    <mergeCell ref="AC84:AE84"/>
    <mergeCell ref="AA88:AB88"/>
    <mergeCell ref="AC88:AE88"/>
    <mergeCell ref="AC80:AE80"/>
    <mergeCell ref="E81:F81"/>
    <mergeCell ref="H81:J81"/>
    <mergeCell ref="K81:M81"/>
    <mergeCell ref="N81:O81"/>
    <mergeCell ref="P81:S81"/>
    <mergeCell ref="AC81:AE81"/>
    <mergeCell ref="AZ21:AZ22"/>
    <mergeCell ref="AV23:AV24"/>
    <mergeCell ref="AX23:AX24"/>
    <mergeCell ref="AY23:AY24"/>
    <mergeCell ref="AN23:AP24"/>
    <mergeCell ref="A21:A22"/>
    <mergeCell ref="E21:F22"/>
    <mergeCell ref="G21:H22"/>
    <mergeCell ref="I21:N22"/>
    <mergeCell ref="AE21:AE22"/>
    <mergeCell ref="AF21:AF22"/>
    <mergeCell ref="AG21:AH22"/>
    <mergeCell ref="AE23:AE24"/>
    <mergeCell ref="AF23:AF24"/>
    <mergeCell ref="AG23:AH24"/>
    <mergeCell ref="A25:A26"/>
    <mergeCell ref="E25:F26"/>
    <mergeCell ref="G25:H26"/>
    <mergeCell ref="AY27:AY28"/>
    <mergeCell ref="AZ27:AZ28"/>
    <mergeCell ref="AJ23:AM24"/>
    <mergeCell ref="E23:F24"/>
    <mergeCell ref="G23:H24"/>
    <mergeCell ref="I23:N24"/>
    <mergeCell ref="O23:T24"/>
    <mergeCell ref="U23:AD24"/>
    <mergeCell ref="AE25:AE26"/>
    <mergeCell ref="AF25:AF26"/>
    <mergeCell ref="AG25:AH26"/>
  </mergeCells>
  <phoneticPr fontId="2"/>
  <conditionalFormatting sqref="A21:AG21 A22:AD26 AE23:AG23 AE25:AG25">
    <cfRule type="expression" dxfId="47" priority="6">
      <formula>OR(IF($A9=0,OFFSET($A9,-1,0),$A9)="工場製作",IF($A9=0,OFFSET($A9,-1,0),$A9)="該当なし")</formula>
    </cfRule>
  </conditionalFormatting>
  <conditionalFormatting sqref="G21">
    <cfRule type="expression" dxfId="44" priority="11">
      <formula>AND($G$21="あり",OR($C$91&lt;$C$89,$C$91&gt;$C$90))</formula>
    </cfRule>
  </conditionalFormatting>
  <conditionalFormatting sqref="G23">
    <cfRule type="expression" dxfId="43" priority="21">
      <formula>AND($G$23="あり",OR($C$92&lt;$C$89,$C$92&gt;$C$90))</formula>
    </cfRule>
  </conditionalFormatting>
  <conditionalFormatting sqref="G25">
    <cfRule type="expression" dxfId="42" priority="22">
      <formula>AND($G$25="あり",OR($C$93&lt;$C$89,$C$93&gt;$C$90))</formula>
    </cfRule>
  </conditionalFormatting>
  <conditionalFormatting sqref="I21:AG21 I22:AD26 AE23:AG23 AE25:AG25">
    <cfRule type="expression" dxfId="40" priority="1">
      <formula>$G21="なし"</formula>
    </cfRule>
  </conditionalFormatting>
  <dataValidations count="10">
    <dataValidation type="list" allowBlank="1" showInputMessage="1" showErrorMessage="1" sqref="X9:X14" xr:uid="{C3B62A7A-F7D7-4E25-A4DB-D68FF813A011}">
      <formula1>$C$124:$C$125</formula1>
    </dataValidation>
    <dataValidation type="list" allowBlank="1" showInputMessage="1" showErrorMessage="1" sqref="AX50" xr:uid="{24146A4A-5FED-4113-A2AB-54228D155A1B}">
      <formula1>INDIRECT(INDEX($C$93:$D$97,MATCH($AG33,工種,0),2))</formula1>
    </dataValidation>
    <dataValidation type="list" allowBlank="1" showInputMessage="1" showErrorMessage="1" sqref="AT22:AT27 AS22:AS26" xr:uid="{F51CAC79-559A-46DF-897E-03D2CD09B1F2}">
      <formula1>$C$128:$C$129</formula1>
    </dataValidation>
    <dataValidation type="list" allowBlank="1" showInputMessage="1" showErrorMessage="1" sqref="E50" xr:uid="{D79E8158-4765-46F6-81F0-C5C63B828013}">
      <formula1>$C$105:$C$106</formula1>
    </dataValidation>
    <dataValidation type="list" allowBlank="1" showInputMessage="1" showErrorMessage="1" sqref="O21:T26" xr:uid="{556EA5C1-31C8-4A19-B112-5687F7199BE9}">
      <formula1>INDIRECT(INDEX($C$74:$D$77,MATCH($I21,$C$74:$C$77,0),2))</formula1>
    </dataValidation>
    <dataValidation type="list" allowBlank="1" showInputMessage="1" showErrorMessage="1" sqref="G21 G23 G25" xr:uid="{9E846F1E-1A8B-49B2-BCCE-5DE2AD9E0419}">
      <formula1>$C$70:$C$71</formula1>
    </dataValidation>
    <dataValidation type="list" allowBlank="1" showInputMessage="1" showErrorMessage="1" sqref="I21:N26" xr:uid="{F82B1C1B-9369-492F-92FF-04C8ED64E8F1}">
      <formula1>$C$74:$C$78</formula1>
    </dataValidation>
    <dataValidation type="list" allowBlank="1" showInputMessage="1" showErrorMessage="1" prompt="（空白）を選択した場合は、当該項目は「非表示」となります。" sqref="G17" xr:uid="{CC6EE9CD-80C2-44ED-85BC-2C202E64C9CE}">
      <formula1>$B$76:$D$76</formula1>
    </dataValidation>
    <dataValidation type="list" allowBlank="1" showInputMessage="1" showErrorMessage="1" sqref="U21:AD26" xr:uid="{B829C68A-2B98-4157-B96D-488E4CD8ECD2}">
      <formula1>INDIRECT(INDEX($BM$33:$BN$51,MATCH($O21,$BM$33:$BM$51,0),2))</formula1>
    </dataValidation>
    <dataValidation type="list" allowBlank="1" showInputMessage="1" showErrorMessage="1" sqref="AE21:AE26" xr:uid="{7C4B1B38-FF57-4601-B277-37B074A24C13}">
      <formula1>$C$85:$C$86</formula1>
    </dataValidation>
  </dataValidations>
  <pageMargins left="0.7" right="0.7" top="0.75" bottom="0.75" header="0.3" footer="0.3"/>
  <pageSetup paperSize="9" scale="65" orientation="landscape" horizontalDpi="1200" verticalDpi="1200" r:id="rId1"/>
  <legacyDrawing r:id="rId2"/>
  <extLst>
    <ext xmlns:x14="http://schemas.microsoft.com/office/spreadsheetml/2009/9/main" uri="{78C0D931-6437-407d-A8EE-F0AAD7539E65}">
      <x14:conditionalFormattings>
        <x14:conditionalFormatting xmlns:xm="http://schemas.microsoft.com/office/excel/2006/main">
          <x14:cfRule type="expression" priority="5" id="{B5102587-6742-4A5D-A0D0-DB830132F0E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81AB774E-042A-4619-8156-15F5DF307968}">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D2776653-4D7D-402F-9DFC-7F49CC438E4C}">
            <xm:f>IF($A9=0,OFFSET($A9,-1,0),$A9)=様式４!$C$83</xm:f>
            <x14:dxf>
              <font>
                <color theme="0"/>
              </font>
              <fill>
                <patternFill>
                  <bgColor theme="0"/>
                </patternFill>
              </fill>
            </x14:dxf>
          </x14:cfRule>
          <xm:sqref>G9:O14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tabColor rgb="FFFF0000"/>
    <pageSetUpPr fitToPage="1"/>
  </sheetPr>
  <dimension ref="A1:L50"/>
  <sheetViews>
    <sheetView zoomScale="75" zoomScaleNormal="75" workbookViewId="0"/>
  </sheetViews>
  <sheetFormatPr defaultColWidth="15" defaultRowHeight="13"/>
  <cols>
    <col min="1" max="1" width="8.08984375" style="6" customWidth="1"/>
    <col min="2" max="2" width="18.6328125" style="6" customWidth="1"/>
    <col min="3" max="3" width="20" style="6" customWidth="1"/>
    <col min="4" max="4" width="33.6328125" style="6" customWidth="1"/>
    <col min="5" max="5" width="15.6328125" style="6" customWidth="1"/>
    <col min="6" max="6" width="3.6328125" style="6" customWidth="1"/>
    <col min="7" max="7" width="14.453125" style="6" customWidth="1"/>
    <col min="8" max="8" width="20.6328125" style="6" customWidth="1"/>
    <col min="9" max="9" width="11" style="6" customWidth="1"/>
    <col min="10" max="10" width="0.90625" style="6" customWidth="1"/>
    <col min="11" max="11" width="5.90625" style="6" customWidth="1"/>
    <col min="12" max="12" width="48.453125" style="6" customWidth="1"/>
    <col min="13" max="16384" width="15" style="6"/>
  </cols>
  <sheetData>
    <row r="1" spans="1:12" ht="15" customHeight="1">
      <c r="G1" s="211"/>
      <c r="H1" s="1173" t="s">
        <v>360</v>
      </c>
      <c r="I1" s="1173"/>
    </row>
    <row r="2" spans="1:12" ht="21.75" customHeight="1">
      <c r="A2" s="1175" t="s">
        <v>209</v>
      </c>
      <c r="B2" s="1175"/>
      <c r="C2" s="1175"/>
      <c r="D2" s="1175"/>
      <c r="E2" s="1175"/>
      <c r="F2" s="1175"/>
      <c r="G2" s="1175"/>
      <c r="H2" s="1175"/>
      <c r="I2" s="1175"/>
      <c r="J2" s="1175"/>
    </row>
    <row r="3" spans="1:12" ht="5.25" customHeight="1">
      <c r="A3" s="38"/>
      <c r="B3" s="38"/>
      <c r="C3" s="38"/>
      <c r="D3" s="38"/>
      <c r="E3" s="38"/>
      <c r="F3" s="38"/>
      <c r="G3" s="38"/>
      <c r="H3" s="38"/>
    </row>
    <row r="4" spans="1:12" ht="16.5" customHeight="1">
      <c r="A4" s="1176" t="str">
        <f>"対象期間："&amp;TEXT(IF(AND(MONTH(様式４!R48)&gt;=1,MONTH(様式４!R48)&lt;=6),EOMONTH(様式４!R48,-2*12),EOMONTH(様式４!R48,-1*12)),"[$-ja-JP-x-gannen]ggge")&amp;"年度"</f>
        <v>対象期間：令和7年度</v>
      </c>
      <c r="B4" s="1176"/>
      <c r="C4" s="1176"/>
      <c r="E4" s="6" t="s">
        <v>63</v>
      </c>
      <c r="F4" s="1185">
        <f>様式３!Y3</f>
        <v>0</v>
      </c>
      <c r="G4" s="1185"/>
      <c r="H4" s="1185"/>
      <c r="I4" s="1185"/>
    </row>
    <row r="5" spans="1:12" ht="16.5" customHeight="1">
      <c r="E5" s="6" t="s">
        <v>62</v>
      </c>
      <c r="F5" s="1186" t="str">
        <f>様式３!Y4</f>
        <v>（都）国道２号線 平野取付道路 橋梁下部工事（Ａ２）</v>
      </c>
      <c r="G5" s="1186"/>
      <c r="H5" s="1186"/>
      <c r="I5" s="1186"/>
    </row>
    <row r="6" spans="1:12" ht="6" customHeight="1">
      <c r="A6" s="39"/>
      <c r="B6" s="39"/>
      <c r="G6" s="41"/>
    </row>
    <row r="7" spans="1:12" ht="17.25" customHeight="1">
      <c r="A7" s="4" t="s">
        <v>210</v>
      </c>
      <c r="B7" s="4"/>
      <c r="E7" s="40"/>
      <c r="F7" s="40"/>
      <c r="G7" s="51"/>
      <c r="H7" s="51"/>
      <c r="I7" s="51"/>
    </row>
    <row r="8" spans="1:12" ht="18" customHeight="1">
      <c r="A8" s="1177" t="s">
        <v>53</v>
      </c>
      <c r="B8" s="1178" t="s">
        <v>261</v>
      </c>
      <c r="C8" s="1179"/>
      <c r="D8" s="1188" t="s">
        <v>294</v>
      </c>
      <c r="E8" s="1188"/>
      <c r="F8" s="1178" t="s">
        <v>707</v>
      </c>
      <c r="G8" s="1182"/>
      <c r="H8" s="1177" t="s">
        <v>8</v>
      </c>
      <c r="I8" s="42" t="s">
        <v>211</v>
      </c>
      <c r="J8" s="43"/>
    </row>
    <row r="9" spans="1:12" ht="18" customHeight="1">
      <c r="A9" s="1177"/>
      <c r="B9" s="1180"/>
      <c r="C9" s="1181"/>
      <c r="D9" s="1189"/>
      <c r="E9" s="1189"/>
      <c r="F9" s="1183"/>
      <c r="G9" s="1184"/>
      <c r="H9" s="1177"/>
      <c r="I9" s="44" t="s">
        <v>212</v>
      </c>
      <c r="J9" s="43"/>
    </row>
    <row r="10" spans="1:12" ht="15" customHeight="1">
      <c r="A10" s="1174" t="s">
        <v>7</v>
      </c>
      <c r="B10" s="1196"/>
      <c r="C10" s="1197"/>
      <c r="D10" s="1196"/>
      <c r="E10" s="1197"/>
      <c r="F10" s="1194" t="s">
        <v>429</v>
      </c>
      <c r="G10" s="1192"/>
      <c r="H10" s="1191"/>
      <c r="I10" s="1174"/>
      <c r="J10" s="1187"/>
      <c r="K10" s="935"/>
      <c r="L10" s="1190"/>
    </row>
    <row r="11" spans="1:12" ht="15" customHeight="1">
      <c r="A11" s="1174"/>
      <c r="B11" s="1198"/>
      <c r="C11" s="1199"/>
      <c r="D11" s="1198"/>
      <c r="E11" s="1199"/>
      <c r="F11" s="1195"/>
      <c r="G11" s="1193"/>
      <c r="H11" s="1191"/>
      <c r="I11" s="1174"/>
      <c r="J11" s="1187"/>
      <c r="K11" s="935"/>
      <c r="L11" s="1190"/>
    </row>
    <row r="12" spans="1:12" ht="15" customHeight="1">
      <c r="A12" s="1174" t="s">
        <v>7</v>
      </c>
      <c r="B12" s="1196"/>
      <c r="C12" s="1197"/>
      <c r="D12" s="1196"/>
      <c r="E12" s="1197"/>
      <c r="F12" s="1194" t="s">
        <v>429</v>
      </c>
      <c r="G12" s="1192"/>
      <c r="H12" s="1191"/>
      <c r="I12" s="1174"/>
      <c r="J12" s="1187"/>
    </row>
    <row r="13" spans="1:12" ht="15" customHeight="1">
      <c r="A13" s="1174"/>
      <c r="B13" s="1198"/>
      <c r="C13" s="1199"/>
      <c r="D13" s="1198"/>
      <c r="E13" s="1199"/>
      <c r="F13" s="1195"/>
      <c r="G13" s="1193"/>
      <c r="H13" s="1191"/>
      <c r="I13" s="1174"/>
      <c r="J13" s="1187"/>
    </row>
    <row r="14" spans="1:12" ht="15" customHeight="1">
      <c r="A14" s="1174" t="s">
        <v>7</v>
      </c>
      <c r="B14" s="1196"/>
      <c r="C14" s="1197"/>
      <c r="D14" s="1196"/>
      <c r="E14" s="1197"/>
      <c r="F14" s="1194" t="s">
        <v>429</v>
      </c>
      <c r="G14" s="1192"/>
      <c r="H14" s="1191"/>
      <c r="I14" s="1174"/>
      <c r="J14" s="45"/>
    </row>
    <row r="15" spans="1:12" ht="15" customHeight="1">
      <c r="A15" s="1174"/>
      <c r="B15" s="1198"/>
      <c r="C15" s="1199"/>
      <c r="D15" s="1198"/>
      <c r="E15" s="1199"/>
      <c r="F15" s="1195"/>
      <c r="G15" s="1193"/>
      <c r="H15" s="1191"/>
      <c r="I15" s="1174"/>
      <c r="J15" s="45"/>
    </row>
    <row r="16" spans="1:12" ht="4.5" customHeight="1">
      <c r="A16" s="39"/>
      <c r="B16" s="39"/>
      <c r="C16" s="46"/>
      <c r="D16" s="46"/>
      <c r="E16" s="40"/>
      <c r="F16" s="40"/>
      <c r="G16" s="46"/>
      <c r="H16" s="45"/>
      <c r="I16" s="45"/>
      <c r="J16" s="45"/>
    </row>
    <row r="17" spans="1:10" ht="7.5" customHeight="1" thickBot="1">
      <c r="A17" s="45"/>
      <c r="B17" s="45"/>
      <c r="C17" s="46"/>
      <c r="D17" s="46"/>
      <c r="E17" s="47"/>
      <c r="F17" s="47"/>
      <c r="G17" s="46"/>
      <c r="H17" s="45"/>
      <c r="I17" s="45"/>
      <c r="J17" s="45"/>
    </row>
    <row r="18" spans="1:10" ht="30" customHeight="1" thickBot="1">
      <c r="A18" s="45"/>
      <c r="B18" s="45"/>
      <c r="C18" s="46"/>
      <c r="D18" s="46"/>
      <c r="E18" s="47"/>
      <c r="F18" s="47"/>
      <c r="G18" s="46"/>
      <c r="H18" s="81" t="s">
        <v>213</v>
      </c>
      <c r="I18" s="82" t="s">
        <v>214</v>
      </c>
      <c r="J18" s="45"/>
    </row>
    <row r="19" spans="1:10" ht="25.4" customHeight="1" thickTop="1">
      <c r="A19" s="45"/>
      <c r="B19" s="45"/>
      <c r="C19" s="46"/>
      <c r="D19" s="46"/>
      <c r="E19" s="47"/>
      <c r="F19" s="47"/>
      <c r="G19" s="46"/>
      <c r="H19" s="83" t="s">
        <v>215</v>
      </c>
      <c r="I19" s="291" t="str">
        <f>IF(SUM(I10:I15)=0,"○","")</f>
        <v>○</v>
      </c>
      <c r="J19" s="45"/>
    </row>
    <row r="20" spans="1:10" ht="25.4" customHeight="1">
      <c r="A20" s="45"/>
      <c r="B20" s="45"/>
      <c r="C20" s="46"/>
      <c r="D20" s="46"/>
      <c r="E20" s="47"/>
      <c r="F20" s="47"/>
      <c r="G20" s="46"/>
      <c r="H20" s="84" t="s">
        <v>550</v>
      </c>
      <c r="I20" s="292" t="str">
        <f>IF(SUM(I10:I15)=1,"○","")</f>
        <v/>
      </c>
      <c r="J20" s="45"/>
    </row>
    <row r="21" spans="1:10" ht="25.4" customHeight="1">
      <c r="A21" s="45"/>
      <c r="B21" s="45"/>
      <c r="C21" s="46"/>
      <c r="D21" s="46"/>
      <c r="E21" s="47"/>
      <c r="F21" s="47"/>
      <c r="G21" s="46"/>
      <c r="H21" s="84" t="s">
        <v>551</v>
      </c>
      <c r="I21" s="292" t="str">
        <f>IF(SUM(I10:I15)=2,"○","")</f>
        <v/>
      </c>
      <c r="J21" s="45"/>
    </row>
    <row r="22" spans="1:10" ht="25.4" customHeight="1" thickBot="1">
      <c r="A22" s="45"/>
      <c r="B22" s="45"/>
      <c r="C22" s="46"/>
      <c r="D22" s="46"/>
      <c r="E22" s="47"/>
      <c r="F22" s="47"/>
      <c r="G22" s="46"/>
      <c r="H22" s="85" t="s">
        <v>552</v>
      </c>
      <c r="I22" s="293" t="str">
        <f>IF(SUM(I10:I15)&gt;=3,"○","")</f>
        <v/>
      </c>
      <c r="J22" s="45"/>
    </row>
    <row r="23" spans="1:10" ht="13.5" thickBot="1">
      <c r="A23" s="45"/>
      <c r="B23" s="45"/>
      <c r="C23" s="46"/>
      <c r="D23" s="46"/>
      <c r="E23" s="47"/>
      <c r="F23" s="47"/>
      <c r="G23" s="46"/>
      <c r="H23" s="45"/>
      <c r="I23" s="45"/>
      <c r="J23" s="45"/>
    </row>
    <row r="24" spans="1:10" ht="13.5" customHeight="1" thickTop="1">
      <c r="A24" s="1201" t="s">
        <v>411</v>
      </c>
      <c r="B24" s="1202"/>
      <c r="C24" s="240"/>
      <c r="D24" s="240"/>
      <c r="E24" s="240"/>
      <c r="F24" s="240"/>
      <c r="G24" s="240"/>
      <c r="H24" s="240"/>
      <c r="I24" s="241"/>
    </row>
    <row r="25" spans="1:10" s="1" customFormat="1" ht="13.5" customHeight="1">
      <c r="A25" s="242" t="s">
        <v>403</v>
      </c>
      <c r="B25" s="1200" t="s">
        <v>419</v>
      </c>
      <c r="C25" s="1200"/>
      <c r="D25" s="1200"/>
      <c r="E25" s="1200"/>
      <c r="F25" s="1200"/>
      <c r="G25" s="1200"/>
      <c r="H25" s="1200"/>
      <c r="I25" s="247"/>
    </row>
    <row r="26" spans="1:10" s="1" customFormat="1">
      <c r="A26" s="242" t="s">
        <v>401</v>
      </c>
      <c r="B26" s="243" t="s">
        <v>440</v>
      </c>
      <c r="C26" s="244"/>
      <c r="D26" s="244"/>
      <c r="E26" s="244"/>
      <c r="F26" s="244"/>
      <c r="G26" s="244"/>
      <c r="H26" s="244"/>
      <c r="I26" s="245"/>
    </row>
    <row r="27" spans="1:10" s="7" customFormat="1" ht="14.25" customHeight="1">
      <c r="A27" s="242" t="s">
        <v>405</v>
      </c>
      <c r="B27" s="787" t="s">
        <v>578</v>
      </c>
      <c r="C27" s="787"/>
      <c r="D27" s="787"/>
      <c r="E27" s="787"/>
      <c r="F27" s="787"/>
      <c r="G27" s="787"/>
      <c r="H27" s="787"/>
      <c r="I27" s="198"/>
      <c r="J27" s="48"/>
    </row>
    <row r="28" spans="1:10" s="7" customFormat="1" ht="14.25" customHeight="1">
      <c r="A28" s="242" t="s">
        <v>407</v>
      </c>
      <c r="B28" s="787" t="s">
        <v>412</v>
      </c>
      <c r="C28" s="787"/>
      <c r="D28" s="787"/>
      <c r="E28" s="787"/>
      <c r="F28" s="787"/>
      <c r="G28" s="787"/>
      <c r="H28" s="787"/>
      <c r="I28" s="198"/>
      <c r="J28" s="49"/>
    </row>
    <row r="29" spans="1:10" s="7" customFormat="1" ht="14.25" customHeight="1">
      <c r="A29" s="242"/>
      <c r="B29" s="787" t="s">
        <v>579</v>
      </c>
      <c r="C29" s="787"/>
      <c r="D29" s="787"/>
      <c r="E29" s="787"/>
      <c r="F29" s="787"/>
      <c r="G29" s="787"/>
      <c r="H29" s="787"/>
      <c r="I29" s="198"/>
      <c r="J29" s="49"/>
    </row>
    <row r="30" spans="1:10" ht="13.5" customHeight="1">
      <c r="A30" s="242" t="s">
        <v>410</v>
      </c>
      <c r="B30" s="787" t="s">
        <v>431</v>
      </c>
      <c r="C30" s="787"/>
      <c r="D30" s="787"/>
      <c r="E30" s="787"/>
      <c r="F30" s="787"/>
      <c r="G30" s="787"/>
      <c r="H30" s="787"/>
      <c r="I30" s="198"/>
    </row>
    <row r="31" spans="1:10" ht="13.5" customHeight="1" thickBot="1">
      <c r="A31" s="246" t="s">
        <v>439</v>
      </c>
      <c r="B31" s="789" t="s">
        <v>432</v>
      </c>
      <c r="C31" s="789"/>
      <c r="D31" s="789"/>
      <c r="E31" s="789"/>
      <c r="F31" s="789"/>
      <c r="G31" s="789"/>
      <c r="H31" s="789"/>
      <c r="I31" s="215"/>
    </row>
    <row r="32" spans="1:10" ht="13.5" thickTop="1">
      <c r="A32" s="213"/>
      <c r="B32" s="213"/>
      <c r="C32" s="213"/>
      <c r="D32" s="213"/>
      <c r="E32" s="213"/>
      <c r="F32" s="213"/>
      <c r="G32" s="213"/>
      <c r="H32" s="213"/>
      <c r="I32" s="213"/>
    </row>
    <row r="36" spans="1:11">
      <c r="A36" s="6" t="s">
        <v>414</v>
      </c>
    </row>
    <row r="37" spans="1:11">
      <c r="A37" s="6" t="s">
        <v>415</v>
      </c>
      <c r="B37" s="6" t="s">
        <v>416</v>
      </c>
    </row>
    <row r="38" spans="1:11">
      <c r="A38" s="6" t="s">
        <v>417</v>
      </c>
      <c r="B38" s="6" t="s">
        <v>416</v>
      </c>
      <c r="K38" s="6">
        <v>1</v>
      </c>
    </row>
    <row r="39" spans="1:11">
      <c r="A39" s="6" t="s">
        <v>418</v>
      </c>
      <c r="B39" s="6" t="s">
        <v>416</v>
      </c>
      <c r="K39" s="6">
        <v>2</v>
      </c>
    </row>
    <row r="40" spans="1:11">
      <c r="K40" s="6">
        <v>3</v>
      </c>
    </row>
    <row r="41" spans="1:11">
      <c r="A41" s="6" t="s">
        <v>525</v>
      </c>
    </row>
    <row r="42" spans="1:11">
      <c r="A42" s="6" t="s">
        <v>526</v>
      </c>
    </row>
    <row r="43" spans="1:11">
      <c r="A43" s="6" t="s">
        <v>527</v>
      </c>
    </row>
    <row r="44" spans="1:11">
      <c r="A44" s="6" t="s">
        <v>528</v>
      </c>
    </row>
    <row r="45" spans="1:11">
      <c r="A45" s="6" t="s">
        <v>529</v>
      </c>
    </row>
    <row r="46" spans="1:11">
      <c r="A46" s="6" t="s">
        <v>530</v>
      </c>
    </row>
    <row r="47" spans="1:11">
      <c r="A47" s="6" t="s">
        <v>531</v>
      </c>
    </row>
    <row r="48" spans="1:11">
      <c r="A48" s="6" t="s">
        <v>532</v>
      </c>
    </row>
    <row r="49" spans="1:1">
      <c r="A49" s="6" t="s">
        <v>533</v>
      </c>
    </row>
    <row r="50" spans="1:1">
      <c r="A50" s="6" t="s">
        <v>534</v>
      </c>
    </row>
  </sheetData>
  <mergeCells count="42">
    <mergeCell ref="B31:H31"/>
    <mergeCell ref="B27:H27"/>
    <mergeCell ref="B28:H28"/>
    <mergeCell ref="B29:H29"/>
    <mergeCell ref="B30:H30"/>
    <mergeCell ref="B25:H25"/>
    <mergeCell ref="A24:B24"/>
    <mergeCell ref="A14:A15"/>
    <mergeCell ref="H14:H15"/>
    <mergeCell ref="I14:I15"/>
    <mergeCell ref="D14:E15"/>
    <mergeCell ref="B14:C15"/>
    <mergeCell ref="F14:F15"/>
    <mergeCell ref="G14:G15"/>
    <mergeCell ref="K10:K11"/>
    <mergeCell ref="L10:L11"/>
    <mergeCell ref="A12:A13"/>
    <mergeCell ref="H12:H13"/>
    <mergeCell ref="I12:I13"/>
    <mergeCell ref="J12:J13"/>
    <mergeCell ref="A10:A11"/>
    <mergeCell ref="H10:H11"/>
    <mergeCell ref="G10:G11"/>
    <mergeCell ref="G12:G13"/>
    <mergeCell ref="F10:F11"/>
    <mergeCell ref="F12:F13"/>
    <mergeCell ref="D10:E11"/>
    <mergeCell ref="B10:C11"/>
    <mergeCell ref="B12:C13"/>
    <mergeCell ref="D12:E13"/>
    <mergeCell ref="H1:I1"/>
    <mergeCell ref="I10:I11"/>
    <mergeCell ref="A2:J2"/>
    <mergeCell ref="A4:C4"/>
    <mergeCell ref="A8:A9"/>
    <mergeCell ref="B8:C9"/>
    <mergeCell ref="H8:H9"/>
    <mergeCell ref="F8:G9"/>
    <mergeCell ref="F4:I4"/>
    <mergeCell ref="F5:I5"/>
    <mergeCell ref="J10:J11"/>
    <mergeCell ref="D8:E9"/>
  </mergeCells>
  <phoneticPr fontId="2"/>
  <conditionalFormatting sqref="B10 D10 F10:I10 H11:I11">
    <cfRule type="expression" dxfId="39" priority="243">
      <formula>$A$10=$B$37</formula>
    </cfRule>
  </conditionalFormatting>
  <conditionalFormatting sqref="B12 D12 F12:I12 H13:I13">
    <cfRule type="expression" dxfId="38" priority="246">
      <formula>$A$12=$B$38</formula>
    </cfRule>
  </conditionalFormatting>
  <conditionalFormatting sqref="B14 D14 F14:I14 H15:I15">
    <cfRule type="expression" dxfId="37" priority="249">
      <formula>$A$14=$B$39</formula>
    </cfRule>
  </conditionalFormatting>
  <dataValidations count="6">
    <dataValidation type="list" allowBlank="1" showInputMessage="1" showErrorMessage="1" prompt="該当する項目を選択してください。" sqref="I10:I15" xr:uid="{00000000-0002-0000-1800-000000000000}">
      <formula1>$K$37:$K$40</formula1>
    </dataValidation>
    <dataValidation type="list" allowBlank="1" showInputMessage="1" showErrorMessage="1" sqref="A10:A11" xr:uid="{4C68E511-FC36-407F-BB30-0B692B9C7B01}">
      <formula1>$A$37:$B$37</formula1>
    </dataValidation>
    <dataValidation type="list" allowBlank="1" showInputMessage="1" showErrorMessage="1" sqref="A12:A13" xr:uid="{731C5BFF-B7C3-4F45-B091-76F8BC83D405}">
      <formula1>$A$38:$B$38</formula1>
    </dataValidation>
    <dataValidation type="list" allowBlank="1" showInputMessage="1" showErrorMessage="1" sqref="A14:A15" xr:uid="{6BEF85D9-F279-4869-853A-598A9DC71A9F}">
      <formula1>$A$39:$B$39</formula1>
    </dataValidation>
    <dataValidation type="list" allowBlank="1" showInputMessage="1" showErrorMessage="1" sqref="B10:C11 B12:C13 B14:C15" xr:uid="{8717BF86-77DC-4E0F-BF3C-BD257D43A7ED}">
      <formula1>$A$41:$A$50</formula1>
    </dataValidation>
    <dataValidation type="date" operator="greaterThanOrEqual" allowBlank="1" showInputMessage="1" showErrorMessage="1" sqref="G10:H15" xr:uid="{BA93736C-F2FC-4B44-8E11-0B3BA83CD891}">
      <formula1>1</formula1>
    </dataValidation>
  </dataValidations>
  <pageMargins left="0.78740157480314965" right="0.39370078740157483" top="0.47244094488188981" bottom="0.47244094488188981" header="0.31496062992125984" footer="0.31496062992125984"/>
  <pageSetup paperSize="9" scale="9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rgb="FF00B0F0"/>
  </sheetPr>
  <dimension ref="A1:J62"/>
  <sheetViews>
    <sheetView workbookViewId="0">
      <selection sqref="A1:J1"/>
    </sheetView>
  </sheetViews>
  <sheetFormatPr defaultRowHeight="13"/>
  <cols>
    <col min="1" max="1" width="3.6328125" customWidth="1"/>
    <col min="2" max="9" width="10.08984375" customWidth="1"/>
    <col min="10" max="10" width="3.6328125" customWidth="1"/>
    <col min="257" max="257" width="3.6328125" customWidth="1"/>
    <col min="258" max="265" width="10.08984375" customWidth="1"/>
    <col min="266" max="266" width="3.6328125" customWidth="1"/>
    <col min="513" max="513" width="3.6328125" customWidth="1"/>
    <col min="514" max="521" width="10.08984375" customWidth="1"/>
    <col min="522" max="522" width="3.6328125" customWidth="1"/>
    <col min="769" max="769" width="3.6328125" customWidth="1"/>
    <col min="770" max="777" width="10.08984375" customWidth="1"/>
    <col min="778" max="778" width="3.6328125" customWidth="1"/>
    <col min="1025" max="1025" width="3.6328125" customWidth="1"/>
    <col min="1026" max="1033" width="10.08984375" customWidth="1"/>
    <col min="1034" max="1034" width="3.6328125" customWidth="1"/>
    <col min="1281" max="1281" width="3.6328125" customWidth="1"/>
    <col min="1282" max="1289" width="10.08984375" customWidth="1"/>
    <col min="1290" max="1290" width="3.6328125" customWidth="1"/>
    <col min="1537" max="1537" width="3.6328125" customWidth="1"/>
    <col min="1538" max="1545" width="10.08984375" customWidth="1"/>
    <col min="1546" max="1546" width="3.6328125" customWidth="1"/>
    <col min="1793" max="1793" width="3.6328125" customWidth="1"/>
    <col min="1794" max="1801" width="10.08984375" customWidth="1"/>
    <col min="1802" max="1802" width="3.6328125" customWidth="1"/>
    <col min="2049" max="2049" width="3.6328125" customWidth="1"/>
    <col min="2050" max="2057" width="10.08984375" customWidth="1"/>
    <col min="2058" max="2058" width="3.6328125" customWidth="1"/>
    <col min="2305" max="2305" width="3.6328125" customWidth="1"/>
    <col min="2306" max="2313" width="10.08984375" customWidth="1"/>
    <col min="2314" max="2314" width="3.6328125" customWidth="1"/>
    <col min="2561" max="2561" width="3.6328125" customWidth="1"/>
    <col min="2562" max="2569" width="10.08984375" customWidth="1"/>
    <col min="2570" max="2570" width="3.6328125" customWidth="1"/>
    <col min="2817" max="2817" width="3.6328125" customWidth="1"/>
    <col min="2818" max="2825" width="10.08984375" customWidth="1"/>
    <col min="2826" max="2826" width="3.6328125" customWidth="1"/>
    <col min="3073" max="3073" width="3.6328125" customWidth="1"/>
    <col min="3074" max="3081" width="10.08984375" customWidth="1"/>
    <col min="3082" max="3082" width="3.6328125" customWidth="1"/>
    <col min="3329" max="3329" width="3.6328125" customWidth="1"/>
    <col min="3330" max="3337" width="10.08984375" customWidth="1"/>
    <col min="3338" max="3338" width="3.6328125" customWidth="1"/>
    <col min="3585" max="3585" width="3.6328125" customWidth="1"/>
    <col min="3586" max="3593" width="10.08984375" customWidth="1"/>
    <col min="3594" max="3594" width="3.6328125" customWidth="1"/>
    <col min="3841" max="3841" width="3.6328125" customWidth="1"/>
    <col min="3842" max="3849" width="10.08984375" customWidth="1"/>
    <col min="3850" max="3850" width="3.6328125" customWidth="1"/>
    <col min="4097" max="4097" width="3.6328125" customWidth="1"/>
    <col min="4098" max="4105" width="10.08984375" customWidth="1"/>
    <col min="4106" max="4106" width="3.6328125" customWidth="1"/>
    <col min="4353" max="4353" width="3.6328125" customWidth="1"/>
    <col min="4354" max="4361" width="10.08984375" customWidth="1"/>
    <col min="4362" max="4362" width="3.6328125" customWidth="1"/>
    <col min="4609" max="4609" width="3.6328125" customWidth="1"/>
    <col min="4610" max="4617" width="10.08984375" customWidth="1"/>
    <col min="4618" max="4618" width="3.6328125" customWidth="1"/>
    <col min="4865" max="4865" width="3.6328125" customWidth="1"/>
    <col min="4866" max="4873" width="10.08984375" customWidth="1"/>
    <col min="4874" max="4874" width="3.6328125" customWidth="1"/>
    <col min="5121" max="5121" width="3.6328125" customWidth="1"/>
    <col min="5122" max="5129" width="10.08984375" customWidth="1"/>
    <col min="5130" max="5130" width="3.6328125" customWidth="1"/>
    <col min="5377" max="5377" width="3.6328125" customWidth="1"/>
    <col min="5378" max="5385" width="10.08984375" customWidth="1"/>
    <col min="5386" max="5386" width="3.6328125" customWidth="1"/>
    <col min="5633" max="5633" width="3.6328125" customWidth="1"/>
    <col min="5634" max="5641" width="10.08984375" customWidth="1"/>
    <col min="5642" max="5642" width="3.6328125" customWidth="1"/>
    <col min="5889" max="5889" width="3.6328125" customWidth="1"/>
    <col min="5890" max="5897" width="10.08984375" customWidth="1"/>
    <col min="5898" max="5898" width="3.6328125" customWidth="1"/>
    <col min="6145" max="6145" width="3.6328125" customWidth="1"/>
    <col min="6146" max="6153" width="10.08984375" customWidth="1"/>
    <col min="6154" max="6154" width="3.6328125" customWidth="1"/>
    <col min="6401" max="6401" width="3.6328125" customWidth="1"/>
    <col min="6402" max="6409" width="10.08984375" customWidth="1"/>
    <col min="6410" max="6410" width="3.6328125" customWidth="1"/>
    <col min="6657" max="6657" width="3.6328125" customWidth="1"/>
    <col min="6658" max="6665" width="10.08984375" customWidth="1"/>
    <col min="6666" max="6666" width="3.6328125" customWidth="1"/>
    <col min="6913" max="6913" width="3.6328125" customWidth="1"/>
    <col min="6914" max="6921" width="10.08984375" customWidth="1"/>
    <col min="6922" max="6922" width="3.6328125" customWidth="1"/>
    <col min="7169" max="7169" width="3.6328125" customWidth="1"/>
    <col min="7170" max="7177" width="10.08984375" customWidth="1"/>
    <col min="7178" max="7178" width="3.6328125" customWidth="1"/>
    <col min="7425" max="7425" width="3.6328125" customWidth="1"/>
    <col min="7426" max="7433" width="10.08984375" customWidth="1"/>
    <col min="7434" max="7434" width="3.6328125" customWidth="1"/>
    <col min="7681" max="7681" width="3.6328125" customWidth="1"/>
    <col min="7682" max="7689" width="10.08984375" customWidth="1"/>
    <col min="7690" max="7690" width="3.6328125" customWidth="1"/>
    <col min="7937" max="7937" width="3.6328125" customWidth="1"/>
    <col min="7938" max="7945" width="10.08984375" customWidth="1"/>
    <col min="7946" max="7946" width="3.6328125" customWidth="1"/>
    <col min="8193" max="8193" width="3.6328125" customWidth="1"/>
    <col min="8194" max="8201" width="10.08984375" customWidth="1"/>
    <col min="8202" max="8202" width="3.6328125" customWidth="1"/>
    <col min="8449" max="8449" width="3.6328125" customWidth="1"/>
    <col min="8450" max="8457" width="10.08984375" customWidth="1"/>
    <col min="8458" max="8458" width="3.6328125" customWidth="1"/>
    <col min="8705" max="8705" width="3.6328125" customWidth="1"/>
    <col min="8706" max="8713" width="10.08984375" customWidth="1"/>
    <col min="8714" max="8714" width="3.6328125" customWidth="1"/>
    <col min="8961" max="8961" width="3.6328125" customWidth="1"/>
    <col min="8962" max="8969" width="10.08984375" customWidth="1"/>
    <col min="8970" max="8970" width="3.6328125" customWidth="1"/>
    <col min="9217" max="9217" width="3.6328125" customWidth="1"/>
    <col min="9218" max="9225" width="10.08984375" customWidth="1"/>
    <col min="9226" max="9226" width="3.6328125" customWidth="1"/>
    <col min="9473" max="9473" width="3.6328125" customWidth="1"/>
    <col min="9474" max="9481" width="10.08984375" customWidth="1"/>
    <col min="9482" max="9482" width="3.6328125" customWidth="1"/>
    <col min="9729" max="9729" width="3.6328125" customWidth="1"/>
    <col min="9730" max="9737" width="10.08984375" customWidth="1"/>
    <col min="9738" max="9738" width="3.6328125" customWidth="1"/>
    <col min="9985" max="9985" width="3.6328125" customWidth="1"/>
    <col min="9986" max="9993" width="10.08984375" customWidth="1"/>
    <col min="9994" max="9994" width="3.6328125" customWidth="1"/>
    <col min="10241" max="10241" width="3.6328125" customWidth="1"/>
    <col min="10242" max="10249" width="10.08984375" customWidth="1"/>
    <col min="10250" max="10250" width="3.6328125" customWidth="1"/>
    <col min="10497" max="10497" width="3.6328125" customWidth="1"/>
    <col min="10498" max="10505" width="10.08984375" customWidth="1"/>
    <col min="10506" max="10506" width="3.6328125" customWidth="1"/>
    <col min="10753" max="10753" width="3.6328125" customWidth="1"/>
    <col min="10754" max="10761" width="10.08984375" customWidth="1"/>
    <col min="10762" max="10762" width="3.6328125" customWidth="1"/>
    <col min="11009" max="11009" width="3.6328125" customWidth="1"/>
    <col min="11010" max="11017" width="10.08984375" customWidth="1"/>
    <col min="11018" max="11018" width="3.6328125" customWidth="1"/>
    <col min="11265" max="11265" width="3.6328125" customWidth="1"/>
    <col min="11266" max="11273" width="10.08984375" customWidth="1"/>
    <col min="11274" max="11274" width="3.6328125" customWidth="1"/>
    <col min="11521" max="11521" width="3.6328125" customWidth="1"/>
    <col min="11522" max="11529" width="10.08984375" customWidth="1"/>
    <col min="11530" max="11530" width="3.6328125" customWidth="1"/>
    <col min="11777" max="11777" width="3.6328125" customWidth="1"/>
    <col min="11778" max="11785" width="10.08984375" customWidth="1"/>
    <col min="11786" max="11786" width="3.6328125" customWidth="1"/>
    <col min="12033" max="12033" width="3.6328125" customWidth="1"/>
    <col min="12034" max="12041" width="10.08984375" customWidth="1"/>
    <col min="12042" max="12042" width="3.6328125" customWidth="1"/>
    <col min="12289" max="12289" width="3.6328125" customWidth="1"/>
    <col min="12290" max="12297" width="10.08984375" customWidth="1"/>
    <col min="12298" max="12298" width="3.6328125" customWidth="1"/>
    <col min="12545" max="12545" width="3.6328125" customWidth="1"/>
    <col min="12546" max="12553" width="10.08984375" customWidth="1"/>
    <col min="12554" max="12554" width="3.6328125" customWidth="1"/>
    <col min="12801" max="12801" width="3.6328125" customWidth="1"/>
    <col min="12802" max="12809" width="10.08984375" customWidth="1"/>
    <col min="12810" max="12810" width="3.6328125" customWidth="1"/>
    <col min="13057" max="13057" width="3.6328125" customWidth="1"/>
    <col min="13058" max="13065" width="10.08984375" customWidth="1"/>
    <col min="13066" max="13066" width="3.6328125" customWidth="1"/>
    <col min="13313" max="13313" width="3.6328125" customWidth="1"/>
    <col min="13314" max="13321" width="10.08984375" customWidth="1"/>
    <col min="13322" max="13322" width="3.6328125" customWidth="1"/>
    <col min="13569" max="13569" width="3.6328125" customWidth="1"/>
    <col min="13570" max="13577" width="10.08984375" customWidth="1"/>
    <col min="13578" max="13578" width="3.6328125" customWidth="1"/>
    <col min="13825" max="13825" width="3.6328125" customWidth="1"/>
    <col min="13826" max="13833" width="10.08984375" customWidth="1"/>
    <col min="13834" max="13834" width="3.6328125" customWidth="1"/>
    <col min="14081" max="14081" width="3.6328125" customWidth="1"/>
    <col min="14082" max="14089" width="10.08984375" customWidth="1"/>
    <col min="14090" max="14090" width="3.6328125" customWidth="1"/>
    <col min="14337" max="14337" width="3.6328125" customWidth="1"/>
    <col min="14338" max="14345" width="10.08984375" customWidth="1"/>
    <col min="14346" max="14346" width="3.6328125" customWidth="1"/>
    <col min="14593" max="14593" width="3.6328125" customWidth="1"/>
    <col min="14594" max="14601" width="10.08984375" customWidth="1"/>
    <col min="14602" max="14602" width="3.6328125" customWidth="1"/>
    <col min="14849" max="14849" width="3.6328125" customWidth="1"/>
    <col min="14850" max="14857" width="10.08984375" customWidth="1"/>
    <col min="14858" max="14858" width="3.6328125" customWidth="1"/>
    <col min="15105" max="15105" width="3.6328125" customWidth="1"/>
    <col min="15106" max="15113" width="10.08984375" customWidth="1"/>
    <col min="15114" max="15114" width="3.6328125" customWidth="1"/>
    <col min="15361" max="15361" width="3.6328125" customWidth="1"/>
    <col min="15362" max="15369" width="10.08984375" customWidth="1"/>
    <col min="15370" max="15370" width="3.6328125" customWidth="1"/>
    <col min="15617" max="15617" width="3.6328125" customWidth="1"/>
    <col min="15618" max="15625" width="10.08984375" customWidth="1"/>
    <col min="15626" max="15626" width="3.6328125" customWidth="1"/>
    <col min="15873" max="15873" width="3.6328125" customWidth="1"/>
    <col min="15874" max="15881" width="10.08984375" customWidth="1"/>
    <col min="15882" max="15882" width="3.6328125" customWidth="1"/>
    <col min="16129" max="16129" width="3.6328125" customWidth="1"/>
    <col min="16130" max="16137" width="10.08984375" customWidth="1"/>
    <col min="16138" max="16138" width="3.6328125" customWidth="1"/>
  </cols>
  <sheetData>
    <row r="1" spans="1:10" ht="14">
      <c r="A1" s="1211"/>
      <c r="B1" s="1211"/>
      <c r="C1" s="1211"/>
      <c r="D1" s="1211"/>
      <c r="E1" s="1211"/>
      <c r="F1" s="1211"/>
      <c r="G1" s="1211"/>
      <c r="H1" s="1211"/>
      <c r="I1" s="1211"/>
      <c r="J1" s="1211"/>
    </row>
    <row r="2" spans="1:10" ht="13.5" customHeight="1">
      <c r="A2" s="1211"/>
      <c r="B2" s="1211"/>
      <c r="C2" s="1211"/>
      <c r="D2" s="1211"/>
      <c r="E2" s="1211"/>
      <c r="F2" s="1211"/>
      <c r="G2" s="1211"/>
      <c r="H2" s="1211"/>
      <c r="I2" s="1211"/>
      <c r="J2" s="1211"/>
    </row>
    <row r="3" spans="1:10" ht="13.5" customHeight="1">
      <c r="A3" s="1211"/>
      <c r="B3" s="1211"/>
      <c r="C3" s="1211"/>
      <c r="D3" s="1211"/>
      <c r="E3" s="1211"/>
      <c r="F3" s="1211"/>
      <c r="G3" s="1211"/>
      <c r="H3" s="1211"/>
      <c r="I3" s="1211"/>
      <c r="J3" s="1211"/>
    </row>
    <row r="4" spans="1:10" ht="14">
      <c r="A4" s="1211"/>
      <c r="B4" s="1211"/>
      <c r="C4" s="1211"/>
      <c r="D4" s="1211"/>
      <c r="E4" s="1211"/>
      <c r="F4" s="1211"/>
      <c r="G4" s="1211"/>
      <c r="H4" s="1211"/>
      <c r="I4" s="1211"/>
      <c r="J4" s="1211"/>
    </row>
    <row r="5" spans="1:10" ht="14">
      <c r="A5" s="1211"/>
      <c r="B5" s="1211"/>
      <c r="C5" s="1211"/>
      <c r="D5" s="1211"/>
      <c r="E5" s="1211"/>
      <c r="F5" s="1211"/>
      <c r="G5" s="1211"/>
      <c r="H5" s="1211"/>
      <c r="I5" s="1211"/>
      <c r="J5" s="1211"/>
    </row>
    <row r="6" spans="1:10" ht="14">
      <c r="A6" s="1211"/>
      <c r="B6" s="1211"/>
      <c r="C6" s="1211"/>
      <c r="D6" s="1211"/>
      <c r="E6" s="1211"/>
      <c r="F6" s="1211"/>
      <c r="G6" s="1211"/>
      <c r="H6" s="1211"/>
      <c r="I6" s="1211"/>
      <c r="J6" s="1211"/>
    </row>
    <row r="7" spans="1:10" ht="23.5">
      <c r="A7" s="1212" t="s">
        <v>248</v>
      </c>
      <c r="B7" s="1212"/>
      <c r="C7" s="1212"/>
      <c r="D7" s="1212"/>
      <c r="E7" s="1212"/>
      <c r="F7" s="1212"/>
      <c r="G7" s="1212"/>
      <c r="H7" s="1212"/>
      <c r="I7" s="1212"/>
      <c r="J7" s="1212"/>
    </row>
    <row r="8" spans="1:10" ht="14">
      <c r="A8" s="1211"/>
      <c r="B8" s="1211"/>
      <c r="C8" s="1211"/>
      <c r="D8" s="1211"/>
      <c r="E8" s="1211"/>
      <c r="F8" s="1211"/>
      <c r="G8" s="1211"/>
      <c r="H8" s="1211"/>
      <c r="I8" s="1211"/>
      <c r="J8" s="1211"/>
    </row>
    <row r="9" spans="1:10" ht="14">
      <c r="A9" s="1211"/>
      <c r="B9" s="1211"/>
      <c r="C9" s="1211"/>
      <c r="D9" s="1211"/>
      <c r="E9" s="1211"/>
      <c r="F9" s="1211"/>
      <c r="G9" s="1211"/>
      <c r="H9" s="1211"/>
      <c r="I9" s="1211"/>
      <c r="J9" s="1211"/>
    </row>
    <row r="10" spans="1:10" ht="14">
      <c r="A10" s="1205"/>
      <c r="B10" s="1205"/>
      <c r="C10" s="1205"/>
      <c r="D10" s="1205"/>
      <c r="E10" s="1205"/>
      <c r="F10" s="1205"/>
      <c r="G10" s="1205"/>
      <c r="H10" s="1205"/>
      <c r="I10" s="1205"/>
    </row>
    <row r="11" spans="1:10" ht="14">
      <c r="A11" s="48" t="s">
        <v>207</v>
      </c>
      <c r="B11" s="1206">
        <f>'様式１（表紙）'!B9</f>
        <v>46280</v>
      </c>
      <c r="C11" s="1206"/>
      <c r="D11" s="1206"/>
      <c r="E11" s="1203" t="s">
        <v>372</v>
      </c>
      <c r="F11" s="1203"/>
      <c r="G11" s="1203"/>
      <c r="H11" s="1203"/>
      <c r="I11" s="1203"/>
    </row>
    <row r="12" spans="1:10" ht="14">
      <c r="A12" s="48"/>
      <c r="B12" s="1208" t="str">
        <f>'様式１（表紙）'!B11</f>
        <v>（都）国道２号線 平野取付道路 橋梁下部工事（Ａ２）</v>
      </c>
      <c r="C12" s="1208"/>
      <c r="D12" s="1208"/>
      <c r="E12" s="1208"/>
      <c r="F12" s="1208"/>
      <c r="G12" s="1208"/>
      <c r="H12" s="1208"/>
      <c r="I12" s="1208"/>
    </row>
    <row r="13" spans="1:10" ht="14">
      <c r="A13" s="48"/>
      <c r="B13" s="1205" t="s">
        <v>257</v>
      </c>
      <c r="C13" s="1205"/>
      <c r="D13" s="1205"/>
      <c r="E13" s="1205"/>
      <c r="F13" s="1205"/>
      <c r="G13" s="1205"/>
      <c r="H13" s="1205"/>
      <c r="I13" s="1205"/>
    </row>
    <row r="14" spans="1:10" ht="14">
      <c r="A14" s="1211"/>
      <c r="B14" s="1211"/>
      <c r="C14" s="1211"/>
      <c r="D14" s="1211"/>
      <c r="E14" s="1211"/>
      <c r="F14" s="1211"/>
      <c r="G14" s="1211"/>
      <c r="H14" s="1211"/>
      <c r="I14" s="1211"/>
      <c r="J14" s="1211"/>
    </row>
    <row r="15" spans="1:10" ht="14">
      <c r="A15" s="1211"/>
      <c r="B15" s="1211"/>
      <c r="C15" s="1211"/>
      <c r="D15" s="1211"/>
      <c r="E15" s="1211"/>
      <c r="F15" s="1211"/>
      <c r="G15" s="1211"/>
      <c r="H15" s="1211"/>
      <c r="I15" s="1211"/>
      <c r="J15" s="1211"/>
    </row>
    <row r="16" spans="1:10" ht="14">
      <c r="A16" s="1211"/>
      <c r="B16" s="1211"/>
      <c r="C16" s="1211"/>
      <c r="D16" s="1211"/>
      <c r="E16" s="1211"/>
      <c r="F16" s="1211"/>
      <c r="G16" s="1211"/>
      <c r="H16" s="1211"/>
      <c r="I16" s="1211"/>
      <c r="J16" s="1211"/>
    </row>
    <row r="17" spans="1:10" ht="14">
      <c r="A17" s="1211"/>
      <c r="B17" s="1211"/>
      <c r="C17" s="1211"/>
      <c r="D17" s="1211"/>
      <c r="E17" s="1211"/>
      <c r="F17" s="1211"/>
      <c r="G17" s="1211"/>
      <c r="H17" s="1211"/>
      <c r="I17" s="1211"/>
      <c r="J17" s="1211"/>
    </row>
    <row r="18" spans="1:10" ht="14">
      <c r="A18" s="122"/>
      <c r="B18" s="1203" t="s">
        <v>715</v>
      </c>
      <c r="C18" s="1203"/>
      <c r="D18" s="1203"/>
      <c r="E18" s="1203"/>
      <c r="F18" s="1203"/>
      <c r="G18" s="1203"/>
      <c r="H18" s="1203"/>
      <c r="I18" s="1203"/>
    </row>
    <row r="19" spans="1:10" ht="14">
      <c r="A19" s="48"/>
      <c r="B19" s="1204"/>
      <c r="C19" s="1204"/>
      <c r="D19" s="48" t="s">
        <v>714</v>
      </c>
      <c r="E19" s="48"/>
      <c r="F19" s="48"/>
      <c r="G19" s="48"/>
      <c r="H19" s="48"/>
      <c r="I19" s="48"/>
    </row>
    <row r="20" spans="1:10" ht="14">
      <c r="A20" s="48" t="s">
        <v>713</v>
      </c>
      <c r="B20" s="1203" t="s">
        <v>716</v>
      </c>
      <c r="C20" s="1203"/>
      <c r="D20" s="1203"/>
      <c r="E20" s="1203"/>
      <c r="F20" s="1203"/>
      <c r="G20" s="1203"/>
      <c r="H20" s="1203"/>
      <c r="I20" s="1203"/>
      <c r="J20" s="48"/>
    </row>
    <row r="21" spans="1:10" ht="14">
      <c r="A21" s="1211"/>
      <c r="B21" s="1211"/>
      <c r="C21" s="1211"/>
      <c r="D21" s="1211"/>
      <c r="E21" s="1211"/>
      <c r="F21" s="1211"/>
      <c r="G21" s="1211"/>
      <c r="H21" s="1211"/>
      <c r="I21" s="1211"/>
      <c r="J21" s="1211"/>
    </row>
    <row r="22" spans="1:10" ht="14">
      <c r="A22" s="122"/>
      <c r="B22" s="1205"/>
      <c r="C22" s="1205"/>
      <c r="D22" s="1205"/>
      <c r="E22" s="1205"/>
      <c r="F22" s="1205"/>
      <c r="G22" s="1205"/>
      <c r="H22" s="1205"/>
      <c r="I22" s="1205"/>
    </row>
    <row r="23" spans="1:10" ht="14">
      <c r="A23" s="48"/>
      <c r="B23" s="1205"/>
      <c r="C23" s="1205"/>
      <c r="D23" s="1205"/>
      <c r="E23" s="1205"/>
      <c r="F23" s="1205"/>
      <c r="G23" s="1205"/>
      <c r="H23" s="1205"/>
      <c r="I23" s="1205"/>
    </row>
    <row r="24" spans="1:10" ht="14">
      <c r="A24" s="48"/>
      <c r="B24" s="1211"/>
      <c r="C24" s="1211"/>
      <c r="D24" s="1211"/>
      <c r="E24" s="1203"/>
      <c r="F24" s="1203"/>
      <c r="G24" s="1203"/>
      <c r="H24" s="1203"/>
      <c r="I24" s="1203"/>
    </row>
    <row r="25" spans="1:10" ht="14">
      <c r="A25" s="48"/>
      <c r="B25" s="1205"/>
      <c r="C25" s="1205"/>
      <c r="D25" s="1205"/>
      <c r="E25" s="1205"/>
      <c r="F25" s="1205"/>
      <c r="G25" s="1205"/>
      <c r="H25" s="1205"/>
      <c r="I25" s="1205"/>
    </row>
    <row r="26" spans="1:10" ht="14">
      <c r="A26" s="1205"/>
      <c r="B26" s="1205"/>
      <c r="C26" s="1205"/>
      <c r="D26" s="1205"/>
      <c r="E26" s="1205"/>
      <c r="F26" s="1205"/>
      <c r="G26" s="1205"/>
      <c r="H26" s="1205"/>
      <c r="I26" s="1205"/>
      <c r="J26" s="1205"/>
    </row>
    <row r="27" spans="1:10" ht="14">
      <c r="A27" s="1205"/>
      <c r="B27" s="1205"/>
      <c r="C27" s="1205"/>
      <c r="D27" s="1205"/>
      <c r="E27" s="1205"/>
      <c r="F27" s="1205"/>
      <c r="G27" s="1205"/>
      <c r="H27" s="1205"/>
      <c r="I27" s="1205"/>
      <c r="J27" s="1205"/>
    </row>
    <row r="28" spans="1:10" ht="14">
      <c r="A28" s="1205"/>
      <c r="B28" s="1205"/>
      <c r="C28" s="1205"/>
      <c r="D28" s="1205"/>
      <c r="E28" s="1205"/>
      <c r="F28" s="1205"/>
      <c r="G28" s="1205"/>
      <c r="H28" s="1205"/>
      <c r="I28" s="1205"/>
      <c r="J28" s="1205"/>
    </row>
    <row r="29" spans="1:10" ht="14">
      <c r="A29" s="1205"/>
      <c r="B29" s="1205"/>
      <c r="C29" s="1205"/>
      <c r="D29" s="1205"/>
      <c r="E29" s="1205"/>
      <c r="F29" s="1205"/>
      <c r="G29" s="1205"/>
      <c r="H29" s="1205"/>
      <c r="I29" s="1205"/>
      <c r="J29" s="1205"/>
    </row>
    <row r="30" spans="1:10" ht="14">
      <c r="A30" s="48"/>
      <c r="B30" s="1205" t="s">
        <v>249</v>
      </c>
      <c r="C30" s="1205"/>
      <c r="D30" s="1205"/>
      <c r="E30" s="1205"/>
      <c r="F30" s="48"/>
      <c r="G30" s="48"/>
      <c r="H30" s="48"/>
      <c r="I30" s="48"/>
    </row>
    <row r="31" spans="1:10" ht="14">
      <c r="A31" s="48"/>
      <c r="B31" s="1205" t="s">
        <v>250</v>
      </c>
      <c r="C31" s="1205"/>
      <c r="D31" s="1205"/>
      <c r="E31" s="1205"/>
      <c r="F31" s="48"/>
      <c r="G31" s="48"/>
      <c r="H31" s="48"/>
      <c r="I31" s="48"/>
    </row>
    <row r="32" spans="1:10" ht="14">
      <c r="A32" s="48"/>
      <c r="B32" s="1207" t="str">
        <f>'様式１（表紙）'!A4</f>
        <v>東播磨県民局長</v>
      </c>
      <c r="C32" s="1207"/>
      <c r="D32" s="1207"/>
      <c r="E32" s="1207"/>
      <c r="F32" s="48"/>
      <c r="G32" s="48"/>
      <c r="H32" s="48"/>
      <c r="I32" s="48"/>
    </row>
    <row r="33" spans="1:10" ht="14">
      <c r="A33" s="1205"/>
      <c r="B33" s="1205"/>
      <c r="C33" s="1205"/>
      <c r="D33" s="1205"/>
      <c r="E33" s="1205"/>
      <c r="F33" s="1205"/>
      <c r="G33" s="1205"/>
      <c r="H33" s="1205"/>
      <c r="I33" s="1205"/>
      <c r="J33" s="1205"/>
    </row>
    <row r="34" spans="1:10" ht="14">
      <c r="A34" s="1205"/>
      <c r="B34" s="1205"/>
      <c r="C34" s="1205"/>
      <c r="D34" s="1205"/>
      <c r="E34" s="1205"/>
      <c r="F34" s="1205"/>
      <c r="G34" s="1205"/>
      <c r="H34" s="1205"/>
      <c r="I34" s="1205"/>
      <c r="J34" s="1205"/>
    </row>
    <row r="35" spans="1:10" ht="14">
      <c r="A35" s="1205"/>
      <c r="B35" s="1205"/>
      <c r="C35" s="1205"/>
      <c r="D35" s="1205"/>
      <c r="E35" s="1205"/>
      <c r="F35" s="1205"/>
      <c r="G35" s="1205"/>
      <c r="H35" s="1205"/>
      <c r="I35" s="1205"/>
      <c r="J35" s="1205"/>
    </row>
    <row r="36" spans="1:10" ht="14">
      <c r="A36" s="48"/>
      <c r="B36" s="1207" t="str">
        <f>'様式１（表紙）'!Q3</f>
        <v>令和　年　月　日</v>
      </c>
      <c r="C36" s="1207"/>
      <c r="D36" s="1207"/>
      <c r="E36" s="1207"/>
      <c r="F36" s="48"/>
      <c r="G36" s="48"/>
      <c r="H36" s="48"/>
      <c r="I36" s="48"/>
    </row>
    <row r="37" spans="1:10" ht="14">
      <c r="A37" s="1205"/>
      <c r="B37" s="1205"/>
      <c r="C37" s="1205"/>
      <c r="D37" s="1205"/>
      <c r="E37" s="1205"/>
      <c r="F37" s="1205"/>
      <c r="G37" s="1205"/>
      <c r="H37" s="1205"/>
      <c r="I37" s="1205"/>
      <c r="J37" s="1205"/>
    </row>
    <row r="38" spans="1:10" ht="14">
      <c r="A38" s="1205"/>
      <c r="B38" s="1205"/>
      <c r="C38" s="1205"/>
      <c r="D38" s="1205"/>
      <c r="E38" s="1205"/>
      <c r="F38" s="1205"/>
      <c r="G38" s="1205"/>
      <c r="H38" s="1205"/>
      <c r="I38" s="1205"/>
      <c r="J38" s="1205"/>
    </row>
    <row r="39" spans="1:10" ht="14">
      <c r="A39" s="1205"/>
      <c r="B39" s="1205"/>
      <c r="C39" s="1205"/>
      <c r="D39" s="1205"/>
      <c r="E39" s="1205"/>
      <c r="F39" s="1205"/>
      <c r="G39" s="1205"/>
      <c r="H39" s="1205"/>
      <c r="I39" s="1205"/>
      <c r="J39" s="1205"/>
    </row>
    <row r="40" spans="1:10" ht="14">
      <c r="A40" s="48"/>
      <c r="B40" s="48"/>
      <c r="C40" s="48"/>
      <c r="D40" s="48"/>
      <c r="E40" s="1209" t="s">
        <v>251</v>
      </c>
      <c r="F40" s="1209"/>
      <c r="G40" s="1210"/>
      <c r="H40" s="1210"/>
      <c r="I40" s="1210"/>
      <c r="J40" s="1210"/>
    </row>
    <row r="41" spans="1:10" ht="14">
      <c r="A41" s="48"/>
      <c r="B41" s="48"/>
      <c r="C41" s="48"/>
      <c r="D41" s="48"/>
      <c r="E41" s="1209" t="s">
        <v>252</v>
      </c>
      <c r="F41" s="1209"/>
      <c r="G41" s="1207">
        <f>'様式１（表紙）'!L6</f>
        <v>0</v>
      </c>
      <c r="H41" s="1207"/>
      <c r="I41" s="1207"/>
      <c r="J41" s="1207"/>
    </row>
    <row r="42" spans="1:10" ht="14">
      <c r="A42" s="48"/>
      <c r="B42" s="48"/>
      <c r="C42" s="48"/>
      <c r="D42" s="48"/>
      <c r="E42" s="1209" t="s">
        <v>253</v>
      </c>
      <c r="F42" s="1209"/>
      <c r="G42" s="1207">
        <f>'様式１（表紙）'!L5</f>
        <v>0</v>
      </c>
      <c r="H42" s="1207"/>
      <c r="I42" s="1207"/>
      <c r="J42" s="1207"/>
    </row>
    <row r="43" spans="1:10" ht="14">
      <c r="A43" s="48"/>
      <c r="B43" s="48"/>
      <c r="C43" s="48"/>
      <c r="D43" s="48"/>
      <c r="E43" s="1209" t="s">
        <v>254</v>
      </c>
      <c r="F43" s="1209"/>
      <c r="G43" s="1207">
        <f>'様式１（表紙）'!L7</f>
        <v>0</v>
      </c>
      <c r="H43" s="1207"/>
      <c r="I43" s="1207"/>
      <c r="J43" s="1207"/>
    </row>
    <row r="44" spans="1:10" ht="14">
      <c r="A44" s="48"/>
      <c r="B44" s="48"/>
      <c r="C44" s="48"/>
      <c r="D44" s="48"/>
      <c r="E44" s="1209" t="s">
        <v>9</v>
      </c>
      <c r="F44" s="1209"/>
      <c r="G44" s="1210"/>
      <c r="H44" s="1210"/>
      <c r="I44" s="1210"/>
      <c r="J44" s="1210"/>
    </row>
    <row r="45" spans="1:10" ht="14">
      <c r="A45" s="48"/>
      <c r="B45" s="48"/>
      <c r="C45" s="48"/>
      <c r="D45" s="48"/>
      <c r="E45" s="1209" t="s">
        <v>255</v>
      </c>
      <c r="F45" s="1209"/>
      <c r="G45" s="1210"/>
      <c r="H45" s="1210"/>
      <c r="I45" s="1210"/>
      <c r="J45" s="1210"/>
    </row>
    <row r="46" spans="1:10" ht="14">
      <c r="A46" s="1205"/>
      <c r="B46" s="1205"/>
      <c r="C46" s="1205"/>
      <c r="D46" s="1205"/>
      <c r="E46" s="1205"/>
      <c r="F46" s="1205"/>
      <c r="G46" s="1205"/>
      <c r="H46" s="1205"/>
      <c r="I46" s="1205"/>
      <c r="J46" s="1205"/>
    </row>
    <row r="47" spans="1:10" ht="14">
      <c r="A47" s="1205"/>
      <c r="B47" s="1205"/>
      <c r="C47" s="1205"/>
      <c r="D47" s="1205"/>
      <c r="E47" s="1205"/>
      <c r="F47" s="1205"/>
      <c r="G47" s="1205"/>
      <c r="H47" s="1205"/>
      <c r="I47" s="1205"/>
      <c r="J47" s="1205"/>
    </row>
    <row r="48" spans="1:10" ht="14">
      <c r="A48" s="1205"/>
      <c r="B48" s="1205"/>
      <c r="C48" s="1205"/>
      <c r="D48" s="1205"/>
      <c r="E48" s="1205"/>
      <c r="F48" s="1205"/>
      <c r="G48" s="1205"/>
      <c r="H48" s="1205"/>
      <c r="I48" s="1205"/>
      <c r="J48" s="1205"/>
    </row>
    <row r="49" spans="1:10" ht="14">
      <c r="A49" s="1205"/>
      <c r="B49" s="1205"/>
      <c r="C49" s="1205"/>
      <c r="D49" s="1205"/>
      <c r="E49" s="1205"/>
      <c r="F49" s="1205"/>
      <c r="G49" s="1205"/>
      <c r="H49" s="1205"/>
      <c r="I49" s="1205"/>
      <c r="J49" s="1205"/>
    </row>
    <row r="50" spans="1:10" ht="14">
      <c r="A50" s="1205"/>
      <c r="B50" s="1205"/>
      <c r="C50" s="1205"/>
      <c r="D50" s="1205"/>
      <c r="E50" s="1205"/>
      <c r="F50" s="1205"/>
      <c r="G50" s="1205"/>
      <c r="H50" s="1205"/>
      <c r="I50" s="1205"/>
      <c r="J50" s="1205"/>
    </row>
    <row r="51" spans="1:10" ht="14">
      <c r="A51" s="1205"/>
      <c r="B51" s="1205"/>
      <c r="C51" s="1205"/>
      <c r="D51" s="1205"/>
      <c r="E51" s="1205"/>
      <c r="F51" s="1205"/>
      <c r="G51" s="1205"/>
      <c r="H51" s="1205"/>
      <c r="I51" s="1205"/>
      <c r="J51" s="1205"/>
    </row>
    <row r="52" spans="1:10" ht="14">
      <c r="A52" s="1205"/>
      <c r="B52" s="1205"/>
      <c r="C52" s="1205"/>
      <c r="D52" s="1205"/>
      <c r="E52" s="1205"/>
      <c r="F52" s="1205"/>
      <c r="G52" s="1205"/>
      <c r="H52" s="1205"/>
      <c r="I52" s="1205"/>
      <c r="J52" s="1205"/>
    </row>
    <row r="53" spans="1:10" ht="14">
      <c r="A53" s="1205"/>
      <c r="B53" s="1205"/>
      <c r="C53" s="1205"/>
      <c r="D53" s="1205"/>
      <c r="E53" s="1205"/>
      <c r="F53" s="1205"/>
      <c r="G53" s="1205"/>
      <c r="H53" s="1205"/>
      <c r="I53" s="1205"/>
      <c r="J53" s="1205"/>
    </row>
    <row r="54" spans="1:10" ht="14.25" customHeight="1">
      <c r="A54" s="1205" t="s">
        <v>256</v>
      </c>
      <c r="B54" s="1205"/>
      <c r="C54" s="1205"/>
      <c r="D54" s="1205"/>
      <c r="E54" s="1205"/>
      <c r="F54" s="1205"/>
      <c r="G54" s="1205"/>
      <c r="H54" s="1205"/>
      <c r="I54" s="1205"/>
      <c r="J54" s="1205"/>
    </row>
    <row r="55" spans="1:10" ht="14.25" customHeight="1">
      <c r="A55" s="1205"/>
      <c r="B55" s="1205"/>
      <c r="C55" s="1205"/>
      <c r="D55" s="1205"/>
      <c r="E55" s="1205"/>
      <c r="F55" s="1205"/>
      <c r="G55" s="1205"/>
      <c r="H55" s="1205"/>
      <c r="I55" s="1205"/>
      <c r="J55" s="1205"/>
    </row>
    <row r="56" spans="1:10" ht="14">
      <c r="A56" s="1205"/>
      <c r="B56" s="1205"/>
      <c r="C56" s="1205"/>
      <c r="D56" s="1205"/>
      <c r="E56" s="1205"/>
      <c r="F56" s="1205"/>
      <c r="G56" s="1205"/>
      <c r="H56" s="1205"/>
      <c r="I56" s="1205"/>
    </row>
    <row r="57" spans="1:10" ht="14">
      <c r="A57" s="1205"/>
      <c r="B57" s="1205"/>
      <c r="C57" s="1205"/>
      <c r="D57" s="1205"/>
      <c r="E57" s="1205"/>
      <c r="F57" s="1205"/>
      <c r="G57" s="1205"/>
      <c r="H57" s="1205"/>
      <c r="I57" s="1205"/>
    </row>
    <row r="58" spans="1:10" ht="14">
      <c r="A58" s="1205"/>
      <c r="B58" s="1205"/>
      <c r="C58" s="1205"/>
      <c r="D58" s="1205"/>
      <c r="E58" s="1205"/>
      <c r="F58" s="1205"/>
      <c r="G58" s="1205"/>
      <c r="H58" s="1205"/>
      <c r="I58" s="1205"/>
    </row>
    <row r="60" spans="1:10">
      <c r="B60" t="s">
        <v>717</v>
      </c>
    </row>
    <row r="61" spans="1:10">
      <c r="B61" t="s">
        <v>718</v>
      </c>
    </row>
    <row r="62" spans="1:10">
      <c r="B62" t="s">
        <v>719</v>
      </c>
    </row>
  </sheetData>
  <mergeCells count="66">
    <mergeCell ref="A1:J1"/>
    <mergeCell ref="A2:J2"/>
    <mergeCell ref="A3:J3"/>
    <mergeCell ref="A4:J4"/>
    <mergeCell ref="A5:J5"/>
    <mergeCell ref="A6:J6"/>
    <mergeCell ref="A57:I57"/>
    <mergeCell ref="A58:I58"/>
    <mergeCell ref="A7:J7"/>
    <mergeCell ref="A8:J8"/>
    <mergeCell ref="A9:J9"/>
    <mergeCell ref="A14:J14"/>
    <mergeCell ref="B13:I13"/>
    <mergeCell ref="G42:J42"/>
    <mergeCell ref="A15:J15"/>
    <mergeCell ref="A16:J16"/>
    <mergeCell ref="A17:J17"/>
    <mergeCell ref="A21:J21"/>
    <mergeCell ref="B24:D24"/>
    <mergeCell ref="E24:I24"/>
    <mergeCell ref="B23:I23"/>
    <mergeCell ref="G41:J41"/>
    <mergeCell ref="G43:J43"/>
    <mergeCell ref="G44:J44"/>
    <mergeCell ref="A35:J35"/>
    <mergeCell ref="A38:J38"/>
    <mergeCell ref="A39:J39"/>
    <mergeCell ref="E40:F40"/>
    <mergeCell ref="G40:J40"/>
    <mergeCell ref="A26:J26"/>
    <mergeCell ref="A27:J27"/>
    <mergeCell ref="A34:J34"/>
    <mergeCell ref="A28:J28"/>
    <mergeCell ref="A29:J29"/>
    <mergeCell ref="E45:F45"/>
    <mergeCell ref="G45:J45"/>
    <mergeCell ref="A10:I10"/>
    <mergeCell ref="A54:J54"/>
    <mergeCell ref="A50:J50"/>
    <mergeCell ref="A51:J51"/>
    <mergeCell ref="A52:J52"/>
    <mergeCell ref="B31:E31"/>
    <mergeCell ref="B18:I18"/>
    <mergeCell ref="A53:J53"/>
    <mergeCell ref="B25:I25"/>
    <mergeCell ref="B30:E30"/>
    <mergeCell ref="A49:J49"/>
    <mergeCell ref="E43:F43"/>
    <mergeCell ref="E44:F44"/>
    <mergeCell ref="B22:I22"/>
    <mergeCell ref="B20:I20"/>
    <mergeCell ref="B19:C19"/>
    <mergeCell ref="A46:J46"/>
    <mergeCell ref="A56:I56"/>
    <mergeCell ref="B11:D11"/>
    <mergeCell ref="E11:I11"/>
    <mergeCell ref="A33:J33"/>
    <mergeCell ref="B36:E36"/>
    <mergeCell ref="A37:J37"/>
    <mergeCell ref="B12:I12"/>
    <mergeCell ref="B32:E32"/>
    <mergeCell ref="A55:J55"/>
    <mergeCell ref="A47:J47"/>
    <mergeCell ref="A48:J48"/>
    <mergeCell ref="E41:F41"/>
    <mergeCell ref="E42:F42"/>
  </mergeCells>
  <phoneticPr fontId="2"/>
  <dataValidations count="1">
    <dataValidation type="list" allowBlank="1" showInputMessage="1" showErrorMessage="1" sqref="B19:C19" xr:uid="{037AC14D-F46C-4834-97AB-A7DD51D2E468}">
      <formula1>$B$60:$B$63</formula1>
    </dataValidation>
  </dataValidations>
  <pageMargins left="0.7" right="0.7" top="0.75" bottom="0.75" header="0.3" footer="0.3"/>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01424-2ADA-4310-8CC6-18E1C6EAB96D}">
  <sheetPr codeName="Sheet13">
    <tabColor rgb="FF00B0F0"/>
  </sheetPr>
  <dimension ref="A1:J58"/>
  <sheetViews>
    <sheetView workbookViewId="0">
      <selection activeCell="A6" sqref="A6:J6"/>
    </sheetView>
  </sheetViews>
  <sheetFormatPr defaultRowHeight="13"/>
  <cols>
    <col min="1" max="1" width="3.6328125" customWidth="1"/>
    <col min="2" max="8" width="10.08984375" customWidth="1"/>
    <col min="9" max="9" width="12.81640625" customWidth="1"/>
    <col min="10" max="10" width="1.90625" customWidth="1"/>
    <col min="257" max="257" width="3.6328125" customWidth="1"/>
    <col min="258" max="265" width="10.08984375" customWidth="1"/>
    <col min="266" max="266" width="3.6328125" customWidth="1"/>
    <col min="513" max="513" width="3.6328125" customWidth="1"/>
    <col min="514" max="521" width="10.08984375" customWidth="1"/>
    <col min="522" max="522" width="3.6328125" customWidth="1"/>
    <col min="769" max="769" width="3.6328125" customWidth="1"/>
    <col min="770" max="777" width="10.08984375" customWidth="1"/>
    <col min="778" max="778" width="3.6328125" customWidth="1"/>
    <col min="1025" max="1025" width="3.6328125" customWidth="1"/>
    <col min="1026" max="1033" width="10.08984375" customWidth="1"/>
    <col min="1034" max="1034" width="3.6328125" customWidth="1"/>
    <col min="1281" max="1281" width="3.6328125" customWidth="1"/>
    <col min="1282" max="1289" width="10.08984375" customWidth="1"/>
    <col min="1290" max="1290" width="3.6328125" customWidth="1"/>
    <col min="1537" max="1537" width="3.6328125" customWidth="1"/>
    <col min="1538" max="1545" width="10.08984375" customWidth="1"/>
    <col min="1546" max="1546" width="3.6328125" customWidth="1"/>
    <col min="1793" max="1793" width="3.6328125" customWidth="1"/>
    <col min="1794" max="1801" width="10.08984375" customWidth="1"/>
    <col min="1802" max="1802" width="3.6328125" customWidth="1"/>
    <col min="2049" max="2049" width="3.6328125" customWidth="1"/>
    <col min="2050" max="2057" width="10.08984375" customWidth="1"/>
    <col min="2058" max="2058" width="3.6328125" customWidth="1"/>
    <col min="2305" max="2305" width="3.6328125" customWidth="1"/>
    <col min="2306" max="2313" width="10.08984375" customWidth="1"/>
    <col min="2314" max="2314" width="3.6328125" customWidth="1"/>
    <col min="2561" max="2561" width="3.6328125" customWidth="1"/>
    <col min="2562" max="2569" width="10.08984375" customWidth="1"/>
    <col min="2570" max="2570" width="3.6328125" customWidth="1"/>
    <col min="2817" max="2817" width="3.6328125" customWidth="1"/>
    <col min="2818" max="2825" width="10.08984375" customWidth="1"/>
    <col min="2826" max="2826" width="3.6328125" customWidth="1"/>
    <col min="3073" max="3073" width="3.6328125" customWidth="1"/>
    <col min="3074" max="3081" width="10.08984375" customWidth="1"/>
    <col min="3082" max="3082" width="3.6328125" customWidth="1"/>
    <col min="3329" max="3329" width="3.6328125" customWidth="1"/>
    <col min="3330" max="3337" width="10.08984375" customWidth="1"/>
    <col min="3338" max="3338" width="3.6328125" customWidth="1"/>
    <col min="3585" max="3585" width="3.6328125" customWidth="1"/>
    <col min="3586" max="3593" width="10.08984375" customWidth="1"/>
    <col min="3594" max="3594" width="3.6328125" customWidth="1"/>
    <col min="3841" max="3841" width="3.6328125" customWidth="1"/>
    <col min="3842" max="3849" width="10.08984375" customWidth="1"/>
    <col min="3850" max="3850" width="3.6328125" customWidth="1"/>
    <col min="4097" max="4097" width="3.6328125" customWidth="1"/>
    <col min="4098" max="4105" width="10.08984375" customWidth="1"/>
    <col min="4106" max="4106" width="3.6328125" customWidth="1"/>
    <col min="4353" max="4353" width="3.6328125" customWidth="1"/>
    <col min="4354" max="4361" width="10.08984375" customWidth="1"/>
    <col min="4362" max="4362" width="3.6328125" customWidth="1"/>
    <col min="4609" max="4609" width="3.6328125" customWidth="1"/>
    <col min="4610" max="4617" width="10.08984375" customWidth="1"/>
    <col min="4618" max="4618" width="3.6328125" customWidth="1"/>
    <col min="4865" max="4865" width="3.6328125" customWidth="1"/>
    <col min="4866" max="4873" width="10.08984375" customWidth="1"/>
    <col min="4874" max="4874" width="3.6328125" customWidth="1"/>
    <col min="5121" max="5121" width="3.6328125" customWidth="1"/>
    <col min="5122" max="5129" width="10.08984375" customWidth="1"/>
    <col min="5130" max="5130" width="3.6328125" customWidth="1"/>
    <col min="5377" max="5377" width="3.6328125" customWidth="1"/>
    <col min="5378" max="5385" width="10.08984375" customWidth="1"/>
    <col min="5386" max="5386" width="3.6328125" customWidth="1"/>
    <col min="5633" max="5633" width="3.6328125" customWidth="1"/>
    <col min="5634" max="5641" width="10.08984375" customWidth="1"/>
    <col min="5642" max="5642" width="3.6328125" customWidth="1"/>
    <col min="5889" max="5889" width="3.6328125" customWidth="1"/>
    <col min="5890" max="5897" width="10.08984375" customWidth="1"/>
    <col min="5898" max="5898" width="3.6328125" customWidth="1"/>
    <col min="6145" max="6145" width="3.6328125" customWidth="1"/>
    <col min="6146" max="6153" width="10.08984375" customWidth="1"/>
    <col min="6154" max="6154" width="3.6328125" customWidth="1"/>
    <col min="6401" max="6401" width="3.6328125" customWidth="1"/>
    <col min="6402" max="6409" width="10.08984375" customWidth="1"/>
    <col min="6410" max="6410" width="3.6328125" customWidth="1"/>
    <col min="6657" max="6657" width="3.6328125" customWidth="1"/>
    <col min="6658" max="6665" width="10.08984375" customWidth="1"/>
    <col min="6666" max="6666" width="3.6328125" customWidth="1"/>
    <col min="6913" max="6913" width="3.6328125" customWidth="1"/>
    <col min="6914" max="6921" width="10.08984375" customWidth="1"/>
    <col min="6922" max="6922" width="3.6328125" customWidth="1"/>
    <col min="7169" max="7169" width="3.6328125" customWidth="1"/>
    <col min="7170" max="7177" width="10.08984375" customWidth="1"/>
    <col min="7178" max="7178" width="3.6328125" customWidth="1"/>
    <col min="7425" max="7425" width="3.6328125" customWidth="1"/>
    <col min="7426" max="7433" width="10.08984375" customWidth="1"/>
    <col min="7434" max="7434" width="3.6328125" customWidth="1"/>
    <col min="7681" max="7681" width="3.6328125" customWidth="1"/>
    <col min="7682" max="7689" width="10.08984375" customWidth="1"/>
    <col min="7690" max="7690" width="3.6328125" customWidth="1"/>
    <col min="7937" max="7937" width="3.6328125" customWidth="1"/>
    <col min="7938" max="7945" width="10.08984375" customWidth="1"/>
    <col min="7946" max="7946" width="3.6328125" customWidth="1"/>
    <col min="8193" max="8193" width="3.6328125" customWidth="1"/>
    <col min="8194" max="8201" width="10.08984375" customWidth="1"/>
    <col min="8202" max="8202" width="3.6328125" customWidth="1"/>
    <col min="8449" max="8449" width="3.6328125" customWidth="1"/>
    <col min="8450" max="8457" width="10.08984375" customWidth="1"/>
    <col min="8458" max="8458" width="3.6328125" customWidth="1"/>
    <col min="8705" max="8705" width="3.6328125" customWidth="1"/>
    <col min="8706" max="8713" width="10.08984375" customWidth="1"/>
    <col min="8714" max="8714" width="3.6328125" customWidth="1"/>
    <col min="8961" max="8961" width="3.6328125" customWidth="1"/>
    <col min="8962" max="8969" width="10.08984375" customWidth="1"/>
    <col min="8970" max="8970" width="3.6328125" customWidth="1"/>
    <col min="9217" max="9217" width="3.6328125" customWidth="1"/>
    <col min="9218" max="9225" width="10.08984375" customWidth="1"/>
    <col min="9226" max="9226" width="3.6328125" customWidth="1"/>
    <col min="9473" max="9473" width="3.6328125" customWidth="1"/>
    <col min="9474" max="9481" width="10.08984375" customWidth="1"/>
    <col min="9482" max="9482" width="3.6328125" customWidth="1"/>
    <col min="9729" max="9729" width="3.6328125" customWidth="1"/>
    <col min="9730" max="9737" width="10.08984375" customWidth="1"/>
    <col min="9738" max="9738" width="3.6328125" customWidth="1"/>
    <col min="9985" max="9985" width="3.6328125" customWidth="1"/>
    <col min="9986" max="9993" width="10.08984375" customWidth="1"/>
    <col min="9994" max="9994" width="3.6328125" customWidth="1"/>
    <col min="10241" max="10241" width="3.6328125" customWidth="1"/>
    <col min="10242" max="10249" width="10.08984375" customWidth="1"/>
    <col min="10250" max="10250" width="3.6328125" customWidth="1"/>
    <col min="10497" max="10497" width="3.6328125" customWidth="1"/>
    <col min="10498" max="10505" width="10.08984375" customWidth="1"/>
    <col min="10506" max="10506" width="3.6328125" customWidth="1"/>
    <col min="10753" max="10753" width="3.6328125" customWidth="1"/>
    <col min="10754" max="10761" width="10.08984375" customWidth="1"/>
    <col min="10762" max="10762" width="3.6328125" customWidth="1"/>
    <col min="11009" max="11009" width="3.6328125" customWidth="1"/>
    <col min="11010" max="11017" width="10.08984375" customWidth="1"/>
    <col min="11018" max="11018" width="3.6328125" customWidth="1"/>
    <col min="11265" max="11265" width="3.6328125" customWidth="1"/>
    <col min="11266" max="11273" width="10.08984375" customWidth="1"/>
    <col min="11274" max="11274" width="3.6328125" customWidth="1"/>
    <col min="11521" max="11521" width="3.6328125" customWidth="1"/>
    <col min="11522" max="11529" width="10.08984375" customWidth="1"/>
    <col min="11530" max="11530" width="3.6328125" customWidth="1"/>
    <col min="11777" max="11777" width="3.6328125" customWidth="1"/>
    <col min="11778" max="11785" width="10.08984375" customWidth="1"/>
    <col min="11786" max="11786" width="3.6328125" customWidth="1"/>
    <col min="12033" max="12033" width="3.6328125" customWidth="1"/>
    <col min="12034" max="12041" width="10.08984375" customWidth="1"/>
    <col min="12042" max="12042" width="3.6328125" customWidth="1"/>
    <col min="12289" max="12289" width="3.6328125" customWidth="1"/>
    <col min="12290" max="12297" width="10.08984375" customWidth="1"/>
    <col min="12298" max="12298" width="3.6328125" customWidth="1"/>
    <col min="12545" max="12545" width="3.6328125" customWidth="1"/>
    <col min="12546" max="12553" width="10.08984375" customWidth="1"/>
    <col min="12554" max="12554" width="3.6328125" customWidth="1"/>
    <col min="12801" max="12801" width="3.6328125" customWidth="1"/>
    <col min="12802" max="12809" width="10.08984375" customWidth="1"/>
    <col min="12810" max="12810" width="3.6328125" customWidth="1"/>
    <col min="13057" max="13057" width="3.6328125" customWidth="1"/>
    <col min="13058" max="13065" width="10.08984375" customWidth="1"/>
    <col min="13066" max="13066" width="3.6328125" customWidth="1"/>
    <col min="13313" max="13313" width="3.6328125" customWidth="1"/>
    <col min="13314" max="13321" width="10.08984375" customWidth="1"/>
    <col min="13322" max="13322" width="3.6328125" customWidth="1"/>
    <col min="13569" max="13569" width="3.6328125" customWidth="1"/>
    <col min="13570" max="13577" width="10.08984375" customWidth="1"/>
    <col min="13578" max="13578" width="3.6328125" customWidth="1"/>
    <col min="13825" max="13825" width="3.6328125" customWidth="1"/>
    <col min="13826" max="13833" width="10.08984375" customWidth="1"/>
    <col min="13834" max="13834" width="3.6328125" customWidth="1"/>
    <col min="14081" max="14081" width="3.6328125" customWidth="1"/>
    <col min="14082" max="14089" width="10.08984375" customWidth="1"/>
    <col min="14090" max="14090" width="3.6328125" customWidth="1"/>
    <col min="14337" max="14337" width="3.6328125" customWidth="1"/>
    <col min="14338" max="14345" width="10.08984375" customWidth="1"/>
    <col min="14346" max="14346" width="3.6328125" customWidth="1"/>
    <col min="14593" max="14593" width="3.6328125" customWidth="1"/>
    <col min="14594" max="14601" width="10.08984375" customWidth="1"/>
    <col min="14602" max="14602" width="3.6328125" customWidth="1"/>
    <col min="14849" max="14849" width="3.6328125" customWidth="1"/>
    <col min="14850" max="14857" width="10.08984375" customWidth="1"/>
    <col min="14858" max="14858" width="3.6328125" customWidth="1"/>
    <col min="15105" max="15105" width="3.6328125" customWidth="1"/>
    <col min="15106" max="15113" width="10.08984375" customWidth="1"/>
    <col min="15114" max="15114" width="3.6328125" customWidth="1"/>
    <col min="15361" max="15361" width="3.6328125" customWidth="1"/>
    <col min="15362" max="15369" width="10.08984375" customWidth="1"/>
    <col min="15370" max="15370" width="3.6328125" customWidth="1"/>
    <col min="15617" max="15617" width="3.6328125" customWidth="1"/>
    <col min="15618" max="15625" width="10.08984375" customWidth="1"/>
    <col min="15626" max="15626" width="3.6328125" customWidth="1"/>
    <col min="15873" max="15873" width="3.6328125" customWidth="1"/>
    <col min="15874" max="15881" width="10.08984375" customWidth="1"/>
    <col min="15882" max="15882" width="3.6328125" customWidth="1"/>
    <col min="16129" max="16129" width="3.6328125" customWidth="1"/>
    <col min="16130" max="16137" width="10.08984375" customWidth="1"/>
    <col min="16138" max="16138" width="3.6328125" customWidth="1"/>
  </cols>
  <sheetData>
    <row r="1" spans="1:10" ht="14">
      <c r="A1" s="1211"/>
      <c r="B1" s="1211"/>
      <c r="C1" s="1211"/>
      <c r="D1" s="1211"/>
      <c r="E1" s="1211"/>
      <c r="F1" s="1211"/>
      <c r="G1" s="1211"/>
      <c r="H1" s="1211"/>
      <c r="I1" s="1211"/>
      <c r="J1" s="1211"/>
    </row>
    <row r="2" spans="1:10" ht="13.5" customHeight="1">
      <c r="A2" s="1211"/>
      <c r="B2" s="1211"/>
      <c r="C2" s="1211"/>
      <c r="D2" s="1211"/>
      <c r="E2" s="1211"/>
      <c r="F2" s="1211"/>
      <c r="G2" s="1211"/>
      <c r="H2" s="1211"/>
      <c r="I2" s="1211"/>
      <c r="J2" s="1211"/>
    </row>
    <row r="3" spans="1:10" ht="13.5" customHeight="1">
      <c r="A3" s="1211"/>
      <c r="B3" s="1211"/>
      <c r="C3" s="1211"/>
      <c r="D3" s="1211"/>
      <c r="E3" s="1211"/>
      <c r="F3" s="1211"/>
      <c r="G3" s="1211"/>
      <c r="H3" s="1211"/>
      <c r="I3" s="1211"/>
      <c r="J3" s="1211"/>
    </row>
    <row r="4" spans="1:10" ht="14">
      <c r="A4" s="1211"/>
      <c r="B4" s="1211"/>
      <c r="C4" s="1211"/>
      <c r="D4" s="1211"/>
      <c r="E4" s="1211"/>
      <c r="F4" s="1211"/>
      <c r="G4" s="1211"/>
      <c r="H4" s="1211"/>
      <c r="I4" s="1211"/>
      <c r="J4" s="1211"/>
    </row>
    <row r="5" spans="1:10" ht="14">
      <c r="A5" s="1211"/>
      <c r="B5" s="1211"/>
      <c r="C5" s="1211"/>
      <c r="D5" s="1211"/>
      <c r="E5" s="1211"/>
      <c r="F5" s="1211"/>
      <c r="G5" s="1211"/>
      <c r="H5" s="1211"/>
      <c r="I5" s="1211"/>
      <c r="J5" s="1211"/>
    </row>
    <row r="6" spans="1:10" ht="14">
      <c r="A6" s="1211"/>
      <c r="B6" s="1211"/>
      <c r="C6" s="1211"/>
      <c r="D6" s="1211"/>
      <c r="E6" s="1211"/>
      <c r="F6" s="1211"/>
      <c r="G6" s="1211"/>
      <c r="H6" s="1211"/>
      <c r="I6" s="1211"/>
      <c r="J6" s="1211"/>
    </row>
    <row r="7" spans="1:10" ht="23.5">
      <c r="A7" s="1212" t="s">
        <v>248</v>
      </c>
      <c r="B7" s="1212"/>
      <c r="C7" s="1212"/>
      <c r="D7" s="1212"/>
      <c r="E7" s="1212"/>
      <c r="F7" s="1212"/>
      <c r="G7" s="1212"/>
      <c r="H7" s="1212"/>
      <c r="I7" s="1212"/>
      <c r="J7" s="1212"/>
    </row>
    <row r="8" spans="1:10" ht="14">
      <c r="A8" s="1211"/>
      <c r="B8" s="1211"/>
      <c r="C8" s="1211"/>
      <c r="D8" s="1211"/>
      <c r="E8" s="1211"/>
      <c r="F8" s="1211"/>
      <c r="G8" s="1211"/>
      <c r="H8" s="1211"/>
      <c r="I8" s="1211"/>
      <c r="J8" s="1211"/>
    </row>
    <row r="9" spans="1:10" ht="14">
      <c r="A9" s="1211"/>
      <c r="B9" s="1211"/>
      <c r="C9" s="1211"/>
      <c r="D9" s="1211"/>
      <c r="E9" s="1211"/>
      <c r="F9" s="1211"/>
      <c r="G9" s="1211"/>
      <c r="H9" s="1211"/>
      <c r="I9" s="1211"/>
      <c r="J9" s="1211"/>
    </row>
    <row r="10" spans="1:10" ht="14">
      <c r="A10" s="1205"/>
      <c r="B10" s="1205"/>
      <c r="C10" s="1205"/>
      <c r="D10" s="1205"/>
      <c r="E10" s="1205"/>
      <c r="F10" s="1205"/>
      <c r="G10" s="1205"/>
      <c r="H10" s="1205"/>
      <c r="I10" s="1205"/>
    </row>
    <row r="11" spans="1:10" ht="14">
      <c r="A11" s="48" t="s">
        <v>207</v>
      </c>
      <c r="B11" s="1206">
        <f>'様式１（表紙）'!B9</f>
        <v>46280</v>
      </c>
      <c r="C11" s="1206"/>
      <c r="D11" s="1206"/>
      <c r="E11" s="1203" t="s">
        <v>372</v>
      </c>
      <c r="F11" s="1203"/>
      <c r="G11" s="1203"/>
      <c r="H11" s="1203"/>
      <c r="I11" s="1203"/>
    </row>
    <row r="12" spans="1:10" ht="14">
      <c r="A12" s="48"/>
      <c r="B12" s="1208" t="str">
        <f>'様式１（表紙）'!B11</f>
        <v>（都）国道２号線 平野取付道路 橋梁下部工事（Ａ２）</v>
      </c>
      <c r="C12" s="1208"/>
      <c r="D12" s="1208"/>
      <c r="E12" s="1208"/>
      <c r="F12" s="1208"/>
      <c r="G12" s="1208"/>
      <c r="H12" s="1208"/>
      <c r="I12" s="1208"/>
    </row>
    <row r="13" spans="1:10" ht="14">
      <c r="A13" s="48"/>
      <c r="B13" s="1205" t="s">
        <v>257</v>
      </c>
      <c r="C13" s="1205"/>
      <c r="D13" s="1205"/>
      <c r="E13" s="1205"/>
      <c r="F13" s="1205"/>
      <c r="G13" s="1205"/>
      <c r="H13" s="1205"/>
      <c r="I13" s="1205"/>
    </row>
    <row r="14" spans="1:10" ht="14">
      <c r="A14" s="1211"/>
      <c r="B14" s="1211"/>
      <c r="C14" s="1211"/>
      <c r="D14" s="1211"/>
      <c r="E14" s="1211"/>
      <c r="F14" s="1211"/>
      <c r="G14" s="1211"/>
      <c r="H14" s="1211"/>
      <c r="I14" s="1211"/>
      <c r="J14" s="1211"/>
    </row>
    <row r="15" spans="1:10" ht="14">
      <c r="A15" s="1211"/>
      <c r="B15" s="1211"/>
      <c r="C15" s="1211"/>
      <c r="D15" s="1211"/>
      <c r="E15" s="1211"/>
      <c r="F15" s="1211"/>
      <c r="G15" s="1211"/>
      <c r="H15" s="1211"/>
      <c r="I15" s="1211"/>
      <c r="J15" s="1211"/>
    </row>
    <row r="16" spans="1:10" ht="14">
      <c r="A16" s="1211"/>
      <c r="B16" s="1211"/>
      <c r="C16" s="1211"/>
      <c r="D16" s="1211"/>
      <c r="E16" s="1211"/>
      <c r="F16" s="1211"/>
      <c r="G16" s="1211"/>
      <c r="H16" s="1211"/>
      <c r="I16" s="1211"/>
      <c r="J16" s="1211"/>
    </row>
    <row r="17" spans="1:10" ht="14">
      <c r="A17" s="1211"/>
      <c r="B17" s="1211"/>
      <c r="C17" s="1211"/>
      <c r="D17" s="1211"/>
      <c r="E17" s="1211"/>
      <c r="F17" s="1211"/>
      <c r="G17" s="1211"/>
      <c r="H17" s="1211"/>
      <c r="I17" s="1211"/>
      <c r="J17" s="1211"/>
    </row>
    <row r="18" spans="1:10" ht="14">
      <c r="A18" s="122"/>
      <c r="B18" s="1205" t="s">
        <v>258</v>
      </c>
      <c r="C18" s="1205"/>
      <c r="D18" s="1205"/>
      <c r="E18" s="1205"/>
      <c r="F18" s="1205"/>
      <c r="G18" s="1205"/>
      <c r="H18" s="1205"/>
      <c r="I18" s="1205"/>
    </row>
    <row r="19" spans="1:10" ht="14">
      <c r="A19" s="48"/>
      <c r="B19" s="1205" t="s">
        <v>259</v>
      </c>
      <c r="C19" s="1205"/>
      <c r="D19" s="1205"/>
      <c r="E19" s="1205"/>
      <c r="F19" s="1205"/>
      <c r="G19" s="1205"/>
      <c r="H19" s="1205"/>
      <c r="I19" s="1205"/>
    </row>
    <row r="20" spans="1:10" ht="14">
      <c r="A20" s="1211"/>
      <c r="B20" s="1211"/>
      <c r="C20" s="1211"/>
      <c r="D20" s="1211"/>
      <c r="E20" s="1211"/>
      <c r="F20" s="1211"/>
      <c r="G20" s="1211"/>
      <c r="H20" s="1211"/>
      <c r="I20" s="1211"/>
      <c r="J20" s="1211"/>
    </row>
    <row r="21" spans="1:10" ht="14">
      <c r="A21" s="1211"/>
      <c r="B21" s="1211"/>
      <c r="C21" s="1211"/>
      <c r="D21" s="1211"/>
      <c r="E21" s="1211"/>
      <c r="F21" s="1211"/>
      <c r="G21" s="1211"/>
      <c r="H21" s="1211"/>
      <c r="I21" s="1211"/>
      <c r="J21" s="1211"/>
    </row>
    <row r="22" spans="1:10" ht="14">
      <c r="A22" s="122"/>
      <c r="B22" s="1205" t="s">
        <v>453</v>
      </c>
      <c r="C22" s="1205"/>
      <c r="D22" s="1205"/>
      <c r="E22" s="1205"/>
      <c r="F22" s="1205"/>
      <c r="G22" s="1205"/>
      <c r="H22" s="1205"/>
      <c r="I22" s="1205"/>
    </row>
    <row r="23" spans="1:10" ht="14">
      <c r="A23" s="48"/>
      <c r="B23" s="1205" t="s">
        <v>260</v>
      </c>
      <c r="C23" s="1205"/>
      <c r="D23" s="1205"/>
      <c r="E23" s="1205"/>
      <c r="F23" s="1205"/>
      <c r="G23" s="1205"/>
      <c r="H23" s="1205"/>
      <c r="I23" s="1205"/>
    </row>
    <row r="24" spans="1:10" ht="14">
      <c r="A24" s="48" t="s">
        <v>2</v>
      </c>
      <c r="B24" s="1204" t="s">
        <v>402</v>
      </c>
      <c r="C24" s="1204"/>
      <c r="D24" s="1204"/>
      <c r="E24" s="1203" t="s">
        <v>492</v>
      </c>
      <c r="F24" s="1203"/>
      <c r="G24" s="1203"/>
      <c r="H24" s="1203"/>
      <c r="I24" s="1203"/>
    </row>
    <row r="25" spans="1:10" ht="14">
      <c r="A25" s="48"/>
      <c r="B25" s="1205"/>
      <c r="C25" s="1205"/>
      <c r="D25" s="1205"/>
      <c r="E25" s="1205"/>
      <c r="F25" s="1205"/>
      <c r="G25" s="1205"/>
      <c r="H25" s="1205"/>
      <c r="I25" s="1205"/>
    </row>
    <row r="26" spans="1:10" ht="14">
      <c r="A26" s="1205"/>
      <c r="B26" s="1205"/>
      <c r="C26" s="1205"/>
      <c r="D26" s="1205"/>
      <c r="E26" s="1205"/>
      <c r="F26" s="1205"/>
      <c r="G26" s="1205"/>
      <c r="H26" s="1205"/>
      <c r="I26" s="1205"/>
      <c r="J26" s="1205"/>
    </row>
    <row r="27" spans="1:10" ht="14">
      <c r="A27" s="1205"/>
      <c r="B27" s="1205"/>
      <c r="C27" s="1205"/>
      <c r="D27" s="1205"/>
      <c r="E27" s="1205"/>
      <c r="F27" s="1205"/>
      <c r="G27" s="1205"/>
      <c r="H27" s="1205"/>
      <c r="I27" s="1205"/>
      <c r="J27" s="1205"/>
    </row>
    <row r="28" spans="1:10" ht="14">
      <c r="A28" s="1205"/>
      <c r="B28" s="1205"/>
      <c r="C28" s="1205"/>
      <c r="D28" s="1205"/>
      <c r="E28" s="1205"/>
      <c r="F28" s="1205"/>
      <c r="G28" s="1205"/>
      <c r="H28" s="1205"/>
      <c r="I28" s="1205"/>
      <c r="J28" s="1205"/>
    </row>
    <row r="29" spans="1:10" ht="14">
      <c r="A29" s="1205"/>
      <c r="B29" s="1205"/>
      <c r="C29" s="1205"/>
      <c r="D29" s="1205"/>
      <c r="E29" s="1205"/>
      <c r="F29" s="1205"/>
      <c r="G29" s="1205"/>
      <c r="H29" s="1205"/>
      <c r="I29" s="1205"/>
      <c r="J29" s="1205"/>
    </row>
    <row r="30" spans="1:10" ht="14">
      <c r="A30" s="48"/>
      <c r="B30" s="1205" t="s">
        <v>249</v>
      </c>
      <c r="C30" s="1205"/>
      <c r="D30" s="1205"/>
      <c r="E30" s="1205"/>
      <c r="F30" s="48"/>
      <c r="G30" s="48"/>
      <c r="H30" s="48"/>
      <c r="I30" s="48"/>
    </row>
    <row r="31" spans="1:10" ht="14">
      <c r="A31" s="48"/>
      <c r="B31" s="1205" t="s">
        <v>250</v>
      </c>
      <c r="C31" s="1205"/>
      <c r="D31" s="1205"/>
      <c r="E31" s="1205"/>
      <c r="F31" s="48"/>
      <c r="G31" s="48"/>
      <c r="H31" s="48"/>
      <c r="I31" s="48"/>
    </row>
    <row r="32" spans="1:10" ht="14">
      <c r="A32" s="48"/>
      <c r="B32" s="1207" t="str">
        <f>'様式１（表紙）'!A4</f>
        <v>東播磨県民局長</v>
      </c>
      <c r="C32" s="1207"/>
      <c r="D32" s="1207"/>
      <c r="E32" s="1207"/>
      <c r="F32" s="48"/>
      <c r="G32" s="48"/>
      <c r="H32" s="48"/>
      <c r="I32" s="48"/>
    </row>
    <row r="33" spans="1:10" ht="14">
      <c r="A33" s="1205"/>
      <c r="B33" s="1205"/>
      <c r="C33" s="1205"/>
      <c r="D33" s="1205"/>
      <c r="E33" s="1205"/>
      <c r="F33" s="1205"/>
      <c r="G33" s="1205"/>
      <c r="H33" s="1205"/>
      <c r="I33" s="1205"/>
      <c r="J33" s="1205"/>
    </row>
    <row r="34" spans="1:10" ht="14">
      <c r="A34" s="1205"/>
      <c r="B34" s="1205"/>
      <c r="C34" s="1205"/>
      <c r="D34" s="1205"/>
      <c r="E34" s="1205"/>
      <c r="F34" s="1205"/>
      <c r="G34" s="1205"/>
      <c r="H34" s="1205"/>
      <c r="I34" s="1205"/>
      <c r="J34" s="1205"/>
    </row>
    <row r="35" spans="1:10" ht="14">
      <c r="A35" s="1205"/>
      <c r="B35" s="1205"/>
      <c r="C35" s="1205"/>
      <c r="D35" s="1205"/>
      <c r="E35" s="1205"/>
      <c r="F35" s="1205"/>
      <c r="G35" s="1205"/>
      <c r="H35" s="1205"/>
      <c r="I35" s="1205"/>
      <c r="J35" s="1205"/>
    </row>
    <row r="36" spans="1:10" ht="14">
      <c r="A36" s="48"/>
      <c r="B36" s="1207" t="str">
        <f>'様式１（表紙）'!Q3</f>
        <v>令和　年　月　日</v>
      </c>
      <c r="C36" s="1207"/>
      <c r="D36" s="1207"/>
      <c r="E36" s="1207"/>
      <c r="F36" s="48"/>
      <c r="G36" s="48"/>
      <c r="H36" s="48"/>
      <c r="I36" s="48"/>
    </row>
    <row r="37" spans="1:10" ht="14">
      <c r="A37" s="1205"/>
      <c r="B37" s="1205"/>
      <c r="C37" s="1205"/>
      <c r="D37" s="1205"/>
      <c r="E37" s="1205"/>
      <c r="F37" s="1205"/>
      <c r="G37" s="1205"/>
      <c r="H37" s="1205"/>
      <c r="I37" s="1205"/>
      <c r="J37" s="1205"/>
    </row>
    <row r="38" spans="1:10" ht="14">
      <c r="A38" s="1205"/>
      <c r="B38" s="1205"/>
      <c r="C38" s="1205"/>
      <c r="D38" s="1205"/>
      <c r="E38" s="1205"/>
      <c r="F38" s="1205"/>
      <c r="G38" s="1205"/>
      <c r="H38" s="1205"/>
      <c r="I38" s="1205"/>
      <c r="J38" s="1205"/>
    </row>
    <row r="39" spans="1:10" ht="14">
      <c r="A39" s="1205"/>
      <c r="B39" s="1205"/>
      <c r="C39" s="1205"/>
      <c r="D39" s="1205"/>
      <c r="E39" s="1205"/>
      <c r="F39" s="1205"/>
      <c r="G39" s="1205"/>
      <c r="H39" s="1205"/>
      <c r="I39" s="1205"/>
      <c r="J39" s="1205"/>
    </row>
    <row r="40" spans="1:10" ht="14">
      <c r="A40" s="48"/>
      <c r="B40" s="48"/>
      <c r="C40" s="48"/>
      <c r="D40" s="48"/>
      <c r="E40" s="1209" t="s">
        <v>251</v>
      </c>
      <c r="F40" s="1209"/>
      <c r="G40" s="1210"/>
      <c r="H40" s="1210"/>
      <c r="I40" s="1210"/>
      <c r="J40" s="1210"/>
    </row>
    <row r="41" spans="1:10" ht="14">
      <c r="A41" s="48"/>
      <c r="B41" s="48"/>
      <c r="C41" s="48"/>
      <c r="D41" s="48"/>
      <c r="E41" s="1209" t="s">
        <v>252</v>
      </c>
      <c r="F41" s="1209"/>
      <c r="G41" s="1207">
        <f>'様式１（表紙）'!L6</f>
        <v>0</v>
      </c>
      <c r="H41" s="1207"/>
      <c r="I41" s="1207"/>
      <c r="J41" s="1207"/>
    </row>
    <row r="42" spans="1:10" ht="14">
      <c r="A42" s="48"/>
      <c r="B42" s="48"/>
      <c r="C42" s="48"/>
      <c r="D42" s="48"/>
      <c r="E42" s="1209" t="s">
        <v>253</v>
      </c>
      <c r="F42" s="1209"/>
      <c r="G42" s="1207">
        <f>'様式１（表紙）'!L5</f>
        <v>0</v>
      </c>
      <c r="H42" s="1207"/>
      <c r="I42" s="1207"/>
      <c r="J42" s="1207"/>
    </row>
    <row r="43" spans="1:10" ht="14">
      <c r="A43" s="48"/>
      <c r="B43" s="48"/>
      <c r="C43" s="48"/>
      <c r="D43" s="48"/>
      <c r="E43" s="1209" t="s">
        <v>254</v>
      </c>
      <c r="F43" s="1209"/>
      <c r="G43" s="1207">
        <f>'様式１（表紙）'!L7</f>
        <v>0</v>
      </c>
      <c r="H43" s="1207"/>
      <c r="I43" s="1207"/>
      <c r="J43" s="1207"/>
    </row>
    <row r="44" spans="1:10" ht="14">
      <c r="A44" s="48"/>
      <c r="B44" s="48"/>
      <c r="C44" s="48"/>
      <c r="D44" s="48"/>
      <c r="E44" s="1209" t="s">
        <v>9</v>
      </c>
      <c r="F44" s="1209"/>
      <c r="G44" s="1210"/>
      <c r="H44" s="1210"/>
      <c r="I44" s="1210"/>
      <c r="J44" s="1210"/>
    </row>
    <row r="45" spans="1:10" ht="14">
      <c r="A45" s="48"/>
      <c r="B45" s="48"/>
      <c r="C45" s="48"/>
      <c r="D45" s="48"/>
      <c r="E45" s="1209" t="s">
        <v>255</v>
      </c>
      <c r="F45" s="1209"/>
      <c r="G45" s="1210"/>
      <c r="H45" s="1210"/>
      <c r="I45" s="1210"/>
      <c r="J45" s="1210"/>
    </row>
    <row r="46" spans="1:10" ht="14">
      <c r="A46" s="1205"/>
      <c r="B46" s="1205"/>
      <c r="C46" s="1205"/>
      <c r="D46" s="1205"/>
      <c r="E46" s="1205"/>
      <c r="F46" s="1205"/>
      <c r="G46" s="1205"/>
      <c r="H46" s="1205"/>
      <c r="I46" s="1205"/>
      <c r="J46" s="1205"/>
    </row>
    <row r="47" spans="1:10" ht="14">
      <c r="A47" s="1205"/>
      <c r="B47" s="1205"/>
      <c r="C47" s="1205"/>
      <c r="D47" s="1205"/>
      <c r="E47" s="1205"/>
      <c r="F47" s="1205"/>
      <c r="G47" s="1205"/>
      <c r="H47" s="1205"/>
      <c r="I47" s="1205"/>
      <c r="J47" s="1205"/>
    </row>
    <row r="48" spans="1:10" ht="14">
      <c r="A48" s="1205"/>
      <c r="B48" s="1205"/>
      <c r="C48" s="1205"/>
      <c r="D48" s="1205"/>
      <c r="E48" s="1205"/>
      <c r="F48" s="1205"/>
      <c r="G48" s="1205"/>
      <c r="H48" s="1205"/>
      <c r="I48" s="1205"/>
      <c r="J48" s="1205"/>
    </row>
    <row r="49" spans="1:10" ht="14">
      <c r="A49" s="1205"/>
      <c r="B49" s="1205"/>
      <c r="C49" s="1205"/>
      <c r="D49" s="1205"/>
      <c r="E49" s="1205"/>
      <c r="F49" s="1205"/>
      <c r="G49" s="1205"/>
      <c r="H49" s="1205"/>
      <c r="I49" s="1205"/>
      <c r="J49" s="1205"/>
    </row>
    <row r="50" spans="1:10" ht="14">
      <c r="A50" s="1205"/>
      <c r="B50" s="1205"/>
      <c r="C50" s="1205"/>
      <c r="D50" s="1205"/>
      <c r="E50" s="1205"/>
      <c r="F50" s="1205"/>
      <c r="G50" s="1205"/>
      <c r="H50" s="1205"/>
      <c r="I50" s="1205"/>
      <c r="J50" s="1205"/>
    </row>
    <row r="51" spans="1:10" ht="14">
      <c r="A51" s="1205"/>
      <c r="B51" s="1205"/>
      <c r="C51" s="1205"/>
      <c r="D51" s="1205"/>
      <c r="E51" s="1205"/>
      <c r="F51" s="1205"/>
      <c r="G51" s="1205"/>
      <c r="H51" s="1205"/>
      <c r="I51" s="1205"/>
      <c r="J51" s="1205"/>
    </row>
    <row r="52" spans="1:10" ht="14">
      <c r="A52" s="1205"/>
      <c r="B52" s="1205"/>
      <c r="C52" s="1205"/>
      <c r="D52" s="1205"/>
      <c r="E52" s="1205"/>
      <c r="F52" s="1205"/>
      <c r="G52" s="1205"/>
      <c r="H52" s="1205"/>
      <c r="I52" s="1205"/>
      <c r="J52" s="1205"/>
    </row>
    <row r="53" spans="1:10" ht="14">
      <c r="A53" s="1205"/>
      <c r="B53" s="1205"/>
      <c r="C53" s="1205"/>
      <c r="D53" s="1205"/>
      <c r="E53" s="1205"/>
      <c r="F53" s="1205"/>
      <c r="G53" s="1205"/>
      <c r="H53" s="1205"/>
      <c r="I53" s="1205"/>
      <c r="J53" s="1205"/>
    </row>
    <row r="54" spans="1:10" ht="14.25" customHeight="1">
      <c r="A54" s="1205" t="s">
        <v>256</v>
      </c>
      <c r="B54" s="1205"/>
      <c r="C54" s="1205"/>
      <c r="D54" s="1205"/>
      <c r="E54" s="1205"/>
      <c r="F54" s="1205"/>
      <c r="G54" s="1205"/>
      <c r="H54" s="1205"/>
      <c r="I54" s="1205"/>
      <c r="J54" s="1205"/>
    </row>
    <row r="55" spans="1:10" ht="14.25" customHeight="1">
      <c r="A55" s="1205"/>
      <c r="B55" s="1205"/>
      <c r="C55" s="1205"/>
      <c r="D55" s="1205"/>
      <c r="E55" s="1205"/>
      <c r="F55" s="1205"/>
      <c r="G55" s="1205"/>
      <c r="H55" s="1205"/>
      <c r="I55" s="1205"/>
      <c r="J55" s="1205"/>
    </row>
    <row r="56" spans="1:10" ht="14">
      <c r="A56" s="1205"/>
      <c r="B56" s="1205"/>
      <c r="C56" s="1205"/>
      <c r="D56" s="1205"/>
      <c r="E56" s="1205"/>
      <c r="F56" s="1205"/>
      <c r="G56" s="1205"/>
      <c r="H56" s="1205"/>
      <c r="I56" s="1205"/>
    </row>
    <row r="57" spans="1:10" ht="14">
      <c r="A57" s="1205"/>
      <c r="B57" s="1205"/>
      <c r="C57" s="1205"/>
      <c r="D57" s="1205"/>
      <c r="E57" s="1205"/>
      <c r="F57" s="1205"/>
      <c r="G57" s="1205"/>
      <c r="H57" s="1205"/>
      <c r="I57" s="1205"/>
    </row>
    <row r="58" spans="1:10" ht="14">
      <c r="A58" s="1205"/>
      <c r="B58" s="1205"/>
      <c r="C58" s="1205"/>
      <c r="D58" s="1205"/>
      <c r="E58" s="1205"/>
      <c r="F58" s="1205"/>
      <c r="G58" s="1205"/>
      <c r="H58" s="1205"/>
      <c r="I58" s="1205"/>
    </row>
  </sheetData>
  <mergeCells count="66">
    <mergeCell ref="A6:J6"/>
    <mergeCell ref="A1:J1"/>
    <mergeCell ref="A2:J2"/>
    <mergeCell ref="A3:J3"/>
    <mergeCell ref="A4:J4"/>
    <mergeCell ref="A5:J5"/>
    <mergeCell ref="A17:J17"/>
    <mergeCell ref="A7:J7"/>
    <mergeCell ref="A8:J8"/>
    <mergeCell ref="A9:J9"/>
    <mergeCell ref="A10:I10"/>
    <mergeCell ref="B11:D11"/>
    <mergeCell ref="E11:I11"/>
    <mergeCell ref="B12:I12"/>
    <mergeCell ref="B13:I13"/>
    <mergeCell ref="A14:J14"/>
    <mergeCell ref="A15:J15"/>
    <mergeCell ref="A16:J16"/>
    <mergeCell ref="A28:J28"/>
    <mergeCell ref="B18:I18"/>
    <mergeCell ref="B19:I19"/>
    <mergeCell ref="A20:J20"/>
    <mergeCell ref="A21:J21"/>
    <mergeCell ref="B22:I22"/>
    <mergeCell ref="B23:I23"/>
    <mergeCell ref="B24:D24"/>
    <mergeCell ref="E24:I24"/>
    <mergeCell ref="B25:I25"/>
    <mergeCell ref="A26:J26"/>
    <mergeCell ref="A27:J27"/>
    <mergeCell ref="E40:F40"/>
    <mergeCell ref="G40:J40"/>
    <mergeCell ref="A29:J29"/>
    <mergeCell ref="B30:E30"/>
    <mergeCell ref="B31:E31"/>
    <mergeCell ref="B32:E32"/>
    <mergeCell ref="A33:J33"/>
    <mergeCell ref="A34:J34"/>
    <mergeCell ref="A35:J35"/>
    <mergeCell ref="B36:E36"/>
    <mergeCell ref="A37:J37"/>
    <mergeCell ref="A38:J38"/>
    <mergeCell ref="A39:J39"/>
    <mergeCell ref="E41:F41"/>
    <mergeCell ref="G41:J41"/>
    <mergeCell ref="E42:F42"/>
    <mergeCell ref="G42:J42"/>
    <mergeCell ref="E43:F43"/>
    <mergeCell ref="G43:J43"/>
    <mergeCell ref="A53:J53"/>
    <mergeCell ref="E44:F44"/>
    <mergeCell ref="G44:J44"/>
    <mergeCell ref="E45:F45"/>
    <mergeCell ref="G45:J45"/>
    <mergeCell ref="A46:J46"/>
    <mergeCell ref="A47:J47"/>
    <mergeCell ref="A48:J48"/>
    <mergeCell ref="A49:J49"/>
    <mergeCell ref="A50:J50"/>
    <mergeCell ref="A51:J51"/>
    <mergeCell ref="A52:J52"/>
    <mergeCell ref="A54:J54"/>
    <mergeCell ref="A55:J55"/>
    <mergeCell ref="A56:I56"/>
    <mergeCell ref="A57:I57"/>
    <mergeCell ref="A58:I58"/>
  </mergeCells>
  <phoneticPr fontId="2"/>
  <pageMargins left="0.70866141732283472" right="0.51181102362204722" top="0.74803149606299213" bottom="0.74803149606299213" header="0.31496062992125984" footer="0.31496062992125984"/>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B991A-A12A-4BE0-8FEC-02312548D0D7}">
  <sheetPr codeName="Sheet20">
    <tabColor rgb="FF00FFFF"/>
  </sheetPr>
  <dimension ref="A1"/>
  <sheetViews>
    <sheetView workbookViewId="0"/>
  </sheetViews>
  <sheetFormatPr defaultRowHeight="13"/>
  <sheetData/>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9B69-64D0-4074-8284-C591CCDE3656}">
  <sheetPr codeName="Sheet21">
    <tabColor rgb="FF00FFFF"/>
  </sheetPr>
  <dimension ref="A1:S82"/>
  <sheetViews>
    <sheetView showGridLines="0" view="pageBreakPreview" zoomScale="60" zoomScaleNormal="100" workbookViewId="0">
      <selection activeCell="E60" sqref="E60:Q61"/>
    </sheetView>
  </sheetViews>
  <sheetFormatPr defaultRowHeight="14"/>
  <cols>
    <col min="1" max="1" width="3.6328125" style="216" customWidth="1"/>
    <col min="2" max="2" width="2.08984375" style="217" customWidth="1"/>
    <col min="3" max="3" width="5.08984375" style="217" customWidth="1"/>
    <col min="4" max="4" width="3.6328125" style="217" customWidth="1"/>
    <col min="5" max="5" width="9.36328125" style="217" customWidth="1"/>
    <col min="6" max="7" width="6.6328125" style="217" customWidth="1"/>
    <col min="8" max="9" width="6.6328125" style="216" customWidth="1"/>
    <col min="10" max="10" width="15.6328125" style="216" customWidth="1"/>
    <col min="11" max="11" width="3.6328125" style="216" customWidth="1"/>
    <col min="12" max="13" width="5.08984375" style="216" customWidth="1"/>
    <col min="14" max="15" width="6.6328125" style="216" customWidth="1"/>
    <col min="16" max="16" width="3.6328125" style="216" customWidth="1"/>
    <col min="17" max="17" width="28.36328125" style="216" customWidth="1"/>
    <col min="18" max="18" width="6.6328125" style="216" customWidth="1"/>
    <col min="19" max="262" width="9" style="216"/>
    <col min="263" max="263" width="3.6328125" style="216" customWidth="1"/>
    <col min="264" max="264" width="6.6328125" style="216" customWidth="1"/>
    <col min="265" max="265" width="3.6328125" style="216" customWidth="1"/>
    <col min="266" max="266" width="12.6328125" style="216" customWidth="1"/>
    <col min="267" max="269" width="6.6328125" style="216" customWidth="1"/>
    <col min="270" max="270" width="15.6328125" style="216" customWidth="1"/>
    <col min="271" max="271" width="3.6328125" style="216" customWidth="1"/>
    <col min="272" max="272" width="12.6328125" style="216" customWidth="1"/>
    <col min="273" max="273" width="27.6328125" style="216" customWidth="1"/>
    <col min="274" max="518" width="9" style="216"/>
    <col min="519" max="519" width="3.6328125" style="216" customWidth="1"/>
    <col min="520" max="520" width="6.6328125" style="216" customWidth="1"/>
    <col min="521" max="521" width="3.6328125" style="216" customWidth="1"/>
    <col min="522" max="522" width="12.6328125" style="216" customWidth="1"/>
    <col min="523" max="525" width="6.6328125" style="216" customWidth="1"/>
    <col min="526" max="526" width="15.6328125" style="216" customWidth="1"/>
    <col min="527" max="527" width="3.6328125" style="216" customWidth="1"/>
    <col min="528" max="528" width="12.6328125" style="216" customWidth="1"/>
    <col min="529" max="529" width="27.6328125" style="216" customWidth="1"/>
    <col min="530" max="774" width="9" style="216"/>
    <col min="775" max="775" width="3.6328125" style="216" customWidth="1"/>
    <col min="776" max="776" width="6.6328125" style="216" customWidth="1"/>
    <col min="777" max="777" width="3.6328125" style="216" customWidth="1"/>
    <col min="778" max="778" width="12.6328125" style="216" customWidth="1"/>
    <col min="779" max="781" width="6.6328125" style="216" customWidth="1"/>
    <col min="782" max="782" width="15.6328125" style="216" customWidth="1"/>
    <col min="783" max="783" width="3.6328125" style="216" customWidth="1"/>
    <col min="784" max="784" width="12.6328125" style="216" customWidth="1"/>
    <col min="785" max="785" width="27.6328125" style="216" customWidth="1"/>
    <col min="786" max="1030" width="9" style="216"/>
    <col min="1031" max="1031" width="3.6328125" style="216" customWidth="1"/>
    <col min="1032" max="1032" width="6.6328125" style="216" customWidth="1"/>
    <col min="1033" max="1033" width="3.6328125" style="216" customWidth="1"/>
    <col min="1034" max="1034" width="12.6328125" style="216" customWidth="1"/>
    <col min="1035" max="1037" width="6.6328125" style="216" customWidth="1"/>
    <col min="1038" max="1038" width="15.6328125" style="216" customWidth="1"/>
    <col min="1039" max="1039" width="3.6328125" style="216" customWidth="1"/>
    <col min="1040" max="1040" width="12.6328125" style="216" customWidth="1"/>
    <col min="1041" max="1041" width="27.6328125" style="216" customWidth="1"/>
    <col min="1042" max="1286" width="9" style="216"/>
    <col min="1287" max="1287" width="3.6328125" style="216" customWidth="1"/>
    <col min="1288" max="1288" width="6.6328125" style="216" customWidth="1"/>
    <col min="1289" max="1289" width="3.6328125" style="216" customWidth="1"/>
    <col min="1290" max="1290" width="12.6328125" style="216" customWidth="1"/>
    <col min="1291" max="1293" width="6.6328125" style="216" customWidth="1"/>
    <col min="1294" max="1294" width="15.6328125" style="216" customWidth="1"/>
    <col min="1295" max="1295" width="3.6328125" style="216" customWidth="1"/>
    <col min="1296" max="1296" width="12.6328125" style="216" customWidth="1"/>
    <col min="1297" max="1297" width="27.6328125" style="216" customWidth="1"/>
    <col min="1298" max="1542" width="9" style="216"/>
    <col min="1543" max="1543" width="3.6328125" style="216" customWidth="1"/>
    <col min="1544" max="1544" width="6.6328125" style="216" customWidth="1"/>
    <col min="1545" max="1545" width="3.6328125" style="216" customWidth="1"/>
    <col min="1546" max="1546" width="12.6328125" style="216" customWidth="1"/>
    <col min="1547" max="1549" width="6.6328125" style="216" customWidth="1"/>
    <col min="1550" max="1550" width="15.6328125" style="216" customWidth="1"/>
    <col min="1551" max="1551" width="3.6328125" style="216" customWidth="1"/>
    <col min="1552" max="1552" width="12.6328125" style="216" customWidth="1"/>
    <col min="1553" max="1553" width="27.6328125" style="216" customWidth="1"/>
    <col min="1554" max="1798" width="9" style="216"/>
    <col min="1799" max="1799" width="3.6328125" style="216" customWidth="1"/>
    <col min="1800" max="1800" width="6.6328125" style="216" customWidth="1"/>
    <col min="1801" max="1801" width="3.6328125" style="216" customWidth="1"/>
    <col min="1802" max="1802" width="12.6328125" style="216" customWidth="1"/>
    <col min="1803" max="1805" width="6.6328125" style="216" customWidth="1"/>
    <col min="1806" max="1806" width="15.6328125" style="216" customWidth="1"/>
    <col min="1807" max="1807" width="3.6328125" style="216" customWidth="1"/>
    <col min="1808" max="1808" width="12.6328125" style="216" customWidth="1"/>
    <col min="1809" max="1809" width="27.6328125" style="216" customWidth="1"/>
    <col min="1810" max="2054" width="9" style="216"/>
    <col min="2055" max="2055" width="3.6328125" style="216" customWidth="1"/>
    <col min="2056" max="2056" width="6.6328125" style="216" customWidth="1"/>
    <col min="2057" max="2057" width="3.6328125" style="216" customWidth="1"/>
    <col min="2058" max="2058" width="12.6328125" style="216" customWidth="1"/>
    <col min="2059" max="2061" width="6.6328125" style="216" customWidth="1"/>
    <col min="2062" max="2062" width="15.6328125" style="216" customWidth="1"/>
    <col min="2063" max="2063" width="3.6328125" style="216" customWidth="1"/>
    <col min="2064" max="2064" width="12.6328125" style="216" customWidth="1"/>
    <col min="2065" max="2065" width="27.6328125" style="216" customWidth="1"/>
    <col min="2066" max="2310" width="9" style="216"/>
    <col min="2311" max="2311" width="3.6328125" style="216" customWidth="1"/>
    <col min="2312" max="2312" width="6.6328125" style="216" customWidth="1"/>
    <col min="2313" max="2313" width="3.6328125" style="216" customWidth="1"/>
    <col min="2314" max="2314" width="12.6328125" style="216" customWidth="1"/>
    <col min="2315" max="2317" width="6.6328125" style="216" customWidth="1"/>
    <col min="2318" max="2318" width="15.6328125" style="216" customWidth="1"/>
    <col min="2319" max="2319" width="3.6328125" style="216" customWidth="1"/>
    <col min="2320" max="2320" width="12.6328125" style="216" customWidth="1"/>
    <col min="2321" max="2321" width="27.6328125" style="216" customWidth="1"/>
    <col min="2322" max="2566" width="9" style="216"/>
    <col min="2567" max="2567" width="3.6328125" style="216" customWidth="1"/>
    <col min="2568" max="2568" width="6.6328125" style="216" customWidth="1"/>
    <col min="2569" max="2569" width="3.6328125" style="216" customWidth="1"/>
    <col min="2570" max="2570" width="12.6328125" style="216" customWidth="1"/>
    <col min="2571" max="2573" width="6.6328125" style="216" customWidth="1"/>
    <col min="2574" max="2574" width="15.6328125" style="216" customWidth="1"/>
    <col min="2575" max="2575" width="3.6328125" style="216" customWidth="1"/>
    <col min="2576" max="2576" width="12.6328125" style="216" customWidth="1"/>
    <col min="2577" max="2577" width="27.6328125" style="216" customWidth="1"/>
    <col min="2578" max="2822" width="9" style="216"/>
    <col min="2823" max="2823" width="3.6328125" style="216" customWidth="1"/>
    <col min="2824" max="2824" width="6.6328125" style="216" customWidth="1"/>
    <col min="2825" max="2825" width="3.6328125" style="216" customWidth="1"/>
    <col min="2826" max="2826" width="12.6328125" style="216" customWidth="1"/>
    <col min="2827" max="2829" width="6.6328125" style="216" customWidth="1"/>
    <col min="2830" max="2830" width="15.6328125" style="216" customWidth="1"/>
    <col min="2831" max="2831" width="3.6328125" style="216" customWidth="1"/>
    <col min="2832" max="2832" width="12.6328125" style="216" customWidth="1"/>
    <col min="2833" max="2833" width="27.6328125" style="216" customWidth="1"/>
    <col min="2834" max="3078" width="9" style="216"/>
    <col min="3079" max="3079" width="3.6328125" style="216" customWidth="1"/>
    <col min="3080" max="3080" width="6.6328125" style="216" customWidth="1"/>
    <col min="3081" max="3081" width="3.6328125" style="216" customWidth="1"/>
    <col min="3082" max="3082" width="12.6328125" style="216" customWidth="1"/>
    <col min="3083" max="3085" width="6.6328125" style="216" customWidth="1"/>
    <col min="3086" max="3086" width="15.6328125" style="216" customWidth="1"/>
    <col min="3087" max="3087" width="3.6328125" style="216" customWidth="1"/>
    <col min="3088" max="3088" width="12.6328125" style="216" customWidth="1"/>
    <col min="3089" max="3089" width="27.6328125" style="216" customWidth="1"/>
    <col min="3090" max="3334" width="9" style="216"/>
    <col min="3335" max="3335" width="3.6328125" style="216" customWidth="1"/>
    <col min="3336" max="3336" width="6.6328125" style="216" customWidth="1"/>
    <col min="3337" max="3337" width="3.6328125" style="216" customWidth="1"/>
    <col min="3338" max="3338" width="12.6328125" style="216" customWidth="1"/>
    <col min="3339" max="3341" width="6.6328125" style="216" customWidth="1"/>
    <col min="3342" max="3342" width="15.6328125" style="216" customWidth="1"/>
    <col min="3343" max="3343" width="3.6328125" style="216" customWidth="1"/>
    <col min="3344" max="3344" width="12.6328125" style="216" customWidth="1"/>
    <col min="3345" max="3345" width="27.6328125" style="216" customWidth="1"/>
    <col min="3346" max="3590" width="9" style="216"/>
    <col min="3591" max="3591" width="3.6328125" style="216" customWidth="1"/>
    <col min="3592" max="3592" width="6.6328125" style="216" customWidth="1"/>
    <col min="3593" max="3593" width="3.6328125" style="216" customWidth="1"/>
    <col min="3594" max="3594" width="12.6328125" style="216" customWidth="1"/>
    <col min="3595" max="3597" width="6.6328125" style="216" customWidth="1"/>
    <col min="3598" max="3598" width="15.6328125" style="216" customWidth="1"/>
    <col min="3599" max="3599" width="3.6328125" style="216" customWidth="1"/>
    <col min="3600" max="3600" width="12.6328125" style="216" customWidth="1"/>
    <col min="3601" max="3601" width="27.6328125" style="216" customWidth="1"/>
    <col min="3602" max="3846" width="9" style="216"/>
    <col min="3847" max="3847" width="3.6328125" style="216" customWidth="1"/>
    <col min="3848" max="3848" width="6.6328125" style="216" customWidth="1"/>
    <col min="3849" max="3849" width="3.6328125" style="216" customWidth="1"/>
    <col min="3850" max="3850" width="12.6328125" style="216" customWidth="1"/>
    <col min="3851" max="3853" width="6.6328125" style="216" customWidth="1"/>
    <col min="3854" max="3854" width="15.6328125" style="216" customWidth="1"/>
    <col min="3855" max="3855" width="3.6328125" style="216" customWidth="1"/>
    <col min="3856" max="3856" width="12.6328125" style="216" customWidth="1"/>
    <col min="3857" max="3857" width="27.6328125" style="216" customWidth="1"/>
    <col min="3858" max="4102" width="9" style="216"/>
    <col min="4103" max="4103" width="3.6328125" style="216" customWidth="1"/>
    <col min="4104" max="4104" width="6.6328125" style="216" customWidth="1"/>
    <col min="4105" max="4105" width="3.6328125" style="216" customWidth="1"/>
    <col min="4106" max="4106" width="12.6328125" style="216" customWidth="1"/>
    <col min="4107" max="4109" width="6.6328125" style="216" customWidth="1"/>
    <col min="4110" max="4110" width="15.6328125" style="216" customWidth="1"/>
    <col min="4111" max="4111" width="3.6328125" style="216" customWidth="1"/>
    <col min="4112" max="4112" width="12.6328125" style="216" customWidth="1"/>
    <col min="4113" max="4113" width="27.6328125" style="216" customWidth="1"/>
    <col min="4114" max="4358" width="9" style="216"/>
    <col min="4359" max="4359" width="3.6328125" style="216" customWidth="1"/>
    <col min="4360" max="4360" width="6.6328125" style="216" customWidth="1"/>
    <col min="4361" max="4361" width="3.6328125" style="216" customWidth="1"/>
    <col min="4362" max="4362" width="12.6328125" style="216" customWidth="1"/>
    <col min="4363" max="4365" width="6.6328125" style="216" customWidth="1"/>
    <col min="4366" max="4366" width="15.6328125" style="216" customWidth="1"/>
    <col min="4367" max="4367" width="3.6328125" style="216" customWidth="1"/>
    <col min="4368" max="4368" width="12.6328125" style="216" customWidth="1"/>
    <col min="4369" max="4369" width="27.6328125" style="216" customWidth="1"/>
    <col min="4370" max="4614" width="9" style="216"/>
    <col min="4615" max="4615" width="3.6328125" style="216" customWidth="1"/>
    <col min="4616" max="4616" width="6.6328125" style="216" customWidth="1"/>
    <col min="4617" max="4617" width="3.6328125" style="216" customWidth="1"/>
    <col min="4618" max="4618" width="12.6328125" style="216" customWidth="1"/>
    <col min="4619" max="4621" width="6.6328125" style="216" customWidth="1"/>
    <col min="4622" max="4622" width="15.6328125" style="216" customWidth="1"/>
    <col min="4623" max="4623" width="3.6328125" style="216" customWidth="1"/>
    <col min="4624" max="4624" width="12.6328125" style="216" customWidth="1"/>
    <col min="4625" max="4625" width="27.6328125" style="216" customWidth="1"/>
    <col min="4626" max="4870" width="9" style="216"/>
    <col min="4871" max="4871" width="3.6328125" style="216" customWidth="1"/>
    <col min="4872" max="4872" width="6.6328125" style="216" customWidth="1"/>
    <col min="4873" max="4873" width="3.6328125" style="216" customWidth="1"/>
    <col min="4874" max="4874" width="12.6328125" style="216" customWidth="1"/>
    <col min="4875" max="4877" width="6.6328125" style="216" customWidth="1"/>
    <col min="4878" max="4878" width="15.6328125" style="216" customWidth="1"/>
    <col min="4879" max="4879" width="3.6328125" style="216" customWidth="1"/>
    <col min="4880" max="4880" width="12.6328125" style="216" customWidth="1"/>
    <col min="4881" max="4881" width="27.6328125" style="216" customWidth="1"/>
    <col min="4882" max="5126" width="9" style="216"/>
    <col min="5127" max="5127" width="3.6328125" style="216" customWidth="1"/>
    <col min="5128" max="5128" width="6.6328125" style="216" customWidth="1"/>
    <col min="5129" max="5129" width="3.6328125" style="216" customWidth="1"/>
    <col min="5130" max="5130" width="12.6328125" style="216" customWidth="1"/>
    <col min="5131" max="5133" width="6.6328125" style="216" customWidth="1"/>
    <col min="5134" max="5134" width="15.6328125" style="216" customWidth="1"/>
    <col min="5135" max="5135" width="3.6328125" style="216" customWidth="1"/>
    <col min="5136" max="5136" width="12.6328125" style="216" customWidth="1"/>
    <col min="5137" max="5137" width="27.6328125" style="216" customWidth="1"/>
    <col min="5138" max="5382" width="9" style="216"/>
    <col min="5383" max="5383" width="3.6328125" style="216" customWidth="1"/>
    <col min="5384" max="5384" width="6.6328125" style="216" customWidth="1"/>
    <col min="5385" max="5385" width="3.6328125" style="216" customWidth="1"/>
    <col min="5386" max="5386" width="12.6328125" style="216" customWidth="1"/>
    <col min="5387" max="5389" width="6.6328125" style="216" customWidth="1"/>
    <col min="5390" max="5390" width="15.6328125" style="216" customWidth="1"/>
    <col min="5391" max="5391" width="3.6328125" style="216" customWidth="1"/>
    <col min="5392" max="5392" width="12.6328125" style="216" customWidth="1"/>
    <col min="5393" max="5393" width="27.6328125" style="216" customWidth="1"/>
    <col min="5394" max="5638" width="9" style="216"/>
    <col min="5639" max="5639" width="3.6328125" style="216" customWidth="1"/>
    <col min="5640" max="5640" width="6.6328125" style="216" customWidth="1"/>
    <col min="5641" max="5641" width="3.6328125" style="216" customWidth="1"/>
    <col min="5642" max="5642" width="12.6328125" style="216" customWidth="1"/>
    <col min="5643" max="5645" width="6.6328125" style="216" customWidth="1"/>
    <col min="5646" max="5646" width="15.6328125" style="216" customWidth="1"/>
    <col min="5647" max="5647" width="3.6328125" style="216" customWidth="1"/>
    <col min="5648" max="5648" width="12.6328125" style="216" customWidth="1"/>
    <col min="5649" max="5649" width="27.6328125" style="216" customWidth="1"/>
    <col min="5650" max="5894" width="9" style="216"/>
    <col min="5895" max="5895" width="3.6328125" style="216" customWidth="1"/>
    <col min="5896" max="5896" width="6.6328125" style="216" customWidth="1"/>
    <col min="5897" max="5897" width="3.6328125" style="216" customWidth="1"/>
    <col min="5898" max="5898" width="12.6328125" style="216" customWidth="1"/>
    <col min="5899" max="5901" width="6.6328125" style="216" customWidth="1"/>
    <col min="5902" max="5902" width="15.6328125" style="216" customWidth="1"/>
    <col min="5903" max="5903" width="3.6328125" style="216" customWidth="1"/>
    <col min="5904" max="5904" width="12.6328125" style="216" customWidth="1"/>
    <col min="5905" max="5905" width="27.6328125" style="216" customWidth="1"/>
    <col min="5906" max="6150" width="9" style="216"/>
    <col min="6151" max="6151" width="3.6328125" style="216" customWidth="1"/>
    <col min="6152" max="6152" width="6.6328125" style="216" customWidth="1"/>
    <col min="6153" max="6153" width="3.6328125" style="216" customWidth="1"/>
    <col min="6154" max="6154" width="12.6328125" style="216" customWidth="1"/>
    <col min="6155" max="6157" width="6.6328125" style="216" customWidth="1"/>
    <col min="6158" max="6158" width="15.6328125" style="216" customWidth="1"/>
    <col min="6159" max="6159" width="3.6328125" style="216" customWidth="1"/>
    <col min="6160" max="6160" width="12.6328125" style="216" customWidth="1"/>
    <col min="6161" max="6161" width="27.6328125" style="216" customWidth="1"/>
    <col min="6162" max="6406" width="9" style="216"/>
    <col min="6407" max="6407" width="3.6328125" style="216" customWidth="1"/>
    <col min="6408" max="6408" width="6.6328125" style="216" customWidth="1"/>
    <col min="6409" max="6409" width="3.6328125" style="216" customWidth="1"/>
    <col min="6410" max="6410" width="12.6328125" style="216" customWidth="1"/>
    <col min="6411" max="6413" width="6.6328125" style="216" customWidth="1"/>
    <col min="6414" max="6414" width="15.6328125" style="216" customWidth="1"/>
    <col min="6415" max="6415" width="3.6328125" style="216" customWidth="1"/>
    <col min="6416" max="6416" width="12.6328125" style="216" customWidth="1"/>
    <col min="6417" max="6417" width="27.6328125" style="216" customWidth="1"/>
    <col min="6418" max="6662" width="9" style="216"/>
    <col min="6663" max="6663" width="3.6328125" style="216" customWidth="1"/>
    <col min="6664" max="6664" width="6.6328125" style="216" customWidth="1"/>
    <col min="6665" max="6665" width="3.6328125" style="216" customWidth="1"/>
    <col min="6666" max="6666" width="12.6328125" style="216" customWidth="1"/>
    <col min="6667" max="6669" width="6.6328125" style="216" customWidth="1"/>
    <col min="6670" max="6670" width="15.6328125" style="216" customWidth="1"/>
    <col min="6671" max="6671" width="3.6328125" style="216" customWidth="1"/>
    <col min="6672" max="6672" width="12.6328125" style="216" customWidth="1"/>
    <col min="6673" max="6673" width="27.6328125" style="216" customWidth="1"/>
    <col min="6674" max="6918" width="9" style="216"/>
    <col min="6919" max="6919" width="3.6328125" style="216" customWidth="1"/>
    <col min="6920" max="6920" width="6.6328125" style="216" customWidth="1"/>
    <col min="6921" max="6921" width="3.6328125" style="216" customWidth="1"/>
    <col min="6922" max="6922" width="12.6328125" style="216" customWidth="1"/>
    <col min="6923" max="6925" width="6.6328125" style="216" customWidth="1"/>
    <col min="6926" max="6926" width="15.6328125" style="216" customWidth="1"/>
    <col min="6927" max="6927" width="3.6328125" style="216" customWidth="1"/>
    <col min="6928" max="6928" width="12.6328125" style="216" customWidth="1"/>
    <col min="6929" max="6929" width="27.6328125" style="216" customWidth="1"/>
    <col min="6930" max="7174" width="9" style="216"/>
    <col min="7175" max="7175" width="3.6328125" style="216" customWidth="1"/>
    <col min="7176" max="7176" width="6.6328125" style="216" customWidth="1"/>
    <col min="7177" max="7177" width="3.6328125" style="216" customWidth="1"/>
    <col min="7178" max="7178" width="12.6328125" style="216" customWidth="1"/>
    <col min="7179" max="7181" width="6.6328125" style="216" customWidth="1"/>
    <col min="7182" max="7182" width="15.6328125" style="216" customWidth="1"/>
    <col min="7183" max="7183" width="3.6328125" style="216" customWidth="1"/>
    <col min="7184" max="7184" width="12.6328125" style="216" customWidth="1"/>
    <col min="7185" max="7185" width="27.6328125" style="216" customWidth="1"/>
    <col min="7186" max="7430" width="9" style="216"/>
    <col min="7431" max="7431" width="3.6328125" style="216" customWidth="1"/>
    <col min="7432" max="7432" width="6.6328125" style="216" customWidth="1"/>
    <col min="7433" max="7433" width="3.6328125" style="216" customWidth="1"/>
    <col min="7434" max="7434" width="12.6328125" style="216" customWidth="1"/>
    <col min="7435" max="7437" width="6.6328125" style="216" customWidth="1"/>
    <col min="7438" max="7438" width="15.6328125" style="216" customWidth="1"/>
    <col min="7439" max="7439" width="3.6328125" style="216" customWidth="1"/>
    <col min="7440" max="7440" width="12.6328125" style="216" customWidth="1"/>
    <col min="7441" max="7441" width="27.6328125" style="216" customWidth="1"/>
    <col min="7442" max="7686" width="9" style="216"/>
    <col min="7687" max="7687" width="3.6328125" style="216" customWidth="1"/>
    <col min="7688" max="7688" width="6.6328125" style="216" customWidth="1"/>
    <col min="7689" max="7689" width="3.6328125" style="216" customWidth="1"/>
    <col min="7690" max="7690" width="12.6328125" style="216" customWidth="1"/>
    <col min="7691" max="7693" width="6.6328125" style="216" customWidth="1"/>
    <col min="7694" max="7694" width="15.6328125" style="216" customWidth="1"/>
    <col min="7695" max="7695" width="3.6328125" style="216" customWidth="1"/>
    <col min="7696" max="7696" width="12.6328125" style="216" customWidth="1"/>
    <col min="7697" max="7697" width="27.6328125" style="216" customWidth="1"/>
    <col min="7698" max="7942" width="9" style="216"/>
    <col min="7943" max="7943" width="3.6328125" style="216" customWidth="1"/>
    <col min="7944" max="7944" width="6.6328125" style="216" customWidth="1"/>
    <col min="7945" max="7945" width="3.6328125" style="216" customWidth="1"/>
    <col min="7946" max="7946" width="12.6328125" style="216" customWidth="1"/>
    <col min="7947" max="7949" width="6.6328125" style="216" customWidth="1"/>
    <col min="7950" max="7950" width="15.6328125" style="216" customWidth="1"/>
    <col min="7951" max="7951" width="3.6328125" style="216" customWidth="1"/>
    <col min="7952" max="7952" width="12.6328125" style="216" customWidth="1"/>
    <col min="7953" max="7953" width="27.6328125" style="216" customWidth="1"/>
    <col min="7954" max="8198" width="9" style="216"/>
    <col min="8199" max="8199" width="3.6328125" style="216" customWidth="1"/>
    <col min="8200" max="8200" width="6.6328125" style="216" customWidth="1"/>
    <col min="8201" max="8201" width="3.6328125" style="216" customWidth="1"/>
    <col min="8202" max="8202" width="12.6328125" style="216" customWidth="1"/>
    <col min="8203" max="8205" width="6.6328125" style="216" customWidth="1"/>
    <col min="8206" max="8206" width="15.6328125" style="216" customWidth="1"/>
    <col min="8207" max="8207" width="3.6328125" style="216" customWidth="1"/>
    <col min="8208" max="8208" width="12.6328125" style="216" customWidth="1"/>
    <col min="8209" max="8209" width="27.6328125" style="216" customWidth="1"/>
    <col min="8210" max="8454" width="9" style="216"/>
    <col min="8455" max="8455" width="3.6328125" style="216" customWidth="1"/>
    <col min="8456" max="8456" width="6.6328125" style="216" customWidth="1"/>
    <col min="8457" max="8457" width="3.6328125" style="216" customWidth="1"/>
    <col min="8458" max="8458" width="12.6328125" style="216" customWidth="1"/>
    <col min="8459" max="8461" width="6.6328125" style="216" customWidth="1"/>
    <col min="8462" max="8462" width="15.6328125" style="216" customWidth="1"/>
    <col min="8463" max="8463" width="3.6328125" style="216" customWidth="1"/>
    <col min="8464" max="8464" width="12.6328125" style="216" customWidth="1"/>
    <col min="8465" max="8465" width="27.6328125" style="216" customWidth="1"/>
    <col min="8466" max="8710" width="9" style="216"/>
    <col min="8711" max="8711" width="3.6328125" style="216" customWidth="1"/>
    <col min="8712" max="8712" width="6.6328125" style="216" customWidth="1"/>
    <col min="8713" max="8713" width="3.6328125" style="216" customWidth="1"/>
    <col min="8714" max="8714" width="12.6328125" style="216" customWidth="1"/>
    <col min="8715" max="8717" width="6.6328125" style="216" customWidth="1"/>
    <col min="8718" max="8718" width="15.6328125" style="216" customWidth="1"/>
    <col min="8719" max="8719" width="3.6328125" style="216" customWidth="1"/>
    <col min="8720" max="8720" width="12.6328125" style="216" customWidth="1"/>
    <col min="8721" max="8721" width="27.6328125" style="216" customWidth="1"/>
    <col min="8722" max="8966" width="9" style="216"/>
    <col min="8967" max="8967" width="3.6328125" style="216" customWidth="1"/>
    <col min="8968" max="8968" width="6.6328125" style="216" customWidth="1"/>
    <col min="8969" max="8969" width="3.6328125" style="216" customWidth="1"/>
    <col min="8970" max="8970" width="12.6328125" style="216" customWidth="1"/>
    <col min="8971" max="8973" width="6.6328125" style="216" customWidth="1"/>
    <col min="8974" max="8974" width="15.6328125" style="216" customWidth="1"/>
    <col min="8975" max="8975" width="3.6328125" style="216" customWidth="1"/>
    <col min="8976" max="8976" width="12.6328125" style="216" customWidth="1"/>
    <col min="8977" max="8977" width="27.6328125" style="216" customWidth="1"/>
    <col min="8978" max="9222" width="9" style="216"/>
    <col min="9223" max="9223" width="3.6328125" style="216" customWidth="1"/>
    <col min="9224" max="9224" width="6.6328125" style="216" customWidth="1"/>
    <col min="9225" max="9225" width="3.6328125" style="216" customWidth="1"/>
    <col min="9226" max="9226" width="12.6328125" style="216" customWidth="1"/>
    <col min="9227" max="9229" width="6.6328125" style="216" customWidth="1"/>
    <col min="9230" max="9230" width="15.6328125" style="216" customWidth="1"/>
    <col min="9231" max="9231" width="3.6328125" style="216" customWidth="1"/>
    <col min="9232" max="9232" width="12.6328125" style="216" customWidth="1"/>
    <col min="9233" max="9233" width="27.6328125" style="216" customWidth="1"/>
    <col min="9234" max="9478" width="9" style="216"/>
    <col min="9479" max="9479" width="3.6328125" style="216" customWidth="1"/>
    <col min="9480" max="9480" width="6.6328125" style="216" customWidth="1"/>
    <col min="9481" max="9481" width="3.6328125" style="216" customWidth="1"/>
    <col min="9482" max="9482" width="12.6328125" style="216" customWidth="1"/>
    <col min="9483" max="9485" width="6.6328125" style="216" customWidth="1"/>
    <col min="9486" max="9486" width="15.6328125" style="216" customWidth="1"/>
    <col min="9487" max="9487" width="3.6328125" style="216" customWidth="1"/>
    <col min="9488" max="9488" width="12.6328125" style="216" customWidth="1"/>
    <col min="9489" max="9489" width="27.6328125" style="216" customWidth="1"/>
    <col min="9490" max="9734" width="9" style="216"/>
    <col min="9735" max="9735" width="3.6328125" style="216" customWidth="1"/>
    <col min="9736" max="9736" width="6.6328125" style="216" customWidth="1"/>
    <col min="9737" max="9737" width="3.6328125" style="216" customWidth="1"/>
    <col min="9738" max="9738" width="12.6328125" style="216" customWidth="1"/>
    <col min="9739" max="9741" width="6.6328125" style="216" customWidth="1"/>
    <col min="9742" max="9742" width="15.6328125" style="216" customWidth="1"/>
    <col min="9743" max="9743" width="3.6328125" style="216" customWidth="1"/>
    <col min="9744" max="9744" width="12.6328125" style="216" customWidth="1"/>
    <col min="9745" max="9745" width="27.6328125" style="216" customWidth="1"/>
    <col min="9746" max="9990" width="9" style="216"/>
    <col min="9991" max="9991" width="3.6328125" style="216" customWidth="1"/>
    <col min="9992" max="9992" width="6.6328125" style="216" customWidth="1"/>
    <col min="9993" max="9993" width="3.6328125" style="216" customWidth="1"/>
    <col min="9994" max="9994" width="12.6328125" style="216" customWidth="1"/>
    <col min="9995" max="9997" width="6.6328125" style="216" customWidth="1"/>
    <col min="9998" max="9998" width="15.6328125" style="216" customWidth="1"/>
    <col min="9999" max="9999" width="3.6328125" style="216" customWidth="1"/>
    <col min="10000" max="10000" width="12.6328125" style="216" customWidth="1"/>
    <col min="10001" max="10001" width="27.6328125" style="216" customWidth="1"/>
    <col min="10002" max="10246" width="9" style="216"/>
    <col min="10247" max="10247" width="3.6328125" style="216" customWidth="1"/>
    <col min="10248" max="10248" width="6.6328125" style="216" customWidth="1"/>
    <col min="10249" max="10249" width="3.6328125" style="216" customWidth="1"/>
    <col min="10250" max="10250" width="12.6328125" style="216" customWidth="1"/>
    <col min="10251" max="10253" width="6.6328125" style="216" customWidth="1"/>
    <col min="10254" max="10254" width="15.6328125" style="216" customWidth="1"/>
    <col min="10255" max="10255" width="3.6328125" style="216" customWidth="1"/>
    <col min="10256" max="10256" width="12.6328125" style="216" customWidth="1"/>
    <col min="10257" max="10257" width="27.6328125" style="216" customWidth="1"/>
    <col min="10258" max="10502" width="9" style="216"/>
    <col min="10503" max="10503" width="3.6328125" style="216" customWidth="1"/>
    <col min="10504" max="10504" width="6.6328125" style="216" customWidth="1"/>
    <col min="10505" max="10505" width="3.6328125" style="216" customWidth="1"/>
    <col min="10506" max="10506" width="12.6328125" style="216" customWidth="1"/>
    <col min="10507" max="10509" width="6.6328125" style="216" customWidth="1"/>
    <col min="10510" max="10510" width="15.6328125" style="216" customWidth="1"/>
    <col min="10511" max="10511" width="3.6328125" style="216" customWidth="1"/>
    <col min="10512" max="10512" width="12.6328125" style="216" customWidth="1"/>
    <col min="10513" max="10513" width="27.6328125" style="216" customWidth="1"/>
    <col min="10514" max="10758" width="9" style="216"/>
    <col min="10759" max="10759" width="3.6328125" style="216" customWidth="1"/>
    <col min="10760" max="10760" width="6.6328125" style="216" customWidth="1"/>
    <col min="10761" max="10761" width="3.6328125" style="216" customWidth="1"/>
    <col min="10762" max="10762" width="12.6328125" style="216" customWidth="1"/>
    <col min="10763" max="10765" width="6.6328125" style="216" customWidth="1"/>
    <col min="10766" max="10766" width="15.6328125" style="216" customWidth="1"/>
    <col min="10767" max="10767" width="3.6328125" style="216" customWidth="1"/>
    <col min="10768" max="10768" width="12.6328125" style="216" customWidth="1"/>
    <col min="10769" max="10769" width="27.6328125" style="216" customWidth="1"/>
    <col min="10770" max="11014" width="9" style="216"/>
    <col min="11015" max="11015" width="3.6328125" style="216" customWidth="1"/>
    <col min="11016" max="11016" width="6.6328125" style="216" customWidth="1"/>
    <col min="11017" max="11017" width="3.6328125" style="216" customWidth="1"/>
    <col min="11018" max="11018" width="12.6328125" style="216" customWidth="1"/>
    <col min="11019" max="11021" width="6.6328125" style="216" customWidth="1"/>
    <col min="11022" max="11022" width="15.6328125" style="216" customWidth="1"/>
    <col min="11023" max="11023" width="3.6328125" style="216" customWidth="1"/>
    <col min="11024" max="11024" width="12.6328125" style="216" customWidth="1"/>
    <col min="11025" max="11025" width="27.6328125" style="216" customWidth="1"/>
    <col min="11026" max="11270" width="9" style="216"/>
    <col min="11271" max="11271" width="3.6328125" style="216" customWidth="1"/>
    <col min="11272" max="11272" width="6.6328125" style="216" customWidth="1"/>
    <col min="11273" max="11273" width="3.6328125" style="216" customWidth="1"/>
    <col min="11274" max="11274" width="12.6328125" style="216" customWidth="1"/>
    <col min="11275" max="11277" width="6.6328125" style="216" customWidth="1"/>
    <col min="11278" max="11278" width="15.6328125" style="216" customWidth="1"/>
    <col min="11279" max="11279" width="3.6328125" style="216" customWidth="1"/>
    <col min="11280" max="11280" width="12.6328125" style="216" customWidth="1"/>
    <col min="11281" max="11281" width="27.6328125" style="216" customWidth="1"/>
    <col min="11282" max="11526" width="9" style="216"/>
    <col min="11527" max="11527" width="3.6328125" style="216" customWidth="1"/>
    <col min="11528" max="11528" width="6.6328125" style="216" customWidth="1"/>
    <col min="11529" max="11529" width="3.6328125" style="216" customWidth="1"/>
    <col min="11530" max="11530" width="12.6328125" style="216" customWidth="1"/>
    <col min="11531" max="11533" width="6.6328125" style="216" customWidth="1"/>
    <col min="11534" max="11534" width="15.6328125" style="216" customWidth="1"/>
    <col min="11535" max="11535" width="3.6328125" style="216" customWidth="1"/>
    <col min="11536" max="11536" width="12.6328125" style="216" customWidth="1"/>
    <col min="11537" max="11537" width="27.6328125" style="216" customWidth="1"/>
    <col min="11538" max="11782" width="9" style="216"/>
    <col min="11783" max="11783" width="3.6328125" style="216" customWidth="1"/>
    <col min="11784" max="11784" width="6.6328125" style="216" customWidth="1"/>
    <col min="11785" max="11785" width="3.6328125" style="216" customWidth="1"/>
    <col min="11786" max="11786" width="12.6328125" style="216" customWidth="1"/>
    <col min="11787" max="11789" width="6.6328125" style="216" customWidth="1"/>
    <col min="11790" max="11790" width="15.6328125" style="216" customWidth="1"/>
    <col min="11791" max="11791" width="3.6328125" style="216" customWidth="1"/>
    <col min="11792" max="11792" width="12.6328125" style="216" customWidth="1"/>
    <col min="11793" max="11793" width="27.6328125" style="216" customWidth="1"/>
    <col min="11794" max="12038" width="9" style="216"/>
    <col min="12039" max="12039" width="3.6328125" style="216" customWidth="1"/>
    <col min="12040" max="12040" width="6.6328125" style="216" customWidth="1"/>
    <col min="12041" max="12041" width="3.6328125" style="216" customWidth="1"/>
    <col min="12042" max="12042" width="12.6328125" style="216" customWidth="1"/>
    <col min="12043" max="12045" width="6.6328125" style="216" customWidth="1"/>
    <col min="12046" max="12046" width="15.6328125" style="216" customWidth="1"/>
    <col min="12047" max="12047" width="3.6328125" style="216" customWidth="1"/>
    <col min="12048" max="12048" width="12.6328125" style="216" customWidth="1"/>
    <col min="12049" max="12049" width="27.6328125" style="216" customWidth="1"/>
    <col min="12050" max="12294" width="9" style="216"/>
    <col min="12295" max="12295" width="3.6328125" style="216" customWidth="1"/>
    <col min="12296" max="12296" width="6.6328125" style="216" customWidth="1"/>
    <col min="12297" max="12297" width="3.6328125" style="216" customWidth="1"/>
    <col min="12298" max="12298" width="12.6328125" style="216" customWidth="1"/>
    <col min="12299" max="12301" width="6.6328125" style="216" customWidth="1"/>
    <col min="12302" max="12302" width="15.6328125" style="216" customWidth="1"/>
    <col min="12303" max="12303" width="3.6328125" style="216" customWidth="1"/>
    <col min="12304" max="12304" width="12.6328125" style="216" customWidth="1"/>
    <col min="12305" max="12305" width="27.6328125" style="216" customWidth="1"/>
    <col min="12306" max="12550" width="9" style="216"/>
    <col min="12551" max="12551" width="3.6328125" style="216" customWidth="1"/>
    <col min="12552" max="12552" width="6.6328125" style="216" customWidth="1"/>
    <col min="12553" max="12553" width="3.6328125" style="216" customWidth="1"/>
    <col min="12554" max="12554" width="12.6328125" style="216" customWidth="1"/>
    <col min="12555" max="12557" width="6.6328125" style="216" customWidth="1"/>
    <col min="12558" max="12558" width="15.6328125" style="216" customWidth="1"/>
    <col min="12559" max="12559" width="3.6328125" style="216" customWidth="1"/>
    <col min="12560" max="12560" width="12.6328125" style="216" customWidth="1"/>
    <col min="12561" max="12561" width="27.6328125" style="216" customWidth="1"/>
    <col min="12562" max="12806" width="9" style="216"/>
    <col min="12807" max="12807" width="3.6328125" style="216" customWidth="1"/>
    <col min="12808" max="12808" width="6.6328125" style="216" customWidth="1"/>
    <col min="12809" max="12809" width="3.6328125" style="216" customWidth="1"/>
    <col min="12810" max="12810" width="12.6328125" style="216" customWidth="1"/>
    <col min="12811" max="12813" width="6.6328125" style="216" customWidth="1"/>
    <col min="12814" max="12814" width="15.6328125" style="216" customWidth="1"/>
    <col min="12815" max="12815" width="3.6328125" style="216" customWidth="1"/>
    <col min="12816" max="12816" width="12.6328125" style="216" customWidth="1"/>
    <col min="12817" max="12817" width="27.6328125" style="216" customWidth="1"/>
    <col min="12818" max="13062" width="9" style="216"/>
    <col min="13063" max="13063" width="3.6328125" style="216" customWidth="1"/>
    <col min="13064" max="13064" width="6.6328125" style="216" customWidth="1"/>
    <col min="13065" max="13065" width="3.6328125" style="216" customWidth="1"/>
    <col min="13066" max="13066" width="12.6328125" style="216" customWidth="1"/>
    <col min="13067" max="13069" width="6.6328125" style="216" customWidth="1"/>
    <col min="13070" max="13070" width="15.6328125" style="216" customWidth="1"/>
    <col min="13071" max="13071" width="3.6328125" style="216" customWidth="1"/>
    <col min="13072" max="13072" width="12.6328125" style="216" customWidth="1"/>
    <col min="13073" max="13073" width="27.6328125" style="216" customWidth="1"/>
    <col min="13074" max="13318" width="9" style="216"/>
    <col min="13319" max="13319" width="3.6328125" style="216" customWidth="1"/>
    <col min="13320" max="13320" width="6.6328125" style="216" customWidth="1"/>
    <col min="13321" max="13321" width="3.6328125" style="216" customWidth="1"/>
    <col min="13322" max="13322" width="12.6328125" style="216" customWidth="1"/>
    <col min="13323" max="13325" width="6.6328125" style="216" customWidth="1"/>
    <col min="13326" max="13326" width="15.6328125" style="216" customWidth="1"/>
    <col min="13327" max="13327" width="3.6328125" style="216" customWidth="1"/>
    <col min="13328" max="13328" width="12.6328125" style="216" customWidth="1"/>
    <col min="13329" max="13329" width="27.6328125" style="216" customWidth="1"/>
    <col min="13330" max="13574" width="9" style="216"/>
    <col min="13575" max="13575" width="3.6328125" style="216" customWidth="1"/>
    <col min="13576" max="13576" width="6.6328125" style="216" customWidth="1"/>
    <col min="13577" max="13577" width="3.6328125" style="216" customWidth="1"/>
    <col min="13578" max="13578" width="12.6328125" style="216" customWidth="1"/>
    <col min="13579" max="13581" width="6.6328125" style="216" customWidth="1"/>
    <col min="13582" max="13582" width="15.6328125" style="216" customWidth="1"/>
    <col min="13583" max="13583" width="3.6328125" style="216" customWidth="1"/>
    <col min="13584" max="13584" width="12.6328125" style="216" customWidth="1"/>
    <col min="13585" max="13585" width="27.6328125" style="216" customWidth="1"/>
    <col min="13586" max="13830" width="9" style="216"/>
    <col min="13831" max="13831" width="3.6328125" style="216" customWidth="1"/>
    <col min="13832" max="13832" width="6.6328125" style="216" customWidth="1"/>
    <col min="13833" max="13833" width="3.6328125" style="216" customWidth="1"/>
    <col min="13834" max="13834" width="12.6328125" style="216" customWidth="1"/>
    <col min="13835" max="13837" width="6.6328125" style="216" customWidth="1"/>
    <col min="13838" max="13838" width="15.6328125" style="216" customWidth="1"/>
    <col min="13839" max="13839" width="3.6328125" style="216" customWidth="1"/>
    <col min="13840" max="13840" width="12.6328125" style="216" customWidth="1"/>
    <col min="13841" max="13841" width="27.6328125" style="216" customWidth="1"/>
    <col min="13842" max="14086" width="9" style="216"/>
    <col min="14087" max="14087" width="3.6328125" style="216" customWidth="1"/>
    <col min="14088" max="14088" width="6.6328125" style="216" customWidth="1"/>
    <col min="14089" max="14089" width="3.6328125" style="216" customWidth="1"/>
    <col min="14090" max="14090" width="12.6328125" style="216" customWidth="1"/>
    <col min="14091" max="14093" width="6.6328125" style="216" customWidth="1"/>
    <col min="14094" max="14094" width="15.6328125" style="216" customWidth="1"/>
    <col min="14095" max="14095" width="3.6328125" style="216" customWidth="1"/>
    <col min="14096" max="14096" width="12.6328125" style="216" customWidth="1"/>
    <col min="14097" max="14097" width="27.6328125" style="216" customWidth="1"/>
    <col min="14098" max="14342" width="9" style="216"/>
    <col min="14343" max="14343" width="3.6328125" style="216" customWidth="1"/>
    <col min="14344" max="14344" width="6.6328125" style="216" customWidth="1"/>
    <col min="14345" max="14345" width="3.6328125" style="216" customWidth="1"/>
    <col min="14346" max="14346" width="12.6328125" style="216" customWidth="1"/>
    <col min="14347" max="14349" width="6.6328125" style="216" customWidth="1"/>
    <col min="14350" max="14350" width="15.6328125" style="216" customWidth="1"/>
    <col min="14351" max="14351" width="3.6328125" style="216" customWidth="1"/>
    <col min="14352" max="14352" width="12.6328125" style="216" customWidth="1"/>
    <col min="14353" max="14353" width="27.6328125" style="216" customWidth="1"/>
    <col min="14354" max="14598" width="9" style="216"/>
    <col min="14599" max="14599" width="3.6328125" style="216" customWidth="1"/>
    <col min="14600" max="14600" width="6.6328125" style="216" customWidth="1"/>
    <col min="14601" max="14601" width="3.6328125" style="216" customWidth="1"/>
    <col min="14602" max="14602" width="12.6328125" style="216" customWidth="1"/>
    <col min="14603" max="14605" width="6.6328125" style="216" customWidth="1"/>
    <col min="14606" max="14606" width="15.6328125" style="216" customWidth="1"/>
    <col min="14607" max="14607" width="3.6328125" style="216" customWidth="1"/>
    <col min="14608" max="14608" width="12.6328125" style="216" customWidth="1"/>
    <col min="14609" max="14609" width="27.6328125" style="216" customWidth="1"/>
    <col min="14610" max="14854" width="9" style="216"/>
    <col min="14855" max="14855" width="3.6328125" style="216" customWidth="1"/>
    <col min="14856" max="14856" width="6.6328125" style="216" customWidth="1"/>
    <col min="14857" max="14857" width="3.6328125" style="216" customWidth="1"/>
    <col min="14858" max="14858" width="12.6328125" style="216" customWidth="1"/>
    <col min="14859" max="14861" width="6.6328125" style="216" customWidth="1"/>
    <col min="14862" max="14862" width="15.6328125" style="216" customWidth="1"/>
    <col min="14863" max="14863" width="3.6328125" style="216" customWidth="1"/>
    <col min="14864" max="14864" width="12.6328125" style="216" customWidth="1"/>
    <col min="14865" max="14865" width="27.6328125" style="216" customWidth="1"/>
    <col min="14866" max="15110" width="9" style="216"/>
    <col min="15111" max="15111" width="3.6328125" style="216" customWidth="1"/>
    <col min="15112" max="15112" width="6.6328125" style="216" customWidth="1"/>
    <col min="15113" max="15113" width="3.6328125" style="216" customWidth="1"/>
    <col min="15114" max="15114" width="12.6328125" style="216" customWidth="1"/>
    <col min="15115" max="15117" width="6.6328125" style="216" customWidth="1"/>
    <col min="15118" max="15118" width="15.6328125" style="216" customWidth="1"/>
    <col min="15119" max="15119" width="3.6328125" style="216" customWidth="1"/>
    <col min="15120" max="15120" width="12.6328125" style="216" customWidth="1"/>
    <col min="15121" max="15121" width="27.6328125" style="216" customWidth="1"/>
    <col min="15122" max="15366" width="9" style="216"/>
    <col min="15367" max="15367" width="3.6328125" style="216" customWidth="1"/>
    <col min="15368" max="15368" width="6.6328125" style="216" customWidth="1"/>
    <col min="15369" max="15369" width="3.6328125" style="216" customWidth="1"/>
    <col min="15370" max="15370" width="12.6328125" style="216" customWidth="1"/>
    <col min="15371" max="15373" width="6.6328125" style="216" customWidth="1"/>
    <col min="15374" max="15374" width="15.6328125" style="216" customWidth="1"/>
    <col min="15375" max="15375" width="3.6328125" style="216" customWidth="1"/>
    <col min="15376" max="15376" width="12.6328125" style="216" customWidth="1"/>
    <col min="15377" max="15377" width="27.6328125" style="216" customWidth="1"/>
    <col min="15378" max="15622" width="9" style="216"/>
    <col min="15623" max="15623" width="3.6328125" style="216" customWidth="1"/>
    <col min="15624" max="15624" width="6.6328125" style="216" customWidth="1"/>
    <col min="15625" max="15625" width="3.6328125" style="216" customWidth="1"/>
    <col min="15626" max="15626" width="12.6328125" style="216" customWidth="1"/>
    <col min="15627" max="15629" width="6.6328125" style="216" customWidth="1"/>
    <col min="15630" max="15630" width="15.6328125" style="216" customWidth="1"/>
    <col min="15631" max="15631" width="3.6328125" style="216" customWidth="1"/>
    <col min="15632" max="15632" width="12.6328125" style="216" customWidth="1"/>
    <col min="15633" max="15633" width="27.6328125" style="216" customWidth="1"/>
    <col min="15634" max="15878" width="9" style="216"/>
    <col min="15879" max="15879" width="3.6328125" style="216" customWidth="1"/>
    <col min="15880" max="15880" width="6.6328125" style="216" customWidth="1"/>
    <col min="15881" max="15881" width="3.6328125" style="216" customWidth="1"/>
    <col min="15882" max="15882" width="12.6328125" style="216" customWidth="1"/>
    <col min="15883" max="15885" width="6.6328125" style="216" customWidth="1"/>
    <col min="15886" max="15886" width="15.6328125" style="216" customWidth="1"/>
    <col min="15887" max="15887" width="3.6328125" style="216" customWidth="1"/>
    <col min="15888" max="15888" width="12.6328125" style="216" customWidth="1"/>
    <col min="15889" max="15889" width="27.6328125" style="216" customWidth="1"/>
    <col min="15890" max="16134" width="9" style="216"/>
    <col min="16135" max="16135" width="3.6328125" style="216" customWidth="1"/>
    <col min="16136" max="16136" width="6.6328125" style="216" customWidth="1"/>
    <col min="16137" max="16137" width="3.6328125" style="216" customWidth="1"/>
    <col min="16138" max="16138" width="12.6328125" style="216" customWidth="1"/>
    <col min="16139" max="16141" width="6.6328125" style="216" customWidth="1"/>
    <col min="16142" max="16142" width="15.6328125" style="216" customWidth="1"/>
    <col min="16143" max="16143" width="3.6328125" style="216" customWidth="1"/>
    <col min="16144" max="16144" width="12.6328125" style="216" customWidth="1"/>
    <col min="16145" max="16145" width="27.6328125" style="216" customWidth="1"/>
    <col min="16146" max="16384" width="9" style="216"/>
  </cols>
  <sheetData>
    <row r="1" spans="1:17" ht="15" customHeight="1">
      <c r="Q1" s="312" t="s">
        <v>385</v>
      </c>
    </row>
    <row r="2" spans="1:17" ht="21" customHeight="1">
      <c r="A2" s="557" t="s">
        <v>389</v>
      </c>
      <c r="B2" s="557"/>
      <c r="C2" s="557"/>
      <c r="D2" s="557"/>
      <c r="E2" s="557"/>
      <c r="F2" s="557"/>
      <c r="G2" s="557"/>
      <c r="H2" s="557"/>
      <c r="I2" s="557"/>
      <c r="J2" s="557"/>
      <c r="K2" s="557"/>
      <c r="L2" s="557"/>
      <c r="M2" s="557"/>
      <c r="N2" s="557"/>
      <c r="O2" s="557"/>
      <c r="P2" s="557"/>
      <c r="Q2" s="557"/>
    </row>
    <row r="3" spans="1:17" ht="15" customHeight="1">
      <c r="B3" s="216"/>
      <c r="C3" s="216"/>
      <c r="D3" s="216"/>
      <c r="E3" s="216"/>
      <c r="F3" s="216"/>
      <c r="G3" s="216"/>
      <c r="Q3" s="310" t="s">
        <v>569</v>
      </c>
    </row>
    <row r="4" spans="1:17" ht="15" customHeight="1">
      <c r="A4" s="558" t="s">
        <v>571</v>
      </c>
      <c r="B4" s="558"/>
      <c r="C4" s="558"/>
      <c r="D4" s="558"/>
      <c r="E4" s="558"/>
      <c r="F4" s="558"/>
      <c r="G4" s="558"/>
      <c r="H4" s="216" t="s">
        <v>371</v>
      </c>
    </row>
    <row r="5" spans="1:17" ht="15" customHeight="1">
      <c r="A5" s="218"/>
      <c r="B5" s="218"/>
      <c r="C5" s="218"/>
      <c r="D5" s="218"/>
      <c r="E5" s="218"/>
      <c r="F5" s="218"/>
      <c r="G5" s="218"/>
      <c r="H5" s="218"/>
      <c r="J5" s="218" t="s">
        <v>253</v>
      </c>
      <c r="K5" s="219" t="s">
        <v>274</v>
      </c>
      <c r="L5" s="558" t="s">
        <v>568</v>
      </c>
      <c r="M5" s="558"/>
      <c r="N5" s="558"/>
      <c r="O5" s="558"/>
      <c r="P5" s="558"/>
      <c r="Q5" s="558"/>
    </row>
    <row r="6" spans="1:17" ht="15" customHeight="1">
      <c r="A6" s="218"/>
      <c r="B6" s="218"/>
      <c r="C6" s="218"/>
      <c r="D6" s="218"/>
      <c r="E6" s="218"/>
      <c r="F6" s="218"/>
      <c r="G6" s="218"/>
      <c r="H6" s="218"/>
      <c r="J6" s="218" t="s">
        <v>252</v>
      </c>
      <c r="K6" s="219" t="s">
        <v>274</v>
      </c>
      <c r="L6" s="558" t="s">
        <v>566</v>
      </c>
      <c r="M6" s="558"/>
      <c r="N6" s="558"/>
      <c r="O6" s="558"/>
      <c r="P6" s="558"/>
      <c r="Q6" s="558"/>
    </row>
    <row r="7" spans="1:17" ht="15" customHeight="1">
      <c r="A7" s="218"/>
      <c r="B7" s="218"/>
      <c r="C7" s="218"/>
      <c r="D7" s="218"/>
      <c r="E7" s="218"/>
      <c r="F7" s="218"/>
      <c r="G7" s="218"/>
      <c r="H7" s="218"/>
      <c r="J7" s="218" t="s">
        <v>254</v>
      </c>
      <c r="K7" s="219" t="s">
        <v>274</v>
      </c>
      <c r="L7" s="558" t="s">
        <v>567</v>
      </c>
      <c r="M7" s="558"/>
      <c r="N7" s="558"/>
      <c r="O7" s="558"/>
      <c r="P7" s="558"/>
      <c r="Q7" s="558"/>
    </row>
    <row r="8" spans="1:17" ht="9" customHeight="1">
      <c r="B8" s="216"/>
      <c r="C8" s="216"/>
      <c r="D8" s="216"/>
      <c r="E8" s="216"/>
      <c r="F8" s="216"/>
      <c r="G8" s="216"/>
    </row>
    <row r="9" spans="1:17" ht="15" customHeight="1">
      <c r="B9" s="551" t="s">
        <v>569</v>
      </c>
      <c r="C9" s="551"/>
      <c r="D9" s="551"/>
      <c r="E9" s="551"/>
      <c r="F9" s="551"/>
      <c r="G9" s="551"/>
      <c r="H9" s="555" t="s">
        <v>497</v>
      </c>
      <c r="I9" s="555"/>
      <c r="J9" s="555"/>
      <c r="K9" s="555"/>
      <c r="L9" s="555"/>
      <c r="M9" s="555"/>
      <c r="N9" s="555"/>
      <c r="O9" s="555"/>
      <c r="P9" s="555"/>
      <c r="Q9" s="555"/>
    </row>
    <row r="10" spans="1:17" ht="15" customHeight="1">
      <c r="B10" s="556" t="s">
        <v>11</v>
      </c>
      <c r="C10" s="556"/>
      <c r="D10" s="556"/>
      <c r="E10" s="1246" t="s">
        <v>585</v>
      </c>
      <c r="F10" s="1246"/>
      <c r="G10" s="1246"/>
      <c r="H10" s="1246"/>
      <c r="I10" s="1246"/>
      <c r="J10" s="1246"/>
      <c r="K10" s="296"/>
      <c r="L10" s="296"/>
      <c r="M10" s="296"/>
      <c r="N10" s="296"/>
      <c r="O10" s="296"/>
      <c r="P10" s="296"/>
      <c r="Q10" s="296"/>
    </row>
    <row r="11" spans="1:17" ht="15" customHeight="1">
      <c r="B11" s="552" t="s">
        <v>570</v>
      </c>
      <c r="C11" s="552"/>
      <c r="D11" s="552"/>
      <c r="E11" s="552"/>
      <c r="F11" s="552"/>
      <c r="G11" s="552"/>
      <c r="H11" s="552"/>
      <c r="I11" s="552"/>
      <c r="J11" s="552"/>
      <c r="K11" s="553" t="s">
        <v>373</v>
      </c>
      <c r="L11" s="553"/>
      <c r="M11" s="553"/>
      <c r="N11" s="553"/>
      <c r="O11" s="553"/>
      <c r="P11" s="553"/>
      <c r="Q11" s="553"/>
    </row>
    <row r="12" spans="1:17" ht="9" customHeight="1">
      <c r="B12" s="216"/>
      <c r="C12" s="216"/>
      <c r="D12" s="216"/>
      <c r="E12" s="216"/>
      <c r="F12" s="216"/>
      <c r="G12" s="216"/>
    </row>
    <row r="13" spans="1:17" ht="21" customHeight="1">
      <c r="A13" s="216" t="s">
        <v>60</v>
      </c>
      <c r="E13" s="554" t="s">
        <v>499</v>
      </c>
      <c r="F13" s="554"/>
      <c r="G13" s="554"/>
      <c r="H13" s="554"/>
      <c r="I13" s="554"/>
      <c r="J13" s="554"/>
      <c r="K13" s="554"/>
      <c r="L13" s="554"/>
      <c r="M13" s="554"/>
      <c r="N13" s="554"/>
      <c r="O13" s="554"/>
      <c r="P13" s="554"/>
      <c r="Q13" s="554"/>
    </row>
    <row r="14" spans="1:17" ht="21" customHeight="1">
      <c r="B14" s="536" t="s">
        <v>374</v>
      </c>
      <c r="C14" s="537"/>
      <c r="D14" s="537"/>
      <c r="E14" s="537"/>
      <c r="F14" s="537"/>
      <c r="G14" s="537"/>
      <c r="H14" s="537"/>
      <c r="I14" s="544" t="s">
        <v>375</v>
      </c>
      <c r="J14" s="537"/>
      <c r="K14" s="537"/>
      <c r="L14" s="537"/>
      <c r="M14" s="537"/>
      <c r="N14" s="537"/>
      <c r="O14" s="537"/>
      <c r="P14" s="537"/>
      <c r="Q14" s="545"/>
    </row>
    <row r="15" spans="1:17" ht="21" customHeight="1">
      <c r="B15" s="452" t="s">
        <v>393</v>
      </c>
      <c r="C15" s="453"/>
      <c r="D15" s="453"/>
      <c r="E15" s="453"/>
      <c r="F15" s="453"/>
      <c r="G15" s="453"/>
      <c r="H15" s="453"/>
      <c r="I15" s="453"/>
      <c r="J15" s="453"/>
      <c r="K15" s="453"/>
      <c r="L15" s="453"/>
      <c r="M15" s="453"/>
      <c r="N15" s="453"/>
      <c r="O15" s="453"/>
      <c r="P15" s="453"/>
      <c r="Q15" s="454"/>
    </row>
    <row r="16" spans="1:17" ht="21" customHeight="1">
      <c r="B16" s="538" t="s">
        <v>436</v>
      </c>
      <c r="C16" s="539"/>
      <c r="D16" s="539"/>
      <c r="E16" s="539"/>
      <c r="F16" s="539"/>
      <c r="G16" s="539"/>
      <c r="H16" s="539"/>
      <c r="I16" s="539"/>
      <c r="J16" s="539"/>
      <c r="K16" s="539"/>
      <c r="L16" s="539"/>
      <c r="M16" s="539"/>
      <c r="N16" s="539"/>
      <c r="O16" s="539"/>
      <c r="P16" s="539"/>
      <c r="Q16" s="540"/>
    </row>
    <row r="17" spans="2:19" ht="22.5" customHeight="1">
      <c r="B17" s="541"/>
      <c r="C17" s="546" t="s">
        <v>474</v>
      </c>
      <c r="D17" s="484" t="s">
        <v>70</v>
      </c>
      <c r="E17" s="485"/>
      <c r="F17" s="485"/>
      <c r="G17" s="485"/>
      <c r="H17" s="486"/>
      <c r="I17" s="229" t="s">
        <v>572</v>
      </c>
      <c r="J17" s="517" t="s">
        <v>376</v>
      </c>
      <c r="K17" s="518"/>
      <c r="L17" s="518"/>
      <c r="M17" s="518"/>
      <c r="N17" s="518"/>
      <c r="O17" s="518"/>
      <c r="P17" s="518"/>
      <c r="Q17" s="519"/>
    </row>
    <row r="18" spans="2:19" ht="22.5" customHeight="1">
      <c r="B18" s="542"/>
      <c r="C18" s="547"/>
      <c r="D18" s="458" t="s">
        <v>471</v>
      </c>
      <c r="E18" s="459"/>
      <c r="F18" s="459"/>
      <c r="G18" s="459"/>
      <c r="H18" s="460"/>
      <c r="I18" s="229" t="s">
        <v>572</v>
      </c>
      <c r="J18" s="466" t="s">
        <v>502</v>
      </c>
      <c r="K18" s="467"/>
      <c r="L18" s="467"/>
      <c r="M18" s="467"/>
      <c r="N18" s="467"/>
      <c r="O18" s="467"/>
      <c r="P18" s="467"/>
      <c r="Q18" s="313" t="s">
        <v>503</v>
      </c>
    </row>
    <row r="19" spans="2:19" ht="22.5" customHeight="1">
      <c r="B19" s="543"/>
      <c r="C19" s="548"/>
      <c r="D19" s="461"/>
      <c r="E19" s="462"/>
      <c r="F19" s="462"/>
      <c r="G19" s="462"/>
      <c r="H19" s="463"/>
      <c r="I19" s="227" t="s">
        <v>572</v>
      </c>
      <c r="J19" s="549" t="s">
        <v>501</v>
      </c>
      <c r="K19" s="550"/>
      <c r="L19" s="550"/>
      <c r="M19" s="550"/>
      <c r="N19" s="550"/>
      <c r="O19" s="550"/>
      <c r="P19" s="550"/>
      <c r="Q19" s="311" t="s">
        <v>503</v>
      </c>
    </row>
    <row r="20" spans="2:19" ht="21" customHeight="1">
      <c r="B20" s="452" t="s">
        <v>390</v>
      </c>
      <c r="C20" s="453"/>
      <c r="D20" s="453"/>
      <c r="E20" s="453"/>
      <c r="F20" s="453"/>
      <c r="G20" s="453"/>
      <c r="H20" s="453"/>
      <c r="I20" s="453"/>
      <c r="J20" s="453"/>
      <c r="K20" s="453"/>
      <c r="L20" s="453"/>
      <c r="M20" s="453"/>
      <c r="N20" s="453"/>
      <c r="O20" s="453"/>
      <c r="P20" s="453"/>
      <c r="Q20" s="454"/>
      <c r="R20" s="219"/>
    </row>
    <row r="21" spans="2:19" ht="21" customHeight="1">
      <c r="B21" s="455"/>
      <c r="C21" s="464" t="s">
        <v>475</v>
      </c>
      <c r="D21" s="484" t="s">
        <v>65</v>
      </c>
      <c r="E21" s="485"/>
      <c r="F21" s="485"/>
      <c r="G21" s="485"/>
      <c r="H21" s="486"/>
      <c r="I21" s="226" t="s">
        <v>572</v>
      </c>
      <c r="J21" s="480" t="s">
        <v>495</v>
      </c>
      <c r="K21" s="481"/>
      <c r="L21" s="481"/>
      <c r="M21" s="1244" t="s">
        <v>496</v>
      </c>
      <c r="N21" s="1245"/>
      <c r="O21" s="399" t="s">
        <v>377</v>
      </c>
      <c r="P21" s="474" t="s">
        <v>792</v>
      </c>
      <c r="Q21" s="475"/>
      <c r="R21" s="306" t="s">
        <v>521</v>
      </c>
      <c r="S21" s="119" t="s">
        <v>522</v>
      </c>
    </row>
    <row r="22" spans="2:19" ht="21" customHeight="1">
      <c r="B22" s="456"/>
      <c r="C22" s="465"/>
      <c r="D22" s="487"/>
      <c r="E22" s="488"/>
      <c r="F22" s="488"/>
      <c r="G22" s="488"/>
      <c r="H22" s="489"/>
      <c r="I22" s="226" t="s">
        <v>377</v>
      </c>
      <c r="J22" s="1240" t="s">
        <v>710</v>
      </c>
      <c r="K22" s="1241"/>
      <c r="L22" s="1241"/>
      <c r="M22" s="1241"/>
      <c r="N22" s="1242" t="s">
        <v>793</v>
      </c>
      <c r="O22" s="1242"/>
      <c r="P22" s="1242"/>
      <c r="Q22" s="1243"/>
      <c r="R22" s="306" t="s">
        <v>521</v>
      </c>
      <c r="S22" s="307" t="s">
        <v>523</v>
      </c>
    </row>
    <row r="23" spans="2:19" ht="21" customHeight="1">
      <c r="B23" s="456"/>
      <c r="C23" s="465"/>
      <c r="D23" s="458" t="s">
        <v>56</v>
      </c>
      <c r="E23" s="459"/>
      <c r="F23" s="459"/>
      <c r="G23" s="459"/>
      <c r="H23" s="460"/>
      <c r="I23" s="226" t="s">
        <v>572</v>
      </c>
      <c r="J23" s="466" t="s">
        <v>494</v>
      </c>
      <c r="K23" s="467"/>
      <c r="L23" s="467"/>
      <c r="M23" s="467"/>
      <c r="N23" s="467"/>
      <c r="O23" s="467"/>
      <c r="P23" s="467"/>
      <c r="Q23" s="468"/>
      <c r="R23" s="219"/>
    </row>
    <row r="24" spans="2:19" ht="21" customHeight="1">
      <c r="B24" s="456"/>
      <c r="C24" s="465"/>
      <c r="D24" s="461"/>
      <c r="E24" s="462"/>
      <c r="F24" s="462"/>
      <c r="G24" s="462"/>
      <c r="H24" s="463"/>
      <c r="I24" s="227" t="s">
        <v>572</v>
      </c>
      <c r="J24" s="469" t="s">
        <v>491</v>
      </c>
      <c r="K24" s="470"/>
      <c r="L24" s="470"/>
      <c r="M24" s="470"/>
      <c r="N24" s="470"/>
      <c r="O24" s="470"/>
      <c r="P24" s="470"/>
      <c r="Q24" s="471"/>
      <c r="R24" s="219"/>
    </row>
    <row r="25" spans="2:19" ht="21" customHeight="1">
      <c r="B25" s="456"/>
      <c r="C25" s="465"/>
      <c r="D25" s="458" t="s">
        <v>67</v>
      </c>
      <c r="E25" s="459"/>
      <c r="F25" s="459"/>
      <c r="G25" s="459"/>
      <c r="H25" s="460"/>
      <c r="I25" s="226" t="s">
        <v>572</v>
      </c>
      <c r="J25" s="466" t="s">
        <v>376</v>
      </c>
      <c r="K25" s="467"/>
      <c r="L25" s="467"/>
      <c r="M25" s="467"/>
      <c r="N25" s="467"/>
      <c r="O25" s="467"/>
      <c r="P25" s="467"/>
      <c r="Q25" s="468"/>
      <c r="R25" s="219"/>
    </row>
    <row r="26" spans="2:19" ht="30" customHeight="1">
      <c r="B26" s="457"/>
      <c r="C26" s="263"/>
      <c r="D26" s="458" t="s">
        <v>739</v>
      </c>
      <c r="E26" s="459"/>
      <c r="F26" s="459"/>
      <c r="G26" s="459"/>
      <c r="H26" s="460"/>
      <c r="I26" s="226" t="s">
        <v>377</v>
      </c>
      <c r="J26" s="480" t="s">
        <v>495</v>
      </c>
      <c r="K26" s="481"/>
      <c r="L26" s="481"/>
      <c r="M26" s="1244" t="s">
        <v>496</v>
      </c>
      <c r="N26" s="1245"/>
      <c r="O26" s="272" t="s">
        <v>572</v>
      </c>
      <c r="P26" s="474" t="s">
        <v>555</v>
      </c>
      <c r="Q26" s="475"/>
      <c r="R26" s="306" t="s">
        <v>521</v>
      </c>
      <c r="S26" s="119" t="s">
        <v>522</v>
      </c>
    </row>
    <row r="27" spans="2:19" ht="21" customHeight="1">
      <c r="B27" s="452" t="s">
        <v>391</v>
      </c>
      <c r="C27" s="453"/>
      <c r="D27" s="453"/>
      <c r="E27" s="453"/>
      <c r="F27" s="453"/>
      <c r="G27" s="453"/>
      <c r="H27" s="453"/>
      <c r="I27" s="453"/>
      <c r="J27" s="453"/>
      <c r="K27" s="453"/>
      <c r="L27" s="453"/>
      <c r="M27" s="453"/>
      <c r="N27" s="453"/>
      <c r="O27" s="453"/>
      <c r="P27" s="453"/>
      <c r="Q27" s="454"/>
      <c r="R27" s="219"/>
      <c r="S27" s="307" t="s">
        <v>523</v>
      </c>
    </row>
    <row r="28" spans="2:19" ht="21" customHeight="1">
      <c r="B28" s="455"/>
      <c r="C28" s="464" t="s">
        <v>476</v>
      </c>
      <c r="D28" s="484" t="s">
        <v>65</v>
      </c>
      <c r="E28" s="485"/>
      <c r="F28" s="485"/>
      <c r="G28" s="485"/>
      <c r="H28" s="486"/>
      <c r="I28" s="226" t="s">
        <v>572</v>
      </c>
      <c r="J28" s="1238" t="s">
        <v>722</v>
      </c>
      <c r="K28" s="1239"/>
      <c r="L28" s="1239"/>
      <c r="M28" s="482" t="s">
        <v>496</v>
      </c>
      <c r="N28" s="483"/>
      <c r="O28" s="272" t="s">
        <v>377</v>
      </c>
      <c r="P28" s="474" t="s">
        <v>792</v>
      </c>
      <c r="Q28" s="475"/>
      <c r="R28" s="306" t="s">
        <v>521</v>
      </c>
      <c r="S28" s="119" t="s">
        <v>522</v>
      </c>
    </row>
    <row r="29" spans="2:19" ht="21" customHeight="1">
      <c r="B29" s="456"/>
      <c r="C29" s="465"/>
      <c r="D29" s="487"/>
      <c r="E29" s="488"/>
      <c r="F29" s="488"/>
      <c r="G29" s="488"/>
      <c r="H29" s="489"/>
      <c r="I29" s="226" t="s">
        <v>377</v>
      </c>
      <c r="J29" s="1240" t="s">
        <v>710</v>
      </c>
      <c r="K29" s="1241"/>
      <c r="L29" s="1241"/>
      <c r="M29" s="1241"/>
      <c r="N29" s="1242" t="s">
        <v>799</v>
      </c>
      <c r="O29" s="1242"/>
      <c r="P29" s="1242"/>
      <c r="Q29" s="1243"/>
      <c r="R29" s="306" t="s">
        <v>521</v>
      </c>
      <c r="S29" s="307" t="s">
        <v>523</v>
      </c>
    </row>
    <row r="30" spans="2:19" ht="21" customHeight="1">
      <c r="B30" s="456"/>
      <c r="C30" s="465"/>
      <c r="D30" s="458" t="s">
        <v>56</v>
      </c>
      <c r="E30" s="459"/>
      <c r="F30" s="459"/>
      <c r="G30" s="459"/>
      <c r="H30" s="460"/>
      <c r="I30" s="226" t="s">
        <v>572</v>
      </c>
      <c r="J30" s="476" t="s">
        <v>548</v>
      </c>
      <c r="K30" s="477"/>
      <c r="L30" s="477"/>
      <c r="M30" s="477"/>
      <c r="N30" s="477"/>
      <c r="O30" s="477"/>
      <c r="P30" s="477"/>
      <c r="Q30" s="309" t="s">
        <v>496</v>
      </c>
      <c r="R30" s="219"/>
    </row>
    <row r="31" spans="2:19" ht="21" customHeight="1">
      <c r="B31" s="456"/>
      <c r="C31" s="465"/>
      <c r="D31" s="527"/>
      <c r="E31" s="528"/>
      <c r="F31" s="528"/>
      <c r="G31" s="528"/>
      <c r="H31" s="529"/>
      <c r="I31" s="230" t="s">
        <v>572</v>
      </c>
      <c r="J31" s="530" t="s">
        <v>491</v>
      </c>
      <c r="K31" s="531"/>
      <c r="L31" s="531"/>
      <c r="M31" s="531"/>
      <c r="N31" s="531"/>
      <c r="O31" s="531"/>
      <c r="P31" s="531"/>
      <c r="Q31" s="532"/>
    </row>
    <row r="32" spans="2:19" ht="36" customHeight="1">
      <c r="B32" s="456"/>
      <c r="C32" s="465"/>
      <c r="D32" s="253"/>
      <c r="E32" s="511" t="s">
        <v>378</v>
      </c>
      <c r="F32" s="512"/>
      <c r="G32" s="512"/>
      <c r="H32" s="533"/>
      <c r="I32" s="230" t="s">
        <v>377</v>
      </c>
      <c r="J32" s="1235" t="s">
        <v>721</v>
      </c>
      <c r="K32" s="1236"/>
      <c r="L32" s="1236"/>
      <c r="M32" s="1236"/>
      <c r="N32" s="1236"/>
      <c r="O32" s="1236"/>
      <c r="P32" s="1236"/>
      <c r="Q32" s="1237"/>
    </row>
    <row r="33" spans="1:19" ht="36" customHeight="1">
      <c r="B33" s="456"/>
      <c r="C33" s="465"/>
      <c r="D33" s="220"/>
      <c r="E33" s="520" t="s">
        <v>454</v>
      </c>
      <c r="F33" s="521"/>
      <c r="G33" s="521"/>
      <c r="H33" s="522"/>
      <c r="I33" s="227" t="s">
        <v>572</v>
      </c>
      <c r="J33" s="523" t="s">
        <v>457</v>
      </c>
      <c r="K33" s="524"/>
      <c r="L33" s="524"/>
      <c r="M33" s="524"/>
      <c r="N33" s="524"/>
      <c r="O33" s="524"/>
      <c r="P33" s="524"/>
      <c r="Q33" s="525"/>
    </row>
    <row r="34" spans="1:19" ht="21" customHeight="1">
      <c r="B34" s="457"/>
      <c r="C34" s="526"/>
      <c r="D34" s="514" t="s">
        <v>472</v>
      </c>
      <c r="E34" s="515"/>
      <c r="F34" s="515"/>
      <c r="G34" s="515"/>
      <c r="H34" s="516"/>
      <c r="I34" s="231" t="s">
        <v>572</v>
      </c>
      <c r="J34" s="517" t="s">
        <v>379</v>
      </c>
      <c r="K34" s="518"/>
      <c r="L34" s="518"/>
      <c r="M34" s="518"/>
      <c r="N34" s="518"/>
      <c r="O34" s="518"/>
      <c r="P34" s="518"/>
      <c r="Q34" s="519"/>
    </row>
    <row r="35" spans="1:19" ht="21" customHeight="1">
      <c r="B35" s="559" t="s">
        <v>698</v>
      </c>
      <c r="C35" s="560"/>
      <c r="D35" s="560"/>
      <c r="E35" s="560"/>
      <c r="F35" s="560"/>
      <c r="G35" s="560"/>
      <c r="H35" s="560"/>
      <c r="I35" s="560"/>
      <c r="J35" s="560"/>
      <c r="K35" s="560"/>
      <c r="L35" s="560"/>
      <c r="M35" s="560"/>
      <c r="N35" s="560"/>
      <c r="O35" s="560"/>
      <c r="P35" s="560"/>
      <c r="Q35" s="561"/>
    </row>
    <row r="36" spans="1:19" ht="21" customHeight="1">
      <c r="B36" s="541"/>
      <c r="C36" s="546" t="s">
        <v>701</v>
      </c>
      <c r="D36" s="574" t="s">
        <v>699</v>
      </c>
      <c r="E36" s="1232" t="s">
        <v>735</v>
      </c>
      <c r="F36" s="1233"/>
      <c r="G36" s="1233"/>
      <c r="H36" s="1234"/>
      <c r="I36" s="229" t="s">
        <v>377</v>
      </c>
      <c r="J36" s="563" t="s">
        <v>724</v>
      </c>
      <c r="K36" s="564"/>
      <c r="L36" s="564"/>
      <c r="M36" s="564"/>
      <c r="N36" s="564"/>
      <c r="O36" s="564"/>
      <c r="P36" s="564"/>
      <c r="Q36" s="565"/>
    </row>
    <row r="37" spans="1:19" ht="30.65" customHeight="1">
      <c r="B37" s="542"/>
      <c r="C37" s="547"/>
      <c r="D37" s="575"/>
      <c r="E37" s="398"/>
      <c r="F37" s="580" t="s">
        <v>388</v>
      </c>
      <c r="G37" s="581"/>
      <c r="H37" s="582"/>
      <c r="I37" s="230" t="s">
        <v>377</v>
      </c>
      <c r="J37" s="566" t="s">
        <v>489</v>
      </c>
      <c r="K37" s="567"/>
      <c r="L37" s="567"/>
      <c r="M37" s="567"/>
      <c r="N37" s="567"/>
      <c r="O37" s="567"/>
      <c r="P37" s="567"/>
      <c r="Q37" s="568"/>
    </row>
    <row r="38" spans="1:19" ht="36" customHeight="1">
      <c r="B38" s="543"/>
      <c r="C38" s="547"/>
      <c r="D38" s="576"/>
      <c r="E38" s="569" t="s">
        <v>700</v>
      </c>
      <c r="F38" s="569"/>
      <c r="G38" s="569"/>
      <c r="H38" s="570"/>
      <c r="I38" s="230" t="s">
        <v>377</v>
      </c>
      <c r="J38" s="511" t="s">
        <v>709</v>
      </c>
      <c r="K38" s="512"/>
      <c r="L38" s="512"/>
      <c r="M38" s="512"/>
      <c r="N38" s="512"/>
      <c r="O38" s="512"/>
      <c r="P38" s="512"/>
      <c r="Q38" s="513"/>
    </row>
    <row r="39" spans="1:19" ht="21" customHeight="1">
      <c r="B39" s="559" t="s">
        <v>392</v>
      </c>
      <c r="C39" s="560"/>
      <c r="D39" s="560"/>
      <c r="E39" s="560"/>
      <c r="F39" s="560"/>
      <c r="G39" s="560"/>
      <c r="H39" s="560"/>
      <c r="I39" s="560"/>
      <c r="J39" s="560"/>
      <c r="K39" s="560"/>
      <c r="L39" s="560"/>
      <c r="M39" s="560"/>
      <c r="N39" s="560"/>
      <c r="O39" s="560"/>
      <c r="P39" s="560"/>
      <c r="Q39" s="561"/>
    </row>
    <row r="40" spans="1:19" ht="21" customHeight="1">
      <c r="B40" s="264"/>
      <c r="C40" s="297" t="s">
        <v>216</v>
      </c>
      <c r="D40" s="458" t="s">
        <v>209</v>
      </c>
      <c r="E40" s="459"/>
      <c r="F40" s="459"/>
      <c r="G40" s="459"/>
      <c r="H40" s="460"/>
      <c r="I40" s="229" t="s">
        <v>377</v>
      </c>
      <c r="J40" s="562" t="s">
        <v>491</v>
      </c>
      <c r="K40" s="453"/>
      <c r="L40" s="453"/>
      <c r="M40" s="453"/>
      <c r="N40" s="453"/>
      <c r="O40" s="308"/>
      <c r="P40" s="453"/>
      <c r="Q40" s="454"/>
      <c r="R40" s="306"/>
      <c r="S40" s="119"/>
    </row>
    <row r="41" spans="1:19" s="228" customFormat="1" ht="21" customHeight="1">
      <c r="B41" s="1229" t="s">
        <v>395</v>
      </c>
      <c r="C41" s="1230"/>
      <c r="D41" s="1230"/>
      <c r="E41" s="1230"/>
      <c r="F41" s="1230"/>
      <c r="G41" s="1230"/>
      <c r="H41" s="1230"/>
      <c r="I41" s="1230"/>
      <c r="J41" s="1230"/>
      <c r="K41" s="1230"/>
      <c r="L41" s="1230"/>
      <c r="M41" s="1230"/>
      <c r="N41" s="1230"/>
      <c r="O41" s="1230"/>
      <c r="P41" s="1230"/>
      <c r="Q41" s="1231"/>
      <c r="R41" s="216"/>
      <c r="S41" s="307"/>
    </row>
    <row r="42" spans="1:19" s="228" customFormat="1" ht="21" customHeight="1">
      <c r="B42" s="1213"/>
      <c r="C42" s="1215" t="s">
        <v>473</v>
      </c>
      <c r="D42" s="1217" t="s">
        <v>387</v>
      </c>
      <c r="E42" s="1218"/>
      <c r="F42" s="1218"/>
      <c r="G42" s="1218"/>
      <c r="H42" s="1219"/>
      <c r="I42" s="226" t="s">
        <v>377</v>
      </c>
      <c r="J42" s="1223" t="s">
        <v>452</v>
      </c>
      <c r="K42" s="1224"/>
      <c r="L42" s="1224"/>
      <c r="M42" s="1224"/>
      <c r="N42" s="1224"/>
      <c r="O42" s="1224"/>
      <c r="P42" s="1224"/>
      <c r="Q42" s="1225"/>
    </row>
    <row r="43" spans="1:19" s="228" customFormat="1" ht="24" customHeight="1">
      <c r="B43" s="1214"/>
      <c r="C43" s="1216"/>
      <c r="D43" s="1220"/>
      <c r="E43" s="1221"/>
      <c r="F43" s="1221"/>
      <c r="G43" s="1221"/>
      <c r="H43" s="1222"/>
      <c r="I43" s="227" t="s">
        <v>377</v>
      </c>
      <c r="J43" s="1226" t="s">
        <v>469</v>
      </c>
      <c r="K43" s="1227"/>
      <c r="L43" s="1227"/>
      <c r="M43" s="1227"/>
      <c r="N43" s="1227"/>
      <c r="O43" s="1227"/>
      <c r="P43" s="1227"/>
      <c r="Q43" s="1228"/>
    </row>
    <row r="44" spans="1:19" ht="18" customHeight="1">
      <c r="B44" s="452" t="s">
        <v>493</v>
      </c>
      <c r="C44" s="453"/>
      <c r="D44" s="453"/>
      <c r="E44" s="453"/>
      <c r="F44" s="453"/>
      <c r="G44" s="453"/>
      <c r="H44" s="453"/>
      <c r="I44" s="453"/>
      <c r="J44" s="453"/>
      <c r="K44" s="453"/>
      <c r="L44" s="453"/>
      <c r="M44" s="453"/>
      <c r="N44" s="453"/>
      <c r="O44" s="453"/>
      <c r="P44" s="453"/>
      <c r="Q44" s="453"/>
    </row>
    <row r="45" spans="1:19" ht="22.5" customHeight="1">
      <c r="B45" s="591" t="s">
        <v>573</v>
      </c>
      <c r="C45" s="592"/>
      <c r="D45" s="592"/>
      <c r="E45" s="592"/>
      <c r="F45" s="592"/>
      <c r="G45" s="592"/>
      <c r="H45" s="592"/>
      <c r="I45" s="592"/>
      <c r="J45" s="592"/>
      <c r="K45" s="592"/>
      <c r="L45" s="592"/>
      <c r="M45" s="592"/>
      <c r="N45" s="592"/>
      <c r="O45" s="592"/>
      <c r="P45" s="592"/>
      <c r="Q45" s="593"/>
    </row>
    <row r="46" spans="1:19" ht="22.5" customHeight="1">
      <c r="B46" s="594"/>
      <c r="C46" s="595"/>
      <c r="D46" s="595"/>
      <c r="E46" s="595"/>
      <c r="F46" s="595"/>
      <c r="G46" s="595"/>
      <c r="H46" s="595"/>
      <c r="I46" s="595"/>
      <c r="J46" s="595"/>
      <c r="K46" s="595"/>
      <c r="L46" s="595"/>
      <c r="M46" s="595"/>
      <c r="N46" s="595"/>
      <c r="O46" s="595"/>
      <c r="P46" s="595"/>
      <c r="Q46" s="596"/>
    </row>
    <row r="47" spans="1:19" ht="9" customHeight="1"/>
    <row r="48" spans="1:19" ht="21" customHeight="1">
      <c r="A48" s="216" t="s">
        <v>380</v>
      </c>
      <c r="E48" s="221" t="s">
        <v>434</v>
      </c>
      <c r="F48" s="221"/>
    </row>
    <row r="49" spans="1:17" ht="21" customHeight="1">
      <c r="B49" s="583"/>
      <c r="C49" s="584"/>
      <c r="D49" s="452" t="s">
        <v>478</v>
      </c>
      <c r="E49" s="453"/>
      <c r="F49" s="453"/>
      <c r="G49" s="453"/>
      <c r="H49" s="453"/>
      <c r="I49" s="453"/>
      <c r="J49" s="453"/>
      <c r="K49" s="453"/>
      <c r="L49" s="453"/>
      <c r="M49" s="453"/>
      <c r="N49" s="453"/>
      <c r="O49" s="453"/>
      <c r="P49" s="453"/>
      <c r="Q49" s="454"/>
    </row>
    <row r="50" spans="1:17" ht="21" customHeight="1">
      <c r="B50" s="583" t="s">
        <v>58</v>
      </c>
      <c r="C50" s="584"/>
      <c r="D50" s="452" t="s">
        <v>490</v>
      </c>
      <c r="E50" s="453"/>
      <c r="F50" s="453"/>
      <c r="G50" s="453"/>
      <c r="H50" s="453"/>
      <c r="I50" s="453"/>
      <c r="J50" s="453"/>
      <c r="K50" s="453"/>
      <c r="L50" s="453"/>
      <c r="M50" s="453"/>
      <c r="N50" s="453"/>
      <c r="O50" s="453"/>
      <c r="P50" s="453"/>
      <c r="Q50" s="454"/>
    </row>
    <row r="51" spans="1:17" ht="9" customHeight="1"/>
    <row r="52" spans="1:17" ht="21" customHeight="1">
      <c r="A52" s="216" t="s">
        <v>381</v>
      </c>
      <c r="G52" s="586"/>
      <c r="H52" s="586"/>
      <c r="I52" s="586"/>
      <c r="J52" s="586"/>
      <c r="K52" s="586"/>
      <c r="L52" s="586"/>
      <c r="M52" s="586"/>
      <c r="N52" s="586"/>
      <c r="O52" s="586"/>
      <c r="P52" s="586"/>
      <c r="Q52" s="586"/>
    </row>
    <row r="53" spans="1:17" ht="21" customHeight="1">
      <c r="B53" s="588" t="s">
        <v>470</v>
      </c>
      <c r="C53" s="588"/>
      <c r="D53" s="588"/>
      <c r="E53" s="588"/>
      <c r="F53" s="587" t="s">
        <v>567</v>
      </c>
      <c r="G53" s="587"/>
      <c r="H53" s="587"/>
      <c r="I53" s="587"/>
      <c r="J53" s="254" t="s">
        <v>9</v>
      </c>
      <c r="K53" s="587" t="s">
        <v>574</v>
      </c>
      <c r="L53" s="587"/>
      <c r="M53" s="587"/>
      <c r="N53" s="587"/>
      <c r="O53" s="589" t="s">
        <v>456</v>
      </c>
      <c r="P53" s="590"/>
      <c r="Q53" s="325" t="s">
        <v>575</v>
      </c>
    </row>
    <row r="54" spans="1:17" ht="9" customHeight="1">
      <c r="B54" s="216"/>
      <c r="C54" s="216"/>
      <c r="D54" s="216"/>
      <c r="E54" s="216"/>
      <c r="F54" s="216"/>
      <c r="G54" s="216"/>
    </row>
    <row r="55" spans="1:17" ht="21" customHeight="1" thickBot="1">
      <c r="A55" s="216" t="s">
        <v>443</v>
      </c>
      <c r="G55" s="585" t="s">
        <v>444</v>
      </c>
      <c r="H55" s="585"/>
      <c r="I55" s="585"/>
      <c r="J55" s="585"/>
      <c r="K55" s="585"/>
      <c r="L55" s="585"/>
      <c r="M55" s="585"/>
      <c r="N55" s="585"/>
      <c r="O55" s="585"/>
      <c r="P55" s="585"/>
      <c r="Q55" s="585"/>
    </row>
    <row r="56" spans="1:17" ht="15" customHeight="1" thickTop="1">
      <c r="B56" s="222" t="s">
        <v>420</v>
      </c>
      <c r="C56" s="234"/>
      <c r="D56" s="223"/>
      <c r="E56" s="223"/>
      <c r="F56" s="223"/>
      <c r="G56" s="223"/>
      <c r="H56" s="223"/>
      <c r="I56" s="223"/>
      <c r="J56" s="223"/>
      <c r="K56" s="223"/>
      <c r="L56" s="223"/>
      <c r="M56" s="223"/>
      <c r="N56" s="223"/>
      <c r="O56" s="223"/>
      <c r="P56" s="223"/>
      <c r="Q56" s="224"/>
    </row>
    <row r="57" spans="1:17" s="4" customFormat="1" ht="15" customHeight="1">
      <c r="B57" s="499" t="s">
        <v>572</v>
      </c>
      <c r="C57" s="500"/>
      <c r="D57" s="262" t="s">
        <v>236</v>
      </c>
      <c r="E57" s="505" t="s">
        <v>367</v>
      </c>
      <c r="F57" s="505"/>
      <c r="G57" s="506" t="s">
        <v>468</v>
      </c>
      <c r="H57" s="506"/>
      <c r="I57" s="506"/>
      <c r="J57" s="506"/>
      <c r="K57" s="496" t="s">
        <v>367</v>
      </c>
      <c r="L57" s="496"/>
      <c r="M57" s="496"/>
      <c r="N57" s="494" t="s">
        <v>466</v>
      </c>
      <c r="O57" s="494"/>
      <c r="P57" s="494"/>
      <c r="Q57" s="495"/>
    </row>
    <row r="58" spans="1:17" s="4" customFormat="1" ht="15" customHeight="1">
      <c r="B58" s="499" t="s">
        <v>572</v>
      </c>
      <c r="C58" s="500"/>
      <c r="D58" s="262" t="s">
        <v>343</v>
      </c>
      <c r="E58" s="494" t="s">
        <v>723</v>
      </c>
      <c r="F58" s="494"/>
      <c r="G58" s="494"/>
      <c r="H58" s="494"/>
      <c r="I58" s="494"/>
      <c r="J58" s="494"/>
      <c r="K58" s="494"/>
      <c r="L58" s="494"/>
      <c r="M58" s="494"/>
      <c r="N58" s="494"/>
      <c r="O58" s="494"/>
      <c r="P58" s="494"/>
      <c r="Q58" s="495"/>
    </row>
    <row r="59" spans="1:17" s="4" customFormat="1" ht="15" customHeight="1">
      <c r="B59" s="499" t="s">
        <v>572</v>
      </c>
      <c r="C59" s="500"/>
      <c r="D59" s="262" t="s">
        <v>344</v>
      </c>
      <c r="E59" s="494" t="s">
        <v>467</v>
      </c>
      <c r="F59" s="494"/>
      <c r="G59" s="494"/>
      <c r="H59" s="494"/>
      <c r="I59" s="494"/>
      <c r="J59" s="494"/>
      <c r="K59" s="494"/>
      <c r="L59" s="494"/>
      <c r="M59" s="494"/>
      <c r="N59" s="494"/>
      <c r="O59" s="494"/>
      <c r="P59" s="494"/>
      <c r="Q59" s="495"/>
    </row>
    <row r="60" spans="1:17" ht="15" customHeight="1">
      <c r="B60" s="499" t="s">
        <v>572</v>
      </c>
      <c r="C60" s="500"/>
      <c r="D60" s="262" t="s">
        <v>345</v>
      </c>
      <c r="E60" s="494" t="s">
        <v>805</v>
      </c>
      <c r="F60" s="494"/>
      <c r="G60" s="494"/>
      <c r="H60" s="494"/>
      <c r="I60" s="494"/>
      <c r="J60" s="494"/>
      <c r="K60" s="494"/>
      <c r="L60" s="494"/>
      <c r="M60" s="494"/>
      <c r="N60" s="494"/>
      <c r="O60" s="494"/>
      <c r="P60" s="494"/>
      <c r="Q60" s="495"/>
    </row>
    <row r="61" spans="1:17" ht="15" customHeight="1">
      <c r="B61" s="501" t="s">
        <v>572</v>
      </c>
      <c r="C61" s="502"/>
      <c r="D61" s="250" t="s">
        <v>441</v>
      </c>
      <c r="E61" s="503" t="s">
        <v>806</v>
      </c>
      <c r="F61" s="503"/>
      <c r="G61" s="503"/>
      <c r="H61" s="503"/>
      <c r="I61" s="503"/>
      <c r="J61" s="503"/>
      <c r="K61" s="503"/>
      <c r="L61" s="503"/>
      <c r="M61" s="503"/>
      <c r="N61" s="503"/>
      <c r="O61" s="503"/>
      <c r="P61" s="503"/>
      <c r="Q61" s="504"/>
    </row>
    <row r="62" spans="1:17" ht="15" customHeight="1" thickBot="1">
      <c r="B62" s="497" t="s">
        <v>572</v>
      </c>
      <c r="C62" s="498"/>
      <c r="D62" s="251" t="s">
        <v>442</v>
      </c>
      <c r="E62" s="507" t="s">
        <v>736</v>
      </c>
      <c r="F62" s="508"/>
      <c r="G62" s="508"/>
      <c r="H62" s="509" t="s">
        <v>737</v>
      </c>
      <c r="I62" s="509"/>
      <c r="J62" s="509"/>
      <c r="K62" s="507" t="s">
        <v>738</v>
      </c>
      <c r="L62" s="508"/>
      <c r="M62" s="508"/>
      <c r="N62" s="508"/>
      <c r="O62" s="508"/>
      <c r="P62" s="508"/>
      <c r="Q62" s="510"/>
    </row>
    <row r="63" spans="1:17" ht="18" customHeight="1" thickTop="1">
      <c r="A63" s="216" t="s">
        <v>306</v>
      </c>
      <c r="B63" s="216"/>
      <c r="C63" s="216"/>
      <c r="D63" s="216"/>
      <c r="E63" s="216"/>
      <c r="F63" s="216"/>
      <c r="G63" s="216"/>
    </row>
    <row r="64" spans="1:17" ht="18" customHeight="1">
      <c r="B64" s="216" t="s">
        <v>382</v>
      </c>
      <c r="C64" s="216"/>
      <c r="D64" s="216"/>
      <c r="E64" s="216"/>
      <c r="F64" s="216"/>
      <c r="G64" s="216"/>
    </row>
    <row r="65" spans="2:9" ht="18" customHeight="1">
      <c r="B65" s="216"/>
      <c r="C65" s="216"/>
      <c r="D65" s="216" t="s">
        <v>383</v>
      </c>
      <c r="E65" s="216"/>
      <c r="F65" s="216"/>
      <c r="G65" s="216"/>
    </row>
    <row r="66" spans="2:9" ht="18" customHeight="1">
      <c r="B66" s="216"/>
      <c r="C66" s="216"/>
      <c r="D66" s="216" t="s">
        <v>61</v>
      </c>
      <c r="E66" s="216"/>
      <c r="F66" s="216"/>
      <c r="G66" s="216"/>
    </row>
    <row r="67" spans="2:9" ht="18" customHeight="1">
      <c r="B67" s="216"/>
      <c r="C67" s="216"/>
      <c r="D67" s="216"/>
      <c r="E67" s="216"/>
      <c r="F67" s="216"/>
      <c r="G67" s="216"/>
    </row>
    <row r="68" spans="2:9" ht="18" customHeight="1">
      <c r="B68" s="216" t="s">
        <v>384</v>
      </c>
      <c r="C68" s="216"/>
      <c r="D68" s="216"/>
      <c r="E68" s="216"/>
      <c r="F68" s="216"/>
      <c r="G68" s="216"/>
    </row>
    <row r="69" spans="2:9" ht="18" customHeight="1">
      <c r="B69" s="216"/>
      <c r="C69" s="216"/>
      <c r="D69" s="216" t="s">
        <v>298</v>
      </c>
      <c r="E69" s="216"/>
      <c r="F69" s="216"/>
      <c r="G69" s="216"/>
    </row>
    <row r="70" spans="2:9" ht="18" customHeight="1">
      <c r="B70" s="216"/>
      <c r="C70" s="216"/>
      <c r="D70" s="216"/>
      <c r="E70" s="216"/>
      <c r="F70" s="216"/>
      <c r="G70" s="216"/>
      <c r="I70" s="225"/>
    </row>
    <row r="71" spans="2:9" ht="18" customHeight="1">
      <c r="B71" s="216"/>
      <c r="C71" s="216"/>
      <c r="D71" s="216"/>
      <c r="E71" s="216"/>
      <c r="F71" s="216"/>
      <c r="G71" s="216"/>
    </row>
    <row r="72" spans="2:9" ht="18" customHeight="1">
      <c r="B72" s="216"/>
      <c r="C72" s="216"/>
      <c r="D72" s="216"/>
      <c r="E72" s="216"/>
      <c r="F72" s="216"/>
      <c r="G72" s="216"/>
    </row>
    <row r="73" spans="2:9" ht="18" customHeight="1">
      <c r="B73" s="216"/>
      <c r="C73" s="216"/>
      <c r="D73" s="216"/>
      <c r="E73" s="216"/>
      <c r="F73" s="216"/>
      <c r="G73" s="216"/>
    </row>
    <row r="74" spans="2:9" ht="18" customHeight="1">
      <c r="B74" s="216"/>
      <c r="C74" s="216"/>
      <c r="D74" s="216"/>
      <c r="E74" s="216"/>
      <c r="F74" s="216"/>
      <c r="G74" s="216"/>
    </row>
    <row r="75" spans="2:9" ht="18" customHeight="1">
      <c r="B75" s="216"/>
      <c r="C75" s="216"/>
      <c r="D75" s="216"/>
      <c r="E75" s="216"/>
      <c r="F75" s="216"/>
      <c r="G75" s="216"/>
    </row>
    <row r="76" spans="2:9" ht="18" customHeight="1">
      <c r="B76" s="216"/>
      <c r="C76" s="216"/>
      <c r="D76" s="216"/>
      <c r="E76" s="216"/>
      <c r="F76" s="216"/>
      <c r="G76" s="216"/>
    </row>
    <row r="77" spans="2:9" ht="18" customHeight="1">
      <c r="B77" s="216"/>
      <c r="C77" s="216"/>
      <c r="D77" s="216"/>
      <c r="E77" s="216"/>
      <c r="F77" s="216"/>
      <c r="G77" s="216"/>
    </row>
    <row r="78" spans="2:9" ht="18" customHeight="1">
      <c r="B78" s="216"/>
      <c r="C78" s="216"/>
      <c r="D78" s="216"/>
      <c r="E78" s="216"/>
      <c r="F78" s="216"/>
      <c r="G78" s="216"/>
    </row>
    <row r="79" spans="2:9" ht="18" customHeight="1">
      <c r="B79" s="216"/>
      <c r="C79" s="216"/>
      <c r="D79" s="216"/>
      <c r="E79" s="216"/>
      <c r="F79" s="216"/>
      <c r="G79" s="216"/>
    </row>
    <row r="80" spans="2:9" ht="18" customHeight="1">
      <c r="B80" s="216"/>
      <c r="C80" s="216"/>
      <c r="D80" s="216"/>
      <c r="E80" s="216"/>
      <c r="F80" s="216"/>
      <c r="G80" s="216"/>
    </row>
    <row r="81" spans="2:7" ht="18" customHeight="1">
      <c r="B81" s="216"/>
      <c r="C81" s="216"/>
      <c r="D81" s="216"/>
      <c r="E81" s="216"/>
      <c r="F81" s="216"/>
      <c r="G81" s="216"/>
    </row>
    <row r="82" spans="2:7" ht="18" customHeight="1"/>
  </sheetData>
  <sheetProtection deleteColumns="0" deleteRows="0"/>
  <mergeCells count="109">
    <mergeCell ref="B14:H14"/>
    <mergeCell ref="I14:Q14"/>
    <mergeCell ref="A2:Q2"/>
    <mergeCell ref="A4:G4"/>
    <mergeCell ref="L5:Q5"/>
    <mergeCell ref="L6:Q6"/>
    <mergeCell ref="L7:Q7"/>
    <mergeCell ref="B9:G9"/>
    <mergeCell ref="H9:L9"/>
    <mergeCell ref="M9:Q9"/>
    <mergeCell ref="B10:D10"/>
    <mergeCell ref="E10:J10"/>
    <mergeCell ref="B11:J11"/>
    <mergeCell ref="K11:Q11"/>
    <mergeCell ref="E13:Q13"/>
    <mergeCell ref="B15:Q15"/>
    <mergeCell ref="B16:Q16"/>
    <mergeCell ref="B17:B19"/>
    <mergeCell ref="C17:C19"/>
    <mergeCell ref="D17:H17"/>
    <mergeCell ref="J17:Q17"/>
    <mergeCell ref="D18:H19"/>
    <mergeCell ref="J18:P18"/>
    <mergeCell ref="J19:P19"/>
    <mergeCell ref="B20:Q20"/>
    <mergeCell ref="B21:B26"/>
    <mergeCell ref="C21:C25"/>
    <mergeCell ref="J21:L21"/>
    <mergeCell ref="M21:N21"/>
    <mergeCell ref="P21:Q21"/>
    <mergeCell ref="D23:H24"/>
    <mergeCell ref="J23:Q23"/>
    <mergeCell ref="J24:Q24"/>
    <mergeCell ref="D25:H25"/>
    <mergeCell ref="J25:Q25"/>
    <mergeCell ref="D26:H26"/>
    <mergeCell ref="J26:L26"/>
    <mergeCell ref="M26:N26"/>
    <mergeCell ref="P26:Q26"/>
    <mergeCell ref="J22:M22"/>
    <mergeCell ref="N22:Q22"/>
    <mergeCell ref="D21:H22"/>
    <mergeCell ref="B27:Q27"/>
    <mergeCell ref="B28:B34"/>
    <mergeCell ref="C28:C34"/>
    <mergeCell ref="D30:H31"/>
    <mergeCell ref="J30:P30"/>
    <mergeCell ref="J31:Q31"/>
    <mergeCell ref="E32:H32"/>
    <mergeCell ref="J32:Q32"/>
    <mergeCell ref="J28:L28"/>
    <mergeCell ref="M28:N28"/>
    <mergeCell ref="P28:Q28"/>
    <mergeCell ref="J29:M29"/>
    <mergeCell ref="N29:Q29"/>
    <mergeCell ref="D28:H29"/>
    <mergeCell ref="B41:Q41"/>
    <mergeCell ref="E33:H33"/>
    <mergeCell ref="J33:Q33"/>
    <mergeCell ref="D34:H34"/>
    <mergeCell ref="J34:Q34"/>
    <mergeCell ref="B35:Q35"/>
    <mergeCell ref="B36:B38"/>
    <mergeCell ref="C36:C38"/>
    <mergeCell ref="J36:Q36"/>
    <mergeCell ref="E38:H38"/>
    <mergeCell ref="J38:Q38"/>
    <mergeCell ref="B39:Q39"/>
    <mergeCell ref="D40:H40"/>
    <mergeCell ref="J40:N40"/>
    <mergeCell ref="P40:Q40"/>
    <mergeCell ref="D36:D38"/>
    <mergeCell ref="E36:H36"/>
    <mergeCell ref="F37:H37"/>
    <mergeCell ref="J37:Q37"/>
    <mergeCell ref="G52:Q52"/>
    <mergeCell ref="B42:B43"/>
    <mergeCell ref="C42:C43"/>
    <mergeCell ref="D42:H43"/>
    <mergeCell ref="J42:Q42"/>
    <mergeCell ref="J43:Q43"/>
    <mergeCell ref="B44:Q44"/>
    <mergeCell ref="B45:Q46"/>
    <mergeCell ref="B49:C49"/>
    <mergeCell ref="D49:Q49"/>
    <mergeCell ref="B50:C50"/>
    <mergeCell ref="D50:Q50"/>
    <mergeCell ref="B61:C61"/>
    <mergeCell ref="E61:Q61"/>
    <mergeCell ref="B62:C62"/>
    <mergeCell ref="B58:C58"/>
    <mergeCell ref="E58:Q58"/>
    <mergeCell ref="B59:C59"/>
    <mergeCell ref="E59:Q59"/>
    <mergeCell ref="B60:C60"/>
    <mergeCell ref="E60:Q60"/>
    <mergeCell ref="E62:G62"/>
    <mergeCell ref="H62:J62"/>
    <mergeCell ref="K62:Q62"/>
    <mergeCell ref="B53:E53"/>
    <mergeCell ref="F53:I53"/>
    <mergeCell ref="K53:N53"/>
    <mergeCell ref="O53:P53"/>
    <mergeCell ref="G55:Q55"/>
    <mergeCell ref="B57:C57"/>
    <mergeCell ref="E57:F57"/>
    <mergeCell ref="G57:J57"/>
    <mergeCell ref="K57:M57"/>
    <mergeCell ref="N57:Q57"/>
  </mergeCells>
  <phoneticPr fontId="2"/>
  <dataValidations count="4">
    <dataValidation type="list" allowBlank="1" showInputMessage="1" showErrorMessage="1" sqref="TE40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VU36:WVU38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I36:I38" xr:uid="{1169AC42-C7DA-481F-A5D3-943BA8517B19}">
      <formula1>$D$65:$D$66</formula1>
    </dataValidation>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55C72B01-BB7E-4EA4-8F23-81A706DB7D91}">
      <formula1>$D$69:$D$70</formula1>
    </dataValidation>
    <dataValidation type="list" allowBlank="1" showInputMessage="1" showErrorMessage="1" sqref="O21" xr:uid="{97BE300C-5AF5-477F-B7E4-9F1C0238794E}">
      <formula1>$D$64:$D$65</formula1>
    </dataValidation>
    <dataValidation type="list" allowBlank="1" showInputMessage="1" showErrorMessage="1" sqref="O28" xr:uid="{FF7412D4-1053-41DB-A618-5A6D76E59FEB}">
      <formula1>$D$66:$D$67</formula1>
    </dataValidation>
  </dataValidations>
  <hyperlinks>
    <hyperlink ref="Q53" r:id="rId1" xr:uid="{EE355509-2244-477F-BF16-329F4AB7F5B0}"/>
    <hyperlink ref="H62:J62" r:id="rId2" display="「技術資料作成の手引き」等、" xr:uid="{161FFBE3-B3BD-4B02-BBB7-2A2300B73FD0}"/>
  </hyperlinks>
  <pageMargins left="0.7" right="0.7" top="0.75" bottom="0.75" header="0.3" footer="0.3"/>
  <pageSetup paperSize="9" scale="64" orientation="portrait" r:id="rId3"/>
  <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0037-7D84-4729-8E40-BB017D11F759}">
  <sheetPr codeName="Sheet15">
    <tabColor rgb="FF00FFFF"/>
    <pageSetUpPr fitToPage="1"/>
  </sheetPr>
  <dimension ref="A1:O137"/>
  <sheetViews>
    <sheetView workbookViewId="0"/>
  </sheetViews>
  <sheetFormatPr defaultRowHeight="13"/>
  <cols>
    <col min="1" max="1" width="1.08984375" customWidth="1"/>
    <col min="2" max="2" width="7.453125" customWidth="1"/>
    <col min="3" max="3" width="15" style="2" customWidth="1"/>
    <col min="4" max="4" width="4.90625" bestFit="1" customWidth="1"/>
    <col min="5" max="5" width="12.453125" customWidth="1"/>
    <col min="6" max="6" width="28.08984375" customWidth="1"/>
    <col min="7" max="7" width="9" customWidth="1"/>
    <col min="8" max="8" width="10.6328125" bestFit="1" customWidth="1"/>
    <col min="9" max="9" width="9" customWidth="1"/>
    <col min="10" max="10" width="11" bestFit="1" customWidth="1"/>
    <col min="11" max="12" width="7.453125" customWidth="1"/>
    <col min="13" max="13" width="12.453125" customWidth="1"/>
    <col min="14" max="14" width="0.90625" customWidth="1"/>
  </cols>
  <sheetData>
    <row r="1" spans="2:13" ht="16.5">
      <c r="B1" s="8" t="s">
        <v>692</v>
      </c>
      <c r="K1" s="674" t="s">
        <v>10</v>
      </c>
      <c r="L1" s="675"/>
      <c r="M1" s="676"/>
    </row>
    <row r="2" spans="2:13" ht="16.5">
      <c r="B2" s="677" t="s">
        <v>437</v>
      </c>
      <c r="C2" s="678"/>
      <c r="D2" s="678"/>
      <c r="E2" s="678"/>
      <c r="F2" s="678"/>
      <c r="G2" s="678"/>
      <c r="H2" s="678"/>
      <c r="I2" s="678"/>
      <c r="J2" s="678"/>
      <c r="K2" s="678"/>
      <c r="L2" s="679"/>
      <c r="M2" s="679"/>
    </row>
    <row r="3" spans="2:13" ht="9" customHeight="1" thickBot="1">
      <c r="B3" s="9"/>
      <c r="C3" s="10"/>
      <c r="D3" s="11"/>
      <c r="E3" s="11"/>
      <c r="F3" s="11"/>
      <c r="G3" s="11"/>
      <c r="H3" s="11"/>
      <c r="I3" s="11"/>
      <c r="J3" s="11"/>
      <c r="K3" s="11"/>
      <c r="L3" s="11"/>
      <c r="M3" s="11"/>
    </row>
    <row r="4" spans="2:13" ht="20.149999999999999" customHeight="1">
      <c r="B4" s="12" t="s">
        <v>11</v>
      </c>
      <c r="C4" s="1247" t="str">
        <f>例＿様式１!E10</f>
        <v>●●第0000-0-0号</v>
      </c>
      <c r="D4" s="680"/>
      <c r="E4" s="680"/>
      <c r="F4" s="681"/>
      <c r="G4" s="681"/>
      <c r="H4" s="682" t="s">
        <v>128</v>
      </c>
      <c r="I4" s="683"/>
      <c r="J4" s="212" t="s">
        <v>183</v>
      </c>
      <c r="K4" s="60" t="s">
        <v>184</v>
      </c>
      <c r="L4" s="197">
        <v>123456</v>
      </c>
      <c r="M4" s="61" t="s">
        <v>185</v>
      </c>
    </row>
    <row r="5" spans="2:13" ht="20.149999999999999" customHeight="1">
      <c r="B5" s="684" t="s">
        <v>13</v>
      </c>
      <c r="C5" s="686" t="str">
        <f>例＿様式１!B11</f>
        <v>県道○○線　○○○○○○○○○工事</v>
      </c>
      <c r="D5" s="686"/>
      <c r="E5" s="686"/>
      <c r="F5" s="687"/>
      <c r="G5" s="687"/>
      <c r="H5" s="684" t="s">
        <v>12</v>
      </c>
      <c r="I5" s="617"/>
      <c r="J5" s="690" t="str">
        <f>例＿様式１!L6</f>
        <v>○○○○○建設</v>
      </c>
      <c r="K5" s="690"/>
      <c r="L5" s="690"/>
      <c r="M5" s="691"/>
    </row>
    <row r="6" spans="2:13" ht="20.149999999999999" customHeight="1" thickBot="1">
      <c r="B6" s="685"/>
      <c r="C6" s="688"/>
      <c r="D6" s="688"/>
      <c r="E6" s="688"/>
      <c r="F6" s="689"/>
      <c r="G6" s="689"/>
      <c r="H6" s="1248" t="s">
        <v>14</v>
      </c>
      <c r="I6" s="617"/>
      <c r="J6" s="690" t="str">
        <f>例＿様式１!F53</f>
        <v>〇〇　〇〇</v>
      </c>
      <c r="K6" s="690"/>
      <c r="L6" s="690"/>
      <c r="M6" s="691"/>
    </row>
    <row r="7" spans="2:13" ht="19.5" customHeight="1">
      <c r="H7" s="396"/>
      <c r="I7" s="396"/>
      <c r="J7" s="396"/>
      <c r="K7" s="396"/>
      <c r="L7" s="396"/>
      <c r="M7" s="395"/>
    </row>
    <row r="9" spans="2:13" ht="13.5" thickBot="1"/>
    <row r="10" spans="2:13" ht="18" customHeight="1">
      <c r="B10" s="649" t="s">
        <v>15</v>
      </c>
      <c r="C10" s="651" t="s">
        <v>16</v>
      </c>
      <c r="D10" s="653" t="s">
        <v>17</v>
      </c>
      <c r="E10" s="597" t="s">
        <v>18</v>
      </c>
      <c r="F10" s="597"/>
      <c r="G10" s="655"/>
      <c r="H10" s="655"/>
      <c r="I10" s="656" t="s">
        <v>19</v>
      </c>
      <c r="J10" s="657"/>
      <c r="K10" s="597" t="s">
        <v>435</v>
      </c>
      <c r="L10" s="597"/>
      <c r="M10" s="598"/>
    </row>
    <row r="11" spans="2:13" ht="18" customHeight="1" thickBot="1">
      <c r="B11" s="650"/>
      <c r="C11" s="652"/>
      <c r="D11" s="654"/>
      <c r="E11" s="599" t="s">
        <v>18</v>
      </c>
      <c r="F11" s="600"/>
      <c r="G11" s="13" t="s">
        <v>20</v>
      </c>
      <c r="H11" s="13" t="s">
        <v>21</v>
      </c>
      <c r="I11" s="14" t="s">
        <v>20</v>
      </c>
      <c r="J11" s="13" t="s">
        <v>21</v>
      </c>
      <c r="K11" s="15" t="s">
        <v>44</v>
      </c>
      <c r="L11" s="15" t="s">
        <v>42</v>
      </c>
      <c r="M11" s="16" t="s">
        <v>1</v>
      </c>
    </row>
    <row r="12" spans="2:13" ht="21" customHeight="1" thickTop="1">
      <c r="B12" s="615" t="s">
        <v>398</v>
      </c>
      <c r="C12" s="603" t="s">
        <v>57</v>
      </c>
      <c r="D12" s="606" t="s">
        <v>38</v>
      </c>
      <c r="E12" s="1249" t="s">
        <v>187</v>
      </c>
      <c r="F12" s="1250"/>
      <c r="G12" s="17" t="s">
        <v>23</v>
      </c>
      <c r="H12" s="102">
        <v>1</v>
      </c>
      <c r="I12" s="621" t="str">
        <f>IF(様式３!$A$9=様式３!$D$59,"なし","あり")</f>
        <v>なし</v>
      </c>
      <c r="J12" s="623">
        <f>IF(I12="","",IF(I12=G12,H12,H13))</f>
        <v>0</v>
      </c>
      <c r="K12" s="627"/>
      <c r="L12" s="629"/>
      <c r="M12" s="631"/>
    </row>
    <row r="13" spans="2:13" ht="21" customHeight="1">
      <c r="B13" s="616"/>
      <c r="C13" s="617"/>
      <c r="D13" s="618"/>
      <c r="E13" s="666" t="s">
        <v>188</v>
      </c>
      <c r="F13" s="667"/>
      <c r="G13" s="270" t="s">
        <v>25</v>
      </c>
      <c r="H13" s="103">
        <v>0</v>
      </c>
      <c r="I13" s="622"/>
      <c r="J13" s="624"/>
      <c r="K13" s="628"/>
      <c r="L13" s="630"/>
      <c r="M13" s="632"/>
    </row>
    <row r="14" spans="2:13" ht="21" customHeight="1">
      <c r="B14" s="616"/>
      <c r="C14" s="601" t="s">
        <v>3</v>
      </c>
      <c r="D14" s="604" t="s">
        <v>195</v>
      </c>
      <c r="E14" s="607" t="s">
        <v>27</v>
      </c>
      <c r="F14" s="608"/>
      <c r="G14" s="601" t="s">
        <v>224</v>
      </c>
      <c r="H14" s="77">
        <v>0.5</v>
      </c>
      <c r="I14" s="318" t="s">
        <v>740</v>
      </c>
      <c r="J14" s="609">
        <f>IF(AND(I14="",I15="",I16="",I17="",I18=""),"",IF(OR(I14="",I15="",I16="",I17="",I18=""),"全て選択してください。",IF(LEFT(I14)+LEFT(I15)+LEFT(I16)+LEFT(I17)+LEFT(I18)=4,LEFT(I14)*H14+LEFT(I15)*H15+LEFT(I16)*H16+LEFT(I17)*H17+LEFT(I18)*H18,"合計4件にしてください")))</f>
        <v>1.1000000000000001</v>
      </c>
      <c r="K14" s="612"/>
      <c r="L14" s="625"/>
      <c r="M14" s="626"/>
    </row>
    <row r="15" spans="2:13" ht="21" customHeight="1">
      <c r="B15" s="616"/>
      <c r="C15" s="602"/>
      <c r="D15" s="605"/>
      <c r="E15" s="662" t="s">
        <v>47</v>
      </c>
      <c r="F15" s="663"/>
      <c r="G15" s="602"/>
      <c r="H15" s="78">
        <v>0.4</v>
      </c>
      <c r="I15" s="319" t="s">
        <v>740</v>
      </c>
      <c r="J15" s="610"/>
      <c r="K15" s="613"/>
      <c r="L15" s="625"/>
      <c r="M15" s="626"/>
    </row>
    <row r="16" spans="2:13" ht="21" customHeight="1">
      <c r="B16" s="616"/>
      <c r="C16" s="602"/>
      <c r="D16" s="605"/>
      <c r="E16" s="662" t="s">
        <v>48</v>
      </c>
      <c r="F16" s="663"/>
      <c r="G16" s="602"/>
      <c r="H16" s="78">
        <v>0.3</v>
      </c>
      <c r="I16" s="319" t="str">
        <f>様式３!$AD$18&amp;"件"</f>
        <v>0件</v>
      </c>
      <c r="J16" s="610"/>
      <c r="K16" s="613"/>
      <c r="L16" s="625"/>
      <c r="M16" s="626"/>
    </row>
    <row r="17" spans="2:15" ht="21" customHeight="1">
      <c r="B17" s="616"/>
      <c r="C17" s="602"/>
      <c r="D17" s="605"/>
      <c r="E17" s="662" t="s">
        <v>49</v>
      </c>
      <c r="F17" s="663"/>
      <c r="G17" s="602"/>
      <c r="H17" s="78">
        <v>0.2</v>
      </c>
      <c r="I17" s="320" t="s">
        <v>740</v>
      </c>
      <c r="J17" s="610"/>
      <c r="K17" s="613"/>
      <c r="L17" s="625"/>
      <c r="M17" s="626"/>
    </row>
    <row r="18" spans="2:15" ht="21" customHeight="1">
      <c r="B18" s="616"/>
      <c r="C18" s="603"/>
      <c r="D18" s="606"/>
      <c r="E18" s="664" t="s">
        <v>221</v>
      </c>
      <c r="F18" s="665"/>
      <c r="G18" s="603"/>
      <c r="H18" s="90">
        <v>0</v>
      </c>
      <c r="I18" s="321" t="s">
        <v>740</v>
      </c>
      <c r="J18" s="611"/>
      <c r="K18" s="614"/>
      <c r="L18" s="625"/>
      <c r="M18" s="626"/>
    </row>
    <row r="19" spans="2:15" ht="21" customHeight="1">
      <c r="B19" s="616"/>
      <c r="C19" s="617" t="s">
        <v>28</v>
      </c>
      <c r="D19" s="618" t="s">
        <v>22</v>
      </c>
      <c r="E19" s="607" t="s">
        <v>29</v>
      </c>
      <c r="F19" s="712"/>
      <c r="G19" s="601" t="s">
        <v>30</v>
      </c>
      <c r="H19" s="104">
        <v>2</v>
      </c>
      <c r="I19" s="668">
        <v>110</v>
      </c>
      <c r="J19" s="642">
        <f>IF(I19&gt;=100,2,IF(AND(80&lt;=I19,I19&lt;100),1.5,IF(AND(60&lt;=I19,I19&lt;80),1,IF(AND(40&lt;=I19,I19&lt;60),0.5,IF(I19="","",0)))))</f>
        <v>2</v>
      </c>
      <c r="K19" s="633"/>
      <c r="L19" s="635"/>
      <c r="M19" s="637"/>
    </row>
    <row r="20" spans="2:15" ht="21" customHeight="1">
      <c r="B20" s="616"/>
      <c r="C20" s="617"/>
      <c r="D20" s="618"/>
      <c r="E20" s="1254" t="s">
        <v>31</v>
      </c>
      <c r="F20" s="1255"/>
      <c r="G20" s="661"/>
      <c r="H20" s="102">
        <v>1.5</v>
      </c>
      <c r="I20" s="669"/>
      <c r="J20" s="623"/>
      <c r="K20" s="634"/>
      <c r="L20" s="636"/>
      <c r="M20" s="638"/>
    </row>
    <row r="21" spans="2:15" ht="21" customHeight="1">
      <c r="B21" s="616"/>
      <c r="C21" s="617"/>
      <c r="D21" s="618"/>
      <c r="E21" s="1254" t="s">
        <v>32</v>
      </c>
      <c r="F21" s="1255"/>
      <c r="G21" s="661"/>
      <c r="H21" s="102">
        <v>1</v>
      </c>
      <c r="I21" s="669"/>
      <c r="J21" s="623"/>
      <c r="K21" s="634"/>
      <c r="L21" s="636"/>
      <c r="M21" s="638"/>
    </row>
    <row r="22" spans="2:15" ht="21" customHeight="1">
      <c r="B22" s="616"/>
      <c r="C22" s="617"/>
      <c r="D22" s="618"/>
      <c r="E22" s="1254" t="s">
        <v>33</v>
      </c>
      <c r="F22" s="1255"/>
      <c r="G22" s="661"/>
      <c r="H22" s="102">
        <v>0.5</v>
      </c>
      <c r="I22" s="669"/>
      <c r="J22" s="623"/>
      <c r="K22" s="634"/>
      <c r="L22" s="636"/>
      <c r="M22" s="638"/>
    </row>
    <row r="23" spans="2:15" ht="21" customHeight="1">
      <c r="B23" s="616"/>
      <c r="C23" s="617"/>
      <c r="D23" s="618"/>
      <c r="E23" s="666" t="s">
        <v>34</v>
      </c>
      <c r="F23" s="667"/>
      <c r="G23" s="720"/>
      <c r="H23" s="103">
        <v>0</v>
      </c>
      <c r="I23" s="670"/>
      <c r="J23" s="624"/>
      <c r="K23" s="1251"/>
      <c r="L23" s="1252"/>
      <c r="M23" s="1253"/>
    </row>
    <row r="24" spans="2:15" ht="24" customHeight="1">
      <c r="B24" s="616"/>
      <c r="C24" s="601" t="s">
        <v>59</v>
      </c>
      <c r="D24" s="639" t="s">
        <v>38</v>
      </c>
      <c r="E24" s="607" t="s">
        <v>191</v>
      </c>
      <c r="F24" s="712"/>
      <c r="G24" s="19" t="s">
        <v>24</v>
      </c>
      <c r="H24" s="105">
        <v>1</v>
      </c>
      <c r="I24" s="713" t="str">
        <f>IF(様式３!$B$51=様式３!$D$91,"あり","なし")</f>
        <v>なし</v>
      </c>
      <c r="J24" s="623">
        <f>IF(I24="","",IF(I24=G24,H24,H25))</f>
        <v>0</v>
      </c>
      <c r="K24" s="633"/>
      <c r="L24" s="719"/>
      <c r="M24" s="721"/>
    </row>
    <row r="25" spans="2:15" ht="21" customHeight="1" thickBot="1">
      <c r="B25" s="786"/>
      <c r="C25" s="1260"/>
      <c r="D25" s="1261"/>
      <c r="E25" s="706" t="s">
        <v>190</v>
      </c>
      <c r="F25" s="707"/>
      <c r="G25" s="271" t="s">
        <v>35</v>
      </c>
      <c r="H25" s="106">
        <v>0</v>
      </c>
      <c r="I25" s="1262"/>
      <c r="J25" s="623"/>
      <c r="K25" s="1258"/>
      <c r="L25" s="1256"/>
      <c r="M25" s="1257"/>
    </row>
    <row r="26" spans="2:15" ht="21" customHeight="1" thickTop="1">
      <c r="B26" s="615" t="s">
        <v>505</v>
      </c>
      <c r="C26" s="66" t="s">
        <v>194</v>
      </c>
      <c r="D26" s="64" t="s">
        <v>61</v>
      </c>
      <c r="E26" s="697" t="s">
        <v>204</v>
      </c>
      <c r="F26" s="698"/>
      <c r="G26" s="698"/>
      <c r="H26" s="699"/>
      <c r="I26" s="700" t="s">
        <v>193</v>
      </c>
      <c r="J26" s="701"/>
      <c r="K26" s="67"/>
      <c r="L26" s="68"/>
      <c r="M26" s="69"/>
      <c r="O26" s="119" t="s">
        <v>686</v>
      </c>
    </row>
    <row r="27" spans="2:15" ht="21" customHeight="1">
      <c r="B27" s="695"/>
      <c r="C27" s="603" t="s">
        <v>57</v>
      </c>
      <c r="D27" s="606" t="s">
        <v>22</v>
      </c>
      <c r="E27" s="702" t="s">
        <v>187</v>
      </c>
      <c r="F27" s="703"/>
      <c r="G27" s="65" t="s">
        <v>23</v>
      </c>
      <c r="H27" s="102">
        <v>2</v>
      </c>
      <c r="I27" s="713" t="s">
        <v>23</v>
      </c>
      <c r="J27" s="624">
        <f>IF(I27="","",IF(I27=G27,H27,H28))</f>
        <v>2</v>
      </c>
      <c r="K27" s="715"/>
      <c r="L27" s="716"/>
      <c r="M27" s="626"/>
      <c r="O27" s="119"/>
    </row>
    <row r="28" spans="2:15" ht="21" customHeight="1">
      <c r="B28" s="695"/>
      <c r="C28" s="617"/>
      <c r="D28" s="618"/>
      <c r="E28" s="666" t="s">
        <v>188</v>
      </c>
      <c r="F28" s="717"/>
      <c r="G28" s="270" t="s">
        <v>25</v>
      </c>
      <c r="H28" s="103">
        <v>0</v>
      </c>
      <c r="I28" s="1259"/>
      <c r="J28" s="1263"/>
      <c r="K28" s="628"/>
      <c r="L28" s="630"/>
      <c r="M28" s="632"/>
    </row>
    <row r="29" spans="2:15" ht="21" customHeight="1">
      <c r="B29" s="695"/>
      <c r="C29" s="601" t="s">
        <v>56</v>
      </c>
      <c r="D29" s="604" t="s">
        <v>26</v>
      </c>
      <c r="E29" s="1264" t="s">
        <v>609</v>
      </c>
      <c r="F29" s="71" t="s">
        <v>27</v>
      </c>
      <c r="G29" s="601" t="s">
        <v>608</v>
      </c>
      <c r="H29" s="75">
        <v>2</v>
      </c>
      <c r="I29" s="322" t="s">
        <v>740</v>
      </c>
      <c r="J29" s="609">
        <f>IF(AND(I29="",I30="",I31="",I32="",I33=""),"",IF(OR(I29="",I30="",I31="",I32="",I33=""),"全ての項目を選択してください。",IF(LEFT(I29)+LEFT(I30)+LEFT(I31)+LEFT(I32)+LEFT(I33)=2,LEFT(I29)*H29+LEFT(I30)*H30+LEFT(I31)*H31+LEFT(I32)*H32+LEFT(I33)*H33,"合計2件にしてください")))</f>
        <v>2</v>
      </c>
      <c r="K29" s="612"/>
      <c r="L29" s="719"/>
      <c r="M29" s="721"/>
    </row>
    <row r="30" spans="2:15" ht="21" customHeight="1">
      <c r="B30" s="695"/>
      <c r="C30" s="602"/>
      <c r="D30" s="605"/>
      <c r="E30" s="1265"/>
      <c r="F30" s="70" t="s">
        <v>47</v>
      </c>
      <c r="G30" s="602"/>
      <c r="H30" s="76">
        <v>1.5</v>
      </c>
      <c r="I30" s="323" t="s">
        <v>741</v>
      </c>
      <c r="J30" s="610"/>
      <c r="K30" s="613"/>
      <c r="L30" s="625"/>
      <c r="M30" s="626"/>
    </row>
    <row r="31" spans="2:15" ht="21" customHeight="1">
      <c r="B31" s="695"/>
      <c r="C31" s="602"/>
      <c r="D31" s="605"/>
      <c r="E31" s="1265"/>
      <c r="F31" s="70" t="s">
        <v>48</v>
      </c>
      <c r="G31" s="602"/>
      <c r="H31" s="76">
        <v>1</v>
      </c>
      <c r="I31" s="322" t="s">
        <v>741</v>
      </c>
      <c r="J31" s="610"/>
      <c r="K31" s="613"/>
      <c r="L31" s="625"/>
      <c r="M31" s="626"/>
    </row>
    <row r="32" spans="2:15" ht="21" customHeight="1">
      <c r="B32" s="695"/>
      <c r="C32" s="602"/>
      <c r="D32" s="605"/>
      <c r="E32" s="1265"/>
      <c r="F32" s="70" t="s">
        <v>49</v>
      </c>
      <c r="G32" s="602"/>
      <c r="H32" s="76">
        <v>0.5</v>
      </c>
      <c r="I32" s="323" t="str">
        <f>様式４!AI51&amp;"件"</f>
        <v>0件</v>
      </c>
      <c r="J32" s="610"/>
      <c r="K32" s="613"/>
      <c r="L32" s="625"/>
      <c r="M32" s="626"/>
    </row>
    <row r="33" spans="2:15" ht="21" customHeight="1">
      <c r="B33" s="695"/>
      <c r="C33" s="603"/>
      <c r="D33" s="606"/>
      <c r="E33" s="1266"/>
      <c r="F33" s="359" t="s">
        <v>607</v>
      </c>
      <c r="G33" s="603"/>
      <c r="H33" s="90">
        <v>0</v>
      </c>
      <c r="I33" s="322" t="s">
        <v>740</v>
      </c>
      <c r="J33" s="611"/>
      <c r="K33" s="718"/>
      <c r="L33" s="720"/>
      <c r="M33" s="722"/>
    </row>
    <row r="34" spans="2:15" ht="21" customHeight="1">
      <c r="B34" s="695"/>
      <c r="C34" s="708" t="s">
        <v>482</v>
      </c>
      <c r="D34" s="710" t="s">
        <v>36</v>
      </c>
      <c r="E34" s="607" t="s">
        <v>197</v>
      </c>
      <c r="F34" s="712"/>
      <c r="G34" s="18" t="s">
        <v>24</v>
      </c>
      <c r="H34" s="104">
        <v>3</v>
      </c>
      <c r="I34" s="713" t="s">
        <v>23</v>
      </c>
      <c r="J34" s="642">
        <f>IF(I34="","",IF(I34=G34,H34,H35))</f>
        <v>3</v>
      </c>
      <c r="K34" s="727"/>
      <c r="L34" s="728"/>
      <c r="M34" s="729"/>
    </row>
    <row r="35" spans="2:15" ht="21" customHeight="1" thickBot="1">
      <c r="B35" s="696"/>
      <c r="C35" s="709"/>
      <c r="D35" s="711"/>
      <c r="E35" s="706" t="s">
        <v>198</v>
      </c>
      <c r="F35" s="707"/>
      <c r="G35" s="73" t="s">
        <v>35</v>
      </c>
      <c r="H35" s="107">
        <v>0</v>
      </c>
      <c r="I35" s="714"/>
      <c r="J35" s="623"/>
      <c r="K35" s="715"/>
      <c r="L35" s="716"/>
      <c r="M35" s="730"/>
    </row>
    <row r="36" spans="2:15" ht="27" customHeight="1" thickTop="1">
      <c r="B36" s="615" t="s">
        <v>203</v>
      </c>
      <c r="C36" s="737" t="s">
        <v>37</v>
      </c>
      <c r="D36" s="738" t="s">
        <v>38</v>
      </c>
      <c r="E36" s="739" t="s">
        <v>399</v>
      </c>
      <c r="F36" s="740"/>
      <c r="G36" s="74" t="s">
        <v>23</v>
      </c>
      <c r="H36" s="108">
        <v>1</v>
      </c>
      <c r="I36" s="741" t="s">
        <v>24</v>
      </c>
      <c r="J36" s="742">
        <f>IF(I36="","",IF(I36=G36,H36,H37))</f>
        <v>1</v>
      </c>
      <c r="K36" s="627"/>
      <c r="L36" s="629"/>
      <c r="M36" s="731"/>
    </row>
    <row r="37" spans="2:15" ht="21" customHeight="1">
      <c r="B37" s="616"/>
      <c r="C37" s="601"/>
      <c r="D37" s="640"/>
      <c r="E37" s="733" t="s">
        <v>201</v>
      </c>
      <c r="F37" s="734"/>
      <c r="G37" s="73" t="s">
        <v>25</v>
      </c>
      <c r="H37" s="109">
        <v>0</v>
      </c>
      <c r="I37" s="736"/>
      <c r="J37" s="624"/>
      <c r="K37" s="628"/>
      <c r="L37" s="630"/>
      <c r="M37" s="732"/>
    </row>
    <row r="38" spans="2:15" ht="27" customHeight="1">
      <c r="B38" s="616"/>
      <c r="C38" s="708" t="s">
        <v>196</v>
      </c>
      <c r="D38" s="639" t="s">
        <v>38</v>
      </c>
      <c r="E38" s="607" t="s">
        <v>425</v>
      </c>
      <c r="F38" s="712"/>
      <c r="G38" s="18" t="s">
        <v>24</v>
      </c>
      <c r="H38" s="104">
        <v>1</v>
      </c>
      <c r="I38" s="735" t="s">
        <v>23</v>
      </c>
      <c r="J38" s="642">
        <f>IF(I38="","",IF(I38=G38,H38,H39))</f>
        <v>1</v>
      </c>
      <c r="K38" s="727"/>
      <c r="L38" s="728"/>
      <c r="M38" s="729"/>
    </row>
    <row r="39" spans="2:15" ht="21" customHeight="1">
      <c r="B39" s="616"/>
      <c r="C39" s="708"/>
      <c r="D39" s="641"/>
      <c r="E39" s="666" t="s">
        <v>201</v>
      </c>
      <c r="F39" s="667"/>
      <c r="G39" s="72" t="s">
        <v>35</v>
      </c>
      <c r="H39" s="103">
        <v>0</v>
      </c>
      <c r="I39" s="736"/>
      <c r="J39" s="624"/>
      <c r="K39" s="628"/>
      <c r="L39" s="630"/>
      <c r="M39" s="732"/>
    </row>
    <row r="40" spans="2:15" ht="21" customHeight="1">
      <c r="B40" s="616"/>
      <c r="C40" s="708" t="s">
        <v>43</v>
      </c>
      <c r="D40" s="639" t="s">
        <v>38</v>
      </c>
      <c r="E40" s="607" t="s">
        <v>200</v>
      </c>
      <c r="F40" s="712"/>
      <c r="G40" s="18" t="s">
        <v>24</v>
      </c>
      <c r="H40" s="104">
        <v>1</v>
      </c>
      <c r="I40" s="735" t="s">
        <v>23</v>
      </c>
      <c r="J40" s="642">
        <f>IF(I40="","",IF(I40=G40,H40,H41))</f>
        <v>1</v>
      </c>
      <c r="K40" s="727"/>
      <c r="L40" s="728"/>
      <c r="M40" s="729"/>
    </row>
    <row r="41" spans="2:15" ht="21" customHeight="1">
      <c r="B41" s="616"/>
      <c r="C41" s="708"/>
      <c r="D41" s="641"/>
      <c r="E41" s="666" t="s">
        <v>199</v>
      </c>
      <c r="F41" s="667"/>
      <c r="G41" s="72" t="s">
        <v>35</v>
      </c>
      <c r="H41" s="103">
        <v>0</v>
      </c>
      <c r="I41" s="736"/>
      <c r="J41" s="624"/>
      <c r="K41" s="628"/>
      <c r="L41" s="630"/>
      <c r="M41" s="732"/>
    </row>
    <row r="42" spans="2:15" ht="24" customHeight="1">
      <c r="B42" s="616"/>
      <c r="C42" s="601" t="s">
        <v>687</v>
      </c>
      <c r="D42" s="639" t="s">
        <v>38</v>
      </c>
      <c r="E42" s="643" t="s">
        <v>648</v>
      </c>
      <c r="F42" s="644"/>
      <c r="G42" s="367" t="s">
        <v>689</v>
      </c>
      <c r="H42" s="368">
        <v>0.5</v>
      </c>
      <c r="I42" s="713" t="s">
        <v>742</v>
      </c>
      <c r="J42" s="642">
        <f>IF(OR(I42="",I44=""),"",IF(I42=G42,H42,H43)+IF(I44=G44,H44,H45))</f>
        <v>0.5</v>
      </c>
      <c r="K42" s="727"/>
      <c r="L42" s="728"/>
      <c r="M42" s="729"/>
    </row>
    <row r="43" spans="2:15" ht="21" customHeight="1">
      <c r="B43" s="616"/>
      <c r="C43" s="602"/>
      <c r="D43" s="640"/>
      <c r="E43" s="645"/>
      <c r="F43" s="646"/>
      <c r="G43" s="365" t="s">
        <v>690</v>
      </c>
      <c r="H43" s="371">
        <v>0</v>
      </c>
      <c r="I43" s="714"/>
      <c r="J43" s="623"/>
      <c r="K43" s="628"/>
      <c r="L43" s="630"/>
      <c r="M43" s="732"/>
    </row>
    <row r="44" spans="2:15" ht="21" customHeight="1">
      <c r="B44" s="616"/>
      <c r="C44" s="602"/>
      <c r="D44" s="640"/>
      <c r="E44" s="647" t="s">
        <v>688</v>
      </c>
      <c r="F44" s="647"/>
      <c r="G44" s="369" t="s">
        <v>214</v>
      </c>
      <c r="H44" s="372">
        <v>0.5</v>
      </c>
      <c r="I44" s="744" t="s">
        <v>690</v>
      </c>
      <c r="J44" s="623"/>
      <c r="K44" s="727"/>
      <c r="L44" s="728"/>
      <c r="M44" s="729"/>
    </row>
    <row r="45" spans="2:15" ht="21" customHeight="1">
      <c r="B45" s="616"/>
      <c r="C45" s="603"/>
      <c r="D45" s="641"/>
      <c r="E45" s="648"/>
      <c r="F45" s="648"/>
      <c r="G45" s="370" t="s">
        <v>690</v>
      </c>
      <c r="H45" s="373">
        <v>0</v>
      </c>
      <c r="I45" s="745"/>
      <c r="J45" s="624"/>
      <c r="K45" s="628"/>
      <c r="L45" s="630"/>
      <c r="M45" s="732"/>
    </row>
    <row r="46" spans="2:15" ht="21" customHeight="1">
      <c r="B46" s="616"/>
      <c r="C46" s="602" t="s">
        <v>244</v>
      </c>
      <c r="D46" s="640" t="s">
        <v>38</v>
      </c>
      <c r="E46" s="607" t="s">
        <v>245</v>
      </c>
      <c r="F46" s="608"/>
      <c r="G46" s="118" t="s">
        <v>24</v>
      </c>
      <c r="H46" s="102">
        <v>1</v>
      </c>
      <c r="I46" s="746" t="s">
        <v>23</v>
      </c>
      <c r="J46" s="623">
        <f>IF(I46="","",IF(I46=G46,H46,H47))</f>
        <v>1</v>
      </c>
      <c r="K46" s="715"/>
      <c r="L46" s="716"/>
      <c r="M46" s="730"/>
    </row>
    <row r="47" spans="2:15" ht="21" customHeight="1">
      <c r="B47" s="616"/>
      <c r="C47" s="603"/>
      <c r="D47" s="641"/>
      <c r="E47" s="666" t="s">
        <v>426</v>
      </c>
      <c r="F47" s="743"/>
      <c r="G47" s="72" t="s">
        <v>35</v>
      </c>
      <c r="H47" s="103">
        <v>0</v>
      </c>
      <c r="I47" s="736"/>
      <c r="J47" s="624"/>
      <c r="K47" s="628"/>
      <c r="L47" s="630"/>
      <c r="M47" s="732"/>
    </row>
    <row r="48" spans="2:15" ht="21" customHeight="1">
      <c r="B48" s="616"/>
      <c r="C48" s="748" t="s">
        <v>394</v>
      </c>
      <c r="D48" s="640" t="s">
        <v>38</v>
      </c>
      <c r="E48" s="607" t="s">
        <v>423</v>
      </c>
      <c r="F48" s="608"/>
      <c r="G48" s="118" t="s">
        <v>24</v>
      </c>
      <c r="H48" s="102">
        <v>1</v>
      </c>
      <c r="I48" s="746" t="s">
        <v>23</v>
      </c>
      <c r="J48" s="623">
        <f>IF(I48="","",IF(I48=G48,H48,H49))</f>
        <v>1</v>
      </c>
      <c r="K48" s="715"/>
      <c r="L48" s="716"/>
      <c r="M48" s="730"/>
      <c r="O48" s="119" t="s">
        <v>242</v>
      </c>
    </row>
    <row r="49" spans="2:15" ht="21" customHeight="1">
      <c r="B49" s="616"/>
      <c r="C49" s="758"/>
      <c r="D49" s="641"/>
      <c r="E49" s="666" t="s">
        <v>424</v>
      </c>
      <c r="F49" s="743"/>
      <c r="G49" s="72" t="s">
        <v>35</v>
      </c>
      <c r="H49" s="103">
        <v>0</v>
      </c>
      <c r="I49" s="736"/>
      <c r="J49" s="624"/>
      <c r="K49" s="628"/>
      <c r="L49" s="630"/>
      <c r="M49" s="732"/>
      <c r="O49" s="119" t="s">
        <v>247</v>
      </c>
    </row>
    <row r="50" spans="2:15" ht="21" customHeight="1">
      <c r="B50" s="616"/>
      <c r="C50" s="747" t="s">
        <v>397</v>
      </c>
      <c r="D50" s="639" t="s">
        <v>195</v>
      </c>
      <c r="E50" s="601" t="s">
        <v>240</v>
      </c>
      <c r="F50" s="110" t="s">
        <v>228</v>
      </c>
      <c r="G50" s="111" t="s">
        <v>229</v>
      </c>
      <c r="H50" s="112">
        <v>2</v>
      </c>
      <c r="I50" s="752" t="s">
        <v>486</v>
      </c>
      <c r="J50" s="642">
        <f>IF(I50="","",IF(I50=G50,H50,IF(I50=G51,H51,IF(I50=G52,H52,IF(I50=G53,H53,IF(I50=G54,H54))))))</f>
        <v>1</v>
      </c>
      <c r="K50" s="727"/>
      <c r="L50" s="728"/>
      <c r="M50" s="729"/>
      <c r="O50" s="120"/>
    </row>
    <row r="51" spans="2:15" ht="21" customHeight="1">
      <c r="B51" s="616"/>
      <c r="C51" s="748"/>
      <c r="D51" s="640"/>
      <c r="E51" s="751"/>
      <c r="F51" s="113" t="s">
        <v>227</v>
      </c>
      <c r="G51" s="114" t="s">
        <v>230</v>
      </c>
      <c r="H51" s="115">
        <v>1</v>
      </c>
      <c r="I51" s="753"/>
      <c r="J51" s="623"/>
      <c r="K51" s="715"/>
      <c r="L51" s="716"/>
      <c r="M51" s="730"/>
      <c r="O51" s="119" t="s">
        <v>243</v>
      </c>
    </row>
    <row r="52" spans="2:15" ht="21" customHeight="1">
      <c r="B52" s="616"/>
      <c r="C52" s="748"/>
      <c r="D52" s="640"/>
      <c r="E52" s="772" t="s">
        <v>241</v>
      </c>
      <c r="F52" s="113" t="s">
        <v>231</v>
      </c>
      <c r="G52" s="114" t="s">
        <v>232</v>
      </c>
      <c r="H52" s="115">
        <v>1</v>
      </c>
      <c r="I52" s="753"/>
      <c r="J52" s="623"/>
      <c r="K52" s="715"/>
      <c r="L52" s="716"/>
      <c r="M52" s="730"/>
      <c r="O52" s="119" t="s">
        <v>247</v>
      </c>
    </row>
    <row r="53" spans="2:15" ht="21" customHeight="1">
      <c r="B53" s="616"/>
      <c r="C53" s="748"/>
      <c r="D53" s="640"/>
      <c r="E53" s="751"/>
      <c r="F53" s="113" t="s">
        <v>227</v>
      </c>
      <c r="G53" s="114" t="s">
        <v>233</v>
      </c>
      <c r="H53" s="115">
        <v>0</v>
      </c>
      <c r="I53" s="753"/>
      <c r="J53" s="623"/>
      <c r="K53" s="715"/>
      <c r="L53" s="716"/>
      <c r="M53" s="730"/>
      <c r="O53" s="120"/>
    </row>
    <row r="54" spans="2:15" ht="21" customHeight="1" thickBot="1">
      <c r="B54" s="786"/>
      <c r="C54" s="749"/>
      <c r="D54" s="750"/>
      <c r="E54" s="773" t="s">
        <v>238</v>
      </c>
      <c r="F54" s="774"/>
      <c r="G54" s="116" t="s">
        <v>239</v>
      </c>
      <c r="H54" s="117">
        <v>0</v>
      </c>
      <c r="I54" s="754"/>
      <c r="J54" s="755"/>
      <c r="K54" s="756"/>
      <c r="L54" s="757"/>
      <c r="M54" s="759"/>
      <c r="O54" s="120"/>
    </row>
    <row r="55" spans="2:15" ht="21" customHeight="1" thickTop="1">
      <c r="B55" s="775" t="s">
        <v>216</v>
      </c>
      <c r="C55" s="602" t="s">
        <v>400</v>
      </c>
      <c r="D55" s="779" t="s">
        <v>217</v>
      </c>
      <c r="E55" s="780" t="s">
        <v>219</v>
      </c>
      <c r="F55" s="91" t="s">
        <v>215</v>
      </c>
      <c r="G55" s="781" t="s">
        <v>218</v>
      </c>
      <c r="H55" s="92">
        <v>0</v>
      </c>
      <c r="I55" s="784" t="s">
        <v>743</v>
      </c>
      <c r="J55" s="742">
        <f>IF(I55="","",IF(I55=F55,H55,IF(I55=F56,H56,IF(I55=F57,H57,IF(I55=F58,H58)))))</f>
        <v>-4</v>
      </c>
      <c r="K55" s="627"/>
      <c r="L55" s="629"/>
      <c r="M55" s="731"/>
    </row>
    <row r="56" spans="2:15" ht="21" customHeight="1">
      <c r="B56" s="776"/>
      <c r="C56" s="602"/>
      <c r="D56" s="640"/>
      <c r="E56" s="602"/>
      <c r="F56" s="93" t="s">
        <v>550</v>
      </c>
      <c r="G56" s="782"/>
      <c r="H56" s="94">
        <v>-2</v>
      </c>
      <c r="I56" s="784"/>
      <c r="J56" s="623"/>
      <c r="K56" s="715"/>
      <c r="L56" s="716"/>
      <c r="M56" s="730"/>
    </row>
    <row r="57" spans="2:15" ht="21" customHeight="1">
      <c r="B57" s="776"/>
      <c r="C57" s="602"/>
      <c r="D57" s="640"/>
      <c r="E57" s="602"/>
      <c r="F57" s="93" t="s">
        <v>551</v>
      </c>
      <c r="G57" s="782"/>
      <c r="H57" s="94">
        <v>-4</v>
      </c>
      <c r="I57" s="784"/>
      <c r="J57" s="623"/>
      <c r="K57" s="715"/>
      <c r="L57" s="716"/>
      <c r="M57" s="730"/>
    </row>
    <row r="58" spans="2:15" ht="21" customHeight="1" thickBot="1">
      <c r="B58" s="777"/>
      <c r="C58" s="778"/>
      <c r="D58" s="750"/>
      <c r="E58" s="778"/>
      <c r="F58" s="95" t="s">
        <v>553</v>
      </c>
      <c r="G58" s="783"/>
      <c r="H58" s="96">
        <v>-6</v>
      </c>
      <c r="I58" s="785"/>
      <c r="J58" s="755"/>
      <c r="K58" s="756"/>
      <c r="L58" s="757"/>
      <c r="M58" s="759"/>
    </row>
    <row r="59" spans="2:15" ht="21" customHeight="1" thickTop="1">
      <c r="B59" s="760" t="s">
        <v>39</v>
      </c>
      <c r="C59" s="763" t="s">
        <v>40</v>
      </c>
      <c r="D59" s="764"/>
      <c r="E59" s="764"/>
      <c r="F59" s="764"/>
      <c r="G59" s="765"/>
      <c r="H59" s="97">
        <f>SUM(H12,H14*4,H19,H24)</f>
        <v>6</v>
      </c>
      <c r="I59" s="20"/>
      <c r="J59" s="278">
        <f>IF(AND(J12="",J14="",J19="",J24=""),"",IF(OR(J12="",J14="",NOT(ISNUMBER(J14)),J19="",J24=""),"×",SUM(J12:J25)))</f>
        <v>3.1</v>
      </c>
      <c r="K59" s="26"/>
      <c r="L59" s="27"/>
      <c r="M59" s="28"/>
    </row>
    <row r="60" spans="2:15" ht="21" customHeight="1">
      <c r="B60" s="684"/>
      <c r="C60" s="449" t="s">
        <v>41</v>
      </c>
      <c r="D60" s="450"/>
      <c r="E60" s="450"/>
      <c r="F60" s="450"/>
      <c r="G60" s="451"/>
      <c r="H60" s="98">
        <f>SUM(H27,H29*2,H34)</f>
        <v>9</v>
      </c>
      <c r="I60" s="21"/>
      <c r="J60" s="279">
        <f>IF(AND(I26="",J27="",J29="",J34=""),"",IF(OR(I26="",J27="",J29="",NOT(ISNUMBER(J29)),J34=""),"×",SUM(J27:J35)))</f>
        <v>7</v>
      </c>
      <c r="K60" s="29"/>
      <c r="L60" s="30"/>
      <c r="M60" s="31"/>
    </row>
    <row r="61" spans="2:15" ht="21" customHeight="1">
      <c r="B61" s="761"/>
      <c r="C61" s="766" t="s">
        <v>208</v>
      </c>
      <c r="D61" s="767"/>
      <c r="E61" s="767"/>
      <c r="F61" s="767"/>
      <c r="G61" s="768"/>
      <c r="H61" s="99">
        <f>SUM(H36,H38,H40,H42,H44,H46,H48,H50)</f>
        <v>8</v>
      </c>
      <c r="I61" s="86"/>
      <c r="J61" s="280">
        <f>IF(AND(J36="",J38="",J40="",J42="",J46="",J48="",J50=""),"",IF(OR(J36="",J38="",J40="",J42="",J46="",J48="",J50=""),"×",SUM(J36:J54)))</f>
        <v>6.5</v>
      </c>
      <c r="K61" s="87"/>
      <c r="L61" s="88"/>
      <c r="M61" s="89"/>
    </row>
    <row r="62" spans="2:15" ht="21" customHeight="1" thickBot="1">
      <c r="B62" s="762"/>
      <c r="C62" s="769" t="s">
        <v>220</v>
      </c>
      <c r="D62" s="770"/>
      <c r="E62" s="770"/>
      <c r="F62" s="770"/>
      <c r="G62" s="771"/>
      <c r="H62" s="101">
        <f>SUM(H55)</f>
        <v>0</v>
      </c>
      <c r="I62" s="22"/>
      <c r="J62" s="281">
        <f>IF(AND(J55=""),"",IF(OR(J55=""),"×",SUM(J55)))</f>
        <v>-4</v>
      </c>
      <c r="K62" s="32"/>
      <c r="L62" s="33"/>
      <c r="M62" s="34"/>
    </row>
    <row r="63" spans="2:15" ht="21" customHeight="1" thickTop="1" thickBot="1">
      <c r="B63" s="23" t="s">
        <v>46</v>
      </c>
      <c r="C63" s="793" t="s">
        <v>225</v>
      </c>
      <c r="D63" s="794"/>
      <c r="E63" s="794"/>
      <c r="F63" s="794"/>
      <c r="G63" s="795"/>
      <c r="H63" s="100">
        <f>ROUND((SUM(H59:H62)*10/30),3)</f>
        <v>7.6669999999999998</v>
      </c>
      <c r="I63" s="24"/>
      <c r="J63" s="282">
        <f>IF(AND(J59="",J60="",J61="",J62=""),"",IF(OR(J59="×",J60="×",J61="×",J62="×",J59="",J60="",J61="",J62="",C4="",C5="",J4="",J5="",J6=""),"×",ROUND((SUM(J59:J62)*10/30),3)))</f>
        <v>4.2</v>
      </c>
      <c r="K63" s="35"/>
      <c r="L63" s="36"/>
      <c r="M63" s="37"/>
    </row>
    <row r="64" spans="2:15" ht="9" customHeight="1" thickBot="1"/>
    <row r="65" spans="1:13" s="3" customFormat="1" ht="13.5" customHeight="1" thickTop="1">
      <c r="A65" s="59"/>
      <c r="B65" s="796" t="s">
        <v>333</v>
      </c>
      <c r="C65" s="797"/>
      <c r="D65" s="234"/>
      <c r="E65" s="234"/>
      <c r="F65" s="234"/>
      <c r="G65" s="234"/>
      <c r="H65" s="234"/>
      <c r="I65" s="234"/>
      <c r="J65" s="235"/>
      <c r="K65" s="798"/>
      <c r="L65" s="798"/>
      <c r="M65" s="799"/>
    </row>
    <row r="66" spans="1:13" s="3" customFormat="1" ht="13.5" customHeight="1">
      <c r="B66" s="232" t="s">
        <v>403</v>
      </c>
      <c r="C66" s="800" t="s">
        <v>413</v>
      </c>
      <c r="D66" s="800"/>
      <c r="E66" s="800"/>
      <c r="F66" s="800"/>
      <c r="G66" s="800"/>
      <c r="H66" s="800"/>
      <c r="I66" s="800"/>
      <c r="J66" s="233"/>
      <c r="K66" s="196"/>
      <c r="L66" s="196"/>
      <c r="M66" s="236"/>
    </row>
    <row r="67" spans="1:13" s="3" customFormat="1" ht="13.5" customHeight="1">
      <c r="B67" s="232" t="s">
        <v>401</v>
      </c>
      <c r="C67" s="237" t="s">
        <v>367</v>
      </c>
      <c r="D67" s="801" t="s">
        <v>433</v>
      </c>
      <c r="E67" s="801"/>
      <c r="F67" s="801"/>
      <c r="G67" s="238" t="s">
        <v>367</v>
      </c>
      <c r="H67" s="801" t="s">
        <v>404</v>
      </c>
      <c r="I67" s="801"/>
      <c r="J67" s="801"/>
      <c r="K67" s="801"/>
      <c r="L67" s="801"/>
      <c r="M67" s="802"/>
    </row>
    <row r="68" spans="1:13" ht="13.5" customHeight="1">
      <c r="B68" s="232" t="s">
        <v>405</v>
      </c>
      <c r="C68" s="787" t="s">
        <v>406</v>
      </c>
      <c r="D68" s="787"/>
      <c r="E68" s="787"/>
      <c r="F68" s="787"/>
      <c r="G68" s="787"/>
      <c r="H68" s="787"/>
      <c r="I68" s="787"/>
      <c r="J68" s="787"/>
      <c r="K68" s="787"/>
      <c r="L68" s="787"/>
      <c r="M68" s="788"/>
    </row>
    <row r="69" spans="1:13" ht="13.5" thickBot="1">
      <c r="B69" s="239" t="s">
        <v>407</v>
      </c>
      <c r="C69" s="789" t="s">
        <v>408</v>
      </c>
      <c r="D69" s="789"/>
      <c r="E69" s="789"/>
      <c r="F69" s="789"/>
      <c r="G69" s="789"/>
      <c r="H69" s="789"/>
      <c r="I69" s="789"/>
      <c r="J69" s="789"/>
      <c r="K69" s="789"/>
      <c r="L69" s="789"/>
      <c r="M69" s="790"/>
    </row>
    <row r="70" spans="1:13" ht="13.5" thickTop="1">
      <c r="B70" s="25"/>
      <c r="C70" s="791"/>
      <c r="D70" s="791"/>
      <c r="E70" s="791"/>
      <c r="F70" s="791"/>
      <c r="G70" s="791"/>
      <c r="H70" s="791"/>
      <c r="I70" s="791"/>
      <c r="J70" s="791"/>
      <c r="K70" s="791"/>
      <c r="L70" s="792"/>
      <c r="M70" s="792"/>
    </row>
    <row r="71" spans="1:13" s="3" customFormat="1" ht="13.5" customHeight="1">
      <c r="A71"/>
      <c r="B71" s="25"/>
      <c r="C71" s="791"/>
      <c r="D71" s="791"/>
      <c r="E71" s="791"/>
      <c r="F71" s="791"/>
      <c r="G71" s="791"/>
      <c r="H71" s="791"/>
      <c r="I71" s="791"/>
      <c r="J71" s="791"/>
      <c r="K71" s="791"/>
      <c r="L71" s="792"/>
      <c r="M71" s="792"/>
    </row>
    <row r="72" spans="1:13" s="3" customFormat="1" ht="13.5" customHeight="1">
      <c r="A72"/>
      <c r="B72" s="25"/>
      <c r="C72" s="59"/>
      <c r="D72" s="59"/>
      <c r="E72" s="59"/>
      <c r="F72" s="59"/>
      <c r="G72" s="59"/>
      <c r="H72" s="59"/>
      <c r="I72" s="59"/>
      <c r="J72" s="59"/>
      <c r="K72" s="59"/>
      <c r="L72" s="50"/>
      <c r="M72" s="50"/>
    </row>
    <row r="73" spans="1:13">
      <c r="B73" s="62" t="s">
        <v>189</v>
      </c>
      <c r="C73" s="63"/>
      <c r="D73" s="3"/>
      <c r="E73" s="3"/>
      <c r="F73" s="3"/>
      <c r="G73" s="3"/>
      <c r="H73" s="3"/>
      <c r="I73" s="3"/>
      <c r="J73" s="3"/>
      <c r="K73" s="3"/>
      <c r="L73" s="3"/>
    </row>
    <row r="74" spans="1:13">
      <c r="B74" s="3"/>
      <c r="C74" s="57" t="s">
        <v>130</v>
      </c>
      <c r="D74" s="3"/>
      <c r="E74" s="3"/>
      <c r="F74" s="3"/>
      <c r="G74" s="3"/>
      <c r="H74" s="3"/>
      <c r="I74" s="3"/>
      <c r="J74" s="3"/>
      <c r="K74" s="3"/>
      <c r="L74" s="3"/>
    </row>
    <row r="75" spans="1:13">
      <c r="B75" s="3"/>
      <c r="C75" s="57" t="s">
        <v>131</v>
      </c>
      <c r="D75" s="3"/>
      <c r="E75" s="3"/>
      <c r="F75" s="3"/>
      <c r="G75" s="3"/>
      <c r="H75" s="3"/>
      <c r="I75" s="3"/>
      <c r="J75" s="3"/>
      <c r="K75" s="3"/>
      <c r="L75" s="3"/>
    </row>
    <row r="76" spans="1:13">
      <c r="B76" s="3"/>
      <c r="C76" s="58" t="s">
        <v>127</v>
      </c>
      <c r="D76" s="3"/>
      <c r="E76" s="3"/>
      <c r="F76" s="3"/>
      <c r="G76" s="3"/>
      <c r="H76" s="3"/>
      <c r="I76" s="3"/>
      <c r="J76" s="3"/>
      <c r="K76" s="3"/>
      <c r="L76" s="3"/>
    </row>
    <row r="77" spans="1:13">
      <c r="B77" s="3"/>
      <c r="C77" s="58" t="s">
        <v>176</v>
      </c>
      <c r="D77" s="3"/>
      <c r="E77" s="3"/>
      <c r="F77" s="3"/>
      <c r="G77" s="3"/>
      <c r="H77" s="3"/>
      <c r="I77" s="3"/>
      <c r="J77" s="3"/>
      <c r="K77" s="3"/>
      <c r="L77" s="3"/>
    </row>
    <row r="78" spans="1:13">
      <c r="B78" s="3"/>
      <c r="C78" s="57" t="s">
        <v>132</v>
      </c>
      <c r="D78" s="3"/>
      <c r="E78" s="3"/>
      <c r="F78" s="3"/>
      <c r="G78" s="3"/>
      <c r="H78" s="3"/>
      <c r="I78" s="3"/>
      <c r="J78" s="3"/>
      <c r="K78" s="3"/>
      <c r="L78" s="3"/>
    </row>
    <row r="79" spans="1:13">
      <c r="B79" s="3"/>
      <c r="C79" s="57" t="s">
        <v>133</v>
      </c>
      <c r="D79" s="3"/>
      <c r="E79" s="3"/>
      <c r="F79" s="3"/>
      <c r="G79" s="3"/>
      <c r="H79" s="3"/>
      <c r="I79" s="3"/>
      <c r="J79" s="3"/>
      <c r="K79" s="3"/>
      <c r="L79" s="3"/>
    </row>
    <row r="80" spans="1:13">
      <c r="B80" s="3"/>
      <c r="C80" s="57" t="s">
        <v>134</v>
      </c>
      <c r="D80" s="3"/>
      <c r="E80" s="3"/>
      <c r="F80" s="3"/>
      <c r="G80" s="3"/>
      <c r="H80" s="3"/>
      <c r="I80" s="3"/>
      <c r="J80" s="3"/>
      <c r="K80" s="3"/>
      <c r="L80" s="3"/>
    </row>
    <row r="81" spans="2:12">
      <c r="B81" s="3"/>
      <c r="C81" s="57" t="s">
        <v>135</v>
      </c>
      <c r="D81" s="3"/>
      <c r="E81" s="3"/>
      <c r="F81" s="3"/>
      <c r="G81" s="3"/>
      <c r="H81" s="3"/>
      <c r="I81" s="3"/>
      <c r="J81" s="3"/>
      <c r="K81" s="3"/>
      <c r="L81" s="3"/>
    </row>
    <row r="82" spans="2:12">
      <c r="B82" s="3"/>
      <c r="C82" s="57" t="s">
        <v>136</v>
      </c>
      <c r="D82" s="3"/>
      <c r="E82" s="3"/>
      <c r="F82" s="3"/>
      <c r="G82" s="3"/>
      <c r="H82" s="3"/>
      <c r="I82" s="3"/>
      <c r="J82" s="3"/>
      <c r="K82" s="3"/>
      <c r="L82" s="3"/>
    </row>
    <row r="83" spans="2:12">
      <c r="B83" s="3"/>
      <c r="C83" s="57" t="s">
        <v>137</v>
      </c>
      <c r="D83" s="3"/>
      <c r="E83" s="3"/>
      <c r="F83" s="3"/>
      <c r="G83" s="3"/>
      <c r="H83" s="3"/>
      <c r="I83" s="3"/>
      <c r="J83" s="3"/>
      <c r="K83" s="3"/>
      <c r="L83" s="3"/>
    </row>
    <row r="84" spans="2:12">
      <c r="B84" s="3"/>
      <c r="C84" s="58" t="s">
        <v>127</v>
      </c>
      <c r="D84" s="3"/>
      <c r="E84" s="3"/>
      <c r="F84" s="3"/>
      <c r="G84" s="3"/>
      <c r="H84" s="3"/>
      <c r="I84" s="3"/>
      <c r="J84" s="3"/>
      <c r="K84" s="3"/>
      <c r="L84" s="3"/>
    </row>
    <row r="85" spans="2:12">
      <c r="B85" s="3"/>
      <c r="C85" s="58" t="s">
        <v>192</v>
      </c>
      <c r="D85" s="3"/>
      <c r="E85" s="3"/>
      <c r="F85" s="3"/>
      <c r="G85" s="3"/>
      <c r="H85" s="3"/>
      <c r="I85" s="3"/>
      <c r="J85" s="3"/>
      <c r="K85" s="3"/>
      <c r="L85" s="3"/>
    </row>
    <row r="86" spans="2:12">
      <c r="B86" s="3"/>
      <c r="C86" s="57" t="s">
        <v>138</v>
      </c>
      <c r="D86" s="3"/>
      <c r="E86" s="3"/>
      <c r="F86" s="3"/>
      <c r="G86" s="3"/>
      <c r="H86" s="3"/>
      <c r="I86" s="3"/>
      <c r="J86" s="3"/>
      <c r="K86" s="3"/>
      <c r="L86" s="3"/>
    </row>
    <row r="87" spans="2:12">
      <c r="B87" s="3"/>
      <c r="C87" s="57" t="s">
        <v>139</v>
      </c>
      <c r="D87" s="3"/>
      <c r="E87" s="3"/>
      <c r="F87" s="3"/>
      <c r="G87" s="3"/>
      <c r="H87" s="3"/>
      <c r="I87" s="3"/>
      <c r="J87" s="3"/>
      <c r="K87" s="3"/>
      <c r="L87" s="3"/>
    </row>
    <row r="88" spans="2:12">
      <c r="B88" s="3"/>
      <c r="C88" s="57" t="s">
        <v>140</v>
      </c>
      <c r="D88" s="3"/>
      <c r="E88" s="3"/>
      <c r="F88" s="3"/>
      <c r="G88" s="3"/>
      <c r="H88" s="3"/>
      <c r="I88" s="3"/>
      <c r="J88" s="3"/>
      <c r="K88" s="3"/>
      <c r="L88" s="3"/>
    </row>
    <row r="89" spans="2:12">
      <c r="B89" s="3"/>
      <c r="C89" s="57" t="s">
        <v>141</v>
      </c>
      <c r="D89" s="3"/>
      <c r="E89" s="3"/>
      <c r="F89" s="3"/>
      <c r="G89" s="3"/>
      <c r="H89" s="3"/>
      <c r="I89" s="3"/>
      <c r="J89" s="3"/>
      <c r="K89" s="3"/>
      <c r="L89" s="3"/>
    </row>
    <row r="90" spans="2:12">
      <c r="B90" s="3"/>
      <c r="C90" s="57" t="s">
        <v>142</v>
      </c>
      <c r="D90" s="3"/>
      <c r="E90" s="3"/>
      <c r="F90" s="3"/>
      <c r="G90" s="3"/>
      <c r="H90" s="3"/>
      <c r="I90" s="3"/>
      <c r="J90" s="3"/>
      <c r="K90" s="3"/>
      <c r="L90" s="3"/>
    </row>
    <row r="91" spans="2:12">
      <c r="B91" s="3"/>
      <c r="C91" s="57" t="s">
        <v>143</v>
      </c>
      <c r="D91" s="3"/>
      <c r="E91" s="3"/>
      <c r="F91" s="3"/>
      <c r="G91" s="3"/>
      <c r="H91" s="3"/>
      <c r="I91" s="3"/>
      <c r="J91" s="3"/>
      <c r="K91" s="3"/>
      <c r="L91" s="3"/>
    </row>
    <row r="92" spans="2:12">
      <c r="B92" s="3"/>
      <c r="C92" s="57" t="s">
        <v>144</v>
      </c>
      <c r="D92" s="3"/>
      <c r="E92" s="3"/>
      <c r="F92" s="3"/>
      <c r="G92" s="3"/>
      <c r="H92" s="3"/>
      <c r="I92" s="3"/>
      <c r="J92" s="3"/>
      <c r="K92" s="3"/>
      <c r="L92" s="3"/>
    </row>
    <row r="93" spans="2:12">
      <c r="B93" s="3"/>
      <c r="C93" s="58" t="s">
        <v>127</v>
      </c>
      <c r="D93" s="3"/>
      <c r="E93" s="3"/>
      <c r="F93" s="3"/>
      <c r="G93" s="3"/>
      <c r="H93" s="3"/>
      <c r="I93" s="3"/>
      <c r="J93" s="3"/>
      <c r="K93" s="3"/>
      <c r="L93" s="3"/>
    </row>
    <row r="94" spans="2:12">
      <c r="B94" s="3"/>
      <c r="C94" s="58" t="s">
        <v>177</v>
      </c>
      <c r="D94" s="3"/>
      <c r="E94" s="3"/>
      <c r="F94" s="3"/>
      <c r="G94" s="3"/>
      <c r="H94" s="3"/>
      <c r="I94" s="3"/>
      <c r="J94" s="3"/>
      <c r="K94" s="3"/>
      <c r="L94" s="3"/>
    </row>
    <row r="95" spans="2:12">
      <c r="B95" s="3"/>
      <c r="C95" s="57" t="s">
        <v>145</v>
      </c>
      <c r="D95" s="3"/>
      <c r="E95" s="3"/>
      <c r="F95" s="3"/>
      <c r="G95" s="3"/>
      <c r="H95" s="3"/>
      <c r="I95" s="3"/>
      <c r="J95" s="3"/>
      <c r="K95" s="3"/>
      <c r="L95" s="3"/>
    </row>
    <row r="96" spans="2:12">
      <c r="B96" s="3"/>
      <c r="C96" s="57" t="s">
        <v>146</v>
      </c>
      <c r="D96" s="3"/>
      <c r="E96" s="3"/>
      <c r="F96" s="3"/>
      <c r="G96" s="3"/>
      <c r="H96" s="3"/>
      <c r="I96" s="3"/>
      <c r="J96" s="3"/>
      <c r="K96" s="3"/>
      <c r="L96" s="3"/>
    </row>
    <row r="97" spans="2:12">
      <c r="B97" s="3"/>
      <c r="C97" s="57" t="s">
        <v>147</v>
      </c>
      <c r="D97" s="3"/>
      <c r="E97" s="3"/>
      <c r="F97" s="3"/>
      <c r="G97" s="3"/>
      <c r="H97" s="3"/>
      <c r="I97" s="3"/>
      <c r="J97" s="3"/>
      <c r="K97" s="3"/>
      <c r="L97" s="3"/>
    </row>
    <row r="98" spans="2:12">
      <c r="B98" s="3"/>
      <c r="C98" s="57" t="s">
        <v>148</v>
      </c>
      <c r="D98" s="3"/>
      <c r="E98" s="3"/>
      <c r="F98" s="3"/>
      <c r="G98" s="3"/>
      <c r="H98" s="3"/>
      <c r="I98" s="3"/>
      <c r="J98" s="3"/>
      <c r="K98" s="3"/>
      <c r="L98" s="3"/>
    </row>
    <row r="99" spans="2:12">
      <c r="B99" s="3"/>
      <c r="C99" s="57" t="s">
        <v>149</v>
      </c>
      <c r="D99" s="3"/>
      <c r="E99" s="3"/>
      <c r="F99" s="3"/>
      <c r="G99" s="3"/>
      <c r="H99" s="3"/>
      <c r="I99" s="3"/>
      <c r="J99" s="3"/>
      <c r="K99" s="3"/>
      <c r="L99" s="3"/>
    </row>
    <row r="100" spans="2:12">
      <c r="B100" s="3"/>
      <c r="C100" s="57" t="s">
        <v>150</v>
      </c>
      <c r="D100" s="3"/>
      <c r="E100" s="3"/>
      <c r="F100" s="3"/>
      <c r="G100" s="3"/>
      <c r="H100" s="3"/>
      <c r="I100" s="3"/>
      <c r="J100" s="3"/>
      <c r="K100" s="3"/>
      <c r="L100" s="3"/>
    </row>
    <row r="101" spans="2:12">
      <c r="B101" s="3"/>
      <c r="C101" s="57" t="s">
        <v>151</v>
      </c>
      <c r="D101" s="3"/>
      <c r="E101" s="3"/>
      <c r="F101" s="3"/>
      <c r="G101" s="3"/>
      <c r="H101" s="3"/>
      <c r="I101" s="3"/>
      <c r="J101" s="3"/>
      <c r="K101" s="3"/>
      <c r="L101" s="3"/>
    </row>
    <row r="102" spans="2:12">
      <c r="B102" s="3"/>
      <c r="C102" s="57" t="s">
        <v>152</v>
      </c>
      <c r="D102" s="3"/>
      <c r="E102" s="3"/>
      <c r="F102" s="3"/>
      <c r="G102" s="3"/>
      <c r="H102" s="3"/>
      <c r="I102" s="3"/>
      <c r="J102" s="3"/>
      <c r="K102" s="3"/>
      <c r="L102" s="3"/>
    </row>
    <row r="103" spans="2:12">
      <c r="B103" s="3"/>
      <c r="C103" s="57" t="s">
        <v>153</v>
      </c>
      <c r="D103" s="3"/>
      <c r="E103" s="3"/>
      <c r="F103" s="3"/>
      <c r="G103" s="3"/>
      <c r="H103" s="3"/>
      <c r="I103" s="3"/>
      <c r="J103" s="3"/>
      <c r="K103" s="3"/>
      <c r="L103" s="3"/>
    </row>
    <row r="104" spans="2:12">
      <c r="B104" s="3"/>
      <c r="C104" s="58" t="s">
        <v>127</v>
      </c>
      <c r="D104" s="3"/>
      <c r="E104" s="3"/>
      <c r="F104" s="3"/>
      <c r="G104" s="3"/>
      <c r="H104" s="3"/>
      <c r="I104" s="3"/>
      <c r="J104" s="3"/>
      <c r="K104" s="3"/>
      <c r="L104" s="3"/>
    </row>
    <row r="105" spans="2:12">
      <c r="B105" s="3"/>
      <c r="C105" s="58" t="s">
        <v>178</v>
      </c>
      <c r="D105" s="3"/>
      <c r="E105" s="3"/>
      <c r="F105" s="3"/>
      <c r="G105" s="3"/>
      <c r="H105" s="3"/>
      <c r="I105" s="3"/>
      <c r="J105" s="3"/>
      <c r="K105" s="3"/>
      <c r="L105" s="3"/>
    </row>
    <row r="106" spans="2:12">
      <c r="B106" s="3"/>
      <c r="C106" s="57" t="s">
        <v>154</v>
      </c>
      <c r="D106" s="3"/>
      <c r="E106" s="3"/>
      <c r="F106" s="3"/>
      <c r="G106" s="3"/>
      <c r="H106" s="3"/>
      <c r="I106" s="3"/>
      <c r="J106" s="3"/>
      <c r="K106" s="3"/>
      <c r="L106" s="3"/>
    </row>
    <row r="107" spans="2:12">
      <c r="B107" s="3"/>
      <c r="C107" s="57" t="s">
        <v>155</v>
      </c>
      <c r="D107" s="3"/>
      <c r="E107" s="3"/>
      <c r="F107" s="3"/>
      <c r="G107" s="3"/>
      <c r="H107" s="3"/>
      <c r="I107" s="3"/>
      <c r="J107" s="3"/>
      <c r="K107" s="3"/>
      <c r="L107" s="3"/>
    </row>
    <row r="108" spans="2:12">
      <c r="B108" s="3"/>
      <c r="C108" s="57" t="s">
        <v>156</v>
      </c>
      <c r="D108" s="3"/>
      <c r="E108" s="3"/>
      <c r="F108" s="3"/>
      <c r="G108" s="3"/>
      <c r="H108" s="3"/>
      <c r="I108" s="3"/>
      <c r="J108" s="3"/>
      <c r="K108" s="3"/>
      <c r="L108" s="3"/>
    </row>
    <row r="109" spans="2:12">
      <c r="B109" s="3"/>
      <c r="C109" s="58" t="s">
        <v>127</v>
      </c>
      <c r="D109" s="3"/>
      <c r="E109" s="3"/>
      <c r="F109" s="3"/>
      <c r="G109" s="3"/>
      <c r="H109" s="3"/>
      <c r="I109" s="3"/>
      <c r="J109" s="3"/>
      <c r="K109" s="3"/>
      <c r="L109" s="3"/>
    </row>
    <row r="110" spans="2:12">
      <c r="B110" s="3"/>
      <c r="C110" s="58" t="s">
        <v>179</v>
      </c>
      <c r="D110" s="3"/>
      <c r="E110" s="3"/>
      <c r="F110" s="3"/>
      <c r="G110" s="3"/>
      <c r="H110" s="3"/>
      <c r="I110" s="3"/>
      <c r="J110" s="3"/>
      <c r="K110" s="3"/>
      <c r="L110" s="3"/>
    </row>
    <row r="111" spans="2:12">
      <c r="B111" s="3"/>
      <c r="C111" s="57" t="s">
        <v>157</v>
      </c>
      <c r="D111" s="3"/>
      <c r="E111" s="3"/>
      <c r="F111" s="3"/>
      <c r="G111" s="3"/>
      <c r="H111" s="3"/>
      <c r="I111" s="3"/>
      <c r="J111" s="3"/>
      <c r="K111" s="3"/>
      <c r="L111" s="3"/>
    </row>
    <row r="112" spans="2:12">
      <c r="B112" s="3"/>
      <c r="C112" s="57" t="s">
        <v>158</v>
      </c>
      <c r="D112" s="3"/>
      <c r="E112" s="3"/>
      <c r="F112" s="3"/>
      <c r="G112" s="3"/>
      <c r="H112" s="3"/>
      <c r="I112" s="3"/>
      <c r="J112" s="3"/>
      <c r="K112" s="3"/>
      <c r="L112" s="3"/>
    </row>
    <row r="113" spans="2:12">
      <c r="B113" s="3"/>
      <c r="C113" s="57" t="s">
        <v>159</v>
      </c>
      <c r="D113" s="3"/>
      <c r="E113" s="3"/>
      <c r="F113" s="3"/>
      <c r="G113" s="3"/>
      <c r="H113" s="3"/>
      <c r="I113" s="3"/>
      <c r="J113" s="3"/>
      <c r="K113" s="3"/>
      <c r="L113" s="3"/>
    </row>
    <row r="114" spans="2:12">
      <c r="B114" s="3"/>
      <c r="C114" s="57" t="s">
        <v>160</v>
      </c>
      <c r="D114" s="3"/>
      <c r="E114" s="3"/>
      <c r="F114" s="3"/>
      <c r="G114" s="3"/>
      <c r="H114" s="3"/>
      <c r="I114" s="3"/>
      <c r="J114" s="3"/>
      <c r="K114" s="3"/>
      <c r="L114" s="3"/>
    </row>
    <row r="115" spans="2:12">
      <c r="B115" s="3"/>
      <c r="C115" s="58" t="s">
        <v>127</v>
      </c>
      <c r="D115" s="3"/>
      <c r="E115" s="3"/>
      <c r="F115" s="3"/>
      <c r="G115" s="3"/>
      <c r="H115" s="3"/>
      <c r="I115" s="3"/>
      <c r="J115" s="3"/>
      <c r="K115" s="3"/>
      <c r="L115" s="3"/>
    </row>
    <row r="116" spans="2:12">
      <c r="B116" s="3"/>
      <c r="C116" s="58" t="s">
        <v>180</v>
      </c>
      <c r="D116" s="3"/>
      <c r="E116" s="3"/>
      <c r="F116" s="3"/>
      <c r="G116" s="3"/>
      <c r="H116" s="3"/>
      <c r="I116" s="3"/>
      <c r="J116" s="3"/>
      <c r="K116" s="3"/>
      <c r="L116" s="3"/>
    </row>
    <row r="117" spans="2:12">
      <c r="B117" s="3"/>
      <c r="C117" s="57" t="s">
        <v>162</v>
      </c>
      <c r="D117" s="3"/>
      <c r="E117" s="3"/>
      <c r="F117" s="3"/>
      <c r="G117" s="3"/>
      <c r="H117" s="3"/>
      <c r="I117" s="3"/>
      <c r="J117" s="3"/>
      <c r="K117" s="3"/>
      <c r="L117" s="3"/>
    </row>
    <row r="118" spans="2:12">
      <c r="B118" s="3"/>
      <c r="C118" s="57" t="s">
        <v>161</v>
      </c>
      <c r="D118" s="3"/>
      <c r="E118" s="3"/>
      <c r="F118" s="3"/>
      <c r="G118" s="3"/>
      <c r="H118" s="3"/>
      <c r="I118" s="3"/>
      <c r="J118" s="3"/>
      <c r="K118" s="3"/>
      <c r="L118" s="3"/>
    </row>
    <row r="119" spans="2:12">
      <c r="B119" s="3"/>
      <c r="C119" s="57" t="s">
        <v>163</v>
      </c>
      <c r="D119" s="3"/>
      <c r="E119" s="3"/>
      <c r="F119" s="3"/>
      <c r="G119" s="3"/>
      <c r="H119" s="3"/>
      <c r="I119" s="3"/>
      <c r="J119" s="3"/>
      <c r="K119" s="3"/>
      <c r="L119" s="3"/>
    </row>
    <row r="120" spans="2:12">
      <c r="B120" s="3"/>
      <c r="C120" s="57" t="s">
        <v>164</v>
      </c>
      <c r="D120" s="3"/>
      <c r="E120" s="3"/>
      <c r="F120" s="3"/>
      <c r="G120" s="3"/>
      <c r="H120" s="3"/>
      <c r="I120" s="3"/>
      <c r="J120" s="3"/>
      <c r="K120" s="3"/>
      <c r="L120" s="3"/>
    </row>
    <row r="121" spans="2:12">
      <c r="B121" s="3"/>
      <c r="C121" s="57" t="s">
        <v>165</v>
      </c>
      <c r="D121" s="3"/>
      <c r="E121" s="3"/>
      <c r="F121" s="3"/>
      <c r="G121" s="3"/>
      <c r="H121" s="3"/>
      <c r="I121" s="3"/>
      <c r="J121" s="3"/>
      <c r="K121" s="3"/>
      <c r="L121" s="3"/>
    </row>
    <row r="122" spans="2:12">
      <c r="B122" s="3"/>
      <c r="C122" s="58" t="s">
        <v>127</v>
      </c>
      <c r="D122" s="3"/>
      <c r="E122" s="3"/>
      <c r="F122" s="3"/>
      <c r="G122" s="3"/>
      <c r="H122" s="3"/>
      <c r="I122" s="3"/>
      <c r="J122" s="3"/>
      <c r="K122" s="3"/>
      <c r="L122" s="3"/>
    </row>
    <row r="123" spans="2:12">
      <c r="B123" s="3"/>
      <c r="C123" s="58" t="s">
        <v>181</v>
      </c>
      <c r="D123" s="3"/>
      <c r="E123" s="3"/>
      <c r="F123" s="3"/>
      <c r="G123" s="3"/>
      <c r="H123" s="3"/>
      <c r="I123" s="3"/>
      <c r="J123" s="3"/>
      <c r="K123" s="3"/>
      <c r="L123" s="3"/>
    </row>
    <row r="124" spans="2:12">
      <c r="B124" s="3"/>
      <c r="C124" s="57" t="s">
        <v>166</v>
      </c>
      <c r="D124" s="3"/>
      <c r="E124" s="3"/>
      <c r="F124" s="3"/>
      <c r="G124" s="3"/>
      <c r="H124" s="3"/>
      <c r="I124" s="3"/>
      <c r="J124" s="3"/>
      <c r="K124" s="3"/>
      <c r="L124" s="3"/>
    </row>
    <row r="125" spans="2:12">
      <c r="B125" s="3"/>
      <c r="C125" s="57" t="s">
        <v>167</v>
      </c>
      <c r="D125" s="3"/>
      <c r="E125" s="3"/>
      <c r="F125" s="3"/>
      <c r="G125" s="3"/>
      <c r="H125" s="3"/>
      <c r="I125" s="3"/>
      <c r="J125" s="3"/>
      <c r="K125" s="3"/>
      <c r="L125" s="3"/>
    </row>
    <row r="126" spans="2:12">
      <c r="B126" s="3"/>
      <c r="C126" s="57" t="s">
        <v>168</v>
      </c>
      <c r="D126" s="3"/>
      <c r="E126" s="3"/>
      <c r="F126" s="3"/>
      <c r="G126" s="3"/>
      <c r="H126" s="3"/>
      <c r="I126" s="3"/>
      <c r="J126" s="3"/>
      <c r="K126" s="3"/>
      <c r="L126" s="3"/>
    </row>
    <row r="127" spans="2:12">
      <c r="B127" s="3"/>
      <c r="C127" s="57" t="s">
        <v>169</v>
      </c>
      <c r="D127" s="3"/>
      <c r="E127" s="3"/>
      <c r="F127" s="3"/>
      <c r="G127" s="3"/>
      <c r="H127" s="3"/>
      <c r="I127" s="3"/>
      <c r="J127" s="3"/>
      <c r="K127" s="3"/>
      <c r="L127" s="3"/>
    </row>
    <row r="128" spans="2:12">
      <c r="B128" s="3"/>
      <c r="C128" s="58" t="s">
        <v>127</v>
      </c>
      <c r="D128" s="3"/>
      <c r="E128" s="3"/>
      <c r="F128" s="3"/>
      <c r="G128" s="3"/>
      <c r="H128" s="3"/>
      <c r="I128" s="3"/>
      <c r="J128" s="3"/>
      <c r="K128" s="3"/>
      <c r="L128" s="3"/>
    </row>
    <row r="129" spans="2:12">
      <c r="B129" s="3"/>
      <c r="C129" s="58" t="s">
        <v>182</v>
      </c>
      <c r="D129" s="3"/>
      <c r="E129" s="3"/>
      <c r="F129" s="3"/>
      <c r="G129" s="3"/>
      <c r="H129" s="3"/>
      <c r="I129" s="3"/>
      <c r="J129" s="3"/>
      <c r="K129" s="3"/>
      <c r="L129" s="3"/>
    </row>
    <row r="130" spans="2:12">
      <c r="B130" s="3"/>
      <c r="C130" s="57" t="s">
        <v>170</v>
      </c>
      <c r="D130" s="3"/>
      <c r="E130" s="3"/>
      <c r="F130" s="3"/>
      <c r="G130" s="3"/>
      <c r="H130" s="3"/>
      <c r="I130" s="3"/>
      <c r="J130" s="3"/>
      <c r="K130" s="3"/>
      <c r="L130" s="3"/>
    </row>
    <row r="131" spans="2:12">
      <c r="B131" s="3"/>
      <c r="C131" s="57" t="s">
        <v>171</v>
      </c>
      <c r="D131" s="3"/>
      <c r="E131" s="3"/>
      <c r="F131" s="3"/>
      <c r="G131" s="3"/>
      <c r="H131" s="3"/>
      <c r="I131" s="3"/>
      <c r="J131" s="3"/>
      <c r="K131" s="3"/>
      <c r="L131" s="3"/>
    </row>
    <row r="132" spans="2:12">
      <c r="B132" s="3"/>
      <c r="C132" s="57" t="s">
        <v>172</v>
      </c>
      <c r="D132" s="3"/>
      <c r="E132" s="3"/>
      <c r="F132" s="3"/>
      <c r="G132" s="3"/>
      <c r="H132" s="3"/>
      <c r="I132" s="3"/>
      <c r="J132" s="3"/>
      <c r="K132" s="3"/>
      <c r="L132" s="3"/>
    </row>
    <row r="133" spans="2:12">
      <c r="B133" s="3"/>
      <c r="C133" s="57" t="s">
        <v>173</v>
      </c>
      <c r="D133" s="3"/>
      <c r="E133" s="3"/>
      <c r="F133" s="3"/>
      <c r="G133" s="3"/>
      <c r="H133" s="3"/>
      <c r="I133" s="3"/>
      <c r="J133" s="3"/>
      <c r="K133" s="3"/>
      <c r="L133" s="3"/>
    </row>
    <row r="134" spans="2:12">
      <c r="B134" s="3"/>
      <c r="C134" s="57" t="s">
        <v>174</v>
      </c>
      <c r="D134" s="3"/>
      <c r="E134" s="3"/>
      <c r="F134" s="3"/>
      <c r="G134" s="3"/>
      <c r="H134" s="3"/>
      <c r="I134" s="3"/>
      <c r="J134" s="3"/>
      <c r="K134" s="3"/>
      <c r="L134" s="3"/>
    </row>
    <row r="135" spans="2:12">
      <c r="B135" s="3"/>
      <c r="C135" s="57" t="s">
        <v>175</v>
      </c>
      <c r="D135" s="3"/>
      <c r="E135" s="3"/>
      <c r="F135" s="3"/>
      <c r="G135" s="3"/>
      <c r="H135" s="3"/>
      <c r="I135" s="3"/>
      <c r="J135" s="3"/>
      <c r="K135" s="3"/>
      <c r="L135" s="3"/>
    </row>
    <row r="136" spans="2:12">
      <c r="B136" s="3"/>
      <c r="C136" s="57" t="s">
        <v>129</v>
      </c>
      <c r="D136" s="3"/>
      <c r="E136" s="3"/>
      <c r="F136" s="3"/>
      <c r="G136" s="3"/>
      <c r="H136" s="3"/>
      <c r="I136" s="3"/>
      <c r="J136" s="3"/>
      <c r="K136" s="3"/>
      <c r="L136" s="3"/>
    </row>
    <row r="137" spans="2:12">
      <c r="B137" s="3"/>
      <c r="C137" s="57" t="s">
        <v>126</v>
      </c>
      <c r="D137" s="3"/>
      <c r="E137" s="3"/>
      <c r="F137" s="3"/>
      <c r="G137" s="3"/>
      <c r="H137" s="3"/>
      <c r="I137" s="3"/>
      <c r="J137" s="3"/>
      <c r="K137" s="3"/>
      <c r="L137" s="3"/>
    </row>
  </sheetData>
  <sheetProtection selectLockedCells="1"/>
  <protectedRanges>
    <protectedRange sqref="C5:G6" name="範囲2_1_2"/>
    <protectedRange sqref="J5:J6" name="範囲3_3"/>
    <protectedRange sqref="L4" name="範囲3_2_3"/>
    <protectedRange sqref="J4" name="範囲3_1_3"/>
    <protectedRange sqref="I36:I41" name="範囲1_1_1_1"/>
    <protectedRange sqref="I46:I49" name="範囲1_1_1"/>
    <protectedRange sqref="C4:G4" name="範囲2_1"/>
    <protectedRange sqref="I27:I28" name="範囲1_1_5_1"/>
    <protectedRange sqref="I29:I33" name="範囲1_1_2_1_4_1_1_1"/>
    <protectedRange sqref="I50:I54" name="範囲1_1_1_5"/>
    <protectedRange sqref="I55:I58" name="範囲1_1_2_1"/>
    <protectedRange sqref="I12:I13" name="範囲1_1_2"/>
    <protectedRange sqref="I19:I23" name="範囲1_1_3_1"/>
    <protectedRange sqref="I14:I18" name="範囲1_1_1_3_2_1"/>
    <protectedRange sqref="I26" name="範囲1_1_4_1"/>
    <protectedRange sqref="I34:I35" name="範囲1_1_1_3_4"/>
    <protectedRange sqref="I24:I25" name="範囲1_1_4"/>
    <protectedRange sqref="I42:I45" name="範囲1_1_1_4_1_1"/>
    <protectedRange sqref="J7" name="範囲3_1"/>
  </protectedRanges>
  <mergeCells count="184">
    <mergeCell ref="C63:G63"/>
    <mergeCell ref="G55:G58"/>
    <mergeCell ref="I55:I58"/>
    <mergeCell ref="J55:J58"/>
    <mergeCell ref="C69:M69"/>
    <mergeCell ref="C70:M70"/>
    <mergeCell ref="C71:M71"/>
    <mergeCell ref="B65:C65"/>
    <mergeCell ref="K65:M65"/>
    <mergeCell ref="C66:I66"/>
    <mergeCell ref="D67:F67"/>
    <mergeCell ref="H67:M67"/>
    <mergeCell ref="C68:M68"/>
    <mergeCell ref="B55:B58"/>
    <mergeCell ref="C55:C58"/>
    <mergeCell ref="D55:D58"/>
    <mergeCell ref="E55:E58"/>
    <mergeCell ref="B59:B62"/>
    <mergeCell ref="C59:G59"/>
    <mergeCell ref="C60:G60"/>
    <mergeCell ref="C61:G61"/>
    <mergeCell ref="C62:G62"/>
    <mergeCell ref="C50:C54"/>
    <mergeCell ref="D50:D54"/>
    <mergeCell ref="E50:E51"/>
    <mergeCell ref="I50:I54"/>
    <mergeCell ref="J50:J54"/>
    <mergeCell ref="K50:K54"/>
    <mergeCell ref="L50:L54"/>
    <mergeCell ref="M50:M54"/>
    <mergeCell ref="K55:K58"/>
    <mergeCell ref="L55:L58"/>
    <mergeCell ref="M55:M58"/>
    <mergeCell ref="E52:E53"/>
    <mergeCell ref="E54:F54"/>
    <mergeCell ref="L46:L47"/>
    <mergeCell ref="M46:M47"/>
    <mergeCell ref="E47:F47"/>
    <mergeCell ref="C48:C49"/>
    <mergeCell ref="D48:D49"/>
    <mergeCell ref="E48:F48"/>
    <mergeCell ref="I48:I49"/>
    <mergeCell ref="J48:J49"/>
    <mergeCell ref="K48:K49"/>
    <mergeCell ref="L48:L49"/>
    <mergeCell ref="C46:C47"/>
    <mergeCell ref="D46:D47"/>
    <mergeCell ref="E46:F46"/>
    <mergeCell ref="I46:I47"/>
    <mergeCell ref="J46:J47"/>
    <mergeCell ref="K46:K47"/>
    <mergeCell ref="M48:M49"/>
    <mergeCell ref="E49:F49"/>
    <mergeCell ref="I40:I41"/>
    <mergeCell ref="J40:J41"/>
    <mergeCell ref="K34:K35"/>
    <mergeCell ref="L34:L35"/>
    <mergeCell ref="M34:M35"/>
    <mergeCell ref="E35:F35"/>
    <mergeCell ref="L42:L43"/>
    <mergeCell ref="M42:M43"/>
    <mergeCell ref="E44:F45"/>
    <mergeCell ref="I44:I45"/>
    <mergeCell ref="K44:K45"/>
    <mergeCell ref="L44:L45"/>
    <mergeCell ref="M44:M45"/>
    <mergeCell ref="K40:K41"/>
    <mergeCell ref="L40:L41"/>
    <mergeCell ref="M40:M41"/>
    <mergeCell ref="E41:F41"/>
    <mergeCell ref="E42:F43"/>
    <mergeCell ref="I42:I43"/>
    <mergeCell ref="J42:J45"/>
    <mergeCell ref="K42:K43"/>
    <mergeCell ref="B36:B54"/>
    <mergeCell ref="C36:C37"/>
    <mergeCell ref="D36:D37"/>
    <mergeCell ref="E36:F36"/>
    <mergeCell ref="I36:I37"/>
    <mergeCell ref="J36:J37"/>
    <mergeCell ref="K36:K37"/>
    <mergeCell ref="L36:L37"/>
    <mergeCell ref="M36:M37"/>
    <mergeCell ref="E37:F37"/>
    <mergeCell ref="C38:C39"/>
    <mergeCell ref="D38:D39"/>
    <mergeCell ref="E38:F38"/>
    <mergeCell ref="I38:I39"/>
    <mergeCell ref="J38:J39"/>
    <mergeCell ref="K38:K39"/>
    <mergeCell ref="L38:L39"/>
    <mergeCell ref="M38:M39"/>
    <mergeCell ref="C42:C45"/>
    <mergeCell ref="D42:D45"/>
    <mergeCell ref="E39:F39"/>
    <mergeCell ref="C40:C41"/>
    <mergeCell ref="D40:D41"/>
    <mergeCell ref="E40:F40"/>
    <mergeCell ref="K27:K28"/>
    <mergeCell ref="L27:L28"/>
    <mergeCell ref="M27:M28"/>
    <mergeCell ref="E28:F28"/>
    <mergeCell ref="C29:C33"/>
    <mergeCell ref="D29:D33"/>
    <mergeCell ref="E29:E33"/>
    <mergeCell ref="G29:G33"/>
    <mergeCell ref="J29:J33"/>
    <mergeCell ref="K29:K33"/>
    <mergeCell ref="L29:L33"/>
    <mergeCell ref="M29:M33"/>
    <mergeCell ref="B26:B35"/>
    <mergeCell ref="E26:H26"/>
    <mergeCell ref="I26:J26"/>
    <mergeCell ref="C27:C28"/>
    <mergeCell ref="D27:D28"/>
    <mergeCell ref="E27:F27"/>
    <mergeCell ref="I27:I28"/>
    <mergeCell ref="C24:C25"/>
    <mergeCell ref="D24:D25"/>
    <mergeCell ref="E24:F24"/>
    <mergeCell ref="I24:I25"/>
    <mergeCell ref="J24:J25"/>
    <mergeCell ref="J27:J28"/>
    <mergeCell ref="C34:C35"/>
    <mergeCell ref="D34:D35"/>
    <mergeCell ref="E34:F34"/>
    <mergeCell ref="I34:I35"/>
    <mergeCell ref="J34:J35"/>
    <mergeCell ref="L19:L23"/>
    <mergeCell ref="M19:M23"/>
    <mergeCell ref="E20:F20"/>
    <mergeCell ref="E21:F21"/>
    <mergeCell ref="E22:F22"/>
    <mergeCell ref="E23:F23"/>
    <mergeCell ref="L24:L25"/>
    <mergeCell ref="M24:M25"/>
    <mergeCell ref="E25:F25"/>
    <mergeCell ref="K24:K25"/>
    <mergeCell ref="L14:L18"/>
    <mergeCell ref="M14:M18"/>
    <mergeCell ref="E15:F15"/>
    <mergeCell ref="E16:F16"/>
    <mergeCell ref="E17:F17"/>
    <mergeCell ref="E18:F18"/>
    <mergeCell ref="K12:K13"/>
    <mergeCell ref="L12:L13"/>
    <mergeCell ref="M12:M13"/>
    <mergeCell ref="E13:F13"/>
    <mergeCell ref="C14:C18"/>
    <mergeCell ref="D14:D18"/>
    <mergeCell ref="E14:F14"/>
    <mergeCell ref="G14:G18"/>
    <mergeCell ref="J14:J18"/>
    <mergeCell ref="K14:K18"/>
    <mergeCell ref="B12:B25"/>
    <mergeCell ref="C12:C13"/>
    <mergeCell ref="D12:D13"/>
    <mergeCell ref="E12:F12"/>
    <mergeCell ref="I12:I13"/>
    <mergeCell ref="J12:J13"/>
    <mergeCell ref="C19:C23"/>
    <mergeCell ref="D19:D23"/>
    <mergeCell ref="E19:F19"/>
    <mergeCell ref="G19:G23"/>
    <mergeCell ref="I19:I23"/>
    <mergeCell ref="J19:J23"/>
    <mergeCell ref="K19:K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4:I35">
    <cfRule type="expression" dxfId="36" priority="1">
      <formula>$I$24="×"</formula>
    </cfRule>
  </conditionalFormatting>
  <conditionalFormatting sqref="I26:J26">
    <cfRule type="expression" dxfId="35" priority="2">
      <formula>$I$24="×"</formula>
    </cfRule>
  </conditionalFormatting>
  <conditionalFormatting sqref="I27:J33 J34:J35">
    <cfRule type="expression" dxfId="34" priority="3">
      <formula>$I$26="×"</formula>
    </cfRule>
  </conditionalFormatting>
  <conditionalFormatting sqref="J29:J33 J14:J18">
    <cfRule type="expression" dxfId="33" priority="5" stopIfTrue="1">
      <formula>NOT(ISNUMBER($J14))</formula>
    </cfRule>
  </conditionalFormatting>
  <conditionalFormatting sqref="J59:J63">
    <cfRule type="cellIs" dxfId="32" priority="4" stopIfTrue="1" operator="equal">
      <formula>"×"</formula>
    </cfRule>
  </conditionalFormatting>
  <dataValidations count="13">
    <dataValidation type="list" allowBlank="1" showInputMessage="1" showErrorMessage="1" sqref="I42:I45" xr:uid="{B22FD00D-D0C9-4436-913F-29CF02847BF8}">
      <formula1>$G$42:$G$43</formula1>
    </dataValidation>
    <dataValidation type="list" allowBlank="1" showInputMessage="1" showErrorMessage="1" sqref="I27:I28 I12:I13 I48 I46 I34:I40" xr:uid="{6AC7EEAB-2431-41B2-BBC4-437AABDB951B}">
      <formula1>$G12:$G13</formula1>
    </dataValidation>
    <dataValidation type="whole" allowBlank="1" showInputMessage="1" showErrorMessage="1" sqref="L4" xr:uid="{24EBCAF1-999F-478D-B3BA-E36D32A92DD0}">
      <formula1>0</formula1>
      <formula2>999999</formula2>
    </dataValidation>
    <dataValidation type="list" allowBlank="1" showInputMessage="1" showErrorMessage="1" sqref="J4" xr:uid="{D7A55853-3019-4DAA-AAE4-3A05D98C3C46}">
      <formula1>$C$73:$C$137</formula1>
    </dataValidation>
    <dataValidation type="list" allowBlank="1" showInputMessage="1" showErrorMessage="1" sqref="I49 I47" xr:uid="{7AB1F95A-2E6D-4A89-A372-1494740AB774}">
      <formula1>$G47:$G59</formula1>
    </dataValidation>
    <dataValidation type="list" allowBlank="1" showInputMessage="1" showErrorMessage="1" sqref="I41" xr:uid="{1B6F5DCA-895A-47A9-9847-7DD6B4174F71}">
      <formula1>$G41:$G41</formula1>
    </dataValidation>
    <dataValidation type="list" allowBlank="1" showInputMessage="1" showErrorMessage="1" sqref="I26:J26" xr:uid="{70F42658-AF92-4666-8277-3A305FE3EFDE}">
      <formula1>"配置予定技術者,専任補助者,×"</formula1>
    </dataValidation>
    <dataValidation type="list" allowBlank="1" showInputMessage="1" showErrorMessage="1" sqref="I14:I18" xr:uid="{0581C229-E6E6-41D9-AA2F-DBD858898C9F}">
      <formula1>"4件,3件,2件,1件,0件"</formula1>
    </dataValidation>
    <dataValidation type="whole" allowBlank="1" showErrorMessage="1" sqref="I19:I23" xr:uid="{D85513CF-E093-46C0-BB51-7F34C3D1AA5A}">
      <formula1>0</formula1>
      <formula2>999</formula2>
    </dataValidation>
    <dataValidation type="list" allowBlank="1" showInputMessage="1" showErrorMessage="1" sqref="I50:I54" xr:uid="{5EB28268-98D5-4E47-BD65-BD6068243B0C}">
      <formula1>"保有達成,保有未達成,未保有達成,未保有未達成,使用しない,　,"</formula1>
    </dataValidation>
    <dataValidation type="list" allowBlank="1" showInputMessage="1" showErrorMessage="1" sqref="I55:I58" xr:uid="{759D9C3F-F0AC-4D9D-BA89-6272412B798A}">
      <formula1>"不履行なし,1項目,2項目,3項目以上"</formula1>
    </dataValidation>
    <dataValidation type="list" allowBlank="1" showErrorMessage="1" error="リストより選択してください" sqref="I29:I33" xr:uid="{5C006A4A-01CC-44BA-A6A0-0F174305CCCE}">
      <formula1>"2件,1件,0件"</formula1>
    </dataValidation>
    <dataValidation type="list" allowBlank="1" showInputMessage="1" showErrorMessage="1" sqref="I24:I25" xr:uid="{DCB2CF53-9089-4163-98EF-89F0ED62E80D}">
      <formula1>$G$24:$G$25</formula1>
    </dataValidation>
  </dataValidations>
  <printOptions horizontalCentered="1" verticalCentered="1"/>
  <pageMargins left="0.59055118110236227" right="0.19685039370078741" top="0.39370078740157483" bottom="0.39370078740157483" header="0" footer="0"/>
  <pageSetup paperSize="9" scale="61" orientation="portrait" horizontalDpi="1200" verticalDpi="120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B581-5596-4A0E-938A-53B6461816D5}">
  <sheetPr codeName="Sheet16">
    <tabColor rgb="FF00FFFF"/>
  </sheetPr>
  <dimension ref="A1:AT109"/>
  <sheetViews>
    <sheetView showGridLines="0" workbookViewId="0">
      <selection activeCell="AD52" sqref="A1:AE52"/>
    </sheetView>
  </sheetViews>
  <sheetFormatPr defaultColWidth="9" defaultRowHeight="13"/>
  <cols>
    <col min="1" max="1" width="6.6328125" style="5" customWidth="1"/>
    <col min="2" max="3" width="3.6328125" style="5" customWidth="1"/>
    <col min="4" max="4" width="12.6328125" style="5" customWidth="1"/>
    <col min="5" max="5" width="2.08984375" style="5" customWidth="1"/>
    <col min="6" max="6" width="9.6328125" style="5" customWidth="1"/>
    <col min="7" max="7" width="15.6328125" style="5" customWidth="1"/>
    <col min="8" max="8" width="2.08984375" style="5" customWidth="1"/>
    <col min="9" max="9" width="16.6328125" style="5" customWidth="1"/>
    <col min="10" max="10" width="2.08984375" style="5" customWidth="1"/>
    <col min="11" max="12" width="3.6328125" style="5" customWidth="1"/>
    <col min="13" max="13" width="12.6328125" style="5" customWidth="1"/>
    <col min="14" max="14" width="3.6328125" style="5" customWidth="1"/>
    <col min="15" max="15" width="5.08984375" style="5" customWidth="1"/>
    <col min="16" max="16" width="2.08984375" style="5" customWidth="1"/>
    <col min="17" max="17" width="3.6328125" style="5" customWidth="1"/>
    <col min="18" max="18" width="5.08984375" style="5" customWidth="1"/>
    <col min="19" max="19" width="9.6328125" style="5" customWidth="1"/>
    <col min="20" max="21" width="3.6328125" style="5" customWidth="1"/>
    <col min="22" max="22" width="6.90625" style="5" customWidth="1"/>
    <col min="23" max="27" width="3.6328125" style="5" customWidth="1"/>
    <col min="28" max="29" width="9.6328125" style="5" customWidth="1"/>
    <col min="30" max="32" width="3.6328125" style="5" customWidth="1"/>
    <col min="33" max="33" width="9" style="5"/>
    <col min="34" max="34" width="20.6328125" style="5" customWidth="1"/>
    <col min="35" max="16384" width="9" style="5"/>
  </cols>
  <sheetData>
    <row r="1" spans="1:33" ht="15" customHeight="1">
      <c r="AA1" s="803" t="s">
        <v>271</v>
      </c>
      <c r="AB1" s="803"/>
      <c r="AC1" s="803"/>
      <c r="AD1" s="803"/>
      <c r="AE1" s="803"/>
    </row>
    <row r="2" spans="1:33" ht="21" customHeight="1">
      <c r="A2" s="804" t="s">
        <v>0</v>
      </c>
      <c r="B2" s="804"/>
      <c r="C2" s="804"/>
      <c r="D2" s="804"/>
      <c r="E2" s="804"/>
      <c r="F2" s="804"/>
      <c r="G2" s="804"/>
      <c r="H2" s="804"/>
      <c r="I2" s="804"/>
      <c r="J2" s="804"/>
      <c r="K2" s="804"/>
      <c r="L2" s="804"/>
      <c r="M2" s="804"/>
      <c r="N2" s="804"/>
      <c r="O2" s="804"/>
      <c r="P2" s="804"/>
      <c r="Q2" s="804"/>
      <c r="R2" s="804"/>
      <c r="S2" s="804"/>
      <c r="T2" s="804"/>
      <c r="U2" s="804"/>
      <c r="V2" s="804"/>
      <c r="W2" s="804"/>
      <c r="X2" s="804"/>
      <c r="Y2" s="804"/>
      <c r="Z2" s="804"/>
      <c r="AA2" s="804"/>
      <c r="AB2" s="804"/>
      <c r="AC2" s="804"/>
      <c r="AD2" s="804"/>
      <c r="AE2" s="804"/>
    </row>
    <row r="3" spans="1:33" ht="15" customHeight="1">
      <c r="U3" s="813" t="s">
        <v>252</v>
      </c>
      <c r="V3" s="813"/>
      <c r="W3" s="813"/>
      <c r="X3" s="125" t="s">
        <v>274</v>
      </c>
      <c r="Y3" s="1267" t="str">
        <f>例＿様式１!L6</f>
        <v>○○○○○建設</v>
      </c>
      <c r="Z3" s="1267"/>
      <c r="AA3" s="1267"/>
      <c r="AB3" s="1267"/>
      <c r="AC3" s="1267"/>
      <c r="AD3" s="1267"/>
      <c r="AE3" s="1267"/>
    </row>
    <row r="4" spans="1:33" ht="15" customHeight="1">
      <c r="U4" s="813" t="s">
        <v>13</v>
      </c>
      <c r="V4" s="813"/>
      <c r="W4" s="813"/>
      <c r="X4" s="125" t="s">
        <v>274</v>
      </c>
      <c r="Y4" s="1268" t="str">
        <f>例＿様式１!B11</f>
        <v>県道○○線　○○○○○○○○○工事</v>
      </c>
      <c r="Z4" s="1268"/>
      <c r="AA4" s="1268"/>
      <c r="AB4" s="1268"/>
      <c r="AC4" s="1268"/>
      <c r="AD4" s="1268"/>
      <c r="AE4" s="1268"/>
    </row>
    <row r="5" spans="1:33" ht="21" customHeight="1">
      <c r="A5" s="827" t="s">
        <v>327</v>
      </c>
      <c r="B5" s="827"/>
      <c r="C5" s="827"/>
      <c r="D5" s="827"/>
      <c r="E5" s="827"/>
      <c r="F5" s="827"/>
      <c r="G5" s="823" t="str">
        <f>"対象期間："&amp;TEXT(IF(AND(MONTH(様式４!R48)&gt;=1,MONTH(様式４!R48)&lt;=3),EOMONTH(様式４!R48,-16*12),EOMONTH(様式４!R48,-15*12)),"[$-ja-JP-x-gannen]ggge")&amp;"年度～入札参加申込期限日"</f>
        <v>対象期間：平成23年度～入札参加申込期限日</v>
      </c>
      <c r="H5" s="823"/>
      <c r="I5" s="823"/>
      <c r="J5" s="823"/>
      <c r="K5" s="824"/>
      <c r="L5" s="824"/>
      <c r="M5" s="299" t="s">
        <v>504</v>
      </c>
      <c r="N5" s="825" t="s">
        <v>463</v>
      </c>
      <c r="O5" s="825"/>
      <c r="P5" s="825"/>
      <c r="Q5" s="826" t="s">
        <v>483</v>
      </c>
      <c r="R5" s="826"/>
      <c r="S5" s="826"/>
      <c r="T5" s="826"/>
      <c r="U5" s="826"/>
      <c r="V5" s="826"/>
      <c r="W5" s="826"/>
      <c r="X5" s="826"/>
      <c r="Y5" s="826"/>
      <c r="Z5" s="826"/>
      <c r="AA5" s="826"/>
      <c r="AB5" s="826"/>
      <c r="AC5" s="826"/>
      <c r="AD5" s="826"/>
      <c r="AE5" s="826"/>
    </row>
    <row r="6" spans="1:33" ht="3" customHeight="1">
      <c r="A6" s="127"/>
      <c r="B6" s="127"/>
      <c r="C6" s="127"/>
      <c r="D6" s="127"/>
      <c r="F6" s="126"/>
      <c r="G6" s="126"/>
      <c r="K6" s="328"/>
      <c r="L6" s="328"/>
      <c r="M6" s="328"/>
    </row>
    <row r="7" spans="1:33" ht="15" customHeight="1">
      <c r="A7" s="814" t="s">
        <v>340</v>
      </c>
      <c r="B7" s="808" t="s">
        <v>261</v>
      </c>
      <c r="C7" s="808"/>
      <c r="D7" s="809"/>
      <c r="E7" s="153"/>
      <c r="F7" s="808" t="s">
        <v>294</v>
      </c>
      <c r="G7" s="808"/>
      <c r="H7" s="808"/>
      <c r="I7" s="808"/>
      <c r="J7" s="124"/>
      <c r="K7" s="807" t="s">
        <v>597</v>
      </c>
      <c r="L7" s="808"/>
      <c r="M7" s="809"/>
      <c r="N7" s="807" t="s">
        <v>4</v>
      </c>
      <c r="O7" s="808"/>
      <c r="P7" s="808"/>
      <c r="Q7" s="808"/>
      <c r="R7" s="809"/>
      <c r="S7" s="255"/>
      <c r="T7" s="256"/>
      <c r="U7" s="256"/>
      <c r="V7" s="816" t="s">
        <v>361</v>
      </c>
      <c r="W7" s="816"/>
      <c r="X7" s="816"/>
      <c r="Y7" s="816"/>
      <c r="Z7" s="256"/>
      <c r="AA7" s="256"/>
      <c r="AB7" s="257"/>
      <c r="AC7" s="815" t="s">
        <v>237</v>
      </c>
      <c r="AD7" s="816"/>
      <c r="AE7" s="817"/>
    </row>
    <row r="8" spans="1:33" ht="15" customHeight="1">
      <c r="A8" s="814"/>
      <c r="B8" s="811"/>
      <c r="C8" s="811"/>
      <c r="D8" s="812"/>
      <c r="E8" s="143"/>
      <c r="F8" s="811"/>
      <c r="G8" s="811"/>
      <c r="H8" s="811"/>
      <c r="I8" s="811"/>
      <c r="J8" s="192"/>
      <c r="K8" s="810" t="s">
        <v>725</v>
      </c>
      <c r="L8" s="811"/>
      <c r="M8" s="812"/>
      <c r="N8" s="810"/>
      <c r="O8" s="811"/>
      <c r="P8" s="811"/>
      <c r="Q8" s="811"/>
      <c r="R8" s="812"/>
      <c r="S8" s="828" t="s">
        <v>458</v>
      </c>
      <c r="T8" s="821"/>
      <c r="U8" s="821"/>
      <c r="V8" s="821" t="s">
        <v>459</v>
      </c>
      <c r="W8" s="821"/>
      <c r="X8" s="821"/>
      <c r="Y8" s="821"/>
      <c r="Z8" s="821" t="s">
        <v>460</v>
      </c>
      <c r="AA8" s="821"/>
      <c r="AB8" s="822"/>
      <c r="AC8" s="818"/>
      <c r="AD8" s="819"/>
      <c r="AE8" s="820"/>
    </row>
    <row r="9" spans="1:33" ht="15" customHeight="1">
      <c r="A9" s="850" t="s">
        <v>703</v>
      </c>
      <c r="B9" s="831" t="s">
        <v>512</v>
      </c>
      <c r="C9" s="832"/>
      <c r="D9" s="833"/>
      <c r="E9" s="134"/>
      <c r="F9" s="836" t="s">
        <v>558</v>
      </c>
      <c r="G9" s="836"/>
      <c r="H9" s="836"/>
      <c r="I9" s="836"/>
      <c r="J9" s="268"/>
      <c r="K9" s="1283" t="s">
        <v>560</v>
      </c>
      <c r="L9" s="1284"/>
      <c r="M9" s="1285"/>
      <c r="N9" s="884" t="s">
        <v>6</v>
      </c>
      <c r="O9" s="857"/>
      <c r="P9" s="857"/>
      <c r="Q9" s="857"/>
      <c r="R9" s="885"/>
      <c r="S9" s="1273" t="s">
        <v>427</v>
      </c>
      <c r="T9" s="1274"/>
      <c r="U9" s="1275"/>
      <c r="V9" s="1276" t="s">
        <v>461</v>
      </c>
      <c r="W9" s="1274"/>
      <c r="X9" s="1274"/>
      <c r="Y9" s="1275"/>
      <c r="Z9" s="1276" t="s">
        <v>428</v>
      </c>
      <c r="AA9" s="1274"/>
      <c r="AB9" s="1277"/>
      <c r="AC9" s="1278"/>
      <c r="AD9" s="1279"/>
      <c r="AE9" s="1280"/>
    </row>
    <row r="10" spans="1:33" ht="15" customHeight="1">
      <c r="A10" s="850"/>
      <c r="B10" s="837" t="s">
        <v>556</v>
      </c>
      <c r="C10" s="838"/>
      <c r="D10" s="839"/>
      <c r="E10" s="152"/>
      <c r="F10" s="1269"/>
      <c r="G10" s="1269"/>
      <c r="H10" s="1269"/>
      <c r="I10" s="1269"/>
      <c r="J10" s="269"/>
      <c r="K10" s="1286"/>
      <c r="L10" s="1287"/>
      <c r="M10" s="1288"/>
      <c r="N10" s="852" t="str">
        <f>IF(N9=$D$67,"（出資比率","")</f>
        <v/>
      </c>
      <c r="O10" s="886"/>
      <c r="P10" s="886"/>
      <c r="Q10" s="294"/>
      <c r="R10" s="269" t="str">
        <f>IF(N10="","","％）")</f>
        <v/>
      </c>
      <c r="S10" s="837"/>
      <c r="T10" s="838"/>
      <c r="U10" s="1281"/>
      <c r="V10" s="1282"/>
      <c r="W10" s="838"/>
      <c r="X10" s="838"/>
      <c r="Y10" s="1281"/>
      <c r="Z10" s="1282"/>
      <c r="AA10" s="838"/>
      <c r="AB10" s="839"/>
      <c r="AC10" s="1270"/>
      <c r="AD10" s="1271"/>
      <c r="AE10" s="1272"/>
    </row>
    <row r="11" spans="1:33" ht="15" customHeight="1">
      <c r="A11" s="258"/>
      <c r="B11" s="849"/>
      <c r="C11" s="849"/>
      <c r="D11" s="849"/>
      <c r="F11" s="808"/>
      <c r="G11" s="808"/>
      <c r="H11" s="808"/>
      <c r="I11" s="808"/>
      <c r="K11" s="125"/>
      <c r="L11" s="125"/>
    </row>
    <row r="12" spans="1:33" ht="21" customHeight="1">
      <c r="A12" s="862" t="s">
        <v>328</v>
      </c>
      <c r="B12" s="862"/>
      <c r="C12" s="862"/>
      <c r="D12" s="862"/>
      <c r="E12" s="862"/>
      <c r="F12" s="862"/>
      <c r="G12" s="823" t="str">
        <f>"対象期間："&amp;TEXT(IF(AND(MONTH(様式４!R48)&gt;=1,MONTH(様式４!R48)&lt;=6),EOMONTH(様式４!R48,-108),EOMONTH(様式４!R48,-96)),"[$-ja-JP-x-gannen]ggge")&amp;"年度～"&amp;TEXT(IF(AND(MONTH(様式４!R48)&gt;=1,MONTH(様式４!R48)&lt;=6),EOMONTH(様式４!R48,-24),EOMONTH(様式４!R48,-12)),"[$-ja-JP-x-gannen]ggge")&amp;"年度"</f>
        <v>対象期間：平成30年度～令和7年度</v>
      </c>
      <c r="H12" s="823"/>
      <c r="I12" s="823"/>
      <c r="J12" s="823"/>
      <c r="K12" s="823"/>
      <c r="L12" s="823"/>
      <c r="M12" s="261" t="s">
        <v>462</v>
      </c>
      <c r="N12" s="260"/>
      <c r="O12" s="260"/>
      <c r="P12" s="260"/>
      <c r="Q12" s="260"/>
      <c r="R12" s="260"/>
      <c r="S12" s="944"/>
      <c r="T12" s="944"/>
      <c r="U12" s="944"/>
    </row>
    <row r="13" spans="1:33" ht="3" customHeight="1" thickBot="1">
      <c r="A13" s="128"/>
      <c r="B13" s="128"/>
      <c r="C13" s="128"/>
      <c r="D13" s="128"/>
    </row>
    <row r="14" spans="1:33" ht="15" customHeight="1" thickTop="1">
      <c r="A14" s="860" t="s">
        <v>340</v>
      </c>
      <c r="B14" s="807" t="s">
        <v>261</v>
      </c>
      <c r="C14" s="808"/>
      <c r="D14" s="809"/>
      <c r="E14" s="153"/>
      <c r="F14" s="808" t="s">
        <v>294</v>
      </c>
      <c r="G14" s="808"/>
      <c r="H14" s="808"/>
      <c r="I14" s="808"/>
      <c r="J14" s="124"/>
      <c r="K14" s="807" t="s">
        <v>726</v>
      </c>
      <c r="L14" s="808"/>
      <c r="M14" s="809"/>
      <c r="N14" s="807" t="s">
        <v>4</v>
      </c>
      <c r="O14" s="808"/>
      <c r="P14" s="808"/>
      <c r="Q14" s="808"/>
      <c r="R14" s="809"/>
      <c r="S14" s="807" t="s">
        <v>262</v>
      </c>
      <c r="T14" s="808"/>
      <c r="U14" s="809"/>
      <c r="V14" s="807" t="s">
        <v>270</v>
      </c>
      <c r="W14" s="808"/>
      <c r="X14" s="809"/>
      <c r="Y14" s="807" t="s">
        <v>295</v>
      </c>
      <c r="Z14" s="809"/>
      <c r="AA14" s="125"/>
      <c r="AB14" s="938" t="s">
        <v>27</v>
      </c>
      <c r="AC14" s="939"/>
      <c r="AD14" s="942">
        <f>COUNTIF($Y$16:$Y$23,"&gt;=85")</f>
        <v>1</v>
      </c>
      <c r="AE14" s="943"/>
      <c r="AG14" s="935"/>
    </row>
    <row r="15" spans="1:33" ht="15" customHeight="1">
      <c r="A15" s="861"/>
      <c r="B15" s="810"/>
      <c r="C15" s="811"/>
      <c r="D15" s="812"/>
      <c r="E15" s="143" t="s">
        <v>310</v>
      </c>
      <c r="F15" s="811" t="s">
        <v>549</v>
      </c>
      <c r="G15" s="811"/>
      <c r="H15" s="811"/>
      <c r="I15" s="811"/>
      <c r="J15" s="192" t="s">
        <v>311</v>
      </c>
      <c r="K15" s="810"/>
      <c r="L15" s="811"/>
      <c r="M15" s="812"/>
      <c r="N15" s="810"/>
      <c r="O15" s="811"/>
      <c r="P15" s="811"/>
      <c r="Q15" s="811"/>
      <c r="R15" s="812"/>
      <c r="S15" s="810"/>
      <c r="T15" s="811"/>
      <c r="U15" s="812"/>
      <c r="V15" s="810"/>
      <c r="W15" s="811"/>
      <c r="X15" s="812"/>
      <c r="Y15" s="810"/>
      <c r="Z15" s="812"/>
      <c r="AA15" s="248"/>
      <c r="AB15" s="906"/>
      <c r="AC15" s="907"/>
      <c r="AD15" s="924"/>
      <c r="AE15" s="925"/>
      <c r="AG15" s="935"/>
    </row>
    <row r="16" spans="1:33" ht="15" customHeight="1">
      <c r="A16" s="859" t="s">
        <v>746</v>
      </c>
      <c r="B16" s="831" t="s">
        <v>512</v>
      </c>
      <c r="C16" s="832"/>
      <c r="D16" s="833"/>
      <c r="E16" s="134"/>
      <c r="F16" s="832" t="s">
        <v>558</v>
      </c>
      <c r="G16" s="832"/>
      <c r="H16" s="832"/>
      <c r="I16" s="832"/>
      <c r="J16" s="141"/>
      <c r="K16" s="851" t="s">
        <v>263</v>
      </c>
      <c r="L16" s="1296" t="s">
        <v>560</v>
      </c>
      <c r="M16" s="1297"/>
      <c r="N16" s="1301" t="s">
        <v>265</v>
      </c>
      <c r="O16" s="1003"/>
      <c r="P16" s="1003"/>
      <c r="Q16" s="1003"/>
      <c r="R16" s="1302"/>
      <c r="S16" s="1289" t="s">
        <v>586</v>
      </c>
      <c r="T16" s="1290"/>
      <c r="U16" s="1291"/>
      <c r="V16" s="1295" t="s">
        <v>560</v>
      </c>
      <c r="W16" s="1296"/>
      <c r="X16" s="1297"/>
      <c r="Y16" s="884">
        <v>86</v>
      </c>
      <c r="Z16" s="885"/>
      <c r="AA16" s="249"/>
      <c r="AB16" s="904" t="s">
        <v>50</v>
      </c>
      <c r="AC16" s="905"/>
      <c r="AD16" s="922">
        <f>COUNTIF($Y$16:$Y$23,"&gt;=80")-AD14</f>
        <v>1</v>
      </c>
      <c r="AE16" s="923"/>
      <c r="AG16" s="935"/>
    </row>
    <row r="17" spans="1:33" ht="15" customHeight="1">
      <c r="A17" s="830"/>
      <c r="B17" s="837" t="s">
        <v>557</v>
      </c>
      <c r="C17" s="838"/>
      <c r="D17" s="839"/>
      <c r="E17" s="152" t="s">
        <v>272</v>
      </c>
      <c r="F17" s="838" t="s">
        <v>559</v>
      </c>
      <c r="G17" s="838"/>
      <c r="H17" s="838"/>
      <c r="I17" s="838"/>
      <c r="J17" s="132" t="s">
        <v>311</v>
      </c>
      <c r="K17" s="852"/>
      <c r="L17" s="1299"/>
      <c r="M17" s="1300"/>
      <c r="N17" s="852" t="s">
        <v>484</v>
      </c>
      <c r="O17" s="886"/>
      <c r="P17" s="886"/>
      <c r="Q17" s="273">
        <v>20</v>
      </c>
      <c r="R17" s="269" t="s">
        <v>485</v>
      </c>
      <c r="S17" s="1292"/>
      <c r="T17" s="1293"/>
      <c r="U17" s="1294"/>
      <c r="V17" s="1298"/>
      <c r="W17" s="1299"/>
      <c r="X17" s="1300"/>
      <c r="Y17" s="917"/>
      <c r="Z17" s="918"/>
      <c r="AB17" s="906"/>
      <c r="AC17" s="907"/>
      <c r="AD17" s="924"/>
      <c r="AE17" s="925"/>
      <c r="AG17" s="935"/>
    </row>
    <row r="18" spans="1:33" ht="15" customHeight="1">
      <c r="A18" s="829" t="s">
        <v>747</v>
      </c>
      <c r="B18" s="831" t="s">
        <v>249</v>
      </c>
      <c r="C18" s="832"/>
      <c r="D18" s="833"/>
      <c r="E18" s="134"/>
      <c r="F18" s="832" t="s">
        <v>558</v>
      </c>
      <c r="G18" s="832"/>
      <c r="H18" s="832"/>
      <c r="I18" s="832"/>
      <c r="J18" s="151"/>
      <c r="K18" s="851" t="s">
        <v>263</v>
      </c>
      <c r="L18" s="1296" t="s">
        <v>560</v>
      </c>
      <c r="M18" s="1297"/>
      <c r="N18" s="884" t="s">
        <v>6</v>
      </c>
      <c r="O18" s="857"/>
      <c r="P18" s="857"/>
      <c r="Q18" s="857"/>
      <c r="R18" s="885"/>
      <c r="S18" s="1289" t="s">
        <v>586</v>
      </c>
      <c r="T18" s="1290"/>
      <c r="U18" s="1291"/>
      <c r="V18" s="1295" t="s">
        <v>560</v>
      </c>
      <c r="W18" s="1296"/>
      <c r="X18" s="1297"/>
      <c r="Y18" s="884">
        <v>84</v>
      </c>
      <c r="Z18" s="885"/>
      <c r="AB18" s="908" t="s">
        <v>51</v>
      </c>
      <c r="AC18" s="909"/>
      <c r="AD18" s="922">
        <f>COUNTIF($Y$16:$Y$23,"&gt;=75")-SUM(AD14:AD17)</f>
        <v>0</v>
      </c>
      <c r="AE18" s="923"/>
      <c r="AG18" s="935"/>
    </row>
    <row r="19" spans="1:33" ht="15" customHeight="1">
      <c r="A19" s="830"/>
      <c r="B19" s="1270"/>
      <c r="C19" s="1271"/>
      <c r="D19" s="1272"/>
      <c r="E19" s="152" t="s">
        <v>272</v>
      </c>
      <c r="F19" s="1271" t="s">
        <v>513</v>
      </c>
      <c r="G19" s="1271"/>
      <c r="H19" s="1271"/>
      <c r="I19" s="1271"/>
      <c r="J19" s="132" t="s">
        <v>311</v>
      </c>
      <c r="K19" s="852"/>
      <c r="L19" s="1299"/>
      <c r="M19" s="1300"/>
      <c r="N19" s="852" t="str">
        <f t="shared" ref="N19" si="0">IF(N18=$D$67,"（出資比率","")</f>
        <v/>
      </c>
      <c r="O19" s="886"/>
      <c r="P19" s="886"/>
      <c r="Q19" s="294"/>
      <c r="R19" s="269" t="str">
        <f t="shared" ref="R19" si="1">IF(N19="","","％）")</f>
        <v/>
      </c>
      <c r="S19" s="1292"/>
      <c r="T19" s="1293"/>
      <c r="U19" s="1294"/>
      <c r="V19" s="1298"/>
      <c r="W19" s="1299"/>
      <c r="X19" s="1300"/>
      <c r="Y19" s="917"/>
      <c r="Z19" s="918"/>
      <c r="AB19" s="906"/>
      <c r="AC19" s="907"/>
      <c r="AD19" s="924"/>
      <c r="AE19" s="925"/>
      <c r="AG19" s="935"/>
    </row>
    <row r="20" spans="1:33" ht="15" customHeight="1">
      <c r="A20" s="829" t="s">
        <v>748</v>
      </c>
      <c r="B20" s="831" t="s">
        <v>273</v>
      </c>
      <c r="C20" s="832"/>
      <c r="D20" s="833"/>
      <c r="E20" s="134"/>
      <c r="F20" s="832" t="s">
        <v>558</v>
      </c>
      <c r="G20" s="832"/>
      <c r="H20" s="832"/>
      <c r="I20" s="832"/>
      <c r="J20" s="151"/>
      <c r="K20" s="851" t="s">
        <v>263</v>
      </c>
      <c r="L20" s="1296" t="s">
        <v>560</v>
      </c>
      <c r="M20" s="1297"/>
      <c r="N20" s="884" t="s">
        <v>6</v>
      </c>
      <c r="O20" s="857"/>
      <c r="P20" s="857"/>
      <c r="Q20" s="857"/>
      <c r="R20" s="885"/>
      <c r="S20" s="1289" t="s">
        <v>586</v>
      </c>
      <c r="T20" s="1290"/>
      <c r="U20" s="1291"/>
      <c r="V20" s="1295" t="s">
        <v>560</v>
      </c>
      <c r="W20" s="1296"/>
      <c r="X20" s="1297"/>
      <c r="Y20" s="884">
        <v>74</v>
      </c>
      <c r="Z20" s="885"/>
      <c r="AB20" s="910" t="s">
        <v>305</v>
      </c>
      <c r="AC20" s="911"/>
      <c r="AD20" s="922">
        <f>COUNTIF($Y$16:$Y$23,"&gt;=70")-SUM(AD14:AD19)</f>
        <v>1</v>
      </c>
      <c r="AE20" s="923"/>
      <c r="AG20" s="935"/>
    </row>
    <row r="21" spans="1:33" ht="15" customHeight="1">
      <c r="A21" s="830"/>
      <c r="B21" s="1270"/>
      <c r="C21" s="1271"/>
      <c r="D21" s="1272"/>
      <c r="E21" s="152" t="s">
        <v>272</v>
      </c>
      <c r="F21" s="1271" t="s">
        <v>513</v>
      </c>
      <c r="G21" s="1271"/>
      <c r="H21" s="1271"/>
      <c r="I21" s="1271"/>
      <c r="J21" s="132" t="s">
        <v>311</v>
      </c>
      <c r="K21" s="852"/>
      <c r="L21" s="1299"/>
      <c r="M21" s="1300"/>
      <c r="N21" s="852" t="str">
        <f t="shared" ref="N21" si="2">IF(N20=$D$67,"（出資比率","")</f>
        <v/>
      </c>
      <c r="O21" s="886"/>
      <c r="P21" s="886"/>
      <c r="Q21" s="294"/>
      <c r="R21" s="269" t="str">
        <f t="shared" ref="R21" si="3">IF(N21="","","％）")</f>
        <v/>
      </c>
      <c r="S21" s="1292"/>
      <c r="T21" s="1293"/>
      <c r="U21" s="1294"/>
      <c r="V21" s="1298"/>
      <c r="W21" s="1299"/>
      <c r="X21" s="1300"/>
      <c r="Y21" s="917"/>
      <c r="Z21" s="918"/>
      <c r="AB21" s="910"/>
      <c r="AC21" s="911"/>
      <c r="AD21" s="924"/>
      <c r="AE21" s="925"/>
      <c r="AG21" s="935"/>
    </row>
    <row r="22" spans="1:33" ht="15" customHeight="1">
      <c r="A22" s="829" t="s">
        <v>25</v>
      </c>
      <c r="B22" s="1278"/>
      <c r="C22" s="1279"/>
      <c r="D22" s="1280"/>
      <c r="E22" s="134"/>
      <c r="F22" s="1319"/>
      <c r="G22" s="1319"/>
      <c r="H22" s="1319"/>
      <c r="I22" s="1319"/>
      <c r="J22" s="151"/>
      <c r="K22" s="851" t="s">
        <v>263</v>
      </c>
      <c r="L22" s="1310"/>
      <c r="M22" s="1311"/>
      <c r="N22" s="1315"/>
      <c r="O22" s="1320"/>
      <c r="P22" s="1320"/>
      <c r="Q22" s="1320"/>
      <c r="R22" s="1316"/>
      <c r="S22" s="1303"/>
      <c r="T22" s="1304"/>
      <c r="U22" s="1305"/>
      <c r="V22" s="1309"/>
      <c r="W22" s="1310"/>
      <c r="X22" s="1311"/>
      <c r="Y22" s="1315"/>
      <c r="Z22" s="1316"/>
      <c r="AB22" s="910" t="s">
        <v>479</v>
      </c>
      <c r="AC22" s="911"/>
      <c r="AD22" s="922">
        <f>4-SUM(AD14:AD21)</f>
        <v>1</v>
      </c>
      <c r="AE22" s="923"/>
      <c r="AG22" s="935"/>
    </row>
    <row r="23" spans="1:33" ht="15" customHeight="1" thickBot="1">
      <c r="A23" s="830"/>
      <c r="B23" s="1270"/>
      <c r="C23" s="1271"/>
      <c r="D23" s="1272"/>
      <c r="E23" s="152" t="s">
        <v>272</v>
      </c>
      <c r="F23" s="1271" t="str">
        <f>IF(AND(B22&lt;&gt;$F$86,B22&lt;&gt;""),"※記載不要","")</f>
        <v/>
      </c>
      <c r="G23" s="1271"/>
      <c r="H23" s="1271"/>
      <c r="I23" s="1271"/>
      <c r="J23" s="132" t="s">
        <v>311</v>
      </c>
      <c r="K23" s="852"/>
      <c r="L23" s="1313"/>
      <c r="M23" s="1314"/>
      <c r="N23" s="852" t="str">
        <f t="shared" ref="N23" si="4">IF(N22=$D$67,"（出資比率","")</f>
        <v/>
      </c>
      <c r="O23" s="886"/>
      <c r="P23" s="886"/>
      <c r="Q23" s="294"/>
      <c r="R23" s="269" t="str">
        <f t="shared" ref="R23" si="5">IF(N23="","","％）")</f>
        <v/>
      </c>
      <c r="S23" s="1306"/>
      <c r="T23" s="1307"/>
      <c r="U23" s="1308"/>
      <c r="V23" s="1312"/>
      <c r="W23" s="1313"/>
      <c r="X23" s="1314"/>
      <c r="Y23" s="1317"/>
      <c r="Z23" s="1318"/>
      <c r="AB23" s="940"/>
      <c r="AC23" s="941"/>
      <c r="AD23" s="936"/>
      <c r="AE23" s="937"/>
      <c r="AG23" s="935"/>
    </row>
    <row r="24" spans="1:33" ht="6" customHeight="1" thickTop="1" thickBot="1">
      <c r="A24" s="258"/>
      <c r="B24" s="258"/>
      <c r="C24" s="258"/>
      <c r="D24" s="258"/>
    </row>
    <row r="25" spans="1:33" ht="6" customHeight="1" thickTop="1">
      <c r="A25" s="259"/>
      <c r="B25" s="259"/>
      <c r="C25" s="259"/>
      <c r="D25" s="259"/>
      <c r="R25" s="919" t="s">
        <v>333</v>
      </c>
      <c r="S25" s="920"/>
      <c r="T25" s="200"/>
      <c r="U25" s="200"/>
      <c r="V25" s="200"/>
      <c r="W25" s="200"/>
      <c r="X25" s="200"/>
      <c r="Y25" s="200"/>
      <c r="Z25" s="200"/>
      <c r="AA25" s="200"/>
      <c r="AB25" s="200"/>
      <c r="AC25" s="200"/>
      <c r="AD25" s="201"/>
    </row>
    <row r="26" spans="1:33" ht="9" customHeight="1">
      <c r="A26" s="862" t="s">
        <v>438</v>
      </c>
      <c r="B26" s="862"/>
      <c r="C26" s="862"/>
      <c r="D26" s="862"/>
      <c r="E26" s="862"/>
      <c r="F26" s="862"/>
      <c r="G26" s="944"/>
      <c r="H26" s="944"/>
      <c r="I26" s="944"/>
      <c r="R26" s="921"/>
      <c r="S26" s="787"/>
      <c r="T26" s="194"/>
      <c r="U26" s="194"/>
      <c r="V26" s="194"/>
      <c r="W26" s="194"/>
      <c r="X26" s="194"/>
      <c r="Y26" s="194"/>
      <c r="Z26" s="194"/>
      <c r="AA26" s="194"/>
      <c r="AB26" s="194"/>
      <c r="AC26" s="194"/>
      <c r="AD26" s="198"/>
    </row>
    <row r="27" spans="1:33" ht="12" customHeight="1">
      <c r="A27" s="862"/>
      <c r="B27" s="862"/>
      <c r="C27" s="862"/>
      <c r="D27" s="862"/>
      <c r="E27" s="862"/>
      <c r="F27" s="862"/>
      <c r="G27" s="129"/>
      <c r="H27" s="129"/>
      <c r="I27" s="129"/>
      <c r="R27" s="865" t="s">
        <v>186</v>
      </c>
      <c r="S27" s="800" t="s">
        <v>350</v>
      </c>
      <c r="T27" s="800"/>
      <c r="U27" s="800"/>
      <c r="V27" s="800"/>
      <c r="W27" s="800"/>
      <c r="X27" s="800"/>
      <c r="Y27" s="800"/>
      <c r="Z27" s="800"/>
      <c r="AA27" s="800"/>
      <c r="AB27" s="800"/>
      <c r="AC27" s="800"/>
      <c r="AD27" s="873"/>
      <c r="AE27" s="194"/>
    </row>
    <row r="28" spans="1:33" ht="3" customHeight="1">
      <c r="A28" s="130"/>
      <c r="B28" s="130"/>
      <c r="C28" s="130"/>
      <c r="D28" s="130"/>
      <c r="F28" s="129"/>
      <c r="G28" s="129"/>
      <c r="H28" s="129"/>
      <c r="I28" s="129"/>
      <c r="R28" s="865"/>
      <c r="S28" s="800"/>
      <c r="T28" s="800"/>
      <c r="U28" s="800"/>
      <c r="V28" s="800"/>
      <c r="W28" s="800"/>
      <c r="X28" s="800"/>
      <c r="Y28" s="800"/>
      <c r="Z28" s="800"/>
      <c r="AA28" s="800"/>
      <c r="AB28" s="800"/>
      <c r="AC28" s="800"/>
      <c r="AD28" s="873"/>
      <c r="AE28" s="194"/>
    </row>
    <row r="29" spans="1:33" ht="15" customHeight="1">
      <c r="A29" s="845" t="s">
        <v>276</v>
      </c>
      <c r="B29" s="845"/>
      <c r="C29" s="845"/>
      <c r="D29" s="845"/>
      <c r="E29" s="845"/>
      <c r="F29" s="845"/>
      <c r="G29" s="845"/>
      <c r="H29" s="845"/>
      <c r="I29" s="845"/>
      <c r="J29" s="845"/>
      <c r="K29" s="845"/>
      <c r="L29" s="845"/>
      <c r="M29" s="845"/>
      <c r="N29" s="135"/>
      <c r="O29" s="136"/>
      <c r="P29" s="4"/>
      <c r="Q29" s="138"/>
      <c r="R29" s="199"/>
      <c r="S29" s="801" t="s">
        <v>750</v>
      </c>
      <c r="T29" s="801"/>
      <c r="U29" s="801"/>
      <c r="V29" s="801"/>
      <c r="W29" s="801"/>
      <c r="X29" s="801"/>
      <c r="Y29" s="801"/>
      <c r="Z29" s="801"/>
      <c r="AA29" s="801"/>
      <c r="AB29" s="801"/>
      <c r="AC29" s="801"/>
      <c r="AD29" s="802"/>
      <c r="AE29" s="194"/>
    </row>
    <row r="30" spans="1:33" ht="15" customHeight="1">
      <c r="A30" s="845" t="s">
        <v>16</v>
      </c>
      <c r="B30" s="845"/>
      <c r="C30" s="845"/>
      <c r="D30" s="845"/>
      <c r="E30" s="845"/>
      <c r="F30" s="845"/>
      <c r="G30" s="845"/>
      <c r="H30" s="845"/>
      <c r="I30" s="845"/>
      <c r="J30" s="845"/>
      <c r="K30" s="845"/>
      <c r="L30" s="845"/>
      <c r="M30" s="193" t="s">
        <v>325</v>
      </c>
      <c r="N30" s="135"/>
      <c r="O30" s="136"/>
      <c r="Q30" s="139"/>
      <c r="R30" s="199" t="s">
        <v>331</v>
      </c>
      <c r="S30" s="800" t="s">
        <v>546</v>
      </c>
      <c r="T30" s="800"/>
      <c r="U30" s="800"/>
      <c r="V30" s="800"/>
      <c r="W30" s="800"/>
      <c r="X30" s="800"/>
      <c r="Y30" s="800"/>
      <c r="Z30" s="800"/>
      <c r="AA30" s="800"/>
      <c r="AB30" s="800"/>
      <c r="AC30" s="800"/>
      <c r="AD30" s="873"/>
      <c r="AE30" s="194"/>
    </row>
    <row r="31" spans="1:33" ht="15" customHeight="1">
      <c r="A31" s="834" t="s">
        <v>338</v>
      </c>
      <c r="B31" s="835"/>
      <c r="C31" s="835"/>
      <c r="D31" s="835"/>
      <c r="E31" s="835"/>
      <c r="F31" s="835"/>
      <c r="G31" s="835"/>
      <c r="H31" s="835"/>
      <c r="I31" s="835"/>
      <c r="J31" s="835"/>
      <c r="K31" s="835"/>
      <c r="L31" s="835"/>
      <c r="M31" s="890">
        <v>200</v>
      </c>
      <c r="N31" s="134"/>
      <c r="O31" s="133"/>
      <c r="Q31" s="139"/>
      <c r="R31" s="199"/>
      <c r="S31" s="800" t="s">
        <v>544</v>
      </c>
      <c r="T31" s="800"/>
      <c r="U31" s="800"/>
      <c r="V31" s="800"/>
      <c r="W31" s="800"/>
      <c r="X31" s="800"/>
      <c r="Y31" s="800"/>
      <c r="Z31" s="800"/>
      <c r="AA31" s="800"/>
      <c r="AB31" s="800"/>
      <c r="AC31" s="800"/>
      <c r="AD31" s="873"/>
      <c r="AE31" s="194"/>
    </row>
    <row r="32" spans="1:33" ht="15" customHeight="1">
      <c r="A32" s="843"/>
      <c r="B32" s="844"/>
      <c r="C32" s="844"/>
      <c r="D32" s="844"/>
      <c r="E32" s="844"/>
      <c r="F32" s="844"/>
      <c r="G32" s="844"/>
      <c r="H32" s="844"/>
      <c r="I32" s="844"/>
      <c r="J32" s="844"/>
      <c r="K32" s="844"/>
      <c r="L32" s="844"/>
      <c r="M32" s="891"/>
      <c r="N32" s="134"/>
      <c r="O32" s="133"/>
      <c r="Q32" s="139"/>
      <c r="R32" s="199" t="s">
        <v>542</v>
      </c>
      <c r="S32" s="800" t="s">
        <v>786</v>
      </c>
      <c r="T32" s="800"/>
      <c r="U32" s="800"/>
      <c r="V32" s="800"/>
      <c r="W32" s="800"/>
      <c r="X32" s="800"/>
      <c r="Y32" s="800"/>
      <c r="Z32" s="800"/>
      <c r="AA32" s="800"/>
      <c r="AB32" s="800"/>
      <c r="AC32" s="800"/>
      <c r="AD32" s="873"/>
      <c r="AE32" s="194"/>
    </row>
    <row r="33" spans="1:46" ht="15" customHeight="1">
      <c r="A33" s="834" t="s">
        <v>337</v>
      </c>
      <c r="B33" s="835"/>
      <c r="C33" s="835"/>
      <c r="D33" s="835"/>
      <c r="E33" s="835"/>
      <c r="F33" s="835"/>
      <c r="G33" s="835"/>
      <c r="H33" s="835"/>
      <c r="I33" s="835"/>
      <c r="J33" s="835"/>
      <c r="K33" s="835"/>
      <c r="L33" s="835"/>
      <c r="M33" s="890">
        <v>90</v>
      </c>
      <c r="N33" s="134"/>
      <c r="O33" s="133"/>
      <c r="Q33" s="139"/>
      <c r="R33" s="199"/>
      <c r="S33" s="800" t="s">
        <v>787</v>
      </c>
      <c r="T33" s="800"/>
      <c r="U33" s="800"/>
      <c r="V33" s="800"/>
      <c r="W33" s="800"/>
      <c r="X33" s="800"/>
      <c r="Y33" s="800"/>
      <c r="Z33" s="800"/>
      <c r="AA33" s="800"/>
      <c r="AB33" s="800"/>
      <c r="AC33" s="800"/>
      <c r="AD33" s="873"/>
      <c r="AE33" s="194"/>
    </row>
    <row r="34" spans="1:46" ht="15" customHeight="1">
      <c r="A34" s="843" t="s">
        <v>275</v>
      </c>
      <c r="B34" s="844"/>
      <c r="C34" s="844"/>
      <c r="D34" s="844"/>
      <c r="E34" s="844"/>
      <c r="F34" s="844"/>
      <c r="G34" s="844"/>
      <c r="H34" s="844"/>
      <c r="I34" s="844"/>
      <c r="J34" s="844"/>
      <c r="K34" s="844"/>
      <c r="L34" s="844"/>
      <c r="M34" s="891"/>
      <c r="N34" s="134"/>
      <c r="O34" s="133"/>
      <c r="Q34" s="139"/>
      <c r="R34" s="199" t="s">
        <v>540</v>
      </c>
      <c r="S34" s="800" t="s">
        <v>543</v>
      </c>
      <c r="T34" s="800"/>
      <c r="U34" s="800"/>
      <c r="V34" s="800"/>
      <c r="W34" s="800"/>
      <c r="X34" s="800"/>
      <c r="Y34" s="800"/>
      <c r="Z34" s="800"/>
      <c r="AA34" s="800"/>
      <c r="AB34" s="800"/>
      <c r="AC34" s="800"/>
      <c r="AD34" s="873"/>
      <c r="AE34" s="194"/>
      <c r="AH34" s="195"/>
      <c r="AI34" s="800"/>
      <c r="AJ34" s="800"/>
      <c r="AK34" s="800"/>
      <c r="AL34" s="800"/>
      <c r="AM34" s="800"/>
      <c r="AN34" s="800"/>
      <c r="AO34" s="800"/>
      <c r="AP34" s="800"/>
      <c r="AQ34" s="800"/>
      <c r="AR34" s="800"/>
      <c r="AS34" s="800"/>
    </row>
    <row r="35" spans="1:46" ht="15" customHeight="1">
      <c r="A35" s="834" t="s">
        <v>277</v>
      </c>
      <c r="B35" s="835"/>
      <c r="C35" s="835"/>
      <c r="D35" s="835"/>
      <c r="E35" s="835"/>
      <c r="F35" s="835"/>
      <c r="G35" s="835"/>
      <c r="H35" s="835"/>
      <c r="I35" s="835"/>
      <c r="J35" s="835"/>
      <c r="K35" s="835"/>
      <c r="L35" s="835"/>
      <c r="M35" s="874">
        <f>M31-M33</f>
        <v>110</v>
      </c>
      <c r="N35" s="134"/>
      <c r="O35" s="133"/>
      <c r="Q35" s="139"/>
      <c r="R35" s="199"/>
      <c r="S35" s="800" t="s">
        <v>541</v>
      </c>
      <c r="T35" s="800"/>
      <c r="U35" s="800"/>
      <c r="V35" s="800"/>
      <c r="W35" s="800"/>
      <c r="X35" s="800"/>
      <c r="Y35" s="800"/>
      <c r="Z35" s="800"/>
      <c r="AA35" s="800"/>
      <c r="AB35" s="800"/>
      <c r="AC35" s="800"/>
      <c r="AD35" s="873"/>
      <c r="AE35" s="194"/>
      <c r="AH35" s="195"/>
      <c r="AI35" s="800"/>
      <c r="AJ35" s="800"/>
      <c r="AK35" s="800"/>
      <c r="AL35" s="800"/>
      <c r="AM35" s="800"/>
      <c r="AN35" s="800"/>
      <c r="AO35" s="800"/>
      <c r="AP35" s="800"/>
      <c r="AQ35" s="800"/>
      <c r="AR35" s="800"/>
      <c r="AS35" s="800"/>
    </row>
    <row r="36" spans="1:46" ht="15" customHeight="1">
      <c r="A36" s="843"/>
      <c r="B36" s="844"/>
      <c r="C36" s="844"/>
      <c r="D36" s="844"/>
      <c r="E36" s="844"/>
      <c r="F36" s="844"/>
      <c r="G36" s="844"/>
      <c r="H36" s="844"/>
      <c r="I36" s="844"/>
      <c r="J36" s="844"/>
      <c r="K36" s="844"/>
      <c r="L36" s="844"/>
      <c r="M36" s="875"/>
      <c r="N36" s="134"/>
      <c r="O36" s="133"/>
      <c r="Q36" s="139"/>
      <c r="R36" s="199" t="s">
        <v>539</v>
      </c>
      <c r="S36" s="863" t="s">
        <v>745</v>
      </c>
      <c r="T36" s="863"/>
      <c r="U36" s="863"/>
      <c r="V36" s="863"/>
      <c r="W36" s="863"/>
      <c r="X36" s="863"/>
      <c r="Y36" s="863"/>
      <c r="Z36" s="863"/>
      <c r="AA36" s="863"/>
      <c r="AB36" s="863"/>
      <c r="AC36" s="863"/>
      <c r="AD36" s="864"/>
      <c r="AE36" s="194"/>
      <c r="AH36" s="195"/>
      <c r="AI36" s="800"/>
      <c r="AJ36" s="800"/>
      <c r="AK36" s="800"/>
      <c r="AL36" s="800"/>
      <c r="AM36" s="800"/>
      <c r="AN36" s="800"/>
      <c r="AO36" s="800"/>
      <c r="AP36" s="800"/>
      <c r="AQ36" s="800"/>
      <c r="AR36" s="800"/>
      <c r="AS36" s="800"/>
    </row>
    <row r="37" spans="1:46" ht="15" customHeight="1">
      <c r="R37" s="199"/>
      <c r="S37" s="800" t="s">
        <v>744</v>
      </c>
      <c r="T37" s="800"/>
      <c r="U37" s="800"/>
      <c r="V37" s="800"/>
      <c r="W37" s="800"/>
      <c r="X37" s="800"/>
      <c r="Y37" s="800"/>
      <c r="Z37" s="800"/>
      <c r="AA37" s="800"/>
      <c r="AB37" s="800"/>
      <c r="AC37" s="800"/>
      <c r="AD37" s="873"/>
      <c r="AE37" s="194"/>
      <c r="AT37" s="203"/>
    </row>
    <row r="38" spans="1:46" ht="15" customHeight="1">
      <c r="A38" s="846" t="s">
        <v>356</v>
      </c>
      <c r="B38" s="846"/>
      <c r="C38" s="846"/>
      <c r="D38" s="846"/>
      <c r="E38" s="846"/>
      <c r="F38" s="846"/>
      <c r="G38" s="847" t="s">
        <v>326</v>
      </c>
      <c r="H38" s="847"/>
      <c r="I38" s="847"/>
      <c r="R38" s="199" t="s">
        <v>536</v>
      </c>
      <c r="S38" s="800" t="s">
        <v>538</v>
      </c>
      <c r="T38" s="800"/>
      <c r="U38" s="800"/>
      <c r="V38" s="800"/>
      <c r="W38" s="800"/>
      <c r="X38" s="800"/>
      <c r="Y38" s="800"/>
      <c r="Z38" s="800"/>
      <c r="AA38" s="800"/>
      <c r="AB38" s="800"/>
      <c r="AC38" s="800"/>
      <c r="AD38" s="873"/>
      <c r="AE38" s="194"/>
    </row>
    <row r="39" spans="1:46" ht="6" customHeight="1">
      <c r="A39" s="846"/>
      <c r="B39" s="846"/>
      <c r="C39" s="846"/>
      <c r="D39" s="846"/>
      <c r="E39" s="846"/>
      <c r="F39" s="846"/>
      <c r="G39" s="847"/>
      <c r="H39" s="847"/>
      <c r="I39" s="847"/>
      <c r="R39" s="199"/>
      <c r="S39" s="801" t="s">
        <v>537</v>
      </c>
      <c r="T39" s="801"/>
      <c r="U39" s="801"/>
      <c r="V39" s="801"/>
      <c r="W39" s="801"/>
      <c r="X39" s="801"/>
      <c r="Y39" s="801"/>
      <c r="Z39" s="801"/>
      <c r="AA39" s="801"/>
      <c r="AB39" s="801"/>
      <c r="AC39" s="801"/>
      <c r="AD39" s="802"/>
      <c r="AE39" s="194"/>
    </row>
    <row r="40" spans="1:46" ht="11.15" customHeight="1">
      <c r="A40" s="131"/>
      <c r="B40" s="131"/>
      <c r="C40" s="131"/>
      <c r="D40" s="131"/>
      <c r="E40" s="131"/>
      <c r="F40" s="131"/>
      <c r="G40" s="131"/>
      <c r="R40" s="199"/>
      <c r="S40" s="801"/>
      <c r="T40" s="801"/>
      <c r="U40" s="801"/>
      <c r="V40" s="801"/>
      <c r="W40" s="801"/>
      <c r="X40" s="801"/>
      <c r="Y40" s="801"/>
      <c r="Z40" s="801"/>
      <c r="AA40" s="801"/>
      <c r="AB40" s="801"/>
      <c r="AC40" s="801"/>
      <c r="AD40" s="802"/>
      <c r="AE40" s="206"/>
    </row>
    <row r="41" spans="1:46" ht="6" customHeight="1">
      <c r="A41" s="834" t="s">
        <v>362</v>
      </c>
      <c r="B41" s="835"/>
      <c r="C41" s="835"/>
      <c r="D41" s="835"/>
      <c r="E41" s="835"/>
      <c r="F41" s="835"/>
      <c r="G41" s="835"/>
      <c r="H41" s="154"/>
      <c r="I41" s="154"/>
      <c r="J41" s="154"/>
      <c r="K41" s="154"/>
      <c r="L41" s="154"/>
      <c r="M41" s="154"/>
      <c r="N41" s="154"/>
      <c r="O41" s="154"/>
      <c r="P41" s="155"/>
      <c r="R41" s="865" t="s">
        <v>785</v>
      </c>
      <c r="S41" s="801" t="s">
        <v>535</v>
      </c>
      <c r="T41" s="801"/>
      <c r="U41" s="801"/>
      <c r="V41" s="801"/>
      <c r="W41" s="801"/>
      <c r="X41" s="801"/>
      <c r="Y41" s="801"/>
      <c r="Z41" s="801"/>
      <c r="AA41" s="801"/>
      <c r="AB41" s="801"/>
      <c r="AC41" s="801"/>
      <c r="AD41" s="802"/>
      <c r="AE41" s="206"/>
    </row>
    <row r="42" spans="1:46" ht="9" customHeight="1">
      <c r="A42" s="933"/>
      <c r="B42" s="934"/>
      <c r="C42" s="934"/>
      <c r="D42" s="934"/>
      <c r="E42" s="934"/>
      <c r="F42" s="934"/>
      <c r="G42" s="934"/>
      <c r="H42" s="125"/>
      <c r="I42" s="125"/>
      <c r="J42" s="125"/>
      <c r="K42" s="125"/>
      <c r="L42" s="125"/>
      <c r="M42" s="125"/>
      <c r="N42" s="125"/>
      <c r="O42" s="125"/>
      <c r="P42" s="205"/>
      <c r="R42" s="865"/>
      <c r="S42" s="801"/>
      <c r="T42" s="801"/>
      <c r="U42" s="801"/>
      <c r="V42" s="801"/>
      <c r="W42" s="801"/>
      <c r="X42" s="801"/>
      <c r="Y42" s="801"/>
      <c r="Z42" s="801"/>
      <c r="AA42" s="801"/>
      <c r="AB42" s="801"/>
      <c r="AC42" s="801"/>
      <c r="AD42" s="802"/>
      <c r="AE42" s="206"/>
    </row>
    <row r="43" spans="1:46" ht="15" customHeight="1" thickBot="1">
      <c r="A43" s="204"/>
      <c r="B43" s="189"/>
      <c r="C43" s="848" t="s">
        <v>278</v>
      </c>
      <c r="D43" s="848"/>
      <c r="E43" s="5" t="s">
        <v>274</v>
      </c>
      <c r="F43" s="840" t="s">
        <v>291</v>
      </c>
      <c r="G43" s="840"/>
      <c r="H43" s="840"/>
      <c r="I43" s="840"/>
      <c r="J43" s="189"/>
      <c r="K43" s="189"/>
      <c r="L43" s="189"/>
      <c r="M43" s="189"/>
      <c r="N43" s="189"/>
      <c r="O43" s="189"/>
      <c r="P43" s="283"/>
      <c r="R43" s="444"/>
      <c r="S43" s="866" t="s">
        <v>788</v>
      </c>
      <c r="T43" s="866"/>
      <c r="U43" s="866"/>
      <c r="V43" s="866"/>
      <c r="W43" s="866"/>
      <c r="X43" s="866"/>
      <c r="Y43" s="866"/>
      <c r="Z43" s="866"/>
      <c r="AA43" s="866"/>
      <c r="AB43" s="866"/>
      <c r="AC43" s="866"/>
      <c r="AD43" s="867"/>
      <c r="AE43" s="206"/>
    </row>
    <row r="44" spans="1:46" ht="15" customHeight="1" thickTop="1">
      <c r="A44" s="274"/>
      <c r="D44" s="126" t="str">
        <f>IF(F44=D95,G91,G92)</f>
        <v>対象業務</v>
      </c>
      <c r="E44" s="5" t="s">
        <v>274</v>
      </c>
      <c r="F44" s="840" t="s">
        <v>280</v>
      </c>
      <c r="G44" s="840"/>
      <c r="H44" s="840"/>
      <c r="I44" s="840"/>
      <c r="J44" s="840"/>
      <c r="K44" s="840"/>
      <c r="L44" s="840"/>
      <c r="M44" s="840"/>
      <c r="N44" s="840"/>
      <c r="O44" s="840"/>
      <c r="P44" s="284"/>
    </row>
    <row r="45" spans="1:46" ht="15" customHeight="1">
      <c r="A45" s="274"/>
      <c r="D45" s="126" t="s">
        <v>514</v>
      </c>
      <c r="E45" s="5" t="s">
        <v>274</v>
      </c>
      <c r="F45" s="842">
        <v>2</v>
      </c>
      <c r="G45" s="842"/>
      <c r="H45" s="125" t="s">
        <v>272</v>
      </c>
      <c r="I45" s="841" t="s">
        <v>794</v>
      </c>
      <c r="J45" s="841"/>
      <c r="K45" s="841"/>
      <c r="L45" s="125" t="s">
        <v>263</v>
      </c>
      <c r="M45" s="841" t="s">
        <v>795</v>
      </c>
      <c r="N45" s="841"/>
      <c r="O45" s="841"/>
      <c r="P45" s="275" t="s">
        <v>324</v>
      </c>
      <c r="R45" s="195"/>
      <c r="S45" s="787"/>
      <c r="T45" s="787"/>
      <c r="U45" s="787"/>
      <c r="V45" s="787"/>
      <c r="W45" s="787"/>
      <c r="X45" s="787"/>
      <c r="Y45" s="787"/>
      <c r="Z45" s="787"/>
      <c r="AA45" s="787"/>
      <c r="AB45" s="787"/>
      <c r="AC45" s="787"/>
      <c r="AD45" s="787"/>
      <c r="AE45" s="787"/>
    </row>
    <row r="46" spans="1:46" ht="15" customHeight="1">
      <c r="A46" s="274"/>
      <c r="D46" s="126" t="s">
        <v>519</v>
      </c>
      <c r="E46" s="5" t="s">
        <v>274</v>
      </c>
      <c r="F46" s="840" t="s">
        <v>282</v>
      </c>
      <c r="G46" s="840"/>
      <c r="H46" s="840"/>
      <c r="I46" s="840"/>
      <c r="J46" s="190"/>
      <c r="K46" s="190"/>
      <c r="L46" s="190"/>
      <c r="M46" s="190"/>
      <c r="N46" s="190"/>
      <c r="O46" s="190"/>
      <c r="P46" s="284"/>
      <c r="R46" s="195"/>
      <c r="S46" s="787"/>
      <c r="T46" s="787"/>
      <c r="U46" s="787"/>
      <c r="V46" s="787"/>
      <c r="W46" s="787"/>
      <c r="X46" s="787"/>
      <c r="Y46" s="787"/>
      <c r="Z46" s="787"/>
      <c r="AA46" s="787"/>
      <c r="AB46" s="787"/>
      <c r="AC46" s="787"/>
      <c r="AD46" s="787"/>
      <c r="AE46" s="787"/>
    </row>
    <row r="47" spans="1:46" ht="15" customHeight="1">
      <c r="A47" s="276"/>
      <c r="B47" s="277"/>
      <c r="C47" s="277"/>
      <c r="D47" s="137" t="s">
        <v>283</v>
      </c>
      <c r="E47" s="277" t="s">
        <v>274</v>
      </c>
      <c r="F47" s="932" t="s">
        <v>288</v>
      </c>
      <c r="G47" s="932"/>
      <c r="H47" s="932"/>
      <c r="I47" s="932"/>
      <c r="J47" s="191"/>
      <c r="K47" s="191"/>
      <c r="L47" s="191"/>
      <c r="M47" s="191"/>
      <c r="N47" s="191"/>
      <c r="O47" s="191"/>
      <c r="P47" s="285"/>
      <c r="R47" s="195"/>
      <c r="S47" s="787"/>
      <c r="T47" s="787"/>
      <c r="U47" s="787"/>
      <c r="V47" s="787"/>
      <c r="W47" s="787"/>
      <c r="X47" s="787"/>
      <c r="Y47" s="787"/>
      <c r="Z47" s="787"/>
      <c r="AA47" s="787"/>
      <c r="AB47" s="787"/>
      <c r="AC47" s="787"/>
      <c r="AD47" s="787"/>
      <c r="AE47" s="787"/>
    </row>
    <row r="48" spans="1:46" ht="15" customHeight="1"/>
    <row r="49" spans="1:27" ht="15" customHeight="1">
      <c r="A49" s="807" t="s">
        <v>361</v>
      </c>
      <c r="B49" s="808"/>
      <c r="C49" s="809"/>
      <c r="D49" s="807" t="s">
        <v>565</v>
      </c>
      <c r="E49" s="808"/>
      <c r="F49" s="809"/>
      <c r="G49" s="807" t="s">
        <v>365</v>
      </c>
      <c r="H49" s="808"/>
      <c r="I49" s="808"/>
      <c r="J49" s="808"/>
      <c r="K49" s="808"/>
      <c r="L49" s="809"/>
      <c r="M49" s="814" t="s">
        <v>366</v>
      </c>
      <c r="N49" s="814"/>
      <c r="O49" s="814"/>
      <c r="P49" s="814"/>
      <c r="Q49" s="814" t="s">
        <v>518</v>
      </c>
      <c r="R49" s="814"/>
      <c r="S49" s="814"/>
      <c r="T49" s="814"/>
      <c r="U49" s="814"/>
    </row>
    <row r="50" spans="1:27" ht="15" customHeight="1">
      <c r="A50" s="810"/>
      <c r="B50" s="811"/>
      <c r="C50" s="812"/>
      <c r="D50" s="810"/>
      <c r="E50" s="811"/>
      <c r="F50" s="812"/>
      <c r="G50" s="810"/>
      <c r="H50" s="811"/>
      <c r="I50" s="811"/>
      <c r="J50" s="811"/>
      <c r="K50" s="811"/>
      <c r="L50" s="812"/>
      <c r="M50" s="814"/>
      <c r="N50" s="814"/>
      <c r="O50" s="814"/>
      <c r="P50" s="814"/>
      <c r="Q50" s="814"/>
      <c r="R50" s="814"/>
      <c r="S50" s="814"/>
      <c r="T50" s="814"/>
      <c r="U50" s="814"/>
    </row>
    <row r="51" spans="1:27" ht="15" customHeight="1">
      <c r="A51" s="1081" t="str">
        <f>IF(B51=D91,"○","×")</f>
        <v>○</v>
      </c>
      <c r="B51" s="928" t="s">
        <v>364</v>
      </c>
      <c r="C51" s="929"/>
      <c r="D51" s="831"/>
      <c r="E51" s="832"/>
      <c r="F51" s="833"/>
      <c r="G51" s="876" t="s">
        <v>580</v>
      </c>
      <c r="H51" s="877"/>
      <c r="I51" s="877"/>
      <c r="J51" s="877"/>
      <c r="K51" s="877"/>
      <c r="L51" s="878"/>
      <c r="M51" s="884" t="s">
        <v>515</v>
      </c>
      <c r="N51" s="857"/>
      <c r="O51" s="857"/>
      <c r="P51" s="885"/>
      <c r="Q51" s="1315" t="s">
        <v>562</v>
      </c>
      <c r="R51" s="1320"/>
      <c r="S51" s="857">
        <v>5</v>
      </c>
      <c r="T51" s="1320" t="s">
        <v>563</v>
      </c>
      <c r="U51" s="1316"/>
      <c r="V51" s="169"/>
      <c r="W51" s="305"/>
      <c r="X51" s="305"/>
      <c r="Y51" s="305"/>
      <c r="Z51" s="305"/>
      <c r="AA51" s="305"/>
    </row>
    <row r="52" spans="1:27" ht="15" customHeight="1">
      <c r="A52" s="1082"/>
      <c r="B52" s="930"/>
      <c r="C52" s="931"/>
      <c r="D52" s="837" t="s">
        <v>561</v>
      </c>
      <c r="E52" s="838"/>
      <c r="F52" s="839"/>
      <c r="G52" s="879"/>
      <c r="H52" s="880"/>
      <c r="I52" s="880"/>
      <c r="J52" s="880"/>
      <c r="K52" s="880"/>
      <c r="L52" s="881"/>
      <c r="M52" s="917"/>
      <c r="N52" s="858"/>
      <c r="O52" s="858"/>
      <c r="P52" s="918"/>
      <c r="Q52" s="1317"/>
      <c r="R52" s="1321"/>
      <c r="S52" s="858"/>
      <c r="T52" s="1321"/>
      <c r="U52" s="1318"/>
      <c r="V52" s="133"/>
      <c r="W52" s="305"/>
      <c r="X52" s="305"/>
      <c r="Y52" s="305"/>
      <c r="Z52" s="305"/>
      <c r="AA52" s="305"/>
    </row>
    <row r="53" spans="1:27" ht="15" customHeight="1"/>
    <row r="54" spans="1:27" ht="15" customHeight="1"/>
    <row r="55" spans="1:27" ht="15" customHeight="1">
      <c r="A55" t="s">
        <v>306</v>
      </c>
      <c r="B55"/>
      <c r="C55"/>
      <c r="D55"/>
    </row>
    <row r="56" spans="1:27" ht="15" customHeight="1">
      <c r="A56"/>
      <c r="B56" t="s">
        <v>327</v>
      </c>
      <c r="C56"/>
      <c r="D56"/>
    </row>
    <row r="57" spans="1:27">
      <c r="B57" s="4" t="s">
        <v>347</v>
      </c>
      <c r="C57" s="4"/>
    </row>
    <row r="58" spans="1:27">
      <c r="D58" s="5" t="s">
        <v>703</v>
      </c>
    </row>
    <row r="59" spans="1:27">
      <c r="D59" s="5" t="s">
        <v>7</v>
      </c>
    </row>
    <row r="60" spans="1:27">
      <c r="A60" s="4"/>
      <c r="B60" s="4" t="s">
        <v>11</v>
      </c>
      <c r="C60" s="4"/>
      <c r="D60" s="4"/>
      <c r="E60" s="4"/>
      <c r="F60" s="4"/>
    </row>
    <row r="61" spans="1:27">
      <c r="A61" s="4"/>
      <c r="B61" s="4"/>
      <c r="C61" s="4"/>
      <c r="D61" s="5" t="s">
        <v>746</v>
      </c>
      <c r="E61" s="4" t="s">
        <v>7</v>
      </c>
    </row>
    <row r="62" spans="1:27">
      <c r="A62" s="4"/>
      <c r="B62" s="4"/>
      <c r="C62" s="4"/>
      <c r="D62" s="5" t="s">
        <v>747</v>
      </c>
      <c r="E62" s="4" t="s">
        <v>7</v>
      </c>
    </row>
    <row r="63" spans="1:27">
      <c r="A63" s="4"/>
      <c r="B63" s="4"/>
      <c r="C63" s="4"/>
      <c r="D63" s="5" t="s">
        <v>748</v>
      </c>
      <c r="E63" s="4" t="s">
        <v>7</v>
      </c>
    </row>
    <row r="64" spans="1:27">
      <c r="A64" s="4"/>
      <c r="B64" s="4"/>
      <c r="C64" s="4"/>
      <c r="D64" s="5" t="s">
        <v>749</v>
      </c>
      <c r="E64" s="4" t="s">
        <v>7</v>
      </c>
    </row>
    <row r="65" spans="1:4">
      <c r="A65"/>
      <c r="B65" t="s">
        <v>4</v>
      </c>
      <c r="C65"/>
      <c r="D65"/>
    </row>
    <row r="66" spans="1:4">
      <c r="A66"/>
      <c r="B66"/>
      <c r="C66"/>
      <c r="D66" t="s">
        <v>6</v>
      </c>
    </row>
    <row r="67" spans="1:4">
      <c r="A67"/>
      <c r="B67"/>
      <c r="C67"/>
      <c r="D67" t="s">
        <v>265</v>
      </c>
    </row>
    <row r="68" spans="1:4">
      <c r="A68"/>
      <c r="B68" t="s">
        <v>262</v>
      </c>
      <c r="C68"/>
      <c r="D68"/>
    </row>
    <row r="69" spans="1:4" ht="39">
      <c r="A69"/>
      <c r="B69"/>
      <c r="C69"/>
      <c r="D69" s="123" t="s">
        <v>586</v>
      </c>
    </row>
    <row r="70" spans="1:4">
      <c r="A70"/>
      <c r="B70"/>
      <c r="C70"/>
      <c r="D70" t="s">
        <v>266</v>
      </c>
    </row>
    <row r="71" spans="1:4">
      <c r="A71"/>
      <c r="B71"/>
      <c r="C71"/>
      <c r="D71" t="s">
        <v>268</v>
      </c>
    </row>
    <row r="72" spans="1:4">
      <c r="A72"/>
      <c r="B72"/>
      <c r="C72"/>
      <c r="D72" t="s">
        <v>269</v>
      </c>
    </row>
    <row r="73" spans="1:4">
      <c r="A73"/>
      <c r="B73"/>
      <c r="C73"/>
      <c r="D73" t="s">
        <v>267</v>
      </c>
    </row>
    <row r="74" spans="1:4">
      <c r="A74"/>
      <c r="B74"/>
      <c r="C74"/>
      <c r="D74" s="150" t="s">
        <v>292</v>
      </c>
    </row>
    <row r="75" spans="1:4">
      <c r="A75"/>
      <c r="B75" t="s">
        <v>67</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464</v>
      </c>
    </row>
    <row r="84" spans="1:7">
      <c r="D84" s="5" t="s">
        <v>249</v>
      </c>
      <c r="F84" s="5" t="s">
        <v>249</v>
      </c>
    </row>
    <row r="85" spans="1:7">
      <c r="D85" s="4" t="s">
        <v>512</v>
      </c>
      <c r="F85" s="5" t="s">
        <v>273</v>
      </c>
    </row>
    <row r="86" spans="1:7">
      <c r="F86" t="s">
        <v>512</v>
      </c>
    </row>
    <row r="87" spans="1:7">
      <c r="F87"/>
    </row>
    <row r="90" spans="1:7">
      <c r="A90"/>
      <c r="B90" t="s">
        <v>357</v>
      </c>
      <c r="C90"/>
      <c r="D90"/>
    </row>
    <row r="91" spans="1:7" ht="26">
      <c r="A91"/>
      <c r="B91"/>
      <c r="C91"/>
      <c r="D91" s="50" t="s">
        <v>364</v>
      </c>
      <c r="G91" s="5" t="s">
        <v>339</v>
      </c>
    </row>
    <row r="92" spans="1:7" ht="26">
      <c r="A92"/>
      <c r="B92"/>
      <c r="C92"/>
      <c r="D92" s="50" t="s">
        <v>346</v>
      </c>
      <c r="G92" s="5" t="s">
        <v>340</v>
      </c>
    </row>
    <row r="93" spans="1:7">
      <c r="A93"/>
      <c r="B93"/>
      <c r="C93"/>
      <c r="D93"/>
    </row>
    <row r="94" spans="1:7">
      <c r="A94"/>
      <c r="B94"/>
      <c r="C94"/>
      <c r="D94"/>
    </row>
    <row r="95" spans="1:7">
      <c r="A95"/>
      <c r="B95"/>
      <c r="C95"/>
      <c r="D95" t="s">
        <v>280</v>
      </c>
    </row>
    <row r="96" spans="1:7">
      <c r="A96"/>
      <c r="B96"/>
      <c r="C96"/>
      <c r="D96" t="s">
        <v>279</v>
      </c>
    </row>
    <row r="97" spans="1:6">
      <c r="A97"/>
      <c r="B97"/>
      <c r="C97"/>
      <c r="D97" t="s">
        <v>281</v>
      </c>
    </row>
    <row r="98" spans="1:6">
      <c r="A98"/>
      <c r="B98"/>
      <c r="C98"/>
      <c r="D98" s="150" t="s">
        <v>292</v>
      </c>
    </row>
    <row r="99" spans="1:6">
      <c r="A99"/>
      <c r="B99"/>
      <c r="C99"/>
      <c r="D99" t="s">
        <v>284</v>
      </c>
    </row>
    <row r="100" spans="1:6">
      <c r="A100"/>
      <c r="B100"/>
      <c r="C100"/>
      <c r="D100" t="s">
        <v>285</v>
      </c>
    </row>
    <row r="101" spans="1:6">
      <c r="A101"/>
      <c r="B101"/>
      <c r="C101"/>
      <c r="D101" t="s">
        <v>286</v>
      </c>
    </row>
    <row r="102" spans="1:6">
      <c r="A102"/>
      <c r="B102"/>
      <c r="C102"/>
      <c r="D102" t="s">
        <v>287</v>
      </c>
    </row>
    <row r="103" spans="1:6">
      <c r="A103"/>
      <c r="B103"/>
      <c r="C103"/>
      <c r="D103" t="s">
        <v>288</v>
      </c>
    </row>
    <row r="104" spans="1:6">
      <c r="A104"/>
      <c r="B104"/>
      <c r="C104"/>
      <c r="D104" s="150" t="s">
        <v>292</v>
      </c>
    </row>
    <row r="105" spans="1:6">
      <c r="A105"/>
      <c r="B105"/>
      <c r="C105"/>
      <c r="D105" s="150"/>
    </row>
    <row r="106" spans="1:6">
      <c r="B106" s="4"/>
      <c r="D106" s="304" t="s">
        <v>515</v>
      </c>
    </row>
    <row r="107" spans="1:6" ht="13.5" customHeight="1">
      <c r="D107" t="s">
        <v>516</v>
      </c>
    </row>
    <row r="108" spans="1:6">
      <c r="D108" t="s">
        <v>517</v>
      </c>
    </row>
    <row r="109" spans="1:6">
      <c r="D109" s="304"/>
      <c r="F109"/>
    </row>
  </sheetData>
  <mergeCells count="172">
    <mergeCell ref="S51:S52"/>
    <mergeCell ref="T51:U52"/>
    <mergeCell ref="D52:F52"/>
    <mergeCell ref="A51:A52"/>
    <mergeCell ref="B51:C52"/>
    <mergeCell ref="D51:F51"/>
    <mergeCell ref="G51:L52"/>
    <mergeCell ref="M51:P52"/>
    <mergeCell ref="Q51:R52"/>
    <mergeCell ref="F46:I46"/>
    <mergeCell ref="S46:AE46"/>
    <mergeCell ref="F47:I47"/>
    <mergeCell ref="S47:AE47"/>
    <mergeCell ref="A49:C50"/>
    <mergeCell ref="D49:F50"/>
    <mergeCell ref="G49:L50"/>
    <mergeCell ref="M49:P50"/>
    <mergeCell ref="Q49:U50"/>
    <mergeCell ref="C43:D43"/>
    <mergeCell ref="F43:I43"/>
    <mergeCell ref="F44:O44"/>
    <mergeCell ref="F45:G45"/>
    <mergeCell ref="I45:K45"/>
    <mergeCell ref="M45:O45"/>
    <mergeCell ref="S45:AE45"/>
    <mergeCell ref="S37:AD37"/>
    <mergeCell ref="A38:F39"/>
    <mergeCell ref="G38:I39"/>
    <mergeCell ref="S38:AD38"/>
    <mergeCell ref="A41:G42"/>
    <mergeCell ref="S39:AD40"/>
    <mergeCell ref="R41:R42"/>
    <mergeCell ref="S41:AD42"/>
    <mergeCell ref="S43:AD43"/>
    <mergeCell ref="A35:L36"/>
    <mergeCell ref="M35:M36"/>
    <mergeCell ref="S35:AD35"/>
    <mergeCell ref="AI35:AS35"/>
    <mergeCell ref="S36:AD36"/>
    <mergeCell ref="AI36:AS36"/>
    <mergeCell ref="A33:L33"/>
    <mergeCell ref="M33:M34"/>
    <mergeCell ref="S33:AD33"/>
    <mergeCell ref="A34:L34"/>
    <mergeCell ref="S34:AD34"/>
    <mergeCell ref="AI34:AS34"/>
    <mergeCell ref="A30:L30"/>
    <mergeCell ref="S30:AD30"/>
    <mergeCell ref="A31:L32"/>
    <mergeCell ref="M31:M32"/>
    <mergeCell ref="S31:AD31"/>
    <mergeCell ref="S32:AD32"/>
    <mergeCell ref="R25:S26"/>
    <mergeCell ref="A26:F27"/>
    <mergeCell ref="G26:I26"/>
    <mergeCell ref="R27:R28"/>
    <mergeCell ref="S27:AD28"/>
    <mergeCell ref="A29:M29"/>
    <mergeCell ref="S29:AD29"/>
    <mergeCell ref="S22:U23"/>
    <mergeCell ref="V22:X23"/>
    <mergeCell ref="Y22:Z23"/>
    <mergeCell ref="AB22:AC23"/>
    <mergeCell ref="AD22:AE23"/>
    <mergeCell ref="AG22:AG23"/>
    <mergeCell ref="A22:A23"/>
    <mergeCell ref="B22:D22"/>
    <mergeCell ref="F22:I22"/>
    <mergeCell ref="K22:K23"/>
    <mergeCell ref="L22:M23"/>
    <mergeCell ref="N22:R22"/>
    <mergeCell ref="B23:D23"/>
    <mergeCell ref="F23:I23"/>
    <mergeCell ref="N23:P23"/>
    <mergeCell ref="S20:U21"/>
    <mergeCell ref="V20:X21"/>
    <mergeCell ref="Y20:Z21"/>
    <mergeCell ref="AB20:AC21"/>
    <mergeCell ref="AD20:AE21"/>
    <mergeCell ref="AG20:AG21"/>
    <mergeCell ref="A20:A21"/>
    <mergeCell ref="B20:D20"/>
    <mergeCell ref="F20:I20"/>
    <mergeCell ref="K20:K21"/>
    <mergeCell ref="L20:M21"/>
    <mergeCell ref="N20:R20"/>
    <mergeCell ref="B21:D21"/>
    <mergeCell ref="F21:I21"/>
    <mergeCell ref="N21:P21"/>
    <mergeCell ref="S18:U19"/>
    <mergeCell ref="V18:X19"/>
    <mergeCell ref="Y18:Z19"/>
    <mergeCell ref="AB18:AC19"/>
    <mergeCell ref="AD18:AE19"/>
    <mergeCell ref="AG18:AG19"/>
    <mergeCell ref="A18:A19"/>
    <mergeCell ref="B18:D18"/>
    <mergeCell ref="F18:I18"/>
    <mergeCell ref="K18:K19"/>
    <mergeCell ref="L18:M19"/>
    <mergeCell ref="N18:R18"/>
    <mergeCell ref="B19:D19"/>
    <mergeCell ref="F19:I19"/>
    <mergeCell ref="N19:P19"/>
    <mergeCell ref="S16:U17"/>
    <mergeCell ref="V16:X17"/>
    <mergeCell ref="Y16:Z17"/>
    <mergeCell ref="AB16:AC17"/>
    <mergeCell ref="AD16:AE17"/>
    <mergeCell ref="AG16:AG17"/>
    <mergeCell ref="A16:A17"/>
    <mergeCell ref="B16:D16"/>
    <mergeCell ref="F16:I16"/>
    <mergeCell ref="K16:K17"/>
    <mergeCell ref="L16:M17"/>
    <mergeCell ref="N16:R16"/>
    <mergeCell ref="B17:D17"/>
    <mergeCell ref="F17:I17"/>
    <mergeCell ref="N17:P17"/>
    <mergeCell ref="V14:X15"/>
    <mergeCell ref="Y14:Z15"/>
    <mergeCell ref="AB14:AC15"/>
    <mergeCell ref="AD14:AE15"/>
    <mergeCell ref="AG14:AG15"/>
    <mergeCell ref="F15:I15"/>
    <mergeCell ref="A14:A15"/>
    <mergeCell ref="B14:D15"/>
    <mergeCell ref="F14:I14"/>
    <mergeCell ref="K14:M15"/>
    <mergeCell ref="N14:R15"/>
    <mergeCell ref="S14:U15"/>
    <mergeCell ref="A9:A10"/>
    <mergeCell ref="B9:D9"/>
    <mergeCell ref="F9:I10"/>
    <mergeCell ref="AC10:AE10"/>
    <mergeCell ref="B11:D11"/>
    <mergeCell ref="F11:I11"/>
    <mergeCell ref="A12:F12"/>
    <mergeCell ref="G12:L12"/>
    <mergeCell ref="S12:U12"/>
    <mergeCell ref="N9:R9"/>
    <mergeCell ref="S9:U9"/>
    <mergeCell ref="V9:Y9"/>
    <mergeCell ref="Z9:AB9"/>
    <mergeCell ref="AC9:AE9"/>
    <mergeCell ref="B10:D10"/>
    <mergeCell ref="N10:P10"/>
    <mergeCell ref="S10:U10"/>
    <mergeCell ref="V10:Y10"/>
    <mergeCell ref="Z10:AB10"/>
    <mergeCell ref="K9:M10"/>
    <mergeCell ref="A7:A8"/>
    <mergeCell ref="B7:D8"/>
    <mergeCell ref="F7:I8"/>
    <mergeCell ref="K7:M7"/>
    <mergeCell ref="N7:R8"/>
    <mergeCell ref="V7:Y7"/>
    <mergeCell ref="AC7:AE8"/>
    <mergeCell ref="K8:M8"/>
    <mergeCell ref="S8:U8"/>
    <mergeCell ref="V8:Y8"/>
    <mergeCell ref="Z8:AB8"/>
    <mergeCell ref="AA1:AE1"/>
    <mergeCell ref="A2:AE2"/>
    <mergeCell ref="U3:W3"/>
    <mergeCell ref="Y3:AE3"/>
    <mergeCell ref="U4:W4"/>
    <mergeCell ref="Y4:AE4"/>
    <mergeCell ref="A5:F5"/>
    <mergeCell ref="G5:L5"/>
    <mergeCell ref="N5:P5"/>
    <mergeCell ref="Q5:AE5"/>
  </mergeCells>
  <phoneticPr fontId="2"/>
  <conditionalFormatting sqref="A7:AE8 A9:K9 N9:AE10 A10:J10">
    <cfRule type="expression" dxfId="31" priority="2">
      <formula>$A$5=""</formula>
    </cfRule>
  </conditionalFormatting>
  <conditionalFormatting sqref="G38 A41:P47 A49:U52">
    <cfRule type="expression" dxfId="30" priority="3">
      <formula>$A$38=""</formula>
    </cfRule>
  </conditionalFormatting>
  <conditionalFormatting sqref="G5:AE5">
    <cfRule type="expression" dxfId="29" priority="1">
      <formula>$A$5=""</formula>
    </cfRule>
  </conditionalFormatting>
  <dataValidations count="16">
    <dataValidation type="list" allowBlank="1" showInputMessage="1" showErrorMessage="1" sqref="M51:P52" xr:uid="{F99DC217-DF83-4133-B54B-A23AA0F8B026}">
      <formula1>$D$106:$D$108</formula1>
    </dataValidation>
    <dataValidation type="list" allowBlank="1" showInputMessage="1" showErrorMessage="1" sqref="B22:D22 B18:D18 B20:D20 B16:D16 D51:F51" xr:uid="{5F9E138A-8798-4259-BD2D-260E33B1B29C}">
      <formula1>$F$84:$F$86</formula1>
    </dataValidation>
    <dataValidation type="list" allowBlank="1" showInputMessage="1" showErrorMessage="1" sqref="B9:D9" xr:uid="{BAC2D631-9AAF-4FE3-8B0D-6E8A1180177E}">
      <formula1>$D$84:$D$85</formula1>
    </dataValidation>
    <dataValidation type="list" allowBlank="1" showInputMessage="1" showErrorMessage="1" prompt="（空白）を選択した場合は、当該項目は「非表示」となります。" sqref="A5:F5" xr:uid="{988595B5-60CB-4004-BA05-9333D272A440}">
      <formula1>$B$56:$D$56</formula1>
    </dataValidation>
    <dataValidation type="list" allowBlank="1" showInputMessage="1" showErrorMessage="1" prompt="（空白）を選択した場合は、当該項目は「非表示」となります。" sqref="A38:F39" xr:uid="{53376910-FAC1-45EC-9376-DE7D6E76E097}">
      <formula1>$B$90:$D$90</formula1>
    </dataValidation>
    <dataValidation type="list" allowBlank="1" showInputMessage="1" showErrorMessage="1" sqref="A9:A10" xr:uid="{A0F21DE1-62EB-45C2-90A1-FFF261FA3C46}">
      <formula1>$D$58:$D$59</formula1>
    </dataValidation>
    <dataValidation type="list" allowBlank="1" showInputMessage="1" showErrorMessage="1" sqref="A16:A17" xr:uid="{94187D8A-AC6C-4E8A-982A-324E47F26614}">
      <formula1>$D$61:$E$61</formula1>
    </dataValidation>
    <dataValidation type="list" allowBlank="1" showInputMessage="1" showErrorMessage="1" sqref="S20 S16 S18 S22" xr:uid="{AAF422BE-4C4C-42ED-90B4-BDB5769EDF25}">
      <formula1>$D$69:$D$74</formula1>
    </dataValidation>
    <dataValidation type="list" allowBlank="1" showInputMessage="1" showErrorMessage="1" sqref="N9:R9 N22:R22 N18:R18 N20:R20 N16:R16" xr:uid="{549CCE0A-9DA7-4E76-BE72-6BEE8FACC03E}">
      <formula1>$D$66:$D$67</formula1>
    </dataValidation>
    <dataValidation type="list" allowBlank="1" showInputMessage="1" showErrorMessage="1" sqref="F47:I47" xr:uid="{B9BFC3DD-A6DE-4325-83EA-30414440BA06}">
      <formula1>$D$99:$D$104</formula1>
    </dataValidation>
    <dataValidation type="list" allowBlank="1" showInputMessage="1" showErrorMessage="1" sqref="F44:O44" xr:uid="{4784837A-941C-4E16-BB76-853EA84A4E62}">
      <formula1>$D$95:$D$98</formula1>
    </dataValidation>
    <dataValidation type="list" allowBlank="1" showInputMessage="1" showErrorMessage="1" sqref="B51:C52" xr:uid="{97A88613-330D-40D5-9E20-44355C0A3375}">
      <formula1>$D$91:$D$92</formula1>
    </dataValidation>
    <dataValidation type="list" allowBlank="1" showInputMessage="1" showErrorMessage="1" sqref="M33" xr:uid="{A067795C-62D9-4586-B849-6235D4D3A7A1}">
      <formula1>$D$76:$D$82</formula1>
    </dataValidation>
    <dataValidation type="list" allowBlank="1" showInputMessage="1" showErrorMessage="1" sqref="A18:A19" xr:uid="{F9134221-7649-4B5F-BE0A-9DCDED2E9FD1}">
      <formula1>$D$62:$E$62</formula1>
    </dataValidation>
    <dataValidation type="list" allowBlank="1" showInputMessage="1" showErrorMessage="1" sqref="A20:A21" xr:uid="{EA870984-6E4D-4351-A5A8-AA9E80DFBCAC}">
      <formula1>$D$63:$E$63</formula1>
    </dataValidation>
    <dataValidation type="list" allowBlank="1" showInputMessage="1" showErrorMessage="1" sqref="A22:A23" xr:uid="{AE6EBB06-0C66-409D-9E71-427F26375E6E}">
      <formula1>$D$64:$E$64</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96C0-BF8E-434B-A056-F87A13BEBFF7}">
  <sheetPr codeName="Sheet22">
    <tabColor rgb="FF00FFFF"/>
    <pageSetUpPr fitToPage="1"/>
  </sheetPr>
  <dimension ref="A1:BF209"/>
  <sheetViews>
    <sheetView showGridLines="0" workbookViewId="0">
      <selection activeCell="H5" sqref="H5"/>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5" width="5.08984375" style="5" customWidth="1"/>
    <col min="26" max="26" width="2.08984375" style="5" customWidth="1"/>
    <col min="27" max="28" width="3.6328125" style="5" customWidth="1"/>
    <col min="29" max="29" width="6.6328125" style="5" customWidth="1"/>
    <col min="30" max="31" width="3.6328125" style="5" customWidth="1"/>
    <col min="32" max="32" width="2" style="5" customWidth="1"/>
    <col min="33" max="39" width="3.6328125" style="5" customWidth="1"/>
    <col min="40" max="40" width="5.08984375" style="5" customWidth="1"/>
    <col min="41" max="41" width="6.6328125" style="5" customWidth="1"/>
    <col min="42" max="42" width="3.6328125" style="5" customWidth="1"/>
    <col min="43" max="43" width="5.08984375" style="5" customWidth="1"/>
    <col min="44" max="44" width="8.08984375" style="5" customWidth="1"/>
    <col min="45" max="46" width="3.6328125" style="5" customWidth="1"/>
    <col min="47" max="48" width="5.6328125" style="5" customWidth="1"/>
    <col min="49" max="49" width="12.6328125" style="5" customWidth="1"/>
    <col min="50" max="50" width="9.6328125" style="5" customWidth="1"/>
    <col min="51" max="51" width="6.6328125" style="169" customWidth="1"/>
    <col min="52" max="56" width="6.6328125" style="5" customWidth="1"/>
    <col min="57" max="58" width="9" style="5" customWidth="1"/>
    <col min="59" max="16384" width="9" style="5"/>
  </cols>
  <sheetData>
    <row r="1" spans="1:51" ht="15" customHeight="1">
      <c r="AL1" s="207"/>
      <c r="AM1" s="207"/>
      <c r="AN1" s="1022" t="s">
        <v>353</v>
      </c>
      <c r="AO1" s="1023"/>
      <c r="AP1" s="1023"/>
      <c r="AQ1" s="1023"/>
      <c r="AR1" s="1023"/>
      <c r="AS1" s="1023"/>
      <c r="AT1" s="1024"/>
    </row>
    <row r="2" spans="1:51" ht="21" customHeight="1">
      <c r="A2" s="804" t="s">
        <v>289</v>
      </c>
      <c r="B2" s="804"/>
      <c r="C2" s="804"/>
      <c r="D2" s="804"/>
      <c r="E2" s="804"/>
      <c r="F2" s="804"/>
      <c r="G2" s="804"/>
      <c r="H2" s="804"/>
      <c r="I2" s="804"/>
      <c r="J2" s="804"/>
      <c r="K2" s="804"/>
      <c r="L2" s="804"/>
      <c r="M2" s="804"/>
      <c r="N2" s="804"/>
      <c r="O2" s="804"/>
      <c r="P2" s="804"/>
      <c r="Q2" s="804"/>
      <c r="R2" s="804"/>
      <c r="S2" s="804"/>
      <c r="T2" s="804"/>
      <c r="U2" s="804"/>
      <c r="V2" s="804"/>
      <c r="W2" s="804"/>
      <c r="X2" s="804"/>
      <c r="Y2" s="804"/>
      <c r="Z2" s="804"/>
      <c r="AA2" s="804"/>
      <c r="AB2" s="804"/>
      <c r="AC2" s="804"/>
      <c r="AD2" s="804"/>
      <c r="AE2" s="804"/>
      <c r="AF2" s="804"/>
      <c r="AG2" s="804"/>
      <c r="AH2" s="804"/>
      <c r="AI2" s="804"/>
      <c r="AJ2" s="804"/>
      <c r="AK2" s="804"/>
      <c r="AL2" s="804"/>
      <c r="AM2" s="804"/>
      <c r="AN2" s="804"/>
      <c r="AO2" s="804"/>
      <c r="AP2" s="804"/>
      <c r="AQ2" s="804"/>
      <c r="AR2" s="804"/>
      <c r="AS2" s="804"/>
      <c r="AT2" s="804"/>
    </row>
    <row r="3" spans="1:51" ht="15" customHeight="1">
      <c r="G3" s="1026"/>
      <c r="H3" s="1026"/>
      <c r="I3" s="1026"/>
      <c r="J3" s="1026"/>
      <c r="K3" s="1026"/>
      <c r="L3" s="1026"/>
      <c r="M3" s="1026"/>
      <c r="N3" s="1026"/>
      <c r="O3" s="1026"/>
      <c r="P3" s="1026"/>
      <c r="Q3" s="1026"/>
      <c r="R3" s="1026"/>
      <c r="AG3" s="813" t="s">
        <v>293</v>
      </c>
      <c r="AH3" s="813"/>
      <c r="AI3" s="813"/>
      <c r="AJ3" s="813"/>
      <c r="AK3" s="125" t="s">
        <v>274</v>
      </c>
      <c r="AL3" s="805" t="str">
        <f>例＿様式１!L6</f>
        <v>○○○○○建設</v>
      </c>
      <c r="AM3" s="805"/>
      <c r="AN3" s="805"/>
      <c r="AO3" s="805"/>
      <c r="AP3" s="805"/>
      <c r="AQ3" s="805"/>
      <c r="AR3" s="805"/>
      <c r="AS3" s="805"/>
      <c r="AT3" s="805"/>
    </row>
    <row r="4" spans="1:51" ht="15" customHeight="1">
      <c r="G4" s="1026"/>
      <c r="H4" s="1026"/>
      <c r="I4" s="1026"/>
      <c r="J4" s="1026"/>
      <c r="K4" s="1026"/>
      <c r="L4" s="1026"/>
      <c r="M4" s="1026"/>
      <c r="N4" s="1026"/>
      <c r="O4" s="1026"/>
      <c r="P4" s="1026"/>
      <c r="Q4" s="1026"/>
      <c r="R4" s="1026"/>
      <c r="AG4" s="813" t="s">
        <v>294</v>
      </c>
      <c r="AH4" s="813"/>
      <c r="AI4" s="813"/>
      <c r="AJ4" s="813"/>
      <c r="AK4" s="125" t="s">
        <v>274</v>
      </c>
      <c r="AL4" s="806" t="str">
        <f>例＿様式１!B11</f>
        <v>県道○○線　○○○○○○○○○工事</v>
      </c>
      <c r="AM4" s="806"/>
      <c r="AN4" s="806"/>
      <c r="AO4" s="806"/>
      <c r="AP4" s="806"/>
      <c r="AQ4" s="806"/>
      <c r="AR4" s="806"/>
      <c r="AS4" s="806"/>
      <c r="AT4" s="806"/>
      <c r="AY4" s="5"/>
    </row>
    <row r="5" spans="1:51" ht="21" customHeight="1">
      <c r="A5" s="1025" t="s">
        <v>591</v>
      </c>
      <c r="B5" s="1025"/>
      <c r="C5" s="1025"/>
      <c r="D5" s="1025"/>
      <c r="E5" s="1025"/>
      <c r="F5" s="1025"/>
      <c r="O5" s="147"/>
      <c r="P5" s="147"/>
      <c r="Q5" s="1029" t="s">
        <v>693</v>
      </c>
      <c r="R5" s="1029"/>
      <c r="S5" s="1029"/>
      <c r="T5" s="1029"/>
      <c r="U5" s="1029"/>
      <c r="V5" s="1029"/>
      <c r="W5" s="1029"/>
      <c r="X5" s="1027" t="s">
        <v>694</v>
      </c>
      <c r="Y5" s="1027"/>
      <c r="Z5" s="1027"/>
      <c r="AA5" s="1027"/>
      <c r="AB5" s="1027"/>
      <c r="AC5" s="1027"/>
      <c r="AD5" s="1027"/>
      <c r="AE5" s="1027"/>
      <c r="AF5" s="1027"/>
      <c r="AG5" s="1027"/>
      <c r="AH5" s="1027"/>
      <c r="AI5" s="1027"/>
      <c r="AJ5" s="1027"/>
      <c r="AK5" s="1027"/>
      <c r="AL5" s="376"/>
      <c r="AM5" s="375"/>
      <c r="AN5" s="375"/>
      <c r="AO5" s="375"/>
      <c r="AP5" s="375"/>
      <c r="AQ5" s="375"/>
      <c r="AR5" s="375"/>
      <c r="AS5" s="375"/>
      <c r="AT5" s="375"/>
    </row>
    <row r="6" spans="1:51" ht="3" customHeight="1">
      <c r="A6" s="131"/>
      <c r="B6" s="147"/>
      <c r="C6" s="147"/>
      <c r="D6" s="147"/>
      <c r="E6" s="147"/>
      <c r="F6" s="147"/>
      <c r="G6" s="147"/>
      <c r="H6" s="147"/>
      <c r="I6" s="147"/>
      <c r="J6" s="147"/>
      <c r="K6" s="140"/>
      <c r="L6" s="140"/>
      <c r="M6" s="140"/>
      <c r="N6" s="140"/>
      <c r="O6" s="140"/>
      <c r="P6" s="140"/>
      <c r="Q6" s="140"/>
      <c r="R6" s="140"/>
      <c r="S6" s="140"/>
      <c r="T6" s="140"/>
      <c r="U6" s="149"/>
      <c r="V6" s="140"/>
      <c r="W6" s="140"/>
      <c r="X6" s="1027"/>
      <c r="Y6" s="1028"/>
      <c r="Z6" s="1028"/>
      <c r="AA6" s="1028"/>
      <c r="AB6" s="1028"/>
      <c r="AC6" s="1028"/>
      <c r="AD6" s="1028"/>
      <c r="AE6" s="1028"/>
      <c r="AF6" s="1028"/>
      <c r="AG6" s="1028"/>
      <c r="AH6" s="1028"/>
      <c r="AI6" s="1028"/>
      <c r="AJ6" s="1028"/>
      <c r="AK6" s="1028"/>
      <c r="AL6" s="376"/>
    </row>
    <row r="7" spans="1:51" ht="15" customHeight="1">
      <c r="A7" s="860" t="s">
        <v>588</v>
      </c>
      <c r="B7" s="153"/>
      <c r="C7" s="300" t="s">
        <v>313</v>
      </c>
      <c r="D7" s="300" t="s">
        <v>272</v>
      </c>
      <c r="E7" s="300" t="s">
        <v>587</v>
      </c>
      <c r="F7" s="155" t="s">
        <v>264</v>
      </c>
      <c r="G7" s="1016" t="s">
        <v>596</v>
      </c>
      <c r="H7" s="1017"/>
      <c r="I7" s="1017"/>
      <c r="J7" s="1017"/>
      <c r="K7" s="1017"/>
      <c r="L7" s="1017"/>
      <c r="M7" s="1017"/>
      <c r="N7" s="1017"/>
      <c r="O7" s="1018"/>
      <c r="Y7" s="860" t="s">
        <v>588</v>
      </c>
      <c r="Z7" s="154"/>
      <c r="AA7" s="995" t="s">
        <v>590</v>
      </c>
      <c r="AB7" s="995"/>
      <c r="AC7" s="995"/>
      <c r="AD7" s="995"/>
      <c r="AE7" s="995"/>
      <c r="AF7" s="151"/>
      <c r="AG7" s="807" t="s">
        <v>577</v>
      </c>
      <c r="AH7" s="808"/>
      <c r="AI7" s="808"/>
      <c r="AJ7" s="808"/>
      <c r="AK7" s="808"/>
      <c r="AL7" s="808"/>
      <c r="AM7" s="808"/>
      <c r="AN7" s="808"/>
      <c r="AO7" s="808"/>
      <c r="AP7" s="808"/>
      <c r="AQ7" s="808"/>
      <c r="AR7" s="808"/>
      <c r="AS7" s="809"/>
      <c r="AT7" s="351"/>
      <c r="AV7" s="4" t="s">
        <v>595</v>
      </c>
    </row>
    <row r="8" spans="1:51" ht="15" customHeight="1" thickBot="1">
      <c r="A8" s="861"/>
      <c r="B8" s="143" t="s">
        <v>272</v>
      </c>
      <c r="C8" s="301" t="s">
        <v>297</v>
      </c>
      <c r="D8" s="301" t="s">
        <v>274</v>
      </c>
      <c r="E8" s="301" t="s">
        <v>481</v>
      </c>
      <c r="F8" s="168" t="s">
        <v>264</v>
      </c>
      <c r="G8" s="1019" t="s">
        <v>696</v>
      </c>
      <c r="H8" s="1020"/>
      <c r="I8" s="1020"/>
      <c r="J8" s="1020"/>
      <c r="K8" s="1020"/>
      <c r="L8" s="1020"/>
      <c r="M8" s="1020"/>
      <c r="N8" s="1020"/>
      <c r="O8" s="1021"/>
      <c r="U8" s="4"/>
      <c r="Y8" s="861"/>
      <c r="Z8" s="142" t="s">
        <v>310</v>
      </c>
      <c r="AA8" s="886" t="s">
        <v>598</v>
      </c>
      <c r="AB8" s="886"/>
      <c r="AC8" s="886"/>
      <c r="AD8" s="886"/>
      <c r="AE8" s="886"/>
      <c r="AF8" s="132" t="s">
        <v>311</v>
      </c>
      <c r="AG8" s="810" t="s">
        <v>576</v>
      </c>
      <c r="AH8" s="811"/>
      <c r="AI8" s="811"/>
      <c r="AJ8" s="811"/>
      <c r="AK8" s="811"/>
      <c r="AL8" s="811"/>
      <c r="AM8" s="811"/>
      <c r="AN8" s="811"/>
      <c r="AO8" s="811"/>
      <c r="AP8" s="811"/>
      <c r="AQ8" s="811"/>
      <c r="AR8" s="811"/>
      <c r="AS8" s="812"/>
      <c r="AT8" s="351"/>
      <c r="AV8" s="814">
        <v>1</v>
      </c>
      <c r="AW8" s="814" t="str">
        <f>IF(OR(A9="○",A9=""),IF(OR(A9="○",A9=""),IF(OR(E9="女性",AND(E9="男性",AND(E10&lt;40,NOT(E10=0))),AND(E9="",AND(E10&lt;40,NOT(E10=0)))),"○","×")),IF(A9="工場製作","対象外",""))</f>
        <v>○</v>
      </c>
    </row>
    <row r="9" spans="1:51" ht="15" customHeight="1">
      <c r="A9" s="829" t="s">
        <v>58</v>
      </c>
      <c r="B9" s="153"/>
      <c r="C9" s="389" t="s">
        <v>753</v>
      </c>
      <c r="D9" s="154"/>
      <c r="E9" s="329" t="s">
        <v>593</v>
      </c>
      <c r="F9" s="155"/>
      <c r="G9" s="996" t="s">
        <v>797</v>
      </c>
      <c r="H9" s="990"/>
      <c r="I9" s="990"/>
      <c r="J9" s="990"/>
      <c r="K9" s="990"/>
      <c r="L9" s="990"/>
      <c r="M9" s="990"/>
      <c r="N9" s="990"/>
      <c r="O9" s="997"/>
      <c r="R9" s="984" t="s">
        <v>695</v>
      </c>
      <c r="S9" s="985"/>
      <c r="T9" s="985"/>
      <c r="U9" s="986"/>
      <c r="Y9" s="1001" t="s">
        <v>58</v>
      </c>
      <c r="Z9" s="125"/>
      <c r="AA9" s="1003" t="s">
        <v>754</v>
      </c>
      <c r="AB9" s="1003"/>
      <c r="AC9" s="1003"/>
      <c r="AD9" s="1003"/>
      <c r="AE9" s="1003"/>
      <c r="AF9" s="155"/>
      <c r="AG9" s="996" t="s">
        <v>506</v>
      </c>
      <c r="AH9" s="990"/>
      <c r="AI9" s="990"/>
      <c r="AJ9" s="990"/>
      <c r="AK9" s="990"/>
      <c r="AL9" s="990"/>
      <c r="AM9" s="990"/>
      <c r="AN9" s="990"/>
      <c r="AO9" s="990"/>
      <c r="AP9" s="990"/>
      <c r="AQ9" s="990"/>
      <c r="AR9" s="990"/>
      <c r="AS9" s="997"/>
      <c r="AT9" s="342"/>
      <c r="AV9" s="814"/>
      <c r="AW9" s="814"/>
    </row>
    <row r="10" spans="1:51" ht="15" customHeight="1">
      <c r="A10" s="830"/>
      <c r="B10" s="143" t="s">
        <v>272</v>
      </c>
      <c r="C10" s="392">
        <v>35828</v>
      </c>
      <c r="D10" s="301" t="s">
        <v>274</v>
      </c>
      <c r="E10" s="340">
        <f>IF(NOT(C10=""),DATEDIF(C10,$R$48,"Y"),"")</f>
        <v>27</v>
      </c>
      <c r="F10" s="168" t="s">
        <v>264</v>
      </c>
      <c r="G10" s="998"/>
      <c r="H10" s="999"/>
      <c r="I10" s="999"/>
      <c r="J10" s="999"/>
      <c r="K10" s="999"/>
      <c r="L10" s="999"/>
      <c r="M10" s="999"/>
      <c r="N10" s="999"/>
      <c r="O10" s="1000"/>
      <c r="R10" s="987"/>
      <c r="S10" s="811"/>
      <c r="T10" s="811"/>
      <c r="U10" s="988"/>
      <c r="Y10" s="1002"/>
      <c r="Z10" s="169" t="s">
        <v>272</v>
      </c>
      <c r="AA10" s="1004">
        <v>27456</v>
      </c>
      <c r="AB10" s="1004"/>
      <c r="AC10" s="1004"/>
      <c r="AD10" s="1004"/>
      <c r="AE10" s="1004"/>
      <c r="AF10" s="205" t="s">
        <v>264</v>
      </c>
      <c r="AG10" s="998"/>
      <c r="AH10" s="999"/>
      <c r="AI10" s="999"/>
      <c r="AJ10" s="999"/>
      <c r="AK10" s="999"/>
      <c r="AL10" s="999"/>
      <c r="AM10" s="999"/>
      <c r="AN10" s="999"/>
      <c r="AO10" s="999"/>
      <c r="AP10" s="999"/>
      <c r="AQ10" s="999"/>
      <c r="AR10" s="999"/>
      <c r="AS10" s="1000"/>
      <c r="AT10" s="342"/>
      <c r="AV10" s="814">
        <v>2</v>
      </c>
      <c r="AW10" s="814" t="str">
        <f>IF(OR(A11="○",A11=""),IF(OR(A11="○",A11=""),IF(OR(E11="女性",AND(E11="男性",AND(E12&lt;40,NOT(E12=0))),AND(E11="",AND(E12&lt;40,NOT(E12=0)))),"○","×")),IF(A11="工場製作","対象外",""))</f>
        <v>○</v>
      </c>
    </row>
    <row r="11" spans="1:51" ht="15" customHeight="1">
      <c r="A11" s="829" t="s">
        <v>58</v>
      </c>
      <c r="B11" s="153"/>
      <c r="C11" s="389" t="s">
        <v>752</v>
      </c>
      <c r="D11" s="154" t="s">
        <v>272</v>
      </c>
      <c r="E11" s="329" t="s">
        <v>594</v>
      </c>
      <c r="F11" s="155" t="s">
        <v>264</v>
      </c>
      <c r="G11" s="996" t="s">
        <v>507</v>
      </c>
      <c r="H11" s="990"/>
      <c r="I11" s="990"/>
      <c r="J11" s="990"/>
      <c r="K11" s="990"/>
      <c r="L11" s="990"/>
      <c r="M11" s="990"/>
      <c r="N11" s="990"/>
      <c r="O11" s="997"/>
      <c r="R11" s="989" t="s">
        <v>691</v>
      </c>
      <c r="S11" s="990"/>
      <c r="T11" s="990"/>
      <c r="U11" s="991"/>
      <c r="Y11" s="1001" t="s">
        <v>58</v>
      </c>
      <c r="Z11" s="328"/>
      <c r="AA11" s="1003" t="s">
        <v>755</v>
      </c>
      <c r="AB11" s="1003"/>
      <c r="AC11" s="1003"/>
      <c r="AD11" s="1003"/>
      <c r="AE11" s="1003"/>
      <c r="AF11" s="155"/>
      <c r="AG11" s="996" t="s">
        <v>507</v>
      </c>
      <c r="AH11" s="990"/>
      <c r="AI11" s="990"/>
      <c r="AJ11" s="990"/>
      <c r="AK11" s="990"/>
      <c r="AL11" s="990"/>
      <c r="AM11" s="990"/>
      <c r="AN11" s="990"/>
      <c r="AO11" s="990"/>
      <c r="AP11" s="990"/>
      <c r="AQ11" s="990"/>
      <c r="AR11" s="990"/>
      <c r="AS11" s="997"/>
      <c r="AT11" s="342"/>
      <c r="AV11" s="814"/>
      <c r="AW11" s="814"/>
    </row>
    <row r="12" spans="1:51" ht="15" customHeight="1" thickBot="1">
      <c r="A12" s="830"/>
      <c r="B12" s="143" t="s">
        <v>272</v>
      </c>
      <c r="C12" s="392">
        <v>31841</v>
      </c>
      <c r="D12" s="301" t="s">
        <v>274</v>
      </c>
      <c r="E12" s="340">
        <f>IF(NOT(C12=""),DATEDIF(C12,$R$48,"Y"),"")</f>
        <v>38</v>
      </c>
      <c r="F12" s="168" t="s">
        <v>264</v>
      </c>
      <c r="G12" s="998"/>
      <c r="H12" s="999"/>
      <c r="I12" s="999"/>
      <c r="J12" s="999"/>
      <c r="K12" s="999"/>
      <c r="L12" s="999"/>
      <c r="M12" s="999"/>
      <c r="N12" s="999"/>
      <c r="O12" s="1000"/>
      <c r="R12" s="992"/>
      <c r="S12" s="993"/>
      <c r="T12" s="993"/>
      <c r="U12" s="994"/>
      <c r="Y12" s="1002"/>
      <c r="Z12" s="337" t="s">
        <v>272</v>
      </c>
      <c r="AA12" s="1004">
        <v>27154</v>
      </c>
      <c r="AB12" s="1004"/>
      <c r="AC12" s="1004"/>
      <c r="AD12" s="1004"/>
      <c r="AE12" s="1004"/>
      <c r="AF12" s="168" t="s">
        <v>264</v>
      </c>
      <c r="AG12" s="998"/>
      <c r="AH12" s="999"/>
      <c r="AI12" s="999"/>
      <c r="AJ12" s="999"/>
      <c r="AK12" s="999"/>
      <c r="AL12" s="999"/>
      <c r="AM12" s="999"/>
      <c r="AN12" s="999"/>
      <c r="AO12" s="999"/>
      <c r="AP12" s="999"/>
      <c r="AQ12" s="999"/>
      <c r="AR12" s="999"/>
      <c r="AS12" s="1000"/>
      <c r="AT12" s="342"/>
      <c r="AV12" s="814">
        <v>3</v>
      </c>
      <c r="AW12" s="814" t="str">
        <f>IF(OR(A13="○",A13=""),IF(OR(A13="○",A13=""),IF(OR(E13="女性",AND(E13="男性",AND(E14&lt;40,NOT(E14=0))),AND(E13="",AND(E14&lt;40,NOT(E14=0)))),"○","×")),IF(A13="工場製作","対象外",""))</f>
        <v>対象外</v>
      </c>
    </row>
    <row r="13" spans="1:51" ht="15" customHeight="1">
      <c r="A13" s="829" t="s">
        <v>348</v>
      </c>
      <c r="B13" s="153"/>
      <c r="C13" s="389" t="s">
        <v>751</v>
      </c>
      <c r="D13" s="154" t="s">
        <v>272</v>
      </c>
      <c r="E13" s="329"/>
      <c r="F13" s="155" t="s">
        <v>264</v>
      </c>
      <c r="G13" s="996"/>
      <c r="H13" s="990"/>
      <c r="I13" s="990"/>
      <c r="J13" s="990"/>
      <c r="K13" s="990"/>
      <c r="L13" s="990"/>
      <c r="M13" s="990"/>
      <c r="N13" s="990"/>
      <c r="O13" s="997"/>
      <c r="Y13" s="1001" t="s">
        <v>7</v>
      </c>
      <c r="Z13" s="328"/>
      <c r="AA13" s="1003"/>
      <c r="AB13" s="1003"/>
      <c r="AC13" s="1003"/>
      <c r="AD13" s="1003"/>
      <c r="AE13" s="1003"/>
      <c r="AF13" s="155"/>
      <c r="AG13" s="996"/>
      <c r="AH13" s="990"/>
      <c r="AI13" s="990"/>
      <c r="AJ13" s="990"/>
      <c r="AK13" s="990"/>
      <c r="AL13" s="990"/>
      <c r="AM13" s="990"/>
      <c r="AN13" s="990"/>
      <c r="AO13" s="990"/>
      <c r="AP13" s="990"/>
      <c r="AQ13" s="990"/>
      <c r="AR13" s="990"/>
      <c r="AS13" s="997"/>
      <c r="AT13" s="342"/>
      <c r="AV13" s="814"/>
      <c r="AW13" s="814"/>
    </row>
    <row r="14" spans="1:51" ht="15" customHeight="1">
      <c r="A14" s="830"/>
      <c r="B14" s="143" t="s">
        <v>272</v>
      </c>
      <c r="C14" s="392"/>
      <c r="D14" s="301" t="s">
        <v>274</v>
      </c>
      <c r="E14" s="340" t="str">
        <f>IF(NOT(C14=""),DATEDIF(C14,$R$48,"Y"),"")</f>
        <v/>
      </c>
      <c r="F14" s="168" t="s">
        <v>264</v>
      </c>
      <c r="G14" s="998"/>
      <c r="H14" s="999"/>
      <c r="I14" s="999"/>
      <c r="J14" s="999"/>
      <c r="K14" s="999"/>
      <c r="L14" s="999"/>
      <c r="M14" s="999"/>
      <c r="N14" s="999"/>
      <c r="O14" s="1000"/>
      <c r="Y14" s="1002"/>
      <c r="Z14" s="337" t="s">
        <v>272</v>
      </c>
      <c r="AA14" s="1004"/>
      <c r="AB14" s="1004"/>
      <c r="AC14" s="1004"/>
      <c r="AD14" s="1004"/>
      <c r="AE14" s="1004"/>
      <c r="AF14" s="168" t="s">
        <v>264</v>
      </c>
      <c r="AG14" s="998"/>
      <c r="AH14" s="999"/>
      <c r="AI14" s="999"/>
      <c r="AJ14" s="999"/>
      <c r="AK14" s="999"/>
      <c r="AL14" s="999"/>
      <c r="AM14" s="999"/>
      <c r="AN14" s="999"/>
      <c r="AO14" s="999"/>
      <c r="AP14" s="999"/>
      <c r="AQ14" s="999"/>
      <c r="AR14" s="999"/>
      <c r="AS14" s="1000"/>
      <c r="AT14" s="342"/>
    </row>
    <row r="15" spans="1:51" ht="3" customHeight="1">
      <c r="A15" s="131"/>
      <c r="B15" s="131"/>
      <c r="C15" s="131"/>
      <c r="D15" s="131"/>
      <c r="E15" s="131"/>
      <c r="F15" s="131"/>
      <c r="G15" s="131"/>
      <c r="H15" s="131"/>
      <c r="I15" s="131"/>
      <c r="J15" s="131"/>
      <c r="P15" s="126"/>
    </row>
    <row r="16" spans="1:51" ht="18" customHeight="1">
      <c r="A16" s="965" t="str">
        <f>IF(AND(様式３!A5 = "",R11="しない"),"【参考】","")</f>
        <v/>
      </c>
      <c r="B16" s="965"/>
      <c r="H16" s="960" t="s">
        <v>504</v>
      </c>
      <c r="I16" s="960"/>
      <c r="J16" s="960"/>
      <c r="K16" s="960"/>
      <c r="L16" s="960"/>
      <c r="M16" s="960"/>
      <c r="N16" s="960"/>
      <c r="U16" s="964" t="str">
        <f>IF(様式３!A5 = "","入札公告に示す配置技術者の同種工事の施工実績","")</f>
        <v/>
      </c>
      <c r="V16" s="964"/>
      <c r="W16" s="964"/>
      <c r="X16" s="964"/>
      <c r="Y16" s="964"/>
      <c r="Z16" s="964"/>
      <c r="AA16" s="964"/>
      <c r="AB16" s="964"/>
      <c r="AC16" s="964"/>
      <c r="AD16" s="964"/>
      <c r="AE16" s="964"/>
      <c r="AF16" s="964"/>
      <c r="AG16" s="964"/>
      <c r="AH16" s="964"/>
      <c r="AI16" s="964"/>
      <c r="AJ16" s="964"/>
      <c r="AK16" s="964"/>
      <c r="AL16" s="964"/>
      <c r="AM16" s="964"/>
      <c r="AN16" s="964"/>
      <c r="AO16" s="964"/>
      <c r="AP16" s="964"/>
      <c r="AQ16" s="964"/>
      <c r="AR16" s="964"/>
      <c r="AS16" s="964"/>
      <c r="AT16" s="964"/>
    </row>
    <row r="17" spans="1:58" ht="15" customHeight="1">
      <c r="A17" s="963" t="str">
        <f>IF(様式３!A5=B78,B78,"■同種工事の施工実績")</f>
        <v>■同種工事の施工実績</v>
      </c>
      <c r="B17" s="963"/>
      <c r="C17" s="963"/>
      <c r="D17" s="963"/>
      <c r="E17" s="963"/>
      <c r="F17" s="963"/>
      <c r="G17" s="963"/>
      <c r="H17" s="961" t="str">
        <f>様式３!$G$5</f>
        <v>対象期間：平成23年度～入札参加申込期限日</v>
      </c>
      <c r="I17" s="961"/>
      <c r="J17" s="961"/>
      <c r="K17" s="961"/>
      <c r="L17" s="961"/>
      <c r="M17" s="961"/>
      <c r="N17" s="961"/>
      <c r="O17" s="961"/>
      <c r="P17" s="961"/>
      <c r="Q17" s="961"/>
      <c r="R17" s="961"/>
      <c r="S17" s="961"/>
      <c r="T17" s="961"/>
      <c r="U17" s="935" t="s">
        <v>463</v>
      </c>
      <c r="V17" s="935"/>
      <c r="W17" s="935"/>
      <c r="X17" s="824" t="str">
        <f>様式３!$Q$5</f>
        <v>鉄筋コンクリート構造の橋台又は橋脚（歩道橋を除く）工事</v>
      </c>
      <c r="Y17" s="824"/>
      <c r="Z17" s="824"/>
      <c r="AA17" s="824"/>
      <c r="AB17" s="824"/>
      <c r="AC17" s="824"/>
      <c r="AD17" s="824"/>
      <c r="AE17" s="824"/>
      <c r="AF17" s="824"/>
      <c r="AG17" s="824"/>
      <c r="AH17" s="824"/>
      <c r="AI17" s="824"/>
      <c r="AJ17" s="824"/>
      <c r="AK17" s="824"/>
      <c r="AL17" s="824"/>
      <c r="AM17" s="824"/>
      <c r="AN17" s="824"/>
      <c r="AO17" s="824"/>
      <c r="AP17" s="824"/>
      <c r="AQ17" s="824"/>
      <c r="AR17" s="824"/>
      <c r="AS17" s="824"/>
      <c r="AT17" s="824"/>
    </row>
    <row r="18" spans="1:58" ht="10.4" customHeight="1">
      <c r="A18" s="963"/>
      <c r="B18" s="963"/>
      <c r="C18" s="963"/>
      <c r="D18" s="963"/>
      <c r="E18" s="963"/>
      <c r="F18" s="963"/>
      <c r="G18" s="963"/>
      <c r="H18" s="962"/>
      <c r="I18" s="962"/>
      <c r="J18" s="962"/>
      <c r="K18" s="962"/>
      <c r="L18" s="962"/>
      <c r="M18" s="962"/>
      <c r="N18" s="962"/>
      <c r="O18" s="962"/>
      <c r="P18" s="962"/>
      <c r="Q18" s="962"/>
      <c r="R18" s="962"/>
      <c r="S18" s="962"/>
      <c r="T18" s="962"/>
      <c r="U18" s="935"/>
      <c r="V18" s="935"/>
      <c r="W18" s="935"/>
      <c r="X18" s="823"/>
      <c r="Y18" s="823"/>
      <c r="Z18" s="823"/>
      <c r="AA18" s="823"/>
      <c r="AB18" s="823"/>
      <c r="AC18" s="823"/>
      <c r="AD18" s="823"/>
      <c r="AE18" s="823"/>
      <c r="AF18" s="823"/>
      <c r="AG18" s="823"/>
      <c r="AH18" s="823"/>
      <c r="AI18" s="823"/>
      <c r="AJ18" s="823"/>
      <c r="AK18" s="823"/>
      <c r="AL18" s="823"/>
      <c r="AM18" s="823"/>
      <c r="AN18" s="823"/>
      <c r="AO18" s="823"/>
      <c r="AP18" s="823"/>
      <c r="AQ18" s="823"/>
      <c r="AR18" s="823"/>
      <c r="AS18" s="823"/>
      <c r="AT18" s="823"/>
    </row>
    <row r="19" spans="1:58" ht="3" customHeight="1">
      <c r="A19" s="127"/>
      <c r="B19" s="127"/>
      <c r="C19" s="127"/>
      <c r="D19" s="127"/>
      <c r="E19" s="127"/>
      <c r="F19" s="131"/>
      <c r="G19" s="131"/>
      <c r="H19" s="131"/>
      <c r="I19" s="131"/>
      <c r="J19" s="131"/>
      <c r="P19" s="126"/>
    </row>
    <row r="20" spans="1:58" ht="15" customHeight="1">
      <c r="A20" s="860" t="s">
        <v>52</v>
      </c>
      <c r="B20" s="153"/>
      <c r="C20" s="154" t="s">
        <v>313</v>
      </c>
      <c r="D20" s="155"/>
      <c r="E20" s="860" t="s">
        <v>340</v>
      </c>
      <c r="F20" s="807" t="s">
        <v>349</v>
      </c>
      <c r="G20" s="808"/>
      <c r="H20" s="808"/>
      <c r="I20" s="808"/>
      <c r="J20" s="809"/>
      <c r="K20" s="153"/>
      <c r="L20" s="808" t="s">
        <v>294</v>
      </c>
      <c r="M20" s="808"/>
      <c r="N20" s="808"/>
      <c r="O20" s="808"/>
      <c r="P20" s="808"/>
      <c r="Q20" s="808"/>
      <c r="R20" s="808"/>
      <c r="S20" s="808"/>
      <c r="T20" s="808"/>
      <c r="U20" s="808"/>
      <c r="V20" s="124"/>
      <c r="W20" s="807" t="s">
        <v>564</v>
      </c>
      <c r="X20" s="808"/>
      <c r="Y20" s="808"/>
      <c r="Z20" s="808"/>
      <c r="AA20" s="809"/>
      <c r="AB20" s="807" t="s">
        <v>4</v>
      </c>
      <c r="AC20" s="808"/>
      <c r="AD20" s="808"/>
      <c r="AE20" s="808"/>
      <c r="AF20" s="809"/>
      <c r="AG20" s="1118" t="s">
        <v>361</v>
      </c>
      <c r="AH20" s="1119"/>
      <c r="AI20" s="1119"/>
      <c r="AJ20" s="1119"/>
      <c r="AK20" s="1119"/>
      <c r="AL20" s="1119"/>
      <c r="AM20" s="1119"/>
      <c r="AN20" s="1119"/>
      <c r="AO20" s="1119"/>
      <c r="AP20" s="1119"/>
      <c r="AQ20" s="1120"/>
      <c r="AR20" s="807" t="s">
        <v>237</v>
      </c>
      <c r="AS20" s="808"/>
      <c r="AT20" s="809"/>
    </row>
    <row r="21" spans="1:58" ht="15" customHeight="1">
      <c r="A21" s="861"/>
      <c r="B21" s="143" t="s">
        <v>310</v>
      </c>
      <c r="C21" s="142" t="s">
        <v>297</v>
      </c>
      <c r="D21" s="168" t="s">
        <v>311</v>
      </c>
      <c r="E21" s="861"/>
      <c r="F21" s="810"/>
      <c r="G21" s="811"/>
      <c r="H21" s="811"/>
      <c r="I21" s="811"/>
      <c r="J21" s="812"/>
      <c r="K21" s="143"/>
      <c r="L21" s="811"/>
      <c r="M21" s="811"/>
      <c r="N21" s="811"/>
      <c r="O21" s="811"/>
      <c r="P21" s="811"/>
      <c r="Q21" s="811"/>
      <c r="R21" s="811"/>
      <c r="S21" s="811"/>
      <c r="T21" s="811"/>
      <c r="U21" s="811"/>
      <c r="V21" s="192"/>
      <c r="W21" s="810"/>
      <c r="X21" s="811"/>
      <c r="Y21" s="811"/>
      <c r="Z21" s="811"/>
      <c r="AA21" s="812"/>
      <c r="AB21" s="810"/>
      <c r="AC21" s="811"/>
      <c r="AD21" s="811"/>
      <c r="AE21" s="811"/>
      <c r="AF21" s="812"/>
      <c r="AG21" s="1121" t="str">
        <f>様式３!S8</f>
        <v>規模・寸法</v>
      </c>
      <c r="AH21" s="1122"/>
      <c r="AI21" s="1122"/>
      <c r="AJ21" s="1123"/>
      <c r="AK21" s="1124" t="str">
        <f>様式３!V8</f>
        <v>構造型式</v>
      </c>
      <c r="AL21" s="1125"/>
      <c r="AM21" s="1125"/>
      <c r="AN21" s="1126"/>
      <c r="AO21" s="1127" t="str">
        <f>様式３!Z8</f>
        <v>使用機材・数量</v>
      </c>
      <c r="AP21" s="1128"/>
      <c r="AQ21" s="1129"/>
      <c r="AR21" s="810"/>
      <c r="AS21" s="811"/>
      <c r="AT21" s="812"/>
    </row>
    <row r="22" spans="1:58" ht="15" customHeight="1">
      <c r="A22" s="829" t="s">
        <v>58</v>
      </c>
      <c r="B22" s="134"/>
      <c r="C22" s="287" t="str">
        <f>IF($R$11=$C$75,IF(Y9=$C$81,AA9,""),IF(A9=$C$81,C9,""))</f>
        <v>〇×　▲□</v>
      </c>
      <c r="D22" s="141"/>
      <c r="E22" s="829" t="s">
        <v>703</v>
      </c>
      <c r="F22" s="831" t="s">
        <v>554</v>
      </c>
      <c r="G22" s="832"/>
      <c r="H22" s="832"/>
      <c r="I22" s="832"/>
      <c r="J22" s="833"/>
      <c r="K22" s="134"/>
      <c r="L22" s="832" t="s">
        <v>757</v>
      </c>
      <c r="M22" s="832"/>
      <c r="N22" s="832"/>
      <c r="O22" s="832"/>
      <c r="P22" s="832"/>
      <c r="Q22" s="832"/>
      <c r="R22" s="832"/>
      <c r="S22" s="832"/>
      <c r="T22" s="832"/>
      <c r="U22" s="832"/>
      <c r="V22" s="315"/>
      <c r="W22" s="144"/>
      <c r="X22" s="1325">
        <v>42186</v>
      </c>
      <c r="Y22" s="1325"/>
      <c r="Z22" s="1325"/>
      <c r="AA22" s="1326"/>
      <c r="AB22" s="884" t="s">
        <v>6</v>
      </c>
      <c r="AC22" s="857"/>
      <c r="AD22" s="857"/>
      <c r="AE22" s="857"/>
      <c r="AF22" s="885"/>
      <c r="AG22" s="884" t="s">
        <v>758</v>
      </c>
      <c r="AH22" s="857"/>
      <c r="AI22" s="857"/>
      <c r="AJ22" s="1006"/>
      <c r="AK22" s="1007" t="s">
        <v>760</v>
      </c>
      <c r="AL22" s="857"/>
      <c r="AM22" s="857"/>
      <c r="AN22" s="1006"/>
      <c r="AO22" s="1007" t="s">
        <v>762</v>
      </c>
      <c r="AP22" s="857"/>
      <c r="AQ22" s="885"/>
      <c r="AR22" s="1112" t="s">
        <v>603</v>
      </c>
      <c r="AS22" s="1113"/>
      <c r="AT22" s="1114"/>
    </row>
    <row r="23" spans="1:58" ht="15" customHeight="1">
      <c r="A23" s="830"/>
      <c r="B23" s="152" t="s">
        <v>272</v>
      </c>
      <c r="C23" s="339">
        <f>IF($R$11=$C$75,IF(Y9=$C$81,AA10,""),IF(A9=$C$81,C10,""))</f>
        <v>27456</v>
      </c>
      <c r="D23" s="132" t="s">
        <v>264</v>
      </c>
      <c r="E23" s="830"/>
      <c r="F23" s="837" t="s">
        <v>756</v>
      </c>
      <c r="G23" s="838"/>
      <c r="H23" s="838"/>
      <c r="I23" s="838"/>
      <c r="J23" s="839"/>
      <c r="K23" s="152"/>
      <c r="L23" s="838"/>
      <c r="M23" s="838"/>
      <c r="N23" s="838"/>
      <c r="O23" s="838"/>
      <c r="P23" s="838"/>
      <c r="Q23" s="838"/>
      <c r="R23" s="838"/>
      <c r="S23" s="838"/>
      <c r="T23" s="838"/>
      <c r="U23" s="838"/>
      <c r="V23" s="316"/>
      <c r="W23" s="152" t="s">
        <v>263</v>
      </c>
      <c r="X23" s="1322">
        <v>42454</v>
      </c>
      <c r="Y23" s="1322"/>
      <c r="Z23" s="1322"/>
      <c r="AA23" s="1323"/>
      <c r="AB23" s="852" t="str">
        <f>IF(AB22=$C$90,"（出資比率","")</f>
        <v/>
      </c>
      <c r="AC23" s="886"/>
      <c r="AD23" s="267"/>
      <c r="AE23" s="886" t="str">
        <f>IF(AB23="","","％）")</f>
        <v/>
      </c>
      <c r="AF23" s="1011"/>
      <c r="AG23" s="917" t="s">
        <v>759</v>
      </c>
      <c r="AH23" s="858"/>
      <c r="AI23" s="858"/>
      <c r="AJ23" s="1005"/>
      <c r="AK23" s="1030" t="s">
        <v>761</v>
      </c>
      <c r="AL23" s="858"/>
      <c r="AM23" s="858"/>
      <c r="AN23" s="1005"/>
      <c r="AO23" s="1030" t="s">
        <v>763</v>
      </c>
      <c r="AP23" s="858"/>
      <c r="AQ23" s="918"/>
      <c r="AR23" s="1115"/>
      <c r="AS23" s="1116"/>
      <c r="AT23" s="1117"/>
    </row>
    <row r="24" spans="1:58" ht="15" customHeight="1">
      <c r="A24" s="829"/>
      <c r="B24" s="134"/>
      <c r="C24" s="287" t="str">
        <f>IF($R$11=$C$75,IF(Y11=$C$81,AA11,""),IF(A11=$C$81,C11,""))</f>
        <v>□★　〇▽</v>
      </c>
      <c r="D24" s="141"/>
      <c r="E24" s="829" t="s">
        <v>7</v>
      </c>
      <c r="F24" s="831"/>
      <c r="G24" s="832"/>
      <c r="H24" s="832"/>
      <c r="I24" s="832"/>
      <c r="J24" s="833"/>
      <c r="K24" s="134"/>
      <c r="L24" s="832"/>
      <c r="M24" s="832"/>
      <c r="N24" s="832"/>
      <c r="O24" s="832"/>
      <c r="P24" s="832"/>
      <c r="Q24" s="832"/>
      <c r="R24" s="832"/>
      <c r="S24" s="832"/>
      <c r="T24" s="832"/>
      <c r="U24" s="832"/>
      <c r="V24" s="317"/>
      <c r="W24" s="144"/>
      <c r="X24" s="1325"/>
      <c r="Y24" s="1325"/>
      <c r="Z24" s="1325"/>
      <c r="AA24" s="1326"/>
      <c r="AB24" s="884"/>
      <c r="AC24" s="857"/>
      <c r="AD24" s="857"/>
      <c r="AE24" s="857"/>
      <c r="AF24" s="885"/>
      <c r="AG24" s="884"/>
      <c r="AH24" s="857"/>
      <c r="AI24" s="857"/>
      <c r="AJ24" s="1006"/>
      <c r="AK24" s="1007"/>
      <c r="AL24" s="857"/>
      <c r="AM24" s="857"/>
      <c r="AN24" s="1006"/>
      <c r="AO24" s="1007"/>
      <c r="AP24" s="857"/>
      <c r="AQ24" s="885"/>
      <c r="AR24" s="1112" t="s">
        <v>603</v>
      </c>
      <c r="AS24" s="1113"/>
      <c r="AT24" s="1114"/>
    </row>
    <row r="25" spans="1:58" ht="15" customHeight="1">
      <c r="A25" s="830"/>
      <c r="B25" s="152" t="s">
        <v>272</v>
      </c>
      <c r="C25" s="339">
        <f>IF($R$11=$C$75,IF(Y11=$C$81,AA12,""),IF(A11=$C$81,C12,""))</f>
        <v>27154</v>
      </c>
      <c r="D25" s="132" t="s">
        <v>264</v>
      </c>
      <c r="E25" s="830"/>
      <c r="F25" s="837"/>
      <c r="G25" s="838"/>
      <c r="H25" s="838"/>
      <c r="I25" s="838"/>
      <c r="J25" s="839"/>
      <c r="K25" s="152"/>
      <c r="L25" s="838"/>
      <c r="M25" s="838"/>
      <c r="N25" s="838"/>
      <c r="O25" s="838"/>
      <c r="P25" s="838"/>
      <c r="Q25" s="838"/>
      <c r="R25" s="838"/>
      <c r="S25" s="838"/>
      <c r="T25" s="838"/>
      <c r="U25" s="838"/>
      <c r="V25" s="316"/>
      <c r="W25" s="152" t="s">
        <v>263</v>
      </c>
      <c r="X25" s="1322"/>
      <c r="Y25" s="1322"/>
      <c r="Z25" s="1322"/>
      <c r="AA25" s="1323"/>
      <c r="AB25" s="852" t="str">
        <f>IF(AB24=$C$90,"（出資比率","")</f>
        <v/>
      </c>
      <c r="AC25" s="886"/>
      <c r="AD25" s="267"/>
      <c r="AE25" s="886" t="str">
        <f>IF(AB25="","","％）")</f>
        <v/>
      </c>
      <c r="AF25" s="1011"/>
      <c r="AG25" s="917"/>
      <c r="AH25" s="858"/>
      <c r="AI25" s="858"/>
      <c r="AJ25" s="1005"/>
      <c r="AK25" s="1030"/>
      <c r="AL25" s="858"/>
      <c r="AM25" s="858"/>
      <c r="AN25" s="1005"/>
      <c r="AO25" s="1030"/>
      <c r="AP25" s="858"/>
      <c r="AQ25" s="918"/>
      <c r="AR25" s="1115"/>
      <c r="AS25" s="1116"/>
      <c r="AT25" s="1117"/>
    </row>
    <row r="26" spans="1:58" ht="15" customHeight="1">
      <c r="A26" s="829"/>
      <c r="B26" s="134"/>
      <c r="C26" s="287" t="str">
        <f>IF($R$11=$C$75,IF(Y13=$C$81,AA13,""),IF(A13=$C$81,C13,""))</f>
        <v/>
      </c>
      <c r="D26" s="141"/>
      <c r="E26" s="829" t="s">
        <v>7</v>
      </c>
      <c r="F26" s="831"/>
      <c r="G26" s="832"/>
      <c r="H26" s="832"/>
      <c r="I26" s="832"/>
      <c r="J26" s="833"/>
      <c r="K26" s="134"/>
      <c r="L26" s="832"/>
      <c r="M26" s="832"/>
      <c r="N26" s="832"/>
      <c r="O26" s="832"/>
      <c r="P26" s="832"/>
      <c r="Q26" s="832"/>
      <c r="R26" s="832"/>
      <c r="S26" s="832"/>
      <c r="T26" s="832"/>
      <c r="U26" s="832"/>
      <c r="V26" s="317"/>
      <c r="W26" s="144"/>
      <c r="X26" s="1325"/>
      <c r="Y26" s="1325"/>
      <c r="Z26" s="1325"/>
      <c r="AA26" s="1326"/>
      <c r="AB26" s="884"/>
      <c r="AC26" s="857"/>
      <c r="AD26" s="857"/>
      <c r="AE26" s="857"/>
      <c r="AF26" s="885"/>
      <c r="AG26" s="884"/>
      <c r="AH26" s="857"/>
      <c r="AI26" s="857"/>
      <c r="AJ26" s="1006"/>
      <c r="AK26" s="1007"/>
      <c r="AL26" s="857"/>
      <c r="AM26" s="857"/>
      <c r="AN26" s="1006"/>
      <c r="AO26" s="1007"/>
      <c r="AP26" s="857"/>
      <c r="AQ26" s="885"/>
      <c r="AR26" s="1112" t="s">
        <v>603</v>
      </c>
      <c r="AS26" s="1113"/>
      <c r="AT26" s="1114"/>
    </row>
    <row r="27" spans="1:58" ht="15" customHeight="1">
      <c r="A27" s="830"/>
      <c r="B27" s="152" t="s">
        <v>272</v>
      </c>
      <c r="C27" s="339" t="str">
        <f>IF($R$11=$C$75,IF(Y13=$C$81,AA14,""),IF(A13=$C$81,C14,""))</f>
        <v/>
      </c>
      <c r="D27" s="132" t="s">
        <v>264</v>
      </c>
      <c r="E27" s="830"/>
      <c r="F27" s="837"/>
      <c r="G27" s="838"/>
      <c r="H27" s="838"/>
      <c r="I27" s="838"/>
      <c r="J27" s="839"/>
      <c r="K27" s="152"/>
      <c r="L27" s="838"/>
      <c r="M27" s="838"/>
      <c r="N27" s="838"/>
      <c r="O27" s="838"/>
      <c r="P27" s="838"/>
      <c r="Q27" s="838"/>
      <c r="R27" s="838"/>
      <c r="S27" s="838"/>
      <c r="T27" s="838"/>
      <c r="U27" s="838"/>
      <c r="V27" s="316"/>
      <c r="W27" s="152" t="s">
        <v>263</v>
      </c>
      <c r="X27" s="1322"/>
      <c r="Y27" s="1322"/>
      <c r="Z27" s="1322"/>
      <c r="AA27" s="1323"/>
      <c r="AB27" s="852" t="str">
        <f>IF(AB26=$C$90,"（出資比率","")</f>
        <v/>
      </c>
      <c r="AC27" s="886"/>
      <c r="AD27" s="267"/>
      <c r="AE27" s="886" t="str">
        <f>IF(AB27="","","％）")</f>
        <v/>
      </c>
      <c r="AF27" s="1011"/>
      <c r="AG27" s="917"/>
      <c r="AH27" s="858"/>
      <c r="AI27" s="858"/>
      <c r="AJ27" s="1005"/>
      <c r="AK27" s="1030"/>
      <c r="AL27" s="858"/>
      <c r="AM27" s="858"/>
      <c r="AN27" s="1005"/>
      <c r="AO27" s="1030"/>
      <c r="AP27" s="858"/>
      <c r="AQ27" s="918"/>
      <c r="AR27" s="1115"/>
      <c r="AS27" s="1116"/>
      <c r="AT27" s="1117"/>
    </row>
    <row r="28" spans="1:58" ht="10.4" customHeight="1">
      <c r="W28" s="125"/>
      <c r="X28" s="125"/>
      <c r="Y28" s="125"/>
      <c r="Z28" s="125"/>
    </row>
    <row r="29" spans="1:58" ht="21" customHeight="1">
      <c r="A29" s="862" t="s">
        <v>328</v>
      </c>
      <c r="B29" s="862"/>
      <c r="C29" s="862"/>
      <c r="D29" s="862"/>
      <c r="E29" s="862"/>
      <c r="F29" s="202"/>
      <c r="G29" s="202"/>
      <c r="H29" s="823" t="str">
        <f>様式３!$G$12</f>
        <v>対象期間：平成30年度～令和7年度</v>
      </c>
      <c r="I29" s="823"/>
      <c r="J29" s="823"/>
      <c r="K29" s="823"/>
      <c r="L29" s="823"/>
      <c r="M29" s="823"/>
      <c r="N29" s="823"/>
      <c r="O29" s="823"/>
      <c r="P29" s="823"/>
      <c r="Q29" s="1034" t="s">
        <v>462</v>
      </c>
      <c r="R29" s="1034"/>
      <c r="S29" s="1034"/>
      <c r="T29" s="1034"/>
      <c r="U29" s="148"/>
      <c r="W29" s="140"/>
      <c r="X29" s="140"/>
      <c r="Y29" s="140"/>
      <c r="Z29" s="140"/>
      <c r="AA29" s="140"/>
      <c r="AB29" s="140"/>
      <c r="AC29" s="140"/>
      <c r="AD29" s="140"/>
      <c r="AE29" s="140"/>
      <c r="AF29" s="140"/>
      <c r="AG29" s="140"/>
      <c r="AH29" s="140"/>
      <c r="AI29" s="140"/>
      <c r="AJ29" s="140"/>
      <c r="AK29" s="140"/>
      <c r="AL29" s="140"/>
    </row>
    <row r="30" spans="1:58" ht="3" customHeight="1">
      <c r="A30" s="128"/>
      <c r="B30" s="128"/>
      <c r="C30" s="128"/>
      <c r="D30" s="128"/>
      <c r="E30" s="128"/>
      <c r="F30" s="130"/>
      <c r="G30" s="130"/>
      <c r="H30" s="130"/>
      <c r="I30" s="130"/>
      <c r="J30" s="130"/>
    </row>
    <row r="31" spans="1:58" ht="15" customHeight="1">
      <c r="A31" s="860" t="s">
        <v>52</v>
      </c>
      <c r="B31" s="153"/>
      <c r="C31" s="154" t="s">
        <v>313</v>
      </c>
      <c r="D31" s="155"/>
      <c r="E31" s="860" t="s">
        <v>340</v>
      </c>
      <c r="F31" s="807" t="s">
        <v>349</v>
      </c>
      <c r="G31" s="808"/>
      <c r="H31" s="808"/>
      <c r="I31" s="808"/>
      <c r="J31" s="809"/>
      <c r="K31" s="153"/>
      <c r="L31" s="808" t="s">
        <v>294</v>
      </c>
      <c r="M31" s="808"/>
      <c r="N31" s="808"/>
      <c r="O31" s="808"/>
      <c r="P31" s="808"/>
      <c r="Q31" s="808"/>
      <c r="R31" s="808"/>
      <c r="S31" s="808"/>
      <c r="T31" s="808"/>
      <c r="U31" s="808"/>
      <c r="V31" s="124"/>
      <c r="W31" s="807" t="s">
        <v>564</v>
      </c>
      <c r="X31" s="808"/>
      <c r="Y31" s="808"/>
      <c r="Z31" s="808"/>
      <c r="AA31" s="809"/>
      <c r="AB31" s="807" t="s">
        <v>4</v>
      </c>
      <c r="AC31" s="808"/>
      <c r="AD31" s="808"/>
      <c r="AE31" s="808"/>
      <c r="AF31" s="809"/>
      <c r="AG31" s="1008" t="s">
        <v>54</v>
      </c>
      <c r="AH31" s="1009"/>
      <c r="AI31" s="1009"/>
      <c r="AJ31" s="1009"/>
      <c r="AK31" s="1010"/>
      <c r="AL31" s="1008" t="s">
        <v>5</v>
      </c>
      <c r="AM31" s="1009"/>
      <c r="AN31" s="1009"/>
      <c r="AO31" s="1010"/>
      <c r="AP31" s="807" t="s">
        <v>8</v>
      </c>
      <c r="AQ31" s="808"/>
      <c r="AR31" s="809"/>
      <c r="AS31" s="807" t="s">
        <v>295</v>
      </c>
      <c r="AT31" s="809"/>
      <c r="AV31" s="1038" t="s">
        <v>682</v>
      </c>
      <c r="AW31" s="145" t="s">
        <v>308</v>
      </c>
      <c r="AX31" s="145" t="s">
        <v>309</v>
      </c>
      <c r="AY31" s="807" t="s">
        <v>320</v>
      </c>
      <c r="AZ31" s="808"/>
      <c r="BA31" s="808"/>
      <c r="BB31" s="808"/>
      <c r="BC31" s="808"/>
      <c r="BD31" s="809"/>
      <c r="BE31" s="145" t="s">
        <v>307</v>
      </c>
      <c r="BF31" s="161" t="s">
        <v>319</v>
      </c>
    </row>
    <row r="32" spans="1:58" ht="15" customHeight="1">
      <c r="A32" s="861"/>
      <c r="B32" s="143" t="s">
        <v>310</v>
      </c>
      <c r="C32" s="142" t="s">
        <v>297</v>
      </c>
      <c r="D32" s="168" t="s">
        <v>311</v>
      </c>
      <c r="E32" s="861"/>
      <c r="F32" s="810"/>
      <c r="G32" s="811"/>
      <c r="H32" s="811"/>
      <c r="I32" s="811"/>
      <c r="J32" s="812"/>
      <c r="K32" s="143" t="s">
        <v>310</v>
      </c>
      <c r="L32" s="811" t="s">
        <v>549</v>
      </c>
      <c r="M32" s="811"/>
      <c r="N32" s="811"/>
      <c r="O32" s="811"/>
      <c r="P32" s="811"/>
      <c r="Q32" s="811"/>
      <c r="R32" s="811"/>
      <c r="S32" s="811"/>
      <c r="T32" s="811"/>
      <c r="U32" s="811"/>
      <c r="V32" s="168" t="s">
        <v>311</v>
      </c>
      <c r="W32" s="810"/>
      <c r="X32" s="811"/>
      <c r="Y32" s="811"/>
      <c r="Z32" s="811"/>
      <c r="AA32" s="812"/>
      <c r="AB32" s="810"/>
      <c r="AC32" s="811"/>
      <c r="AD32" s="811"/>
      <c r="AE32" s="811"/>
      <c r="AF32" s="812"/>
      <c r="AG32" s="1008" t="s">
        <v>647</v>
      </c>
      <c r="AH32" s="1009"/>
      <c r="AI32" s="1009"/>
      <c r="AJ32" s="1009"/>
      <c r="AK32" s="1009"/>
      <c r="AL32" s="1009"/>
      <c r="AM32" s="1009"/>
      <c r="AN32" s="1009"/>
      <c r="AO32" s="1010"/>
      <c r="AP32" s="810"/>
      <c r="AQ32" s="811"/>
      <c r="AR32" s="812"/>
      <c r="AS32" s="810"/>
      <c r="AT32" s="812"/>
      <c r="AV32" s="1039"/>
      <c r="AW32" s="166"/>
      <c r="AX32" s="166"/>
      <c r="AY32" s="1031"/>
      <c r="AZ32" s="1032"/>
      <c r="BA32" s="1032"/>
      <c r="BB32" s="1032"/>
      <c r="BC32" s="1032"/>
      <c r="BD32" s="1033"/>
      <c r="BE32" s="160"/>
      <c r="BF32" s="166"/>
    </row>
    <row r="33" spans="1:58" ht="15" customHeight="1">
      <c r="A33" s="1081" t="str">
        <f>IF(A22="","",A22)</f>
        <v>○</v>
      </c>
      <c r="B33" s="134"/>
      <c r="C33" s="286"/>
      <c r="D33" s="141"/>
      <c r="E33" s="829" t="s">
        <v>703</v>
      </c>
      <c r="F33" s="831" t="s">
        <v>512</v>
      </c>
      <c r="G33" s="832"/>
      <c r="H33" s="832"/>
      <c r="I33" s="832"/>
      <c r="J33" s="833"/>
      <c r="K33" s="134"/>
      <c r="L33" s="832" t="s">
        <v>766</v>
      </c>
      <c r="M33" s="832"/>
      <c r="N33" s="832"/>
      <c r="O33" s="832"/>
      <c r="P33" s="832"/>
      <c r="Q33" s="832"/>
      <c r="R33" s="832"/>
      <c r="S33" s="832"/>
      <c r="T33" s="832"/>
      <c r="U33" s="832"/>
      <c r="V33" s="141"/>
      <c r="W33" s="144"/>
      <c r="X33" s="1325">
        <v>44449</v>
      </c>
      <c r="Y33" s="1325"/>
      <c r="Z33" s="1325"/>
      <c r="AA33" s="1326"/>
      <c r="AB33" s="884" t="s">
        <v>6</v>
      </c>
      <c r="AC33" s="857"/>
      <c r="AD33" s="857"/>
      <c r="AE33" s="857"/>
      <c r="AF33" s="885"/>
      <c r="AG33" s="978" t="s">
        <v>586</v>
      </c>
      <c r="AH33" s="979"/>
      <c r="AI33" s="979"/>
      <c r="AJ33" s="979"/>
      <c r="AK33" s="980"/>
      <c r="AL33" s="975" t="s">
        <v>520</v>
      </c>
      <c r="AM33" s="976"/>
      <c r="AN33" s="976"/>
      <c r="AO33" s="977"/>
      <c r="AP33" s="1295">
        <v>44627</v>
      </c>
      <c r="AQ33" s="1296"/>
      <c r="AR33" s="1297"/>
      <c r="AS33" s="884">
        <v>85</v>
      </c>
      <c r="AT33" s="885"/>
      <c r="AV33" s="1039"/>
      <c r="AW33" s="166"/>
      <c r="AX33" s="166"/>
      <c r="AY33" s="187"/>
      <c r="AZ33" s="807" t="s">
        <v>606</v>
      </c>
      <c r="BA33" s="808"/>
      <c r="BB33" s="808"/>
      <c r="BC33" s="808"/>
      <c r="BD33" s="809"/>
      <c r="BE33" s="160"/>
      <c r="BF33" s="166"/>
    </row>
    <row r="34" spans="1:58" ht="15" customHeight="1">
      <c r="A34" s="1324"/>
      <c r="B34" s="134"/>
      <c r="C34" s="287" t="str">
        <f>IF(C22="","",C22)</f>
        <v>〇×　▲□</v>
      </c>
      <c r="D34" s="141"/>
      <c r="E34" s="830"/>
      <c r="F34" s="837" t="s">
        <v>765</v>
      </c>
      <c r="G34" s="838"/>
      <c r="H34" s="838"/>
      <c r="I34" s="838"/>
      <c r="J34" s="839"/>
      <c r="K34" s="152" t="s">
        <v>272</v>
      </c>
      <c r="L34" s="838" t="s">
        <v>769</v>
      </c>
      <c r="M34" s="838"/>
      <c r="N34" s="838"/>
      <c r="O34" s="838"/>
      <c r="P34" s="838"/>
      <c r="Q34" s="838"/>
      <c r="R34" s="838"/>
      <c r="S34" s="838"/>
      <c r="T34" s="838"/>
      <c r="U34" s="838"/>
      <c r="V34" s="132" t="s">
        <v>264</v>
      </c>
      <c r="W34" s="152" t="s">
        <v>263</v>
      </c>
      <c r="X34" s="1322">
        <v>44620</v>
      </c>
      <c r="Y34" s="1322"/>
      <c r="Z34" s="1322"/>
      <c r="AA34" s="1323"/>
      <c r="AB34" s="852" t="str">
        <f>IF(AB33=$C$90,"（出資比率","")</f>
        <v/>
      </c>
      <c r="AC34" s="886"/>
      <c r="AD34" s="267"/>
      <c r="AE34" s="886" t="str">
        <f>IF(AB34="","","％）")</f>
        <v/>
      </c>
      <c r="AF34" s="1011"/>
      <c r="AG34" s="981"/>
      <c r="AH34" s="982"/>
      <c r="AI34" s="982"/>
      <c r="AJ34" s="982"/>
      <c r="AK34" s="982"/>
      <c r="AL34" s="982"/>
      <c r="AM34" s="982"/>
      <c r="AN34" s="982"/>
      <c r="AO34" s="983"/>
      <c r="AP34" s="1298"/>
      <c r="AQ34" s="1299"/>
      <c r="AR34" s="1300"/>
      <c r="AS34" s="917"/>
      <c r="AT34" s="918"/>
      <c r="AV34" s="1039"/>
      <c r="AW34" s="166"/>
      <c r="AX34" s="160"/>
      <c r="AY34" s="186"/>
      <c r="AZ34" s="1035"/>
      <c r="BA34" s="1036"/>
      <c r="BB34" s="1036"/>
      <c r="BC34" s="1036"/>
      <c r="BD34" s="1037"/>
      <c r="BE34" s="188"/>
      <c r="BF34" s="166"/>
    </row>
    <row r="35" spans="1:58" ht="15" customHeight="1">
      <c r="A35" s="1324"/>
      <c r="B35" s="134" t="s">
        <v>272</v>
      </c>
      <c r="C35" s="295">
        <f>IF(C23="","",C23)</f>
        <v>27456</v>
      </c>
      <c r="D35" s="141" t="s">
        <v>264</v>
      </c>
      <c r="E35" s="829" t="s">
        <v>7</v>
      </c>
      <c r="F35" s="831"/>
      <c r="G35" s="832"/>
      <c r="H35" s="832"/>
      <c r="I35" s="832"/>
      <c r="J35" s="833"/>
      <c r="K35" s="134"/>
      <c r="L35" s="832"/>
      <c r="M35" s="832"/>
      <c r="N35" s="832"/>
      <c r="O35" s="832"/>
      <c r="P35" s="832"/>
      <c r="Q35" s="832"/>
      <c r="R35" s="832"/>
      <c r="S35" s="832"/>
      <c r="T35" s="832"/>
      <c r="U35" s="832"/>
      <c r="V35" s="141"/>
      <c r="W35" s="144"/>
      <c r="X35" s="1325"/>
      <c r="Y35" s="1325"/>
      <c r="Z35" s="1325"/>
      <c r="AA35" s="1326"/>
      <c r="AB35" s="884"/>
      <c r="AC35" s="857"/>
      <c r="AD35" s="857"/>
      <c r="AE35" s="857"/>
      <c r="AF35" s="885"/>
      <c r="AG35" s="978"/>
      <c r="AH35" s="979"/>
      <c r="AI35" s="979"/>
      <c r="AJ35" s="979"/>
      <c r="AK35" s="980"/>
      <c r="AL35" s="975"/>
      <c r="AM35" s="976"/>
      <c r="AN35" s="976"/>
      <c r="AO35" s="977"/>
      <c r="AP35" s="1295"/>
      <c r="AQ35" s="1296"/>
      <c r="AR35" s="1297"/>
      <c r="AS35" s="884"/>
      <c r="AT35" s="885"/>
      <c r="AV35" s="1039"/>
      <c r="AW35" s="166"/>
      <c r="AX35" s="160" t="s">
        <v>480</v>
      </c>
      <c r="AY35" s="186" t="s">
        <v>316</v>
      </c>
      <c r="AZ35" s="353">
        <v>2</v>
      </c>
      <c r="BA35" s="354">
        <v>1.5</v>
      </c>
      <c r="BB35" s="354">
        <v>1</v>
      </c>
      <c r="BC35" s="355">
        <v>0.5</v>
      </c>
      <c r="BD35" s="356">
        <v>0</v>
      </c>
      <c r="BE35" s="188" t="s">
        <v>322</v>
      </c>
      <c r="BF35" s="160" t="s">
        <v>321</v>
      </c>
    </row>
    <row r="36" spans="1:58" ht="15" customHeight="1">
      <c r="A36" s="1082"/>
      <c r="B36" s="134"/>
      <c r="C36" s="286"/>
      <c r="D36" s="141"/>
      <c r="E36" s="830"/>
      <c r="F36" s="837"/>
      <c r="G36" s="838"/>
      <c r="H36" s="838"/>
      <c r="I36" s="838"/>
      <c r="J36" s="839"/>
      <c r="K36" s="152" t="s">
        <v>272</v>
      </c>
      <c r="L36" s="838" t="str">
        <f>IF(AND(F35&lt;&gt;$E$110,F35&lt;&gt;""),"※記載不要","")</f>
        <v/>
      </c>
      <c r="M36" s="838"/>
      <c r="N36" s="838"/>
      <c r="O36" s="838"/>
      <c r="P36" s="838"/>
      <c r="Q36" s="838"/>
      <c r="R36" s="838"/>
      <c r="S36" s="838"/>
      <c r="T36" s="838"/>
      <c r="U36" s="838"/>
      <c r="V36" s="132" t="s">
        <v>264</v>
      </c>
      <c r="W36" s="152" t="s">
        <v>263</v>
      </c>
      <c r="X36" s="1322"/>
      <c r="Y36" s="1322"/>
      <c r="Z36" s="1322"/>
      <c r="AA36" s="1323"/>
      <c r="AB36" s="852" t="str">
        <f>IF(AB35=$C$90,"（出資比率","")</f>
        <v/>
      </c>
      <c r="AC36" s="886"/>
      <c r="AD36" s="267"/>
      <c r="AE36" s="886" t="str">
        <f>IF(AB36="","","％）")</f>
        <v/>
      </c>
      <c r="AF36" s="1011"/>
      <c r="AG36" s="981"/>
      <c r="AH36" s="982"/>
      <c r="AI36" s="982"/>
      <c r="AJ36" s="982"/>
      <c r="AK36" s="982"/>
      <c r="AL36" s="982"/>
      <c r="AM36" s="982"/>
      <c r="AN36" s="982"/>
      <c r="AO36" s="983"/>
      <c r="AP36" s="1298"/>
      <c r="AQ36" s="1299"/>
      <c r="AR36" s="1300"/>
      <c r="AS36" s="917"/>
      <c r="AT36" s="918"/>
      <c r="AV36" s="1039"/>
      <c r="AW36" s="166"/>
      <c r="AX36" s="166"/>
      <c r="AY36" s="184"/>
      <c r="AZ36" s="182"/>
      <c r="BA36" s="172"/>
      <c r="BB36" s="172"/>
      <c r="BC36" s="183"/>
      <c r="BD36" s="275"/>
      <c r="BE36" s="160"/>
      <c r="BF36" s="160"/>
    </row>
    <row r="37" spans="1:58" ht="15" customHeight="1">
      <c r="A37" s="1081" t="str">
        <f>IF(A24="","",A24)</f>
        <v/>
      </c>
      <c r="B37" s="144"/>
      <c r="C37" s="288"/>
      <c r="D37" s="151"/>
      <c r="E37" s="829" t="s">
        <v>703</v>
      </c>
      <c r="F37" s="831" t="s">
        <v>249</v>
      </c>
      <c r="G37" s="832"/>
      <c r="H37" s="832"/>
      <c r="I37" s="832"/>
      <c r="J37" s="833"/>
      <c r="K37" s="134"/>
      <c r="L37" s="832" t="s">
        <v>767</v>
      </c>
      <c r="M37" s="832"/>
      <c r="N37" s="832"/>
      <c r="O37" s="832"/>
      <c r="P37" s="832"/>
      <c r="Q37" s="832"/>
      <c r="R37" s="832"/>
      <c r="S37" s="832"/>
      <c r="T37" s="832"/>
      <c r="U37" s="832"/>
      <c r="V37" s="141"/>
      <c r="W37" s="144"/>
      <c r="X37" s="1325">
        <v>45224</v>
      </c>
      <c r="Y37" s="1325"/>
      <c r="Z37" s="1325"/>
      <c r="AA37" s="1326"/>
      <c r="AB37" s="884" t="s">
        <v>6</v>
      </c>
      <c r="AC37" s="857"/>
      <c r="AD37" s="857"/>
      <c r="AE37" s="857"/>
      <c r="AF37" s="885"/>
      <c r="AG37" s="975" t="s">
        <v>586</v>
      </c>
      <c r="AH37" s="976"/>
      <c r="AI37" s="976"/>
      <c r="AJ37" s="976"/>
      <c r="AK37" s="977"/>
      <c r="AL37" s="975" t="s">
        <v>616</v>
      </c>
      <c r="AM37" s="976"/>
      <c r="AN37" s="976"/>
      <c r="AO37" s="977"/>
      <c r="AP37" s="1295">
        <v>45382</v>
      </c>
      <c r="AQ37" s="1296"/>
      <c r="AR37" s="1297"/>
      <c r="AS37" s="884">
        <v>81</v>
      </c>
      <c r="AT37" s="885"/>
      <c r="AV37" s="1039"/>
      <c r="AW37" s="166"/>
      <c r="AX37" s="166"/>
      <c r="AY37" s="184" t="s">
        <v>315</v>
      </c>
      <c r="AZ37" s="182"/>
      <c r="BA37" s="172">
        <v>85</v>
      </c>
      <c r="BB37" s="172">
        <v>80</v>
      </c>
      <c r="BC37" s="183">
        <v>75</v>
      </c>
      <c r="BD37" s="275">
        <v>70</v>
      </c>
      <c r="BE37" s="160"/>
      <c r="BF37" s="166"/>
    </row>
    <row r="38" spans="1:58" ht="15" customHeight="1">
      <c r="A38" s="1324"/>
      <c r="B38" s="134"/>
      <c r="C38" s="287" t="str">
        <f>IF(C24="","",C24)</f>
        <v>□★　〇▽</v>
      </c>
      <c r="D38" s="141"/>
      <c r="E38" s="830"/>
      <c r="F38" s="837"/>
      <c r="G38" s="838"/>
      <c r="H38" s="838"/>
      <c r="I38" s="838"/>
      <c r="J38" s="839"/>
      <c r="K38" s="152" t="s">
        <v>272</v>
      </c>
      <c r="L38" s="1327" t="str">
        <f>IF(AND(F37&lt;&gt;$E$110,F37&lt;&gt;""),"※記載不要","")</f>
        <v>※記載不要</v>
      </c>
      <c r="M38" s="1327"/>
      <c r="N38" s="1327"/>
      <c r="O38" s="1327"/>
      <c r="P38" s="1327"/>
      <c r="Q38" s="1327"/>
      <c r="R38" s="1327"/>
      <c r="S38" s="1327"/>
      <c r="T38" s="1327"/>
      <c r="U38" s="1327"/>
      <c r="V38" s="132" t="s">
        <v>264</v>
      </c>
      <c r="W38" s="152" t="s">
        <v>263</v>
      </c>
      <c r="X38" s="1322">
        <v>45376</v>
      </c>
      <c r="Y38" s="1322"/>
      <c r="Z38" s="1322"/>
      <c r="AA38" s="1323"/>
      <c r="AB38" s="852" t="str">
        <f t="shared" ref="AB38" si="0">IF(AB37=$C$90,"（出資比率","")</f>
        <v/>
      </c>
      <c r="AC38" s="886"/>
      <c r="AD38" s="267"/>
      <c r="AE38" s="886" t="str">
        <f t="shared" ref="AE38" si="1">IF(AB38="","","％）")</f>
        <v/>
      </c>
      <c r="AF38" s="1011"/>
      <c r="AG38" s="981" t="s">
        <v>618</v>
      </c>
      <c r="AH38" s="982"/>
      <c r="AI38" s="982"/>
      <c r="AJ38" s="982"/>
      <c r="AK38" s="982"/>
      <c r="AL38" s="982"/>
      <c r="AM38" s="982"/>
      <c r="AN38" s="982"/>
      <c r="AO38" s="983"/>
      <c r="AP38" s="1298"/>
      <c r="AQ38" s="1299"/>
      <c r="AR38" s="1300"/>
      <c r="AS38" s="917"/>
      <c r="AT38" s="918"/>
      <c r="AV38" s="1040"/>
      <c r="AW38" s="162"/>
      <c r="AX38" s="162"/>
      <c r="AY38" s="185" t="s">
        <v>314</v>
      </c>
      <c r="AZ38" s="179">
        <v>85</v>
      </c>
      <c r="BA38" s="180">
        <v>80</v>
      </c>
      <c r="BB38" s="180">
        <v>75</v>
      </c>
      <c r="BC38" s="181">
        <v>70</v>
      </c>
      <c r="BD38" s="192">
        <v>0</v>
      </c>
      <c r="BE38" s="146"/>
      <c r="BF38" s="162"/>
    </row>
    <row r="39" spans="1:58" ht="15" customHeight="1">
      <c r="A39" s="1324"/>
      <c r="B39" s="134" t="s">
        <v>272</v>
      </c>
      <c r="C39" s="295">
        <f>IF(C25="","",C25)</f>
        <v>27154</v>
      </c>
      <c r="D39" s="141" t="s">
        <v>264</v>
      </c>
      <c r="E39" s="829" t="s">
        <v>703</v>
      </c>
      <c r="F39" s="831" t="s">
        <v>512</v>
      </c>
      <c r="G39" s="832"/>
      <c r="H39" s="832"/>
      <c r="I39" s="832"/>
      <c r="J39" s="833"/>
      <c r="K39" s="134"/>
      <c r="L39" s="832" t="s">
        <v>768</v>
      </c>
      <c r="M39" s="832"/>
      <c r="N39" s="832"/>
      <c r="O39" s="832"/>
      <c r="P39" s="832"/>
      <c r="Q39" s="832"/>
      <c r="R39" s="832"/>
      <c r="S39" s="832"/>
      <c r="T39" s="832"/>
      <c r="U39" s="832"/>
      <c r="V39" s="141"/>
      <c r="W39" s="144"/>
      <c r="X39" s="1325">
        <v>43588</v>
      </c>
      <c r="Y39" s="1325"/>
      <c r="Z39" s="1325"/>
      <c r="AA39" s="1326"/>
      <c r="AB39" s="884" t="s">
        <v>265</v>
      </c>
      <c r="AC39" s="857"/>
      <c r="AD39" s="857"/>
      <c r="AE39" s="857"/>
      <c r="AF39" s="885"/>
      <c r="AG39" s="975" t="s">
        <v>586</v>
      </c>
      <c r="AH39" s="976"/>
      <c r="AI39" s="976"/>
      <c r="AJ39" s="976"/>
      <c r="AK39" s="977"/>
      <c r="AL39" s="975" t="s">
        <v>520</v>
      </c>
      <c r="AM39" s="976"/>
      <c r="AN39" s="976"/>
      <c r="AO39" s="977"/>
      <c r="AP39" s="1295">
        <v>44235</v>
      </c>
      <c r="AQ39" s="1296"/>
      <c r="AR39" s="1297"/>
      <c r="AS39" s="884">
        <v>79</v>
      </c>
      <c r="AT39" s="885"/>
      <c r="AV39" s="860" t="str">
        <f>IF(BF40=$BF$45,"○","-")</f>
        <v>-</v>
      </c>
      <c r="AW39" s="161"/>
      <c r="AX39" s="265"/>
      <c r="AY39" s="170" t="s">
        <v>317</v>
      </c>
      <c r="AZ39" s="358">
        <f>COUNTIFS(AS33:AS36,"&gt;=85")</f>
        <v>1</v>
      </c>
      <c r="BA39" s="173">
        <f>COUNTIFS(AS33:AS36,"&gt;=80",AS33:AS36,"&lt;85")</f>
        <v>0</v>
      </c>
      <c r="BB39" s="173">
        <f>COUNTIFS(AS33:AS36,"&gt;=75",AS33:AS36,"&lt;80")</f>
        <v>0</v>
      </c>
      <c r="BC39" s="174">
        <f>COUNTIFS(AS33:AS36,"&gt;=70",AS33:AS36,"&lt;75")</f>
        <v>0</v>
      </c>
      <c r="BD39" s="174">
        <f>COUNTIFS(AS33:AS36,"&gt;=0",AS33:AS36,"&lt;70")</f>
        <v>0</v>
      </c>
      <c r="BE39" s="265"/>
      <c r="BF39" s="145"/>
    </row>
    <row r="40" spans="1:58" ht="15" customHeight="1">
      <c r="A40" s="1082"/>
      <c r="B40" s="134"/>
      <c r="C40" s="286"/>
      <c r="D40" s="141"/>
      <c r="E40" s="830"/>
      <c r="F40" s="837" t="s">
        <v>764</v>
      </c>
      <c r="G40" s="838"/>
      <c r="H40" s="838"/>
      <c r="I40" s="838"/>
      <c r="J40" s="839"/>
      <c r="K40" s="152" t="s">
        <v>272</v>
      </c>
      <c r="L40" s="838" t="s">
        <v>770</v>
      </c>
      <c r="M40" s="838"/>
      <c r="N40" s="838"/>
      <c r="O40" s="838"/>
      <c r="P40" s="838"/>
      <c r="Q40" s="838"/>
      <c r="R40" s="838"/>
      <c r="S40" s="838"/>
      <c r="T40" s="838"/>
      <c r="U40" s="838"/>
      <c r="V40" s="132" t="s">
        <v>264</v>
      </c>
      <c r="W40" s="152" t="s">
        <v>263</v>
      </c>
      <c r="X40" s="1322">
        <v>44227</v>
      </c>
      <c r="Y40" s="1322"/>
      <c r="Z40" s="1322"/>
      <c r="AA40" s="1323"/>
      <c r="AB40" s="852" t="str">
        <f t="shared" ref="AB40" si="2">IF(AB39=$C$90,"（出資比率","")</f>
        <v>（出資比率</v>
      </c>
      <c r="AC40" s="886"/>
      <c r="AD40" s="267">
        <v>60</v>
      </c>
      <c r="AE40" s="886" t="str">
        <f t="shared" ref="AE40" si="3">IF(AB40="","","％）")</f>
        <v>％）</v>
      </c>
      <c r="AF40" s="1011"/>
      <c r="AG40" s="981"/>
      <c r="AH40" s="982"/>
      <c r="AI40" s="982"/>
      <c r="AJ40" s="982"/>
      <c r="AK40" s="982"/>
      <c r="AL40" s="982"/>
      <c r="AM40" s="982"/>
      <c r="AN40" s="982"/>
      <c r="AO40" s="983"/>
      <c r="AP40" s="1298"/>
      <c r="AQ40" s="1299"/>
      <c r="AR40" s="1300"/>
      <c r="AS40" s="917"/>
      <c r="AT40" s="918"/>
      <c r="AV40" s="861"/>
      <c r="AW40" s="162" t="str">
        <f>C22</f>
        <v>〇×　▲□</v>
      </c>
      <c r="AX40" s="266">
        <f>IF(E22="なし",0,2)</f>
        <v>2</v>
      </c>
      <c r="AY40" s="171" t="s">
        <v>318</v>
      </c>
      <c r="AZ40" s="175">
        <f>AZ$35*AZ39</f>
        <v>2</v>
      </c>
      <c r="BA40" s="176">
        <f t="shared" ref="BA40:BC40" si="4">BA$35*BA39</f>
        <v>0</v>
      </c>
      <c r="BB40" s="176">
        <f t="shared" si="4"/>
        <v>0</v>
      </c>
      <c r="BC40" s="177">
        <f t="shared" si="4"/>
        <v>0</v>
      </c>
      <c r="BD40" s="177">
        <f>BD$35*BD39</f>
        <v>0</v>
      </c>
      <c r="BE40" s="266">
        <f>IF(T57="○",3,0)</f>
        <v>3</v>
      </c>
      <c r="BF40" s="208">
        <f>IF(C22="","-",IF(A22=$C$82,"-",SUM(AX40,AZ40,BA40,BB40,BC40,BD40,BE40)))</f>
        <v>7</v>
      </c>
    </row>
    <row r="41" spans="1:58" ht="15" customHeight="1">
      <c r="A41" s="1081" t="str">
        <f>IF(A26="","",A26)</f>
        <v/>
      </c>
      <c r="B41" s="144"/>
      <c r="C41" s="288"/>
      <c r="D41" s="151"/>
      <c r="E41" s="829" t="s">
        <v>7</v>
      </c>
      <c r="F41" s="831"/>
      <c r="G41" s="832"/>
      <c r="H41" s="832"/>
      <c r="I41" s="832"/>
      <c r="J41" s="833"/>
      <c r="K41" s="144"/>
      <c r="L41" s="832"/>
      <c r="M41" s="832"/>
      <c r="N41" s="832"/>
      <c r="O41" s="832"/>
      <c r="P41" s="832"/>
      <c r="Q41" s="832"/>
      <c r="R41" s="832"/>
      <c r="S41" s="832"/>
      <c r="T41" s="832"/>
      <c r="U41" s="832"/>
      <c r="V41" s="151"/>
      <c r="W41" s="144"/>
      <c r="X41" s="1325"/>
      <c r="Y41" s="1325"/>
      <c r="Z41" s="1325"/>
      <c r="AA41" s="1326"/>
      <c r="AB41" s="884"/>
      <c r="AC41" s="857"/>
      <c r="AD41" s="857"/>
      <c r="AE41" s="857"/>
      <c r="AF41" s="885"/>
      <c r="AG41" s="975"/>
      <c r="AH41" s="976"/>
      <c r="AI41" s="976"/>
      <c r="AJ41" s="976"/>
      <c r="AK41" s="977"/>
      <c r="AL41" s="975"/>
      <c r="AM41" s="976"/>
      <c r="AN41" s="976"/>
      <c r="AO41" s="977"/>
      <c r="AP41" s="1295"/>
      <c r="AQ41" s="1296"/>
      <c r="AR41" s="1297"/>
      <c r="AS41" s="884"/>
      <c r="AT41" s="885"/>
      <c r="AV41" s="860" t="str">
        <f>IF(BF42=$BF$45,"○","-")</f>
        <v>○</v>
      </c>
      <c r="AW41" s="161"/>
      <c r="AX41" s="265"/>
      <c r="AY41" s="170" t="s">
        <v>317</v>
      </c>
      <c r="AZ41" s="178">
        <f>COUNTIFS(AS37:AS40,"&gt;=85")</f>
        <v>0</v>
      </c>
      <c r="BA41" s="173">
        <f>COUNTIFS(AS37:AS40,"&gt;=80",AS37:AS40,"&lt;85")</f>
        <v>1</v>
      </c>
      <c r="BB41" s="173">
        <f>COUNTIFS(AS37:AS40,"&gt;=75",AS37:AS40,"&lt;80")</f>
        <v>1</v>
      </c>
      <c r="BC41" s="174">
        <f>COUNTIFS(AS37:AS40,"&gt;=70",AS37:AS40,"&lt;75")</f>
        <v>0</v>
      </c>
      <c r="BD41" s="174">
        <f>COUNTIFS(AS37:AS40,"&gt;=0",AS37:AS40,"&lt;70")</f>
        <v>0</v>
      </c>
      <c r="BE41" s="265"/>
      <c r="BF41" s="145"/>
    </row>
    <row r="42" spans="1:58" ht="15" customHeight="1">
      <c r="A42" s="1324"/>
      <c r="B42" s="134"/>
      <c r="C42" s="287" t="str">
        <f>IF(C26="","",C26)</f>
        <v/>
      </c>
      <c r="D42" s="141"/>
      <c r="E42" s="830"/>
      <c r="F42" s="837"/>
      <c r="G42" s="838"/>
      <c r="H42" s="838"/>
      <c r="I42" s="838"/>
      <c r="J42" s="839"/>
      <c r="K42" s="152" t="s">
        <v>272</v>
      </c>
      <c r="L42" s="838" t="str">
        <f>IF(AND(F41&lt;&gt;$E$110,F41&lt;&gt;""),"※記載不要","")</f>
        <v/>
      </c>
      <c r="M42" s="838"/>
      <c r="N42" s="838"/>
      <c r="O42" s="838"/>
      <c r="P42" s="838"/>
      <c r="Q42" s="838"/>
      <c r="R42" s="838"/>
      <c r="S42" s="838"/>
      <c r="T42" s="838"/>
      <c r="U42" s="838"/>
      <c r="V42" s="132" t="s">
        <v>264</v>
      </c>
      <c r="W42" s="152" t="s">
        <v>263</v>
      </c>
      <c r="X42" s="1322"/>
      <c r="Y42" s="1322"/>
      <c r="Z42" s="1322"/>
      <c r="AA42" s="1323"/>
      <c r="AB42" s="852" t="str">
        <f t="shared" ref="AB42" si="5">IF(AB41=$C$90,"（出資比率","")</f>
        <v/>
      </c>
      <c r="AC42" s="886"/>
      <c r="AD42" s="267"/>
      <c r="AE42" s="886" t="str">
        <f t="shared" ref="AE42" si="6">IF(AB42="","","％）")</f>
        <v/>
      </c>
      <c r="AF42" s="1011"/>
      <c r="AG42" s="981"/>
      <c r="AH42" s="982"/>
      <c r="AI42" s="982"/>
      <c r="AJ42" s="982"/>
      <c r="AK42" s="982"/>
      <c r="AL42" s="982"/>
      <c r="AM42" s="982"/>
      <c r="AN42" s="982"/>
      <c r="AO42" s="983"/>
      <c r="AP42" s="1298"/>
      <c r="AQ42" s="1299"/>
      <c r="AR42" s="1300"/>
      <c r="AS42" s="917"/>
      <c r="AT42" s="918"/>
      <c r="AV42" s="861"/>
      <c r="AW42" s="162" t="str">
        <f>C24</f>
        <v>□★　〇▽</v>
      </c>
      <c r="AX42" s="266">
        <f>IF(E24="なし",0,2)</f>
        <v>2</v>
      </c>
      <c r="AY42" s="171" t="s">
        <v>318</v>
      </c>
      <c r="AZ42" s="175">
        <f t="shared" ref="AZ42:BC42" si="7">AZ$35*AZ41</f>
        <v>0</v>
      </c>
      <c r="BA42" s="176">
        <f t="shared" si="7"/>
        <v>1.5</v>
      </c>
      <c r="BB42" s="176">
        <f t="shared" si="7"/>
        <v>1</v>
      </c>
      <c r="BC42" s="177">
        <f t="shared" si="7"/>
        <v>0</v>
      </c>
      <c r="BD42" s="177">
        <f>BD$35*BD41</f>
        <v>0</v>
      </c>
      <c r="BE42" s="266">
        <f>IF(T59="○",3,0)</f>
        <v>0</v>
      </c>
      <c r="BF42" s="208">
        <f>IF(C24="","-",IF(A24=$C$82,"-",SUM(AX42,AZ42,BA42,BB42,BC42,BD42,BE42)))</f>
        <v>4.5</v>
      </c>
    </row>
    <row r="43" spans="1:58" ht="15" customHeight="1">
      <c r="A43" s="1324"/>
      <c r="B43" s="134" t="s">
        <v>272</v>
      </c>
      <c r="C43" s="295" t="str">
        <f>IF(C27="","",C27)</f>
        <v/>
      </c>
      <c r="D43" s="141" t="s">
        <v>264</v>
      </c>
      <c r="E43" s="829" t="s">
        <v>7</v>
      </c>
      <c r="F43" s="831"/>
      <c r="G43" s="832"/>
      <c r="H43" s="832"/>
      <c r="I43" s="832"/>
      <c r="J43" s="833"/>
      <c r="K43" s="134"/>
      <c r="L43" s="832"/>
      <c r="M43" s="832"/>
      <c r="N43" s="832"/>
      <c r="O43" s="832"/>
      <c r="P43" s="832"/>
      <c r="Q43" s="832"/>
      <c r="R43" s="832"/>
      <c r="S43" s="832"/>
      <c r="T43" s="832"/>
      <c r="U43" s="832"/>
      <c r="V43" s="141"/>
      <c r="W43" s="144"/>
      <c r="X43" s="1325"/>
      <c r="Y43" s="1325"/>
      <c r="Z43" s="1325"/>
      <c r="AA43" s="1326"/>
      <c r="AB43" s="884"/>
      <c r="AC43" s="857"/>
      <c r="AD43" s="857"/>
      <c r="AE43" s="857"/>
      <c r="AF43" s="885"/>
      <c r="AG43" s="975"/>
      <c r="AH43" s="976"/>
      <c r="AI43" s="976"/>
      <c r="AJ43" s="976"/>
      <c r="AK43" s="977"/>
      <c r="AL43" s="975"/>
      <c r="AM43" s="976"/>
      <c r="AN43" s="976"/>
      <c r="AO43" s="977"/>
      <c r="AP43" s="1295"/>
      <c r="AQ43" s="1296"/>
      <c r="AR43" s="1297"/>
      <c r="AS43" s="884"/>
      <c r="AT43" s="885"/>
      <c r="AV43" s="860" t="str">
        <f>IF(BF44=$BF$45,"○","-")</f>
        <v>-</v>
      </c>
      <c r="AW43" s="161"/>
      <c r="AX43" s="265"/>
      <c r="AY43" s="170" t="s">
        <v>317</v>
      </c>
      <c r="AZ43" s="178">
        <f>COUNTIFS(AS41:AS44,"&gt;=85")</f>
        <v>0</v>
      </c>
      <c r="BA43" s="173">
        <f>COUNTIFS(AS41:AS44,"&gt;=80",AS41:AS44,"&lt;85")</f>
        <v>0</v>
      </c>
      <c r="BB43" s="173">
        <f>COUNTIFS(AS41:AS44,"&gt;=75",AS41:AS44,"&lt;80")</f>
        <v>0</v>
      </c>
      <c r="BC43" s="174">
        <f>COUNTIFS(AS41:AS44,"&gt;=70",AS41:AS44,"&lt;75")</f>
        <v>0</v>
      </c>
      <c r="BD43" s="174">
        <f>COUNTIFS(AS41:AS44,"&gt;=0",AS41:AS44,"&lt;70")</f>
        <v>0</v>
      </c>
      <c r="BE43" s="265"/>
      <c r="BF43" s="145"/>
    </row>
    <row r="44" spans="1:58" ht="15" customHeight="1">
      <c r="A44" s="1082"/>
      <c r="B44" s="152"/>
      <c r="C44" s="289"/>
      <c r="D44" s="132"/>
      <c r="E44" s="830"/>
      <c r="F44" s="837"/>
      <c r="G44" s="838"/>
      <c r="H44" s="838"/>
      <c r="I44" s="838"/>
      <c r="J44" s="839"/>
      <c r="K44" s="152" t="s">
        <v>272</v>
      </c>
      <c r="L44" s="838" t="str">
        <f>IF(AND(F43&lt;&gt;$E$110,F43&lt;&gt;""),"※記載不要","")</f>
        <v/>
      </c>
      <c r="M44" s="838"/>
      <c r="N44" s="838"/>
      <c r="O44" s="838"/>
      <c r="P44" s="838"/>
      <c r="Q44" s="838"/>
      <c r="R44" s="838"/>
      <c r="S44" s="838"/>
      <c r="T44" s="838"/>
      <c r="U44" s="838"/>
      <c r="V44" s="132" t="s">
        <v>264</v>
      </c>
      <c r="W44" s="152" t="s">
        <v>263</v>
      </c>
      <c r="X44" s="1322"/>
      <c r="Y44" s="1322"/>
      <c r="Z44" s="1322"/>
      <c r="AA44" s="1323"/>
      <c r="AB44" s="852" t="str">
        <f t="shared" ref="AB44" si="8">IF(AB43=$C$90,"（出資比率","")</f>
        <v/>
      </c>
      <c r="AC44" s="886"/>
      <c r="AD44" s="267"/>
      <c r="AE44" s="886" t="str">
        <f t="shared" ref="AE44" si="9">IF(AB44="","","％）")</f>
        <v/>
      </c>
      <c r="AF44" s="1011"/>
      <c r="AG44" s="981"/>
      <c r="AH44" s="982"/>
      <c r="AI44" s="982"/>
      <c r="AJ44" s="982"/>
      <c r="AK44" s="982"/>
      <c r="AL44" s="982"/>
      <c r="AM44" s="982"/>
      <c r="AN44" s="982"/>
      <c r="AO44" s="983"/>
      <c r="AP44" s="1298"/>
      <c r="AQ44" s="1299"/>
      <c r="AR44" s="1300"/>
      <c r="AS44" s="917"/>
      <c r="AT44" s="918"/>
      <c r="AV44" s="861"/>
      <c r="AW44" s="162" t="str">
        <f>C26</f>
        <v/>
      </c>
      <c r="AX44" s="266">
        <f>IF(E26="なし",0,2)</f>
        <v>2</v>
      </c>
      <c r="AY44" s="171" t="s">
        <v>318</v>
      </c>
      <c r="AZ44" s="175">
        <f t="shared" ref="AZ44:BC44" si="10">AZ$35*AZ43</f>
        <v>0</v>
      </c>
      <c r="BA44" s="176">
        <f t="shared" si="10"/>
        <v>0</v>
      </c>
      <c r="BB44" s="176">
        <f t="shared" si="10"/>
        <v>0</v>
      </c>
      <c r="BC44" s="177">
        <f t="shared" si="10"/>
        <v>0</v>
      </c>
      <c r="BD44" s="177">
        <f>BD$35*BD43</f>
        <v>0</v>
      </c>
      <c r="BE44" s="266">
        <f>IF(T61="○",3,0)</f>
        <v>0</v>
      </c>
      <c r="BF44" s="208" t="str">
        <f>IF(C26="","-",IF(A26=$C$82,"-",SUM(AX44,AZ44,BA44,BB44,BC44,BD44,BE44)))</f>
        <v>-</v>
      </c>
    </row>
    <row r="45" spans="1:58" ht="6" customHeight="1" thickBot="1">
      <c r="BE45" s="814" t="s">
        <v>351</v>
      </c>
      <c r="BF45" s="1043">
        <f>MIN(BF40,BF42,BF44)</f>
        <v>4.5</v>
      </c>
    </row>
    <row r="46" spans="1:58" ht="9" customHeight="1" thickTop="1">
      <c r="Y46" s="966" t="s">
        <v>772</v>
      </c>
      <c r="Z46" s="967"/>
      <c r="AA46" s="967"/>
      <c r="AB46" s="968"/>
      <c r="AC46" s="1044" t="s">
        <v>27</v>
      </c>
      <c r="AD46" s="1045"/>
      <c r="AE46" s="1045"/>
      <c r="AF46" s="1045"/>
      <c r="AG46" s="1045"/>
      <c r="AH46" s="939"/>
      <c r="AI46" s="1046">
        <f>IF($A$33=$C$81,$AZ$39,IF($A$37=$C$81,$AZ$41,IF($A$41=$C$81,$AZ$43,0)))</f>
        <v>1</v>
      </c>
      <c r="AJ46" s="1047"/>
      <c r="AS46" s="347"/>
      <c r="AT46" s="347"/>
      <c r="BE46" s="814"/>
      <c r="BF46" s="1043"/>
    </row>
    <row r="47" spans="1:58" ht="6" customHeight="1">
      <c r="A47" s="862" t="s">
        <v>329</v>
      </c>
      <c r="B47" s="862"/>
      <c r="C47" s="862"/>
      <c r="D47" s="862"/>
      <c r="E47" s="862"/>
      <c r="F47" s="862"/>
      <c r="G47" s="862"/>
      <c r="H47" s="862"/>
      <c r="I47" s="862"/>
      <c r="J47" s="862"/>
      <c r="K47" s="862"/>
      <c r="Y47" s="969"/>
      <c r="Z47" s="935"/>
      <c r="AA47" s="935"/>
      <c r="AB47" s="970"/>
      <c r="AC47" s="843"/>
      <c r="AD47" s="844"/>
      <c r="AE47" s="844"/>
      <c r="AF47" s="844"/>
      <c r="AG47" s="844"/>
      <c r="AH47" s="907"/>
      <c r="AI47" s="1048"/>
      <c r="AJ47" s="1049"/>
      <c r="AS47" s="347"/>
      <c r="AT47" s="347"/>
    </row>
    <row r="48" spans="1:58" ht="15" customHeight="1">
      <c r="A48" s="862"/>
      <c r="B48" s="862"/>
      <c r="C48" s="862"/>
      <c r="D48" s="862"/>
      <c r="E48" s="862"/>
      <c r="F48" s="862"/>
      <c r="G48" s="862"/>
      <c r="H48" s="862"/>
      <c r="I48" s="862"/>
      <c r="J48" s="862"/>
      <c r="K48" s="862"/>
      <c r="L48" s="974" t="s">
        <v>451</v>
      </c>
      <c r="M48" s="974"/>
      <c r="N48" s="974"/>
      <c r="O48" s="974"/>
      <c r="P48" s="974"/>
      <c r="Q48" s="252" t="s">
        <v>450</v>
      </c>
      <c r="R48" s="1069">
        <v>45931</v>
      </c>
      <c r="S48" s="1069"/>
      <c r="T48" s="1069"/>
      <c r="U48" s="1069"/>
      <c r="V48" s="1069"/>
      <c r="W48" s="140"/>
      <c r="X48" s="140"/>
      <c r="Y48" s="969"/>
      <c r="Z48" s="935"/>
      <c r="AA48" s="935"/>
      <c r="AB48" s="970"/>
      <c r="AC48" s="1078" t="s">
        <v>50</v>
      </c>
      <c r="AD48" s="1079"/>
      <c r="AE48" s="1079"/>
      <c r="AF48" s="1079"/>
      <c r="AG48" s="1079"/>
      <c r="AH48" s="1080"/>
      <c r="AI48" s="1041">
        <f>IF($A$33=$C$81,$BA$39,IF($A$37=$C$81,$BA$41,IF($A$41=$C$81,$BA$43,0)))</f>
        <v>0</v>
      </c>
      <c r="AJ48" s="1042"/>
      <c r="AS48" s="347"/>
      <c r="AT48" s="347"/>
    </row>
    <row r="49" spans="1:56" ht="3" customHeight="1">
      <c r="A49" s="128"/>
      <c r="B49" s="128"/>
      <c r="C49" s="128"/>
      <c r="D49" s="128"/>
      <c r="E49" s="130"/>
      <c r="F49" s="130"/>
      <c r="G49" s="130"/>
      <c r="H49" s="130"/>
      <c r="I49" s="130"/>
      <c r="J49" s="130"/>
      <c r="Y49" s="969"/>
      <c r="Z49" s="935"/>
      <c r="AA49" s="935"/>
      <c r="AB49" s="970"/>
      <c r="AC49" s="834" t="s">
        <v>51</v>
      </c>
      <c r="AD49" s="835"/>
      <c r="AE49" s="835"/>
      <c r="AF49" s="835"/>
      <c r="AG49" s="835"/>
      <c r="AH49" s="909"/>
      <c r="AI49" s="1050">
        <f>IF($A$33=$C$81,$BB$39,IF($A$37=$C$81,$BB$41,IF($A$41=$C$81,$BB$43,0)))</f>
        <v>0</v>
      </c>
      <c r="AJ49" s="1051"/>
      <c r="AS49" s="347"/>
      <c r="AT49" s="347"/>
    </row>
    <row r="50" spans="1:56" ht="12" customHeight="1">
      <c r="A50" s="860" t="s">
        <v>52</v>
      </c>
      <c r="B50" s="167"/>
      <c r="C50" s="164"/>
      <c r="D50" s="165"/>
      <c r="E50" s="1053" t="s">
        <v>369</v>
      </c>
      <c r="F50" s="1054"/>
      <c r="G50" s="1054"/>
      <c r="H50" s="1054"/>
      <c r="I50" s="1054"/>
      <c r="J50" s="1054"/>
      <c r="K50" s="1054"/>
      <c r="L50" s="1054"/>
      <c r="M50" s="1054"/>
      <c r="N50" s="1054"/>
      <c r="O50" s="1054"/>
      <c r="P50" s="1054"/>
      <c r="Q50" s="1054"/>
      <c r="R50" s="1054"/>
      <c r="S50" s="1054"/>
      <c r="T50" s="1054"/>
      <c r="U50" s="1054"/>
      <c r="V50" s="1055"/>
      <c r="W50" s="210"/>
      <c r="Y50" s="969"/>
      <c r="Z50" s="935"/>
      <c r="AA50" s="935"/>
      <c r="AB50" s="970"/>
      <c r="AC50" s="843"/>
      <c r="AD50" s="844"/>
      <c r="AE50" s="844"/>
      <c r="AF50" s="844"/>
      <c r="AG50" s="844"/>
      <c r="AH50" s="907"/>
      <c r="AI50" s="1048"/>
      <c r="AJ50" s="1049"/>
      <c r="AS50" s="347"/>
      <c r="AT50" s="347"/>
    </row>
    <row r="51" spans="1:56" ht="3" customHeight="1">
      <c r="A51" s="1052"/>
      <c r="B51" s="134"/>
      <c r="C51" s="163"/>
      <c r="D51" s="133"/>
      <c r="E51" s="1056"/>
      <c r="F51" s="1057"/>
      <c r="G51" s="1057"/>
      <c r="H51" s="1057"/>
      <c r="I51" s="1057"/>
      <c r="J51" s="1057"/>
      <c r="K51" s="1057"/>
      <c r="L51" s="1057"/>
      <c r="M51" s="1057"/>
      <c r="N51" s="1057"/>
      <c r="O51" s="1057"/>
      <c r="P51" s="1057"/>
      <c r="Q51" s="1057"/>
      <c r="R51" s="1057"/>
      <c r="S51" s="1057"/>
      <c r="T51" s="1057"/>
      <c r="U51" s="1057"/>
      <c r="V51" s="1058"/>
      <c r="W51" s="210"/>
      <c r="X51" s="157"/>
      <c r="Y51" s="969"/>
      <c r="Z51" s="935"/>
      <c r="AA51" s="935"/>
      <c r="AB51" s="970"/>
      <c r="AC51" s="834" t="s">
        <v>305</v>
      </c>
      <c r="AD51" s="835"/>
      <c r="AE51" s="835"/>
      <c r="AF51" s="835"/>
      <c r="AG51" s="835"/>
      <c r="AH51" s="909"/>
      <c r="AI51" s="1050">
        <f>IF($A$33=$C$81,$BC$39,IF($A$37=$C$81,$BC$41,IF($A$41=$C$81,$BC$43,0)))</f>
        <v>0</v>
      </c>
      <c r="AJ51" s="1051"/>
      <c r="AS51" s="347"/>
      <c r="AT51" s="347"/>
    </row>
    <row r="52" spans="1:56" ht="12" customHeight="1">
      <c r="A52" s="1052"/>
      <c r="B52" s="134"/>
      <c r="C52" s="1059" t="s">
        <v>296</v>
      </c>
      <c r="D52" s="133"/>
      <c r="E52" s="1092" t="s">
        <v>445</v>
      </c>
      <c r="F52" s="1093"/>
      <c r="G52" s="1094"/>
      <c r="H52" s="1063" t="s">
        <v>446</v>
      </c>
      <c r="I52" s="1064"/>
      <c r="J52" s="1065"/>
      <c r="K52" s="1063" t="s">
        <v>447</v>
      </c>
      <c r="L52" s="1064"/>
      <c r="M52" s="1065"/>
      <c r="N52" s="1063" t="s">
        <v>448</v>
      </c>
      <c r="O52" s="1065"/>
      <c r="P52" s="1063" t="s">
        <v>449</v>
      </c>
      <c r="Q52" s="1064"/>
      <c r="R52" s="1064"/>
      <c r="S52" s="1065"/>
      <c r="T52" s="1063" t="s">
        <v>300</v>
      </c>
      <c r="U52" s="1064"/>
      <c r="V52" s="1065"/>
      <c r="W52" s="209"/>
      <c r="X52" s="157"/>
      <c r="Y52" s="969"/>
      <c r="Z52" s="935"/>
      <c r="AA52" s="935"/>
      <c r="AB52" s="970"/>
      <c r="AC52" s="843"/>
      <c r="AD52" s="844"/>
      <c r="AE52" s="844"/>
      <c r="AF52" s="844"/>
      <c r="AG52" s="844"/>
      <c r="AH52" s="907"/>
      <c r="AI52" s="1048"/>
      <c r="AJ52" s="1049"/>
      <c r="AS52" s="347"/>
      <c r="AT52" s="347"/>
    </row>
    <row r="53" spans="1:56" ht="3" customHeight="1">
      <c r="A53" s="1052"/>
      <c r="B53" s="134"/>
      <c r="C53" s="1059"/>
      <c r="D53" s="133"/>
      <c r="E53" s="1095"/>
      <c r="F53" s="1096"/>
      <c r="G53" s="1097"/>
      <c r="H53" s="1066"/>
      <c r="I53" s="1067"/>
      <c r="J53" s="1068"/>
      <c r="K53" s="1066"/>
      <c r="L53" s="1067"/>
      <c r="M53" s="1068"/>
      <c r="N53" s="1066"/>
      <c r="O53" s="1068"/>
      <c r="P53" s="1066"/>
      <c r="Q53" s="1067"/>
      <c r="R53" s="1067"/>
      <c r="S53" s="1068"/>
      <c r="T53" s="1066"/>
      <c r="U53" s="1067"/>
      <c r="V53" s="1068"/>
      <c r="W53" s="209"/>
      <c r="X53" s="158"/>
      <c r="Y53" s="969"/>
      <c r="Z53" s="935"/>
      <c r="AA53" s="935"/>
      <c r="AB53" s="970"/>
      <c r="AC53" s="1070" t="s">
        <v>605</v>
      </c>
      <c r="AD53" s="1071"/>
      <c r="AE53" s="1071"/>
      <c r="AF53" s="1071"/>
      <c r="AG53" s="1071"/>
      <c r="AH53" s="1072"/>
      <c r="AI53" s="1050">
        <f>2-AI46-AI48-AI49-AI51</f>
        <v>1</v>
      </c>
      <c r="AJ53" s="1051"/>
      <c r="AL53" s="125"/>
      <c r="AM53" s="125"/>
      <c r="AN53" s="125"/>
      <c r="AO53" s="125"/>
      <c r="AP53" s="125"/>
      <c r="AQ53" s="125"/>
      <c r="AR53" s="125"/>
      <c r="AS53" s="125"/>
      <c r="AT53" s="125"/>
    </row>
    <row r="54" spans="1:56" ht="12" customHeight="1" thickBot="1">
      <c r="A54" s="1052"/>
      <c r="B54" s="134"/>
      <c r="C54" s="163"/>
      <c r="D54" s="133"/>
      <c r="E54" s="1098">
        <f>E56-1</f>
        <v>2024</v>
      </c>
      <c r="F54" s="1099"/>
      <c r="G54" s="1100"/>
      <c r="H54" s="1101">
        <f>E54-1</f>
        <v>2023</v>
      </c>
      <c r="I54" s="1102"/>
      <c r="J54" s="1103"/>
      <c r="K54" s="1101">
        <f>H54-1</f>
        <v>2022</v>
      </c>
      <c r="L54" s="1102"/>
      <c r="M54" s="1103"/>
      <c r="N54" s="1101">
        <f>K54-1</f>
        <v>2021</v>
      </c>
      <c r="O54" s="1103"/>
      <c r="P54" s="1101">
        <f>N54-1</f>
        <v>2020</v>
      </c>
      <c r="Q54" s="1102"/>
      <c r="R54" s="1102"/>
      <c r="S54" s="1103"/>
      <c r="T54" s="1066"/>
      <c r="U54" s="1067"/>
      <c r="V54" s="1068"/>
      <c r="W54" s="209"/>
      <c r="X54" s="158"/>
      <c r="Y54" s="971"/>
      <c r="Z54" s="972"/>
      <c r="AA54" s="972"/>
      <c r="AB54" s="973"/>
      <c r="AC54" s="1073"/>
      <c r="AD54" s="1074"/>
      <c r="AE54" s="1074"/>
      <c r="AF54" s="1074"/>
      <c r="AG54" s="1074"/>
      <c r="AH54" s="1075"/>
      <c r="AI54" s="1076"/>
      <c r="AJ54" s="1077"/>
      <c r="AL54" s="125"/>
      <c r="AM54" s="125"/>
      <c r="AN54" s="125"/>
      <c r="AO54" s="125"/>
      <c r="AP54" s="125"/>
      <c r="AQ54" s="125"/>
      <c r="AR54" s="125"/>
      <c r="AS54" s="125"/>
      <c r="AT54" s="125"/>
    </row>
    <row r="55" spans="1:56" ht="3" customHeight="1" thickTop="1">
      <c r="A55" s="1052"/>
      <c r="B55" s="1031" t="s">
        <v>272</v>
      </c>
      <c r="C55" s="1032" t="s">
        <v>297</v>
      </c>
      <c r="D55" s="1033" t="s">
        <v>264</v>
      </c>
      <c r="E55" s="1101"/>
      <c r="F55" s="1102"/>
      <c r="G55" s="1103"/>
      <c r="H55" s="1101"/>
      <c r="I55" s="1102"/>
      <c r="J55" s="1103"/>
      <c r="K55" s="1101"/>
      <c r="L55" s="1102"/>
      <c r="M55" s="1103"/>
      <c r="N55" s="1101"/>
      <c r="O55" s="1103"/>
      <c r="P55" s="1101"/>
      <c r="Q55" s="1102"/>
      <c r="R55" s="1102"/>
      <c r="S55" s="1103"/>
      <c r="T55" s="1066"/>
      <c r="U55" s="1067"/>
      <c r="V55" s="1068"/>
      <c r="W55" s="209"/>
      <c r="X55" s="158"/>
      <c r="Y55" s="158"/>
      <c r="Z55" s="158"/>
      <c r="AL55" s="125"/>
      <c r="AM55" s="125"/>
      <c r="AN55" s="125"/>
      <c r="AO55" s="125"/>
      <c r="AP55" s="125"/>
      <c r="AQ55" s="125"/>
      <c r="AR55" s="125"/>
      <c r="AS55" s="125"/>
      <c r="AT55" s="125"/>
    </row>
    <row r="56" spans="1:56" ht="15" customHeight="1" thickBot="1">
      <c r="A56" s="861"/>
      <c r="B56" s="852"/>
      <c r="C56" s="886"/>
      <c r="D56" s="1011"/>
      <c r="E56" s="1060">
        <f>YEAR(EDATE(R48,-3))</f>
        <v>2025</v>
      </c>
      <c r="F56" s="1061"/>
      <c r="G56" s="1062"/>
      <c r="H56" s="1060">
        <f>$E$56</f>
        <v>2025</v>
      </c>
      <c r="I56" s="1061"/>
      <c r="J56" s="1062"/>
      <c r="K56" s="1060">
        <f>$E$56</f>
        <v>2025</v>
      </c>
      <c r="L56" s="1061"/>
      <c r="M56" s="1062"/>
      <c r="N56" s="1060">
        <f>$E$56</f>
        <v>2025</v>
      </c>
      <c r="O56" s="1062"/>
      <c r="P56" s="1060">
        <f>$E$56</f>
        <v>2025</v>
      </c>
      <c r="Q56" s="1061"/>
      <c r="R56" s="1061"/>
      <c r="S56" s="1062"/>
      <c r="T56" s="1089"/>
      <c r="U56" s="1090"/>
      <c r="V56" s="1091"/>
      <c r="W56" s="209"/>
      <c r="X56" s="158"/>
      <c r="Y56" s="158"/>
      <c r="Z56" s="158"/>
      <c r="AL56" s="169"/>
      <c r="AM56" s="169"/>
      <c r="AN56" s="169"/>
      <c r="AO56" s="169"/>
      <c r="AP56" s="169"/>
      <c r="AQ56" s="169"/>
      <c r="AR56" s="169"/>
      <c r="AS56" s="357"/>
      <c r="AT56" s="357"/>
      <c r="AY56"/>
      <c r="AZ56"/>
      <c r="BA56"/>
      <c r="BB56"/>
      <c r="BC56"/>
      <c r="BD56" s="360"/>
    </row>
    <row r="57" spans="1:56" ht="15" customHeight="1" thickTop="1">
      <c r="A57" s="1081" t="str">
        <f>IF(A33="","",A33)</f>
        <v>○</v>
      </c>
      <c r="B57" s="144"/>
      <c r="C57" s="290" t="str">
        <f>IF(C34="","",C34)</f>
        <v>〇×　▲□</v>
      </c>
      <c r="D57" s="151"/>
      <c r="E57" s="884"/>
      <c r="F57" s="857"/>
      <c r="G57" s="885"/>
      <c r="H57" s="884"/>
      <c r="I57" s="857"/>
      <c r="J57" s="885"/>
      <c r="K57" s="884">
        <v>60</v>
      </c>
      <c r="L57" s="857"/>
      <c r="M57" s="885"/>
      <c r="N57" s="884"/>
      <c r="O57" s="885"/>
      <c r="P57" s="884"/>
      <c r="Q57" s="857"/>
      <c r="R57" s="857"/>
      <c r="S57" s="885"/>
      <c r="T57" s="1083" t="str">
        <f>IF($E$50=$C$104,IF(A57=$C$82,"",IF(E57&lt;$E$81,IF(H57&lt;$H$81,IF(K57&lt;$K$81,IF(N57&lt;$N$81,IF(P57&lt;$P$81,"×","○"),"○"),"○"),"○"),"○")),IF(A57=$C$82,"",IF(E57&lt;$E$82,"×","○")))</f>
        <v>○</v>
      </c>
      <c r="U57" s="1084"/>
      <c r="V57" s="1085"/>
      <c r="W57" s="210"/>
      <c r="X57" s="157"/>
      <c r="Y57" s="957" t="s">
        <v>333</v>
      </c>
      <c r="Z57" s="958"/>
      <c r="AA57" s="958"/>
      <c r="AB57" s="958"/>
      <c r="AC57" s="958"/>
      <c r="AD57" s="958"/>
      <c r="AE57" s="958"/>
      <c r="AF57" s="958"/>
      <c r="AG57" s="958"/>
      <c r="AH57" s="958"/>
      <c r="AI57" s="958"/>
      <c r="AJ57" s="958"/>
      <c r="AK57" s="958"/>
      <c r="AL57" s="958"/>
      <c r="AM57" s="958"/>
      <c r="AN57" s="958"/>
      <c r="AO57" s="958"/>
      <c r="AP57" s="958"/>
      <c r="AQ57" s="958"/>
      <c r="AR57" s="958"/>
      <c r="AS57" s="958"/>
      <c r="AT57" s="959"/>
      <c r="AX57" s="4"/>
      <c r="AY57"/>
      <c r="AZ57"/>
      <c r="BA57"/>
      <c r="BB57"/>
      <c r="BC57" s="4"/>
      <c r="BD57" s="4"/>
    </row>
    <row r="58" spans="1:56" ht="15" customHeight="1">
      <c r="A58" s="1082"/>
      <c r="B58" s="134" t="s">
        <v>272</v>
      </c>
      <c r="C58" s="295">
        <f>IF(C35="","",C35)</f>
        <v>27456</v>
      </c>
      <c r="D58" s="141" t="s">
        <v>264</v>
      </c>
      <c r="E58" s="917"/>
      <c r="F58" s="858"/>
      <c r="G58" s="918"/>
      <c r="H58" s="917"/>
      <c r="I58" s="858"/>
      <c r="J58" s="918"/>
      <c r="K58" s="917"/>
      <c r="L58" s="858"/>
      <c r="M58" s="918"/>
      <c r="N58" s="917"/>
      <c r="O58" s="918"/>
      <c r="P58" s="917"/>
      <c r="Q58" s="858"/>
      <c r="R58" s="858"/>
      <c r="S58" s="918"/>
      <c r="T58" s="1086"/>
      <c r="U58" s="1087"/>
      <c r="V58" s="1088"/>
      <c r="W58" s="210"/>
      <c r="X58" s="157"/>
      <c r="Y58" s="334" t="s">
        <v>332</v>
      </c>
      <c r="Z58" s="344"/>
      <c r="AA58" s="955" t="s">
        <v>352</v>
      </c>
      <c r="AB58" s="955"/>
      <c r="AC58" s="955"/>
      <c r="AD58" s="955"/>
      <c r="AE58" s="955"/>
      <c r="AF58" s="955"/>
      <c r="AG58" s="955"/>
      <c r="AH58" s="955"/>
      <c r="AI58" s="955"/>
      <c r="AJ58" s="955"/>
      <c r="AK58" s="955"/>
      <c r="AL58" s="955"/>
      <c r="AM58" s="955"/>
      <c r="AN58" s="955"/>
      <c r="AO58" s="955"/>
      <c r="AP58" s="955"/>
      <c r="AQ58" s="955"/>
      <c r="AR58" s="955"/>
      <c r="AS58" s="955"/>
      <c r="AT58" s="956"/>
      <c r="AX58"/>
      <c r="AY58"/>
      <c r="AZ58"/>
      <c r="BA58"/>
      <c r="BB58"/>
      <c r="BC58" s="4"/>
      <c r="BD58" s="4"/>
    </row>
    <row r="59" spans="1:56" ht="15" customHeight="1">
      <c r="A59" s="1081" t="str">
        <f>IF(A37="","",A37)</f>
        <v/>
      </c>
      <c r="B59" s="144"/>
      <c r="C59" s="290" t="str">
        <f>IF(C38="","",C38)</f>
        <v>□★　〇▽</v>
      </c>
      <c r="D59" s="151"/>
      <c r="E59" s="884">
        <v>10</v>
      </c>
      <c r="F59" s="857"/>
      <c r="G59" s="885"/>
      <c r="H59" s="884"/>
      <c r="I59" s="857"/>
      <c r="J59" s="885"/>
      <c r="K59" s="884"/>
      <c r="L59" s="857"/>
      <c r="M59" s="885"/>
      <c r="N59" s="884"/>
      <c r="O59" s="885"/>
      <c r="P59" s="884"/>
      <c r="Q59" s="857"/>
      <c r="R59" s="857"/>
      <c r="S59" s="885"/>
      <c r="T59" s="1083" t="str">
        <f>IF($E$50=$C$104,IF(A59=$C$82,"",IF(E59&lt;$E$81,IF(H59&lt;$H$81,IF(K59&lt;$K$81,IF(N59&lt;$N$81,IF(P59&lt;$P$81,"×","○"),"○"),"○"),"○"),"○")),IF(A59=$C$82,"",IF(E59&lt;$E$82,"×","○")))</f>
        <v>×</v>
      </c>
      <c r="U59" s="1084"/>
      <c r="V59" s="1085"/>
      <c r="W59" s="210"/>
      <c r="X59" s="157"/>
      <c r="Y59" s="334"/>
      <c r="Z59" s="344"/>
      <c r="AA59" s="955" t="s">
        <v>363</v>
      </c>
      <c r="AB59" s="955"/>
      <c r="AC59" s="955"/>
      <c r="AD59" s="955"/>
      <c r="AE59" s="955"/>
      <c r="AF59" s="955"/>
      <c r="AG59" s="955"/>
      <c r="AH59" s="955"/>
      <c r="AI59" s="955"/>
      <c r="AJ59" s="955"/>
      <c r="AK59" s="955"/>
      <c r="AL59" s="955"/>
      <c r="AM59" s="955"/>
      <c r="AN59" s="955"/>
      <c r="AO59" s="955"/>
      <c r="AP59" s="955"/>
      <c r="AQ59" s="955"/>
      <c r="AR59" s="955"/>
      <c r="AS59" s="955"/>
      <c r="AT59" s="956"/>
      <c r="AX59"/>
      <c r="AY59"/>
      <c r="AZ59"/>
      <c r="BA59"/>
      <c r="BB59"/>
      <c r="BC59" s="4"/>
      <c r="BD59" s="4"/>
    </row>
    <row r="60" spans="1:56" ht="15" customHeight="1">
      <c r="A60" s="1082"/>
      <c r="B60" s="134" t="s">
        <v>272</v>
      </c>
      <c r="C60" s="295">
        <f>IF(C39="","",C39)</f>
        <v>27154</v>
      </c>
      <c r="D60" s="141" t="s">
        <v>264</v>
      </c>
      <c r="E60" s="917"/>
      <c r="F60" s="858"/>
      <c r="G60" s="918"/>
      <c r="H60" s="917"/>
      <c r="I60" s="858"/>
      <c r="J60" s="918"/>
      <c r="K60" s="917"/>
      <c r="L60" s="858"/>
      <c r="M60" s="918"/>
      <c r="N60" s="917"/>
      <c r="O60" s="918"/>
      <c r="P60" s="917"/>
      <c r="Q60" s="858"/>
      <c r="R60" s="858"/>
      <c r="S60" s="918"/>
      <c r="T60" s="1086"/>
      <c r="U60" s="1087"/>
      <c r="V60" s="1088"/>
      <c r="W60" s="210"/>
      <c r="X60" s="157"/>
      <c r="Y60" s="335"/>
      <c r="Z60" s="374"/>
      <c r="AA60" s="955" t="s">
        <v>780</v>
      </c>
      <c r="AB60" s="955"/>
      <c r="AC60" s="955"/>
      <c r="AD60" s="955"/>
      <c r="AE60" s="955"/>
      <c r="AF60" s="955"/>
      <c r="AG60" s="955"/>
      <c r="AH60" s="955"/>
      <c r="AI60" s="955"/>
      <c r="AJ60" s="955"/>
      <c r="AK60" s="955"/>
      <c r="AL60" s="955"/>
      <c r="AM60" s="955"/>
      <c r="AN60" s="955"/>
      <c r="AO60" s="955"/>
      <c r="AP60" s="955"/>
      <c r="AQ60" s="955"/>
      <c r="AR60" s="955"/>
      <c r="AS60" s="955"/>
      <c r="AT60" s="956"/>
      <c r="AX60"/>
      <c r="AY60"/>
      <c r="AZ60"/>
      <c r="BA60"/>
      <c r="BB60"/>
      <c r="BC60" s="4"/>
      <c r="BD60" s="4"/>
    </row>
    <row r="61" spans="1:56" ht="15" customHeight="1">
      <c r="A61" s="1081" t="str">
        <f>IF(A41="","",A41)</f>
        <v/>
      </c>
      <c r="B61" s="144"/>
      <c r="C61" s="290" t="str">
        <f>IF(C42="","",C42)</f>
        <v/>
      </c>
      <c r="D61" s="151"/>
      <c r="E61" s="884"/>
      <c r="F61" s="857"/>
      <c r="G61" s="885"/>
      <c r="H61" s="884"/>
      <c r="I61" s="857"/>
      <c r="J61" s="885"/>
      <c r="K61" s="884"/>
      <c r="L61" s="857"/>
      <c r="M61" s="885"/>
      <c r="N61" s="884"/>
      <c r="O61" s="885"/>
      <c r="P61" s="884"/>
      <c r="Q61" s="857"/>
      <c r="R61" s="857"/>
      <c r="S61" s="885"/>
      <c r="T61" s="1083" t="str">
        <f>IF($E$50=$C$104,IF(A61=$C$82,"",IF(E61&lt;$E$81,IF(H61&lt;$H$81,IF(K61&lt;$K$81,IF(N61&lt;$N$81,IF(P61&lt;$P$81,"×","○"),"○"),"○"),"○"),"○")),IF(A61=$C$82,"",IF(E61&lt;$E$82,"×","○")))</f>
        <v>×</v>
      </c>
      <c r="U61" s="1084"/>
      <c r="V61" s="1085"/>
      <c r="W61" s="210"/>
      <c r="X61" s="157"/>
      <c r="Y61" s="335" t="s">
        <v>331</v>
      </c>
      <c r="Z61" s="374"/>
      <c r="AA61" s="1107" t="s">
        <v>334</v>
      </c>
      <c r="AB61" s="1107"/>
      <c r="AC61" s="1107"/>
      <c r="AD61" s="1107"/>
      <c r="AE61" s="1107"/>
      <c r="AF61" s="1107"/>
      <c r="AG61" s="1107"/>
      <c r="AH61" s="1107"/>
      <c r="AI61" s="1107"/>
      <c r="AJ61" s="1107"/>
      <c r="AK61" s="1107"/>
      <c r="AL61" s="1107"/>
      <c r="AM61" s="1107"/>
      <c r="AN61" s="1107"/>
      <c r="AO61" s="1107"/>
      <c r="AP61" s="1107"/>
      <c r="AQ61" s="1107"/>
      <c r="AR61" s="1107"/>
      <c r="AS61" s="1107"/>
      <c r="AT61" s="1108"/>
      <c r="AX61"/>
      <c r="AY61"/>
      <c r="AZ61"/>
      <c r="BA61"/>
      <c r="BB61"/>
      <c r="BC61" s="4"/>
      <c r="BD61" s="4"/>
    </row>
    <row r="62" spans="1:56" ht="15" customHeight="1">
      <c r="A62" s="1082"/>
      <c r="B62" s="152" t="s">
        <v>272</v>
      </c>
      <c r="C62" s="298" t="str">
        <f>IF(C43="","",C43)</f>
        <v/>
      </c>
      <c r="D62" s="132" t="s">
        <v>264</v>
      </c>
      <c r="E62" s="917"/>
      <c r="F62" s="858"/>
      <c r="G62" s="918"/>
      <c r="H62" s="917"/>
      <c r="I62" s="858"/>
      <c r="J62" s="918"/>
      <c r="K62" s="917"/>
      <c r="L62" s="858"/>
      <c r="M62" s="918"/>
      <c r="N62" s="917"/>
      <c r="O62" s="918"/>
      <c r="P62" s="917"/>
      <c r="Q62" s="858"/>
      <c r="R62" s="858"/>
      <c r="S62" s="918"/>
      <c r="T62" s="1086"/>
      <c r="U62" s="1087"/>
      <c r="V62" s="1088"/>
      <c r="W62" s="210"/>
      <c r="X62" s="157"/>
      <c r="Y62" s="335"/>
      <c r="Z62" s="374"/>
      <c r="AA62" s="1107" t="s">
        <v>422</v>
      </c>
      <c r="AB62" s="1107"/>
      <c r="AC62" s="1107"/>
      <c r="AD62" s="1107"/>
      <c r="AE62" s="1107"/>
      <c r="AF62" s="1107"/>
      <c r="AG62" s="1107"/>
      <c r="AH62" s="1107"/>
      <c r="AI62" s="1107"/>
      <c r="AJ62" s="1107"/>
      <c r="AK62" s="1107"/>
      <c r="AL62" s="1107"/>
      <c r="AM62" s="1107"/>
      <c r="AN62" s="1107"/>
      <c r="AO62" s="1107"/>
      <c r="AP62" s="1107"/>
      <c r="AQ62" s="1107"/>
      <c r="AR62" s="1107"/>
      <c r="AS62" s="1107"/>
      <c r="AT62" s="1108"/>
      <c r="AY62"/>
      <c r="AZ62"/>
      <c r="BA62"/>
      <c r="BB62"/>
      <c r="BC62" s="4"/>
      <c r="BD62" s="4"/>
    </row>
    <row r="63" spans="1:56" ht="15" customHeight="1">
      <c r="A63" s="934" t="s">
        <v>335</v>
      </c>
      <c r="B63" s="934"/>
      <c r="C63" s="934"/>
      <c r="D63" s="934"/>
      <c r="E63" s="934"/>
      <c r="F63" s="934"/>
      <c r="G63" s="934"/>
      <c r="H63" s="934"/>
      <c r="I63" s="934"/>
      <c r="J63" s="934"/>
      <c r="K63" s="934"/>
      <c r="L63" s="934"/>
      <c r="M63" s="934"/>
      <c r="N63" s="934"/>
      <c r="O63" s="934"/>
      <c r="P63" s="934"/>
      <c r="Q63" s="934"/>
      <c r="R63" s="934"/>
      <c r="S63" s="934"/>
      <c r="T63" s="934"/>
      <c r="U63" s="934"/>
      <c r="V63" s="934"/>
      <c r="W63" s="934"/>
      <c r="Y63" s="335" t="s">
        <v>330</v>
      </c>
      <c r="Z63" s="374"/>
      <c r="AA63" s="1107" t="s">
        <v>789</v>
      </c>
      <c r="AB63" s="1107"/>
      <c r="AC63" s="1107"/>
      <c r="AD63" s="1107"/>
      <c r="AE63" s="1107"/>
      <c r="AF63" s="1107"/>
      <c r="AG63" s="1107"/>
      <c r="AH63" s="1107"/>
      <c r="AI63" s="1107"/>
      <c r="AJ63" s="1107"/>
      <c r="AK63" s="1107"/>
      <c r="AL63" s="1107"/>
      <c r="AM63" s="1107"/>
      <c r="AN63" s="1107"/>
      <c r="AO63" s="1107"/>
      <c r="AP63" s="1107"/>
      <c r="AQ63" s="1107"/>
      <c r="AR63" s="1107"/>
      <c r="AS63" s="1107"/>
      <c r="AT63" s="1108"/>
      <c r="AY63"/>
      <c r="AZ63" s="4"/>
      <c r="BA63"/>
      <c r="BB63"/>
      <c r="BC63" s="4"/>
      <c r="BD63" s="4"/>
    </row>
    <row r="64" spans="1:56" ht="15" customHeight="1">
      <c r="A64" s="934" t="s">
        <v>336</v>
      </c>
      <c r="B64" s="934"/>
      <c r="C64" s="934"/>
      <c r="D64" s="934"/>
      <c r="E64" s="934"/>
      <c r="F64" s="934"/>
      <c r="G64" s="934"/>
      <c r="H64" s="934"/>
      <c r="I64" s="934"/>
      <c r="J64" s="934"/>
      <c r="K64" s="934"/>
      <c r="L64" s="934"/>
      <c r="M64" s="934"/>
      <c r="N64" s="934"/>
      <c r="O64" s="934"/>
      <c r="P64" s="934"/>
      <c r="Q64" s="934"/>
      <c r="R64" s="934"/>
      <c r="S64" s="934"/>
      <c r="T64" s="934"/>
      <c r="U64" s="934"/>
      <c r="V64" s="934"/>
      <c r="W64" s="934"/>
      <c r="Y64" s="335"/>
      <c r="Z64" s="374"/>
      <c r="AA64" s="1107" t="s">
        <v>790</v>
      </c>
      <c r="AB64" s="1107"/>
      <c r="AC64" s="1107"/>
      <c r="AD64" s="1107"/>
      <c r="AE64" s="1107"/>
      <c r="AF64" s="1107"/>
      <c r="AG64" s="1107"/>
      <c r="AH64" s="1107"/>
      <c r="AI64" s="1107"/>
      <c r="AJ64" s="1107"/>
      <c r="AK64" s="1107"/>
      <c r="AL64" s="1107"/>
      <c r="AM64" s="1107"/>
      <c r="AN64" s="1107"/>
      <c r="AO64" s="1107"/>
      <c r="AP64" s="1107"/>
      <c r="AQ64" s="1107"/>
      <c r="AR64" s="1107"/>
      <c r="AS64" s="1107"/>
      <c r="AT64" s="1108"/>
      <c r="AY64"/>
      <c r="AZ64" s="4"/>
      <c r="BA64"/>
      <c r="BB64"/>
      <c r="BC64" s="4"/>
      <c r="BD64" s="4"/>
    </row>
    <row r="65" spans="1:56" ht="15" customHeight="1">
      <c r="A65" s="194"/>
      <c r="B65" s="194"/>
      <c r="C65" s="194"/>
      <c r="D65" s="194"/>
      <c r="E65" s="194"/>
      <c r="F65" s="194"/>
      <c r="G65" s="194"/>
      <c r="H65" s="194"/>
      <c r="I65" s="194"/>
      <c r="J65" s="194"/>
      <c r="K65" s="194"/>
      <c r="L65" s="194"/>
      <c r="M65" s="194"/>
      <c r="N65" s="302"/>
      <c r="O65" s="194"/>
      <c r="P65" s="194"/>
      <c r="Q65" s="194"/>
      <c r="R65" s="194"/>
      <c r="S65" s="194"/>
      <c r="T65" s="194"/>
      <c r="U65" s="194"/>
      <c r="V65" s="194"/>
      <c r="W65" s="194"/>
      <c r="X65" s="194"/>
      <c r="Y65" s="335" t="s">
        <v>733</v>
      </c>
      <c r="Z65" s="374"/>
      <c r="AA65" s="1107" t="s">
        <v>791</v>
      </c>
      <c r="AB65" s="1107"/>
      <c r="AC65" s="1107"/>
      <c r="AD65" s="1107"/>
      <c r="AE65" s="1107"/>
      <c r="AF65" s="1107"/>
      <c r="AG65" s="1107"/>
      <c r="AH65" s="1107"/>
      <c r="AI65" s="1107"/>
      <c r="AJ65" s="1107"/>
      <c r="AK65" s="1107"/>
      <c r="AL65" s="1107"/>
      <c r="AM65" s="1107"/>
      <c r="AN65" s="1107"/>
      <c r="AO65" s="1107"/>
      <c r="AP65" s="1107"/>
      <c r="AQ65" s="1107"/>
      <c r="AR65" s="1107"/>
      <c r="AS65" s="1107"/>
      <c r="AT65" s="1108"/>
      <c r="AY65"/>
      <c r="AZ65" s="4"/>
      <c r="BA65"/>
      <c r="BB65"/>
      <c r="BC65" s="4"/>
      <c r="BD65" s="4"/>
    </row>
    <row r="66" spans="1:56" ht="15" customHeight="1" thickBot="1">
      <c r="A66" s="331"/>
      <c r="B66" s="333"/>
      <c r="C66" s="333"/>
      <c r="D66" s="333"/>
      <c r="E66" s="333"/>
      <c r="F66" s="333"/>
      <c r="G66" s="333"/>
      <c r="H66" s="333"/>
      <c r="I66" s="333"/>
      <c r="J66" s="333"/>
      <c r="K66" s="333"/>
      <c r="L66" s="333"/>
      <c r="M66" s="333"/>
      <c r="N66" s="333"/>
      <c r="O66" s="332"/>
      <c r="P66" s="332"/>
      <c r="Q66" s="332"/>
      <c r="R66" s="332"/>
      <c r="S66" s="332"/>
      <c r="T66" s="332"/>
      <c r="U66" s="332"/>
      <c r="V66" s="332"/>
      <c r="W66" s="332"/>
      <c r="X66" s="332"/>
      <c r="Y66" s="336"/>
      <c r="Z66" s="377"/>
      <c r="AA66" s="1110" t="s">
        <v>727</v>
      </c>
      <c r="AB66" s="1110"/>
      <c r="AC66" s="1110"/>
      <c r="AD66" s="1110"/>
      <c r="AE66" s="1110"/>
      <c r="AF66" s="1110"/>
      <c r="AG66" s="1110"/>
      <c r="AH66" s="1110"/>
      <c r="AI66" s="1110"/>
      <c r="AJ66" s="1110"/>
      <c r="AK66" s="1110"/>
      <c r="AL66" s="1110"/>
      <c r="AM66" s="1110"/>
      <c r="AN66" s="1110"/>
      <c r="AO66" s="1110"/>
      <c r="AP66" s="1110"/>
      <c r="AQ66" s="1110"/>
      <c r="AR66" s="1110"/>
      <c r="AS66" s="1110"/>
      <c r="AT66" s="1111"/>
      <c r="AY66"/>
      <c r="AZ66" s="4"/>
      <c r="BA66"/>
      <c r="BB66"/>
      <c r="BC66" s="4"/>
      <c r="BD66" s="4"/>
    </row>
    <row r="67" spans="1:56" ht="15" customHeight="1" thickTop="1">
      <c r="AY67"/>
      <c r="AZ67" s="4"/>
      <c r="BA67"/>
      <c r="BB67"/>
      <c r="BC67" s="4"/>
      <c r="BD67" s="4"/>
    </row>
    <row r="68" spans="1:56" ht="15" customHeight="1">
      <c r="A68" s="194"/>
      <c r="B68" s="194"/>
      <c r="C68" s="194"/>
      <c r="D68" s="194"/>
      <c r="E68" s="194"/>
      <c r="F68" s="194"/>
      <c r="G68" s="194"/>
      <c r="H68" s="194"/>
      <c r="I68" s="194"/>
      <c r="J68" s="194"/>
      <c r="K68" s="194"/>
      <c r="L68" s="194"/>
      <c r="M68" s="194"/>
      <c r="N68" s="194"/>
      <c r="O68" s="194"/>
      <c r="P68" s="194"/>
      <c r="Q68" s="194"/>
      <c r="R68" s="194"/>
      <c r="S68" s="194"/>
      <c r="T68" s="194"/>
      <c r="U68" s="194"/>
      <c r="V68" s="194"/>
      <c r="W68" s="194"/>
      <c r="X68" s="194"/>
      <c r="AY68"/>
      <c r="AZ68" s="4"/>
      <c r="BA68"/>
      <c r="BB68"/>
      <c r="BC68" s="4"/>
      <c r="BD68" s="4"/>
    </row>
    <row r="69" spans="1:56" ht="12.65" customHeight="1">
      <c r="A69" s="194"/>
      <c r="B69" s="194"/>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6"/>
      <c r="AB69" s="196"/>
      <c r="AC69" s="196"/>
      <c r="AD69" s="196"/>
      <c r="AE69" s="196"/>
      <c r="AF69" s="196"/>
      <c r="AG69" s="196"/>
      <c r="AH69" s="196"/>
      <c r="AI69" s="196"/>
      <c r="AJ69" s="196"/>
      <c r="AK69" s="196"/>
      <c r="AL69" s="196"/>
      <c r="AM69" s="196"/>
      <c r="AN69" s="194"/>
      <c r="AO69" s="194"/>
      <c r="AP69" s="194"/>
      <c r="AQ69" s="194"/>
      <c r="AR69" s="194"/>
      <c r="AS69" s="194"/>
      <c r="AT69" s="194"/>
      <c r="AY69" s="4"/>
      <c r="AZ69" s="4"/>
      <c r="BA69" s="4"/>
      <c r="BB69" s="4"/>
      <c r="BC69" s="4"/>
      <c r="BD69" s="4"/>
    </row>
    <row r="70" spans="1:56" ht="15" customHeight="1">
      <c r="B70" s="194"/>
      <c r="C70" s="194"/>
      <c r="D70" s="194"/>
      <c r="E70" s="194"/>
      <c r="F70" s="194"/>
      <c r="G70" s="194"/>
      <c r="H70" s="194"/>
      <c r="I70" s="194"/>
      <c r="J70" s="194"/>
      <c r="K70" s="194"/>
      <c r="L70" s="194"/>
      <c r="M70" s="194"/>
      <c r="N70" s="303"/>
      <c r="O70" s="194"/>
      <c r="P70" s="194"/>
      <c r="Q70" s="194"/>
      <c r="R70" s="194"/>
      <c r="S70" s="196"/>
      <c r="T70" s="196"/>
      <c r="U70" s="196"/>
      <c r="V70" s="196"/>
      <c r="W70" s="196"/>
      <c r="X70" s="196"/>
      <c r="Y70" s="196"/>
      <c r="Z70" s="196"/>
      <c r="AA70" s="194"/>
      <c r="AB70" s="194"/>
      <c r="AC70" s="194"/>
      <c r="AD70" s="194"/>
      <c r="AE70" s="194"/>
      <c r="AF70" s="194"/>
      <c r="AG70" s="194"/>
      <c r="AH70" s="194"/>
      <c r="AI70" s="194"/>
      <c r="AJ70" s="194"/>
      <c r="AK70" s="194"/>
      <c r="AL70" s="194"/>
      <c r="AM70" s="194"/>
      <c r="AN70" s="194"/>
      <c r="AO70" s="194"/>
      <c r="AP70" s="194"/>
      <c r="AQ70" s="194"/>
      <c r="AR70" s="194"/>
      <c r="AS70" s="194"/>
      <c r="AT70" s="194"/>
      <c r="AY70" s="362"/>
      <c r="AZ70" s="4"/>
      <c r="BA70" s="4"/>
      <c r="BB70" s="4"/>
      <c r="BC70" s="4"/>
      <c r="BD70" s="4"/>
    </row>
    <row r="71" spans="1:56" ht="15" customHeight="1">
      <c r="A71" s="194"/>
      <c r="B71" s="194"/>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306</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290</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589</v>
      </c>
      <c r="P75" s="4"/>
      <c r="Q75" s="4"/>
      <c r="R75" s="4"/>
      <c r="S75" s="5" t="s">
        <v>421</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592</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327</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09"/>
      <c r="AB79" s="1109"/>
      <c r="AC79" s="4"/>
      <c r="AD79" s="4"/>
      <c r="AE79" s="4"/>
      <c r="AF79" s="4"/>
      <c r="AG79" s="4"/>
      <c r="AH79" s="4"/>
      <c r="AI79" s="4"/>
      <c r="AJ79" s="4"/>
      <c r="AK79" s="4"/>
      <c r="AL79" s="4"/>
      <c r="AM79" s="4"/>
      <c r="AN79" s="4"/>
      <c r="AO79" s="4"/>
      <c r="AP79" s="4"/>
      <c r="AQ79" s="4"/>
      <c r="AR79" s="4"/>
      <c r="AS79" s="4"/>
      <c r="AT79" s="4"/>
    </row>
    <row r="80" spans="1:56" ht="13.5" customHeight="1">
      <c r="A80"/>
      <c r="B80" t="s">
        <v>299</v>
      </c>
      <c r="C80"/>
      <c r="E80" s="1104" t="s">
        <v>301</v>
      </c>
      <c r="F80" s="1106"/>
      <c r="G80" s="326"/>
      <c r="H80" s="1104" t="s">
        <v>302</v>
      </c>
      <c r="I80" s="1105"/>
      <c r="J80" s="1106"/>
      <c r="K80" s="1104" t="s">
        <v>358</v>
      </c>
      <c r="L80" s="1105"/>
      <c r="M80" s="1106"/>
      <c r="N80" s="1104" t="s">
        <v>303</v>
      </c>
      <c r="O80" s="1106"/>
      <c r="P80" s="1104" t="s">
        <v>304</v>
      </c>
      <c r="Q80" s="1105"/>
      <c r="R80" s="1105"/>
      <c r="S80" s="1106"/>
      <c r="T80" s="158"/>
      <c r="AC80" s="935"/>
      <c r="AD80" s="935"/>
      <c r="AE80" s="935"/>
      <c r="AF80" s="125"/>
    </row>
    <row r="81" spans="1:56" ht="13.5" customHeight="1">
      <c r="A81"/>
      <c r="B81"/>
      <c r="C81" t="s">
        <v>298</v>
      </c>
      <c r="E81" s="1008">
        <v>20</v>
      </c>
      <c r="F81" s="1010"/>
      <c r="G81" s="327"/>
      <c r="H81" s="1104">
        <v>40</v>
      </c>
      <c r="I81" s="1105"/>
      <c r="J81" s="1106"/>
      <c r="K81" s="1104">
        <v>60</v>
      </c>
      <c r="L81" s="1105"/>
      <c r="M81" s="1106"/>
      <c r="N81" s="1104">
        <v>80</v>
      </c>
      <c r="O81" s="1106"/>
      <c r="P81" s="1104">
        <v>100</v>
      </c>
      <c r="Q81" s="1105"/>
      <c r="R81" s="1105"/>
      <c r="S81" s="1106"/>
      <c r="T81" s="214" t="s">
        <v>487</v>
      </c>
      <c r="AA81" s="126"/>
      <c r="AC81" s="935"/>
      <c r="AD81" s="935"/>
      <c r="AE81" s="935"/>
      <c r="AF81" s="125"/>
    </row>
    <row r="82" spans="1:56" ht="13.5" customHeight="1">
      <c r="A82"/>
      <c r="B82"/>
      <c r="C82" t="s">
        <v>348</v>
      </c>
      <c r="E82" s="1008">
        <v>50</v>
      </c>
      <c r="F82" s="1010"/>
      <c r="G82" s="125"/>
      <c r="H82" s="4" t="s">
        <v>488</v>
      </c>
      <c r="AA82" s="935"/>
      <c r="AB82" s="935"/>
      <c r="AC82" s="935"/>
      <c r="AD82" s="935"/>
      <c r="AE82" s="935"/>
      <c r="AF82" s="125"/>
      <c r="AY82" s="5"/>
    </row>
    <row r="83" spans="1:56" ht="13.5" customHeight="1">
      <c r="A83"/>
      <c r="B83"/>
      <c r="C83" t="s">
        <v>7</v>
      </c>
      <c r="AA83" s="125"/>
      <c r="AB83" s="125"/>
      <c r="AC83" s="125"/>
      <c r="AD83" s="125"/>
      <c r="AE83" s="125"/>
      <c r="AF83" s="125"/>
      <c r="AY83" s="5"/>
    </row>
    <row r="84" spans="1:56" ht="13.5" customHeight="1">
      <c r="A84"/>
      <c r="B84"/>
      <c r="C84"/>
      <c r="AA84" s="935"/>
      <c r="AB84" s="935"/>
      <c r="AC84" s="935"/>
      <c r="AD84" s="935"/>
      <c r="AE84" s="935"/>
      <c r="AF84" s="125"/>
      <c r="AY84" s="5"/>
    </row>
    <row r="85" spans="1:56" ht="13.5" customHeight="1">
      <c r="B85" s="4" t="s">
        <v>602</v>
      </c>
      <c r="AY85" s="5"/>
    </row>
    <row r="86" spans="1:56" ht="13.5" customHeight="1">
      <c r="C86" s="5" t="s">
        <v>703</v>
      </c>
      <c r="D86" s="4" t="s">
        <v>7</v>
      </c>
      <c r="AY86" s="5"/>
    </row>
    <row r="87" spans="1:56" ht="13.5" customHeight="1">
      <c r="C87" s="5" t="s">
        <v>703</v>
      </c>
      <c r="D87" s="4" t="s">
        <v>7</v>
      </c>
      <c r="AY87" s="5"/>
    </row>
    <row r="88" spans="1:56" ht="13.5" customHeight="1">
      <c r="A88"/>
      <c r="B88" t="s">
        <v>4</v>
      </c>
      <c r="C88"/>
      <c r="AA88" s="935"/>
      <c r="AB88" s="935"/>
      <c r="AC88" s="935"/>
      <c r="AD88" s="935"/>
      <c r="AE88" s="935"/>
      <c r="AF88" s="125"/>
      <c r="AY88" s="5"/>
    </row>
    <row r="89" spans="1:56" ht="13.5" customHeight="1">
      <c r="A89"/>
      <c r="B89"/>
      <c r="C89" t="s">
        <v>6</v>
      </c>
      <c r="AY89" s="5"/>
    </row>
    <row r="90" spans="1:56" ht="13.5" customHeight="1">
      <c r="A90"/>
      <c r="B90"/>
      <c r="C90" t="s">
        <v>265</v>
      </c>
      <c r="AY90" s="5"/>
      <c r="AZ90" t="s">
        <v>639</v>
      </c>
      <c r="BA90" t="s">
        <v>641</v>
      </c>
      <c r="BB90" t="s">
        <v>642</v>
      </c>
      <c r="BC90" t="s">
        <v>643</v>
      </c>
      <c r="BD90" t="s">
        <v>644</v>
      </c>
    </row>
    <row r="91" spans="1:56" ht="13.5" customHeight="1">
      <c r="A91"/>
      <c r="B91" t="s">
        <v>262</v>
      </c>
      <c r="C91"/>
      <c r="AY91" s="5"/>
      <c r="AZ91" t="s">
        <v>640</v>
      </c>
      <c r="BA91" t="s">
        <v>617</v>
      </c>
      <c r="BB91" t="s">
        <v>617</v>
      </c>
      <c r="BC91" t="s">
        <v>617</v>
      </c>
      <c r="BD91" s="4" t="s">
        <v>630</v>
      </c>
    </row>
    <row r="92" spans="1:56" ht="13.5" customHeight="1">
      <c r="A92"/>
      <c r="B92"/>
      <c r="C92" s="362" t="s">
        <v>586</v>
      </c>
      <c r="D92" s="4" t="s">
        <v>639</v>
      </c>
      <c r="AY92" s="5"/>
      <c r="AZ92" t="s">
        <v>618</v>
      </c>
      <c r="BA92" t="s">
        <v>618</v>
      </c>
      <c r="BB92" t="s">
        <v>618</v>
      </c>
      <c r="BC92" t="s">
        <v>618</v>
      </c>
      <c r="BD92" s="4" t="s">
        <v>631</v>
      </c>
    </row>
    <row r="93" spans="1:56" ht="13.5" customHeight="1">
      <c r="A93"/>
      <c r="B93"/>
      <c r="C93" t="s">
        <v>266</v>
      </c>
      <c r="D93" s="4" t="s">
        <v>641</v>
      </c>
      <c r="AY93" s="5"/>
      <c r="AZ93" t="s">
        <v>619</v>
      </c>
      <c r="BA93" t="s">
        <v>619</v>
      </c>
      <c r="BB93" t="s">
        <v>619</v>
      </c>
      <c r="BC93" t="s">
        <v>632</v>
      </c>
      <c r="BD93" s="4" t="s">
        <v>634</v>
      </c>
    </row>
    <row r="94" spans="1:56" ht="13.5" customHeight="1">
      <c r="A94"/>
      <c r="B94"/>
      <c r="C94" t="s">
        <v>268</v>
      </c>
      <c r="D94" s="4" t="s">
        <v>642</v>
      </c>
      <c r="AY94" s="5"/>
      <c r="AZ94" t="s">
        <v>620</v>
      </c>
      <c r="BA94" t="s">
        <v>620</v>
      </c>
      <c r="BB94" t="s">
        <v>620</v>
      </c>
      <c r="BC94" t="s">
        <v>633</v>
      </c>
      <c r="BD94" s="4" t="s">
        <v>635</v>
      </c>
    </row>
    <row r="95" spans="1:56" ht="13.5" customHeight="1">
      <c r="A95"/>
      <c r="B95"/>
      <c r="C95" t="s">
        <v>269</v>
      </c>
      <c r="D95" s="4" t="s">
        <v>643</v>
      </c>
      <c r="AY95" s="5"/>
      <c r="AZ95" t="s">
        <v>621</v>
      </c>
      <c r="BA95" t="s">
        <v>621</v>
      </c>
      <c r="BB95" t="s">
        <v>621</v>
      </c>
      <c r="BC95" t="s">
        <v>627</v>
      </c>
      <c r="BD95" s="4" t="s">
        <v>636</v>
      </c>
    </row>
    <row r="96" spans="1:56" ht="13.5" customHeight="1">
      <c r="A96"/>
      <c r="B96"/>
      <c r="C96" t="s">
        <v>267</v>
      </c>
      <c r="D96" s="4" t="s">
        <v>644</v>
      </c>
      <c r="AY96" s="5"/>
      <c r="AZ96" t="s">
        <v>622</v>
      </c>
      <c r="BA96" t="s">
        <v>624</v>
      </c>
      <c r="BB96" t="s">
        <v>622</v>
      </c>
      <c r="BC96" t="s">
        <v>628</v>
      </c>
      <c r="BD96" s="4" t="s">
        <v>637</v>
      </c>
    </row>
    <row r="97" spans="1:56" ht="13.5" customHeight="1">
      <c r="A97"/>
      <c r="B97"/>
      <c r="C97" s="150"/>
      <c r="AY97" s="5"/>
      <c r="AZ97" t="s">
        <v>623</v>
      </c>
      <c r="BA97" s="4"/>
      <c r="BB97" t="s">
        <v>623</v>
      </c>
      <c r="BC97" t="s">
        <v>629</v>
      </c>
      <c r="BD97" s="4" t="s">
        <v>638</v>
      </c>
    </row>
    <row r="98" spans="1:56" ht="13.5" customHeight="1">
      <c r="A98"/>
      <c r="B98" t="s">
        <v>5</v>
      </c>
      <c r="C98"/>
      <c r="AY98" s="5"/>
      <c r="AZ98" t="s">
        <v>646</v>
      </c>
      <c r="BA98" s="4"/>
      <c r="BB98" t="s">
        <v>802</v>
      </c>
      <c r="BC98"/>
      <c r="BD98" s="4" t="s">
        <v>803</v>
      </c>
    </row>
    <row r="99" spans="1:56" ht="13.5" customHeight="1">
      <c r="A99"/>
      <c r="B99"/>
      <c r="C99" t="s">
        <v>520</v>
      </c>
      <c r="AY99" s="5"/>
      <c r="AZ99" t="s">
        <v>624</v>
      </c>
      <c r="BA99" s="4"/>
      <c r="BB99" t="s">
        <v>624</v>
      </c>
      <c r="BC99"/>
      <c r="BD99" s="4" t="s">
        <v>803</v>
      </c>
    </row>
    <row r="100" spans="1:56" ht="13.5" customHeight="1">
      <c r="A100"/>
      <c r="B100"/>
      <c r="C100" t="s">
        <v>290</v>
      </c>
      <c r="AY100" s="5"/>
      <c r="AZ100" t="s">
        <v>625</v>
      </c>
      <c r="BA100" s="4"/>
      <c r="BB100" t="s">
        <v>625</v>
      </c>
      <c r="BC100"/>
      <c r="BD100" s="4"/>
    </row>
    <row r="101" spans="1:56" ht="13.5" customHeight="1">
      <c r="A101"/>
      <c r="B101"/>
      <c r="C101" t="s">
        <v>616</v>
      </c>
      <c r="AY101" s="5"/>
      <c r="AZ101" t="s">
        <v>626</v>
      </c>
      <c r="BA101" s="4"/>
      <c r="BB101" t="s">
        <v>626</v>
      </c>
      <c r="BC101"/>
      <c r="BD101" s="4"/>
    </row>
    <row r="102" spans="1:56" ht="13.5" customHeight="1">
      <c r="A102"/>
      <c r="B102"/>
      <c r="C102" s="150"/>
      <c r="AY102" s="5"/>
      <c r="AZ102" t="s">
        <v>645</v>
      </c>
      <c r="BA102" s="4"/>
      <c r="BB102" t="s">
        <v>804</v>
      </c>
      <c r="BC102"/>
      <c r="BD102" s="4"/>
    </row>
    <row r="103" spans="1:56" ht="13.5" customHeight="1">
      <c r="B103" s="4" t="s">
        <v>368</v>
      </c>
      <c r="AY103" s="5"/>
    </row>
    <row r="104" spans="1:56" ht="13.5" customHeight="1">
      <c r="C104" s="4" t="s">
        <v>369</v>
      </c>
      <c r="AY104" s="5"/>
    </row>
    <row r="105" spans="1:56" ht="13.5" customHeight="1">
      <c r="C105" s="4" t="s">
        <v>370</v>
      </c>
      <c r="D105" s="4"/>
      <c r="E105" s="4"/>
      <c r="AY105" s="5"/>
    </row>
    <row r="106" spans="1:56" ht="13.5" customHeight="1">
      <c r="AY106" s="5"/>
    </row>
    <row r="107" spans="1:56" ht="13.5" customHeight="1">
      <c r="B107" s="4" t="s">
        <v>464</v>
      </c>
      <c r="AY107" s="5"/>
    </row>
    <row r="108" spans="1:56" ht="13.5" customHeight="1">
      <c r="C108" s="5" t="s">
        <v>249</v>
      </c>
      <c r="E108" s="4" t="s">
        <v>249</v>
      </c>
      <c r="AY108" s="5"/>
    </row>
    <row r="109" spans="1:56" ht="13.5" customHeight="1">
      <c r="C109" s="5" t="s">
        <v>547</v>
      </c>
      <c r="E109" s="4" t="s">
        <v>273</v>
      </c>
      <c r="AY109" s="5"/>
    </row>
    <row r="110" spans="1:56" ht="13.5" customHeight="1">
      <c r="E110" s="4" t="s">
        <v>512</v>
      </c>
      <c r="AY110" s="5"/>
    </row>
    <row r="111" spans="1:56" ht="13.5" customHeight="1">
      <c r="AY111" s="5"/>
    </row>
    <row r="112" spans="1:56" ht="13.5" customHeight="1">
      <c r="B112" s="4" t="s">
        <v>587</v>
      </c>
      <c r="AY112" s="5"/>
    </row>
    <row r="113" spans="2:51" ht="13.5" customHeight="1">
      <c r="C113" s="5" t="s">
        <v>593</v>
      </c>
      <c r="AY113" s="5"/>
    </row>
    <row r="114" spans="2:51" ht="13.5" customHeight="1">
      <c r="C114" s="5" t="s">
        <v>594</v>
      </c>
      <c r="AY114" s="5"/>
    </row>
    <row r="115" spans="2:51" ht="13.5" customHeight="1">
      <c r="AY115" s="5"/>
    </row>
    <row r="116" spans="2:51" ht="13.5" customHeight="1">
      <c r="B116" s="4" t="s">
        <v>576</v>
      </c>
      <c r="AY116" s="5"/>
    </row>
    <row r="117" spans="2:51" ht="13.5" customHeight="1">
      <c r="C117" s="4" t="s">
        <v>797</v>
      </c>
      <c r="AY117" s="5"/>
    </row>
    <row r="118" spans="2:51" ht="13.5" customHeight="1">
      <c r="C118" s="4" t="s">
        <v>507</v>
      </c>
      <c r="AY118" s="5"/>
    </row>
    <row r="119" spans="2:51" ht="13.5" customHeight="1">
      <c r="C119" s="4" t="s">
        <v>509</v>
      </c>
      <c r="AY119" s="5"/>
    </row>
    <row r="120" spans="2:51" ht="13.5" customHeight="1">
      <c r="C120" s="4" t="s">
        <v>508</v>
      </c>
      <c r="AY120" s="5"/>
    </row>
    <row r="121" spans="2:51" ht="13.5" customHeight="1">
      <c r="AY121" s="5"/>
    </row>
    <row r="122" spans="2:51" ht="13.5" customHeight="1">
      <c r="B122" s="330" t="s">
        <v>601</v>
      </c>
      <c r="AY122" s="5"/>
    </row>
    <row r="123" spans="2:51" ht="13.5" customHeight="1">
      <c r="C123" s="5" t="s">
        <v>298</v>
      </c>
      <c r="AY123" s="5"/>
    </row>
    <row r="124" spans="2:51" ht="13.5" customHeight="1">
      <c r="C124" s="5" t="s">
        <v>7</v>
      </c>
      <c r="AY124" s="5"/>
    </row>
    <row r="125" spans="2:51" ht="13.5" customHeight="1">
      <c r="AY125" s="5"/>
    </row>
    <row r="126" spans="2:51" ht="13.5" customHeight="1">
      <c r="B126" s="330" t="s">
        <v>237</v>
      </c>
      <c r="AY126" s="5"/>
    </row>
    <row r="127" spans="2:51" ht="13.5" customHeight="1">
      <c r="C127" s="4" t="s">
        <v>603</v>
      </c>
      <c r="AY127" s="5"/>
    </row>
    <row r="128" spans="2:51" ht="13.5" customHeight="1">
      <c r="AY128" s="5"/>
    </row>
    <row r="129" spans="2:51" ht="13.5" customHeight="1">
      <c r="AY129" s="5"/>
    </row>
    <row r="130" spans="2:51" ht="13.5" customHeight="1">
      <c r="B130" s="4" t="s">
        <v>299</v>
      </c>
      <c r="C130" s="4"/>
      <c r="AY130" s="5"/>
    </row>
    <row r="131" spans="2:51" ht="13.5" customHeight="1">
      <c r="C131" s="5" t="s">
        <v>58</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A65:AT65"/>
    <mergeCell ref="AA66:AT66"/>
    <mergeCell ref="AA8:AE8"/>
    <mergeCell ref="AG8:AS8"/>
    <mergeCell ref="AV8:AV9"/>
    <mergeCell ref="AN1:AT1"/>
    <mergeCell ref="A2:AT2"/>
    <mergeCell ref="G3:R3"/>
    <mergeCell ref="AG3:AJ3"/>
    <mergeCell ref="AL3:AT3"/>
    <mergeCell ref="G4:R4"/>
    <mergeCell ref="AG4:AJ4"/>
    <mergeCell ref="AL4:AT4"/>
    <mergeCell ref="A5:F5"/>
    <mergeCell ref="Q5:W5"/>
    <mergeCell ref="X5:AK6"/>
    <mergeCell ref="A16:B16"/>
    <mergeCell ref="H16:N16"/>
    <mergeCell ref="U16:AT16"/>
    <mergeCell ref="A17:G18"/>
    <mergeCell ref="H17:T18"/>
    <mergeCell ref="U17:W18"/>
    <mergeCell ref="X17:AT18"/>
    <mergeCell ref="A22:A23"/>
    <mergeCell ref="AW8:AW9"/>
    <mergeCell ref="A9:A10"/>
    <mergeCell ref="G9:O10"/>
    <mergeCell ref="R9:U10"/>
    <mergeCell ref="Y9:Y10"/>
    <mergeCell ref="AA9:AE9"/>
    <mergeCell ref="AG9:AS10"/>
    <mergeCell ref="AA10:AE10"/>
    <mergeCell ref="AV10:AV11"/>
    <mergeCell ref="AW10:AW11"/>
    <mergeCell ref="A11:A12"/>
    <mergeCell ref="G11:O12"/>
    <mergeCell ref="R11:U12"/>
    <mergeCell ref="Y11:Y12"/>
    <mergeCell ref="AA11:AE11"/>
    <mergeCell ref="AG11:AS12"/>
    <mergeCell ref="AA12:AE12"/>
    <mergeCell ref="AV12:AV13"/>
    <mergeCell ref="A7:A8"/>
    <mergeCell ref="G7:O7"/>
    <mergeCell ref="Y7:Y8"/>
    <mergeCell ref="AA7:AE7"/>
    <mergeCell ref="AG7:AS7"/>
    <mergeCell ref="G8:O8"/>
    <mergeCell ref="AW12:AW13"/>
    <mergeCell ref="A13:A14"/>
    <mergeCell ref="G13:O14"/>
    <mergeCell ref="Y13:Y14"/>
    <mergeCell ref="AA13:AE13"/>
    <mergeCell ref="AG13:AS14"/>
    <mergeCell ref="AA14:AE14"/>
    <mergeCell ref="AG20:AQ20"/>
    <mergeCell ref="AR20:AT21"/>
    <mergeCell ref="AG21:AJ21"/>
    <mergeCell ref="AK21:AN21"/>
    <mergeCell ref="AO21:AQ21"/>
    <mergeCell ref="AB20:AF21"/>
    <mergeCell ref="E22:E23"/>
    <mergeCell ref="F22:J22"/>
    <mergeCell ref="L22:U23"/>
    <mergeCell ref="X22:AA22"/>
    <mergeCell ref="A20:A21"/>
    <mergeCell ref="E20:E21"/>
    <mergeCell ref="F20:J21"/>
    <mergeCell ref="L20:U21"/>
    <mergeCell ref="W20:AA21"/>
    <mergeCell ref="AB22:AF22"/>
    <mergeCell ref="AG22:AJ22"/>
    <mergeCell ref="AK22:AN22"/>
    <mergeCell ref="AO22:AQ22"/>
    <mergeCell ref="AR22:AT23"/>
    <mergeCell ref="F23:J23"/>
    <mergeCell ref="X23:AA23"/>
    <mergeCell ref="AB23:AC23"/>
    <mergeCell ref="AE23:AF23"/>
    <mergeCell ref="AG23:AJ23"/>
    <mergeCell ref="AK23:AN23"/>
    <mergeCell ref="AO23:AQ23"/>
    <mergeCell ref="A24:A25"/>
    <mergeCell ref="E24:E25"/>
    <mergeCell ref="F24:J24"/>
    <mergeCell ref="L24:U25"/>
    <mergeCell ref="X24:AA24"/>
    <mergeCell ref="AB24:AF24"/>
    <mergeCell ref="AG24:AJ24"/>
    <mergeCell ref="AK24:AN24"/>
    <mergeCell ref="AO24:AQ24"/>
    <mergeCell ref="AR24:AT25"/>
    <mergeCell ref="F25:J25"/>
    <mergeCell ref="X25:AA25"/>
    <mergeCell ref="AB25:AC25"/>
    <mergeCell ref="AE25:AF25"/>
    <mergeCell ref="AG25:AJ25"/>
    <mergeCell ref="AK25:AN25"/>
    <mergeCell ref="AO25:AQ25"/>
    <mergeCell ref="AG26:AJ26"/>
    <mergeCell ref="AK26:AN26"/>
    <mergeCell ref="AO26:AQ26"/>
    <mergeCell ref="AR26:AT27"/>
    <mergeCell ref="F27:J27"/>
    <mergeCell ref="X27:AA27"/>
    <mergeCell ref="AB27:AC27"/>
    <mergeCell ref="AE27:AF27"/>
    <mergeCell ref="AG27:AJ27"/>
    <mergeCell ref="AK27:AN27"/>
    <mergeCell ref="F26:J26"/>
    <mergeCell ref="L26:U27"/>
    <mergeCell ref="X26:AA26"/>
    <mergeCell ref="AB26:AF26"/>
    <mergeCell ref="AO27:AQ27"/>
    <mergeCell ref="AP31:AR32"/>
    <mergeCell ref="AS31:AT32"/>
    <mergeCell ref="AV31:AV38"/>
    <mergeCell ref="AY31:BD31"/>
    <mergeCell ref="AL33:AO33"/>
    <mergeCell ref="AP33:AR34"/>
    <mergeCell ref="AS33:AT34"/>
    <mergeCell ref="AZ33:BD34"/>
    <mergeCell ref="L32:U32"/>
    <mergeCell ref="AG32:AO32"/>
    <mergeCell ref="AY32:BD32"/>
    <mergeCell ref="L33:U33"/>
    <mergeCell ref="X33:AA33"/>
    <mergeCell ref="AB33:AF33"/>
    <mergeCell ref="AG33:AK33"/>
    <mergeCell ref="L31:U31"/>
    <mergeCell ref="W31:AA32"/>
    <mergeCell ref="AB31:AF32"/>
    <mergeCell ref="AP35:AR36"/>
    <mergeCell ref="AS35:AT36"/>
    <mergeCell ref="X36:AA36"/>
    <mergeCell ref="AB36:AC36"/>
    <mergeCell ref="AE36:AF36"/>
    <mergeCell ref="AG36:AO36"/>
    <mergeCell ref="F34:J34"/>
    <mergeCell ref="L34:U34"/>
    <mergeCell ref="X34:AA34"/>
    <mergeCell ref="AB34:AC34"/>
    <mergeCell ref="AE34:AF34"/>
    <mergeCell ref="AG34:AO34"/>
    <mergeCell ref="AL35:AO35"/>
    <mergeCell ref="A26:A27"/>
    <mergeCell ref="E26:E27"/>
    <mergeCell ref="AG31:AK31"/>
    <mergeCell ref="AL31:AO31"/>
    <mergeCell ref="A33:A36"/>
    <mergeCell ref="E33:E34"/>
    <mergeCell ref="F33:J33"/>
    <mergeCell ref="E35:E36"/>
    <mergeCell ref="F35:J35"/>
    <mergeCell ref="A29:E29"/>
    <mergeCell ref="H29:P29"/>
    <mergeCell ref="Q29:T29"/>
    <mergeCell ref="A31:A32"/>
    <mergeCell ref="E31:E32"/>
    <mergeCell ref="F31:J32"/>
    <mergeCell ref="F36:J36"/>
    <mergeCell ref="L36:U36"/>
    <mergeCell ref="A37:A40"/>
    <mergeCell ref="E37:E38"/>
    <mergeCell ref="F37:J37"/>
    <mergeCell ref="L37:U37"/>
    <mergeCell ref="X37:AA37"/>
    <mergeCell ref="AB37:AF37"/>
    <mergeCell ref="E39:E40"/>
    <mergeCell ref="F39:J39"/>
    <mergeCell ref="L39:U39"/>
    <mergeCell ref="X39:AA39"/>
    <mergeCell ref="F38:J38"/>
    <mergeCell ref="F40:J40"/>
    <mergeCell ref="AP39:AR40"/>
    <mergeCell ref="AS39:AT40"/>
    <mergeCell ref="L35:U35"/>
    <mergeCell ref="X35:AA35"/>
    <mergeCell ref="AB35:AF35"/>
    <mergeCell ref="AG35:AK35"/>
    <mergeCell ref="AV39:AV40"/>
    <mergeCell ref="AG37:AK37"/>
    <mergeCell ref="AL37:AO37"/>
    <mergeCell ref="AP37:AR38"/>
    <mergeCell ref="AS37:AT38"/>
    <mergeCell ref="L38:U38"/>
    <mergeCell ref="X38:AA38"/>
    <mergeCell ref="AB38:AC38"/>
    <mergeCell ref="AE38:AF38"/>
    <mergeCell ref="AG38:AO38"/>
    <mergeCell ref="L40:U40"/>
    <mergeCell ref="X40:AA40"/>
    <mergeCell ref="AB40:AC40"/>
    <mergeCell ref="AE40:AF40"/>
    <mergeCell ref="AG40:AO40"/>
    <mergeCell ref="AB39:AF39"/>
    <mergeCell ref="AG39:AK39"/>
    <mergeCell ref="AL39:AO39"/>
    <mergeCell ref="AP41:AR42"/>
    <mergeCell ref="AS41:AT42"/>
    <mergeCell ref="AV41:AV42"/>
    <mergeCell ref="F42:J42"/>
    <mergeCell ref="L42:U42"/>
    <mergeCell ref="X42:AA42"/>
    <mergeCell ref="AB42:AC42"/>
    <mergeCell ref="AE42:AF42"/>
    <mergeCell ref="A41:A44"/>
    <mergeCell ref="E41:E42"/>
    <mergeCell ref="F41:J41"/>
    <mergeCell ref="L41:U41"/>
    <mergeCell ref="X41:AA41"/>
    <mergeCell ref="AB41:AF41"/>
    <mergeCell ref="AG42:AO42"/>
    <mergeCell ref="E43:E44"/>
    <mergeCell ref="F43:J43"/>
    <mergeCell ref="L43:U43"/>
    <mergeCell ref="X43:AA43"/>
    <mergeCell ref="AB43:AF43"/>
    <mergeCell ref="AG43:AK43"/>
    <mergeCell ref="AL43:AO43"/>
    <mergeCell ref="AG41:AK41"/>
    <mergeCell ref="AL41:AO41"/>
    <mergeCell ref="AP43:AR44"/>
    <mergeCell ref="AS43:AT44"/>
    <mergeCell ref="AV43:AV44"/>
    <mergeCell ref="F44:J44"/>
    <mergeCell ref="L44:U44"/>
    <mergeCell ref="X44:AA44"/>
    <mergeCell ref="AB44:AC44"/>
    <mergeCell ref="AE44:AF44"/>
    <mergeCell ref="AG44:AO44"/>
    <mergeCell ref="BE45:BE46"/>
    <mergeCell ref="BF45:BF46"/>
    <mergeCell ref="Y46:AB54"/>
    <mergeCell ref="AC46:AH47"/>
    <mergeCell ref="AI46:AJ47"/>
    <mergeCell ref="A47:K48"/>
    <mergeCell ref="L48:P48"/>
    <mergeCell ref="R48:V48"/>
    <mergeCell ref="AC48:AH48"/>
    <mergeCell ref="AI48:AJ48"/>
    <mergeCell ref="AC49:AH50"/>
    <mergeCell ref="AI49:AJ50"/>
    <mergeCell ref="A50:A56"/>
    <mergeCell ref="E50:V51"/>
    <mergeCell ref="AC51:AH52"/>
    <mergeCell ref="AI51:AJ52"/>
    <mergeCell ref="C52:C53"/>
    <mergeCell ref="E52:G53"/>
    <mergeCell ref="H52:J53"/>
    <mergeCell ref="K52:M53"/>
    <mergeCell ref="N52:O53"/>
    <mergeCell ref="P52:S53"/>
    <mergeCell ref="T52:V56"/>
    <mergeCell ref="AC53:AH54"/>
    <mergeCell ref="AI53:AJ54"/>
    <mergeCell ref="E54:G55"/>
    <mergeCell ref="H54:J55"/>
    <mergeCell ref="K54:M55"/>
    <mergeCell ref="N54:O55"/>
    <mergeCell ref="P54:S55"/>
    <mergeCell ref="T57:V58"/>
    <mergeCell ref="A59:A60"/>
    <mergeCell ref="E59:G60"/>
    <mergeCell ref="H59:J60"/>
    <mergeCell ref="K59:M60"/>
    <mergeCell ref="N59:O60"/>
    <mergeCell ref="P59:S60"/>
    <mergeCell ref="T59:V60"/>
    <mergeCell ref="N56:O56"/>
    <mergeCell ref="P56:S56"/>
    <mergeCell ref="A57:A58"/>
    <mergeCell ref="E57:G58"/>
    <mergeCell ref="H57:J58"/>
    <mergeCell ref="K57:M58"/>
    <mergeCell ref="N57:O58"/>
    <mergeCell ref="P57:S58"/>
    <mergeCell ref="B55:B56"/>
    <mergeCell ref="C55:C56"/>
    <mergeCell ref="D55:D56"/>
    <mergeCell ref="E56:G56"/>
    <mergeCell ref="H56:J56"/>
    <mergeCell ref="K56:M56"/>
    <mergeCell ref="AA62:AT62"/>
    <mergeCell ref="A63:W63"/>
    <mergeCell ref="AA63:AT63"/>
    <mergeCell ref="A64:W64"/>
    <mergeCell ref="AA60:AT60"/>
    <mergeCell ref="A61:A62"/>
    <mergeCell ref="E61:G62"/>
    <mergeCell ref="H61:J62"/>
    <mergeCell ref="K61:M62"/>
    <mergeCell ref="N61:O62"/>
    <mergeCell ref="P61:S62"/>
    <mergeCell ref="T61:V62"/>
    <mergeCell ref="AA61:AT61"/>
    <mergeCell ref="AA58:AT58"/>
    <mergeCell ref="AA59:AT59"/>
    <mergeCell ref="Y57:AT57"/>
    <mergeCell ref="AA64:AT64"/>
    <mergeCell ref="AA84:AB84"/>
    <mergeCell ref="AC84:AE84"/>
    <mergeCell ref="AA88:AB88"/>
    <mergeCell ref="AC88:AE88"/>
    <mergeCell ref="E81:F81"/>
    <mergeCell ref="H81:J81"/>
    <mergeCell ref="K81:M81"/>
    <mergeCell ref="N81:O81"/>
    <mergeCell ref="P81:S81"/>
    <mergeCell ref="AC81:AE81"/>
    <mergeCell ref="AA79:AB79"/>
    <mergeCell ref="E80:F80"/>
    <mergeCell ref="H80:J80"/>
    <mergeCell ref="K80:M80"/>
    <mergeCell ref="N80:O80"/>
    <mergeCell ref="P80:S80"/>
    <mergeCell ref="AC80:AE80"/>
    <mergeCell ref="E82:F82"/>
    <mergeCell ref="AA82:AB82"/>
    <mergeCell ref="AC82:AE82"/>
  </mergeCells>
  <phoneticPr fontId="2"/>
  <conditionalFormatting sqref="A22:E27">
    <cfRule type="expression" dxfId="28" priority="20">
      <formula>IF($R$11=$C$76,OR(IF($A9=0,OFFSET($A9,-1,0),$A9)=$C$83,IF($A9=0,OFFSET($A9,-1,0),$A9)=$C$82),IF($Y9=0,OFFSET($Y9,-1,0),$Y9)=$C$124)</formula>
    </cfRule>
  </conditionalFormatting>
  <conditionalFormatting sqref="A33:E36">
    <cfRule type="expression" dxfId="27" priority="17">
      <formula>IF($R$11=$C$76,OR($A$9=$C$83,$A$9=$C$82),$Y$9=$C$124)</formula>
    </cfRule>
  </conditionalFormatting>
  <conditionalFormatting sqref="A37:E40">
    <cfRule type="expression" dxfId="26" priority="18">
      <formula>IF($R$11=$C$76,OR($A$11=$C$83,$A$11=$C$82),$Y$11=$C$124)</formula>
    </cfRule>
  </conditionalFormatting>
  <conditionalFormatting sqref="A41:E41 B42:E44">
    <cfRule type="expression" dxfId="25" priority="19">
      <formula>IF($R$11=$C$76,OR($A$13=$C$83,$A$13=$C$82),$Y$13=$C$124)</formula>
    </cfRule>
  </conditionalFormatting>
  <conditionalFormatting sqref="A57:V62">
    <cfRule type="expression" dxfId="24" priority="21">
      <formula>IF($R$11=$C$76,OR(IF($A9=0,OFFSET($A9,-1,0),$A9)=$C$83,IF($A9=0,OFFSET($A9,-1,0),$A9)=$C$82),IF($Y9=0,OFFSET($Y9,-1,0),$Y9)=$C$124)</formula>
    </cfRule>
  </conditionalFormatting>
  <conditionalFormatting sqref="A22:AT27">
    <cfRule type="expression" dxfId="23" priority="24">
      <formula>$A$17=""</formula>
    </cfRule>
  </conditionalFormatting>
  <conditionalFormatting sqref="B10:C10">
    <cfRule type="expression" dxfId="22" priority="2">
      <formula>IF($A$9=0,OFFSET($A$9,-1,0),$A$9)=$C$82</formula>
    </cfRule>
  </conditionalFormatting>
  <conditionalFormatting sqref="B12:C12">
    <cfRule type="expression" dxfId="21" priority="4">
      <formula>IF($A$11=0,OFFSET($A$11,-1,0),$A$11)=$C$82</formula>
    </cfRule>
  </conditionalFormatting>
  <conditionalFormatting sqref="B14:C14">
    <cfRule type="expression" dxfId="20" priority="6">
      <formula>IF($A$13=0,OFFSET($A$13,-1,0),$A$13)=$C$82</formula>
    </cfRule>
  </conditionalFormatting>
  <conditionalFormatting sqref="B9:O14">
    <cfRule type="expression" dxfId="19" priority="1">
      <formula>IF($A9=0,OFFSET($A9,-1,0),$A9)=$C$83</formula>
    </cfRule>
  </conditionalFormatting>
  <conditionalFormatting sqref="D9:O10">
    <cfRule type="expression" dxfId="18" priority="3">
      <formula>IF($A$9=0,OFFSET($A$9,-1,0),$A$9)=$C$82</formula>
    </cfRule>
  </conditionalFormatting>
  <conditionalFormatting sqref="D11:O12">
    <cfRule type="expression" dxfId="17" priority="5">
      <formula>IF($A$11=0,OFFSET($A$11,-1,0),$A$11)=$C$82</formula>
    </cfRule>
  </conditionalFormatting>
  <conditionalFormatting sqref="D13:O14">
    <cfRule type="expression" dxfId="16" priority="7">
      <formula>IF($A$13=0,OFFSET($A$13,-1,0),$A$13)=$C$82</formula>
    </cfRule>
  </conditionalFormatting>
  <conditionalFormatting sqref="F23 F25 F27 F34 F36 F38 F40 F42 F44">
    <cfRule type="expression" dxfId="15" priority="14">
      <formula>OR($F22=$E$108,$F22=$E$109,$F22="")</formula>
    </cfRule>
  </conditionalFormatting>
  <conditionalFormatting sqref="F22:AB22 AG22:AT27 F23:AE23 F24:AB24 F25:AE25 F26:AB26 F27:AE27">
    <cfRule type="expression" dxfId="14" priority="16">
      <formula>IF($E22=0,OFFSET($E22,-1,0),$E22)=$D$86</formula>
    </cfRule>
  </conditionalFormatting>
  <conditionalFormatting sqref="F33:AB33 AL33:AT33 AG33:AG44 F34:AE34 AP34:AT34 F35:AB35 AL35:AT35 F36:AE36 AP36:AT36 F37:AB37 AL37:AT37 F38:AE38 AP38:AT38 F39:AB39 AL39:AT39 F40:AE40 AP40:AT40 F41:AB41 AL41:AT41 F42:AE42 AP42:AT42 F43:AB43 AL43:AT43 F44:AE44 AP44:AT44">
    <cfRule type="expression" dxfId="13" priority="15">
      <formula>IF($E33=0,OFFSET($E33,-1,0),$E33)=$D$86</formula>
    </cfRule>
  </conditionalFormatting>
  <conditionalFormatting sqref="X5 R9:U12">
    <cfRule type="expression" dxfId="12" priority="13">
      <formula>OR($AW$8="×",$AW$10="×",$AW$12="×",AND($AW$8="",$AW$10="",$AW$12=""))</formula>
    </cfRule>
  </conditionalFormatting>
  <conditionalFormatting sqref="X7:AS14">
    <cfRule type="expression" dxfId="10" priority="23">
      <formula>$R$11=$C$76</formula>
    </cfRule>
  </conditionalFormatting>
  <conditionalFormatting sqref="Z10:Z14">
    <cfRule type="expression" dxfId="9" priority="9">
      <formula>IF($X10=0,OFFSET($X10,-1,0),$X10)=$C$124</formula>
    </cfRule>
  </conditionalFormatting>
  <conditionalFormatting sqref="Z9:AS14">
    <cfRule type="expression" dxfId="8" priority="22">
      <formula>IF($Y9=0,OFFSET($Y9,-1,0),$Y9)=$C$124</formula>
    </cfRule>
  </conditionalFormatting>
  <conditionalFormatting sqref="AD23 AD25 AD27 AD34 AD36 AD38 AD40 AD42 AD44">
    <cfRule type="expression" dxfId="7" priority="12">
      <formula>OR($AB22=$C$89,$AB22="")</formula>
    </cfRule>
  </conditionalFormatting>
  <conditionalFormatting sqref="AG13">
    <cfRule type="expression" dxfId="6" priority="8">
      <formula>IF($X13=0,OFFSET($X13,-1,0),$X13)=$C$124</formula>
    </cfRule>
  </conditionalFormatting>
  <conditionalFormatting sqref="AG34 AG36 AG38 AG40 AG42 AG44">
    <cfRule type="expression" dxfId="5" priority="11">
      <formula>OR($AL33=$C$99,$AL33=$C$100,$AL33="")</formula>
    </cfRule>
  </conditionalFormatting>
  <dataValidations count="18">
    <dataValidation type="list" allowBlank="1" showInputMessage="1" showErrorMessage="1" sqref="E35:E36 E39:E40 E43:E44" xr:uid="{2165080C-1CD0-469B-A243-C2D5F1E421A9}">
      <formula1>$C$87:$D$87</formula1>
    </dataValidation>
    <dataValidation type="list" allowBlank="1" showInputMessage="1" showErrorMessage="1" sqref="X17 X9:X14 Y9:Z9 Y13 Y11" xr:uid="{2288F22A-C2DC-4D51-B9DC-1A5F86FD905F}">
      <formula1>$C$123:$C$124</formula1>
    </dataValidation>
    <dataValidation type="list" showInputMessage="1" showErrorMessage="1" sqref="A9:A14" xr:uid="{FC781CCB-49F3-43D8-B702-3683F66F1CC4}">
      <formula1>$C$81:$C$84</formula1>
    </dataValidation>
    <dataValidation type="list" allowBlank="1" showInputMessage="1" showErrorMessage="1" sqref="AL33 AL43 AL41 AL39 AL37 AL35" xr:uid="{63CC64A2-10FB-4034-99FD-69DBC1F4E117}">
      <formula1>$C$99:$C$102</formula1>
    </dataValidation>
    <dataValidation type="list" allowBlank="1" showInputMessage="1" showErrorMessage="1" sqref="A22:A27" xr:uid="{CF2CEBAF-4D89-424A-83D4-08E231256C21}">
      <formula1>$C$131:$C$132</formula1>
    </dataValidation>
    <dataValidation type="list" allowBlank="1" showInputMessage="1" showErrorMessage="1" sqref="AR22:AT27" xr:uid="{8EEADE0E-3EE7-4EA5-A870-8D3C7045424B}">
      <formula1>$C$127:$C$128</formula1>
    </dataValidation>
    <dataValidation type="list" allowBlank="1" showInputMessage="1" showErrorMessage="1" sqref="G13 G11 G9 AG9 AG11 AG13" xr:uid="{60D472FD-C3A8-4F11-AC67-DAD8672EB1DD}">
      <formula1>$C$117:$C$120</formula1>
    </dataValidation>
    <dataValidation type="list" allowBlank="1" showInputMessage="1" showErrorMessage="1" sqref="E13 E9 E11" xr:uid="{5494351A-687B-45FC-8DEB-146477AC85AA}">
      <formula1>$C$113:$C$115</formula1>
    </dataValidation>
    <dataValidation type="date" allowBlank="1" showInputMessage="1" showErrorMessage="1" sqref="C10 C12 AA10 C14 AA12 AA14" xr:uid="{1A949C21-20B6-4B64-B731-8C3ABA4E6498}">
      <formula1>1</formula1>
      <formula2>2958190</formula2>
    </dataValidation>
    <dataValidation type="list" allowBlank="1" showInputMessage="1" showErrorMessage="1" sqref="AB43 AB22 AB24 AB39 AB33 AB35 AB37 AB41 AB26" xr:uid="{4115AB6C-16B7-41E2-9A5F-39CDF2F7E7AE}">
      <formula1>$C$89:$C$90</formula1>
    </dataValidation>
    <dataValidation type="list" allowBlank="1" showInputMessage="1" showErrorMessage="1" sqref="AG43 AG41 AG37 AG39 AG33 AG35" xr:uid="{FD7BF5EF-4ADB-44D7-B60E-0243B32C2B84}">
      <formula1>工種</formula1>
    </dataValidation>
    <dataValidation type="list" allowBlank="1" showInputMessage="1" showErrorMessage="1" sqref="R11:U12" xr:uid="{5A4F3880-7D46-4411-BABD-705F233EA428}">
      <formula1>$C$75:$C$76</formula1>
    </dataValidation>
    <dataValidation type="list" allowBlank="1" showInputMessage="1" showErrorMessage="1" sqref="E22:E27 E41 E33:E34 E37:E38" xr:uid="{A55BEB04-B49F-41E4-8C14-AF31E50776D2}">
      <formula1>$C$86:$D$86</formula1>
    </dataValidation>
    <dataValidation type="list" allowBlank="1" showInputMessage="1" showErrorMessage="1" sqref="E50" xr:uid="{1BAEFDC1-C071-438B-8EF5-E23F21BB19C8}">
      <formula1>$C$104:$C$105</formula1>
    </dataValidation>
    <dataValidation type="list" allowBlank="1" showInputMessage="1" showErrorMessage="1" sqref="F22:J22 F24:J24 F26:J26" xr:uid="{A8759C72-E9B0-417C-BBA4-B61C65B54243}">
      <formula1>$C$108:$C$109</formula1>
    </dataValidation>
    <dataValidation type="list" allowBlank="1" showInputMessage="1" showErrorMessage="1" sqref="F33:J33 F35:J35 F37:J37 F39:J39 F41:J41 F43:J43" xr:uid="{EFB1106A-01D8-4D1B-A360-483C63A61143}">
      <formula1>$E$108:$E$110</formula1>
    </dataValidation>
    <dataValidation type="list" allowBlank="1" showInputMessage="1" showErrorMessage="1" sqref="AX50" xr:uid="{44FACCED-3C48-48F0-B303-5C68BAF25785}">
      <formula1>INDIRECT(INDEX($C$92:$D$96,MATCH($AG33,工種,0),2))</formula1>
    </dataValidation>
    <dataValidation type="list" allowBlank="1" showInputMessage="1" showErrorMessage="1" sqref="AG40:AO40 AG44:AO44 AG42:AO42 AG38:AO38 AG36:AO36 AG34:AO34" xr:uid="{2E1DA5AD-162C-4BDE-A5DE-F86CB0849260}">
      <formula1>INDIRECT(INDEX($C$92:$D$96,MATCH($AG33,工種,0),2))</formula1>
    </dataValidation>
  </dataValidations>
  <pageMargins left="0.7" right="0.7" top="0.75" bottom="0.75" header="0.3" footer="0.3"/>
  <pageSetup paperSize="9" scale="59"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0" id="{E334434A-8232-43C3-B87E-5EEB0B8849AE}">
            <xm:f>様式３!$A$5=""</xm:f>
            <x14:dxf>
              <font>
                <color theme="1"/>
              </font>
              <fill>
                <patternFill>
                  <bgColor theme="6" tint="0.79998168889431442"/>
                </patternFill>
              </fill>
            </x14:dxf>
          </x14:cfRule>
          <xm:sqref>X17 AG21:AQ21</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DE2B-EEEC-4C31-BA71-3A3F1C81D50F}">
  <sheetPr codeName="Sheet23">
    <tabColor rgb="FF00FFFF"/>
    <pageSetUpPr fitToPage="1"/>
  </sheetPr>
  <dimension ref="A1:BS209"/>
  <sheetViews>
    <sheetView showGridLines="0" workbookViewId="0">
      <selection activeCell="A2" sqref="A2:AT2"/>
    </sheetView>
  </sheetViews>
  <sheetFormatPr defaultColWidth="9" defaultRowHeight="13"/>
  <cols>
    <col min="1" max="1" width="5.08984375" style="5" customWidth="1"/>
    <col min="2" max="2" width="2.08984375" style="5" customWidth="1"/>
    <col min="3" max="3" width="12.6328125" style="5" customWidth="1"/>
    <col min="4" max="4" width="2.08984375" style="5" customWidth="1"/>
    <col min="5" max="5" width="5.08984375" style="5" customWidth="1"/>
    <col min="6" max="6" width="2.08984375" style="5" customWidth="1"/>
    <col min="7" max="7" width="3.6328125" style="5" customWidth="1"/>
    <col min="8" max="8" width="6.6328125" style="5" customWidth="1"/>
    <col min="9" max="11" width="2.08984375" style="5" customWidth="1"/>
    <col min="12" max="12" width="6.6328125" style="5" customWidth="1"/>
    <col min="13" max="13" width="2.08984375" style="5" customWidth="1"/>
    <col min="14" max="14" width="8.08984375" style="5" customWidth="1"/>
    <col min="15" max="16" width="3.6328125" style="5" customWidth="1"/>
    <col min="17" max="17" width="2.08984375" style="5" customWidth="1"/>
    <col min="18" max="18" width="3.6328125" style="5" customWidth="1"/>
    <col min="19" max="19" width="2.08984375" style="5" customWidth="1"/>
    <col min="20" max="20" width="3.6328125" style="5" customWidth="1"/>
    <col min="21" max="21" width="6.6328125" style="5" customWidth="1"/>
    <col min="22" max="22" width="2.08984375" style="5" customWidth="1"/>
    <col min="23" max="23" width="3.6328125" style="5" customWidth="1"/>
    <col min="24" max="24" width="2.08984375" style="5" customWidth="1"/>
    <col min="25" max="26" width="5.08984375" style="5" customWidth="1"/>
    <col min="27" max="27" width="3.6328125" style="5" customWidth="1"/>
    <col min="28" max="28" width="6.6328125" style="5" customWidth="1"/>
    <col min="29" max="30" width="3.6328125" style="5" customWidth="1"/>
    <col min="31" max="31" width="7" style="5" customWidth="1"/>
    <col min="32" max="32" width="4.453125" style="5" customWidth="1"/>
    <col min="33" max="37" width="3.6328125" style="5" customWidth="1"/>
    <col min="38" max="38" width="5.08984375" style="5" customWidth="1"/>
    <col min="39" max="39" width="6.6328125" style="5" customWidth="1"/>
    <col min="40" max="40" width="3.6328125" style="5" customWidth="1"/>
    <col min="41" max="41" width="5.08984375" style="5" customWidth="1"/>
    <col min="42" max="42" width="8.08984375" style="5" customWidth="1"/>
    <col min="43" max="44" width="3.6328125" style="5" customWidth="1"/>
    <col min="45" max="45" width="5.6328125" style="5" customWidth="1"/>
    <col min="46" max="48" width="9" style="5" customWidth="1"/>
    <col min="49" max="49" width="17.08984375" style="5" customWidth="1"/>
    <col min="50" max="50" width="9" style="5" customWidth="1"/>
    <col min="51" max="51" width="9" style="169" customWidth="1"/>
    <col min="52" max="59" width="9" style="5" customWidth="1"/>
    <col min="60" max="60" width="9" style="5"/>
    <col min="61" max="61" width="12.6328125" style="5" bestFit="1" customWidth="1"/>
    <col min="62" max="62" width="19.08984375" style="5" bestFit="1" customWidth="1"/>
    <col min="63" max="16384" width="9" style="5"/>
  </cols>
  <sheetData>
    <row r="1" spans="1:51" ht="15" customHeight="1">
      <c r="AL1" s="207"/>
      <c r="AM1" s="207"/>
      <c r="AN1" s="1022" t="s">
        <v>354</v>
      </c>
      <c r="AO1" s="1023"/>
      <c r="AP1" s="1023"/>
      <c r="AQ1" s="1023"/>
      <c r="AR1" s="1023"/>
      <c r="AS1" s="1023"/>
      <c r="AT1" s="1024"/>
    </row>
    <row r="2" spans="1:51" ht="21" customHeight="1">
      <c r="A2" s="804" t="s">
        <v>599</v>
      </c>
      <c r="B2" s="804"/>
      <c r="C2" s="804"/>
      <c r="D2" s="804"/>
      <c r="E2" s="804"/>
      <c r="F2" s="804"/>
      <c r="G2" s="804"/>
      <c r="H2" s="804"/>
      <c r="I2" s="804"/>
      <c r="J2" s="804"/>
      <c r="K2" s="804"/>
      <c r="L2" s="804"/>
      <c r="M2" s="804"/>
      <c r="N2" s="804"/>
      <c r="O2" s="804"/>
      <c r="P2" s="804"/>
      <c r="Q2" s="804"/>
      <c r="R2" s="804"/>
      <c r="S2" s="804"/>
      <c r="T2" s="804"/>
      <c r="U2" s="804"/>
      <c r="V2" s="804"/>
      <c r="W2" s="804"/>
      <c r="X2" s="804"/>
      <c r="Y2" s="804"/>
      <c r="Z2" s="804"/>
      <c r="AA2" s="804"/>
      <c r="AB2" s="804"/>
      <c r="AC2" s="804"/>
      <c r="AD2" s="804"/>
      <c r="AE2" s="804"/>
      <c r="AF2" s="804"/>
      <c r="AG2" s="804"/>
      <c r="AH2" s="804"/>
      <c r="AI2" s="804"/>
      <c r="AJ2" s="804"/>
      <c r="AK2" s="804"/>
      <c r="AL2" s="804"/>
      <c r="AM2" s="804"/>
      <c r="AN2" s="804"/>
      <c r="AO2" s="804"/>
      <c r="AP2" s="804"/>
      <c r="AQ2" s="804"/>
      <c r="AR2" s="804"/>
      <c r="AS2" s="804"/>
      <c r="AT2" s="804"/>
    </row>
    <row r="3" spans="1:51" ht="15" customHeight="1">
      <c r="G3" s="1026"/>
      <c r="H3" s="1026"/>
      <c r="I3" s="1026"/>
      <c r="J3" s="1026"/>
      <c r="K3" s="1026"/>
      <c r="L3" s="1026"/>
      <c r="M3" s="1026"/>
      <c r="N3" s="1026"/>
      <c r="O3" s="1026"/>
      <c r="P3" s="1026"/>
      <c r="Q3" s="1026"/>
      <c r="R3" s="1026"/>
      <c r="AG3" s="813" t="s">
        <v>293</v>
      </c>
      <c r="AH3" s="813"/>
      <c r="AI3" s="813"/>
      <c r="AJ3" s="813"/>
      <c r="AK3" s="125" t="s">
        <v>274</v>
      </c>
      <c r="AL3" s="805" t="str">
        <f>+例＿様式2!J5</f>
        <v>○○○○○建設</v>
      </c>
      <c r="AM3" s="805"/>
      <c r="AN3" s="805"/>
      <c r="AO3" s="805"/>
      <c r="AP3" s="805"/>
      <c r="AQ3" s="805"/>
      <c r="AR3" s="805"/>
      <c r="AS3" s="805"/>
      <c r="AT3" s="805"/>
    </row>
    <row r="4" spans="1:51" ht="15" customHeight="1">
      <c r="G4" s="1026"/>
      <c r="H4" s="1026"/>
      <c r="I4" s="1026"/>
      <c r="J4" s="1026"/>
      <c r="K4" s="1026"/>
      <c r="L4" s="1026"/>
      <c r="M4" s="1026"/>
      <c r="N4" s="1026"/>
      <c r="O4" s="1026"/>
      <c r="P4" s="1026"/>
      <c r="Q4" s="1026"/>
      <c r="R4" s="1026"/>
      <c r="AG4" s="813" t="s">
        <v>294</v>
      </c>
      <c r="AH4" s="813"/>
      <c r="AI4" s="813"/>
      <c r="AJ4" s="813"/>
      <c r="AK4" s="125" t="s">
        <v>274</v>
      </c>
      <c r="AL4" s="806" t="str">
        <f>+例＿様式2!C5</f>
        <v>県道○○線　○○○○○○○○○工事</v>
      </c>
      <c r="AM4" s="806"/>
      <c r="AN4" s="806"/>
      <c r="AO4" s="806"/>
      <c r="AP4" s="806"/>
      <c r="AQ4" s="806"/>
      <c r="AR4" s="806"/>
      <c r="AS4" s="806"/>
      <c r="AT4" s="806"/>
      <c r="AY4" s="5"/>
    </row>
    <row r="5" spans="1:51" ht="21" customHeight="1">
      <c r="A5" s="1025" t="s">
        <v>591</v>
      </c>
      <c r="B5" s="1025"/>
      <c r="C5" s="1025"/>
      <c r="D5" s="1025"/>
      <c r="E5" s="1025"/>
      <c r="F5" s="1025"/>
      <c r="O5" s="147"/>
      <c r="P5" s="147"/>
      <c r="Q5" s="147"/>
      <c r="R5" s="147"/>
      <c r="S5" s="147"/>
      <c r="T5" s="147"/>
      <c r="U5" s="147"/>
      <c r="V5" s="147"/>
      <c r="W5" s="147"/>
      <c r="X5" s="376"/>
      <c r="Y5" s="376"/>
      <c r="Z5" s="376"/>
      <c r="AA5" s="376"/>
      <c r="AB5" s="376"/>
      <c r="AC5" s="376"/>
      <c r="AD5" s="376"/>
      <c r="AE5" s="376"/>
      <c r="AF5" s="376"/>
      <c r="AG5" s="376"/>
      <c r="AH5" s="376"/>
      <c r="AI5" s="376"/>
      <c r="AJ5" s="376"/>
      <c r="AK5" s="376"/>
      <c r="AL5" s="376"/>
      <c r="AM5" s="375"/>
      <c r="AN5" s="375"/>
      <c r="AO5" s="375"/>
      <c r="AP5" s="375"/>
      <c r="AQ5" s="375"/>
      <c r="AR5" s="375"/>
      <c r="AS5" s="375"/>
      <c r="AT5" s="375"/>
    </row>
    <row r="6" spans="1:51" ht="3" customHeight="1">
      <c r="A6" s="131"/>
      <c r="B6" s="147"/>
      <c r="C6" s="147"/>
      <c r="D6" s="147"/>
      <c r="E6" s="147"/>
      <c r="F6" s="147"/>
      <c r="G6" s="147"/>
      <c r="H6" s="147"/>
      <c r="I6" s="147"/>
      <c r="J6" s="147"/>
      <c r="K6" s="140"/>
      <c r="L6" s="140"/>
      <c r="M6" s="140"/>
      <c r="N6" s="140"/>
      <c r="O6" s="140"/>
      <c r="P6" s="140"/>
      <c r="Q6" s="140"/>
      <c r="R6" s="140"/>
      <c r="S6" s="140"/>
      <c r="T6" s="140"/>
      <c r="U6" s="149"/>
      <c r="V6" s="140"/>
      <c r="W6" s="140"/>
      <c r="X6" s="376"/>
      <c r="Y6" s="376"/>
      <c r="Z6" s="376"/>
      <c r="AA6" s="376"/>
      <c r="AB6" s="376"/>
      <c r="AC6" s="376"/>
      <c r="AD6" s="376"/>
      <c r="AE6" s="376"/>
      <c r="AF6" s="376"/>
      <c r="AG6" s="376"/>
      <c r="AH6" s="376"/>
      <c r="AI6" s="376"/>
      <c r="AJ6" s="376"/>
      <c r="AK6" s="376"/>
      <c r="AL6" s="376"/>
    </row>
    <row r="7" spans="1:51" ht="15" customHeight="1">
      <c r="A7" s="860" t="s">
        <v>588</v>
      </c>
      <c r="B7" s="153"/>
      <c r="C7" s="300" t="s">
        <v>313</v>
      </c>
      <c r="D7" s="300" t="s">
        <v>272</v>
      </c>
      <c r="E7" s="300" t="s">
        <v>587</v>
      </c>
      <c r="F7" s="155" t="s">
        <v>264</v>
      </c>
      <c r="G7" s="1016" t="s">
        <v>596</v>
      </c>
      <c r="H7" s="1017"/>
      <c r="I7" s="1017"/>
      <c r="J7" s="1017"/>
      <c r="K7" s="1017"/>
      <c r="L7" s="1017"/>
      <c r="M7" s="1017"/>
      <c r="N7" s="1017"/>
      <c r="O7" s="1018"/>
      <c r="Z7" s="125"/>
      <c r="AA7" s="169"/>
      <c r="AB7" s="169"/>
      <c r="AC7" s="169"/>
      <c r="AD7" s="169"/>
      <c r="AE7" s="169"/>
      <c r="AF7" s="133"/>
      <c r="AT7" s="351"/>
      <c r="AV7" s="4"/>
    </row>
    <row r="8" spans="1:51" ht="15" customHeight="1">
      <c r="A8" s="861"/>
      <c r="B8" s="143" t="s">
        <v>272</v>
      </c>
      <c r="C8" s="301" t="s">
        <v>297</v>
      </c>
      <c r="D8" s="301" t="s">
        <v>274</v>
      </c>
      <c r="E8" s="301" t="s">
        <v>481</v>
      </c>
      <c r="F8" s="168" t="s">
        <v>264</v>
      </c>
      <c r="G8" s="1019" t="s">
        <v>696</v>
      </c>
      <c r="H8" s="1020"/>
      <c r="I8" s="1020"/>
      <c r="J8" s="1020"/>
      <c r="K8" s="1020"/>
      <c r="L8" s="1020"/>
      <c r="M8" s="1020"/>
      <c r="N8" s="1020"/>
      <c r="O8" s="1021"/>
      <c r="U8" s="4"/>
      <c r="Z8" s="125"/>
      <c r="AA8" s="169"/>
      <c r="AB8" s="169"/>
      <c r="AC8" s="169"/>
      <c r="AD8" s="169"/>
      <c r="AE8" s="169"/>
      <c r="AF8" s="133"/>
      <c r="AT8" s="351"/>
      <c r="AV8" s="935"/>
      <c r="AW8" s="935"/>
    </row>
    <row r="9" spans="1:51" ht="15" customHeight="1">
      <c r="A9" s="1081" t="str">
        <f>例＿様式４!A9</f>
        <v>○</v>
      </c>
      <c r="B9" s="153"/>
      <c r="C9" s="390" t="str">
        <f>IF($A9="該当なし","",IF(LEN(TRIM(例＿様式４!C9))=0,"",例＿様式４!C9))</f>
        <v>●●　〇〇</v>
      </c>
      <c r="D9" s="300"/>
      <c r="E9" s="390" t="str">
        <f>IF($A9="該当なし","",IF(LEN(TRIM(例＿様式４!E9))=0,"",例＿様式４!E9))</f>
        <v>男性</v>
      </c>
      <c r="F9" s="155"/>
      <c r="G9" s="1130" t="str">
        <f>IF(A9="該当なし","",IF(LEN(TRIM(例＿様式４!G9))=0,"",例＿様式４!G9))</f>
        <v>有：１級施工管理技士</v>
      </c>
      <c r="H9" s="1157"/>
      <c r="I9" s="1157"/>
      <c r="J9" s="1157"/>
      <c r="K9" s="1157"/>
      <c r="L9" s="1157"/>
      <c r="M9" s="1157"/>
      <c r="N9" s="1157"/>
      <c r="O9" s="1131"/>
      <c r="Z9" s="125"/>
      <c r="AA9" s="169"/>
      <c r="AB9" s="169"/>
      <c r="AC9" s="169"/>
      <c r="AD9" s="169"/>
      <c r="AE9" s="169"/>
      <c r="AF9" s="125"/>
      <c r="AG9" s="169"/>
      <c r="AH9" s="169"/>
      <c r="AI9" s="169"/>
      <c r="AJ9" s="169"/>
      <c r="AK9" s="169"/>
      <c r="AL9" s="169"/>
      <c r="AM9" s="169"/>
      <c r="AN9" s="169"/>
      <c r="AO9" s="169"/>
      <c r="AP9" s="169"/>
      <c r="AQ9" s="169"/>
      <c r="AR9" s="169"/>
      <c r="AS9" s="169"/>
      <c r="AT9" s="342"/>
      <c r="AV9" s="935"/>
      <c r="AW9" s="935"/>
    </row>
    <row r="10" spans="1:51" ht="15" customHeight="1">
      <c r="A10" s="1082"/>
      <c r="B10" s="143" t="s">
        <v>272</v>
      </c>
      <c r="C10" s="338">
        <f>IF($A9="該当なし","",IF(LEN(TRIM(例＿様式４!C10))=0,"",例＿様式４!C10))</f>
        <v>35828</v>
      </c>
      <c r="D10" s="301" t="s">
        <v>274</v>
      </c>
      <c r="E10" s="387">
        <f>IF($A9="該当なし","",IF(LEN(TRIM(例＿様式４!E10))=0,"",例＿様式４!E10))</f>
        <v>27</v>
      </c>
      <c r="F10" s="168" t="s">
        <v>264</v>
      </c>
      <c r="G10" s="1132"/>
      <c r="H10" s="1158"/>
      <c r="I10" s="1158"/>
      <c r="J10" s="1158"/>
      <c r="K10" s="1158"/>
      <c r="L10" s="1158"/>
      <c r="M10" s="1158"/>
      <c r="N10" s="1158"/>
      <c r="O10" s="1133"/>
      <c r="Z10" s="169"/>
      <c r="AA10" s="394"/>
      <c r="AB10" s="394"/>
      <c r="AC10" s="394"/>
      <c r="AD10" s="394"/>
      <c r="AE10" s="394"/>
      <c r="AF10" s="125"/>
      <c r="AG10" s="169"/>
      <c r="AH10" s="169"/>
      <c r="AI10" s="169"/>
      <c r="AJ10" s="169"/>
      <c r="AK10" s="169"/>
      <c r="AL10" s="169"/>
      <c r="AM10" s="169"/>
      <c r="AN10" s="169"/>
      <c r="AO10" s="169"/>
      <c r="AP10" s="169"/>
      <c r="AQ10" s="169"/>
      <c r="AR10" s="169"/>
      <c r="AS10" s="169"/>
      <c r="AT10" s="342"/>
      <c r="AV10" s="935"/>
      <c r="AW10" s="935"/>
    </row>
    <row r="11" spans="1:51" ht="15" customHeight="1">
      <c r="A11" s="1081" t="str">
        <f>例＿様式４!A11</f>
        <v>○</v>
      </c>
      <c r="B11" s="153"/>
      <c r="C11" s="390" t="str">
        <f>IF($A11="該当なし","",IF(LEN(TRIM(例＿様式４!C11))=0,"",例＿様式４!C11))</f>
        <v>△△　▲▲</v>
      </c>
      <c r="D11" s="300"/>
      <c r="E11" s="390" t="str">
        <f>IF($A11="該当なし","",IF(LEN(TRIM(例＿様式４!E11))=0,"",例＿様式４!E11))</f>
        <v>女性</v>
      </c>
      <c r="F11" s="155"/>
      <c r="G11" s="1130" t="str">
        <f>IF(A11="該当なし","",IF(LEN(TRIM(例＿様式４!G11))=0,"",例＿様式４!G11))</f>
        <v>有：２級施工管理技士</v>
      </c>
      <c r="H11" s="1157"/>
      <c r="I11" s="1157"/>
      <c r="J11" s="1157"/>
      <c r="K11" s="1157"/>
      <c r="L11" s="1157"/>
      <c r="M11" s="1157"/>
      <c r="N11" s="1157"/>
      <c r="O11" s="1131"/>
      <c r="AA11" s="169"/>
      <c r="AB11" s="169"/>
      <c r="AC11" s="169"/>
      <c r="AD11" s="169"/>
      <c r="AE11" s="169"/>
      <c r="AF11" s="125"/>
      <c r="AG11" s="169"/>
      <c r="AH11" s="169"/>
      <c r="AI11" s="169"/>
      <c r="AJ11" s="169"/>
      <c r="AK11" s="169"/>
      <c r="AL11" s="169"/>
      <c r="AM11" s="169"/>
      <c r="AN11" s="169"/>
      <c r="AO11" s="169"/>
      <c r="AP11" s="169"/>
      <c r="AQ11" s="169"/>
      <c r="AR11" s="169"/>
      <c r="AS11" s="169"/>
      <c r="AT11" s="342"/>
      <c r="AV11" s="935"/>
      <c r="AW11" s="935"/>
    </row>
    <row r="12" spans="1:51" ht="15" customHeight="1">
      <c r="A12" s="1082"/>
      <c r="B12" s="143" t="s">
        <v>272</v>
      </c>
      <c r="C12" s="338">
        <f>IF($A11="該当なし","",IF(LEN(TRIM(例＿様式４!C12))=0,"",例＿様式４!C12))</f>
        <v>31841</v>
      </c>
      <c r="D12" s="301" t="s">
        <v>274</v>
      </c>
      <c r="E12" s="387">
        <f>IF($A11="該当なし","",IF(LEN(TRIM(例＿様式４!E12))=0,"",例＿様式４!E12))</f>
        <v>38</v>
      </c>
      <c r="F12" s="168" t="s">
        <v>264</v>
      </c>
      <c r="G12" s="1132"/>
      <c r="H12" s="1158"/>
      <c r="I12" s="1158"/>
      <c r="J12" s="1158"/>
      <c r="K12" s="1158"/>
      <c r="L12" s="1158"/>
      <c r="M12" s="1158"/>
      <c r="N12" s="1158"/>
      <c r="O12" s="1133"/>
      <c r="Z12" s="169"/>
      <c r="AA12" s="394"/>
      <c r="AB12" s="394"/>
      <c r="AC12" s="394"/>
      <c r="AD12" s="394"/>
      <c r="AE12" s="394"/>
      <c r="AF12" s="125"/>
      <c r="AG12" s="169"/>
      <c r="AH12" s="169"/>
      <c r="AI12" s="169"/>
      <c r="AJ12" s="169"/>
      <c r="AK12" s="169"/>
      <c r="AL12" s="169"/>
      <c r="AM12" s="169"/>
      <c r="AN12" s="169"/>
      <c r="AO12" s="169"/>
      <c r="AP12" s="169"/>
      <c r="AQ12" s="169"/>
      <c r="AR12" s="169"/>
      <c r="AS12" s="169"/>
      <c r="AT12" s="342"/>
      <c r="AV12" s="935"/>
      <c r="AW12" s="935"/>
    </row>
    <row r="13" spans="1:51" ht="15" customHeight="1">
      <c r="A13" s="1081" t="str">
        <f>例＿様式４!A13</f>
        <v>工場製作</v>
      </c>
      <c r="B13" s="153"/>
      <c r="C13" s="390" t="str">
        <f>IF($A13="該当なし","",IF(LEN(TRIM(例＿様式４!C13))=0,"",例＿様式４!C13))</f>
        <v>□□　□□</v>
      </c>
      <c r="D13" s="300"/>
      <c r="E13" s="390" t="str">
        <f>IF($A13="該当なし","",IF(LEN(TRIM(例＿様式４!E13))=0,"",例＿様式４!E13))</f>
        <v/>
      </c>
      <c r="F13" s="155"/>
      <c r="G13" s="1130" t="str">
        <f>IF(A13="該当なし","",IF(LEN(TRIM(例＿様式４!G13))=0,"",例＿様式４!G13))</f>
        <v/>
      </c>
      <c r="H13" s="1157"/>
      <c r="I13" s="1157"/>
      <c r="J13" s="1157"/>
      <c r="K13" s="1157"/>
      <c r="L13" s="1157"/>
      <c r="M13" s="1157"/>
      <c r="N13" s="1157"/>
      <c r="O13" s="1131"/>
      <c r="AA13" s="169"/>
      <c r="AB13" s="169"/>
      <c r="AC13" s="169"/>
      <c r="AD13" s="169"/>
      <c r="AE13" s="169"/>
      <c r="AF13" s="125"/>
      <c r="AG13" s="169"/>
      <c r="AH13" s="169"/>
      <c r="AI13" s="169"/>
      <c r="AJ13" s="169"/>
      <c r="AK13" s="169"/>
      <c r="AL13" s="169"/>
      <c r="AM13" s="169"/>
      <c r="AN13" s="169"/>
      <c r="AO13" s="169"/>
      <c r="AP13" s="169"/>
      <c r="AQ13" s="169"/>
      <c r="AR13" s="169"/>
      <c r="AS13" s="169"/>
      <c r="AT13" s="342"/>
      <c r="AV13" s="935"/>
      <c r="AW13" s="935"/>
    </row>
    <row r="14" spans="1:51" ht="15" customHeight="1">
      <c r="A14" s="1082"/>
      <c r="B14" s="143" t="s">
        <v>272</v>
      </c>
      <c r="C14" s="339" t="str">
        <f>IF($A13="該当なし","",IF(LEN(TRIM(例＿様式４!C14))=0,"",例＿様式４!C14))</f>
        <v/>
      </c>
      <c r="D14" s="301" t="s">
        <v>274</v>
      </c>
      <c r="E14" s="388" t="str">
        <f>IF($A13="該当なし","",IF(LEN(TRIM(例＿様式４!E14))=0,"",例＿様式４!E14))</f>
        <v/>
      </c>
      <c r="F14" s="168" t="s">
        <v>264</v>
      </c>
      <c r="G14" s="1132"/>
      <c r="H14" s="1158"/>
      <c r="I14" s="1158"/>
      <c r="J14" s="1158"/>
      <c r="K14" s="1158"/>
      <c r="L14" s="1158"/>
      <c r="M14" s="1158"/>
      <c r="N14" s="1158"/>
      <c r="O14" s="1133"/>
      <c r="Z14" s="169"/>
      <c r="AA14" s="394"/>
      <c r="AB14" s="394"/>
      <c r="AC14" s="394"/>
      <c r="AD14" s="394"/>
      <c r="AE14" s="394"/>
      <c r="AF14" s="125"/>
      <c r="AG14" s="169"/>
      <c r="AH14" s="169"/>
      <c r="AI14" s="169"/>
      <c r="AJ14" s="169"/>
      <c r="AK14" s="169"/>
      <c r="AL14" s="169"/>
      <c r="AM14" s="169"/>
      <c r="AN14" s="169"/>
      <c r="AO14" s="169"/>
      <c r="AP14" s="169"/>
      <c r="AQ14" s="169"/>
      <c r="AR14" s="169"/>
      <c r="AS14" s="169"/>
      <c r="AT14" s="342"/>
    </row>
    <row r="15" spans="1:51" ht="3" customHeight="1">
      <c r="A15" s="131"/>
      <c r="B15" s="131"/>
      <c r="C15" s="131"/>
      <c r="D15" s="131"/>
      <c r="E15" s="131"/>
      <c r="F15" s="131"/>
      <c r="G15" s="131"/>
      <c r="H15" s="131"/>
      <c r="I15" s="131"/>
      <c r="J15" s="131"/>
      <c r="P15" s="126"/>
    </row>
    <row r="16" spans="1:51" ht="18" customHeight="1">
      <c r="A16" s="378"/>
      <c r="B16" s="378"/>
      <c r="H16" s="140"/>
      <c r="I16" s="140"/>
      <c r="J16" s="140"/>
      <c r="K16" s="140"/>
      <c r="L16" s="140"/>
      <c r="M16" s="140"/>
      <c r="N16" s="140"/>
      <c r="U16" s="379"/>
      <c r="V16" s="379"/>
      <c r="W16" s="379"/>
      <c r="X16" s="379"/>
      <c r="Y16" s="379"/>
      <c r="Z16" s="379"/>
      <c r="AA16" s="379"/>
      <c r="AB16" s="379"/>
      <c r="AC16" s="379"/>
      <c r="AD16" s="379"/>
      <c r="AE16" s="379"/>
      <c r="AF16" s="379"/>
      <c r="AG16" s="379"/>
      <c r="AH16" s="379"/>
      <c r="AI16" s="379"/>
      <c r="AJ16" s="379"/>
      <c r="AK16" s="379"/>
      <c r="AL16" s="379"/>
      <c r="AM16" s="380"/>
      <c r="AN16" s="379"/>
      <c r="AO16" s="379"/>
      <c r="AP16" s="379"/>
      <c r="AQ16" s="379"/>
      <c r="AR16" s="379"/>
      <c r="AS16" s="379"/>
      <c r="AT16" s="379"/>
    </row>
    <row r="17" spans="1:66" ht="15" customHeight="1">
      <c r="A17" s="1151" t="s">
        <v>683</v>
      </c>
      <c r="B17" s="1151"/>
      <c r="C17" s="1151"/>
      <c r="D17" s="1151"/>
      <c r="E17" s="1151"/>
      <c r="F17" s="1151"/>
      <c r="G17" s="147"/>
      <c r="H17" s="824" t="str">
        <f>"対象期間："&amp;TEXT(IF(AND(MONTH(例＿様式４!R48)&gt;=1,MONTH(例＿様式４!R48)&lt;=3),EOMONTH(例＿様式４!R48,-9*12),EOMONTH(例＿様式４!R48,-8*12)),"[$-ja-JP-x-gannen]ggge")&amp;"年度～入札参加申込期限日"</f>
        <v>対象期間：平成29年度～入札参加申込期限日</v>
      </c>
      <c r="I17" s="824"/>
      <c r="J17" s="824"/>
      <c r="K17" s="824"/>
      <c r="L17" s="824"/>
      <c r="M17" s="824"/>
      <c r="N17" s="824"/>
      <c r="O17" s="824"/>
      <c r="P17" s="824"/>
      <c r="Q17" s="824"/>
      <c r="R17" s="824"/>
      <c r="S17" s="824"/>
      <c r="T17" s="824"/>
      <c r="U17" s="1156" t="s">
        <v>704</v>
      </c>
      <c r="V17" s="1156"/>
      <c r="W17" s="1156"/>
      <c r="X17" s="1156"/>
      <c r="Y17" s="1156"/>
      <c r="Z17" s="1156"/>
      <c r="AA17" s="1156"/>
      <c r="AB17" s="1156"/>
      <c r="AC17" s="1156"/>
      <c r="AD17" s="1156"/>
      <c r="AE17" s="1156"/>
      <c r="AF17" s="1156"/>
      <c r="AG17" s="1156"/>
      <c r="AH17" s="1156"/>
      <c r="AI17" s="380"/>
      <c r="AJ17" s="380"/>
      <c r="AK17" s="380"/>
      <c r="AL17" s="380"/>
      <c r="AN17" s="380"/>
      <c r="AO17" s="380"/>
      <c r="AP17" s="380"/>
      <c r="AQ17" s="380"/>
      <c r="AR17" s="380"/>
      <c r="AS17" s="380"/>
      <c r="AT17" s="380"/>
    </row>
    <row r="18" spans="1:66" ht="12" customHeight="1">
      <c r="A18" s="860" t="s">
        <v>299</v>
      </c>
      <c r="B18" s="935" t="s">
        <v>313</v>
      </c>
      <c r="C18" s="935"/>
      <c r="D18" s="935"/>
      <c r="E18" s="807" t="s">
        <v>684</v>
      </c>
      <c r="F18" s="809"/>
      <c r="G18" s="807" t="s">
        <v>604</v>
      </c>
      <c r="H18" s="809"/>
      <c r="I18" s="807" t="s">
        <v>600</v>
      </c>
      <c r="J18" s="808"/>
      <c r="K18" s="808"/>
      <c r="L18" s="808"/>
      <c r="M18" s="808"/>
      <c r="N18" s="808"/>
      <c r="O18" s="808"/>
      <c r="P18" s="808"/>
      <c r="Q18" s="808"/>
      <c r="R18" s="808"/>
      <c r="S18" s="808"/>
      <c r="T18" s="808"/>
      <c r="U18" s="808"/>
      <c r="V18" s="808"/>
      <c r="W18" s="808"/>
      <c r="X18" s="808"/>
      <c r="Y18" s="808"/>
      <c r="Z18" s="808"/>
      <c r="AA18" s="808"/>
      <c r="AB18" s="808"/>
      <c r="AC18" s="808"/>
      <c r="AD18" s="808"/>
      <c r="AE18" s="808"/>
      <c r="AF18" s="808"/>
      <c r="AG18" s="808"/>
      <c r="AH18" s="809"/>
      <c r="AS18" s="380"/>
      <c r="AT18" s="380"/>
      <c r="AV18" s="814" t="s">
        <v>682</v>
      </c>
      <c r="AW18" s="814" t="s">
        <v>308</v>
      </c>
      <c r="AX18" s="814" t="s">
        <v>611</v>
      </c>
      <c r="AY18" s="814" t="s">
        <v>613</v>
      </c>
      <c r="AZ18" s="814" t="s">
        <v>614</v>
      </c>
    </row>
    <row r="19" spans="1:66" ht="3" customHeight="1">
      <c r="A19" s="1052"/>
      <c r="B19" s="935"/>
      <c r="C19" s="935"/>
      <c r="D19" s="935"/>
      <c r="E19" s="1155"/>
      <c r="F19" s="970"/>
      <c r="G19" s="1155"/>
      <c r="H19" s="970"/>
      <c r="I19" s="810"/>
      <c r="J19" s="811"/>
      <c r="K19" s="811"/>
      <c r="L19" s="811"/>
      <c r="M19" s="811"/>
      <c r="N19" s="811"/>
      <c r="O19" s="811"/>
      <c r="P19" s="811"/>
      <c r="Q19" s="811"/>
      <c r="R19" s="811"/>
      <c r="S19" s="811"/>
      <c r="T19" s="811"/>
      <c r="U19" s="811"/>
      <c r="V19" s="811"/>
      <c r="W19" s="811"/>
      <c r="X19" s="811"/>
      <c r="Y19" s="811"/>
      <c r="Z19" s="811"/>
      <c r="AA19" s="811"/>
      <c r="AB19" s="811"/>
      <c r="AC19" s="811"/>
      <c r="AD19" s="811"/>
      <c r="AE19" s="811"/>
      <c r="AF19" s="811"/>
      <c r="AG19" s="811"/>
      <c r="AH19" s="812"/>
      <c r="AP19" s="341"/>
      <c r="AV19" s="814"/>
      <c r="AW19" s="814"/>
      <c r="AX19" s="814"/>
      <c r="AY19" s="814"/>
      <c r="AZ19" s="814"/>
    </row>
    <row r="20" spans="1:66" ht="15" customHeight="1">
      <c r="A20" s="861"/>
      <c r="B20" s="142" t="s">
        <v>310</v>
      </c>
      <c r="C20" s="142" t="s">
        <v>297</v>
      </c>
      <c r="D20" s="142" t="s">
        <v>311</v>
      </c>
      <c r="E20" s="810"/>
      <c r="F20" s="812"/>
      <c r="G20" s="810"/>
      <c r="H20" s="812"/>
      <c r="I20" s="1009" t="s">
        <v>677</v>
      </c>
      <c r="J20" s="1009"/>
      <c r="K20" s="1009"/>
      <c r="L20" s="1009"/>
      <c r="M20" s="1009"/>
      <c r="N20" s="1010"/>
      <c r="O20" s="1008" t="s">
        <v>678</v>
      </c>
      <c r="P20" s="1009"/>
      <c r="Q20" s="1009"/>
      <c r="R20" s="1009"/>
      <c r="S20" s="1009"/>
      <c r="T20" s="1009"/>
      <c r="U20" s="1009"/>
      <c r="V20" s="1009"/>
      <c r="W20" s="1009"/>
      <c r="X20" s="1009"/>
      <c r="Y20" s="1009"/>
      <c r="Z20" s="1009"/>
      <c r="AA20" s="1009"/>
      <c r="AB20" s="1009"/>
      <c r="AC20" s="1009"/>
      <c r="AD20" s="1010"/>
      <c r="AE20" s="814" t="s">
        <v>697</v>
      </c>
      <c r="AF20" s="814"/>
      <c r="AG20" s="814"/>
      <c r="AH20" s="814"/>
      <c r="AL20" s="190"/>
      <c r="AM20" s="214"/>
      <c r="AN20" s="214"/>
      <c r="AO20" s="214"/>
      <c r="AS20" s="341"/>
      <c r="AT20" s="341"/>
      <c r="AV20" s="814"/>
      <c r="AW20" s="814"/>
      <c r="AX20" s="814"/>
      <c r="AY20" s="814"/>
      <c r="AZ20" s="814"/>
    </row>
    <row r="21" spans="1:66" ht="15" customHeight="1">
      <c r="A21" s="1081" t="str">
        <f>IF(+AV21="○","○","")</f>
        <v/>
      </c>
      <c r="B21" s="134"/>
      <c r="C21" s="287" t="str">
        <f>IF(C9="","",IF(OR(A9=例＿様式４!$C$82,A9=例＿様式４!$C$83),"",C9))</f>
        <v>●●　〇〇</v>
      </c>
      <c r="D21" s="141"/>
      <c r="E21" s="1130" t="str">
        <f>IF(OR(A9="工場製作",A9="該当なし"),"",IF(E10&lt;40,"若手",IF(E9="女性","女性","×")))</f>
        <v>若手</v>
      </c>
      <c r="F21" s="1131"/>
      <c r="G21" s="928" t="s">
        <v>23</v>
      </c>
      <c r="H21" s="929"/>
      <c r="I21" s="1134" t="s">
        <v>658</v>
      </c>
      <c r="J21" s="1135"/>
      <c r="K21" s="1135"/>
      <c r="L21" s="1135"/>
      <c r="M21" s="1135"/>
      <c r="N21" s="1136"/>
      <c r="O21" s="884" t="s">
        <v>655</v>
      </c>
      <c r="P21" s="857"/>
      <c r="Q21" s="857"/>
      <c r="R21" s="857"/>
      <c r="S21" s="857"/>
      <c r="T21" s="885"/>
      <c r="U21" s="872" t="str">
        <f>IF(OR(I21=$BI$32,I21=$BK$32,O21=$BM$33,O21=$BM$35,O21=$BM$36,O21=$BM$37,O21=$BM$38,O21=$BM$39,O21=$BM$43,),$BQ$54,"")</f>
        <v>※記載不要</v>
      </c>
      <c r="V21" s="872"/>
      <c r="W21" s="872"/>
      <c r="X21" s="872"/>
      <c r="Y21" s="872"/>
      <c r="Z21" s="872"/>
      <c r="AA21" s="872"/>
      <c r="AB21" s="872"/>
      <c r="AC21" s="872"/>
      <c r="AD21" s="872"/>
      <c r="AE21" s="1140" t="s">
        <v>773</v>
      </c>
      <c r="AF21" s="1142">
        <v>30</v>
      </c>
      <c r="AG21" s="1144" t="s">
        <v>563</v>
      </c>
      <c r="AH21" s="1145"/>
      <c r="AL21" s="156"/>
      <c r="AM21" s="156"/>
      <c r="AN21" s="156"/>
      <c r="AO21" s="156"/>
      <c r="AP21" s="342"/>
      <c r="AQ21" s="342"/>
      <c r="AR21" s="342"/>
      <c r="AS21" s="341"/>
      <c r="AT21" s="341"/>
      <c r="AV21" s="860" t="str">
        <f>IF(AZ21=$AZ$27,"○","")</f>
        <v/>
      </c>
      <c r="AW21" s="1153" t="str">
        <f>IF(OR(A9="○",A9="工場製作"),C9,"")</f>
        <v>●●　〇〇</v>
      </c>
      <c r="AX21" s="860" t="str">
        <f>IF(OR(A9="工場製作",A9="該当なし",A9=""),"-",IF(OR(E9="女性",E10&lt;40),"○","×"))</f>
        <v>○</v>
      </c>
      <c r="AY21" s="860" t="str">
        <f>IF(OR(A9="工場製作",A9="該当なし",A9=""),"-",IF(G21="あり","○","×"))</f>
        <v>○</v>
      </c>
      <c r="AZ21" s="860">
        <f>IF(A9="工場製作","対象外",IF(OR(A9="該当なし",A9=""),"",COUNTIF(AX21:AY22,"○")*0.5))</f>
        <v>1</v>
      </c>
    </row>
    <row r="22" spans="1:66" ht="15" customHeight="1">
      <c r="A22" s="1082"/>
      <c r="B22" s="152" t="s">
        <v>272</v>
      </c>
      <c r="C22" s="295">
        <f>IF(C10="","",IF(OR(A9=例＿様式４!$C$82,A9=例＿様式４!$C$83),"",C10))</f>
        <v>35828</v>
      </c>
      <c r="D22" s="132" t="s">
        <v>264</v>
      </c>
      <c r="E22" s="1132"/>
      <c r="F22" s="1133"/>
      <c r="G22" s="930"/>
      <c r="H22" s="931"/>
      <c r="I22" s="1137"/>
      <c r="J22" s="1138"/>
      <c r="K22" s="1138"/>
      <c r="L22" s="1138"/>
      <c r="M22" s="1138"/>
      <c r="N22" s="1139"/>
      <c r="O22" s="917"/>
      <c r="P22" s="858"/>
      <c r="Q22" s="858"/>
      <c r="R22" s="858"/>
      <c r="S22" s="858"/>
      <c r="T22" s="918"/>
      <c r="U22" s="872"/>
      <c r="V22" s="872"/>
      <c r="W22" s="872"/>
      <c r="X22" s="872"/>
      <c r="Y22" s="872"/>
      <c r="Z22" s="872"/>
      <c r="AA22" s="872"/>
      <c r="AB22" s="872"/>
      <c r="AC22" s="872"/>
      <c r="AD22" s="872"/>
      <c r="AE22" s="1141"/>
      <c r="AF22" s="1143"/>
      <c r="AG22" s="1146"/>
      <c r="AH22" s="1147"/>
      <c r="AL22" s="156"/>
      <c r="AM22" s="156"/>
      <c r="AN22" s="156"/>
      <c r="AO22" s="156"/>
      <c r="AP22" s="342"/>
      <c r="AQ22" s="342"/>
      <c r="AR22" s="342"/>
      <c r="AS22" s="382"/>
      <c r="AT22" s="382"/>
      <c r="AV22" s="861"/>
      <c r="AW22" s="1154"/>
      <c r="AX22" s="861"/>
      <c r="AY22" s="861"/>
      <c r="AZ22" s="861"/>
    </row>
    <row r="23" spans="1:66" ht="15" customHeight="1">
      <c r="A23" s="1081" t="str">
        <f>IF(A21="○","",+AV23)</f>
        <v>○</v>
      </c>
      <c r="B23" s="134"/>
      <c r="C23" s="290" t="str">
        <f>IF(C11="","",IF(OR(A11=例＿様式４!$C$82,A11=例＿様式４!$C$83),"",C11))</f>
        <v>△△　▲▲</v>
      </c>
      <c r="D23" s="141"/>
      <c r="E23" s="1130" t="str">
        <f>IF(OR(A11="工場製作",A11="該当なし"),"",IF(E12&lt;40,"若手",IF(E11="女性","女性","×")))</f>
        <v>若手</v>
      </c>
      <c r="F23" s="1131"/>
      <c r="G23" s="928" t="s">
        <v>25</v>
      </c>
      <c r="H23" s="929"/>
      <c r="I23" s="1134"/>
      <c r="J23" s="1135"/>
      <c r="K23" s="1135"/>
      <c r="L23" s="1135"/>
      <c r="M23" s="1135"/>
      <c r="N23" s="1136"/>
      <c r="O23" s="884"/>
      <c r="P23" s="857"/>
      <c r="Q23" s="857"/>
      <c r="R23" s="857"/>
      <c r="S23" s="857"/>
      <c r="T23" s="885"/>
      <c r="U23" s="872" t="str">
        <f>IF(OR(I23=$BI$32,I23=$BK$32,O23=$BM$33,O23=$BM$35,O23=$BM$36,O23=$BM$37,O23=$BM$38,O23=$BM$39,O23=$BM$43,),$BQ$54,"")</f>
        <v/>
      </c>
      <c r="V23" s="872"/>
      <c r="W23" s="872"/>
      <c r="X23" s="872"/>
      <c r="Y23" s="872"/>
      <c r="Z23" s="872"/>
      <c r="AA23" s="872"/>
      <c r="AB23" s="872"/>
      <c r="AC23" s="872"/>
      <c r="AD23" s="872"/>
      <c r="AE23" s="1140"/>
      <c r="AF23" s="1142"/>
      <c r="AG23" s="1144" t="s">
        <v>563</v>
      </c>
      <c r="AH23" s="1145"/>
      <c r="AJ23" s="807" t="s">
        <v>648</v>
      </c>
      <c r="AK23" s="808"/>
      <c r="AL23" s="808"/>
      <c r="AM23" s="809"/>
      <c r="AN23" s="807" t="s">
        <v>612</v>
      </c>
      <c r="AO23" s="808"/>
      <c r="AP23" s="809"/>
      <c r="AQ23" s="274"/>
      <c r="AS23" s="382"/>
      <c r="AT23" s="382"/>
      <c r="AV23" s="860" t="str">
        <f>IF(AZ23=$AZ$27,"○","")</f>
        <v>○</v>
      </c>
      <c r="AW23" s="1153" t="str">
        <f>IF(OR(A11="○",A11="工場製作"),C11,"")</f>
        <v>△△　▲▲</v>
      </c>
      <c r="AX23" s="860" t="str">
        <f>IF(OR(A11="工場製作",A11="該当なし",A11=""),"-",IF(OR(E11="女性",E12&lt;40),"○","×"))</f>
        <v>○</v>
      </c>
      <c r="AY23" s="860" t="str">
        <f>IF(OR(A11="工場製作",A11="該当なし",A11=""),"-",IF(G23="あり","○","×"))</f>
        <v>×</v>
      </c>
      <c r="AZ23" s="860">
        <f>IF(A11="工場製作","対象外",IF(OR(A11="該当なし",A11=""),"",COUNTIF(AX23:AY24,"○")*0.5))</f>
        <v>0.5</v>
      </c>
    </row>
    <row r="24" spans="1:66" ht="15" customHeight="1">
      <c r="A24" s="1082"/>
      <c r="B24" s="152" t="s">
        <v>272</v>
      </c>
      <c r="C24" s="298">
        <f>IF(C12="","",IF(OR(A11=例＿様式４!$C$82,A11=例＿様式４!$C$83),"",C12))</f>
        <v>31841</v>
      </c>
      <c r="D24" s="132" t="s">
        <v>264</v>
      </c>
      <c r="E24" s="1132"/>
      <c r="F24" s="1133"/>
      <c r="G24" s="930"/>
      <c r="H24" s="931"/>
      <c r="I24" s="1137"/>
      <c r="J24" s="1138"/>
      <c r="K24" s="1138"/>
      <c r="L24" s="1138"/>
      <c r="M24" s="1138"/>
      <c r="N24" s="1139"/>
      <c r="O24" s="917"/>
      <c r="P24" s="858"/>
      <c r="Q24" s="858"/>
      <c r="R24" s="858"/>
      <c r="S24" s="858"/>
      <c r="T24" s="918"/>
      <c r="U24" s="872"/>
      <c r="V24" s="872"/>
      <c r="W24" s="872"/>
      <c r="X24" s="872"/>
      <c r="Y24" s="872"/>
      <c r="Z24" s="872"/>
      <c r="AA24" s="872"/>
      <c r="AB24" s="872"/>
      <c r="AC24" s="872"/>
      <c r="AD24" s="872"/>
      <c r="AE24" s="1141"/>
      <c r="AF24" s="1143"/>
      <c r="AG24" s="1146"/>
      <c r="AH24" s="1147"/>
      <c r="AJ24" s="810"/>
      <c r="AK24" s="811"/>
      <c r="AL24" s="811"/>
      <c r="AM24" s="812"/>
      <c r="AN24" s="810"/>
      <c r="AO24" s="811"/>
      <c r="AP24" s="812"/>
      <c r="AQ24" s="274"/>
      <c r="AS24" s="382"/>
      <c r="AT24" s="382"/>
      <c r="AV24" s="861"/>
      <c r="AW24" s="1154"/>
      <c r="AX24" s="861"/>
      <c r="AY24" s="861"/>
      <c r="AZ24" s="861"/>
    </row>
    <row r="25" spans="1:66" ht="15" customHeight="1">
      <c r="A25" s="1081" t="str">
        <f>IF(A21="○","",IF(A23="○","",+AV25))</f>
        <v/>
      </c>
      <c r="B25" s="134"/>
      <c r="C25" s="287" t="str">
        <f>IF(C13="","",IF(OR(A13=例＿様式４!$C$82,A13=例＿様式４!$C$83),"",C13))</f>
        <v/>
      </c>
      <c r="D25" s="141"/>
      <c r="E25" s="1130" t="str">
        <f>IF(OR(A13="工場製作",A13="該当なし"),"",IF(E14&lt;40,"若手",IF(E13="女性","女性","×")))</f>
        <v/>
      </c>
      <c r="F25" s="1131"/>
      <c r="G25" s="928" t="s">
        <v>25</v>
      </c>
      <c r="H25" s="929"/>
      <c r="I25" s="1134"/>
      <c r="J25" s="1135"/>
      <c r="K25" s="1135"/>
      <c r="L25" s="1135"/>
      <c r="M25" s="1135"/>
      <c r="N25" s="1136"/>
      <c r="O25" s="884"/>
      <c r="P25" s="857"/>
      <c r="Q25" s="857"/>
      <c r="R25" s="857"/>
      <c r="S25" s="857"/>
      <c r="T25" s="885"/>
      <c r="U25" s="872" t="str">
        <f>IF(OR(I25=$BI$32,I25=$BK$32,O25=$BM$33,O25=$BM$35,O25=$BM$36,O25=$BM$37,O25=$BM$38,O25=$BM$39,O25=$BM$43,),$BQ$54,"")</f>
        <v/>
      </c>
      <c r="V25" s="872"/>
      <c r="W25" s="872"/>
      <c r="X25" s="872"/>
      <c r="Y25" s="872"/>
      <c r="Z25" s="872"/>
      <c r="AA25" s="872"/>
      <c r="AB25" s="872"/>
      <c r="AC25" s="872"/>
      <c r="AD25" s="872"/>
      <c r="AE25" s="1140"/>
      <c r="AF25" s="1142"/>
      <c r="AG25" s="1144" t="s">
        <v>563</v>
      </c>
      <c r="AH25" s="1145"/>
      <c r="AJ25" s="1130" t="str">
        <f>IF(A21="○",$AX$21,IF(A23=$C$68,$AX$23,IF(A25=$C$68,$AX$25,"")))</f>
        <v>○</v>
      </c>
      <c r="AK25" s="1157"/>
      <c r="AL25" s="1157"/>
      <c r="AM25" s="1131"/>
      <c r="AN25" s="1130" t="str">
        <f>IF(A21=$C$68,$AY$21,IF(A23=$C$68,$AY$23,IF(A25=$C$68,$AY$25,"")))</f>
        <v>×</v>
      </c>
      <c r="AO25" s="1157"/>
      <c r="AP25" s="1131"/>
      <c r="AQ25" s="274"/>
      <c r="AS25" s="382"/>
      <c r="AT25" s="382"/>
      <c r="AV25" s="860" t="str">
        <f>IF(AZ25=$AZ$27,"○","")</f>
        <v/>
      </c>
      <c r="AW25" s="1153" t="str">
        <f>IF(OR(A13="○",A13="工場製作"),C13,"")</f>
        <v>□□　□□</v>
      </c>
      <c r="AX25" s="860" t="str">
        <f>IF(OR(A13="工場製作",A13="該当なし",A13=""),"-",IF(OR(E13="女性",E14&lt;40),"○","×"))</f>
        <v>-</v>
      </c>
      <c r="AY25" s="860" t="str">
        <f>IF(OR(A13="工場製作",A13="該当なし",A13=""),"-",IF(G25="あり","○","×"))</f>
        <v>-</v>
      </c>
      <c r="AZ25" s="860" t="str">
        <f>IF(A13="工場製作","対象外",IF(OR(A13="該当なし",A13=""),"",COUNTIF(AX25:AY26,"○")*0.5))</f>
        <v>対象外</v>
      </c>
    </row>
    <row r="26" spans="1:66" ht="15" customHeight="1">
      <c r="A26" s="1082"/>
      <c r="B26" s="152" t="s">
        <v>272</v>
      </c>
      <c r="C26" s="298" t="str">
        <f>IF(C14="","",IF(OR(A13=例＿様式４!$C$82,A13=例＿様式４!$C$83),"",C14))</f>
        <v/>
      </c>
      <c r="D26" s="132" t="s">
        <v>264</v>
      </c>
      <c r="E26" s="1132"/>
      <c r="F26" s="1133"/>
      <c r="G26" s="930"/>
      <c r="H26" s="931"/>
      <c r="I26" s="1137"/>
      <c r="J26" s="1138"/>
      <c r="K26" s="1138"/>
      <c r="L26" s="1138"/>
      <c r="M26" s="1138"/>
      <c r="N26" s="1139"/>
      <c r="O26" s="917"/>
      <c r="P26" s="858"/>
      <c r="Q26" s="858"/>
      <c r="R26" s="858"/>
      <c r="S26" s="858"/>
      <c r="T26" s="918"/>
      <c r="U26" s="872"/>
      <c r="V26" s="872"/>
      <c r="W26" s="872"/>
      <c r="X26" s="872"/>
      <c r="Y26" s="872"/>
      <c r="Z26" s="872"/>
      <c r="AA26" s="872"/>
      <c r="AB26" s="872"/>
      <c r="AC26" s="872"/>
      <c r="AD26" s="872"/>
      <c r="AE26" s="1141"/>
      <c r="AF26" s="1143"/>
      <c r="AG26" s="1146"/>
      <c r="AH26" s="1147"/>
      <c r="AJ26" s="1132"/>
      <c r="AK26" s="1158"/>
      <c r="AL26" s="1158"/>
      <c r="AM26" s="1133"/>
      <c r="AN26" s="1132"/>
      <c r="AO26" s="1158"/>
      <c r="AP26" s="1133"/>
      <c r="AQ26" s="274"/>
      <c r="AS26" s="382"/>
      <c r="AT26" s="382"/>
      <c r="AV26" s="861"/>
      <c r="AW26" s="1154"/>
      <c r="AX26" s="861"/>
      <c r="AY26" s="861"/>
      <c r="AZ26" s="861"/>
    </row>
    <row r="27" spans="1:66" ht="15" customHeight="1">
      <c r="A27" s="190"/>
      <c r="B27" s="133"/>
      <c r="C27" s="383"/>
      <c r="D27" s="133"/>
      <c r="E27" s="190"/>
      <c r="F27" s="156"/>
      <c r="G27" s="156"/>
      <c r="H27" s="156"/>
      <c r="I27" s="156"/>
      <c r="J27" s="156"/>
      <c r="K27" s="133"/>
      <c r="L27" s="156"/>
      <c r="M27" s="156"/>
      <c r="N27" s="156"/>
      <c r="O27" s="156"/>
      <c r="P27" s="156"/>
      <c r="Q27" s="156"/>
      <c r="R27" s="156"/>
      <c r="S27" s="156"/>
      <c r="T27" s="156"/>
      <c r="U27" s="156"/>
      <c r="V27" s="381"/>
      <c r="W27" s="133"/>
      <c r="X27" s="305"/>
      <c r="Y27" s="305"/>
      <c r="Z27" s="305"/>
      <c r="AA27" s="305"/>
      <c r="AB27" s="169"/>
      <c r="AC27" s="169"/>
      <c r="AD27" s="156"/>
      <c r="AE27" s="169"/>
      <c r="AF27" s="169"/>
      <c r="AG27" s="156"/>
      <c r="AH27" s="156"/>
      <c r="AI27" s="156"/>
      <c r="AJ27" s="156"/>
      <c r="AK27" s="156"/>
      <c r="AL27" s="156"/>
      <c r="AM27" s="156"/>
      <c r="AN27" s="156"/>
      <c r="AO27" s="156"/>
      <c r="AP27" s="156"/>
      <c r="AQ27" s="156"/>
      <c r="AR27" s="382"/>
      <c r="AS27" s="382"/>
      <c r="AT27" s="382"/>
      <c r="AY27" s="814" t="s">
        <v>615</v>
      </c>
      <c r="AZ27" s="814">
        <f>MIN(AZ21,AZ23,AZ25)</f>
        <v>0.5</v>
      </c>
    </row>
    <row r="28" spans="1:66" ht="10.4" customHeight="1">
      <c r="W28" s="125"/>
      <c r="X28" s="125"/>
      <c r="Y28" s="125"/>
      <c r="Z28" s="125"/>
      <c r="AY28" s="814"/>
      <c r="AZ28" s="814"/>
    </row>
    <row r="29" spans="1:66" ht="21" customHeight="1">
      <c r="A29" s="202"/>
      <c r="B29" s="202"/>
      <c r="C29" s="202"/>
      <c r="D29" s="202"/>
      <c r="E29" s="202"/>
      <c r="F29" s="202"/>
      <c r="G29" s="202"/>
      <c r="H29" s="380"/>
      <c r="I29" s="380"/>
      <c r="J29" s="380"/>
      <c r="K29" s="380"/>
      <c r="L29" s="380"/>
      <c r="M29" s="380"/>
      <c r="N29" s="380"/>
      <c r="O29" s="380"/>
      <c r="P29" s="380"/>
      <c r="Q29" s="384"/>
      <c r="R29" s="384"/>
      <c r="S29" s="384"/>
      <c r="T29" s="384"/>
      <c r="U29" s="148"/>
      <c r="W29" s="140"/>
      <c r="X29" s="140"/>
      <c r="Y29" s="140"/>
      <c r="Z29" s="140"/>
      <c r="AA29" s="140"/>
      <c r="AB29" s="140"/>
      <c r="AC29" s="140"/>
      <c r="AD29" s="140"/>
      <c r="AE29" s="140"/>
      <c r="AF29" s="140"/>
      <c r="AG29" s="140"/>
      <c r="AH29" s="140"/>
      <c r="AI29" s="140"/>
      <c r="AJ29" s="140"/>
      <c r="AK29" s="140"/>
      <c r="AL29" s="140"/>
    </row>
    <row r="30" spans="1:66" ht="3" customHeight="1" thickBot="1">
      <c r="A30" s="130"/>
      <c r="B30" s="130"/>
      <c r="C30" s="130"/>
      <c r="D30" s="130"/>
      <c r="E30" s="130"/>
      <c r="F30" s="130"/>
      <c r="G30" s="130"/>
      <c r="H30" s="130"/>
      <c r="I30" s="130"/>
      <c r="J30" s="130"/>
    </row>
    <row r="31" spans="1:66" ht="15" customHeight="1" thickTop="1">
      <c r="B31" s="125"/>
      <c r="C31" s="125"/>
      <c r="D31" s="125"/>
      <c r="K31" s="125"/>
      <c r="U31" s="957" t="s">
        <v>333</v>
      </c>
      <c r="V31" s="958"/>
      <c r="W31" s="958"/>
      <c r="X31" s="200"/>
      <c r="Y31" s="200"/>
      <c r="Z31" s="200"/>
      <c r="AA31" s="200"/>
      <c r="AB31" s="200"/>
      <c r="AC31" s="200"/>
      <c r="AD31" s="200"/>
      <c r="AE31" s="200"/>
      <c r="AF31" s="200"/>
      <c r="AG31" s="200"/>
      <c r="AH31" s="200"/>
      <c r="AI31" s="200"/>
      <c r="AJ31" s="200"/>
      <c r="AK31" s="200"/>
      <c r="AL31" s="200"/>
      <c r="AM31" s="200"/>
      <c r="AN31" s="200"/>
      <c r="AO31" s="200"/>
      <c r="AP31" s="201"/>
      <c r="AV31" s="1038" t="s">
        <v>682</v>
      </c>
      <c r="AW31" s="145" t="s">
        <v>308</v>
      </c>
      <c r="AX31" s="145" t="s">
        <v>309</v>
      </c>
      <c r="AY31" s="807" t="s">
        <v>320</v>
      </c>
      <c r="AZ31" s="808"/>
      <c r="BA31" s="808"/>
      <c r="BB31" s="808"/>
      <c r="BC31" s="808"/>
      <c r="BD31" s="809"/>
      <c r="BE31" s="145" t="s">
        <v>307</v>
      </c>
      <c r="BF31" s="161" t="s">
        <v>319</v>
      </c>
    </row>
    <row r="32" spans="1:66" ht="15" customHeight="1">
      <c r="B32" s="125"/>
      <c r="C32" s="125"/>
      <c r="D32" s="125"/>
      <c r="K32" s="125"/>
      <c r="L32" s="341"/>
      <c r="M32" s="341"/>
      <c r="N32" s="341"/>
      <c r="O32" s="341"/>
      <c r="P32" s="341"/>
      <c r="Q32" s="341"/>
      <c r="R32" s="341"/>
      <c r="S32" s="341"/>
      <c r="T32" s="341"/>
      <c r="U32" s="400" t="s">
        <v>332</v>
      </c>
      <c r="V32" s="344"/>
      <c r="W32" s="955" t="s">
        <v>728</v>
      </c>
      <c r="X32" s="955"/>
      <c r="Y32" s="955"/>
      <c r="Z32" s="955"/>
      <c r="AA32" s="955"/>
      <c r="AB32" s="955"/>
      <c r="AC32" s="955"/>
      <c r="AD32" s="955"/>
      <c r="AE32" s="955"/>
      <c r="AF32" s="955"/>
      <c r="AG32" s="955"/>
      <c r="AH32" s="955"/>
      <c r="AI32" s="955"/>
      <c r="AJ32" s="955"/>
      <c r="AK32" s="955"/>
      <c r="AL32" s="955"/>
      <c r="AM32" s="955"/>
      <c r="AN32" s="955"/>
      <c r="AO32" s="955"/>
      <c r="AP32" s="956"/>
      <c r="AV32" s="1039"/>
      <c r="AW32" s="166"/>
      <c r="AX32" s="166"/>
      <c r="AY32" s="1031"/>
      <c r="AZ32" s="1032"/>
      <c r="BA32" s="1032"/>
      <c r="BB32" s="1032"/>
      <c r="BC32" s="1032"/>
      <c r="BD32" s="1033"/>
      <c r="BE32" s="160"/>
      <c r="BF32" s="166"/>
      <c r="BI32" s="52" t="s">
        <v>659</v>
      </c>
      <c r="BJ32" s="52" t="s">
        <v>680</v>
      </c>
      <c r="BK32" s="52" t="s">
        <v>650</v>
      </c>
      <c r="BL32" s="361" t="s">
        <v>681</v>
      </c>
      <c r="BM32" s="52" t="s">
        <v>649</v>
      </c>
      <c r="BN32" s="361" t="s">
        <v>676</v>
      </c>
    </row>
    <row r="33" spans="1:71" ht="15" customHeight="1">
      <c r="A33" s="190"/>
      <c r="B33" s="133"/>
      <c r="C33" s="286"/>
      <c r="D33" s="133"/>
      <c r="E33" s="190"/>
      <c r="F33" s="156"/>
      <c r="G33" s="156"/>
      <c r="H33" s="156"/>
      <c r="I33" s="156"/>
      <c r="J33" s="156"/>
      <c r="K33" s="133"/>
      <c r="L33" s="156"/>
      <c r="M33" s="156"/>
      <c r="N33" s="156"/>
      <c r="O33" s="156"/>
      <c r="P33" s="156"/>
      <c r="Q33" s="156"/>
      <c r="R33" s="156"/>
      <c r="S33" s="156"/>
      <c r="T33" s="156"/>
      <c r="U33" s="334"/>
      <c r="V33" s="344"/>
      <c r="W33" s="955" t="s">
        <v>729</v>
      </c>
      <c r="X33" s="955"/>
      <c r="Y33" s="955"/>
      <c r="Z33" s="955"/>
      <c r="AA33" s="955"/>
      <c r="AB33" s="955"/>
      <c r="AC33" s="955"/>
      <c r="AD33" s="955"/>
      <c r="AE33" s="955"/>
      <c r="AF33" s="955"/>
      <c r="AG33" s="955"/>
      <c r="AH33" s="955"/>
      <c r="AI33" s="955"/>
      <c r="AJ33" s="955"/>
      <c r="AK33" s="955"/>
      <c r="AL33" s="955"/>
      <c r="AM33" s="955"/>
      <c r="AN33" s="955"/>
      <c r="AO33" s="955"/>
      <c r="AP33" s="956"/>
      <c r="AQ33" s="305"/>
      <c r="AR33" s="305"/>
      <c r="AS33" s="156"/>
      <c r="AT33" s="156"/>
      <c r="AV33" s="1039"/>
      <c r="AW33" s="166"/>
      <c r="AX33" s="166"/>
      <c r="AY33" s="187"/>
      <c r="AZ33" s="807" t="s">
        <v>606</v>
      </c>
      <c r="BA33" s="808"/>
      <c r="BB33" s="808"/>
      <c r="BC33" s="808"/>
      <c r="BD33" s="809"/>
      <c r="BE33" s="160"/>
      <c r="BF33" s="166"/>
      <c r="BI33" s="52" t="s">
        <v>619</v>
      </c>
      <c r="BJ33" s="361" t="s">
        <v>679</v>
      </c>
      <c r="BK33" s="52" t="s">
        <v>656</v>
      </c>
      <c r="BL33" s="361" t="s">
        <v>679</v>
      </c>
      <c r="BM33" s="52" t="s">
        <v>657</v>
      </c>
      <c r="BN33" s="364" t="s">
        <v>657</v>
      </c>
    </row>
    <row r="34" spans="1:71" ht="15" customHeight="1">
      <c r="A34" s="190"/>
      <c r="B34" s="133"/>
      <c r="C34" s="286"/>
      <c r="D34" s="133"/>
      <c r="E34" s="190"/>
      <c r="F34" s="156"/>
      <c r="G34" s="156"/>
      <c r="H34" s="156"/>
      <c r="I34" s="156"/>
      <c r="J34" s="156"/>
      <c r="K34" s="133"/>
      <c r="L34" s="156"/>
      <c r="M34" s="156"/>
      <c r="N34" s="156"/>
      <c r="O34" s="156"/>
      <c r="P34" s="156"/>
      <c r="Q34" s="156"/>
      <c r="R34" s="156"/>
      <c r="S34" s="156"/>
      <c r="T34" s="156"/>
      <c r="U34" s="335"/>
      <c r="V34" s="374"/>
      <c r="W34" s="955" t="s">
        <v>730</v>
      </c>
      <c r="X34" s="955"/>
      <c r="Y34" s="955"/>
      <c r="Z34" s="955"/>
      <c r="AA34" s="955"/>
      <c r="AB34" s="955"/>
      <c r="AC34" s="955"/>
      <c r="AD34" s="955"/>
      <c r="AE34" s="955"/>
      <c r="AF34" s="955"/>
      <c r="AG34" s="955"/>
      <c r="AH34" s="955"/>
      <c r="AI34" s="955"/>
      <c r="AJ34" s="955"/>
      <c r="AK34" s="955"/>
      <c r="AL34" s="955"/>
      <c r="AM34" s="955"/>
      <c r="AN34" s="955"/>
      <c r="AO34" s="955"/>
      <c r="AP34" s="956"/>
      <c r="AQ34" s="305"/>
      <c r="AR34" s="305"/>
      <c r="AS34" s="156"/>
      <c r="AT34" s="156"/>
      <c r="AV34" s="1039"/>
      <c r="AW34" s="166"/>
      <c r="AX34" s="160"/>
      <c r="AY34" s="186"/>
      <c r="AZ34" s="1035"/>
      <c r="BA34" s="1036"/>
      <c r="BB34" s="1036"/>
      <c r="BC34" s="1036"/>
      <c r="BD34" s="1037"/>
      <c r="BE34" s="188"/>
      <c r="BF34" s="166"/>
      <c r="BI34" s="52" t="s">
        <v>651</v>
      </c>
      <c r="BJ34" s="361" t="s">
        <v>679</v>
      </c>
      <c r="BK34" s="52"/>
      <c r="BL34" s="361"/>
      <c r="BM34" s="52" t="s">
        <v>660</v>
      </c>
      <c r="BN34" s="52" t="s">
        <v>660</v>
      </c>
    </row>
    <row r="35" spans="1:71" ht="15" customHeight="1">
      <c r="A35" s="190"/>
      <c r="B35" s="133"/>
      <c r="C35" s="343"/>
      <c r="D35" s="133"/>
      <c r="E35" s="190"/>
      <c r="F35" s="156"/>
      <c r="G35" s="156"/>
      <c r="H35" s="156"/>
      <c r="I35" s="156"/>
      <c r="J35" s="156"/>
      <c r="K35" s="133"/>
      <c r="L35" s="156"/>
      <c r="M35" s="156"/>
      <c r="N35" s="156"/>
      <c r="O35" s="156"/>
      <c r="P35" s="156"/>
      <c r="Q35" s="156"/>
      <c r="R35" s="156"/>
      <c r="S35" s="156"/>
      <c r="T35" s="156"/>
      <c r="U35" s="335" t="s">
        <v>331</v>
      </c>
      <c r="V35" s="374"/>
      <c r="W35" s="1107" t="s">
        <v>776</v>
      </c>
      <c r="X35" s="1107"/>
      <c r="Y35" s="1107"/>
      <c r="Z35" s="1107"/>
      <c r="AA35" s="1107"/>
      <c r="AB35" s="1107"/>
      <c r="AC35" s="1107"/>
      <c r="AD35" s="1107"/>
      <c r="AE35" s="1107"/>
      <c r="AF35" s="1107"/>
      <c r="AG35" s="1107"/>
      <c r="AH35" s="1107"/>
      <c r="AI35" s="1107"/>
      <c r="AJ35" s="1107"/>
      <c r="AK35" s="1107"/>
      <c r="AL35" s="1107"/>
      <c r="AM35" s="1107"/>
      <c r="AN35" s="1107"/>
      <c r="AO35" s="1107"/>
      <c r="AP35" s="1108"/>
      <c r="AQ35" s="305"/>
      <c r="AR35" s="305"/>
      <c r="AS35" s="156"/>
      <c r="AT35" s="156"/>
      <c r="AV35" s="1039"/>
      <c r="AW35" s="166"/>
      <c r="AX35" s="160" t="s">
        <v>480</v>
      </c>
      <c r="AY35" s="186" t="s">
        <v>316</v>
      </c>
      <c r="AZ35" s="353">
        <v>2</v>
      </c>
      <c r="BA35" s="354">
        <v>1.5</v>
      </c>
      <c r="BB35" s="354">
        <v>1</v>
      </c>
      <c r="BC35" s="355">
        <v>0.5</v>
      </c>
      <c r="BD35" s="356">
        <v>0</v>
      </c>
      <c r="BE35" s="188" t="s">
        <v>322</v>
      </c>
      <c r="BF35" s="160" t="s">
        <v>321</v>
      </c>
      <c r="BI35" s="52" t="s">
        <v>632</v>
      </c>
      <c r="BJ35" s="361" t="s">
        <v>679</v>
      </c>
      <c r="BK35" s="52"/>
      <c r="BL35" s="361"/>
      <c r="BM35" s="364" t="s">
        <v>665</v>
      </c>
      <c r="BN35" s="364" t="s">
        <v>665</v>
      </c>
    </row>
    <row r="36" spans="1:71" ht="15" customHeight="1">
      <c r="A36" s="190"/>
      <c r="B36" s="133"/>
      <c r="C36" s="286"/>
      <c r="D36" s="133"/>
      <c r="E36" s="190"/>
      <c r="F36" s="156"/>
      <c r="G36" s="156"/>
      <c r="H36" s="156"/>
      <c r="I36" s="156"/>
      <c r="J36" s="156"/>
      <c r="K36" s="133"/>
      <c r="L36" s="156"/>
      <c r="M36" s="156"/>
      <c r="N36" s="156"/>
      <c r="O36" s="156"/>
      <c r="P36" s="156"/>
      <c r="Q36" s="156"/>
      <c r="R36" s="156"/>
      <c r="S36" s="156"/>
      <c r="T36" s="156"/>
      <c r="U36" s="335" t="s">
        <v>330</v>
      </c>
      <c r="V36" s="374"/>
      <c r="W36" s="1107" t="s">
        <v>731</v>
      </c>
      <c r="X36" s="1107"/>
      <c r="Y36" s="1107"/>
      <c r="Z36" s="1107"/>
      <c r="AA36" s="1107"/>
      <c r="AB36" s="1107"/>
      <c r="AC36" s="1107"/>
      <c r="AD36" s="1107"/>
      <c r="AE36" s="1107"/>
      <c r="AF36" s="1107"/>
      <c r="AG36" s="1107"/>
      <c r="AH36" s="1107"/>
      <c r="AI36" s="1107"/>
      <c r="AJ36" s="1107"/>
      <c r="AK36" s="1107"/>
      <c r="AL36" s="1107"/>
      <c r="AM36" s="1107"/>
      <c r="AN36" s="1107"/>
      <c r="AO36" s="1107"/>
      <c r="AP36" s="1108"/>
      <c r="AQ36" s="305"/>
      <c r="AR36" s="305"/>
      <c r="AS36" s="156"/>
      <c r="AT36" s="156"/>
      <c r="AV36" s="1039"/>
      <c r="AW36" s="166"/>
      <c r="AX36" s="166"/>
      <c r="AY36" s="184"/>
      <c r="AZ36" s="182"/>
      <c r="BA36" s="172"/>
      <c r="BB36" s="172"/>
      <c r="BC36" s="183"/>
      <c r="BD36" s="275"/>
      <c r="BE36" s="160"/>
      <c r="BF36" s="160"/>
      <c r="BI36" s="52" t="s">
        <v>652</v>
      </c>
      <c r="BJ36" s="361" t="s">
        <v>679</v>
      </c>
      <c r="BK36" s="52"/>
      <c r="BL36" s="361"/>
      <c r="BM36" s="364" t="s">
        <v>671</v>
      </c>
      <c r="BN36" s="364" t="s">
        <v>665</v>
      </c>
    </row>
    <row r="37" spans="1:71" ht="15" customHeight="1">
      <c r="A37" s="190"/>
      <c r="B37" s="133"/>
      <c r="C37" s="286"/>
      <c r="D37" s="133"/>
      <c r="E37" s="190"/>
      <c r="F37" s="156"/>
      <c r="G37" s="156"/>
      <c r="H37" s="156"/>
      <c r="I37" s="156"/>
      <c r="J37" s="156"/>
      <c r="K37" s="133"/>
      <c r="L37" s="156"/>
      <c r="M37" s="156"/>
      <c r="N37" s="156"/>
      <c r="O37" s="156"/>
      <c r="P37" s="156"/>
      <c r="Q37" s="156"/>
      <c r="R37" s="156"/>
      <c r="S37" s="156"/>
      <c r="T37" s="156"/>
      <c r="U37" s="335"/>
      <c r="V37" s="374"/>
      <c r="W37" s="1107" t="s">
        <v>732</v>
      </c>
      <c r="X37" s="1107"/>
      <c r="Y37" s="1107"/>
      <c r="Z37" s="1107"/>
      <c r="AA37" s="1107"/>
      <c r="AB37" s="1107"/>
      <c r="AC37" s="1107"/>
      <c r="AD37" s="1107"/>
      <c r="AE37" s="1107"/>
      <c r="AF37" s="1107"/>
      <c r="AG37" s="1107"/>
      <c r="AH37" s="1107"/>
      <c r="AI37" s="1107"/>
      <c r="AJ37" s="1107"/>
      <c r="AK37" s="1107"/>
      <c r="AL37" s="1107"/>
      <c r="AM37" s="1107"/>
      <c r="AN37" s="1107"/>
      <c r="AO37" s="1107"/>
      <c r="AP37" s="1108"/>
      <c r="AQ37" s="305"/>
      <c r="AR37" s="305"/>
      <c r="AS37" s="156"/>
      <c r="AT37" s="156"/>
      <c r="AV37" s="1039"/>
      <c r="AW37" s="166"/>
      <c r="AX37" s="166"/>
      <c r="AY37" s="184" t="s">
        <v>315</v>
      </c>
      <c r="AZ37" s="182"/>
      <c r="BA37" s="172">
        <v>85</v>
      </c>
      <c r="BB37" s="172">
        <v>80</v>
      </c>
      <c r="BC37" s="183">
        <v>75</v>
      </c>
      <c r="BD37" s="275">
        <v>70</v>
      </c>
      <c r="BE37" s="160"/>
      <c r="BF37" s="166"/>
      <c r="BI37" s="52" t="s">
        <v>653</v>
      </c>
      <c r="BJ37" s="361" t="s">
        <v>679</v>
      </c>
      <c r="BK37" s="52"/>
      <c r="BL37" s="361"/>
      <c r="BM37" s="364" t="s">
        <v>661</v>
      </c>
      <c r="BN37" s="364" t="s">
        <v>661</v>
      </c>
      <c r="BP37" s="4"/>
      <c r="BQ37" s="4"/>
      <c r="BR37" s="4"/>
      <c r="BS37" s="4"/>
    </row>
    <row r="38" spans="1:71" ht="15" customHeight="1">
      <c r="A38" s="190"/>
      <c r="B38" s="133"/>
      <c r="C38" s="286"/>
      <c r="D38" s="133"/>
      <c r="E38" s="190"/>
      <c r="F38" s="156"/>
      <c r="G38" s="156"/>
      <c r="H38" s="156"/>
      <c r="I38" s="156"/>
      <c r="J38" s="156"/>
      <c r="K38" s="133"/>
      <c r="L38" s="156"/>
      <c r="M38" s="156"/>
      <c r="N38" s="156"/>
      <c r="O38" s="156"/>
      <c r="P38" s="156"/>
      <c r="Q38" s="156"/>
      <c r="R38" s="156"/>
      <c r="S38" s="156"/>
      <c r="T38" s="156"/>
      <c r="U38" s="335" t="s">
        <v>733</v>
      </c>
      <c r="V38" s="374"/>
      <c r="W38" s="1107" t="s">
        <v>774</v>
      </c>
      <c r="X38" s="1107"/>
      <c r="Y38" s="1107"/>
      <c r="Z38" s="1107"/>
      <c r="AA38" s="1107"/>
      <c r="AB38" s="1107"/>
      <c r="AC38" s="1107"/>
      <c r="AD38" s="1107"/>
      <c r="AE38" s="1107"/>
      <c r="AF38" s="1107"/>
      <c r="AG38" s="1107"/>
      <c r="AH38" s="1107"/>
      <c r="AI38" s="1107"/>
      <c r="AJ38" s="1107"/>
      <c r="AK38" s="1107"/>
      <c r="AL38" s="1107"/>
      <c r="AM38" s="1107"/>
      <c r="AN38" s="1107"/>
      <c r="AO38" s="1107"/>
      <c r="AP38" s="1108"/>
      <c r="AQ38" s="305"/>
      <c r="AR38" s="305"/>
      <c r="AS38" s="156"/>
      <c r="AT38" s="156"/>
      <c r="AV38" s="1040"/>
      <c r="AW38" s="162"/>
      <c r="AX38" s="162"/>
      <c r="AY38" s="185" t="s">
        <v>314</v>
      </c>
      <c r="AZ38" s="179">
        <v>85</v>
      </c>
      <c r="BA38" s="180">
        <v>80</v>
      </c>
      <c r="BB38" s="180">
        <v>75</v>
      </c>
      <c r="BC38" s="181">
        <v>70</v>
      </c>
      <c r="BD38" s="192">
        <v>0</v>
      </c>
      <c r="BE38" s="146"/>
      <c r="BF38" s="162"/>
      <c r="BI38" s="52" t="s">
        <v>654</v>
      </c>
      <c r="BJ38" s="361" t="s">
        <v>679</v>
      </c>
      <c r="BK38" s="52"/>
      <c r="BL38" s="361"/>
      <c r="BM38" s="364" t="s">
        <v>662</v>
      </c>
      <c r="BN38" s="364" t="s">
        <v>662</v>
      </c>
      <c r="BP38" s="4"/>
      <c r="BQ38" s="4"/>
      <c r="BR38" s="4"/>
      <c r="BS38" s="4"/>
    </row>
    <row r="39" spans="1:71" ht="15" customHeight="1">
      <c r="A39" s="190"/>
      <c r="B39" s="133"/>
      <c r="C39" s="343"/>
      <c r="D39" s="133"/>
      <c r="E39" s="190"/>
      <c r="F39" s="156"/>
      <c r="G39" s="156"/>
      <c r="H39" s="156"/>
      <c r="I39" s="156"/>
      <c r="J39" s="156"/>
      <c r="K39" s="133"/>
      <c r="L39" s="156"/>
      <c r="M39" s="156"/>
      <c r="N39" s="156"/>
      <c r="O39" s="156"/>
      <c r="P39" s="156"/>
      <c r="Q39" s="156"/>
      <c r="R39" s="156"/>
      <c r="S39" s="156"/>
      <c r="T39" s="156"/>
      <c r="U39" s="335"/>
      <c r="V39" s="374"/>
      <c r="W39" s="1107" t="s">
        <v>734</v>
      </c>
      <c r="X39" s="1107"/>
      <c r="Y39" s="1107"/>
      <c r="Z39" s="1107"/>
      <c r="AA39" s="1107"/>
      <c r="AB39" s="1107"/>
      <c r="AC39" s="1107"/>
      <c r="AD39" s="1107"/>
      <c r="AE39" s="1107"/>
      <c r="AF39" s="1107"/>
      <c r="AG39" s="1107"/>
      <c r="AH39" s="1107"/>
      <c r="AI39" s="1107"/>
      <c r="AJ39" s="1107"/>
      <c r="AK39" s="1107"/>
      <c r="AL39" s="1107"/>
      <c r="AM39" s="1107"/>
      <c r="AN39" s="1107"/>
      <c r="AO39" s="1107"/>
      <c r="AP39" s="1108"/>
      <c r="AQ39" s="305"/>
      <c r="AR39" s="305"/>
      <c r="AS39" s="156"/>
      <c r="AT39" s="156"/>
      <c r="AV39" s="860" t="str">
        <f>IF(BF40=$BF$45,"○","-")</f>
        <v>-</v>
      </c>
      <c r="AW39" s="391"/>
      <c r="AX39" s="265"/>
      <c r="AY39" s="170" t="s">
        <v>317</v>
      </c>
      <c r="AZ39" s="358">
        <f>COUNTIFS(AS33:AS36,"&gt;=85")</f>
        <v>0</v>
      </c>
      <c r="BA39" s="173">
        <f>COUNTIFS(AS33:AS36,"&gt;=80",AS33:AS36,"&lt;85")</f>
        <v>0</v>
      </c>
      <c r="BB39" s="173">
        <f>COUNTIFS(AS33:AS36,"&gt;=75",AS33:AS36,"&lt;80")</f>
        <v>0</v>
      </c>
      <c r="BC39" s="174">
        <f>COUNTIFS(AS33:AS36,"&gt;=70",AS33:AS36,"&lt;75")</f>
        <v>0</v>
      </c>
      <c r="BD39" s="174">
        <f>COUNTIFS(AS33:AS36,"&gt;=0",AS33:AS36,"&lt;70")</f>
        <v>0</v>
      </c>
      <c r="BE39" s="265"/>
      <c r="BF39" s="145"/>
      <c r="BI39" s="52" t="s">
        <v>655</v>
      </c>
      <c r="BJ39" s="361" t="s">
        <v>679</v>
      </c>
      <c r="BK39" s="364"/>
      <c r="BL39" s="361"/>
      <c r="BM39" s="364" t="s">
        <v>670</v>
      </c>
      <c r="BN39" s="364" t="s">
        <v>662</v>
      </c>
      <c r="BP39" s="4"/>
      <c r="BQ39" s="4"/>
      <c r="BR39" s="4"/>
      <c r="BS39" s="4"/>
    </row>
    <row r="40" spans="1:71" ht="15" customHeight="1">
      <c r="A40" s="190"/>
      <c r="B40" s="133"/>
      <c r="C40" s="286"/>
      <c r="D40" s="133"/>
      <c r="E40" s="190"/>
      <c r="F40" s="156"/>
      <c r="G40" s="156"/>
      <c r="H40" s="156"/>
      <c r="I40" s="156"/>
      <c r="J40" s="156"/>
      <c r="K40" s="133"/>
      <c r="L40" s="156"/>
      <c r="M40" s="156"/>
      <c r="N40" s="156"/>
      <c r="O40" s="156"/>
      <c r="P40" s="156"/>
      <c r="Q40" s="156"/>
      <c r="R40" s="156"/>
      <c r="S40" s="156"/>
      <c r="T40" s="156"/>
      <c r="U40" s="335" t="s">
        <v>775</v>
      </c>
      <c r="V40" s="374"/>
      <c r="W40" s="1107" t="s">
        <v>777</v>
      </c>
      <c r="X40" s="1107"/>
      <c r="Y40" s="1107"/>
      <c r="Z40" s="1107"/>
      <c r="AA40" s="1107"/>
      <c r="AB40" s="1107"/>
      <c r="AC40" s="1107"/>
      <c r="AD40" s="1107"/>
      <c r="AE40" s="1107"/>
      <c r="AF40" s="1107"/>
      <c r="AG40" s="1107"/>
      <c r="AH40" s="1107"/>
      <c r="AI40" s="1107"/>
      <c r="AJ40" s="1107"/>
      <c r="AK40" s="1107"/>
      <c r="AL40" s="1107"/>
      <c r="AM40" s="1107"/>
      <c r="AN40" s="1107"/>
      <c r="AO40" s="1107"/>
      <c r="AP40" s="1108"/>
      <c r="AQ40" s="305"/>
      <c r="AR40" s="305"/>
      <c r="AS40" s="156"/>
      <c r="AT40" s="156"/>
      <c r="AV40" s="861"/>
      <c r="AW40" s="185" t="str">
        <f>C21</f>
        <v>●●　〇〇</v>
      </c>
      <c r="AX40" s="266">
        <f>IF(AG22="",0,2)</f>
        <v>0</v>
      </c>
      <c r="AY40" s="171" t="s">
        <v>318</v>
      </c>
      <c r="AZ40" s="175">
        <f t="shared" ref="AZ40:BC40" si="0">AZ$35*AZ39</f>
        <v>0</v>
      </c>
      <c r="BA40" s="176">
        <f t="shared" si="0"/>
        <v>0</v>
      </c>
      <c r="BB40" s="176">
        <f t="shared" si="0"/>
        <v>0</v>
      </c>
      <c r="BC40" s="177">
        <f t="shared" si="0"/>
        <v>0</v>
      </c>
      <c r="BD40" s="177">
        <f>BD$35*BD39</f>
        <v>0</v>
      </c>
      <c r="BE40" s="266">
        <f>IF(T57="○",3,0)</f>
        <v>0</v>
      </c>
      <c r="BF40" s="208" t="str">
        <f>IF(C22="","-",IF(A22=$C$82,"-",SUM(AX40,AZ40,BA40,BB40,BC40,BD40,BE40)))</f>
        <v>-</v>
      </c>
      <c r="BI40" s="52"/>
      <c r="BJ40" s="361"/>
      <c r="BK40" s="364"/>
      <c r="BL40" s="361"/>
      <c r="BM40" s="364" t="s">
        <v>666</v>
      </c>
      <c r="BN40" s="364" t="s">
        <v>666</v>
      </c>
    </row>
    <row r="41" spans="1:71" ht="15" customHeight="1">
      <c r="A41" s="190"/>
      <c r="B41" s="133"/>
      <c r="C41" s="286"/>
      <c r="D41" s="133"/>
      <c r="E41" s="190"/>
      <c r="F41" s="156"/>
      <c r="G41" s="156"/>
      <c r="H41" s="156"/>
      <c r="I41" s="156"/>
      <c r="J41" s="156"/>
      <c r="K41" s="133"/>
      <c r="L41" s="156"/>
      <c r="M41" s="156"/>
      <c r="N41" s="156"/>
      <c r="O41" s="156"/>
      <c r="P41" s="156"/>
      <c r="Q41" s="156"/>
      <c r="R41" s="156"/>
      <c r="S41" s="156"/>
      <c r="T41" s="156"/>
      <c r="U41" s="335"/>
      <c r="V41" s="374"/>
      <c r="W41" s="1171" t="s">
        <v>778</v>
      </c>
      <c r="X41" s="1171"/>
      <c r="Y41" s="1171"/>
      <c r="Z41" s="1171"/>
      <c r="AA41" s="1171"/>
      <c r="AB41" s="1171"/>
      <c r="AC41" s="1171"/>
      <c r="AD41" s="1171"/>
      <c r="AE41" s="1171"/>
      <c r="AF41" s="1171"/>
      <c r="AG41" s="1171"/>
      <c r="AH41" s="1171"/>
      <c r="AI41" s="1171"/>
      <c r="AJ41" s="1171"/>
      <c r="AK41" s="1171"/>
      <c r="AL41" s="1171"/>
      <c r="AM41" s="1171"/>
      <c r="AN41" s="1171"/>
      <c r="AO41" s="1171"/>
      <c r="AP41" s="1172"/>
      <c r="AQ41" s="305"/>
      <c r="AR41" s="305"/>
      <c r="AS41" s="156"/>
      <c r="AT41" s="156"/>
      <c r="AV41" s="860" t="str">
        <f>IF(BF42=$BF$45,"○","-")</f>
        <v>-</v>
      </c>
      <c r="AW41" s="391"/>
      <c r="AX41" s="265"/>
      <c r="AY41" s="170" t="s">
        <v>317</v>
      </c>
      <c r="AZ41" s="178">
        <f>COUNTIFS(AS37:AS40,"&gt;=85")</f>
        <v>0</v>
      </c>
      <c r="BA41" s="173">
        <f>COUNTIFS(AS37:AS40,"&gt;=80",AS37:AS40,"&lt;85")</f>
        <v>0</v>
      </c>
      <c r="BB41" s="173">
        <f>COUNTIFS(AS37:AS40,"&gt;=75",AS37:AS40,"&lt;80")</f>
        <v>0</v>
      </c>
      <c r="BC41" s="174">
        <f>COUNTIFS(AS37:AS40,"&gt;=70",AS37:AS40,"&lt;75")</f>
        <v>0</v>
      </c>
      <c r="BD41" s="174">
        <f>COUNTIFS(AS37:AS40,"&gt;=0",AS37:AS40,"&lt;70")</f>
        <v>0</v>
      </c>
      <c r="BE41" s="265"/>
      <c r="BF41" s="145"/>
      <c r="BI41" s="52"/>
      <c r="BJ41" s="361"/>
      <c r="BK41" s="364"/>
      <c r="BL41" s="361"/>
      <c r="BM41" s="361" t="s">
        <v>663</v>
      </c>
      <c r="BN41" s="364" t="s">
        <v>663</v>
      </c>
    </row>
    <row r="42" spans="1:71" ht="15" customHeight="1" thickBot="1">
      <c r="A42" s="190"/>
      <c r="B42" s="133"/>
      <c r="C42" s="286"/>
      <c r="D42" s="133"/>
      <c r="E42" s="190"/>
      <c r="F42" s="156"/>
      <c r="G42" s="156"/>
      <c r="H42" s="156"/>
      <c r="I42" s="156"/>
      <c r="J42" s="156"/>
      <c r="K42" s="133"/>
      <c r="L42" s="156"/>
      <c r="M42" s="156"/>
      <c r="N42" s="156"/>
      <c r="O42" s="156"/>
      <c r="P42" s="156"/>
      <c r="Q42" s="156"/>
      <c r="R42" s="156"/>
      <c r="S42" s="156"/>
      <c r="T42" s="156"/>
      <c r="U42" s="336" t="s">
        <v>779</v>
      </c>
      <c r="V42" s="377"/>
      <c r="W42" s="1110" t="s">
        <v>781</v>
      </c>
      <c r="X42" s="1110"/>
      <c r="Y42" s="1110"/>
      <c r="Z42" s="1110"/>
      <c r="AA42" s="1110"/>
      <c r="AB42" s="1110"/>
      <c r="AC42" s="1110"/>
      <c r="AD42" s="1110"/>
      <c r="AE42" s="1110"/>
      <c r="AF42" s="1110"/>
      <c r="AG42" s="1110"/>
      <c r="AH42" s="1110"/>
      <c r="AI42" s="1110"/>
      <c r="AJ42" s="1110"/>
      <c r="AK42" s="1110"/>
      <c r="AL42" s="1110"/>
      <c r="AM42" s="1110"/>
      <c r="AN42" s="1110"/>
      <c r="AO42" s="1110"/>
      <c r="AP42" s="1111"/>
      <c r="AQ42" s="305"/>
      <c r="AR42" s="305"/>
      <c r="AS42" s="156"/>
      <c r="AT42" s="156"/>
      <c r="AV42" s="861"/>
      <c r="AW42" s="185" t="str">
        <f>C23</f>
        <v>△△　▲▲</v>
      </c>
      <c r="AX42" s="266">
        <f>IF(AG24="",0,2)</f>
        <v>0</v>
      </c>
      <c r="AY42" s="171" t="s">
        <v>318</v>
      </c>
      <c r="AZ42" s="175">
        <f t="shared" ref="AZ42:BC42" si="1">AZ$35*AZ41</f>
        <v>0</v>
      </c>
      <c r="BA42" s="176">
        <f t="shared" si="1"/>
        <v>0</v>
      </c>
      <c r="BB42" s="176">
        <f t="shared" si="1"/>
        <v>0</v>
      </c>
      <c r="BC42" s="177">
        <f t="shared" si="1"/>
        <v>0</v>
      </c>
      <c r="BD42" s="177">
        <f>BD$35*BD41</f>
        <v>0</v>
      </c>
      <c r="BE42" s="266">
        <f>IF(T59="○",3,0)</f>
        <v>0</v>
      </c>
      <c r="BF42" s="208" t="str">
        <f>IF(C24="","-",IF(A24=$C$82,"-",SUM(AX42,AZ42,BA42,BB42,BC42,BD42,BE42)))</f>
        <v>-</v>
      </c>
      <c r="BI42" s="52"/>
      <c r="BJ42" s="361"/>
      <c r="BK42" s="364"/>
      <c r="BL42" s="361"/>
      <c r="BM42" s="361" t="s">
        <v>675</v>
      </c>
      <c r="BN42" s="364" t="s">
        <v>663</v>
      </c>
    </row>
    <row r="43" spans="1:71" ht="15" customHeight="1" thickTop="1">
      <c r="A43" s="190"/>
      <c r="B43" s="133"/>
      <c r="C43" s="343"/>
      <c r="D43" s="133"/>
      <c r="E43" s="190"/>
      <c r="F43" s="156"/>
      <c r="G43" s="156"/>
      <c r="H43" s="156"/>
      <c r="I43" s="156"/>
      <c r="J43" s="156"/>
      <c r="K43" s="133"/>
      <c r="L43" s="156"/>
      <c r="M43" s="156"/>
      <c r="N43" s="156"/>
      <c r="O43" s="156"/>
      <c r="P43" s="156"/>
      <c r="Q43" s="156"/>
      <c r="R43" s="156"/>
      <c r="S43" s="156"/>
      <c r="T43" s="156"/>
      <c r="U43" s="374"/>
      <c r="V43" s="374"/>
      <c r="W43" s="1171" t="s">
        <v>2</v>
      </c>
      <c r="X43" s="1171"/>
      <c r="Y43" s="1171"/>
      <c r="Z43" s="1171"/>
      <c r="AA43" s="1171"/>
      <c r="AB43" s="1171"/>
      <c r="AC43" s="1171"/>
      <c r="AD43" s="1171"/>
      <c r="AE43" s="1171"/>
      <c r="AF43" s="1171"/>
      <c r="AG43" s="1171"/>
      <c r="AH43" s="1171"/>
      <c r="AI43" s="1171"/>
      <c r="AJ43" s="1171"/>
      <c r="AK43" s="1171"/>
      <c r="AL43" s="1171"/>
      <c r="AM43" s="1171"/>
      <c r="AN43" s="1171"/>
      <c r="AO43" s="1171"/>
      <c r="AP43" s="1171"/>
      <c r="AQ43" s="305"/>
      <c r="AR43" s="305"/>
      <c r="AS43" s="156"/>
      <c r="AT43" s="156"/>
      <c r="AV43" s="860" t="str">
        <f>IF(BF44=$BF$45,"○","-")</f>
        <v>-</v>
      </c>
      <c r="AW43" s="391"/>
      <c r="AX43" s="265"/>
      <c r="AY43" s="170" t="s">
        <v>317</v>
      </c>
      <c r="AZ43" s="178">
        <f>COUNTIFS(AS41:AS44,"&gt;=85")</f>
        <v>0</v>
      </c>
      <c r="BA43" s="173">
        <f>COUNTIFS(AS41:AS44,"&gt;=80",AS41:AS44,"&lt;85")</f>
        <v>0</v>
      </c>
      <c r="BB43" s="173">
        <f>COUNTIFS(AS41:AS44,"&gt;=75",AS41:AS44,"&lt;80")</f>
        <v>0</v>
      </c>
      <c r="BC43" s="174">
        <f>COUNTIFS(AS41:AS44,"&gt;=70",AS41:AS44,"&lt;75")</f>
        <v>0</v>
      </c>
      <c r="BD43" s="174">
        <f>COUNTIFS(AS41:AS44,"&gt;=0",AS41:AS44,"&lt;70")</f>
        <v>0</v>
      </c>
      <c r="BE43" s="265"/>
      <c r="BF43" s="145"/>
      <c r="BI43" s="52"/>
      <c r="BJ43" s="361"/>
      <c r="BK43" s="364"/>
      <c r="BL43" s="361"/>
      <c r="BM43" s="364" t="s">
        <v>664</v>
      </c>
      <c r="BN43" s="364" t="s">
        <v>664</v>
      </c>
    </row>
    <row r="44" spans="1:71" ht="15" customHeight="1">
      <c r="A44" s="190"/>
      <c r="B44" s="133"/>
      <c r="C44" s="286"/>
      <c r="D44" s="133"/>
      <c r="E44" s="190"/>
      <c r="F44" s="156"/>
      <c r="G44" s="156"/>
      <c r="H44" s="156"/>
      <c r="I44" s="156"/>
      <c r="J44" s="156"/>
      <c r="K44" s="133"/>
      <c r="L44" s="156"/>
      <c r="M44" s="156"/>
      <c r="N44" s="156"/>
      <c r="O44" s="156"/>
      <c r="P44" s="156"/>
      <c r="Q44" s="156"/>
      <c r="R44" s="156"/>
      <c r="S44" s="156"/>
      <c r="T44" s="156"/>
      <c r="U44" s="156"/>
      <c r="V44" s="133"/>
      <c r="W44" s="133"/>
      <c r="X44" s="305"/>
      <c r="Y44" s="305"/>
      <c r="Z44" s="305"/>
      <c r="AA44" s="305"/>
      <c r="AB44" s="169"/>
      <c r="AC44" s="169"/>
      <c r="AD44" s="156"/>
      <c r="AE44" s="169"/>
      <c r="AF44" s="169"/>
      <c r="AG44" s="156"/>
      <c r="AH44" s="156"/>
      <c r="AI44" s="156"/>
      <c r="AJ44" s="156"/>
      <c r="AK44" s="156"/>
      <c r="AL44" s="156"/>
      <c r="AM44" s="156"/>
      <c r="AN44" s="156"/>
      <c r="AO44" s="156"/>
      <c r="AP44" s="305"/>
      <c r="AQ44" s="305"/>
      <c r="AR44" s="305"/>
      <c r="AS44" s="156"/>
      <c r="AT44" s="156"/>
      <c r="AV44" s="861"/>
      <c r="AW44" s="393" t="str">
        <f>C26</f>
        <v/>
      </c>
      <c r="AX44" s="266">
        <f>IF(AG26="",0,2)</f>
        <v>0</v>
      </c>
      <c r="AY44" s="171" t="s">
        <v>318</v>
      </c>
      <c r="AZ44" s="175">
        <f t="shared" ref="AZ44:BC44" si="2">AZ$35*AZ43</f>
        <v>0</v>
      </c>
      <c r="BA44" s="176">
        <f t="shared" si="2"/>
        <v>0</v>
      </c>
      <c r="BB44" s="176">
        <f t="shared" si="2"/>
        <v>0</v>
      </c>
      <c r="BC44" s="177">
        <f t="shared" si="2"/>
        <v>0</v>
      </c>
      <c r="BD44" s="177">
        <f>BD$35*BD43</f>
        <v>0</v>
      </c>
      <c r="BE44" s="266">
        <f>IF(T61="○",3,0)</f>
        <v>0</v>
      </c>
      <c r="BF44" s="208" t="str">
        <f>IF(C26="","-",IF(A26=$C$82,"-",SUM(AX44,AZ44,BA44,BB44,BC44,BD44,BE44)))</f>
        <v>-</v>
      </c>
      <c r="BI44" s="52"/>
      <c r="BJ44" s="364"/>
      <c r="BK44" s="52"/>
      <c r="BL44" s="52"/>
      <c r="BM44" s="52" t="s">
        <v>619</v>
      </c>
      <c r="BN44" s="361" t="s">
        <v>679</v>
      </c>
    </row>
    <row r="45" spans="1:71" ht="15" customHeight="1">
      <c r="BE45" s="814" t="s">
        <v>351</v>
      </c>
      <c r="BF45" s="1043">
        <f>MIN(BF40,BF42,BF44)</f>
        <v>0</v>
      </c>
      <c r="BM45" s="52" t="s">
        <v>651</v>
      </c>
      <c r="BN45" s="361" t="s">
        <v>679</v>
      </c>
    </row>
    <row r="46" spans="1:71" ht="15" customHeight="1">
      <c r="AI46" s="347"/>
      <c r="AJ46" s="347"/>
      <c r="AS46" s="347"/>
      <c r="AT46" s="347"/>
      <c r="BE46" s="814"/>
      <c r="BF46" s="1043"/>
      <c r="BM46" s="52" t="s">
        <v>632</v>
      </c>
      <c r="BN46" s="361" t="s">
        <v>679</v>
      </c>
    </row>
    <row r="47" spans="1:71" ht="15" customHeight="1">
      <c r="A47" s="202"/>
      <c r="B47" s="202"/>
      <c r="C47" s="202"/>
      <c r="D47" s="202"/>
      <c r="E47" s="202"/>
      <c r="F47" s="202"/>
      <c r="G47" s="202"/>
      <c r="H47" s="202"/>
      <c r="I47" s="202"/>
      <c r="J47" s="202"/>
      <c r="K47" s="202"/>
      <c r="AI47" s="347"/>
      <c r="AJ47" s="347"/>
      <c r="AS47" s="347"/>
      <c r="AT47" s="347"/>
      <c r="BM47" s="52" t="s">
        <v>652</v>
      </c>
      <c r="BN47" s="361" t="s">
        <v>679</v>
      </c>
    </row>
    <row r="48" spans="1:71" ht="15" customHeight="1">
      <c r="A48" s="202"/>
      <c r="B48" s="202"/>
      <c r="C48" s="202"/>
      <c r="D48" s="202"/>
      <c r="E48" s="202"/>
      <c r="F48" s="202"/>
      <c r="G48" s="202"/>
      <c r="H48" s="202"/>
      <c r="I48" s="202"/>
      <c r="J48" s="202"/>
      <c r="K48" s="202"/>
      <c r="L48" s="4"/>
      <c r="M48" s="4"/>
      <c r="N48" s="4"/>
      <c r="O48" s="4"/>
      <c r="P48" s="4"/>
      <c r="Q48" s="252"/>
      <c r="R48" s="366"/>
      <c r="S48" s="366"/>
      <c r="T48" s="366"/>
      <c r="U48" s="366"/>
      <c r="V48" s="366"/>
      <c r="W48" s="140"/>
      <c r="X48" s="140"/>
      <c r="AC48" s="140"/>
      <c r="AD48" s="140"/>
      <c r="AE48" s="140"/>
      <c r="AF48" s="140"/>
      <c r="AG48" s="140"/>
      <c r="AH48" s="140"/>
      <c r="AI48" s="347"/>
      <c r="AJ48" s="347"/>
      <c r="AS48" s="347"/>
      <c r="AT48" s="347"/>
      <c r="BM48" s="52" t="s">
        <v>653</v>
      </c>
      <c r="BN48" s="361" t="s">
        <v>679</v>
      </c>
    </row>
    <row r="49" spans="1:69" ht="15" customHeight="1">
      <c r="A49" s="130"/>
      <c r="B49" s="130"/>
      <c r="C49" s="202"/>
      <c r="D49" s="130"/>
      <c r="E49" s="130"/>
      <c r="F49" s="130"/>
      <c r="G49" s="130"/>
      <c r="H49" s="130"/>
      <c r="I49" s="130"/>
      <c r="J49" s="130"/>
      <c r="AI49" s="347"/>
      <c r="AJ49" s="347"/>
      <c r="AS49" s="347"/>
      <c r="AT49" s="347"/>
      <c r="BM49" s="52" t="s">
        <v>654</v>
      </c>
      <c r="BN49" s="361" t="s">
        <v>679</v>
      </c>
    </row>
    <row r="50" spans="1:69" ht="15" customHeight="1">
      <c r="B50" s="130"/>
      <c r="C50" s="202"/>
      <c r="D50" s="130"/>
      <c r="E50" s="350"/>
      <c r="F50" s="350"/>
      <c r="G50" s="350"/>
      <c r="H50" s="350"/>
      <c r="I50" s="350"/>
      <c r="J50" s="350"/>
      <c r="K50" s="350"/>
      <c r="L50" s="350"/>
      <c r="M50" s="350"/>
      <c r="N50" s="350"/>
      <c r="O50" s="350"/>
      <c r="P50" s="350"/>
      <c r="Q50" s="350"/>
      <c r="R50" s="350"/>
      <c r="S50" s="350"/>
      <c r="T50" s="350"/>
      <c r="U50" s="350"/>
      <c r="V50" s="350"/>
      <c r="W50" s="156"/>
      <c r="AI50" s="347"/>
      <c r="AJ50" s="347"/>
      <c r="AS50" s="347"/>
      <c r="AT50" s="347"/>
      <c r="BM50" s="52" t="s">
        <v>655</v>
      </c>
      <c r="BN50" s="361" t="s">
        <v>679</v>
      </c>
    </row>
    <row r="51" spans="1:69" ht="15" customHeight="1">
      <c r="B51" s="133"/>
      <c r="C51" s="202"/>
      <c r="D51" s="133"/>
      <c r="E51" s="350"/>
      <c r="F51" s="350"/>
      <c r="G51" s="350"/>
      <c r="H51" s="350"/>
      <c r="I51" s="350"/>
      <c r="J51" s="350"/>
      <c r="K51" s="350"/>
      <c r="L51" s="350"/>
      <c r="M51" s="350"/>
      <c r="N51" s="350"/>
      <c r="O51" s="350"/>
      <c r="P51" s="350"/>
      <c r="Q51" s="350"/>
      <c r="R51" s="350"/>
      <c r="S51" s="350"/>
      <c r="T51" s="350"/>
      <c r="U51" s="350"/>
      <c r="V51" s="350"/>
      <c r="W51" s="156"/>
      <c r="X51" s="157"/>
      <c r="AI51" s="347"/>
      <c r="AJ51" s="347"/>
      <c r="AS51" s="347"/>
      <c r="AT51" s="347"/>
      <c r="BM51" s="52" t="s">
        <v>656</v>
      </c>
      <c r="BN51" s="361" t="s">
        <v>679</v>
      </c>
    </row>
    <row r="52" spans="1:69" ht="15" customHeight="1">
      <c r="B52" s="133"/>
      <c r="C52" s="385"/>
      <c r="D52" s="133"/>
      <c r="E52" s="386"/>
      <c r="F52" s="386"/>
      <c r="G52" s="386"/>
      <c r="H52" s="159"/>
      <c r="I52" s="159"/>
      <c r="J52" s="159"/>
      <c r="K52" s="159"/>
      <c r="L52" s="159"/>
      <c r="M52" s="159"/>
      <c r="N52" s="159"/>
      <c r="O52" s="159"/>
      <c r="P52" s="159"/>
      <c r="Q52" s="159"/>
      <c r="R52" s="159"/>
      <c r="S52" s="159"/>
      <c r="T52" s="159"/>
      <c r="U52" s="159"/>
      <c r="V52" s="159"/>
      <c r="W52" s="159"/>
      <c r="X52" s="157"/>
      <c r="AI52" s="347"/>
      <c r="AJ52" s="347"/>
      <c r="AS52" s="347"/>
      <c r="AT52" s="347"/>
    </row>
    <row r="53" spans="1:69" ht="15" customHeight="1">
      <c r="B53" s="133"/>
      <c r="C53" s="385"/>
      <c r="D53" s="133"/>
      <c r="E53" s="386"/>
      <c r="F53" s="386"/>
      <c r="G53" s="386"/>
      <c r="H53" s="159"/>
      <c r="I53" s="159"/>
      <c r="J53" s="159"/>
      <c r="K53" s="159"/>
      <c r="L53" s="159"/>
      <c r="M53" s="159"/>
      <c r="N53" s="159"/>
      <c r="O53" s="159"/>
      <c r="P53" s="159"/>
      <c r="Q53" s="159"/>
      <c r="R53" s="159"/>
      <c r="S53" s="159"/>
      <c r="T53" s="159"/>
      <c r="U53" s="159"/>
      <c r="V53" s="159"/>
      <c r="W53" s="159"/>
      <c r="X53" s="158"/>
      <c r="AI53" s="347"/>
      <c r="AJ53" s="347"/>
      <c r="AL53" s="125"/>
      <c r="AM53" s="125"/>
      <c r="AN53" s="125"/>
      <c r="AO53" s="125"/>
      <c r="AP53" s="125"/>
      <c r="AQ53" s="125"/>
      <c r="AR53" s="125"/>
      <c r="AS53" s="125"/>
      <c r="AT53" s="125"/>
      <c r="BI53" s="52" t="s">
        <v>657</v>
      </c>
      <c r="BJ53" s="52" t="s">
        <v>660</v>
      </c>
      <c r="BK53" s="364" t="s">
        <v>665</v>
      </c>
      <c r="BL53" s="364" t="s">
        <v>661</v>
      </c>
      <c r="BM53" s="364" t="s">
        <v>662</v>
      </c>
      <c r="BN53" s="364" t="s">
        <v>666</v>
      </c>
      <c r="BO53" s="361" t="s">
        <v>663</v>
      </c>
      <c r="BP53" s="364" t="s">
        <v>664</v>
      </c>
      <c r="BQ53" s="361" t="s">
        <v>679</v>
      </c>
    </row>
    <row r="54" spans="1:69" ht="15" customHeight="1">
      <c r="B54" s="133"/>
      <c r="C54" s="163"/>
      <c r="D54" s="133"/>
      <c r="E54" s="348"/>
      <c r="F54" s="348"/>
      <c r="G54" s="348"/>
      <c r="H54" s="348"/>
      <c r="I54" s="348"/>
      <c r="J54" s="348"/>
      <c r="K54" s="348"/>
      <c r="L54" s="348"/>
      <c r="M54" s="348"/>
      <c r="N54" s="348"/>
      <c r="O54" s="348"/>
      <c r="P54" s="348"/>
      <c r="Q54" s="348"/>
      <c r="R54" s="348"/>
      <c r="S54" s="348"/>
      <c r="T54" s="159"/>
      <c r="U54" s="159"/>
      <c r="V54" s="159"/>
      <c r="W54" s="159"/>
      <c r="X54" s="158"/>
      <c r="AI54" s="347"/>
      <c r="AJ54" s="347"/>
      <c r="AL54" s="125"/>
      <c r="AM54" s="125"/>
      <c r="AN54" s="125"/>
      <c r="AO54" s="125"/>
      <c r="AP54" s="125"/>
      <c r="AQ54" s="125"/>
      <c r="AR54" s="125"/>
      <c r="AS54" s="125"/>
      <c r="AT54" s="125"/>
      <c r="BI54" s="52" t="s">
        <v>513</v>
      </c>
      <c r="BJ54" s="364" t="s">
        <v>668</v>
      </c>
      <c r="BK54" s="52" t="s">
        <v>513</v>
      </c>
      <c r="BL54" s="52" t="s">
        <v>513</v>
      </c>
      <c r="BM54" s="52" t="s">
        <v>513</v>
      </c>
      <c r="BN54" s="364" t="s">
        <v>672</v>
      </c>
      <c r="BO54" s="364" t="s">
        <v>673</v>
      </c>
      <c r="BP54" s="52" t="s">
        <v>513</v>
      </c>
      <c r="BQ54" s="52" t="s">
        <v>513</v>
      </c>
    </row>
    <row r="55" spans="1:69" ht="15" customHeight="1">
      <c r="B55" s="169"/>
      <c r="C55" s="169"/>
      <c r="D55" s="169"/>
      <c r="E55" s="348"/>
      <c r="F55" s="348"/>
      <c r="G55" s="348"/>
      <c r="H55" s="348"/>
      <c r="I55" s="348"/>
      <c r="J55" s="348"/>
      <c r="K55" s="348"/>
      <c r="L55" s="348"/>
      <c r="M55" s="348"/>
      <c r="N55" s="348"/>
      <c r="O55" s="348"/>
      <c r="P55" s="348"/>
      <c r="Q55" s="348"/>
      <c r="R55" s="348"/>
      <c r="S55" s="348"/>
      <c r="T55" s="159"/>
      <c r="U55" s="159"/>
      <c r="V55" s="159"/>
      <c r="W55" s="159"/>
      <c r="X55" s="158"/>
      <c r="Y55" s="158"/>
      <c r="Z55" s="158"/>
      <c r="AL55" s="125"/>
      <c r="AM55" s="125"/>
      <c r="AN55" s="125"/>
      <c r="AO55" s="125"/>
      <c r="AP55" s="125"/>
      <c r="AQ55" s="125"/>
      <c r="AR55" s="125"/>
      <c r="AS55" s="125"/>
      <c r="AT55" s="125"/>
      <c r="BI55" s="52"/>
      <c r="BJ55" s="364" t="s">
        <v>669</v>
      </c>
      <c r="BK55" s="364"/>
      <c r="BL55" s="364"/>
      <c r="BM55" s="364"/>
      <c r="BN55" s="364"/>
      <c r="BO55" s="364" t="s">
        <v>673</v>
      </c>
      <c r="BP55" s="364"/>
      <c r="BQ55" s="364"/>
    </row>
    <row r="56" spans="1:69" ht="15" customHeight="1">
      <c r="B56" s="169"/>
      <c r="C56" s="169"/>
      <c r="D56" s="169"/>
      <c r="E56" s="349"/>
      <c r="F56" s="349"/>
      <c r="G56" s="349"/>
      <c r="H56" s="349"/>
      <c r="I56" s="349"/>
      <c r="J56" s="349"/>
      <c r="K56" s="349"/>
      <c r="L56" s="349"/>
      <c r="M56" s="349"/>
      <c r="N56" s="349"/>
      <c r="O56" s="349"/>
      <c r="P56" s="349"/>
      <c r="Q56" s="349"/>
      <c r="R56" s="349"/>
      <c r="S56" s="349"/>
      <c r="T56" s="159"/>
      <c r="U56" s="159"/>
      <c r="V56" s="159"/>
      <c r="W56" s="159"/>
      <c r="X56" s="158"/>
      <c r="Y56" s="158"/>
      <c r="Z56" s="158"/>
      <c r="AL56" s="169"/>
      <c r="AM56" s="169"/>
      <c r="AN56" s="169"/>
      <c r="AO56" s="169"/>
      <c r="AP56" s="169"/>
      <c r="AQ56" s="169"/>
      <c r="AR56" s="169"/>
      <c r="AS56" s="357"/>
      <c r="AT56" s="357"/>
      <c r="AY56" t="s">
        <v>639</v>
      </c>
      <c r="AZ56" t="s">
        <v>641</v>
      </c>
      <c r="BA56" t="s">
        <v>642</v>
      </c>
      <c r="BB56" t="s">
        <v>643</v>
      </c>
      <c r="BC56" t="s">
        <v>644</v>
      </c>
      <c r="BD56" s="360"/>
      <c r="BI56" s="52"/>
      <c r="BJ56" s="364"/>
      <c r="BK56" s="364"/>
      <c r="BL56" s="364"/>
      <c r="BM56" s="364"/>
      <c r="BN56" s="364"/>
      <c r="BO56" s="364" t="s">
        <v>674</v>
      </c>
      <c r="BP56" s="364"/>
      <c r="BQ56" s="364"/>
    </row>
    <row r="57" spans="1:69" ht="15" customHeight="1">
      <c r="A57" s="190"/>
      <c r="B57" s="133"/>
      <c r="C57" s="286"/>
      <c r="D57" s="133"/>
      <c r="E57" s="156"/>
      <c r="F57" s="156"/>
      <c r="G57" s="156"/>
      <c r="H57" s="156"/>
      <c r="I57" s="156"/>
      <c r="J57" s="156"/>
      <c r="K57" s="156"/>
      <c r="L57" s="156"/>
      <c r="M57" s="156"/>
      <c r="N57" s="156"/>
      <c r="O57" s="156"/>
      <c r="P57" s="156"/>
      <c r="Q57" s="156"/>
      <c r="R57" s="156"/>
      <c r="S57" s="156"/>
      <c r="T57" s="156"/>
      <c r="U57" s="156"/>
      <c r="V57" s="156"/>
      <c r="W57" s="156"/>
      <c r="X57" s="157"/>
      <c r="Y57" s="157"/>
      <c r="Z57" s="157"/>
      <c r="AL57" s="169"/>
      <c r="AM57" s="169"/>
      <c r="AN57" s="169"/>
      <c r="AO57" s="169"/>
      <c r="AP57" s="169"/>
      <c r="AQ57" s="169"/>
      <c r="AR57" s="169"/>
      <c r="AS57" s="357"/>
      <c r="AT57" s="357"/>
      <c r="AX57" s="4"/>
      <c r="AY57" t="s">
        <v>640</v>
      </c>
      <c r="AZ57" t="s">
        <v>617</v>
      </c>
      <c r="BA57" t="s">
        <v>617</v>
      </c>
      <c r="BB57" t="s">
        <v>617</v>
      </c>
      <c r="BC57" s="4" t="s">
        <v>630</v>
      </c>
      <c r="BD57" s="4"/>
      <c r="BI57" s="364"/>
      <c r="BJ57" s="361"/>
      <c r="BK57" s="361"/>
      <c r="BL57" s="364"/>
      <c r="BM57" s="364"/>
      <c r="BN57" s="364"/>
      <c r="BO57" s="364"/>
      <c r="BP57" s="364"/>
      <c r="BQ57" s="361"/>
    </row>
    <row r="58" spans="1:69" ht="15" customHeight="1">
      <c r="A58" s="190"/>
      <c r="B58" s="133"/>
      <c r="C58" s="343"/>
      <c r="D58" s="133"/>
      <c r="E58" s="156"/>
      <c r="F58" s="156"/>
      <c r="G58" s="156"/>
      <c r="H58" s="156"/>
      <c r="I58" s="156"/>
      <c r="J58" s="156"/>
      <c r="K58" s="156"/>
      <c r="L58" s="156"/>
      <c r="M58" s="156"/>
      <c r="N58" s="156"/>
      <c r="O58" s="156"/>
      <c r="P58" s="156"/>
      <c r="Q58" s="156"/>
      <c r="R58" s="156"/>
      <c r="S58" s="156"/>
      <c r="T58" s="156"/>
      <c r="U58" s="156"/>
      <c r="V58" s="156"/>
      <c r="W58" s="156"/>
      <c r="X58" s="157"/>
      <c r="Y58" s="157"/>
      <c r="Z58" s="157"/>
      <c r="AA58" s="156"/>
      <c r="AH58" s="125"/>
      <c r="AI58" s="159"/>
      <c r="AJ58" s="159"/>
      <c r="AK58" s="159"/>
      <c r="AX58"/>
      <c r="AY58" t="s">
        <v>618</v>
      </c>
      <c r="AZ58" t="s">
        <v>618</v>
      </c>
      <c r="BA58" t="s">
        <v>618</v>
      </c>
      <c r="BB58" t="s">
        <v>618</v>
      </c>
      <c r="BC58" s="4" t="s">
        <v>631</v>
      </c>
      <c r="BD58" s="4"/>
    </row>
    <row r="59" spans="1:69" ht="15" customHeight="1">
      <c r="A59" s="190"/>
      <c r="B59" s="133"/>
      <c r="C59" s="286"/>
      <c r="D59" s="133"/>
      <c r="E59" s="156"/>
      <c r="F59" s="156"/>
      <c r="G59" s="156"/>
      <c r="H59" s="156"/>
      <c r="I59" s="156"/>
      <c r="J59" s="156"/>
      <c r="K59" s="156"/>
      <c r="L59" s="156"/>
      <c r="M59" s="156"/>
      <c r="N59" s="156"/>
      <c r="O59" s="156"/>
      <c r="P59" s="156"/>
      <c r="Q59" s="156"/>
      <c r="R59" s="156"/>
      <c r="S59" s="156"/>
      <c r="T59" s="156"/>
      <c r="U59" s="156"/>
      <c r="V59" s="156"/>
      <c r="W59" s="156"/>
      <c r="X59" s="157"/>
      <c r="Y59" s="346"/>
      <c r="Z59" s="346"/>
      <c r="AA59" s="346"/>
      <c r="AB59" s="194"/>
      <c r="AC59" s="194"/>
      <c r="AD59" s="194"/>
      <c r="AE59" s="194"/>
      <c r="AF59" s="194"/>
      <c r="AG59" s="194"/>
      <c r="AH59" s="194"/>
      <c r="AI59" s="194"/>
      <c r="AJ59" s="194"/>
      <c r="AK59" s="194"/>
      <c r="AL59" s="194"/>
      <c r="AM59" s="194"/>
      <c r="AN59" s="194"/>
      <c r="AO59" s="194"/>
      <c r="AP59" s="194"/>
      <c r="AQ59" s="194"/>
      <c r="AR59" s="194"/>
      <c r="AS59" s="194"/>
      <c r="AT59" s="194"/>
      <c r="AX59"/>
      <c r="AY59" t="s">
        <v>619</v>
      </c>
      <c r="AZ59" t="s">
        <v>619</v>
      </c>
      <c r="BA59" t="s">
        <v>619</v>
      </c>
      <c r="BB59" t="s">
        <v>632</v>
      </c>
      <c r="BC59" s="4" t="s">
        <v>634</v>
      </c>
      <c r="BD59" s="4"/>
    </row>
    <row r="60" spans="1:69" ht="15" customHeight="1">
      <c r="A60" s="190"/>
      <c r="B60" s="133"/>
      <c r="C60" s="343"/>
      <c r="D60" s="133"/>
      <c r="E60" s="156"/>
      <c r="F60" s="156"/>
      <c r="G60" s="156"/>
      <c r="H60" s="156"/>
      <c r="I60" s="156"/>
      <c r="J60" s="156"/>
      <c r="K60" s="156"/>
      <c r="L60" s="156"/>
      <c r="M60" s="156"/>
      <c r="N60" s="156"/>
      <c r="O60" s="156"/>
      <c r="P60" s="156"/>
      <c r="Q60" s="156"/>
      <c r="R60" s="156"/>
      <c r="S60" s="156"/>
      <c r="T60" s="156"/>
      <c r="U60" s="156"/>
      <c r="V60" s="156"/>
      <c r="W60" s="156"/>
      <c r="X60" s="157"/>
      <c r="Y60" s="344"/>
      <c r="Z60" s="344"/>
      <c r="AA60" s="374"/>
      <c r="AB60" s="374"/>
      <c r="AC60" s="374"/>
      <c r="AD60" s="374"/>
      <c r="AE60" s="374"/>
      <c r="AF60" s="374"/>
      <c r="AG60" s="374"/>
      <c r="AH60" s="374"/>
      <c r="AI60" s="374"/>
      <c r="AJ60" s="374"/>
      <c r="AK60" s="374"/>
      <c r="AL60" s="374"/>
      <c r="AM60" s="374"/>
      <c r="AN60" s="374"/>
      <c r="AO60" s="374"/>
      <c r="AP60" s="374"/>
      <c r="AQ60" s="374"/>
      <c r="AR60" s="374"/>
      <c r="AS60" s="374"/>
      <c r="AT60" s="374"/>
      <c r="AX60"/>
      <c r="AY60" t="s">
        <v>620</v>
      </c>
      <c r="AZ60" t="s">
        <v>620</v>
      </c>
      <c r="BA60" t="s">
        <v>620</v>
      </c>
      <c r="BB60" t="s">
        <v>633</v>
      </c>
      <c r="BC60" s="4" t="s">
        <v>635</v>
      </c>
      <c r="BD60" s="4"/>
    </row>
    <row r="61" spans="1:69" ht="15" customHeight="1">
      <c r="A61" s="190"/>
      <c r="B61" s="133"/>
      <c r="C61" s="286"/>
      <c r="D61" s="133"/>
      <c r="E61" s="156"/>
      <c r="F61" s="156"/>
      <c r="G61" s="156"/>
      <c r="H61" s="156"/>
      <c r="I61" s="156"/>
      <c r="J61" s="156"/>
      <c r="K61" s="156"/>
      <c r="L61" s="156"/>
      <c r="M61" s="156"/>
      <c r="N61" s="156"/>
      <c r="O61" s="156"/>
      <c r="P61" s="156"/>
      <c r="Q61" s="156"/>
      <c r="R61" s="156"/>
      <c r="S61" s="156"/>
      <c r="T61" s="156"/>
      <c r="U61" s="156"/>
      <c r="V61" s="156"/>
      <c r="W61" s="156"/>
      <c r="X61" s="157"/>
      <c r="Y61" s="344"/>
      <c r="Z61" s="344"/>
      <c r="AA61" s="374"/>
      <c r="AB61" s="374"/>
      <c r="AC61" s="374"/>
      <c r="AD61" s="374"/>
      <c r="AE61" s="374"/>
      <c r="AF61" s="374"/>
      <c r="AG61" s="374"/>
      <c r="AH61" s="374"/>
      <c r="AI61" s="374"/>
      <c r="AJ61" s="374"/>
      <c r="AK61" s="374"/>
      <c r="AL61" s="374"/>
      <c r="AM61" s="374"/>
      <c r="AN61" s="374"/>
      <c r="AO61" s="374"/>
      <c r="AP61" s="374"/>
      <c r="AQ61" s="374"/>
      <c r="AR61" s="374"/>
      <c r="AS61" s="374"/>
      <c r="AT61" s="374"/>
      <c r="AX61"/>
      <c r="AY61" t="s">
        <v>621</v>
      </c>
      <c r="AZ61" t="s">
        <v>621</v>
      </c>
      <c r="BA61" t="s">
        <v>621</v>
      </c>
      <c r="BB61" t="s">
        <v>627</v>
      </c>
      <c r="BC61" s="4" t="s">
        <v>636</v>
      </c>
      <c r="BD61" s="4"/>
    </row>
    <row r="62" spans="1:69" ht="15" customHeight="1">
      <c r="A62" s="190"/>
      <c r="B62" s="133"/>
      <c r="C62" s="343"/>
      <c r="D62" s="133"/>
      <c r="E62" s="156"/>
      <c r="F62" s="156"/>
      <c r="G62" s="156"/>
      <c r="H62" s="156"/>
      <c r="I62" s="156"/>
      <c r="J62" s="156"/>
      <c r="K62" s="156"/>
      <c r="L62" s="156"/>
      <c r="M62" s="156"/>
      <c r="N62" s="156"/>
      <c r="O62" s="156"/>
      <c r="P62" s="156"/>
      <c r="Q62" s="156"/>
      <c r="R62" s="156"/>
      <c r="S62" s="156"/>
      <c r="T62" s="156"/>
      <c r="U62" s="156"/>
      <c r="V62" s="156"/>
      <c r="W62" s="156"/>
      <c r="X62" s="157"/>
      <c r="Y62" s="374"/>
      <c r="Z62" s="374"/>
      <c r="AA62" s="374"/>
      <c r="AB62" s="374"/>
      <c r="AC62" s="374"/>
      <c r="AD62" s="374"/>
      <c r="AE62" s="374"/>
      <c r="AF62" s="374"/>
      <c r="AG62" s="374"/>
      <c r="AH62" s="374"/>
      <c r="AI62" s="374"/>
      <c r="AJ62" s="374"/>
      <c r="AK62" s="374"/>
      <c r="AL62" s="374"/>
      <c r="AM62" s="374"/>
      <c r="AN62" s="374"/>
      <c r="AO62" s="374"/>
      <c r="AP62" s="374"/>
      <c r="AQ62" s="374"/>
      <c r="AR62" s="374"/>
      <c r="AS62" s="374"/>
      <c r="AT62" s="374"/>
      <c r="AY62" t="s">
        <v>622</v>
      </c>
      <c r="AZ62" t="s">
        <v>624</v>
      </c>
      <c r="BA62" t="s">
        <v>622</v>
      </c>
      <c r="BB62" t="s">
        <v>628</v>
      </c>
      <c r="BC62" s="4" t="s">
        <v>637</v>
      </c>
      <c r="BD62" s="4"/>
    </row>
    <row r="63" spans="1:69" ht="15" customHeight="1">
      <c r="Y63" s="374"/>
      <c r="Z63" s="374"/>
      <c r="AA63" s="345"/>
      <c r="AB63" s="345"/>
      <c r="AC63" s="345"/>
      <c r="AD63" s="345"/>
      <c r="AE63" s="345"/>
      <c r="AF63" s="345"/>
      <c r="AG63" s="345"/>
      <c r="AH63" s="345"/>
      <c r="AI63" s="345"/>
      <c r="AJ63" s="345"/>
      <c r="AK63" s="345"/>
      <c r="AL63" s="345"/>
      <c r="AM63" s="345"/>
      <c r="AN63" s="345"/>
      <c r="AO63" s="345"/>
      <c r="AP63" s="345"/>
      <c r="AQ63" s="345"/>
      <c r="AR63" s="345"/>
      <c r="AS63" s="345"/>
      <c r="AT63" s="345"/>
      <c r="AY63" t="s">
        <v>623</v>
      </c>
      <c r="AZ63" s="4"/>
      <c r="BA63" t="s">
        <v>623</v>
      </c>
      <c r="BB63" t="s">
        <v>629</v>
      </c>
      <c r="BC63" s="4" t="s">
        <v>638</v>
      </c>
      <c r="BD63" s="4"/>
    </row>
    <row r="64" spans="1:69" ht="15" customHeight="1">
      <c r="Y64" s="374"/>
      <c r="Z64" s="374"/>
      <c r="AA64" s="345"/>
      <c r="AB64" s="345"/>
      <c r="AC64" s="345"/>
      <c r="AD64" s="345"/>
      <c r="AE64" s="345"/>
      <c r="AF64" s="345"/>
      <c r="AG64" s="345"/>
      <c r="AH64" s="345"/>
      <c r="AI64" s="345"/>
      <c r="AJ64" s="345"/>
      <c r="AK64" s="345"/>
      <c r="AL64" s="345"/>
      <c r="AM64" s="345"/>
      <c r="AN64" s="345"/>
      <c r="AO64" s="345"/>
      <c r="AP64" s="345"/>
      <c r="AQ64" s="345"/>
      <c r="AR64" s="345"/>
      <c r="AS64" s="345"/>
      <c r="AT64" s="345"/>
      <c r="AY64" t="s">
        <v>646</v>
      </c>
      <c r="AZ64" s="4"/>
      <c r="BA64" t="s">
        <v>802</v>
      </c>
      <c r="BB64"/>
      <c r="BC64" s="4" t="s">
        <v>803</v>
      </c>
      <c r="BD64" s="4"/>
    </row>
    <row r="65" spans="1:56" ht="15" customHeight="1">
      <c r="A65" s="194"/>
      <c r="B65" s="194"/>
      <c r="C65" s="194"/>
      <c r="D65" s="194"/>
      <c r="E65" s="194"/>
      <c r="F65" s="194"/>
      <c r="G65" s="194"/>
      <c r="H65" s="194"/>
      <c r="I65" s="194"/>
      <c r="J65" s="194"/>
      <c r="K65" s="194"/>
      <c r="L65" s="194"/>
      <c r="M65" s="194"/>
      <c r="N65" s="302"/>
      <c r="O65" s="194"/>
      <c r="P65" s="194"/>
      <c r="Q65" s="194"/>
      <c r="R65" s="194"/>
      <c r="S65" s="194"/>
      <c r="T65" s="194"/>
      <c r="U65" s="194"/>
      <c r="V65" s="194"/>
      <c r="W65" s="194"/>
      <c r="X65" s="194"/>
      <c r="Y65" s="374"/>
      <c r="Z65" s="374"/>
      <c r="AA65" s="345"/>
      <c r="AB65" s="345"/>
      <c r="AC65" s="345"/>
      <c r="AD65" s="345"/>
      <c r="AE65" s="345"/>
      <c r="AF65" s="345"/>
      <c r="AG65" s="345"/>
      <c r="AH65" s="345"/>
      <c r="AI65" s="345"/>
      <c r="AJ65" s="345"/>
      <c r="AK65" s="345"/>
      <c r="AL65" s="345"/>
      <c r="AM65" s="345"/>
      <c r="AN65" s="345"/>
      <c r="AO65" s="345"/>
      <c r="AP65" s="345"/>
      <c r="AQ65" s="345"/>
      <c r="AR65" s="345"/>
      <c r="AS65" s="345"/>
      <c r="AT65" s="345"/>
      <c r="AY65" t="s">
        <v>624</v>
      </c>
      <c r="AZ65" s="4"/>
      <c r="BA65" t="s">
        <v>624</v>
      </c>
      <c r="BB65"/>
      <c r="BC65" s="4" t="s">
        <v>803</v>
      </c>
      <c r="BD65" s="4"/>
    </row>
    <row r="66" spans="1:56" ht="15" customHeight="1">
      <c r="A66" s="194"/>
      <c r="B66" s="352" t="s">
        <v>299</v>
      </c>
      <c r="C66" s="194"/>
      <c r="D66" s="194"/>
      <c r="E66" s="194"/>
      <c r="F66" s="194"/>
      <c r="G66" s="194"/>
      <c r="H66" s="194"/>
      <c r="I66" s="333"/>
      <c r="J66" s="333"/>
      <c r="K66" s="333"/>
      <c r="L66" s="333"/>
      <c r="M66" s="333"/>
      <c r="N66" s="333"/>
      <c r="O66" s="332"/>
      <c r="P66" s="332"/>
      <c r="Q66" s="332"/>
      <c r="R66" s="332"/>
      <c r="S66" s="332"/>
      <c r="T66" s="332"/>
      <c r="U66" s="332"/>
      <c r="V66" s="332"/>
      <c r="W66" s="332"/>
      <c r="X66" s="332"/>
      <c r="Y66" s="332"/>
      <c r="Z66" s="332"/>
      <c r="AA66" s="332"/>
      <c r="AB66" s="332"/>
      <c r="AC66" s="332"/>
      <c r="AD66" s="332"/>
      <c r="AE66" s="332"/>
      <c r="AF66" s="332"/>
      <c r="AG66" s="332"/>
      <c r="AH66" s="332"/>
      <c r="AI66" s="332"/>
      <c r="AJ66" s="332"/>
      <c r="AK66" s="332"/>
      <c r="AL66" s="332"/>
      <c r="AM66" s="332"/>
      <c r="AN66" s="332"/>
      <c r="AO66" s="332"/>
      <c r="AP66" s="332"/>
      <c r="AQ66" s="332"/>
      <c r="AR66" s="332"/>
      <c r="AS66" s="332"/>
      <c r="AT66" s="332"/>
      <c r="AY66" t="s">
        <v>625</v>
      </c>
      <c r="AZ66" s="4"/>
      <c r="BA66" t="s">
        <v>625</v>
      </c>
      <c r="BB66"/>
      <c r="BC66" s="4"/>
      <c r="BD66" s="4"/>
    </row>
    <row r="67" spans="1:56" ht="15" customHeight="1">
      <c r="A67" s="194"/>
      <c r="B67" s="194"/>
      <c r="D67" s="194"/>
      <c r="E67" s="194"/>
      <c r="F67" s="194"/>
      <c r="G67" s="194"/>
      <c r="H67" s="194"/>
      <c r="AY67" t="s">
        <v>626</v>
      </c>
      <c r="AZ67" s="4"/>
      <c r="BA67" t="s">
        <v>626</v>
      </c>
      <c r="BB67"/>
      <c r="BC67" s="4"/>
      <c r="BD67" s="4"/>
    </row>
    <row r="68" spans="1:56" ht="15" customHeight="1">
      <c r="B68" s="194"/>
      <c r="C68" s="194" t="s">
        <v>298</v>
      </c>
      <c r="D68" s="194"/>
      <c r="E68" s="194"/>
      <c r="F68" s="194"/>
      <c r="G68" s="194"/>
      <c r="H68" s="194"/>
      <c r="I68" s="194"/>
      <c r="J68" s="194"/>
      <c r="K68" s="194"/>
      <c r="L68" s="194"/>
      <c r="M68" s="194"/>
      <c r="N68" s="194"/>
      <c r="O68" s="194"/>
      <c r="P68" s="194"/>
      <c r="Q68" s="194"/>
      <c r="R68" s="194"/>
      <c r="S68" s="194"/>
      <c r="T68" s="194"/>
      <c r="U68" s="194"/>
      <c r="V68" s="194"/>
      <c r="W68" s="194"/>
      <c r="X68" s="194"/>
      <c r="AY68" t="s">
        <v>645</v>
      </c>
      <c r="AZ68" s="4"/>
      <c r="BA68" t="s">
        <v>804</v>
      </c>
      <c r="BB68"/>
      <c r="BC68" s="4"/>
      <c r="BD68" s="4"/>
    </row>
    <row r="69" spans="1:56" ht="15" customHeight="1">
      <c r="A69" s="194"/>
      <c r="B69" s="196" t="s">
        <v>604</v>
      </c>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6"/>
      <c r="AB69" s="196"/>
      <c r="AC69" s="196"/>
      <c r="AD69" s="196"/>
      <c r="AE69" s="196"/>
      <c r="AF69" s="196"/>
      <c r="AG69" s="196"/>
      <c r="AH69" s="196"/>
      <c r="AI69" s="196"/>
      <c r="AJ69" s="196"/>
      <c r="AK69" s="196"/>
      <c r="AL69" s="196"/>
      <c r="AM69" s="196"/>
      <c r="AN69" s="194"/>
      <c r="AO69" s="194"/>
      <c r="AP69" s="194"/>
      <c r="AQ69" s="194"/>
      <c r="AR69" s="194"/>
      <c r="AS69" s="194"/>
      <c r="AT69" s="194"/>
      <c r="AY69" s="4"/>
      <c r="AZ69" s="4"/>
      <c r="BA69" s="4"/>
      <c r="BB69" s="4"/>
      <c r="BC69" s="4"/>
      <c r="BD69" s="4"/>
    </row>
    <row r="70" spans="1:56" ht="15" customHeight="1">
      <c r="C70" s="5" t="s">
        <v>24</v>
      </c>
      <c r="I70" s="194"/>
      <c r="J70" s="194"/>
      <c r="K70" s="194"/>
      <c r="L70" s="194"/>
      <c r="M70" s="194"/>
      <c r="N70" s="303"/>
      <c r="O70" s="194"/>
      <c r="P70" s="194"/>
      <c r="Q70" s="194"/>
      <c r="R70" s="194"/>
      <c r="S70" s="196"/>
      <c r="T70" s="196"/>
      <c r="U70" s="196"/>
      <c r="V70" s="196"/>
      <c r="W70" s="196"/>
      <c r="X70" s="196"/>
      <c r="Y70" s="196"/>
      <c r="Z70" s="196"/>
      <c r="AA70" s="194"/>
      <c r="AB70" s="194"/>
      <c r="AC70" s="194"/>
      <c r="AD70" s="194"/>
      <c r="AE70" s="194"/>
      <c r="AF70" s="194"/>
      <c r="AG70" s="194"/>
      <c r="AH70" s="194"/>
      <c r="AI70" s="194"/>
      <c r="AJ70" s="194"/>
      <c r="AK70" s="194"/>
      <c r="AL70" s="194"/>
      <c r="AM70" s="194"/>
      <c r="AN70" s="194"/>
      <c r="AO70" s="194"/>
      <c r="AP70" s="194"/>
      <c r="AQ70" s="194"/>
      <c r="AR70" s="194"/>
      <c r="AS70" s="194"/>
      <c r="AT70" s="194"/>
      <c r="AY70" s="362"/>
      <c r="AZ70" s="4"/>
      <c r="BA70" s="4"/>
      <c r="BB70" s="4"/>
      <c r="BC70" s="4"/>
      <c r="BD70" s="4"/>
    </row>
    <row r="71" spans="1:56" ht="15" customHeight="1">
      <c r="A71" s="4"/>
      <c r="C71" s="5" t="s">
        <v>35</v>
      </c>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6" t="s">
        <v>677</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658</v>
      </c>
      <c r="D74" s="4" t="s">
        <v>667</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650</v>
      </c>
      <c r="D75" s="4" t="s">
        <v>650</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649</v>
      </c>
      <c r="D76" t="s">
        <v>649</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0"/>
      <c r="B77" s="363"/>
      <c r="C77" s="5" t="s">
        <v>708</v>
      </c>
      <c r="D77" t="s">
        <v>649</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09"/>
      <c r="AB79" s="1109"/>
      <c r="AC79" s="4"/>
      <c r="AD79" s="4"/>
      <c r="AE79" s="4"/>
      <c r="AF79" s="4"/>
      <c r="AG79" s="4"/>
      <c r="AH79" s="4"/>
      <c r="AI79" s="4"/>
      <c r="AJ79" s="4"/>
      <c r="AK79" s="4"/>
      <c r="AL79" s="4"/>
      <c r="AM79" s="4"/>
      <c r="AN79" s="4"/>
      <c r="AO79" s="4"/>
      <c r="AP79" s="4"/>
      <c r="AQ79" s="4"/>
      <c r="AR79" s="4"/>
      <c r="AS79" s="4"/>
      <c r="AT79" s="4"/>
    </row>
    <row r="80" spans="1:56" ht="13.5" customHeight="1">
      <c r="A80"/>
      <c r="B80"/>
      <c r="C80"/>
      <c r="E80" s="1104"/>
      <c r="F80" s="1106"/>
      <c r="G80" s="326"/>
      <c r="H80" s="1104"/>
      <c r="I80" s="1105"/>
      <c r="J80" s="1106"/>
      <c r="K80" s="1104"/>
      <c r="L80" s="1105"/>
      <c r="M80" s="1106"/>
      <c r="N80" s="1104"/>
      <c r="O80" s="1106"/>
      <c r="P80" s="1104"/>
      <c r="Q80" s="1105"/>
      <c r="R80" s="1105"/>
      <c r="S80" s="1106"/>
      <c r="T80" s="158"/>
      <c r="AC80" s="935"/>
      <c r="AD80" s="935"/>
      <c r="AE80" s="935"/>
      <c r="AF80" s="125"/>
    </row>
    <row r="81" spans="1:51" ht="13.5" customHeight="1">
      <c r="A81"/>
      <c r="B81"/>
      <c r="C81"/>
      <c r="E81" s="1008"/>
      <c r="F81" s="1010"/>
      <c r="G81" s="327"/>
      <c r="H81" s="1104"/>
      <c r="I81" s="1105"/>
      <c r="J81" s="1106"/>
      <c r="K81" s="1104"/>
      <c r="L81" s="1105"/>
      <c r="M81" s="1106"/>
      <c r="N81" s="1104"/>
      <c r="O81" s="1106"/>
      <c r="P81" s="1104"/>
      <c r="Q81" s="1105"/>
      <c r="R81" s="1105"/>
      <c r="S81" s="1106"/>
      <c r="T81" s="214"/>
      <c r="AA81" s="126"/>
      <c r="AC81" s="935"/>
      <c r="AD81" s="935"/>
      <c r="AE81" s="935"/>
      <c r="AF81" s="125"/>
    </row>
    <row r="82" spans="1:51" ht="13.5" customHeight="1">
      <c r="A82"/>
      <c r="B82"/>
      <c r="C82"/>
      <c r="E82" s="1008"/>
      <c r="F82" s="1010"/>
      <c r="G82" s="125"/>
      <c r="H82" s="4"/>
      <c r="AA82" s="935"/>
      <c r="AB82" s="935"/>
      <c r="AC82" s="935"/>
      <c r="AD82" s="935"/>
      <c r="AE82" s="935"/>
      <c r="AF82" s="125"/>
      <c r="AY82" s="5"/>
    </row>
    <row r="83" spans="1:51" ht="13.5" customHeight="1">
      <c r="A83"/>
      <c r="B83"/>
      <c r="C83"/>
      <c r="AA83" s="125"/>
      <c r="AB83" s="125"/>
      <c r="AC83" s="125"/>
      <c r="AD83" s="125"/>
      <c r="AE83" s="125"/>
      <c r="AF83" s="125"/>
      <c r="AY83" s="5"/>
    </row>
    <row r="84" spans="1:51" ht="13.5" customHeight="1">
      <c r="A84"/>
      <c r="B84" s="196" t="s">
        <v>685</v>
      </c>
      <c r="C84" s="194"/>
      <c r="AA84" s="935"/>
      <c r="AB84" s="935"/>
      <c r="AC84" s="935"/>
      <c r="AD84" s="935"/>
      <c r="AE84" s="935"/>
      <c r="AF84" s="125"/>
      <c r="AY84" s="5"/>
    </row>
    <row r="85" spans="1:51" ht="13.5" customHeight="1">
      <c r="C85" s="401" t="s">
        <v>773</v>
      </c>
      <c r="AY85" s="5"/>
    </row>
    <row r="86" spans="1:51" ht="13.5" customHeight="1">
      <c r="C86" s="401" t="s">
        <v>562</v>
      </c>
      <c r="D86" s="4"/>
      <c r="AY86" s="5"/>
    </row>
    <row r="87" spans="1:51" ht="13.5" customHeight="1">
      <c r="D87" s="4"/>
      <c r="AY87" s="5"/>
    </row>
    <row r="88" spans="1:51" ht="13.5" customHeight="1">
      <c r="A88"/>
      <c r="B88"/>
      <c r="C88"/>
      <c r="AA88" s="935"/>
      <c r="AB88" s="935"/>
      <c r="AC88" s="935"/>
      <c r="AD88" s="935"/>
      <c r="AE88" s="935"/>
      <c r="AF88" s="125"/>
      <c r="AY88" s="5"/>
    </row>
    <row r="89" spans="1:51" ht="13.5" customHeight="1">
      <c r="A89"/>
      <c r="B89"/>
      <c r="C89"/>
      <c r="AY89" s="5"/>
    </row>
    <row r="90" spans="1:51" ht="13.5" customHeight="1">
      <c r="A90"/>
      <c r="B90"/>
      <c r="C90"/>
      <c r="AY90" s="5"/>
    </row>
    <row r="91" spans="1:51" ht="13.5" customHeight="1">
      <c r="A91"/>
      <c r="B91"/>
      <c r="C91"/>
      <c r="AY91" s="5"/>
    </row>
    <row r="92" spans="1:51" ht="13.5" customHeight="1">
      <c r="A92"/>
      <c r="B92"/>
      <c r="C92" s="362"/>
      <c r="D92" s="4"/>
      <c r="AY92" s="5"/>
    </row>
    <row r="93" spans="1:51" ht="13.5" customHeight="1">
      <c r="A93"/>
      <c r="B93"/>
      <c r="C93"/>
      <c r="D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s="150"/>
      <c r="AY97" s="5"/>
    </row>
    <row r="98" spans="1:51" ht="13.5" customHeight="1">
      <c r="A98"/>
      <c r="B98"/>
      <c r="C98"/>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s="150"/>
      <c r="AY102" s="5"/>
    </row>
    <row r="103" spans="1:51" ht="13.5" customHeight="1">
      <c r="B103" s="4"/>
      <c r="AY103" s="5"/>
    </row>
    <row r="104" spans="1:51" ht="13.5" customHeight="1">
      <c r="C104" s="4"/>
      <c r="AY104" s="5"/>
    </row>
    <row r="105" spans="1:51" ht="13.5" customHeight="1">
      <c r="C105" s="4"/>
      <c r="D105" s="4"/>
      <c r="E105" s="4"/>
      <c r="AY105" s="5"/>
    </row>
    <row r="106" spans="1:51" ht="13.5" customHeight="1">
      <c r="AY106" s="5"/>
    </row>
    <row r="107" spans="1:51" ht="13.5" customHeight="1">
      <c r="B107" s="4"/>
      <c r="AY107" s="5"/>
    </row>
    <row r="108" spans="1:51" ht="13.5" customHeight="1">
      <c r="E108" s="4"/>
      <c r="AY108" s="5"/>
    </row>
    <row r="109" spans="1:51" ht="13.5" customHeight="1">
      <c r="E109" s="4"/>
      <c r="AY109" s="5"/>
    </row>
    <row r="110" spans="1:51" ht="13.5" customHeight="1">
      <c r="E110" s="4"/>
      <c r="AY110" s="5"/>
    </row>
    <row r="111" spans="1:51" ht="13.5" customHeight="1">
      <c r="AY111" s="5"/>
    </row>
    <row r="112" spans="1:51" ht="13.5" customHeight="1">
      <c r="B112" s="4"/>
      <c r="AY112" s="5"/>
    </row>
    <row r="113" spans="2:51" ht="13.5" customHeight="1">
      <c r="AY113" s="5"/>
    </row>
    <row r="114" spans="2:51" ht="13.5" customHeight="1">
      <c r="AY114" s="5"/>
    </row>
    <row r="115" spans="2:51" ht="13.5" customHeight="1">
      <c r="AY115" s="5"/>
    </row>
    <row r="116" spans="2:51" ht="13.5" customHeight="1">
      <c r="B116" s="4"/>
      <c r="AY116" s="5"/>
    </row>
    <row r="117" spans="2:51" ht="13.5" customHeight="1">
      <c r="C117" s="4"/>
      <c r="AY117" s="5"/>
    </row>
    <row r="118" spans="2:51" ht="13.5" customHeight="1">
      <c r="C118" s="4"/>
      <c r="AY118" s="5"/>
    </row>
    <row r="119" spans="2:51" ht="13.5" customHeight="1">
      <c r="C119" s="4"/>
      <c r="AY119" s="5"/>
    </row>
    <row r="120" spans="2:51" ht="13.5" customHeight="1">
      <c r="C120" s="4"/>
      <c r="AY120" s="5"/>
    </row>
    <row r="121" spans="2:51" ht="13.5" customHeight="1">
      <c r="AY121" s="5"/>
    </row>
    <row r="122" spans="2:51" ht="13.5" customHeight="1">
      <c r="B122" s="330"/>
      <c r="AY122" s="5"/>
    </row>
    <row r="123" spans="2:51" ht="13.5" customHeight="1">
      <c r="AY123" s="5"/>
    </row>
    <row r="124" spans="2:51" ht="13.5" customHeight="1">
      <c r="AY124" s="5"/>
    </row>
    <row r="125" spans="2:51" ht="13.5" customHeight="1">
      <c r="AY125" s="5"/>
    </row>
    <row r="126" spans="2:51" ht="13.5" customHeight="1">
      <c r="B126" s="330"/>
      <c r="AY126" s="5"/>
    </row>
    <row r="127" spans="2:51" ht="13.5" customHeight="1">
      <c r="C127" s="4"/>
      <c r="AY127" s="5"/>
    </row>
    <row r="128" spans="2:51" ht="13.5" customHeight="1">
      <c r="AY128" s="5"/>
    </row>
    <row r="129" spans="2:51" ht="13.5" customHeight="1">
      <c r="AY129" s="5"/>
    </row>
    <row r="130" spans="2:51" ht="13.5" customHeight="1">
      <c r="B130" s="4"/>
      <c r="C130" s="4"/>
      <c r="AY130" s="5"/>
    </row>
    <row r="131" spans="2:51" ht="13.5" customHeight="1">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130">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 ref="BF45:BF46"/>
    <mergeCell ref="AA79:AB79"/>
    <mergeCell ref="E80:F80"/>
    <mergeCell ref="H80:J80"/>
    <mergeCell ref="K80:M80"/>
    <mergeCell ref="N80:O80"/>
    <mergeCell ref="P80:S80"/>
    <mergeCell ref="AC80:AE80"/>
    <mergeCell ref="W39:AP39"/>
    <mergeCell ref="AV39:AV40"/>
    <mergeCell ref="W40:AP40"/>
    <mergeCell ref="AV41:AV42"/>
    <mergeCell ref="AV43:AV44"/>
    <mergeCell ref="BE45:BE46"/>
    <mergeCell ref="W41:AP41"/>
    <mergeCell ref="W42:AP42"/>
    <mergeCell ref="W43:AP43"/>
    <mergeCell ref="W37:AP37"/>
    <mergeCell ref="W38:AP38"/>
    <mergeCell ref="AY25:AY26"/>
    <mergeCell ref="AZ25:AZ26"/>
    <mergeCell ref="AY27:AY28"/>
    <mergeCell ref="AZ27:AZ28"/>
    <mergeCell ref="U31:W31"/>
    <mergeCell ref="AV31:AV38"/>
    <mergeCell ref="AY31:BD31"/>
    <mergeCell ref="W32:AP32"/>
    <mergeCell ref="AY32:BD32"/>
    <mergeCell ref="W33:AP33"/>
    <mergeCell ref="AG25:AH26"/>
    <mergeCell ref="AJ25:AM26"/>
    <mergeCell ref="AN25:AP26"/>
    <mergeCell ref="AV25:AV26"/>
    <mergeCell ref="AW25:AW26"/>
    <mergeCell ref="AX25:AX26"/>
    <mergeCell ref="AJ23:AM24"/>
    <mergeCell ref="AN23:AP24"/>
    <mergeCell ref="AV23:AV24"/>
    <mergeCell ref="AW23:AW24"/>
    <mergeCell ref="AX23:AX24"/>
    <mergeCell ref="AZ33:BD34"/>
    <mergeCell ref="W34:AP34"/>
    <mergeCell ref="W35:AP35"/>
    <mergeCell ref="W36:AP36"/>
    <mergeCell ref="A25:A26"/>
    <mergeCell ref="E25:F26"/>
    <mergeCell ref="G25:H26"/>
    <mergeCell ref="I25:N26"/>
    <mergeCell ref="O25:T26"/>
    <mergeCell ref="U25:AD26"/>
    <mergeCell ref="AE25:AE26"/>
    <mergeCell ref="AF25:AF26"/>
    <mergeCell ref="AG23:AH24"/>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N1:AT1"/>
    <mergeCell ref="A2:AT2"/>
    <mergeCell ref="G3:R3"/>
    <mergeCell ref="AG3:AJ3"/>
    <mergeCell ref="AL3:AT3"/>
    <mergeCell ref="G4:R4"/>
    <mergeCell ref="AG4:AJ4"/>
    <mergeCell ref="AL4:AT4"/>
    <mergeCell ref="A11:A12"/>
    <mergeCell ref="G11:O12"/>
  </mergeCells>
  <phoneticPr fontId="2"/>
  <conditionalFormatting sqref="A21:AG21 A22:AD26 AE23:AG23 AE25:AG25">
    <cfRule type="expression" dxfId="4" priority="5">
      <formula>OR(IF($A9=0,OFFSET($A9,-1,0),$A9)="工場製作",IF($A9=0,OFFSET($A9,-1,0),$A9)="該当なし")</formula>
    </cfRule>
  </conditionalFormatting>
  <conditionalFormatting sqref="I21:AG21 I22:AD26 AE23:AG23 AE25:AG25">
    <cfRule type="expression" dxfId="0" priority="1">
      <formula>$G21="なし"</formula>
    </cfRule>
  </conditionalFormatting>
  <dataValidations count="10">
    <dataValidation type="list" allowBlank="1" showInputMessage="1" showErrorMessage="1" sqref="AE21:AE26" xr:uid="{DA4EF0DF-4E43-440E-917F-8D57F9D4AA0C}">
      <formula1>$C$85:$C$86</formula1>
    </dataValidation>
    <dataValidation type="list" allowBlank="1" showInputMessage="1" showErrorMessage="1" sqref="U21:AD26" xr:uid="{6A65DBC5-51E5-478A-A522-7538C409F1BD}">
      <formula1>INDIRECT(INDEX($BM$33:$BN$51,MATCH($O21,$BM$33:$BM$51,0),2))</formula1>
    </dataValidation>
    <dataValidation type="list" allowBlank="1" showInputMessage="1" showErrorMessage="1" prompt="（空白）を選択した場合は、当該項目は「非表示」となります。" sqref="G17" xr:uid="{5D97A978-50DC-48DA-A626-924E6D620926}">
      <formula1>$B$76:$D$76</formula1>
    </dataValidation>
    <dataValidation type="list" allowBlank="1" showInputMessage="1" showErrorMessage="1" sqref="I21:N26" xr:uid="{E8055E70-FD52-4F70-9730-0E41144B6766}">
      <formula1>$C$74:$C$78</formula1>
    </dataValidation>
    <dataValidation type="list" allowBlank="1" showInputMessage="1" showErrorMessage="1" sqref="G21 G23 G25" xr:uid="{5EE5B519-4EBB-4F38-B10B-E4565E7D5DD8}">
      <formula1>$C$70:$C$71</formula1>
    </dataValidation>
    <dataValidation type="list" allowBlank="1" showInputMessage="1" showErrorMessage="1" sqref="O21:T26" xr:uid="{676A23CD-8F69-427F-B4CF-E02E322239A5}">
      <formula1>INDIRECT(INDEX($C$74:$D$77,MATCH($I21,$C$74:$C$77,0),2))</formula1>
    </dataValidation>
    <dataValidation type="list" allowBlank="1" showInputMessage="1" showErrorMessage="1" sqref="E50" xr:uid="{B2189BC4-648D-4CE2-8C14-DEC597FE3ABE}">
      <formula1>$C$104:$C$105</formula1>
    </dataValidation>
    <dataValidation type="list" allowBlank="1" showInputMessage="1" showErrorMessage="1" sqref="AT22:AT27 AS22:AS26" xr:uid="{9B7A0DB0-FDAF-465D-9E8D-80884DEE4009}">
      <formula1>$C$127:$C$128</formula1>
    </dataValidation>
    <dataValidation type="list" allowBlank="1" showInputMessage="1" showErrorMessage="1" sqref="AX50" xr:uid="{662D61BE-B8A6-4B38-9B77-13AF0093BAC2}">
      <formula1>INDIRECT(INDEX($C$92:$D$96,MATCH($AG33,工種,0),2))</formula1>
    </dataValidation>
    <dataValidation type="list" allowBlank="1" showInputMessage="1" showErrorMessage="1" sqref="X9:X14" xr:uid="{BBB5F414-6F17-4434-BC6C-C52225BC5669}">
      <formula1>$C$123:$C$124</formula1>
    </dataValidation>
  </dataValidations>
  <pageMargins left="0.7" right="0.7" top="0.75" bottom="0.75" header="0.3" footer="0.3"/>
  <pageSetup paperSize="9" scale="65"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CE3B659C-44F1-43B3-A2D5-441088D40F5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EF165491-C642-437F-89BD-0A5E493CB075}">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25ED3531-880F-44B2-ACD8-51A30B745362}">
            <xm:f>IF($A9=0,OFFSET($A9,-1,0),$A9)=様式４!$C$83</xm:f>
            <x14:dxf>
              <font>
                <color theme="0"/>
              </font>
              <fill>
                <patternFill>
                  <bgColor theme="0"/>
                </patternFill>
              </fill>
            </x14:dxf>
          </x14:cfRule>
          <xm:sqref>G9:O14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DEFA5-420E-42AC-95A9-DBE74426D653}">
  <sheetPr codeName="Sheet25">
    <tabColor rgb="FF00FFFF"/>
    <pageSetUpPr fitToPage="1"/>
  </sheetPr>
  <dimension ref="A1:L32"/>
  <sheetViews>
    <sheetView workbookViewId="0"/>
  </sheetViews>
  <sheetFormatPr defaultColWidth="15" defaultRowHeight="13"/>
  <cols>
    <col min="1" max="1" width="8.08984375" style="6" customWidth="1"/>
    <col min="2" max="2" width="18.6328125" style="6" customWidth="1"/>
    <col min="3" max="3" width="20" style="6" customWidth="1"/>
    <col min="4" max="4" width="33.6328125" style="6" customWidth="1"/>
    <col min="5" max="5" width="15.6328125" style="6" customWidth="1"/>
    <col min="6" max="6" width="3.6328125" style="6" customWidth="1"/>
    <col min="7" max="7" width="14.453125" style="6" customWidth="1"/>
    <col min="8" max="8" width="20.6328125" style="6" customWidth="1"/>
    <col min="9" max="9" width="11" style="6" customWidth="1"/>
    <col min="10" max="10" width="0.90625" style="6" customWidth="1"/>
    <col min="11" max="11" width="5.90625" style="6" customWidth="1"/>
    <col min="12" max="12" width="48.453125" style="6" customWidth="1"/>
    <col min="13" max="16384" width="15" style="6"/>
  </cols>
  <sheetData>
    <row r="1" spans="1:12" ht="15" customHeight="1">
      <c r="G1" s="211"/>
      <c r="H1" s="1173" t="s">
        <v>360</v>
      </c>
      <c r="I1" s="1173"/>
    </row>
    <row r="2" spans="1:12" ht="21.75" customHeight="1">
      <c r="A2" s="1175" t="s">
        <v>209</v>
      </c>
      <c r="B2" s="1175"/>
      <c r="C2" s="1175"/>
      <c r="D2" s="1175"/>
      <c r="E2" s="1175"/>
      <c r="F2" s="1175"/>
      <c r="G2" s="1175"/>
      <c r="H2" s="1175"/>
      <c r="I2" s="1175"/>
      <c r="J2" s="1175"/>
    </row>
    <row r="3" spans="1:12" ht="5.25" customHeight="1">
      <c r="A3" s="38"/>
      <c r="B3" s="38"/>
      <c r="C3" s="38"/>
      <c r="D3" s="38"/>
      <c r="E3" s="38"/>
      <c r="F3" s="38"/>
      <c r="G3" s="38"/>
      <c r="H3" s="38"/>
    </row>
    <row r="4" spans="1:12" ht="16.5" customHeight="1">
      <c r="A4" s="1336" t="s">
        <v>359</v>
      </c>
      <c r="B4" s="1336"/>
      <c r="C4" s="1336"/>
      <c r="E4" s="6" t="s">
        <v>63</v>
      </c>
      <c r="F4" s="1185">
        <f>様式３!Y3</f>
        <v>0</v>
      </c>
      <c r="G4" s="1185"/>
      <c r="H4" s="1185"/>
      <c r="I4" s="1185"/>
    </row>
    <row r="5" spans="1:12" ht="16.5" customHeight="1">
      <c r="E5" s="6" t="s">
        <v>62</v>
      </c>
      <c r="F5" s="1186" t="str">
        <f>様式３!Y4</f>
        <v>（都）国道２号線 平野取付道路 橋梁下部工事（Ａ２）</v>
      </c>
      <c r="G5" s="1186"/>
      <c r="H5" s="1186"/>
      <c r="I5" s="1186"/>
    </row>
    <row r="6" spans="1:12" ht="6" customHeight="1">
      <c r="A6" s="39"/>
      <c r="B6" s="39"/>
      <c r="G6" s="41"/>
    </row>
    <row r="7" spans="1:12" ht="17.25" customHeight="1">
      <c r="A7" s="4" t="s">
        <v>210</v>
      </c>
      <c r="B7" s="4"/>
      <c r="E7" s="40"/>
      <c r="F7" s="40"/>
      <c r="G7" s="51"/>
      <c r="H7" s="51"/>
      <c r="I7" s="51"/>
    </row>
    <row r="8" spans="1:12" ht="18" customHeight="1">
      <c r="A8" s="1177" t="s">
        <v>53</v>
      </c>
      <c r="B8" s="1178" t="s">
        <v>261</v>
      </c>
      <c r="C8" s="1179"/>
      <c r="D8" s="1188" t="s">
        <v>294</v>
      </c>
      <c r="E8" s="1188"/>
      <c r="F8" s="1178" t="s">
        <v>584</v>
      </c>
      <c r="G8" s="1182"/>
      <c r="H8" s="1177" t="s">
        <v>8</v>
      </c>
      <c r="I8" s="42" t="s">
        <v>211</v>
      </c>
      <c r="J8" s="43"/>
    </row>
    <row r="9" spans="1:12" ht="18" customHeight="1">
      <c r="A9" s="1177"/>
      <c r="B9" s="1180"/>
      <c r="C9" s="1181"/>
      <c r="D9" s="1189"/>
      <c r="E9" s="1189"/>
      <c r="F9" s="1183"/>
      <c r="G9" s="1184"/>
      <c r="H9" s="1177"/>
      <c r="I9" s="44" t="s">
        <v>212</v>
      </c>
      <c r="J9" s="43"/>
    </row>
    <row r="10" spans="1:12" ht="15" customHeight="1">
      <c r="A10" s="1174" t="s">
        <v>342</v>
      </c>
      <c r="B10" s="1196" t="s">
        <v>529</v>
      </c>
      <c r="C10" s="1197"/>
      <c r="D10" s="1196" t="s">
        <v>430</v>
      </c>
      <c r="E10" s="1197"/>
      <c r="F10" s="1194" t="s">
        <v>263</v>
      </c>
      <c r="G10" s="1337" t="s">
        <v>581</v>
      </c>
      <c r="H10" s="1339" t="s">
        <v>581</v>
      </c>
      <c r="I10" s="1174">
        <v>1</v>
      </c>
      <c r="J10" s="1187"/>
      <c r="K10" s="935"/>
      <c r="L10" s="1190"/>
    </row>
    <row r="11" spans="1:12" ht="15" customHeight="1">
      <c r="A11" s="1174"/>
      <c r="B11" s="1198"/>
      <c r="C11" s="1199"/>
      <c r="D11" s="1198"/>
      <c r="E11" s="1199"/>
      <c r="F11" s="1195"/>
      <c r="G11" s="1338"/>
      <c r="H11" s="1339"/>
      <c r="I11" s="1174"/>
      <c r="J11" s="1187"/>
      <c r="K11" s="935"/>
      <c r="L11" s="1190"/>
    </row>
    <row r="12" spans="1:12" ht="15" customHeight="1">
      <c r="A12" s="1174" t="s">
        <v>7</v>
      </c>
      <c r="B12" s="1332"/>
      <c r="C12" s="1333"/>
      <c r="D12" s="1332"/>
      <c r="E12" s="1333"/>
      <c r="F12" s="1194" t="s">
        <v>263</v>
      </c>
      <c r="G12" s="1328"/>
      <c r="H12" s="1330"/>
      <c r="I12" s="1331"/>
      <c r="J12" s="1187"/>
    </row>
    <row r="13" spans="1:12" ht="15" customHeight="1">
      <c r="A13" s="1174"/>
      <c r="B13" s="1334"/>
      <c r="C13" s="1335"/>
      <c r="D13" s="1334"/>
      <c r="E13" s="1335"/>
      <c r="F13" s="1195"/>
      <c r="G13" s="1329"/>
      <c r="H13" s="1330"/>
      <c r="I13" s="1331"/>
      <c r="J13" s="1187"/>
    </row>
    <row r="14" spans="1:12" ht="15" customHeight="1">
      <c r="A14" s="1174" t="s">
        <v>7</v>
      </c>
      <c r="B14" s="1332"/>
      <c r="C14" s="1333"/>
      <c r="D14" s="1332"/>
      <c r="E14" s="1333"/>
      <c r="F14" s="1194" t="s">
        <v>263</v>
      </c>
      <c r="G14" s="1328"/>
      <c r="H14" s="1330"/>
      <c r="I14" s="1331"/>
      <c r="J14" s="45"/>
    </row>
    <row r="15" spans="1:12" ht="15" customHeight="1">
      <c r="A15" s="1174"/>
      <c r="B15" s="1334"/>
      <c r="C15" s="1335"/>
      <c r="D15" s="1334"/>
      <c r="E15" s="1335"/>
      <c r="F15" s="1195"/>
      <c r="G15" s="1329"/>
      <c r="H15" s="1330"/>
      <c r="I15" s="1331"/>
      <c r="J15" s="45"/>
    </row>
    <row r="16" spans="1:12" ht="4.5" customHeight="1">
      <c r="A16" s="39"/>
      <c r="B16" s="39"/>
      <c r="C16" s="46"/>
      <c r="D16" s="46"/>
      <c r="E16" s="40"/>
      <c r="F16" s="40"/>
      <c r="G16" s="46"/>
      <c r="H16" s="45"/>
      <c r="I16" s="45"/>
      <c r="J16" s="45"/>
    </row>
    <row r="17" spans="1:10" ht="7.5" customHeight="1" thickBot="1">
      <c r="A17" s="45"/>
      <c r="B17" s="45"/>
      <c r="C17" s="46"/>
      <c r="D17" s="46"/>
      <c r="E17" s="47"/>
      <c r="F17" s="47"/>
      <c r="G17" s="46"/>
      <c r="H17" s="45"/>
      <c r="I17" s="45"/>
      <c r="J17" s="45"/>
    </row>
    <row r="18" spans="1:10" ht="30" customHeight="1" thickBot="1">
      <c r="A18" s="45"/>
      <c r="B18" s="45"/>
      <c r="C18" s="46"/>
      <c r="D18" s="46"/>
      <c r="E18" s="47"/>
      <c r="F18" s="47"/>
      <c r="G18" s="46"/>
      <c r="H18" s="81" t="s">
        <v>213</v>
      </c>
      <c r="I18" s="82" t="s">
        <v>214</v>
      </c>
      <c r="J18" s="45"/>
    </row>
    <row r="19" spans="1:10" ht="25.4" customHeight="1" thickTop="1">
      <c r="A19" s="45"/>
      <c r="B19" s="45"/>
      <c r="C19" s="46"/>
      <c r="D19" s="46"/>
      <c r="E19" s="47"/>
      <c r="F19" s="47"/>
      <c r="G19" s="46"/>
      <c r="H19" s="83" t="s">
        <v>215</v>
      </c>
      <c r="I19" s="291" t="str">
        <f>IF(SUM(I10:I15)=0,"○","")</f>
        <v/>
      </c>
      <c r="J19" s="45"/>
    </row>
    <row r="20" spans="1:10" ht="25.4" customHeight="1">
      <c r="A20" s="45"/>
      <c r="B20" s="45"/>
      <c r="C20" s="46"/>
      <c r="D20" s="46"/>
      <c r="E20" s="47"/>
      <c r="F20" s="47"/>
      <c r="G20" s="46"/>
      <c r="H20" s="84" t="s">
        <v>550</v>
      </c>
      <c r="I20" s="292" t="str">
        <f>IF(SUM(I10:I15)=1,"○","")</f>
        <v>○</v>
      </c>
      <c r="J20" s="45"/>
    </row>
    <row r="21" spans="1:10" ht="25.4" customHeight="1">
      <c r="A21" s="45"/>
      <c r="B21" s="45"/>
      <c r="C21" s="46"/>
      <c r="D21" s="46"/>
      <c r="E21" s="47"/>
      <c r="F21" s="47"/>
      <c r="G21" s="46"/>
      <c r="H21" s="84" t="s">
        <v>551</v>
      </c>
      <c r="I21" s="292" t="str">
        <f>IF(SUM(I10:I15)=2,"○","")</f>
        <v/>
      </c>
      <c r="J21" s="45"/>
    </row>
    <row r="22" spans="1:10" ht="25.4" customHeight="1" thickBot="1">
      <c r="A22" s="45"/>
      <c r="B22" s="45"/>
      <c r="C22" s="46"/>
      <c r="D22" s="46"/>
      <c r="E22" s="47"/>
      <c r="F22" s="47"/>
      <c r="G22" s="46"/>
      <c r="H22" s="85" t="s">
        <v>552</v>
      </c>
      <c r="I22" s="293" t="str">
        <f>IF(SUM(I10:I15)&gt;=3,"○","")</f>
        <v/>
      </c>
      <c r="J22" s="45"/>
    </row>
    <row r="23" spans="1:10" ht="13.5" thickBot="1">
      <c r="A23" s="45"/>
      <c r="B23" s="45"/>
      <c r="C23" s="46"/>
      <c r="D23" s="46"/>
      <c r="E23" s="47"/>
      <c r="F23" s="47"/>
      <c r="G23" s="46"/>
      <c r="H23" s="45"/>
      <c r="I23" s="45"/>
      <c r="J23" s="45"/>
    </row>
    <row r="24" spans="1:10" ht="13.5" customHeight="1" thickTop="1">
      <c r="A24" s="1201" t="s">
        <v>411</v>
      </c>
      <c r="B24" s="1202"/>
      <c r="C24" s="240"/>
      <c r="D24" s="240"/>
      <c r="E24" s="240"/>
      <c r="F24" s="240"/>
      <c r="G24" s="240"/>
      <c r="H24" s="240"/>
      <c r="I24" s="241"/>
    </row>
    <row r="25" spans="1:10" s="1" customFormat="1" ht="13.5" customHeight="1">
      <c r="A25" s="242" t="s">
        <v>403</v>
      </c>
      <c r="B25" s="1200" t="s">
        <v>419</v>
      </c>
      <c r="C25" s="1200"/>
      <c r="D25" s="1200"/>
      <c r="E25" s="1200"/>
      <c r="F25" s="1200"/>
      <c r="G25" s="1200"/>
      <c r="H25" s="1200"/>
      <c r="I25" s="247"/>
    </row>
    <row r="26" spans="1:10" s="1" customFormat="1">
      <c r="A26" s="242" t="s">
        <v>401</v>
      </c>
      <c r="B26" s="243" t="s">
        <v>440</v>
      </c>
      <c r="C26" s="244"/>
      <c r="D26" s="244"/>
      <c r="E26" s="244"/>
      <c r="F26" s="244"/>
      <c r="G26" s="244"/>
      <c r="H26" s="244"/>
      <c r="I26" s="245"/>
    </row>
    <row r="27" spans="1:10" s="7" customFormat="1" ht="14.25" customHeight="1">
      <c r="A27" s="242" t="s">
        <v>405</v>
      </c>
      <c r="B27" s="787" t="s">
        <v>582</v>
      </c>
      <c r="C27" s="787"/>
      <c r="D27" s="787"/>
      <c r="E27" s="787"/>
      <c r="F27" s="787"/>
      <c r="G27" s="787"/>
      <c r="H27" s="787"/>
      <c r="I27" s="198"/>
      <c r="J27" s="48"/>
    </row>
    <row r="28" spans="1:10" s="7" customFormat="1" ht="14.25" customHeight="1">
      <c r="A28" s="242" t="s">
        <v>407</v>
      </c>
      <c r="B28" s="787" t="s">
        <v>412</v>
      </c>
      <c r="C28" s="787"/>
      <c r="D28" s="787"/>
      <c r="E28" s="787"/>
      <c r="F28" s="787"/>
      <c r="G28" s="787"/>
      <c r="H28" s="787"/>
      <c r="I28" s="198"/>
      <c r="J28" s="49"/>
    </row>
    <row r="29" spans="1:10" s="7" customFormat="1" ht="14.25" customHeight="1">
      <c r="A29" s="242"/>
      <c r="B29" s="787" t="s">
        <v>583</v>
      </c>
      <c r="C29" s="787"/>
      <c r="D29" s="787"/>
      <c r="E29" s="787"/>
      <c r="F29" s="787"/>
      <c r="G29" s="787"/>
      <c r="H29" s="787"/>
      <c r="I29" s="198"/>
      <c r="J29" s="49"/>
    </row>
    <row r="30" spans="1:10" ht="13.5" customHeight="1">
      <c r="A30" s="242" t="s">
        <v>410</v>
      </c>
      <c r="B30" s="787" t="s">
        <v>431</v>
      </c>
      <c r="C30" s="787"/>
      <c r="D30" s="787"/>
      <c r="E30" s="787"/>
      <c r="F30" s="787"/>
      <c r="G30" s="787"/>
      <c r="H30" s="787"/>
      <c r="I30" s="198"/>
    </row>
    <row r="31" spans="1:10" ht="13.5" customHeight="1" thickBot="1">
      <c r="A31" s="246" t="s">
        <v>439</v>
      </c>
      <c r="B31" s="789" t="s">
        <v>432</v>
      </c>
      <c r="C31" s="789"/>
      <c r="D31" s="789"/>
      <c r="E31" s="789"/>
      <c r="F31" s="789"/>
      <c r="G31" s="789"/>
      <c r="H31" s="789"/>
      <c r="I31" s="215"/>
    </row>
    <row r="32" spans="1:10" ht="13.5" thickTop="1">
      <c r="A32" s="213"/>
      <c r="B32" s="213"/>
      <c r="C32" s="213"/>
      <c r="D32" s="213"/>
      <c r="E32" s="213"/>
      <c r="F32" s="213"/>
      <c r="G32" s="213"/>
      <c r="H32" s="213"/>
      <c r="I32" s="213"/>
    </row>
  </sheetData>
  <mergeCells count="42">
    <mergeCell ref="B28:H28"/>
    <mergeCell ref="B29:H29"/>
    <mergeCell ref="B30:H30"/>
    <mergeCell ref="B31:H31"/>
    <mergeCell ref="I10:I11"/>
    <mergeCell ref="B12:C13"/>
    <mergeCell ref="D12:E13"/>
    <mergeCell ref="F12:F13"/>
    <mergeCell ref="G12:G13"/>
    <mergeCell ref="H12:H13"/>
    <mergeCell ref="I12:I13"/>
    <mergeCell ref="B10:C11"/>
    <mergeCell ref="D10:E11"/>
    <mergeCell ref="F10:F11"/>
    <mergeCell ref="G10:G11"/>
    <mergeCell ref="H10:H11"/>
    <mergeCell ref="A4:C4"/>
    <mergeCell ref="H1:I1"/>
    <mergeCell ref="A2:J2"/>
    <mergeCell ref="F4:I4"/>
    <mergeCell ref="F5:I5"/>
    <mergeCell ref="A8:A9"/>
    <mergeCell ref="B8:C9"/>
    <mergeCell ref="D8:E9"/>
    <mergeCell ref="F8:G9"/>
    <mergeCell ref="H8:H9"/>
    <mergeCell ref="L10:L11"/>
    <mergeCell ref="A14:A15"/>
    <mergeCell ref="B14:C15"/>
    <mergeCell ref="D14:E15"/>
    <mergeCell ref="F14:F15"/>
    <mergeCell ref="A12:A13"/>
    <mergeCell ref="J12:J13"/>
    <mergeCell ref="A10:A11"/>
    <mergeCell ref="J10:J11"/>
    <mergeCell ref="K10:K11"/>
    <mergeCell ref="B27:H27"/>
    <mergeCell ref="A24:B24"/>
    <mergeCell ref="G14:G15"/>
    <mergeCell ref="H14:H15"/>
    <mergeCell ref="I14:I15"/>
    <mergeCell ref="B25:H25"/>
  </mergeCells>
  <phoneticPr fontId="2"/>
  <dataValidations count="4">
    <dataValidation type="list" allowBlank="1" showInputMessage="1" showErrorMessage="1" sqref="A14:A15" xr:uid="{262DB0DE-31BE-4DCB-8AC0-89592ACA4B9E}">
      <formula1>$A$39:$B$39</formula1>
    </dataValidation>
    <dataValidation type="list" allowBlank="1" showInputMessage="1" showErrorMessage="1" sqref="A12:A13" xr:uid="{ACB9C3D1-C17C-4EE5-B1D4-ABF74C68C7CA}">
      <formula1>$A$38:$B$38</formula1>
    </dataValidation>
    <dataValidation type="list" allowBlank="1" showInputMessage="1" showErrorMessage="1" sqref="A10:A11" xr:uid="{70A488FD-0101-4F11-94DB-B7E80AFF6B6E}">
      <formula1>$A$37:$B$37</formula1>
    </dataValidation>
    <dataValidation allowBlank="1" showInputMessage="1" showErrorMessage="1" prompt="該当する項目を選択してください。" sqref="I10:I15" xr:uid="{3C711CFC-06F9-4BC5-8EE2-630404EAFA65}"/>
  </dataValidations>
  <pageMargins left="0.7" right="0.7" top="0.75" bottom="0.75" header="0.3" footer="0.3"/>
  <pageSetup paperSize="9"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035F83222AC5940978805B8CC7606DA" ma:contentTypeVersion="" ma:contentTypeDescription="新しいドキュメントを作成します。" ma:contentTypeScope="" ma:versionID="f75d0ce01cba0a24265438788a782cf7">
  <xsd:schema xmlns:xsd="http://www.w3.org/2001/XMLSchema" xmlns:xs="http://www.w3.org/2001/XMLSchema" xmlns:p="http://schemas.microsoft.com/office/2006/metadata/properties" targetNamespace="http://schemas.microsoft.com/office/2006/metadata/properties" ma:root="true" ma:fieldsID="80d68df1d8f8eef02213e82636871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75EDC1-8427-4EB4-B83E-6A09FEA39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97B3051-12E5-45EC-B453-F275938B6011}">
  <ds:schemaRefs>
    <ds:schemaRef ds:uri="http://purl.org/dc/terms/"/>
    <ds:schemaRef ds:uri="http://purl.org/dc/dcmitype/"/>
    <ds:schemaRef ds:uri="http://schemas.microsoft.com/office/2006/metadata/properties"/>
    <ds:schemaRef ds:uri="http://purl.org/dc/elements/1.1/"/>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DBEFAB69-EC19-4C4F-97E8-8414237D2A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72</vt:i4>
      </vt:variant>
    </vt:vector>
  </HeadingPairs>
  <TitlesOfParts>
    <vt:vector size="88" baseType="lpstr">
      <vt:lpstr>チェック用</vt:lpstr>
      <vt:lpstr>様式１（表紙）</vt:lpstr>
      <vt:lpstr>様式2</vt:lpstr>
      <vt:lpstr>様式３</vt:lpstr>
      <vt:lpstr>様式４</vt:lpstr>
      <vt:lpstr>様式5</vt:lpstr>
      <vt:lpstr>様式６</vt:lpstr>
      <vt:lpstr>【参考】誓約書（引渡し完了日）</vt:lpstr>
      <vt:lpstr>【参考】誓約書（CCUS）</vt:lpstr>
      <vt:lpstr>≪記載例≫</vt:lpstr>
      <vt:lpstr>例＿様式１</vt:lpstr>
      <vt:lpstr>例＿様式2</vt:lpstr>
      <vt:lpstr>例＿様式３ </vt:lpstr>
      <vt:lpstr>例＿様式４</vt:lpstr>
      <vt:lpstr>例＿様式5</vt:lpstr>
      <vt:lpstr>例＿様式６</vt:lpstr>
      <vt:lpstr>様式5!PC橋梁_上部_工事</vt:lpstr>
      <vt:lpstr>例＿様式４!PC橋梁_上部_工事</vt:lpstr>
      <vt:lpstr>例＿様式5!PC橋梁_上部_工事</vt:lpstr>
      <vt:lpstr>PC橋梁_上部_工事</vt:lpstr>
      <vt:lpstr>'【参考】誓約書（CCUS）'!Print_Area</vt:lpstr>
      <vt:lpstr>'【参考】誓約書（引渡し完了日）'!Print_Area</vt:lpstr>
      <vt:lpstr>'様式１（表紙）'!Print_Area</vt:lpstr>
      <vt:lpstr>様式2!Print_Area</vt:lpstr>
      <vt:lpstr>様式３!Print_Area</vt:lpstr>
      <vt:lpstr>様式４!Print_Area</vt:lpstr>
      <vt:lpstr>様式5!Print_Area</vt:lpstr>
      <vt:lpstr>様式６!Print_Area</vt:lpstr>
      <vt:lpstr>例＿様式１!Print_Area</vt:lpstr>
      <vt:lpstr>例＿様式2!Print_Area</vt:lpstr>
      <vt:lpstr>'例＿様式３ '!Print_Area</vt:lpstr>
      <vt:lpstr>例＿様式４!Print_Area</vt:lpstr>
      <vt:lpstr>例＿様式5!Print_Area</vt:lpstr>
      <vt:lpstr>例＿様式６!Print_Area</vt:lpstr>
      <vt:lpstr>例＿様式5!衛生工学</vt:lpstr>
      <vt:lpstr>衛生工学</vt:lpstr>
      <vt:lpstr>例＿様式5!機械</vt:lpstr>
      <vt:lpstr>機械</vt:lpstr>
      <vt:lpstr>例＿様式5!技術士</vt:lpstr>
      <vt:lpstr>技術士</vt:lpstr>
      <vt:lpstr>例＿様式5!技術士部門名前</vt:lpstr>
      <vt:lpstr>技術士部門名前</vt:lpstr>
      <vt:lpstr>例＿様式5!建設</vt:lpstr>
      <vt:lpstr>建設</vt:lpstr>
      <vt:lpstr>例＿様式5!建築士</vt:lpstr>
      <vt:lpstr>建築士</vt:lpstr>
      <vt:lpstr>例＿様式5!建築士名前</vt:lpstr>
      <vt:lpstr>建築士名前</vt:lpstr>
      <vt:lpstr>様式5!工種</vt:lpstr>
      <vt:lpstr>例＿様式４!工種</vt:lpstr>
      <vt:lpstr>例＿様式5!工種</vt:lpstr>
      <vt:lpstr>工種</vt:lpstr>
      <vt:lpstr>様式5!工種1</vt:lpstr>
      <vt:lpstr>例＿様式４!工種1</vt:lpstr>
      <vt:lpstr>例＿様式5!工種1</vt:lpstr>
      <vt:lpstr>工種1</vt:lpstr>
      <vt:lpstr>様式5!工種2</vt:lpstr>
      <vt:lpstr>例＿様式４!工種2</vt:lpstr>
      <vt:lpstr>例＿様式5!工種2</vt:lpstr>
      <vt:lpstr>工種2</vt:lpstr>
      <vt:lpstr>様式5!工種3</vt:lpstr>
      <vt:lpstr>例＿様式４!工種3</vt:lpstr>
      <vt:lpstr>例＿様式5!工種3</vt:lpstr>
      <vt:lpstr>工種3</vt:lpstr>
      <vt:lpstr>様式5!工種4</vt:lpstr>
      <vt:lpstr>例＿様式４!工種4</vt:lpstr>
      <vt:lpstr>例＿様式5!工種4</vt:lpstr>
      <vt:lpstr>工種4</vt:lpstr>
      <vt:lpstr>様式5!工種5</vt:lpstr>
      <vt:lpstr>例＿様式４!工種5</vt:lpstr>
      <vt:lpstr>例＿様式5!工種5</vt:lpstr>
      <vt:lpstr>工種5</vt:lpstr>
      <vt:lpstr>例＿様式5!施工管理技士</vt:lpstr>
      <vt:lpstr>施工管理技士</vt:lpstr>
      <vt:lpstr>例＿様式5!施工管理技士名前</vt:lpstr>
      <vt:lpstr>施工管理技士名前</vt:lpstr>
      <vt:lpstr>例＿様式5!上下水道</vt:lpstr>
      <vt:lpstr>上下水道</vt:lpstr>
      <vt:lpstr>例＿様式5!森林</vt:lpstr>
      <vt:lpstr>森林</vt:lpstr>
      <vt:lpstr>例＿様式5!水産</vt:lpstr>
      <vt:lpstr>水産</vt:lpstr>
      <vt:lpstr>例＿様式5!電気電子</vt:lpstr>
      <vt:lpstr>電気電子</vt:lpstr>
      <vt:lpstr>例＿様式5!農業</vt:lpstr>
      <vt:lpstr>農業</vt:lpstr>
      <vt:lpstr>例＿様式5!不要</vt:lpstr>
      <vt:lpstr>不要</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寺田　淳希</cp:lastModifiedBy>
  <cp:lastPrinted>2026-08-19T05:42:40Z</cp:lastPrinted>
  <dcterms:created xsi:type="dcterms:W3CDTF">2012-12-06T08:04:40Z</dcterms:created>
  <dcterms:modified xsi:type="dcterms:W3CDTF">2026-09-07T02:28:34Z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0x0101005035F83222AC5940978805B8CC7606DA</vt:lpwstr>
  </property>
</Properties>
</file>