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omments7.xml" ContentType="application/vnd.openxmlformats-officedocument.spreadsheetml.comments+xml"/>
  <Override PartName="/xl/drawings/drawing6.xml" ContentType="application/vnd.openxmlformats-officedocument.drawing+xml"/>
  <Override PartName="/xl/comments8.xml" ContentType="application/vnd.openxmlformats-officedocument.spreadsheetml.comments+xml"/>
  <Override PartName="/xl/drawings/drawing7.xml" ContentType="application/vnd.openxmlformats-officedocument.drawing+xml"/>
  <Override PartName="/xl/comments9.xml" ContentType="application/vnd.openxmlformats-officedocument.spreadsheetml.comments+xml"/>
  <Override PartName="/xl/drawings/drawing8.xml" ContentType="application/vnd.openxmlformats-officedocument.drawing+xml"/>
  <Override PartName="/xl/comments10.xml" ContentType="application/vnd.openxmlformats-officedocument.spreadsheetml.comments+xml"/>
  <Override PartName="/xl/drawings/drawing9.xml" ContentType="application/vnd.openxmlformats-officedocument.drawing+xml"/>
  <Override PartName="/xl/comments11.xml" ContentType="application/vnd.openxmlformats-officedocument.spreadsheetml.comments+xml"/>
  <Override PartName="/xl/drawings/drawing10.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drawings/drawing13.xml" ContentType="application/vnd.openxmlformats-officedocument.drawing+xml"/>
  <Override PartName="/xl/comments41.xml" ContentType="application/vnd.openxmlformats-officedocument.spreadsheetml.comments+xml"/>
  <Override PartName="/xl/drawings/drawing14.xml" ContentType="application/vnd.openxmlformats-officedocument.drawing+xml"/>
  <Override PartName="/xl/comments42.xml" ContentType="application/vnd.openxmlformats-officedocument.spreadsheetml.comments+xml"/>
  <Override PartName="/xl/comments43.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comments44.xml" ContentType="application/vnd.openxmlformats-officedocument.spreadsheetml.comments+xml"/>
  <Override PartName="/xl/comments45.xml" ContentType="application/vnd.openxmlformats-officedocument.spreadsheetml.comments+xml"/>
  <Override PartName="/xl/drawings/drawing17.xml" ContentType="application/vnd.openxmlformats-officedocument.drawing+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drawings/drawing18.xml" ContentType="application/vnd.openxmlformats-officedocument.drawing+xml"/>
  <Override PartName="/xl/comments49.xml" ContentType="application/vnd.openxmlformats-officedocument.spreadsheetml.comments+xml"/>
  <Override PartName="/xl/drawings/drawing19.xml" ContentType="application/vnd.openxmlformats-officedocument.drawing+xml"/>
  <Override PartName="/xl/comments50.xml" ContentType="application/vnd.openxmlformats-officedocument.spreadsheetml.comments+xml"/>
  <Override PartName="/xl/drawings/drawing20.xml" ContentType="application/vnd.openxmlformats-officedocument.drawing+xml"/>
  <Override PartName="/xl/comments51.xml" ContentType="application/vnd.openxmlformats-officedocument.spreadsheetml.comments+xml"/>
  <Override PartName="/xl/drawings/drawing21.xml" ContentType="application/vnd.openxmlformats-officedocument.drawing+xml"/>
  <Override PartName="/xl/comments52.xml" ContentType="application/vnd.openxmlformats-officedocument.spreadsheetml.comments+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fs.ad.pref.shimane.jp\土木部\道路維持課\03_道路維持G\24_照明(トンネルLED含む)\R8\99_両国TN県庁発注\07_入札公告（R8.9.25）\"/>
    </mc:Choice>
  </mc:AlternateContent>
  <xr:revisionPtr revIDLastSave="0" documentId="13_ncr:1_{7C6BD042-4C06-466C-BD4C-BA9D8389D7E7}" xr6:coauthVersionLast="47" xr6:coauthVersionMax="47" xr10:uidLastSave="{00000000-0000-0000-0000-000000000000}"/>
  <bookViews>
    <workbookView xWindow="-23148" yWindow="-108" windowWidth="23256" windowHeight="12456" tabRatio="758" firstSheet="52" activeTab="13" xr2:uid="{00000000-000D-0000-FFFF-FFFF00000000}"/>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 (技術提案)" sheetId="54" r:id="rId5"/>
    <sheet name="発注者審査作業用シート（提案以外）" sheetId="49" r:id="rId6"/>
    <sheet name="技術提案①" sheetId="3" state="hidden" r:id="rId7"/>
    <sheet name="技術提案②" sheetId="45" state="hidden" r:id="rId8"/>
    <sheet name="技術提案③" sheetId="46" state="hidden" r:id="rId9"/>
    <sheet name="技術提案④" sheetId="44" state="hidden" r:id="rId10"/>
    <sheet name="技術提案⑤" sheetId="43" state="hidden" r:id="rId11"/>
    <sheet name="技術提案ｂ①" sheetId="4" state="hidden" r:id="rId12"/>
    <sheet name="技術提案ｂ②" sheetId="67" state="hidden" r:id="rId13"/>
    <sheet name="表紙" sheetId="1" r:id="rId14"/>
    <sheet name="企業成績評定点 (JV3年用)" sheetId="103" r:id="rId15"/>
    <sheet name="評定点一覧(第1G用_Ｒ５年度3年用)" sheetId="10" r:id="rId16"/>
    <sheet name="評定点一覧(第1G用_Ｒ６年度3年用)" sheetId="51" r:id="rId17"/>
    <sheet name="評定点一覧(第1G用_R７年度3年用)" sheetId="127" r:id="rId18"/>
    <sheet name="評定点一覧(第2G用_Ｒ５年度3年用)" sheetId="104" r:id="rId19"/>
    <sheet name="評定点一覧(第2G用_R６年度3年用)" sheetId="106" r:id="rId20"/>
    <sheet name="評定点一覧(第2G用_R７年度3年用)" sheetId="128" r:id="rId21"/>
    <sheet name="企業成績評定点 (JV5年用) " sheetId="76" state="hidden" r:id="rId22"/>
    <sheet name="評定点一覧(5年用第1G用) " sheetId="117" state="hidden" r:id="rId23"/>
    <sheet name="評定点一覧(5年用第2G用)" sheetId="118" state="hidden" r:id="rId24"/>
    <sheet name="同種工事施工実績" sheetId="11" r:id="rId25"/>
    <sheet name="優良工事表彰" sheetId="12" r:id="rId26"/>
    <sheet name="優良工事表彰 (JV) " sheetId="78" r:id="rId27"/>
    <sheet name="技術者継続学習" sheetId="13" r:id="rId28"/>
    <sheet name="技術者資格" sheetId="14" state="hidden" r:id="rId29"/>
    <sheet name="同種工事施工経験" sheetId="15" r:id="rId30"/>
    <sheet name="優秀技術者表彰" sheetId="17" r:id="rId31"/>
    <sheet name="技術者成績評定点 (第1G用) " sheetId="80" state="hidden" r:id="rId32"/>
    <sheet name="技術者評定点一覧表 (JV第1G用)" sheetId="120" state="hidden" r:id="rId33"/>
    <sheet name="技術者成績評定点 (第2Ｇ用)" sheetId="81" state="hidden" r:id="rId34"/>
    <sheet name="技術者評定点一覧表 (JV第2G用)" sheetId="121" state="hidden" r:id="rId35"/>
    <sheet name="防災協定" sheetId="18" state="hidden" r:id="rId36"/>
    <sheet name="BCP&amp;防災協定" sheetId="70" state="hidden" r:id="rId37"/>
    <sheet name="BCP&amp;防災協定 (JV用)" sheetId="115" state="hidden" r:id="rId38"/>
    <sheet name="家畜伝染防疫協定" sheetId="19" state="hidden" r:id="rId39"/>
    <sheet name="BCP&amp;家畜伝染病防疫協定" sheetId="97" state="hidden" r:id="rId40"/>
    <sheet name="BCP&amp;家畜伝染病防疫協定 (JV用)" sheetId="116" state="hidden" r:id="rId41"/>
    <sheet name="ボランティア" sheetId="119" state="hidden" r:id="rId42"/>
    <sheet name="ボランティア (JV)" sheetId="85" r:id="rId43"/>
    <sheet name="維持管理業務" sheetId="21" state="hidden" r:id="rId44"/>
    <sheet name="維持管理業務 (JV)" sheetId="101" state="hidden" r:id="rId45"/>
    <sheet name="除雪業務" sheetId="23" state="hidden" r:id="rId46"/>
    <sheet name="除雪業務 (JV)" sheetId="102" state="hidden" r:id="rId47"/>
    <sheet name="障がい者雇用（第1G用）" sheetId="124" r:id="rId48"/>
    <sheet name="障がい者雇用（第2G用）" sheetId="125" r:id="rId49"/>
    <sheet name="育児・介護休業 (JV) " sheetId="91" r:id="rId50"/>
    <sheet name="育児介護チェック表（第1G用）" sheetId="122" r:id="rId51"/>
    <sheet name="育児介護チェック表（第2G用）" sheetId="123" r:id="rId52"/>
    <sheet name="登録基幹技能者" sheetId="69" r:id="rId53"/>
    <sheet name="若手・中堅技術者の配置" sheetId="71" state="hidden" r:id="rId54"/>
    <sheet name="若手技術者・従業員新規雇用（JV)" sheetId="93" state="hidden" r:id="rId55"/>
    <sheet name="建設機械の保有状況" sheetId="72" state="hidden" r:id="rId56"/>
    <sheet name="消防団" sheetId="30" state="hidden" r:id="rId57"/>
    <sheet name="建設キャリアアップシステム(CCUS)" sheetId="129" state="hidden" r:id="rId58"/>
    <sheet name="ＩＣＴ施工実績" sheetId="130" state="hidden" r:id="rId59"/>
    <sheet name="【水産】海上援助活動" sheetId="61" state="hidden" r:id="rId60"/>
    <sheet name="近隣施工実績" sheetId="31" state="hidden" r:id="rId61"/>
    <sheet name="会社所在地" sheetId="32" r:id="rId62"/>
    <sheet name="【鋼橋上部】工場会社所在地" sheetId="66" state="hidden" r:id="rId63"/>
    <sheet name="サポート拠点" sheetId="65" state="hidden" r:id="rId64"/>
    <sheet name="質問書" sheetId="38" r:id="rId65"/>
    <sheet name="回答書" sheetId="52" r:id="rId66"/>
    <sheet name="採否通知" sheetId="33" r:id="rId67"/>
    <sheet name="不採用説明要求書" sheetId="34" r:id="rId68"/>
    <sheet name="不採用理由回答書" sheetId="35" r:id="rId69"/>
    <sheet name="評価内容説明要求" sheetId="36" r:id="rId70"/>
    <sheet name="評価内容回答" sheetId="37" r:id="rId71"/>
    <sheet name="改善要請" sheetId="39" r:id="rId72"/>
    <sheet name="改善提案" sheetId="40" r:id="rId73"/>
  </sheets>
  <definedNames>
    <definedName name="【企業】評価項目">発注者入力シート!$L$6:$L$13</definedName>
    <definedName name="【技術者】評価項目">発注者入力シート!$M$6:$M$12</definedName>
    <definedName name="【地域貢献】評価項目">発注者入力シート!$N$6:$N$27</definedName>
    <definedName name="【地理的条件】評価項目">発注者入力シート!$O$6:$O$11</definedName>
    <definedName name="_xlnm.Print_Area" localSheetId="62">【鋼橋上部】工場会社所在地!$A$1:$Q$53</definedName>
    <definedName name="_xlnm.Print_Area" localSheetId="59">【水産】海上援助活動!$A$1:$Q$42</definedName>
    <definedName name="_xlnm.Print_Area" localSheetId="39">'BCP&amp;家畜伝染病防疫協定'!$A$1:$Q$38</definedName>
    <definedName name="_xlnm.Print_Area" localSheetId="40">'BCP&amp;家畜伝染病防疫協定 (JV用)'!$A$1:$Q$45</definedName>
    <definedName name="_xlnm.Print_Area" localSheetId="36">'BCP&amp;防災協定'!$A$1:$Q$40</definedName>
    <definedName name="_xlnm.Print_Area" localSheetId="37">'BCP&amp;防災協定 (JV用)'!$A$1:$Q$43</definedName>
    <definedName name="_xlnm.Print_Area" localSheetId="58">ＩＣＴ施工実績!$A$1:$S$39</definedName>
    <definedName name="_xlnm.Print_Area" localSheetId="63">サポート拠点!$A$1:$Q$51</definedName>
    <definedName name="_xlnm.Print_Area" localSheetId="41">ボランティア!$A$1:$R$40</definedName>
    <definedName name="_xlnm.Print_Area" localSheetId="42">'ボランティア (JV)'!$A$1:$R$38</definedName>
    <definedName name="_xlnm.Print_Area" localSheetId="43">維持管理業務!$A$1:$Q$52</definedName>
    <definedName name="_xlnm.Print_Area" localSheetId="44">'維持管理業務 (JV)'!$A$1:$Q$49</definedName>
    <definedName name="_xlnm.Print_Area" localSheetId="49">'育児・介護休業 (JV) '!$A$1:$Q$52</definedName>
    <definedName name="_xlnm.Print_Area" localSheetId="50">'育児介護チェック表（第1G用）'!$B$1:$I$109</definedName>
    <definedName name="_xlnm.Print_Area" localSheetId="51">'育児介護チェック表（第2G用）'!$B$1:$I$109</definedName>
    <definedName name="_xlnm.Print_Area" localSheetId="38">家畜伝染防疫協定!$A$1:$R$35</definedName>
    <definedName name="_xlnm.Print_Area" localSheetId="61">会社所在地!$A$1:$Q$52</definedName>
    <definedName name="_xlnm.Print_Area" localSheetId="65">回答書!$A$1:$Q$55</definedName>
    <definedName name="_xlnm.Print_Area" localSheetId="72">改善提案!$A$1:$Q$51</definedName>
    <definedName name="_xlnm.Print_Area" localSheetId="71">改善要請!$A$1:$Q$51</definedName>
    <definedName name="_xlnm.Print_Area" localSheetId="14">'企業成績評定点 (JV3年用)'!$A$1:$P$95</definedName>
    <definedName name="_xlnm.Print_Area" localSheetId="21">'企業成績評定点 (JV5年用) '!$A$1:$P$64</definedName>
    <definedName name="_xlnm.Print_Area" localSheetId="1">企業入力シート!$A$1:$J$72</definedName>
    <definedName name="_xlnm.Print_Area" localSheetId="27">技術者継続学習!$A$1:$Q$47</definedName>
    <definedName name="_xlnm.Print_Area" localSheetId="28">技術者資格!$A$1:$Q$46</definedName>
    <definedName name="_xlnm.Print_Area" localSheetId="31">'技術者成績評定点 (第1G用) '!$A$1:$Q$52</definedName>
    <definedName name="_xlnm.Print_Area" localSheetId="33">'技術者成績評定点 (第2Ｇ用)'!$A$1:$Q$52</definedName>
    <definedName name="_xlnm.Print_Area" localSheetId="32">'技術者評定点一覧表 (JV第1G用)'!$A$1:$Q$60</definedName>
    <definedName name="_xlnm.Print_Area" localSheetId="34">'技術者評定点一覧表 (JV第2G用)'!$A$1:$Q$57</definedName>
    <definedName name="_xlnm.Print_Area" localSheetId="6">技術提案①!$A$1:$Q$50</definedName>
    <definedName name="_xlnm.Print_Area" localSheetId="7">技術提案②!$A$1:$Q$50</definedName>
    <definedName name="_xlnm.Print_Area" localSheetId="8">技術提案③!$A$1:$Q$50</definedName>
    <definedName name="_xlnm.Print_Area" localSheetId="9">技術提案④!$A$1:$Q$50</definedName>
    <definedName name="_xlnm.Print_Area" localSheetId="10">技術提案⑤!$A$1:$Q$50</definedName>
    <definedName name="_xlnm.Print_Area" localSheetId="11">技術提案ｂ①!$A$1:$Q$59</definedName>
    <definedName name="_xlnm.Print_Area" localSheetId="12">技術提案ｂ②!$A$1:$Q$59</definedName>
    <definedName name="_xlnm.Print_Area" localSheetId="60">近隣施工実績!$A$1:$S$102</definedName>
    <definedName name="_xlnm.Print_Area" localSheetId="57">'建設キャリアアップシステム(CCUS)'!$A$1:$Q$50</definedName>
    <definedName name="_xlnm.Print_Area" localSheetId="55">建設機械の保有状況!$A$1:$R$167</definedName>
    <definedName name="_xlnm.Print_Area" localSheetId="66">採否通知!$A$1:$Q$51</definedName>
    <definedName name="_xlnm.Print_Area" localSheetId="64">質問書!$A$1:$Q$55</definedName>
    <definedName name="_xlnm.Print_Area" localSheetId="53">若手・中堅技術者の配置!$A$1:$Q$44</definedName>
    <definedName name="_xlnm.Print_Area" localSheetId="54">'若手技術者・従業員新規雇用（JV)'!$A$1:$Q$76</definedName>
    <definedName name="_xlnm.Print_Area" localSheetId="45">除雪業務!$A$1:$Q$51</definedName>
    <definedName name="_xlnm.Print_Area" localSheetId="46">'除雪業務 (JV)'!$A$1:$Q$49</definedName>
    <definedName name="_xlnm.Print_Area" localSheetId="56">消防団!$A$1:$Q$51</definedName>
    <definedName name="_xlnm.Print_Area" localSheetId="47">'障がい者雇用（第1G用）'!$A$1:$U$59</definedName>
    <definedName name="_xlnm.Print_Area" localSheetId="48">'障がい者雇用（第2G用）'!$A$1:$U$59</definedName>
    <definedName name="_xlnm.Print_Area" localSheetId="52">登録基幹技能者!$A$1:$Q$49</definedName>
    <definedName name="_xlnm.Print_Area" localSheetId="29">同種工事施工経験!$A$1:$S$234</definedName>
    <definedName name="_xlnm.Print_Area" localSheetId="24">同種工事施工実績!$A$1:$T$105</definedName>
    <definedName name="_xlnm.Print_Area" localSheetId="0">発注者入力シート!$A$1:$AC$100</definedName>
    <definedName name="_xlnm.Print_Area" localSheetId="13">表紙!$A$1:$Q$73</definedName>
    <definedName name="_xlnm.Print_Area" localSheetId="70">評価内容回答!$A$1:$Q$53</definedName>
    <definedName name="_xlnm.Print_Area" localSheetId="69">評価内容説明要求!$A$1:$Q$53</definedName>
    <definedName name="_xlnm.Print_Area" localSheetId="22">'評定点一覧(5年用第1G用) '!$A$1:$Q$70</definedName>
    <definedName name="_xlnm.Print_Area" localSheetId="23">'評定点一覧(5年用第2G用)'!$A$1:$Q$70</definedName>
    <definedName name="_xlnm.Print_Area" localSheetId="15">'評定点一覧(第1G用_Ｒ５年度3年用)'!$A$1:$Q$156</definedName>
    <definedName name="_xlnm.Print_Area" localSheetId="16">'評定点一覧(第1G用_Ｒ６年度3年用)'!$A$1:$Q$156</definedName>
    <definedName name="_xlnm.Print_Area" localSheetId="17">'評定点一覧(第1G用_R７年度3年用)'!$A$1:$Q$156</definedName>
    <definedName name="_xlnm.Print_Area" localSheetId="18">'評定点一覧(第2G用_Ｒ５年度3年用)'!$A$1:$Q$156</definedName>
    <definedName name="_xlnm.Print_Area" localSheetId="19">'評定点一覧(第2G用_R６年度3年用)'!$A$1:$Q$156</definedName>
    <definedName name="_xlnm.Print_Area" localSheetId="20">'評定点一覧(第2G用_R７年度3年用)'!$A$1:$Q$156</definedName>
    <definedName name="_xlnm.Print_Area" localSheetId="67">不採用説明要求書!$A$1:$Q$51</definedName>
    <definedName name="_xlnm.Print_Area" localSheetId="68">不採用理由回答書!$A$1:$Q$51</definedName>
    <definedName name="_xlnm.Print_Area" localSheetId="35">防災協定!$A$1:$Q$45</definedName>
    <definedName name="_xlnm.Print_Area" localSheetId="30">優秀技術者表彰!$A$1:$Q$50</definedName>
    <definedName name="_xlnm.Print_Area" localSheetId="25">優良工事表彰!$A$1:$Q$52</definedName>
    <definedName name="_xlnm.Print_Area" localSheetId="26">'優良工事表彰 (JV) '!$A$1:$Q$37</definedName>
    <definedName name="_xlnm.Print_Titles" localSheetId="6">技術提案①!$1:$19</definedName>
    <definedName name="_xlnm.Print_Titles" localSheetId="7">技術提案②!$1:$19</definedName>
    <definedName name="_xlnm.Print_Titles" localSheetId="8">技術提案③!$1:$19</definedName>
    <definedName name="_xlnm.Print_Titles" localSheetId="9">技術提案④!$1:$19</definedName>
    <definedName name="_xlnm.Print_Titles" localSheetId="10">技術提案⑤!$1:$19</definedName>
    <definedName name="_xlnm.Print_Titles" localSheetId="11">技術提案ｂ①!$1:$19</definedName>
    <definedName name="_xlnm.Print_Titles" localSheetId="12">技術提案ｂ②!$1:$19</definedName>
    <definedName name="_xlnm.Print_Titles" localSheetId="3">発注者設定内容確認シート!$1:$5</definedName>
    <definedName name="企業回答">発注者入力シート!$Z$6:$Z$9</definedName>
    <definedName name="企業回答1">発注者入力シート!$V$6:$V$8</definedName>
    <definedName name="企業回答10">発注者入力シート!$AE$6:$AE$9</definedName>
    <definedName name="企業回答11">発注者入力シート!$AF$6:$AF$9</definedName>
    <definedName name="企業回答12">発注者入力シート!$AG$6:$AG$9</definedName>
    <definedName name="企業回答13">発注者入力シート!$AH$6:$AH$9</definedName>
    <definedName name="企業回答14">発注者入力シート!$AI$6:$AI$8</definedName>
    <definedName name="企業回答2">発注者入力シート!$W$6:$W$11</definedName>
    <definedName name="企業回答3">発注者入力シート!$X$6:$X$11</definedName>
    <definedName name="企業回答4">発注者入力シート!$Y$6:$Y$8</definedName>
    <definedName name="企業回答5">発注者入力シート!$Z$6:$Z$9</definedName>
    <definedName name="企業回答6">発注者入力シート!$AA$6:$AA$11</definedName>
    <definedName name="企業回答7">発注者入力シート!$AB$6:$AB$9</definedName>
    <definedName name="企業回答8">発注者入力シート!$AC$6:$AC$17</definedName>
    <definedName name="企業回答9">発注者入力シート!$AD$6:$AD$8</definedName>
    <definedName name="建設工事の種類">発注者入力シート!$U$6:$U$22</definedName>
    <definedName name="工事種別">発注者入力シート!$T$6:$T$22</definedName>
    <definedName name="地域密着型">発注者入力シート!$S$6:$S$7</definedName>
    <definedName name="評価項目番号">発注者入力シート!$Q$6:$Q$12</definedName>
    <definedName name="評価項目番号_枝番">発注者入力シート!$R$6:$R$16</definedName>
    <definedName name="様式番号">発注者入力シート!$P$6:$P$32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4" i="41" l="1"/>
  <c r="O63" i="41"/>
  <c r="A37" i="1" l="1"/>
  <c r="A6" i="1" l="1"/>
  <c r="A41" i="1"/>
  <c r="A40" i="1"/>
  <c r="A39" i="1"/>
  <c r="A38" i="1"/>
  <c r="A36" i="1"/>
  <c r="A35" i="1"/>
  <c r="A34" i="1"/>
  <c r="A33" i="1"/>
  <c r="A32" i="1"/>
  <c r="A31" i="1"/>
  <c r="A30" i="1"/>
  <c r="M56" i="125"/>
  <c r="O56" i="125" s="1"/>
  <c r="M54" i="125"/>
  <c r="T52" i="125"/>
  <c r="M52" i="125"/>
  <c r="M56" i="124"/>
  <c r="O56" i="124" s="1"/>
  <c r="M54" i="124"/>
  <c r="T52" i="124"/>
  <c r="M52" i="124"/>
  <c r="P1" i="119"/>
  <c r="A51" i="1"/>
  <c r="A50" i="1"/>
  <c r="A49" i="1"/>
  <c r="L63" i="42"/>
  <c r="L64" i="42"/>
  <c r="L65" i="42"/>
  <c r="L66" i="42"/>
  <c r="L67" i="42"/>
  <c r="L68" i="42"/>
  <c r="L69" i="42"/>
  <c r="L70" i="42"/>
  <c r="L71" i="42"/>
  <c r="L62" i="42"/>
  <c r="A64" i="42"/>
  <c r="A65" i="42"/>
  <c r="A66" i="42"/>
  <c r="A67" i="42"/>
  <c r="A68" i="42"/>
  <c r="A69" i="42"/>
  <c r="A70" i="42"/>
  <c r="A71" i="42"/>
  <c r="A63" i="42"/>
  <c r="A62" i="42"/>
  <c r="A61" i="42"/>
  <c r="A60" i="1" s="1"/>
  <c r="A35" i="42"/>
  <c r="A36" i="42"/>
  <c r="A37" i="42"/>
  <c r="A38" i="42"/>
  <c r="A39" i="42"/>
  <c r="A40" i="42"/>
  <c r="A41" i="42"/>
  <c r="A42" i="42"/>
  <c r="A34" i="42"/>
  <c r="A33" i="42"/>
  <c r="A32" i="42"/>
  <c r="N60" i="41"/>
  <c r="N61" i="41"/>
  <c r="N62" i="41"/>
  <c r="N63" i="41"/>
  <c r="N64" i="41"/>
  <c r="N65" i="41"/>
  <c r="N66" i="41"/>
  <c r="N67" i="41"/>
  <c r="N68" i="41"/>
  <c r="N69" i="41"/>
  <c r="N70" i="41"/>
  <c r="N71" i="41"/>
  <c r="N72" i="41"/>
  <c r="N73" i="41"/>
  <c r="N74" i="41"/>
  <c r="A2" i="61"/>
  <c r="A1" i="61"/>
  <c r="A2" i="130"/>
  <c r="A1" i="130"/>
  <c r="A1" i="129"/>
  <c r="A2" i="129"/>
  <c r="A2" i="30"/>
  <c r="A1" i="30"/>
  <c r="A2" i="72"/>
  <c r="A1" i="72"/>
  <c r="A2" i="93"/>
  <c r="A1" i="93"/>
  <c r="A2" i="71"/>
  <c r="A1" i="71"/>
  <c r="A2" i="69"/>
  <c r="A1" i="69"/>
  <c r="B1" i="123"/>
  <c r="B2" i="123"/>
  <c r="B1" i="122"/>
  <c r="B2" i="122"/>
  <c r="A2" i="91"/>
  <c r="A1" i="91"/>
  <c r="A2" i="125"/>
  <c r="A1" i="125"/>
  <c r="A2" i="124"/>
  <c r="A1" i="124"/>
  <c r="A2" i="102"/>
  <c r="O1" i="102"/>
  <c r="A1" i="102"/>
  <c r="A2" i="23"/>
  <c r="O1" i="23"/>
  <c r="A1" i="23"/>
  <c r="A2" i="101"/>
  <c r="O1" i="101"/>
  <c r="A1" i="101"/>
  <c r="O1" i="21"/>
  <c r="A2" i="21"/>
  <c r="A1" i="21"/>
  <c r="P1" i="85"/>
  <c r="A2" i="85"/>
  <c r="A1" i="85"/>
  <c r="A2" i="119"/>
  <c r="A1" i="119"/>
  <c r="EE18" i="49"/>
  <c r="EB18" i="49"/>
  <c r="DY18" i="49"/>
  <c r="DV18" i="49"/>
  <c r="DS18" i="49"/>
  <c r="DP18" i="49"/>
  <c r="DM18" i="49"/>
  <c r="DJ18" i="49"/>
  <c r="DG18" i="49"/>
  <c r="DD18" i="49"/>
  <c r="DA18" i="49"/>
  <c r="CX18" i="49"/>
  <c r="CU18" i="49"/>
  <c r="CR18" i="49"/>
  <c r="CO18" i="49"/>
  <c r="C68" i="53"/>
  <c r="A68" i="53"/>
  <c r="C66" i="53"/>
  <c r="C67" i="53" s="1"/>
  <c r="A66" i="53"/>
  <c r="A67" i="53" s="1"/>
  <c r="A65" i="53"/>
  <c r="C65" i="53"/>
  <c r="C64" i="53"/>
  <c r="A64" i="53"/>
  <c r="A63" i="53"/>
  <c r="C63" i="53"/>
  <c r="C62" i="53"/>
  <c r="A62" i="53"/>
  <c r="A61" i="53"/>
  <c r="C61" i="53"/>
  <c r="C60" i="53"/>
  <c r="A60" i="53"/>
  <c r="A59" i="53"/>
  <c r="C59" i="53"/>
  <c r="C58" i="53"/>
  <c r="A58" i="53"/>
  <c r="A57" i="53"/>
  <c r="C57" i="53"/>
  <c r="C56" i="53"/>
  <c r="A56" i="53"/>
  <c r="A55" i="53"/>
  <c r="C55" i="53"/>
  <c r="C54" i="53"/>
  <c r="A54" i="53"/>
  <c r="C53" i="53"/>
  <c r="A53" i="53"/>
  <c r="C52" i="53"/>
  <c r="A52" i="53"/>
  <c r="M43" i="93"/>
  <c r="H43" i="93"/>
  <c r="M17" i="93"/>
  <c r="H17" i="93"/>
  <c r="D35" i="101"/>
  <c r="D30" i="101"/>
  <c r="D22" i="101"/>
  <c r="D17" i="101"/>
  <c r="D20" i="21"/>
  <c r="D15" i="21"/>
  <c r="A44" i="93"/>
  <c r="A52" i="1" l="1"/>
  <c r="A59" i="1"/>
  <c r="A57" i="1"/>
  <c r="A54" i="1"/>
  <c r="A56" i="1"/>
  <c r="A55" i="1"/>
  <c r="A53" i="1"/>
  <c r="A65" i="1"/>
  <c r="A63" i="1"/>
  <c r="A66" i="1"/>
  <c r="A64" i="1"/>
  <c r="A62" i="1"/>
  <c r="A61" i="1"/>
  <c r="B19" i="118"/>
  <c r="B19" i="117"/>
  <c r="Q2" i="104"/>
  <c r="Q2" i="106"/>
  <c r="Q2" i="128"/>
  <c r="U31" i="130" l="1"/>
  <c r="AE26" i="130"/>
  <c r="AD26" i="130"/>
  <c r="AE25" i="130"/>
  <c r="AD25" i="130"/>
  <c r="AE24" i="130"/>
  <c r="AD24" i="130"/>
  <c r="AE23" i="130"/>
  <c r="AD23" i="130"/>
  <c r="AE22" i="130"/>
  <c r="AD22" i="130"/>
  <c r="AF22" i="130" s="1"/>
  <c r="AE27" i="130" s="1"/>
  <c r="AE21" i="130"/>
  <c r="AF24" i="130" l="1"/>
  <c r="AF25" i="130"/>
  <c r="AF23" i="130"/>
  <c r="AF26" i="130"/>
  <c r="BL40" i="49"/>
  <c r="BL39" i="49"/>
  <c r="AT40" i="49"/>
  <c r="AT39" i="49"/>
  <c r="AB40" i="49"/>
  <c r="AB39" i="49"/>
  <c r="B32" i="118" l="1"/>
  <c r="B32" i="117"/>
  <c r="J5" i="125" l="1"/>
  <c r="J4" i="125"/>
  <c r="J5" i="124" l="1"/>
  <c r="J4" i="124"/>
  <c r="DH47" i="49" l="1"/>
  <c r="M41" i="125"/>
  <c r="M39" i="125"/>
  <c r="M37" i="125"/>
  <c r="M43" i="125" s="1"/>
  <c r="M47" i="125" s="1"/>
  <c r="DG47" i="49"/>
  <c r="M41" i="124"/>
  <c r="M39" i="124"/>
  <c r="M37" i="124"/>
  <c r="M43" i="124" s="1"/>
  <c r="M47" i="124" l="1"/>
  <c r="DH48" i="49"/>
  <c r="DG48" i="49" l="1"/>
  <c r="FA45" i="49"/>
  <c r="FA44" i="49" s="1"/>
  <c r="FA46" i="49" l="1"/>
  <c r="A1" i="39" l="1"/>
  <c r="K36" i="66" l="1"/>
  <c r="H35" i="66"/>
  <c r="G34" i="66"/>
  <c r="P36" i="66" l="1"/>
  <c r="F32" i="66"/>
  <c r="F7" i="81" l="1"/>
  <c r="A33" i="102" l="1"/>
  <c r="A28" i="102"/>
  <c r="A32" i="101"/>
  <c r="A27" i="101"/>
  <c r="B45" i="118"/>
  <c r="B45" i="117"/>
  <c r="B58" i="117" s="1"/>
  <c r="I24" i="129" l="1"/>
  <c r="K5" i="130" l="1"/>
  <c r="M19" i="129"/>
  <c r="K30" i="129" l="1"/>
  <c r="K29" i="129"/>
  <c r="K28" i="129"/>
  <c r="K6" i="129"/>
  <c r="F110" i="128" l="1"/>
  <c r="F58" i="128"/>
  <c r="F5" i="128"/>
  <c r="EC55" i="49" l="1"/>
  <c r="EC33" i="49" s="1"/>
  <c r="EC54" i="49"/>
  <c r="EC32" i="49" s="1"/>
  <c r="EC53" i="49"/>
  <c r="EC31" i="49" s="1"/>
  <c r="EC51" i="49"/>
  <c r="EC50" i="49"/>
  <c r="EC49" i="49"/>
  <c r="EC48" i="49"/>
  <c r="EC47" i="49"/>
  <c r="EC46" i="49"/>
  <c r="EC45" i="49"/>
  <c r="EC29" i="49" l="1"/>
  <c r="L77" i="41"/>
  <c r="L76" i="41"/>
  <c r="EC44" i="49" l="1"/>
  <c r="EC42" i="49" l="1"/>
  <c r="G67" i="53" l="1"/>
  <c r="G66" i="53"/>
  <c r="G65" i="53"/>
  <c r="G61" i="53"/>
  <c r="EC28" i="49"/>
  <c r="EC24" i="49"/>
  <c r="EC39" i="49"/>
  <c r="EC21" i="49" s="1"/>
  <c r="DZ44" i="49"/>
  <c r="DZ26" i="49" s="1"/>
  <c r="EB28" i="49"/>
  <c r="EB27" i="49"/>
  <c r="EB26" i="49"/>
  <c r="DY26" i="49"/>
  <c r="EC25" i="49"/>
  <c r="EB25" i="49"/>
  <c r="DZ25" i="49"/>
  <c r="DY25" i="49"/>
  <c r="EB24" i="49"/>
  <c r="EA24" i="49"/>
  <c r="DZ24" i="49"/>
  <c r="DY24" i="49"/>
  <c r="EA23" i="49"/>
  <c r="DZ23" i="49"/>
  <c r="DY23" i="49"/>
  <c r="EA22" i="49"/>
  <c r="DZ22" i="49"/>
  <c r="DY22" i="49"/>
  <c r="EB21" i="49"/>
  <c r="EA21" i="49"/>
  <c r="DZ21" i="49"/>
  <c r="DY21" i="49"/>
  <c r="EC27" i="49" l="1"/>
  <c r="EC26" i="49"/>
  <c r="E37" i="129" l="1"/>
  <c r="B21" i="129"/>
  <c r="B58" i="118" l="1"/>
  <c r="B10" i="128" l="1"/>
  <c r="B10" i="106"/>
  <c r="B10" i="104"/>
  <c r="CY51" i="49" l="1"/>
  <c r="CY45" i="49"/>
  <c r="CY26" i="49" l="1"/>
  <c r="DF57" i="49"/>
  <c r="DF56" i="49"/>
  <c r="DF55" i="49"/>
  <c r="DF53" i="49"/>
  <c r="DF52" i="49"/>
  <c r="DF29" i="49" s="1"/>
  <c r="DE57" i="49"/>
  <c r="DE56" i="49"/>
  <c r="DE55" i="49"/>
  <c r="DE53" i="49"/>
  <c r="DE52" i="49"/>
  <c r="DF50" i="49"/>
  <c r="DF49" i="49"/>
  <c r="DF48" i="49"/>
  <c r="DF46" i="49"/>
  <c r="DF45" i="49"/>
  <c r="DE50" i="49"/>
  <c r="DE49" i="49"/>
  <c r="DE48" i="49"/>
  <c r="DE46" i="49"/>
  <c r="DE45" i="49"/>
  <c r="DC49" i="49"/>
  <c r="DC48" i="49"/>
  <c r="DC47" i="49"/>
  <c r="DC45" i="49"/>
  <c r="DC44" i="49"/>
  <c r="DB49" i="49"/>
  <c r="DB48" i="49"/>
  <c r="DB47" i="49"/>
  <c r="DB45" i="49"/>
  <c r="DB44" i="49"/>
  <c r="CZ55" i="49"/>
  <c r="CZ54" i="49"/>
  <c r="CZ53" i="49"/>
  <c r="CZ51" i="49"/>
  <c r="CY55" i="49"/>
  <c r="CY54" i="49"/>
  <c r="CY53" i="49"/>
  <c r="CY52" i="49"/>
  <c r="CZ49" i="49"/>
  <c r="CZ48" i="49"/>
  <c r="CZ47" i="49"/>
  <c r="CZ45" i="49"/>
  <c r="CY49" i="49"/>
  <c r="CY48" i="49"/>
  <c r="CY47" i="49"/>
  <c r="CW49" i="49"/>
  <c r="CW48" i="49"/>
  <c r="CW47" i="49"/>
  <c r="CW44" i="49"/>
  <c r="CW45" i="49"/>
  <c r="CV49" i="49"/>
  <c r="CV48" i="49"/>
  <c r="CV47" i="49"/>
  <c r="CV46" i="49"/>
  <c r="CV45" i="49"/>
  <c r="CV44" i="49"/>
  <c r="CY46" i="49"/>
  <c r="DF27" i="49" l="1"/>
  <c r="DE29" i="49"/>
  <c r="DE27" i="49"/>
  <c r="G32" i="53"/>
  <c r="G31" i="53"/>
  <c r="F189" i="15" l="1"/>
  <c r="F187" i="15"/>
  <c r="F136" i="15"/>
  <c r="F134" i="15"/>
  <c r="F14" i="71" l="1"/>
  <c r="M14" i="71" s="1"/>
  <c r="P14" i="71" s="1"/>
  <c r="F13" i="71"/>
  <c r="M13" i="71" s="1"/>
  <c r="P13" i="71" s="1"/>
  <c r="F12" i="71"/>
  <c r="M12" i="71" s="1"/>
  <c r="P12" i="71" s="1"/>
  <c r="A17" i="1" l="1"/>
  <c r="E10" i="38" l="1"/>
  <c r="U31" i="31"/>
  <c r="U207" i="15" l="1"/>
  <c r="U154" i="15"/>
  <c r="U26" i="15" l="1"/>
  <c r="V27" i="11"/>
  <c r="P53" i="103" l="1"/>
  <c r="O53" i="103"/>
  <c r="N53" i="103"/>
  <c r="M53" i="103"/>
  <c r="L53" i="103"/>
  <c r="K53" i="103"/>
  <c r="J53" i="103"/>
  <c r="I53" i="103"/>
  <c r="H53" i="103"/>
  <c r="G53" i="103"/>
  <c r="P52" i="103"/>
  <c r="O52" i="103"/>
  <c r="N52" i="103"/>
  <c r="M52" i="103"/>
  <c r="L52" i="103"/>
  <c r="K52" i="103"/>
  <c r="J52" i="103"/>
  <c r="I52" i="103"/>
  <c r="H52" i="103"/>
  <c r="G52" i="103"/>
  <c r="G29" i="103"/>
  <c r="P51" i="103"/>
  <c r="O51" i="103"/>
  <c r="N51" i="103"/>
  <c r="M51" i="103"/>
  <c r="L51" i="103"/>
  <c r="K51" i="103"/>
  <c r="J51" i="103"/>
  <c r="I51" i="103"/>
  <c r="H51" i="103"/>
  <c r="G51" i="103"/>
  <c r="P50" i="103"/>
  <c r="O50" i="103"/>
  <c r="N50" i="103"/>
  <c r="M50" i="103"/>
  <c r="L50" i="103"/>
  <c r="K50" i="103"/>
  <c r="J50" i="103"/>
  <c r="I50" i="103"/>
  <c r="H50" i="103"/>
  <c r="G50" i="103"/>
  <c r="P49" i="103"/>
  <c r="O49" i="103"/>
  <c r="N49" i="103"/>
  <c r="M49" i="103"/>
  <c r="L49" i="103"/>
  <c r="K49" i="103"/>
  <c r="J49" i="103"/>
  <c r="I49" i="103"/>
  <c r="H49" i="103"/>
  <c r="G49" i="103"/>
  <c r="P48" i="103"/>
  <c r="O48" i="103"/>
  <c r="N48" i="103"/>
  <c r="M48" i="103"/>
  <c r="L48" i="103"/>
  <c r="K48" i="103"/>
  <c r="J48" i="103"/>
  <c r="I48" i="103"/>
  <c r="H48" i="103"/>
  <c r="G48" i="103"/>
  <c r="F109" i="128"/>
  <c r="Q106" i="128"/>
  <c r="A106" i="128"/>
  <c r="A105" i="128"/>
  <c r="F57" i="128"/>
  <c r="Q54" i="128"/>
  <c r="A54" i="128"/>
  <c r="A53" i="128"/>
  <c r="B12" i="128"/>
  <c r="B14" i="128" s="1"/>
  <c r="B16" i="128" s="1"/>
  <c r="B18" i="128" s="1"/>
  <c r="B20" i="128" s="1"/>
  <c r="B22" i="128" s="1"/>
  <c r="B24" i="128" s="1"/>
  <c r="B26" i="128" s="1"/>
  <c r="B28" i="128" s="1"/>
  <c r="B30" i="128" s="1"/>
  <c r="B32" i="128" s="1"/>
  <c r="B34" i="128" s="1"/>
  <c r="B36" i="128" s="1"/>
  <c r="B38" i="128" s="1"/>
  <c r="B40" i="128" s="1"/>
  <c r="B42" i="128" s="1"/>
  <c r="B44" i="128" s="1"/>
  <c r="B46" i="128" s="1"/>
  <c r="B48" i="128" s="1"/>
  <c r="B62" i="128" s="1"/>
  <c r="B64" i="128" s="1"/>
  <c r="B66" i="128" s="1"/>
  <c r="B68" i="128" s="1"/>
  <c r="B70" i="128" s="1"/>
  <c r="B72" i="128" s="1"/>
  <c r="B74" i="128" s="1"/>
  <c r="B76" i="128" s="1"/>
  <c r="B78" i="128" s="1"/>
  <c r="B80" i="128" s="1"/>
  <c r="B82" i="128" s="1"/>
  <c r="B84" i="128" s="1"/>
  <c r="B86" i="128" s="1"/>
  <c r="B88" i="128" s="1"/>
  <c r="B90" i="128" s="1"/>
  <c r="B92" i="128" s="1"/>
  <c r="B94" i="128" s="1"/>
  <c r="B96" i="128" s="1"/>
  <c r="B98" i="128" s="1"/>
  <c r="B100" i="128" s="1"/>
  <c r="B114" i="128" s="1"/>
  <c r="B116" i="128" s="1"/>
  <c r="B118" i="128" s="1"/>
  <c r="B120" i="128" s="1"/>
  <c r="B122" i="128" s="1"/>
  <c r="B124" i="128" s="1"/>
  <c r="B126" i="128" s="1"/>
  <c r="B128" i="128" s="1"/>
  <c r="B130" i="128" s="1"/>
  <c r="B132" i="128" s="1"/>
  <c r="B134" i="128" s="1"/>
  <c r="B136" i="128" s="1"/>
  <c r="B138" i="128" s="1"/>
  <c r="B140" i="128" s="1"/>
  <c r="B142" i="128" s="1"/>
  <c r="B144" i="128" s="1"/>
  <c r="B146" i="128" s="1"/>
  <c r="B148" i="128" s="1"/>
  <c r="B150" i="128" s="1"/>
  <c r="B152" i="128" s="1"/>
  <c r="F4" i="128"/>
  <c r="A2" i="128"/>
  <c r="A1" i="128"/>
  <c r="P30" i="103"/>
  <c r="O30" i="103"/>
  <c r="N30" i="103"/>
  <c r="M30" i="103"/>
  <c r="L30" i="103"/>
  <c r="K30" i="103"/>
  <c r="J30" i="103"/>
  <c r="I30" i="103"/>
  <c r="H30" i="103"/>
  <c r="G30" i="103"/>
  <c r="P29" i="103"/>
  <c r="O29" i="103"/>
  <c r="N29" i="103"/>
  <c r="M29" i="103"/>
  <c r="L29" i="103"/>
  <c r="K29" i="103"/>
  <c r="J29" i="103"/>
  <c r="I29" i="103"/>
  <c r="H29" i="103"/>
  <c r="P28" i="103"/>
  <c r="O28" i="103"/>
  <c r="N28" i="103"/>
  <c r="M28" i="103"/>
  <c r="L28" i="103"/>
  <c r="K28" i="103"/>
  <c r="J28" i="103"/>
  <c r="I28" i="103"/>
  <c r="H28" i="103"/>
  <c r="G28" i="103"/>
  <c r="P27" i="103"/>
  <c r="O27" i="103"/>
  <c r="N27" i="103"/>
  <c r="M27" i="103"/>
  <c r="L27" i="103"/>
  <c r="K27" i="103"/>
  <c r="J27" i="103"/>
  <c r="I27" i="103"/>
  <c r="H27" i="103"/>
  <c r="G27" i="103"/>
  <c r="P26" i="103"/>
  <c r="O26" i="103"/>
  <c r="N26" i="103"/>
  <c r="M26" i="103"/>
  <c r="L26" i="103"/>
  <c r="K26" i="103"/>
  <c r="J26" i="103"/>
  <c r="I26" i="103"/>
  <c r="H26" i="103"/>
  <c r="G26" i="103"/>
  <c r="P25" i="103"/>
  <c r="O25" i="103"/>
  <c r="N25" i="103"/>
  <c r="M25" i="103"/>
  <c r="L25" i="103"/>
  <c r="K25" i="103"/>
  <c r="J25" i="103"/>
  <c r="I25" i="103"/>
  <c r="H25" i="103"/>
  <c r="G25" i="103"/>
  <c r="F4" i="127"/>
  <c r="F110" i="127"/>
  <c r="F109" i="127"/>
  <c r="Q106" i="127"/>
  <c r="A106" i="127"/>
  <c r="A105" i="127"/>
  <c r="F58" i="127"/>
  <c r="F57" i="127"/>
  <c r="Q54" i="127"/>
  <c r="A54" i="127"/>
  <c r="A53" i="127"/>
  <c r="B12" i="127"/>
  <c r="B14" i="127" s="1"/>
  <c r="B16" i="127" s="1"/>
  <c r="B18" i="127" s="1"/>
  <c r="B20" i="127" s="1"/>
  <c r="B22" i="127" s="1"/>
  <c r="B24" i="127" s="1"/>
  <c r="B26" i="127" s="1"/>
  <c r="B28" i="127" s="1"/>
  <c r="B30" i="127" s="1"/>
  <c r="B32" i="127" s="1"/>
  <c r="B34" i="127" s="1"/>
  <c r="B36" i="127" s="1"/>
  <c r="B38" i="127" s="1"/>
  <c r="B40" i="127" s="1"/>
  <c r="B42" i="127" s="1"/>
  <c r="B44" i="127" s="1"/>
  <c r="B46" i="127" s="1"/>
  <c r="B48" i="127" s="1"/>
  <c r="B62" i="127" s="1"/>
  <c r="B64" i="127" s="1"/>
  <c r="B66" i="127" s="1"/>
  <c r="B68" i="127" s="1"/>
  <c r="B70" i="127" s="1"/>
  <c r="B72" i="127" s="1"/>
  <c r="B74" i="127" s="1"/>
  <c r="B76" i="127" s="1"/>
  <c r="B78" i="127" s="1"/>
  <c r="B80" i="127" s="1"/>
  <c r="B82" i="127" s="1"/>
  <c r="B84" i="127" s="1"/>
  <c r="B86" i="127" s="1"/>
  <c r="B88" i="127" s="1"/>
  <c r="B90" i="127" s="1"/>
  <c r="B92" i="127" s="1"/>
  <c r="B94" i="127" s="1"/>
  <c r="B96" i="127" s="1"/>
  <c r="B98" i="127" s="1"/>
  <c r="B100" i="127" s="1"/>
  <c r="B114" i="127" s="1"/>
  <c r="B116" i="127" s="1"/>
  <c r="B118" i="127" s="1"/>
  <c r="B120" i="127" s="1"/>
  <c r="B122" i="127" s="1"/>
  <c r="B124" i="127" s="1"/>
  <c r="B126" i="127" s="1"/>
  <c r="B128" i="127" s="1"/>
  <c r="B130" i="127" s="1"/>
  <c r="B132" i="127" s="1"/>
  <c r="B134" i="127" s="1"/>
  <c r="B136" i="127" s="1"/>
  <c r="B138" i="127" s="1"/>
  <c r="B140" i="127" s="1"/>
  <c r="B142" i="127" s="1"/>
  <c r="B144" i="127" s="1"/>
  <c r="B146" i="127" s="1"/>
  <c r="B148" i="127" s="1"/>
  <c r="B150" i="127" s="1"/>
  <c r="B152" i="127" s="1"/>
  <c r="F5" i="127"/>
  <c r="A2" i="127"/>
  <c r="A1" i="127"/>
  <c r="AD24" i="49" l="1"/>
  <c r="B36" i="53" l="1"/>
  <c r="B37" i="53" s="1"/>
  <c r="A35" i="53"/>
  <c r="A36" i="53" s="1"/>
  <c r="A37" i="53" s="1"/>
  <c r="G25" i="53"/>
  <c r="B26" i="53"/>
  <c r="B27" i="53" s="1"/>
  <c r="AD23" i="49"/>
  <c r="I32" i="49" l="1"/>
  <c r="ET32" i="49" l="1"/>
  <c r="EU40" i="49"/>
  <c r="J40" i="49" l="1"/>
  <c r="AG28" i="49" l="1"/>
  <c r="B10" i="78"/>
  <c r="Q44" i="49"/>
  <c r="M39" i="49"/>
  <c r="O44" i="49" l="1"/>
  <c r="F4" i="51" l="1"/>
  <c r="A1" i="104" l="1"/>
  <c r="A1" i="10"/>
  <c r="F5" i="104"/>
  <c r="DG29" i="49" l="1"/>
  <c r="DH29" i="49"/>
  <c r="B12" i="10"/>
  <c r="B14" i="10" s="1"/>
  <c r="B16" i="10" s="1"/>
  <c r="B18" i="10" s="1"/>
  <c r="B20" i="10" s="1"/>
  <c r="B22" i="10" s="1"/>
  <c r="B24" i="10" s="1"/>
  <c r="B26" i="10" s="1"/>
  <c r="B28" i="10" s="1"/>
  <c r="B30" i="10" s="1"/>
  <c r="B32" i="10" s="1"/>
  <c r="B34" i="10" s="1"/>
  <c r="B36" i="10" s="1"/>
  <c r="B38" i="10" s="1"/>
  <c r="B40" i="10" s="1"/>
  <c r="B42" i="10" s="1"/>
  <c r="B44" i="10" s="1"/>
  <c r="B46" i="10" s="1"/>
  <c r="B48" i="10" s="1"/>
  <c r="B62" i="10" s="1"/>
  <c r="B64" i="10" s="1"/>
  <c r="B66" i="10" s="1"/>
  <c r="B68" i="10" s="1"/>
  <c r="B70" i="10" s="1"/>
  <c r="B72" i="10" s="1"/>
  <c r="B74" i="10" s="1"/>
  <c r="B76" i="10" s="1"/>
  <c r="B78" i="10" s="1"/>
  <c r="B80" i="10" s="1"/>
  <c r="B82" i="10" s="1"/>
  <c r="B84" i="10" s="1"/>
  <c r="B86" i="10" s="1"/>
  <c r="B88" i="10" s="1"/>
  <c r="B90" i="10" s="1"/>
  <c r="B92" i="10" s="1"/>
  <c r="B94" i="10" s="1"/>
  <c r="B96" i="10" s="1"/>
  <c r="B98" i="10" s="1"/>
  <c r="B100" i="10" s="1"/>
  <c r="B114" i="10" s="1"/>
  <c r="B116" i="10" s="1"/>
  <c r="B118" i="10" s="1"/>
  <c r="B120" i="10" s="1"/>
  <c r="B122" i="10" s="1"/>
  <c r="B124" i="10" s="1"/>
  <c r="B126" i="10" s="1"/>
  <c r="B128" i="10" s="1"/>
  <c r="B130" i="10" s="1"/>
  <c r="B132" i="10" s="1"/>
  <c r="B134" i="10" s="1"/>
  <c r="B136" i="10" s="1"/>
  <c r="B138" i="10" s="1"/>
  <c r="B140" i="10" s="1"/>
  <c r="B142" i="10" s="1"/>
  <c r="B144" i="10" s="1"/>
  <c r="B146" i="10" s="1"/>
  <c r="B148" i="10" s="1"/>
  <c r="B150" i="10" s="1"/>
  <c r="B152" i="10" s="1"/>
  <c r="B12" i="104"/>
  <c r="B14" i="104" s="1"/>
  <c r="B16" i="104" s="1"/>
  <c r="B18" i="104" s="1"/>
  <c r="B20" i="104" s="1"/>
  <c r="B22" i="104" s="1"/>
  <c r="B24" i="104" s="1"/>
  <c r="B26" i="104" s="1"/>
  <c r="B28" i="104" s="1"/>
  <c r="B30" i="104" s="1"/>
  <c r="B32" i="104" s="1"/>
  <c r="B34" i="104" s="1"/>
  <c r="B36" i="104" s="1"/>
  <c r="B38" i="104" s="1"/>
  <c r="B40" i="104" s="1"/>
  <c r="B42" i="104" s="1"/>
  <c r="B44" i="104" s="1"/>
  <c r="B46" i="104" s="1"/>
  <c r="B48" i="104" s="1"/>
  <c r="B62" i="104" s="1"/>
  <c r="B64" i="104" s="1"/>
  <c r="B66" i="104" s="1"/>
  <c r="B68" i="104" s="1"/>
  <c r="B70" i="104" s="1"/>
  <c r="B72" i="104" s="1"/>
  <c r="B74" i="104" s="1"/>
  <c r="B76" i="104" s="1"/>
  <c r="B78" i="104" s="1"/>
  <c r="B80" i="104" s="1"/>
  <c r="B82" i="104" s="1"/>
  <c r="B84" i="104" s="1"/>
  <c r="B86" i="104" s="1"/>
  <c r="B88" i="104" s="1"/>
  <c r="B90" i="104" s="1"/>
  <c r="B92" i="104" s="1"/>
  <c r="B94" i="104" s="1"/>
  <c r="B96" i="104" s="1"/>
  <c r="B98" i="104" s="1"/>
  <c r="B100" i="104" s="1"/>
  <c r="B114" i="104" s="1"/>
  <c r="B116" i="104" s="1"/>
  <c r="B118" i="104" s="1"/>
  <c r="B120" i="104" s="1"/>
  <c r="B122" i="104" s="1"/>
  <c r="B124" i="104" s="1"/>
  <c r="B126" i="104" s="1"/>
  <c r="B128" i="104" s="1"/>
  <c r="B130" i="104" s="1"/>
  <c r="B132" i="104" s="1"/>
  <c r="B134" i="104" s="1"/>
  <c r="B136" i="104" s="1"/>
  <c r="B138" i="104" s="1"/>
  <c r="B140" i="104" s="1"/>
  <c r="B142" i="104" s="1"/>
  <c r="B144" i="104" s="1"/>
  <c r="B146" i="104" s="1"/>
  <c r="B148" i="104" s="1"/>
  <c r="B150" i="104" s="1"/>
  <c r="B152" i="104" s="1"/>
  <c r="B12" i="106"/>
  <c r="B14" i="106" s="1"/>
  <c r="B16" i="106" s="1"/>
  <c r="B18" i="106" s="1"/>
  <c r="B20" i="106" s="1"/>
  <c r="B22" i="106" s="1"/>
  <c r="B24" i="106" s="1"/>
  <c r="B26" i="106" s="1"/>
  <c r="B28" i="106" s="1"/>
  <c r="B30" i="106" s="1"/>
  <c r="B32" i="106" s="1"/>
  <c r="B34" i="106" s="1"/>
  <c r="B36" i="106" s="1"/>
  <c r="B38" i="106" s="1"/>
  <c r="B40" i="106" s="1"/>
  <c r="B42" i="106" s="1"/>
  <c r="B44" i="106" s="1"/>
  <c r="B46" i="106" s="1"/>
  <c r="B48" i="106" s="1"/>
  <c r="B62" i="106" s="1"/>
  <c r="B64" i="106" s="1"/>
  <c r="B66" i="106" s="1"/>
  <c r="B68" i="106" s="1"/>
  <c r="B70" i="106" s="1"/>
  <c r="B72" i="106" s="1"/>
  <c r="B74" i="106" s="1"/>
  <c r="B76" i="106" s="1"/>
  <c r="B78" i="106" s="1"/>
  <c r="B80" i="106" s="1"/>
  <c r="B82" i="106" s="1"/>
  <c r="B84" i="106" s="1"/>
  <c r="B86" i="106" s="1"/>
  <c r="B88" i="106" s="1"/>
  <c r="B90" i="106" s="1"/>
  <c r="B92" i="106" s="1"/>
  <c r="B94" i="106" s="1"/>
  <c r="B96" i="106" s="1"/>
  <c r="B98" i="106" s="1"/>
  <c r="B100" i="106" s="1"/>
  <c r="B114" i="106" s="1"/>
  <c r="B116" i="106" s="1"/>
  <c r="B118" i="106" s="1"/>
  <c r="B120" i="106" s="1"/>
  <c r="B122" i="106" s="1"/>
  <c r="B124" i="106" s="1"/>
  <c r="B126" i="106" s="1"/>
  <c r="B128" i="106" s="1"/>
  <c r="B130" i="106" s="1"/>
  <c r="B132" i="106" s="1"/>
  <c r="B134" i="106" s="1"/>
  <c r="B136" i="106" s="1"/>
  <c r="B138" i="106" s="1"/>
  <c r="B140" i="106" s="1"/>
  <c r="B142" i="106" s="1"/>
  <c r="B144" i="106" s="1"/>
  <c r="B146" i="106" s="1"/>
  <c r="B148" i="106" s="1"/>
  <c r="B150" i="106" s="1"/>
  <c r="B152" i="106" s="1"/>
  <c r="B12" i="51"/>
  <c r="B14" i="51" s="1"/>
  <c r="B16" i="51" s="1"/>
  <c r="B18" i="51" s="1"/>
  <c r="B20" i="51" s="1"/>
  <c r="B22" i="51" s="1"/>
  <c r="B24" i="51" s="1"/>
  <c r="B26" i="51" s="1"/>
  <c r="B28" i="51" s="1"/>
  <c r="B30" i="51" s="1"/>
  <c r="B32" i="51" s="1"/>
  <c r="B34" i="51" s="1"/>
  <c r="B36" i="51" s="1"/>
  <c r="B38" i="51" s="1"/>
  <c r="B40" i="51" s="1"/>
  <c r="B42" i="51" s="1"/>
  <c r="B44" i="51" s="1"/>
  <c r="B46" i="51" s="1"/>
  <c r="B48" i="51" s="1"/>
  <c r="B62" i="51" s="1"/>
  <c r="B64" i="51" s="1"/>
  <c r="B66" i="51" s="1"/>
  <c r="B68" i="51" s="1"/>
  <c r="B70" i="51" s="1"/>
  <c r="B72" i="51" s="1"/>
  <c r="B74" i="51" s="1"/>
  <c r="B76" i="51" s="1"/>
  <c r="B78" i="51" s="1"/>
  <c r="B80" i="51" s="1"/>
  <c r="B82" i="51" s="1"/>
  <c r="B84" i="51" s="1"/>
  <c r="B86" i="51" s="1"/>
  <c r="B88" i="51" s="1"/>
  <c r="B90" i="51" s="1"/>
  <c r="B92" i="51" s="1"/>
  <c r="B94" i="51" s="1"/>
  <c r="B96" i="51" s="1"/>
  <c r="B98" i="51" s="1"/>
  <c r="B100" i="51" s="1"/>
  <c r="B114" i="51" s="1"/>
  <c r="B116" i="51" s="1"/>
  <c r="B118" i="51" s="1"/>
  <c r="B120" i="51" s="1"/>
  <c r="B122" i="51" s="1"/>
  <c r="B124" i="51" s="1"/>
  <c r="B126" i="51" s="1"/>
  <c r="B128" i="51" s="1"/>
  <c r="B130" i="51" s="1"/>
  <c r="B132" i="51" s="1"/>
  <c r="B134" i="51" s="1"/>
  <c r="B136" i="51" s="1"/>
  <c r="B138" i="51" s="1"/>
  <c r="B140" i="51" s="1"/>
  <c r="B142" i="51" s="1"/>
  <c r="B144" i="51" s="1"/>
  <c r="B146" i="51" s="1"/>
  <c r="B148" i="51" s="1"/>
  <c r="B150" i="51" s="1"/>
  <c r="B152" i="51" s="1"/>
  <c r="F4" i="123" l="1"/>
  <c r="F2" i="123"/>
  <c r="F51" i="123" s="1"/>
  <c r="F107" i="123"/>
  <c r="F4" i="122"/>
  <c r="F2" i="122"/>
  <c r="F51" i="122" s="1"/>
  <c r="F107" i="122"/>
  <c r="F98" i="122" l="1"/>
  <c r="B98" i="123"/>
  <c r="F98" i="123"/>
  <c r="B51" i="123"/>
  <c r="B51" i="122"/>
  <c r="B98" i="122"/>
  <c r="DT49" i="49" l="1"/>
  <c r="DT47" i="49"/>
  <c r="DT45" i="49"/>
  <c r="DU48" i="49"/>
  <c r="DT48" i="49"/>
  <c r="DU46" i="49"/>
  <c r="DT46" i="49"/>
  <c r="DU44" i="49"/>
  <c r="DT44" i="49"/>
  <c r="DU28" i="49" l="1"/>
  <c r="DU29" i="49"/>
  <c r="DU27" i="49"/>
  <c r="DU26" i="49"/>
  <c r="DQ28" i="49" l="1"/>
  <c r="DP28" i="49"/>
  <c r="DQ26" i="49"/>
  <c r="DP26" i="49"/>
  <c r="DQ47" i="49"/>
  <c r="DQ29" i="49" s="1"/>
  <c r="DQ45" i="49"/>
  <c r="DQ27" i="49" s="1"/>
  <c r="DP47" i="49"/>
  <c r="DP29" i="49" s="1"/>
  <c r="DP45" i="49"/>
  <c r="DP27" i="49" s="1"/>
  <c r="DQ39" i="49"/>
  <c r="DQ21" i="49" s="1"/>
  <c r="DQ25" i="49"/>
  <c r="DP25" i="49"/>
  <c r="DR24" i="49"/>
  <c r="DQ24" i="49"/>
  <c r="DP24" i="49"/>
  <c r="DR23" i="49"/>
  <c r="DQ23" i="49"/>
  <c r="DP23" i="49"/>
  <c r="DR22" i="49"/>
  <c r="DQ22" i="49"/>
  <c r="DP22" i="49"/>
  <c r="DR21" i="49"/>
  <c r="DP21" i="49"/>
  <c r="G62" i="53"/>
  <c r="AZ31" i="41" l="1"/>
  <c r="AZ30" i="41"/>
  <c r="AZ29" i="41"/>
  <c r="AZ28" i="41"/>
  <c r="AZ27" i="41"/>
  <c r="AZ26" i="41"/>
  <c r="AZ25" i="41"/>
  <c r="AZ24" i="41"/>
  <c r="AZ23" i="41"/>
  <c r="AZ22" i="41"/>
  <c r="AZ21" i="41"/>
  <c r="AZ20" i="41"/>
  <c r="AZ19" i="41"/>
  <c r="AZ18" i="41"/>
  <c r="AZ17" i="41"/>
  <c r="AZ16" i="41"/>
  <c r="AZ15" i="41"/>
  <c r="AZ14" i="41"/>
  <c r="AZ13" i="41"/>
  <c r="AZ12" i="41"/>
  <c r="AZ11" i="41"/>
  <c r="AZ10" i="41"/>
  <c r="AZ9" i="41"/>
  <c r="AZ8" i="41"/>
  <c r="AZ7" i="41"/>
  <c r="AZ6" i="41"/>
  <c r="AZ5" i="41"/>
  <c r="AZ4" i="41"/>
  <c r="AY2" i="41"/>
  <c r="F12" i="15" l="1"/>
  <c r="F11" i="15"/>
  <c r="F15" i="31"/>
  <c r="F14" i="31"/>
  <c r="E10" i="17"/>
  <c r="E10" i="12"/>
  <c r="F9" i="11"/>
  <c r="F8" i="11"/>
  <c r="D9" i="76"/>
  <c r="G9" i="103"/>
  <c r="D9" i="41"/>
  <c r="D10" i="76"/>
  <c r="F9" i="80"/>
  <c r="F10" i="80"/>
  <c r="Q106" i="106"/>
  <c r="Q54" i="106"/>
  <c r="Q106" i="104"/>
  <c r="Q54" i="104"/>
  <c r="AT41" i="49" l="1"/>
  <c r="BL41" i="49"/>
  <c r="AB41" i="49"/>
  <c r="BL42" i="49"/>
  <c r="AT42" i="49"/>
  <c r="AB42" i="49"/>
  <c r="G33" i="53"/>
  <c r="F192" i="15"/>
  <c r="F139" i="15"/>
  <c r="G34" i="53"/>
  <c r="F193" i="15"/>
  <c r="F140" i="15"/>
  <c r="G27" i="53"/>
  <c r="M42" i="49"/>
  <c r="AW42" i="49"/>
  <c r="G37" i="53"/>
  <c r="BO42" i="49"/>
  <c r="AE42" i="49"/>
  <c r="G24" i="53"/>
  <c r="J42" i="49"/>
  <c r="G23" i="53"/>
  <c r="J41" i="49"/>
  <c r="AW41" i="49"/>
  <c r="G36" i="53"/>
  <c r="BO41" i="49"/>
  <c r="AE41" i="49"/>
  <c r="G71" i="53"/>
  <c r="EU41" i="49"/>
  <c r="G26" i="53"/>
  <c r="M41" i="49"/>
  <c r="M23" i="49" s="1"/>
  <c r="G72" i="53"/>
  <c r="EU42" i="49"/>
  <c r="Q106" i="51"/>
  <c r="Q54" i="51"/>
  <c r="Q106" i="10"/>
  <c r="Q54" i="10"/>
  <c r="DK44" i="49" l="1"/>
  <c r="DW44" i="49"/>
  <c r="CK47" i="49" l="1"/>
  <c r="CJ47" i="49"/>
  <c r="CJ44" i="49"/>
  <c r="CJ46" i="49" s="1"/>
  <c r="CJ28" i="49" s="1"/>
  <c r="CH44" i="49"/>
  <c r="CG44" i="49"/>
  <c r="CD47" i="49"/>
  <c r="CD27" i="49" s="1"/>
  <c r="CB47" i="49"/>
  <c r="CA47" i="49"/>
  <c r="CA44" i="49"/>
  <c r="CA46" i="49" s="1"/>
  <c r="CA28" i="49" s="1"/>
  <c r="BY44" i="49"/>
  <c r="BX44" i="49"/>
  <c r="CJ45" i="49" l="1"/>
  <c r="CJ27" i="49" s="1"/>
  <c r="CA45" i="49"/>
  <c r="CA27" i="49" s="1"/>
  <c r="BR34" i="49"/>
  <c r="BQ34" i="49"/>
  <c r="BN34" i="49"/>
  <c r="BK34" i="49"/>
  <c r="BH34" i="49"/>
  <c r="BH45" i="49" s="1"/>
  <c r="BE34" i="49"/>
  <c r="BF44" i="49" s="1"/>
  <c r="AZ34" i="49"/>
  <c r="AY34" i="49"/>
  <c r="AV34" i="49"/>
  <c r="AS34" i="49"/>
  <c r="AH34" i="49"/>
  <c r="AG34" i="49"/>
  <c r="AW45" i="49" l="1"/>
  <c r="AW44" i="49" s="1"/>
  <c r="BI45" i="49"/>
  <c r="BI44" i="49"/>
  <c r="BH44" i="49" s="1"/>
  <c r="BL44" i="49"/>
  <c r="BL48" i="49" s="1"/>
  <c r="BM44" i="49"/>
  <c r="BM51" i="49" s="1"/>
  <c r="BE44" i="49"/>
  <c r="BO45" i="49"/>
  <c r="BN44" i="49" s="1"/>
  <c r="AT44" i="49"/>
  <c r="AT50" i="49" s="1"/>
  <c r="AU44" i="49"/>
  <c r="AU50" i="49" s="1"/>
  <c r="AP34" i="49"/>
  <c r="AP45" i="49" s="1"/>
  <c r="AM34" i="49"/>
  <c r="AN44" i="49" s="1"/>
  <c r="AM44" i="49" s="1"/>
  <c r="AD34" i="49"/>
  <c r="AA34" i="49"/>
  <c r="X34" i="49"/>
  <c r="X45" i="49" s="1"/>
  <c r="U34" i="49"/>
  <c r="V44" i="49" s="1"/>
  <c r="U44" i="49" s="1"/>
  <c r="BM49" i="49" l="1"/>
  <c r="AT51" i="49"/>
  <c r="BL47" i="49"/>
  <c r="AU48" i="49"/>
  <c r="BL49" i="49"/>
  <c r="BL30" i="49" s="1"/>
  <c r="AV48" i="49"/>
  <c r="AV32" i="49" s="1"/>
  <c r="AU51" i="49"/>
  <c r="BL50" i="49"/>
  <c r="AV47" i="49"/>
  <c r="AV31" i="49" s="1"/>
  <c r="AT48" i="49"/>
  <c r="BM50" i="49"/>
  <c r="BL51" i="49"/>
  <c r="AW48" i="49"/>
  <c r="AW32" i="49" s="1"/>
  <c r="AT49" i="49"/>
  <c r="BM48" i="49"/>
  <c r="AW47" i="49"/>
  <c r="AW31" i="49" s="1"/>
  <c r="AU49" i="49"/>
  <c r="BN47" i="49"/>
  <c r="BN31" i="49" s="1"/>
  <c r="AT46" i="49"/>
  <c r="AT58" i="49"/>
  <c r="BN48" i="49"/>
  <c r="BN32" i="49" s="1"/>
  <c r="AT45" i="49"/>
  <c r="AT57" i="49"/>
  <c r="BO47" i="49"/>
  <c r="BO31" i="49" s="1"/>
  <c r="AT52" i="49"/>
  <c r="BO48" i="49"/>
  <c r="BO32" i="49" s="1"/>
  <c r="AT53" i="49"/>
  <c r="AT47" i="49"/>
  <c r="AU58" i="49"/>
  <c r="BM52" i="49"/>
  <c r="BL45" i="49"/>
  <c r="AV46" i="49"/>
  <c r="BN46" i="49"/>
  <c r="AW46" i="49"/>
  <c r="AV45" i="49"/>
  <c r="BO44" i="49"/>
  <c r="BN45" i="49"/>
  <c r="AV44" i="49"/>
  <c r="BO46" i="49"/>
  <c r="BM56" i="49"/>
  <c r="BL55" i="49"/>
  <c r="BM60" i="49"/>
  <c r="BL59" i="49"/>
  <c r="BM45" i="49"/>
  <c r="AT60" i="49"/>
  <c r="AU52" i="49"/>
  <c r="Y45" i="49"/>
  <c r="Y44" i="49"/>
  <c r="X44" i="49" s="1"/>
  <c r="AQ45" i="49"/>
  <c r="AQ44" i="49"/>
  <c r="AU47" i="49"/>
  <c r="AT55" i="49"/>
  <c r="AU45" i="49"/>
  <c r="AU54" i="49"/>
  <c r="BM57" i="49"/>
  <c r="BM53" i="49"/>
  <c r="BM59" i="49"/>
  <c r="BM55" i="49"/>
  <c r="BM47" i="49"/>
  <c r="BM58" i="49"/>
  <c r="BM54" i="49"/>
  <c r="BM46" i="49"/>
  <c r="AU57" i="49"/>
  <c r="AT56" i="49"/>
  <c r="AT59" i="49"/>
  <c r="AC44" i="49"/>
  <c r="AC49" i="49" s="1"/>
  <c r="AB44" i="49"/>
  <c r="AB48" i="49" s="1"/>
  <c r="AU59" i="49"/>
  <c r="AU53" i="49"/>
  <c r="AE45" i="49"/>
  <c r="AE44" i="49" s="1"/>
  <c r="AU55" i="49"/>
  <c r="AT54" i="49"/>
  <c r="AU56" i="49"/>
  <c r="AU46" i="49"/>
  <c r="BL60" i="49"/>
  <c r="BL56" i="49"/>
  <c r="BL52" i="49"/>
  <c r="BL57" i="49"/>
  <c r="BL58" i="49"/>
  <c r="BL54" i="49"/>
  <c r="BL46" i="49"/>
  <c r="BL53" i="49"/>
  <c r="AU60" i="49"/>
  <c r="AT30" i="49" l="1"/>
  <c r="BM30" i="49"/>
  <c r="BM33" i="49"/>
  <c r="AT33" i="49"/>
  <c r="BL33" i="49"/>
  <c r="AU33" i="49"/>
  <c r="BL31" i="49"/>
  <c r="AU30" i="49"/>
  <c r="AB46" i="49"/>
  <c r="AB50" i="49"/>
  <c r="AB49" i="49"/>
  <c r="AB30" i="49" s="1"/>
  <c r="AB51" i="49"/>
  <c r="AE47" i="49"/>
  <c r="AE31" i="49" s="1"/>
  <c r="AC48" i="49"/>
  <c r="AC50" i="49"/>
  <c r="AD46" i="49"/>
  <c r="AC51" i="49"/>
  <c r="AD45" i="49"/>
  <c r="AU31" i="49"/>
  <c r="AD48" i="49"/>
  <c r="AD32" i="49" s="1"/>
  <c r="AE48" i="49"/>
  <c r="AE32" i="49" s="1"/>
  <c r="AT31" i="49"/>
  <c r="AD47" i="49"/>
  <c r="AD31" i="49" s="1"/>
  <c r="BM31" i="49"/>
  <c r="AB56" i="49"/>
  <c r="AP44" i="49"/>
  <c r="AD44" i="49"/>
  <c r="AE46" i="49"/>
  <c r="AC52" i="49"/>
  <c r="AB52" i="49"/>
  <c r="AB53" i="49"/>
  <c r="AC47" i="49"/>
  <c r="AB59" i="49"/>
  <c r="AB58" i="49"/>
  <c r="AB57" i="49"/>
  <c r="AC46" i="49"/>
  <c r="AC60" i="49"/>
  <c r="AC58" i="49"/>
  <c r="AC57" i="49"/>
  <c r="AB60" i="49"/>
  <c r="AC59" i="49"/>
  <c r="AC56" i="49"/>
  <c r="AC54" i="49"/>
  <c r="AC53" i="49"/>
  <c r="AC45" i="49"/>
  <c r="AC55" i="49"/>
  <c r="AB45" i="49"/>
  <c r="AB47" i="49"/>
  <c r="AB54" i="49"/>
  <c r="AB55" i="49"/>
  <c r="AC33" i="49" l="1"/>
  <c r="AB33" i="49"/>
  <c r="AC31" i="49"/>
  <c r="AB31" i="49"/>
  <c r="AC30" i="49"/>
  <c r="BS42" i="49"/>
  <c r="BS24" i="49" s="1"/>
  <c r="BR42" i="49"/>
  <c r="BR24" i="49" s="1"/>
  <c r="BS41" i="49"/>
  <c r="BS23" i="49" s="1"/>
  <c r="BR41" i="49"/>
  <c r="BR23" i="49" s="1"/>
  <c r="BS40" i="49"/>
  <c r="BS22" i="49" s="1"/>
  <c r="BR40" i="49"/>
  <c r="BR22" i="49" s="1"/>
  <c r="BR39" i="49"/>
  <c r="BR21" i="49" s="1"/>
  <c r="BQ42" i="49"/>
  <c r="BQ24" i="49" s="1"/>
  <c r="BQ41" i="49"/>
  <c r="BQ23" i="49" s="1"/>
  <c r="BQ40" i="49"/>
  <c r="BQ22" i="49" s="1"/>
  <c r="BQ39" i="49"/>
  <c r="BQ21" i="49" s="1"/>
  <c r="BS39" i="49"/>
  <c r="BS21" i="49" s="1"/>
  <c r="BA42" i="49"/>
  <c r="BA24" i="49" s="1"/>
  <c r="AZ42" i="49"/>
  <c r="AZ24" i="49" s="1"/>
  <c r="BA41" i="49"/>
  <c r="BA23" i="49" s="1"/>
  <c r="AZ41" i="49"/>
  <c r="AZ23" i="49" s="1"/>
  <c r="BA40" i="49"/>
  <c r="BA22" i="49" s="1"/>
  <c r="AZ40" i="49"/>
  <c r="AZ22" i="49" s="1"/>
  <c r="AZ39" i="49"/>
  <c r="AZ21" i="49" s="1"/>
  <c r="AY42" i="49"/>
  <c r="AY24" i="49" s="1"/>
  <c r="AY41" i="49"/>
  <c r="AY23" i="49" s="1"/>
  <c r="AY40" i="49"/>
  <c r="AY22" i="49" s="1"/>
  <c r="AY39" i="49"/>
  <c r="AY21" i="49" s="1"/>
  <c r="BA39" i="49"/>
  <c r="BA21" i="49" s="1"/>
  <c r="AI42" i="49"/>
  <c r="AI24" i="49" s="1"/>
  <c r="AH42" i="49"/>
  <c r="AH24" i="49" s="1"/>
  <c r="AI41" i="49"/>
  <c r="AI23" i="49" s="1"/>
  <c r="AH41" i="49"/>
  <c r="AH23" i="49" s="1"/>
  <c r="AI40" i="49"/>
  <c r="AI22" i="49" s="1"/>
  <c r="AH40" i="49"/>
  <c r="AH22" i="49" s="1"/>
  <c r="AH39" i="49"/>
  <c r="AH21" i="49" s="1"/>
  <c r="AI39" i="49"/>
  <c r="AI21" i="49" s="1"/>
  <c r="AG42" i="49"/>
  <c r="AG24" i="49" s="1"/>
  <c r="AG41" i="49"/>
  <c r="AG23" i="49" s="1"/>
  <c r="AG40" i="49"/>
  <c r="AG22" i="49" s="1"/>
  <c r="AG39" i="49"/>
  <c r="AG21" i="49" s="1"/>
  <c r="G41" i="53"/>
  <c r="G40" i="53"/>
  <c r="G39" i="53"/>
  <c r="G38" i="53"/>
  <c r="A1" i="121"/>
  <c r="A1" i="81"/>
  <c r="T55" i="121"/>
  <c r="T54" i="121"/>
  <c r="T38" i="121"/>
  <c r="T37" i="121"/>
  <c r="T21" i="121"/>
  <c r="T20" i="121"/>
  <c r="F10" i="81"/>
  <c r="F9" i="81"/>
  <c r="F8" i="81"/>
  <c r="L6" i="121"/>
  <c r="D6" i="121"/>
  <c r="L6" i="120"/>
  <c r="D6" i="120"/>
  <c r="A1" i="80"/>
  <c r="A1" i="120"/>
  <c r="T55" i="120"/>
  <c r="T54" i="120"/>
  <c r="T38" i="120"/>
  <c r="T37" i="120"/>
  <c r="T21" i="120"/>
  <c r="T20" i="120"/>
  <c r="G42" i="121" l="1"/>
  <c r="G25" i="121"/>
  <c r="G8" i="121"/>
  <c r="F4" i="121"/>
  <c r="K2" i="121"/>
  <c r="A2" i="121"/>
  <c r="G42" i="120"/>
  <c r="G25" i="120"/>
  <c r="G8" i="120"/>
  <c r="F4" i="120"/>
  <c r="K2" i="120"/>
  <c r="A2" i="120"/>
  <c r="FD47" i="49" l="1"/>
  <c r="FD49" i="49" s="1"/>
  <c r="FD44" i="49"/>
  <c r="FD45" i="49" s="1"/>
  <c r="FD46" i="49" l="1"/>
  <c r="FD48" i="49"/>
  <c r="EV44" i="49"/>
  <c r="EU44" i="49"/>
  <c r="EG44" i="49"/>
  <c r="EG45" i="49" s="1"/>
  <c r="EG29" i="49" s="1"/>
  <c r="EF44" i="49"/>
  <c r="EF45" i="49" s="1"/>
  <c r="EU53" i="49" l="1"/>
  <c r="EU54" i="49"/>
  <c r="EV54" i="49"/>
  <c r="EV53" i="49"/>
  <c r="EU51" i="49"/>
  <c r="EU47" i="49"/>
  <c r="EU50" i="49"/>
  <c r="EU46" i="49"/>
  <c r="EU49" i="49"/>
  <c r="EU45" i="49"/>
  <c r="EU52" i="49"/>
  <c r="EU48" i="49"/>
  <c r="EV52" i="49"/>
  <c r="EV48" i="49"/>
  <c r="EV51" i="49"/>
  <c r="EV47" i="49"/>
  <c r="EV50" i="49"/>
  <c r="EV46" i="49"/>
  <c r="EV49" i="49"/>
  <c r="EV45" i="49"/>
  <c r="EF29" i="49"/>
  <c r="EG26" i="49"/>
  <c r="EF26" i="49"/>
  <c r="EE45" i="49"/>
  <c r="EE44" i="49"/>
  <c r="CO30" i="49"/>
  <c r="CO26" i="49"/>
  <c r="DF54" i="49"/>
  <c r="DE54" i="49"/>
  <c r="DF47" i="49"/>
  <c r="DE47" i="49"/>
  <c r="DC46" i="49"/>
  <c r="DC29" i="49" s="1"/>
  <c r="DB46" i="49"/>
  <c r="CZ52" i="49"/>
  <c r="CZ46" i="49"/>
  <c r="EV32" i="49" l="1"/>
  <c r="EU32" i="49"/>
  <c r="DC30" i="49"/>
  <c r="DC31" i="49"/>
  <c r="DB32" i="49"/>
  <c r="DC32" i="49"/>
  <c r="DC26" i="49"/>
  <c r="DC33" i="49"/>
  <c r="DB31" i="49"/>
  <c r="DB26" i="49"/>
  <c r="DB33" i="49"/>
  <c r="DB30" i="49"/>
  <c r="DA29" i="49"/>
  <c r="DB29" i="49"/>
  <c r="DA33" i="49"/>
  <c r="DA30" i="49"/>
  <c r="DA32" i="49"/>
  <c r="DA31" i="49"/>
  <c r="DA26" i="49"/>
  <c r="CZ26" i="49"/>
  <c r="CW46" i="49"/>
  <c r="CW32" i="49" s="1"/>
  <c r="CV32" i="49"/>
  <c r="DF26" i="49" l="1"/>
  <c r="DF28" i="49"/>
  <c r="DE28" i="49"/>
  <c r="DE26" i="49"/>
  <c r="CY29" i="49"/>
  <c r="CY27" i="49"/>
  <c r="CZ27" i="49"/>
  <c r="CZ29" i="49"/>
  <c r="CV26" i="49"/>
  <c r="CV33" i="49"/>
  <c r="CU29" i="49"/>
  <c r="CW26" i="49"/>
  <c r="CW33" i="49"/>
  <c r="CU33" i="49"/>
  <c r="CW29" i="49"/>
  <c r="CW30" i="49"/>
  <c r="CW31" i="49"/>
  <c r="CV30" i="49"/>
  <c r="CU30" i="49"/>
  <c r="CU26" i="49"/>
  <c r="CV29" i="49"/>
  <c r="CU31" i="49"/>
  <c r="CV31" i="49"/>
  <c r="CU32" i="49"/>
  <c r="M45" i="49"/>
  <c r="K44" i="49"/>
  <c r="J44" i="49"/>
  <c r="J47" i="49" s="1"/>
  <c r="M47" i="49" l="1"/>
  <c r="M48" i="49"/>
  <c r="L47" i="49"/>
  <c r="L48" i="49"/>
  <c r="J60" i="49"/>
  <c r="J56" i="49"/>
  <c r="J59" i="49"/>
  <c r="J55" i="49"/>
  <c r="J57" i="49"/>
  <c r="J32" i="49" s="1"/>
  <c r="J58" i="49"/>
  <c r="J54" i="49"/>
  <c r="J46" i="49"/>
  <c r="J51" i="49"/>
  <c r="J50" i="49"/>
  <c r="J53" i="49"/>
  <c r="J52" i="49"/>
  <c r="J49" i="49"/>
  <c r="J48" i="49"/>
  <c r="K57" i="49"/>
  <c r="K32" i="49" s="1"/>
  <c r="K56" i="49"/>
  <c r="K60" i="49"/>
  <c r="K59" i="49"/>
  <c r="K55" i="49"/>
  <c r="K58" i="49"/>
  <c r="K54" i="49"/>
  <c r="K46" i="49"/>
  <c r="K51" i="49"/>
  <c r="K50" i="49"/>
  <c r="K47" i="49"/>
  <c r="K49" i="49"/>
  <c r="K48" i="49"/>
  <c r="K52" i="49"/>
  <c r="K53" i="49"/>
  <c r="J45" i="49"/>
  <c r="M46" i="49"/>
  <c r="M30" i="49" s="1"/>
  <c r="L46" i="49"/>
  <c r="M29" i="49"/>
  <c r="K45" i="49"/>
  <c r="M44" i="49"/>
  <c r="M26" i="49" s="1"/>
  <c r="CN52" i="49"/>
  <c r="CN29" i="49" s="1"/>
  <c r="CM52" i="49"/>
  <c r="CM29" i="49" s="1"/>
  <c r="CM51" i="49"/>
  <c r="CN50" i="49"/>
  <c r="CM50" i="49"/>
  <c r="CM28" i="49" s="1"/>
  <c r="CN47" i="49"/>
  <c r="CN27" i="49" s="1"/>
  <c r="CM47" i="49"/>
  <c r="CM27" i="49" s="1"/>
  <c r="CM46" i="49"/>
  <c r="CN45" i="49"/>
  <c r="CM45" i="49"/>
  <c r="CM26" i="49" s="1"/>
  <c r="K31" i="49" l="1"/>
  <c r="J31" i="49"/>
  <c r="M31" i="49"/>
  <c r="J30" i="49"/>
  <c r="K30" i="49"/>
  <c r="CT54" i="49" l="1"/>
  <c r="CT50" i="49" s="1"/>
  <c r="CT55" i="49" s="1"/>
  <c r="CT53" i="49"/>
  <c r="CT48" i="49"/>
  <c r="CT44" i="49" s="1"/>
  <c r="CT49" i="49" s="1"/>
  <c r="CT47" i="49"/>
  <c r="CS54" i="49"/>
  <c r="CS50" i="49" s="1"/>
  <c r="CS55" i="49" s="1"/>
  <c r="CS53" i="49"/>
  <c r="CS52" i="49"/>
  <c r="CS51" i="49"/>
  <c r="CS48" i="49"/>
  <c r="CS47" i="49"/>
  <c r="CS46" i="49"/>
  <c r="CS45" i="49"/>
  <c r="CS44" i="49" l="1"/>
  <c r="CS49" i="49" s="1"/>
  <c r="CS27" i="49" s="1"/>
  <c r="CS29" i="49"/>
  <c r="CT27" i="49"/>
  <c r="CT29" i="49"/>
  <c r="CT28" i="49"/>
  <c r="CT26" i="49"/>
  <c r="CS28" i="49"/>
  <c r="CQ50" i="49"/>
  <c r="CQ46" i="49"/>
  <c r="CP50" i="49"/>
  <c r="CP46" i="49"/>
  <c r="CP29" i="49" s="1"/>
  <c r="CS26" i="49" l="1"/>
  <c r="CQ32" i="49"/>
  <c r="CP32" i="49"/>
  <c r="CQ44" i="49"/>
  <c r="CQ29" i="49"/>
  <c r="CQ49" i="49"/>
  <c r="CQ30" i="49" s="1"/>
  <c r="CQ52" i="49"/>
  <c r="CQ51" i="49"/>
  <c r="CQ31" i="49" s="1"/>
  <c r="CP49" i="49"/>
  <c r="CP30" i="49" s="1"/>
  <c r="CP52" i="49"/>
  <c r="CO52" i="49"/>
  <c r="CP51" i="49"/>
  <c r="CP31" i="49" s="1"/>
  <c r="CO51" i="49"/>
  <c r="CO50" i="49"/>
  <c r="CO32" i="49" s="1"/>
  <c r="CQ47" i="49"/>
  <c r="CQ45" i="49"/>
  <c r="CQ27" i="49" s="1"/>
  <c r="CQ48" i="49"/>
  <c r="CP44" i="49"/>
  <c r="CO48" i="49"/>
  <c r="CP48" i="49"/>
  <c r="CO47" i="49"/>
  <c r="CP47" i="49"/>
  <c r="CO46" i="49"/>
  <c r="CO29" i="49" s="1"/>
  <c r="CP45" i="49"/>
  <c r="CP27" i="49" s="1"/>
  <c r="CO45" i="49"/>
  <c r="CO27" i="49" s="1"/>
  <c r="CP39" i="49"/>
  <c r="G52" i="53"/>
  <c r="F4" i="119"/>
  <c r="BQ29" i="49"/>
  <c r="BQ28" i="49"/>
  <c r="AY29" i="49"/>
  <c r="AY28" i="49"/>
  <c r="AG29" i="49"/>
  <c r="F29" i="49"/>
  <c r="F28" i="49"/>
  <c r="C29" i="49"/>
  <c r="C28" i="49"/>
  <c r="CO31" i="49" l="1"/>
  <c r="CO28" i="49"/>
  <c r="CQ28" i="49"/>
  <c r="CQ26" i="49"/>
  <c r="CP28" i="49"/>
  <c r="CP26" i="49"/>
  <c r="H16" i="54"/>
  <c r="H15" i="54" l="1"/>
  <c r="H14" i="54"/>
  <c r="H13" i="54"/>
  <c r="H12" i="54"/>
  <c r="H11" i="54"/>
  <c r="H10" i="54"/>
  <c r="H9" i="54"/>
  <c r="H8" i="54"/>
  <c r="G16" i="54"/>
  <c r="G15" i="54"/>
  <c r="G14" i="54"/>
  <c r="G13" i="54"/>
  <c r="G12" i="54"/>
  <c r="G11" i="54"/>
  <c r="G10" i="54"/>
  <c r="G9" i="54"/>
  <c r="G8" i="54"/>
  <c r="F10" i="54"/>
  <c r="F9" i="54"/>
  <c r="F8" i="54"/>
  <c r="E10" i="54"/>
  <c r="E9" i="54"/>
  <c r="E8" i="54"/>
  <c r="D10" i="54"/>
  <c r="D9" i="54"/>
  <c r="D8" i="54"/>
  <c r="C10" i="54"/>
  <c r="C9" i="54"/>
  <c r="C8" i="54"/>
  <c r="B10" i="54"/>
  <c r="B9" i="54"/>
  <c r="B8" i="54"/>
  <c r="P29" i="76" l="1"/>
  <c r="O29" i="76"/>
  <c r="N29" i="76"/>
  <c r="M29" i="76"/>
  <c r="L29" i="76"/>
  <c r="K29" i="76"/>
  <c r="J29" i="76"/>
  <c r="I29" i="76"/>
  <c r="H29" i="76"/>
  <c r="G29" i="76"/>
  <c r="P28" i="76"/>
  <c r="O28" i="76"/>
  <c r="N28" i="76"/>
  <c r="M28" i="76"/>
  <c r="L28" i="76"/>
  <c r="K28" i="76"/>
  <c r="J28" i="76"/>
  <c r="I28" i="76"/>
  <c r="H28" i="76"/>
  <c r="G28" i="76"/>
  <c r="P27" i="76"/>
  <c r="O27" i="76"/>
  <c r="N27" i="76"/>
  <c r="M27" i="76"/>
  <c r="L27" i="76"/>
  <c r="K27" i="76"/>
  <c r="J27" i="76"/>
  <c r="I27" i="76"/>
  <c r="H27" i="76"/>
  <c r="G27" i="76"/>
  <c r="P26" i="76"/>
  <c r="O26" i="76"/>
  <c r="N26" i="76"/>
  <c r="M26" i="76"/>
  <c r="L26" i="76"/>
  <c r="K26" i="76"/>
  <c r="J26" i="76"/>
  <c r="I26" i="76"/>
  <c r="H26" i="76"/>
  <c r="G26" i="76"/>
  <c r="P25" i="76"/>
  <c r="O25" i="76"/>
  <c r="N25" i="76"/>
  <c r="M25" i="76"/>
  <c r="L25" i="76"/>
  <c r="K25" i="76"/>
  <c r="J25" i="76"/>
  <c r="I25" i="76"/>
  <c r="H25" i="76"/>
  <c r="G25" i="76"/>
  <c r="K6" i="118"/>
  <c r="L4" i="118"/>
  <c r="D4" i="118"/>
  <c r="H2" i="118"/>
  <c r="A2" i="118"/>
  <c r="A1" i="118"/>
  <c r="P18" i="76"/>
  <c r="O18" i="76"/>
  <c r="N18" i="76"/>
  <c r="M18" i="76"/>
  <c r="L18" i="76"/>
  <c r="K18" i="76"/>
  <c r="J18" i="76"/>
  <c r="I18" i="76"/>
  <c r="H18" i="76"/>
  <c r="G18" i="76"/>
  <c r="P17" i="76"/>
  <c r="O17" i="76"/>
  <c r="N17" i="76"/>
  <c r="M17" i="76"/>
  <c r="L17" i="76"/>
  <c r="K17" i="76"/>
  <c r="J17" i="76"/>
  <c r="I17" i="76"/>
  <c r="H17" i="76"/>
  <c r="G17" i="76"/>
  <c r="P16" i="76"/>
  <c r="O16" i="76"/>
  <c r="N16" i="76"/>
  <c r="M16" i="76"/>
  <c r="L16" i="76"/>
  <c r="K16" i="76"/>
  <c r="J16" i="76"/>
  <c r="I16" i="76"/>
  <c r="H16" i="76"/>
  <c r="G16" i="76"/>
  <c r="P15" i="76"/>
  <c r="O15" i="76"/>
  <c r="N15" i="76"/>
  <c r="M15" i="76"/>
  <c r="L15" i="76"/>
  <c r="K15" i="76"/>
  <c r="J15" i="76"/>
  <c r="I15" i="76"/>
  <c r="H15" i="76"/>
  <c r="G15" i="76"/>
  <c r="P14" i="76"/>
  <c r="O14" i="76"/>
  <c r="N14" i="76"/>
  <c r="M14" i="76"/>
  <c r="L14" i="76"/>
  <c r="K14" i="76"/>
  <c r="J14" i="76"/>
  <c r="I14" i="76"/>
  <c r="H14" i="76"/>
  <c r="G14" i="76"/>
  <c r="K6" i="117"/>
  <c r="H2" i="117"/>
  <c r="L4" i="117"/>
  <c r="D4" i="117"/>
  <c r="A2" i="117"/>
  <c r="A1" i="117"/>
  <c r="G30" i="76" l="1"/>
  <c r="G19" i="76"/>
  <c r="J19" i="76" s="1"/>
  <c r="B28" i="78" l="1"/>
  <c r="B26" i="78"/>
  <c r="P52" i="49" s="1"/>
  <c r="B24" i="78"/>
  <c r="B22" i="78"/>
  <c r="B20" i="78"/>
  <c r="B18" i="78"/>
  <c r="B16" i="78"/>
  <c r="B14" i="78"/>
  <c r="P46" i="49" s="1"/>
  <c r="B12" i="78"/>
  <c r="P45" i="49" s="1"/>
  <c r="P44" i="49"/>
  <c r="CL18" i="49" l="1"/>
  <c r="CL41" i="49"/>
  <c r="CL23" i="49" s="1"/>
  <c r="G51" i="53"/>
  <c r="G46" i="53"/>
  <c r="C50" i="53"/>
  <c r="C51" i="53" s="1"/>
  <c r="A50" i="53"/>
  <c r="A51" i="53" s="1"/>
  <c r="C45" i="53"/>
  <c r="C46" i="53" s="1"/>
  <c r="A45" i="53"/>
  <c r="A46" i="53" s="1"/>
  <c r="CC18" i="49"/>
  <c r="CE52" i="49"/>
  <c r="CE29" i="49" s="1"/>
  <c r="CD52" i="49"/>
  <c r="CD29" i="49" s="1"/>
  <c r="CD51" i="49"/>
  <c r="CE50" i="49"/>
  <c r="CD50" i="49"/>
  <c r="CD28" i="49" s="1"/>
  <c r="CE47" i="49"/>
  <c r="CE27" i="49" s="1"/>
  <c r="CD46" i="49"/>
  <c r="CE45" i="49"/>
  <c r="CD45" i="49"/>
  <c r="CD26" i="49" s="1"/>
  <c r="CF26" i="49"/>
  <c r="CC41" i="49"/>
  <c r="CC23" i="49" s="1"/>
  <c r="A2" i="116"/>
  <c r="A1" i="116"/>
  <c r="F4" i="116" l="1"/>
  <c r="F4" i="115"/>
  <c r="A2" i="115"/>
  <c r="A1" i="115"/>
  <c r="G49" i="53" l="1"/>
  <c r="G44" i="53"/>
  <c r="A1" i="103" l="1"/>
  <c r="P47" i="103"/>
  <c r="O47" i="103"/>
  <c r="N47" i="103"/>
  <c r="M47" i="103"/>
  <c r="L47" i="103"/>
  <c r="K47" i="103"/>
  <c r="J47" i="103"/>
  <c r="I47" i="103"/>
  <c r="H47" i="103"/>
  <c r="G47" i="103"/>
  <c r="P46" i="103"/>
  <c r="O46" i="103"/>
  <c r="N46" i="103"/>
  <c r="M46" i="103"/>
  <c r="L46" i="103"/>
  <c r="K46" i="103"/>
  <c r="J46" i="103"/>
  <c r="I46" i="103"/>
  <c r="H46" i="103"/>
  <c r="G46" i="103"/>
  <c r="P45" i="103"/>
  <c r="O45" i="103"/>
  <c r="N45" i="103"/>
  <c r="M45" i="103"/>
  <c r="L45" i="103"/>
  <c r="K45" i="103"/>
  <c r="J45" i="103"/>
  <c r="I45" i="103"/>
  <c r="H45" i="103"/>
  <c r="G45" i="103"/>
  <c r="P44" i="103"/>
  <c r="O44" i="103"/>
  <c r="N44" i="103"/>
  <c r="M44" i="103"/>
  <c r="L44" i="103"/>
  <c r="K44" i="103"/>
  <c r="J44" i="103"/>
  <c r="I44" i="103"/>
  <c r="H44" i="103"/>
  <c r="G44" i="103"/>
  <c r="P43" i="103"/>
  <c r="O43" i="103"/>
  <c r="N43" i="103"/>
  <c r="M43" i="103"/>
  <c r="L43" i="103"/>
  <c r="K43" i="103"/>
  <c r="J43" i="103"/>
  <c r="I43" i="103"/>
  <c r="H43" i="103"/>
  <c r="G43" i="103"/>
  <c r="P42" i="103"/>
  <c r="O42" i="103"/>
  <c r="N42" i="103"/>
  <c r="M42" i="103"/>
  <c r="L42" i="103"/>
  <c r="K42" i="103"/>
  <c r="J42" i="103"/>
  <c r="I42" i="103"/>
  <c r="H42" i="103"/>
  <c r="G42" i="103"/>
  <c r="P41" i="103"/>
  <c r="O41" i="103"/>
  <c r="N41" i="103"/>
  <c r="M41" i="103"/>
  <c r="L41" i="103"/>
  <c r="K41" i="103"/>
  <c r="J41" i="103"/>
  <c r="I41" i="103"/>
  <c r="H41" i="103"/>
  <c r="G41" i="103"/>
  <c r="P40" i="103"/>
  <c r="O40" i="103"/>
  <c r="N40" i="103"/>
  <c r="M40" i="103"/>
  <c r="L40" i="103"/>
  <c r="K40" i="103"/>
  <c r="J40" i="103"/>
  <c r="I40" i="103"/>
  <c r="H40" i="103"/>
  <c r="G40" i="103"/>
  <c r="P39" i="103"/>
  <c r="O39" i="103"/>
  <c r="N39" i="103"/>
  <c r="M39" i="103"/>
  <c r="L39" i="103"/>
  <c r="K39" i="103"/>
  <c r="J39" i="103"/>
  <c r="I39" i="103"/>
  <c r="H39" i="103"/>
  <c r="G39" i="103"/>
  <c r="P38" i="103"/>
  <c r="O38" i="103"/>
  <c r="N38" i="103"/>
  <c r="M38" i="103"/>
  <c r="L38" i="103"/>
  <c r="K38" i="103"/>
  <c r="J38" i="103"/>
  <c r="I38" i="103"/>
  <c r="H38" i="103"/>
  <c r="G38" i="103"/>
  <c r="P37" i="103"/>
  <c r="O37" i="103"/>
  <c r="N37" i="103"/>
  <c r="M37" i="103"/>
  <c r="L37" i="103"/>
  <c r="K37" i="103"/>
  <c r="J37" i="103"/>
  <c r="I37" i="103"/>
  <c r="H37" i="103"/>
  <c r="G37" i="103"/>
  <c r="P36" i="103"/>
  <c r="O36" i="103"/>
  <c r="N36" i="103"/>
  <c r="M36" i="103"/>
  <c r="L36" i="103"/>
  <c r="K36" i="103"/>
  <c r="J36" i="103"/>
  <c r="I36" i="103"/>
  <c r="H36" i="103"/>
  <c r="G36" i="103"/>
  <c r="P24" i="103"/>
  <c r="O24" i="103"/>
  <c r="N24" i="103"/>
  <c r="M24" i="103"/>
  <c r="L24" i="103"/>
  <c r="K24" i="103"/>
  <c r="J24" i="103"/>
  <c r="I24" i="103"/>
  <c r="H24" i="103"/>
  <c r="G24" i="103"/>
  <c r="P23" i="103"/>
  <c r="O23" i="103"/>
  <c r="N23" i="103"/>
  <c r="M23" i="103"/>
  <c r="L23" i="103"/>
  <c r="K23" i="103"/>
  <c r="J23" i="103"/>
  <c r="I23" i="103"/>
  <c r="H23" i="103"/>
  <c r="G23" i="103"/>
  <c r="P22" i="103"/>
  <c r="O22" i="103"/>
  <c r="N22" i="103"/>
  <c r="M22" i="103"/>
  <c r="L22" i="103"/>
  <c r="K22" i="103"/>
  <c r="J22" i="103"/>
  <c r="I22" i="103"/>
  <c r="H22" i="103"/>
  <c r="G22" i="103"/>
  <c r="P21" i="103"/>
  <c r="O21" i="103"/>
  <c r="N21" i="103"/>
  <c r="M21" i="103"/>
  <c r="L21" i="103"/>
  <c r="K21" i="103"/>
  <c r="J21" i="103"/>
  <c r="I21" i="103"/>
  <c r="H21" i="103"/>
  <c r="G21" i="103"/>
  <c r="P20" i="103"/>
  <c r="O20" i="103"/>
  <c r="N20" i="103"/>
  <c r="M20" i="103"/>
  <c r="L20" i="103"/>
  <c r="K20" i="103"/>
  <c r="J20" i="103"/>
  <c r="I20" i="103"/>
  <c r="H20" i="103"/>
  <c r="G20" i="103"/>
  <c r="P19" i="103"/>
  <c r="O19" i="103"/>
  <c r="N19" i="103"/>
  <c r="M19" i="103"/>
  <c r="L19" i="103"/>
  <c r="K19" i="103"/>
  <c r="J19" i="103"/>
  <c r="I19" i="103"/>
  <c r="H19" i="103"/>
  <c r="P18" i="103"/>
  <c r="O18" i="103"/>
  <c r="N18" i="103"/>
  <c r="M18" i="103"/>
  <c r="L18" i="103"/>
  <c r="K18" i="103"/>
  <c r="J18" i="103"/>
  <c r="I18" i="103"/>
  <c r="H18" i="103"/>
  <c r="G18" i="103"/>
  <c r="P17" i="103"/>
  <c r="O17" i="103"/>
  <c r="N17" i="103"/>
  <c r="M17" i="103"/>
  <c r="L17" i="103"/>
  <c r="K17" i="103"/>
  <c r="J17" i="103"/>
  <c r="I17" i="103"/>
  <c r="H17" i="103"/>
  <c r="G17" i="103"/>
  <c r="P16" i="103"/>
  <c r="O16" i="103"/>
  <c r="N16" i="103"/>
  <c r="M16" i="103"/>
  <c r="F18" i="49"/>
  <c r="C18" i="49"/>
  <c r="D42" i="49"/>
  <c r="D24" i="49" s="1"/>
  <c r="D41" i="49"/>
  <c r="D23" i="49" s="1"/>
  <c r="D40" i="49"/>
  <c r="D22" i="49" s="1"/>
  <c r="D39" i="49"/>
  <c r="D21" i="49" s="1"/>
  <c r="C27" i="49"/>
  <c r="C26" i="49"/>
  <c r="E25" i="49"/>
  <c r="D25" i="49"/>
  <c r="C25" i="49"/>
  <c r="E24" i="49"/>
  <c r="C24" i="49"/>
  <c r="E23" i="49"/>
  <c r="C23" i="49"/>
  <c r="E22" i="49"/>
  <c r="C22" i="49"/>
  <c r="E21" i="49"/>
  <c r="C21" i="49"/>
  <c r="FD39" i="49"/>
  <c r="FA39" i="49"/>
  <c r="EX39" i="49"/>
  <c r="EU39" i="49"/>
  <c r="DJ39" i="49"/>
  <c r="DM39" i="49"/>
  <c r="EF39" i="49"/>
  <c r="CS39" i="49"/>
  <c r="DE39" i="49"/>
  <c r="DB39" i="49"/>
  <c r="CV39" i="49"/>
  <c r="CI41" i="49"/>
  <c r="CG39" i="49"/>
  <c r="BZ41" i="49"/>
  <c r="BX39" i="49"/>
  <c r="BO39" i="49"/>
  <c r="BI39" i="49"/>
  <c r="BE39" i="49"/>
  <c r="AW39" i="49"/>
  <c r="AQ39" i="49"/>
  <c r="AM39" i="49"/>
  <c r="AE39" i="49"/>
  <c r="Y39" i="49"/>
  <c r="U39" i="49"/>
  <c r="P39" i="49"/>
  <c r="J39" i="49"/>
  <c r="G42" i="49"/>
  <c r="G41" i="49"/>
  <c r="G40" i="49"/>
  <c r="G39" i="49"/>
  <c r="G54" i="103" l="1"/>
  <c r="J54" i="103" s="1"/>
  <c r="CH26" i="49"/>
  <c r="CG26" i="49"/>
  <c r="BY26" i="49"/>
  <c r="BX26" i="49"/>
  <c r="O53" i="49"/>
  <c r="O52" i="49"/>
  <c r="O51" i="49"/>
  <c r="O50" i="49"/>
  <c r="O49" i="49"/>
  <c r="O48" i="49"/>
  <c r="O47" i="49"/>
  <c r="O46" i="49"/>
  <c r="O45" i="49"/>
  <c r="Q53" i="49"/>
  <c r="Q52" i="49"/>
  <c r="Q51" i="49"/>
  <c r="Q50" i="49"/>
  <c r="Q49" i="49"/>
  <c r="Q48" i="49"/>
  <c r="Q47" i="49"/>
  <c r="Q46" i="49"/>
  <c r="Q45" i="49"/>
  <c r="P26" i="49" l="1"/>
  <c r="P27" i="49"/>
  <c r="P53" i="49"/>
  <c r="P51" i="49"/>
  <c r="P50" i="49"/>
  <c r="P49" i="49"/>
  <c r="P48" i="49"/>
  <c r="P47" i="49"/>
  <c r="G19" i="103" l="1"/>
  <c r="L16" i="103"/>
  <c r="K16" i="103"/>
  <c r="J16" i="103"/>
  <c r="I16" i="103"/>
  <c r="H16" i="103"/>
  <c r="G16" i="103" l="1"/>
  <c r="P15" i="103"/>
  <c r="O15" i="103"/>
  <c r="N15" i="103"/>
  <c r="M15" i="103"/>
  <c r="L15" i="103"/>
  <c r="K15" i="103"/>
  <c r="J15" i="103"/>
  <c r="I15" i="103"/>
  <c r="H15" i="103"/>
  <c r="G15" i="103"/>
  <c r="P14" i="103"/>
  <c r="O14" i="103"/>
  <c r="N14" i="103"/>
  <c r="M14" i="103"/>
  <c r="L14" i="103"/>
  <c r="K14" i="103"/>
  <c r="J14" i="103"/>
  <c r="I14" i="103"/>
  <c r="H14" i="103"/>
  <c r="G14" i="103"/>
  <c r="P13" i="103" l="1"/>
  <c r="O13" i="103"/>
  <c r="N13" i="103"/>
  <c r="M13" i="103"/>
  <c r="L13" i="103"/>
  <c r="K13" i="103"/>
  <c r="J13" i="103" l="1"/>
  <c r="I13" i="103"/>
  <c r="H13" i="103"/>
  <c r="G13" i="103"/>
  <c r="G31" i="103" l="1"/>
  <c r="J31" i="103" s="1"/>
  <c r="F6" i="65"/>
  <c r="F7" i="66"/>
  <c r="F7" i="32"/>
  <c r="F7" i="31"/>
  <c r="F6" i="69"/>
  <c r="F4" i="72"/>
  <c r="B13" i="71"/>
  <c r="DN45" i="49" s="1"/>
  <c r="B14" i="71"/>
  <c r="DN46" i="49" s="1"/>
  <c r="B12" i="71"/>
  <c r="DN44" i="49" s="1"/>
  <c r="F6" i="71"/>
  <c r="F6" i="61"/>
  <c r="F6" i="30"/>
  <c r="K38" i="93"/>
  <c r="K12" i="93"/>
  <c r="D44" i="49" l="1"/>
  <c r="D26" i="49" s="1"/>
  <c r="E28" i="49" s="1"/>
  <c r="F5" i="93"/>
  <c r="F6" i="91"/>
  <c r="K26" i="102"/>
  <c r="K13" i="102"/>
  <c r="F5" i="85"/>
  <c r="F6" i="102"/>
  <c r="F6" i="23"/>
  <c r="K25" i="101"/>
  <c r="K12" i="101"/>
  <c r="F6" i="101"/>
  <c r="F6" i="21"/>
  <c r="F6" i="97"/>
  <c r="F6" i="19"/>
  <c r="F6" i="70"/>
  <c r="F6" i="18"/>
  <c r="G27" i="81" l="1"/>
  <c r="G20" i="81"/>
  <c r="G13" i="81"/>
  <c r="K2" i="81"/>
  <c r="F4" i="81"/>
  <c r="G27" i="80"/>
  <c r="G20" i="80"/>
  <c r="G13" i="80"/>
  <c r="K2" i="80"/>
  <c r="F4" i="80"/>
  <c r="G29" i="17"/>
  <c r="G21" i="17"/>
  <c r="G13" i="17"/>
  <c r="F4" i="17"/>
  <c r="G194" i="15"/>
  <c r="F185" i="15"/>
  <c r="G141" i="15"/>
  <c r="F132" i="15"/>
  <c r="G13" i="15"/>
  <c r="F4" i="15"/>
  <c r="B16" i="14"/>
  <c r="B14" i="14"/>
  <c r="B12" i="14"/>
  <c r="F6" i="14"/>
  <c r="B15" i="13"/>
  <c r="B13" i="13"/>
  <c r="B11" i="13"/>
  <c r="F5" i="13"/>
  <c r="F4" i="78"/>
  <c r="F4" i="12"/>
  <c r="F4" i="11"/>
  <c r="K24" i="76"/>
  <c r="K13" i="76"/>
  <c r="F4" i="76"/>
  <c r="F110" i="106"/>
  <c r="F109" i="106"/>
  <c r="F58" i="106"/>
  <c r="F57" i="106"/>
  <c r="F5" i="106"/>
  <c r="F4" i="106"/>
  <c r="F110" i="104"/>
  <c r="F109" i="104"/>
  <c r="F58" i="104"/>
  <c r="F57" i="104"/>
  <c r="F4" i="104"/>
  <c r="F110" i="51"/>
  <c r="F109" i="51"/>
  <c r="F58" i="51"/>
  <c r="F57" i="51"/>
  <c r="F5" i="51"/>
  <c r="F110" i="10"/>
  <c r="F109" i="10"/>
  <c r="F58" i="10"/>
  <c r="F57" i="10"/>
  <c r="F4" i="10" l="1"/>
  <c r="K35" i="103"/>
  <c r="K12" i="103"/>
  <c r="F4" i="103" l="1"/>
  <c r="H2" i="67"/>
  <c r="H2" i="4"/>
  <c r="H2" i="43"/>
  <c r="H2" i="44"/>
  <c r="H2" i="46"/>
  <c r="H2" i="45"/>
  <c r="H2" i="3"/>
  <c r="F8" i="1"/>
  <c r="DE21" i="49"/>
  <c r="DD28" i="49"/>
  <c r="DD26" i="49"/>
  <c r="DF25" i="49"/>
  <c r="DE25" i="49"/>
  <c r="DD25" i="49"/>
  <c r="DF24" i="49"/>
  <c r="DE24" i="49"/>
  <c r="DD24" i="49"/>
  <c r="DF23" i="49"/>
  <c r="DE23" i="49"/>
  <c r="DD23" i="49"/>
  <c r="DF22" i="49"/>
  <c r="DE22" i="49"/>
  <c r="DD22" i="49"/>
  <c r="DF21" i="49"/>
  <c r="DD21" i="49"/>
  <c r="CZ28" i="49"/>
  <c r="CY28" i="49"/>
  <c r="CX28" i="49"/>
  <c r="CY39" i="49"/>
  <c r="CY21" i="49" s="1"/>
  <c r="CX26" i="49"/>
  <c r="CZ25" i="49"/>
  <c r="CY25" i="49"/>
  <c r="CX25" i="49"/>
  <c r="CZ24" i="49"/>
  <c r="CY24" i="49"/>
  <c r="CX24" i="49"/>
  <c r="CZ23" i="49"/>
  <c r="CY23" i="49"/>
  <c r="CX23" i="49"/>
  <c r="CZ22" i="49"/>
  <c r="CY22" i="49"/>
  <c r="CX22" i="49"/>
  <c r="CZ21" i="49"/>
  <c r="CX21" i="49"/>
  <c r="CI18" i="49"/>
  <c r="CF18" i="49"/>
  <c r="BZ18" i="49"/>
  <c r="G53" i="53"/>
  <c r="G57" i="53"/>
  <c r="G55" i="53"/>
  <c r="G28" i="53" l="1"/>
  <c r="C28" i="53"/>
  <c r="A28" i="53"/>
  <c r="G20" i="53"/>
  <c r="G19" i="53"/>
  <c r="G18" i="53"/>
  <c r="G17" i="53"/>
  <c r="G16" i="53"/>
  <c r="G15" i="53"/>
  <c r="G14" i="53"/>
  <c r="G13" i="53"/>
  <c r="C13" i="53"/>
  <c r="C15" i="53" s="1"/>
  <c r="A13" i="53"/>
  <c r="A14" i="53" s="1"/>
  <c r="C48" i="53"/>
  <c r="C49" i="53" s="1"/>
  <c r="A48" i="53"/>
  <c r="A49" i="53" s="1"/>
  <c r="C47" i="53"/>
  <c r="A47" i="53"/>
  <c r="C43" i="53"/>
  <c r="C44" i="53" s="1"/>
  <c r="A43" i="53"/>
  <c r="A44" i="53" s="1"/>
  <c r="A2" i="97"/>
  <c r="A1" i="97"/>
  <c r="A2" i="19"/>
  <c r="A1" i="19"/>
  <c r="A2" i="70"/>
  <c r="A1" i="70"/>
  <c r="N57" i="41"/>
  <c r="L57" i="41" s="1"/>
  <c r="O57" i="41" s="1"/>
  <c r="N58" i="41"/>
  <c r="L58" i="41" s="1"/>
  <c r="O58" i="41" s="1"/>
  <c r="N59" i="41"/>
  <c r="L59" i="41" s="1"/>
  <c r="O59" i="41" s="1"/>
  <c r="L60" i="41"/>
  <c r="O60" i="41" s="1"/>
  <c r="L61" i="41"/>
  <c r="O61" i="41" s="1"/>
  <c r="L62" i="41"/>
  <c r="O62" i="41" s="1"/>
  <c r="L63" i="41"/>
  <c r="L64" i="41"/>
  <c r="L65" i="41"/>
  <c r="O65" i="41" s="1"/>
  <c r="L66" i="41"/>
  <c r="O66" i="41" s="1"/>
  <c r="L67" i="41"/>
  <c r="O67" i="41" s="1"/>
  <c r="L68" i="41"/>
  <c r="O68" i="41" s="1"/>
  <c r="L69" i="41"/>
  <c r="O69" i="41" s="1"/>
  <c r="L70" i="41"/>
  <c r="O70" i="41" s="1"/>
  <c r="L71" i="41"/>
  <c r="O71" i="41" s="1"/>
  <c r="L72" i="41"/>
  <c r="O72" i="41" s="1"/>
  <c r="L73" i="41"/>
  <c r="O73" i="41" s="1"/>
  <c r="L74" i="41"/>
  <c r="O74" i="41" s="1"/>
  <c r="N75" i="41"/>
  <c r="L75" i="41" s="1"/>
  <c r="A15" i="53" l="1"/>
  <c r="A16" i="53"/>
  <c r="C14" i="53"/>
  <c r="C16" i="53"/>
  <c r="A24" i="1" l="1"/>
  <c r="A25" i="1"/>
  <c r="A26" i="1"/>
  <c r="A27" i="1"/>
  <c r="A28" i="1"/>
  <c r="A29" i="1"/>
  <c r="A23" i="1"/>
  <c r="A106" i="106"/>
  <c r="A105" i="106"/>
  <c r="A54" i="106"/>
  <c r="A53" i="106"/>
  <c r="A2" i="106"/>
  <c r="A1" i="106"/>
  <c r="A106" i="104"/>
  <c r="A105" i="104"/>
  <c r="A54" i="104"/>
  <c r="A53" i="104"/>
  <c r="A2" i="104"/>
  <c r="E44" i="49" l="1"/>
  <c r="E26" i="49" s="1"/>
  <c r="A2" i="103"/>
  <c r="CK30" i="49"/>
  <c r="CK29" i="49"/>
  <c r="CB30" i="49"/>
  <c r="CB29" i="49"/>
  <c r="E45" i="49" l="1"/>
  <c r="E27" i="49" s="1"/>
  <c r="D45" i="49"/>
  <c r="D27" i="49" s="1"/>
  <c r="E29" i="49" s="1"/>
  <c r="E30" i="49" l="1"/>
  <c r="A1" i="40"/>
  <c r="A1" i="37"/>
  <c r="A1" i="36"/>
  <c r="A1" i="35"/>
  <c r="A1" i="34"/>
  <c r="A1" i="33"/>
  <c r="A1" i="67"/>
  <c r="A1" i="4"/>
  <c r="A1" i="43"/>
  <c r="A1" i="44"/>
  <c r="A1" i="46"/>
  <c r="A1" i="45"/>
  <c r="A1" i="3"/>
  <c r="J123" i="72" l="1"/>
  <c r="J122" i="72"/>
  <c r="J120" i="72"/>
  <c r="CI23" i="49" l="1"/>
  <c r="CI28" i="49"/>
  <c r="CI27" i="49"/>
  <c r="CI26" i="49"/>
  <c r="BZ23" i="49"/>
  <c r="CJ26" i="49" l="1"/>
  <c r="DH50" i="49" l="1"/>
  <c r="DG50" i="49"/>
  <c r="DH49" i="49"/>
  <c r="DG49" i="49"/>
  <c r="DH25" i="49"/>
  <c r="DG25" i="49"/>
  <c r="DI24" i="49"/>
  <c r="DH24" i="49"/>
  <c r="DG24" i="49"/>
  <c r="DI23" i="49"/>
  <c r="DH23" i="49"/>
  <c r="DG23" i="49"/>
  <c r="DI22" i="49"/>
  <c r="DH22" i="49"/>
  <c r="DG22" i="49"/>
  <c r="DI21" i="49"/>
  <c r="DH21" i="49"/>
  <c r="DG21" i="49"/>
  <c r="CT25" i="49"/>
  <c r="CS25" i="49"/>
  <c r="CR25" i="49"/>
  <c r="CT24" i="49"/>
  <c r="CS24" i="49"/>
  <c r="CR24" i="49"/>
  <c r="CT23" i="49"/>
  <c r="CS23" i="49"/>
  <c r="CR23" i="49"/>
  <c r="CT22" i="49"/>
  <c r="CS22" i="49"/>
  <c r="CR22" i="49"/>
  <c r="CT21" i="49"/>
  <c r="CR21" i="49"/>
  <c r="CS21" i="49"/>
  <c r="BQ25" i="49"/>
  <c r="BQ27" i="49"/>
  <c r="BQ26" i="49"/>
  <c r="BS25" i="49"/>
  <c r="BR25" i="49"/>
  <c r="AY27" i="49"/>
  <c r="AY26" i="49"/>
  <c r="BA25" i="49"/>
  <c r="AZ25" i="49"/>
  <c r="AY25" i="49"/>
  <c r="AI25" i="49"/>
  <c r="AG27" i="49"/>
  <c r="AG26" i="49"/>
  <c r="AH25" i="49"/>
  <c r="AG25" i="49"/>
  <c r="BQ18" i="49"/>
  <c r="AY18" i="49"/>
  <c r="AG18" i="49"/>
  <c r="DG31" i="49" l="1"/>
  <c r="DH31" i="49"/>
  <c r="P28" i="49"/>
  <c r="P21" i="49"/>
  <c r="P25" i="49"/>
  <c r="O25" i="49"/>
  <c r="Q24" i="49"/>
  <c r="P24" i="49"/>
  <c r="O24" i="49"/>
  <c r="Q23" i="49"/>
  <c r="P23" i="49"/>
  <c r="O23" i="49"/>
  <c r="Q22" i="49"/>
  <c r="P22" i="49"/>
  <c r="O22" i="49"/>
  <c r="Q21" i="49"/>
  <c r="O21" i="49"/>
  <c r="O18" i="49"/>
  <c r="H24" i="49"/>
  <c r="H23" i="49"/>
  <c r="H22" i="49"/>
  <c r="H21" i="49"/>
  <c r="F27" i="49"/>
  <c r="F26" i="49"/>
  <c r="H25" i="49"/>
  <c r="G25" i="49"/>
  <c r="F25" i="49"/>
  <c r="F24" i="49"/>
  <c r="F23" i="49"/>
  <c r="F22" i="49"/>
  <c r="F21" i="49"/>
  <c r="G24" i="49"/>
  <c r="G23" i="49"/>
  <c r="G22" i="49"/>
  <c r="G21" i="49"/>
  <c r="A2" i="81" l="1"/>
  <c r="A2" i="80"/>
  <c r="A2" i="78"/>
  <c r="A1" i="78"/>
  <c r="G45" i="49" l="1"/>
  <c r="G27" i="49" s="1"/>
  <c r="H29" i="49" s="1"/>
  <c r="G44" i="49"/>
  <c r="G26" i="49" s="1"/>
  <c r="H28" i="49" s="1"/>
  <c r="A2" i="76"/>
  <c r="A1" i="76"/>
  <c r="Q28" i="81"/>
  <c r="P28" i="81"/>
  <c r="O28" i="81"/>
  <c r="N28" i="81"/>
  <c r="M28" i="81"/>
  <c r="L28" i="81"/>
  <c r="K28" i="81"/>
  <c r="J28" i="81"/>
  <c r="I28" i="81"/>
  <c r="H28" i="81"/>
  <c r="G28" i="81"/>
  <c r="F28" i="81"/>
  <c r="Q21" i="81"/>
  <c r="P21" i="81"/>
  <c r="O21" i="81"/>
  <c r="N21" i="81"/>
  <c r="M21" i="81"/>
  <c r="L21" i="81"/>
  <c r="K21" i="81"/>
  <c r="J21" i="81"/>
  <c r="I21" i="81"/>
  <c r="H21" i="81"/>
  <c r="G21" i="81"/>
  <c r="F21" i="81"/>
  <c r="Q14" i="81"/>
  <c r="P14" i="81"/>
  <c r="O14" i="81"/>
  <c r="N14" i="81"/>
  <c r="M14" i="81"/>
  <c r="L14" i="81"/>
  <c r="K14" i="81"/>
  <c r="J14" i="81"/>
  <c r="I14" i="81"/>
  <c r="H14" i="81"/>
  <c r="G14" i="81"/>
  <c r="F14" i="81"/>
  <c r="Q28" i="80"/>
  <c r="P28" i="80"/>
  <c r="O28" i="80"/>
  <c r="N28" i="80"/>
  <c r="M28" i="80"/>
  <c r="L28" i="80"/>
  <c r="K28" i="80"/>
  <c r="J28" i="80"/>
  <c r="I28" i="80"/>
  <c r="H28" i="80"/>
  <c r="G28" i="80"/>
  <c r="F28" i="80"/>
  <c r="Q21" i="80"/>
  <c r="P21" i="80"/>
  <c r="O21" i="80"/>
  <c r="N21" i="80"/>
  <c r="M21" i="80"/>
  <c r="L21" i="80"/>
  <c r="K21" i="80"/>
  <c r="J21" i="80"/>
  <c r="I21" i="80"/>
  <c r="H21" i="80"/>
  <c r="G21" i="80"/>
  <c r="F21" i="80"/>
  <c r="Q14" i="80"/>
  <c r="P14" i="80"/>
  <c r="O14" i="80"/>
  <c r="N14" i="80"/>
  <c r="M14" i="80"/>
  <c r="L14" i="80"/>
  <c r="K14" i="80"/>
  <c r="J14" i="80"/>
  <c r="I14" i="80"/>
  <c r="H14" i="80"/>
  <c r="G14" i="80"/>
  <c r="F14" i="80"/>
  <c r="J30" i="76"/>
  <c r="H45" i="49" s="1"/>
  <c r="H27" i="49" s="1"/>
  <c r="H44" i="49"/>
  <c r="H26" i="49" s="1"/>
  <c r="F15" i="81" l="1"/>
  <c r="AH45" i="49" s="1"/>
  <c r="F29" i="81"/>
  <c r="F29" i="80"/>
  <c r="F22" i="81"/>
  <c r="F22" i="80"/>
  <c r="AZ44" i="49" s="1"/>
  <c r="F15" i="80"/>
  <c r="AH44" i="49" s="1"/>
  <c r="G75" i="53"/>
  <c r="G74" i="53"/>
  <c r="G73" i="53"/>
  <c r="G70" i="53"/>
  <c r="G69" i="53"/>
  <c r="G60" i="53"/>
  <c r="G68" i="53"/>
  <c r="G56" i="53"/>
  <c r="G54" i="53"/>
  <c r="G47" i="53"/>
  <c r="G42" i="53"/>
  <c r="G35" i="53"/>
  <c r="G30" i="53"/>
  <c r="G22" i="53"/>
  <c r="G21" i="53"/>
  <c r="B5" i="67"/>
  <c r="H4" i="54" s="1"/>
  <c r="B5" i="4"/>
  <c r="B5" i="43"/>
  <c r="B5" i="44"/>
  <c r="E4" i="54" s="1"/>
  <c r="B5" i="46"/>
  <c r="D4" i="54" s="1"/>
  <c r="B5" i="45"/>
  <c r="C4" i="54" s="1"/>
  <c r="B5" i="3"/>
  <c r="DU25" i="49"/>
  <c r="H7" i="41"/>
  <c r="B10" i="124" l="1"/>
  <c r="B10" i="125"/>
  <c r="B19" i="14"/>
  <c r="B21" i="32"/>
  <c r="B7" i="115"/>
  <c r="B19" i="13"/>
  <c r="B58" i="124"/>
  <c r="B58" i="125"/>
  <c r="B30" i="66"/>
  <c r="B20" i="66"/>
  <c r="B10" i="70"/>
  <c r="B17" i="65"/>
  <c r="B15" i="71"/>
  <c r="B7" i="116"/>
  <c r="B67" i="93"/>
  <c r="B34" i="91"/>
  <c r="B9" i="30"/>
  <c r="B10" i="97"/>
  <c r="B6" i="72"/>
  <c r="BR44" i="49"/>
  <c r="BR26" i="49" s="1"/>
  <c r="J29" i="80"/>
  <c r="BS44" i="49" s="1"/>
  <c r="BS26" i="49" s="1"/>
  <c r="AZ26" i="49"/>
  <c r="AY46" i="49"/>
  <c r="AY31" i="49" s="1"/>
  <c r="AH27" i="49"/>
  <c r="AG47" i="49"/>
  <c r="AG32" i="49" s="1"/>
  <c r="AH26" i="49"/>
  <c r="AI28" i="49" s="1"/>
  <c r="AG46" i="49"/>
  <c r="AG31" i="49" s="1"/>
  <c r="BQ46" i="49"/>
  <c r="BQ31" i="49" s="1"/>
  <c r="BR45" i="49"/>
  <c r="J29" i="81"/>
  <c r="BS45" i="49" s="1"/>
  <c r="BS27" i="49" s="1"/>
  <c r="B4" i="54"/>
  <c r="E6" i="53"/>
  <c r="E10" i="53"/>
  <c r="F4" i="54"/>
  <c r="E11" i="53"/>
  <c r="G4" i="54"/>
  <c r="H30" i="49"/>
  <c r="J124" i="72"/>
  <c r="E12" i="53"/>
  <c r="E9" i="53"/>
  <c r="E8" i="53"/>
  <c r="E7" i="53"/>
  <c r="J22" i="81"/>
  <c r="BA45" i="49" s="1"/>
  <c r="BA27" i="49" s="1"/>
  <c r="AZ45" i="49"/>
  <c r="J15" i="81"/>
  <c r="AI45" i="49" s="1"/>
  <c r="AI27" i="49" s="1"/>
  <c r="J15" i="80"/>
  <c r="AI44" i="49" s="1"/>
  <c r="AI26" i="49" s="1"/>
  <c r="J22" i="80"/>
  <c r="BA44" i="49" s="1"/>
  <c r="BA26" i="49" s="1"/>
  <c r="N2" i="1"/>
  <c r="AI29" i="49" l="1"/>
  <c r="AI30" i="49" s="1"/>
  <c r="BA28" i="49"/>
  <c r="BS28" i="49"/>
  <c r="AZ27" i="49"/>
  <c r="BA29" i="49" s="1"/>
  <c r="AY47" i="49"/>
  <c r="AY32" i="49" s="1"/>
  <c r="BR27" i="49"/>
  <c r="BS29" i="49" s="1"/>
  <c r="BQ47" i="49"/>
  <c r="BQ32" i="49" s="1"/>
  <c r="CL39" i="49"/>
  <c r="CL21" i="49" s="1"/>
  <c r="G50" i="53"/>
  <c r="CC39" i="49"/>
  <c r="CC21" i="49" s="1"/>
  <c r="G45" i="53"/>
  <c r="G63" i="53"/>
  <c r="DS39" i="49"/>
  <c r="CI39" i="49"/>
  <c r="CI21" i="49" s="1"/>
  <c r="G48" i="53"/>
  <c r="G43" i="53"/>
  <c r="BZ39" i="49"/>
  <c r="FF18" i="49"/>
  <c r="BA30" i="49" l="1"/>
  <c r="BS30" i="49"/>
  <c r="E18" i="39"/>
  <c r="E17" i="39"/>
  <c r="E18" i="35"/>
  <c r="E17" i="35"/>
  <c r="E19" i="34"/>
  <c r="E18" i="34"/>
  <c r="E15" i="33"/>
  <c r="E13" i="33"/>
  <c r="E11" i="52"/>
  <c r="E10" i="52"/>
  <c r="E11" i="38"/>
  <c r="F5" i="10" l="1"/>
  <c r="D73" i="1"/>
  <c r="D72" i="1"/>
  <c r="D71" i="1"/>
  <c r="D70" i="1"/>
  <c r="D69" i="1"/>
  <c r="J14" i="1"/>
  <c r="J13" i="1"/>
  <c r="J11" i="1"/>
  <c r="FD25" i="49" l="1"/>
  <c r="FA25" i="49"/>
  <c r="EX25" i="49"/>
  <c r="BW26" i="49" l="1"/>
  <c r="M25" i="49"/>
  <c r="Q1" i="11" l="1"/>
  <c r="Q183" i="15"/>
  <c r="Q130" i="15"/>
  <c r="Q2" i="15"/>
  <c r="A2" i="65"/>
  <c r="A1" i="65"/>
  <c r="A2" i="66"/>
  <c r="A1" i="66"/>
  <c r="A2" i="32"/>
  <c r="A1" i="32"/>
  <c r="A2" i="31"/>
  <c r="A2" i="18"/>
  <c r="A2" i="17"/>
  <c r="A183" i="15"/>
  <c r="A130" i="15"/>
  <c r="A2" i="15"/>
  <c r="A2" i="14"/>
  <c r="A2" i="13"/>
  <c r="A2" i="12"/>
  <c r="A2" i="11"/>
  <c r="A106" i="51"/>
  <c r="A105" i="51"/>
  <c r="A54" i="51"/>
  <c r="A53" i="51"/>
  <c r="A2" i="51"/>
  <c r="A106" i="10"/>
  <c r="A105" i="10"/>
  <c r="A54" i="10"/>
  <c r="A53" i="10"/>
  <c r="A2" i="10"/>
  <c r="A1" i="31"/>
  <c r="A1" i="18"/>
  <c r="A1" i="17"/>
  <c r="A182" i="15"/>
  <c r="A129" i="15"/>
  <c r="A1" i="15"/>
  <c r="A1" i="14"/>
  <c r="A1" i="13"/>
  <c r="A1" i="12"/>
  <c r="A1" i="11"/>
  <c r="A1" i="51"/>
  <c r="FC18" i="49"/>
  <c r="EZ18" i="49"/>
  <c r="EW18" i="49"/>
  <c r="C75" i="53"/>
  <c r="A75" i="53"/>
  <c r="C74" i="53"/>
  <c r="A74" i="53"/>
  <c r="C73" i="53"/>
  <c r="A73" i="53"/>
  <c r="ET18" i="49"/>
  <c r="BW18" i="49"/>
  <c r="BT18" i="49"/>
  <c r="BN18" i="49"/>
  <c r="BK18" i="49"/>
  <c r="BH18" i="49"/>
  <c r="BE18" i="49"/>
  <c r="BB18" i="49"/>
  <c r="AV18" i="49"/>
  <c r="AS18" i="49"/>
  <c r="AP18" i="49"/>
  <c r="AM18" i="49"/>
  <c r="AJ18" i="49"/>
  <c r="AD18" i="49"/>
  <c r="AA18" i="49"/>
  <c r="X18" i="49"/>
  <c r="U18" i="49"/>
  <c r="R18" i="49"/>
  <c r="L18" i="49"/>
  <c r="I18" i="49"/>
  <c r="C69" i="53"/>
  <c r="A69" i="53"/>
  <c r="C42" i="53"/>
  <c r="A42" i="53"/>
  <c r="C38" i="53"/>
  <c r="A38" i="53"/>
  <c r="C35" i="53"/>
  <c r="C36" i="53" s="1"/>
  <c r="C37" i="53" s="1"/>
  <c r="C31" i="53"/>
  <c r="A31" i="53"/>
  <c r="C30" i="53"/>
  <c r="A30" i="53"/>
  <c r="C29" i="53"/>
  <c r="A29" i="53"/>
  <c r="C25" i="53"/>
  <c r="C26" i="53" s="1"/>
  <c r="C27" i="53" s="1"/>
  <c r="A25" i="53"/>
  <c r="A26" i="53" s="1"/>
  <c r="A27" i="53" s="1"/>
  <c r="C21" i="53"/>
  <c r="A21" i="53"/>
  <c r="C17" i="53"/>
  <c r="A17" i="53"/>
  <c r="A40" i="53" l="1"/>
  <c r="A41" i="53"/>
  <c r="A39" i="53"/>
  <c r="C40" i="53"/>
  <c r="C41" i="53"/>
  <c r="C39" i="53"/>
  <c r="AV30" i="49"/>
  <c r="AW30" i="49"/>
  <c r="AV29" i="49"/>
  <c r="AW26" i="49"/>
  <c r="AW29" i="49"/>
  <c r="AV26" i="49"/>
  <c r="A1" i="52"/>
  <c r="A1" i="38"/>
  <c r="BZ28" i="49" l="1"/>
  <c r="BZ27" i="49"/>
  <c r="BZ26" i="49"/>
  <c r="BZ21" i="49"/>
  <c r="DS25" i="49"/>
  <c r="DS21" i="49"/>
  <c r="DM28" i="49"/>
  <c r="DM27" i="49"/>
  <c r="DM26" i="49"/>
  <c r="DO25" i="49"/>
  <c r="DN25" i="49"/>
  <c r="DM25" i="49"/>
  <c r="DM21" i="49"/>
  <c r="DJ26" i="49"/>
  <c r="DJ21" i="49"/>
  <c r="DK26" i="49"/>
  <c r="DO46" i="49"/>
  <c r="DO28" i="49" s="1"/>
  <c r="DO45" i="49"/>
  <c r="DO27" i="49" s="1"/>
  <c r="DO44" i="49"/>
  <c r="DO26" i="49" s="1"/>
  <c r="CA26" i="49" l="1"/>
  <c r="DN28" i="49"/>
  <c r="DN27" i="49"/>
  <c r="DN26" i="49"/>
  <c r="EX45" i="49" l="1"/>
  <c r="EX44" i="49" s="1"/>
  <c r="L44" i="49" l="1"/>
  <c r="L26" i="49" s="1"/>
  <c r="L30" i="49"/>
  <c r="L45" i="49"/>
  <c r="L29" i="49" s="1"/>
  <c r="M28" i="49"/>
  <c r="EV30" i="49"/>
  <c r="EU30" i="49"/>
  <c r="BM32" i="49"/>
  <c r="BL32" i="49"/>
  <c r="AU32" i="49"/>
  <c r="AT32" i="49"/>
  <c r="AC32" i="49"/>
  <c r="AB32" i="49"/>
  <c r="BO30" i="49" l="1"/>
  <c r="BO29" i="49"/>
  <c r="BN29" i="49"/>
  <c r="BO26" i="49"/>
  <c r="BN26" i="49"/>
  <c r="BN30" i="49"/>
  <c r="AE30" i="49"/>
  <c r="AE26" i="49"/>
  <c r="AD30" i="49"/>
  <c r="AE29" i="49"/>
  <c r="AD29" i="49"/>
  <c r="BH27" i="49"/>
  <c r="BH26" i="49"/>
  <c r="BI26" i="49"/>
  <c r="BI27" i="49"/>
  <c r="AQ26" i="49"/>
  <c r="AP27" i="49"/>
  <c r="AQ27" i="49"/>
  <c r="AP26" i="49"/>
  <c r="Y26" i="49"/>
  <c r="Y27" i="49"/>
  <c r="X26" i="49"/>
  <c r="V26" i="49"/>
  <c r="N48" i="41" l="1"/>
  <c r="L48" i="41" s="1"/>
  <c r="C70" i="53" l="1"/>
  <c r="C71" i="53" s="1"/>
  <c r="C72" i="53" s="1"/>
  <c r="A70" i="53"/>
  <c r="A71" i="53" s="1"/>
  <c r="A72" i="53" s="1"/>
  <c r="C32" i="53"/>
  <c r="C33" i="53" s="1"/>
  <c r="C34" i="53" s="1"/>
  <c r="A32" i="53"/>
  <c r="A33" i="53" s="1"/>
  <c r="A34" i="53" s="1"/>
  <c r="C22" i="53"/>
  <c r="C23" i="53" s="1"/>
  <c r="C24" i="53" s="1"/>
  <c r="A22" i="53"/>
  <c r="A23" i="53" s="1"/>
  <c r="A24" i="53" s="1"/>
  <c r="C20" i="53"/>
  <c r="A18" i="53"/>
  <c r="C12" i="53"/>
  <c r="A12" i="53"/>
  <c r="C11" i="53"/>
  <c r="A11" i="53"/>
  <c r="C10" i="53"/>
  <c r="A10" i="53"/>
  <c r="C9" i="53"/>
  <c r="A9" i="53"/>
  <c r="C8" i="53"/>
  <c r="A8" i="53"/>
  <c r="C7" i="53"/>
  <c r="A7" i="53"/>
  <c r="C6" i="53"/>
  <c r="A6" i="53"/>
  <c r="C18" i="53" l="1"/>
  <c r="C19" i="53"/>
  <c r="A20" i="53"/>
  <c r="A19" i="53"/>
  <c r="A2" i="67" l="1"/>
  <c r="A2" i="4"/>
  <c r="A2" i="43"/>
  <c r="A2" i="44"/>
  <c r="A2" i="46"/>
  <c r="A2" i="45"/>
  <c r="A2" i="3"/>
  <c r="N41" i="41" l="1"/>
  <c r="L41" i="41" s="1"/>
  <c r="N79" i="41"/>
  <c r="N80" i="41"/>
  <c r="N81" i="41"/>
  <c r="N82" i="41"/>
  <c r="L82" i="41" s="1"/>
  <c r="N83" i="41"/>
  <c r="L83" i="41" s="1"/>
  <c r="N78" i="41"/>
  <c r="L78" i="41" s="1"/>
  <c r="EZ28" i="49"/>
  <c r="EZ27" i="49"/>
  <c r="FC33" i="49"/>
  <c r="FC31" i="49"/>
  <c r="FC30" i="49"/>
  <c r="FC29" i="49"/>
  <c r="FC27" i="49"/>
  <c r="FC26" i="49"/>
  <c r="EW27" i="49"/>
  <c r="FD21" i="49"/>
  <c r="FA21" i="49"/>
  <c r="FD33" i="49"/>
  <c r="FD31" i="49"/>
  <c r="FD30" i="49"/>
  <c r="FD29" i="49"/>
  <c r="FD27" i="49"/>
  <c r="FD26" i="49"/>
  <c r="FA28" i="49"/>
  <c r="FA27" i="49"/>
  <c r="FA26" i="49"/>
  <c r="EW26" i="49"/>
  <c r="EX27" i="49"/>
  <c r="FC25" i="49"/>
  <c r="FE24" i="49"/>
  <c r="FD24" i="49"/>
  <c r="FC24" i="49"/>
  <c r="FE23" i="49"/>
  <c r="FD23" i="49"/>
  <c r="FC23" i="49"/>
  <c r="FE22" i="49"/>
  <c r="FD22" i="49"/>
  <c r="FC22" i="49"/>
  <c r="FE21" i="49"/>
  <c r="FC21" i="49"/>
  <c r="EZ26" i="49"/>
  <c r="EZ25" i="49"/>
  <c r="FB24" i="49"/>
  <c r="FA24" i="49"/>
  <c r="EZ24" i="49"/>
  <c r="FB23" i="49"/>
  <c r="FA23" i="49"/>
  <c r="EZ23" i="49"/>
  <c r="FB22" i="49"/>
  <c r="FA22" i="49"/>
  <c r="EZ22" i="49"/>
  <c r="FB21" i="49"/>
  <c r="EZ21" i="49"/>
  <c r="L80" i="41" l="1"/>
  <c r="O80" i="41" s="1"/>
  <c r="L81" i="41"/>
  <c r="O81" i="41" s="1"/>
  <c r="L79" i="41"/>
  <c r="O79" i="41" s="1"/>
  <c r="O78" i="41"/>
  <c r="N56" i="41"/>
  <c r="L56" i="41" s="1"/>
  <c r="N54" i="41"/>
  <c r="L54" i="41" s="1"/>
  <c r="N55" i="41"/>
  <c r="L55" i="41" s="1"/>
  <c r="N47" i="41"/>
  <c r="L47" i="41" s="1"/>
  <c r="N50" i="41"/>
  <c r="L50" i="41" s="1"/>
  <c r="N51" i="41"/>
  <c r="L51" i="41" s="1"/>
  <c r="N52" i="41"/>
  <c r="L52" i="41" s="1"/>
  <c r="N53" i="41"/>
  <c r="L53" i="41" s="1"/>
  <c r="O53" i="41" s="1"/>
  <c r="N49" i="41"/>
  <c r="L49" i="41" s="1"/>
  <c r="N42" i="41"/>
  <c r="L42" i="41" s="1"/>
  <c r="N43" i="41"/>
  <c r="L43" i="41" s="1"/>
  <c r="N44" i="41"/>
  <c r="L44" i="41" s="1"/>
  <c r="N45" i="41"/>
  <c r="L45" i="41" s="1"/>
  <c r="N46" i="41"/>
  <c r="L46" i="41" s="1"/>
  <c r="A45" i="1" l="1"/>
  <c r="A43" i="1"/>
  <c r="A44" i="1"/>
  <c r="A46" i="1"/>
  <c r="A42" i="1"/>
  <c r="A47" i="1"/>
  <c r="O56" i="41"/>
  <c r="O44" i="41"/>
  <c r="O52" i="41"/>
  <c r="O46" i="41"/>
  <c r="O51" i="41"/>
  <c r="O45" i="41"/>
  <c r="O49" i="41"/>
  <c r="O50" i="41"/>
  <c r="O42" i="41"/>
  <c r="O41" i="41"/>
  <c r="I21" i="49"/>
  <c r="L21" i="49"/>
  <c r="V21" i="49"/>
  <c r="W21" i="49"/>
  <c r="X21" i="49"/>
  <c r="Z21" i="49"/>
  <c r="AA21" i="49"/>
  <c r="AD21" i="49"/>
  <c r="AN21" i="49"/>
  <c r="AO21" i="49"/>
  <c r="AP21" i="49"/>
  <c r="AR21" i="49"/>
  <c r="AS21" i="49"/>
  <c r="AV21" i="49"/>
  <c r="BF21" i="49"/>
  <c r="BG21" i="49"/>
  <c r="BH21" i="49"/>
  <c r="BJ21" i="49"/>
  <c r="BK21" i="49"/>
  <c r="BN21" i="49"/>
  <c r="BW21" i="49"/>
  <c r="BY21" i="49"/>
  <c r="CF21" i="49"/>
  <c r="CH21" i="49"/>
  <c r="CU21" i="49"/>
  <c r="CW21" i="49"/>
  <c r="DA21" i="49"/>
  <c r="DC21" i="49"/>
  <c r="CO21" i="49"/>
  <c r="CQ21" i="49"/>
  <c r="EE21" i="49"/>
  <c r="EG21" i="49"/>
  <c r="DV21" i="49"/>
  <c r="DW21" i="49"/>
  <c r="DX21" i="49"/>
  <c r="ET21" i="49"/>
  <c r="EW21" i="49"/>
  <c r="EX21" i="49"/>
  <c r="EY21" i="49"/>
  <c r="I22" i="49"/>
  <c r="J22" i="49"/>
  <c r="U22" i="49"/>
  <c r="V22" i="49"/>
  <c r="W22" i="49"/>
  <c r="X22" i="49"/>
  <c r="Y22" i="49"/>
  <c r="Z22" i="49"/>
  <c r="AA22" i="49"/>
  <c r="AB22" i="49"/>
  <c r="AM22" i="49"/>
  <c r="AN22" i="49"/>
  <c r="AO22" i="49"/>
  <c r="AP22" i="49"/>
  <c r="AQ22" i="49"/>
  <c r="AR22" i="49"/>
  <c r="AS22" i="49"/>
  <c r="AT22" i="49"/>
  <c r="BE22" i="49"/>
  <c r="BF22" i="49"/>
  <c r="BG22" i="49"/>
  <c r="BH22" i="49"/>
  <c r="BI22" i="49"/>
  <c r="BJ22" i="49"/>
  <c r="BK22" i="49"/>
  <c r="BL22" i="49"/>
  <c r="BW22" i="49"/>
  <c r="BX22" i="49"/>
  <c r="BY22" i="49"/>
  <c r="CF22" i="49"/>
  <c r="CG22" i="49"/>
  <c r="CH22" i="49"/>
  <c r="CU22" i="49"/>
  <c r="CV22" i="49"/>
  <c r="CW22" i="49"/>
  <c r="DA22" i="49"/>
  <c r="DB22" i="49"/>
  <c r="DC22" i="49"/>
  <c r="CO22" i="49"/>
  <c r="CP22" i="49"/>
  <c r="CQ22" i="49"/>
  <c r="EE22" i="49"/>
  <c r="EF22" i="49"/>
  <c r="EG22" i="49"/>
  <c r="DV22" i="49"/>
  <c r="DW22" i="49"/>
  <c r="DX22" i="49"/>
  <c r="ET22" i="49"/>
  <c r="EU22" i="49"/>
  <c r="EW22" i="49"/>
  <c r="EX22" i="49"/>
  <c r="EY22" i="49"/>
  <c r="I23" i="49"/>
  <c r="L23" i="49"/>
  <c r="U23" i="49"/>
  <c r="V23" i="49"/>
  <c r="W23" i="49"/>
  <c r="X23" i="49"/>
  <c r="Y23" i="49"/>
  <c r="Z23" i="49"/>
  <c r="AA23" i="49"/>
  <c r="AE23" i="49"/>
  <c r="AM23" i="49"/>
  <c r="AN23" i="49"/>
  <c r="AO23" i="49"/>
  <c r="AP23" i="49"/>
  <c r="AQ23" i="49"/>
  <c r="AR23" i="49"/>
  <c r="AS23" i="49"/>
  <c r="AV23" i="49"/>
  <c r="AW23" i="49"/>
  <c r="BE23" i="49"/>
  <c r="BF23" i="49"/>
  <c r="BG23" i="49"/>
  <c r="BH23" i="49"/>
  <c r="BI23" i="49"/>
  <c r="BJ23" i="49"/>
  <c r="BK23" i="49"/>
  <c r="BN23" i="49"/>
  <c r="BO23" i="49"/>
  <c r="BW23" i="49"/>
  <c r="BX23" i="49"/>
  <c r="BY23" i="49"/>
  <c r="CF23" i="49"/>
  <c r="CG23" i="49"/>
  <c r="CH23" i="49"/>
  <c r="CU23" i="49"/>
  <c r="CV23" i="49"/>
  <c r="CW23" i="49"/>
  <c r="DA23" i="49"/>
  <c r="DB23" i="49"/>
  <c r="DC23" i="49"/>
  <c r="CO23" i="49"/>
  <c r="CP23" i="49"/>
  <c r="CQ23" i="49"/>
  <c r="EE23" i="49"/>
  <c r="EF23" i="49"/>
  <c r="EG23" i="49"/>
  <c r="DV23" i="49"/>
  <c r="DW23" i="49"/>
  <c r="DX23" i="49"/>
  <c r="ET23" i="49"/>
  <c r="EW23" i="49"/>
  <c r="EX23" i="49"/>
  <c r="EY23" i="49"/>
  <c r="I24" i="49"/>
  <c r="J24" i="49"/>
  <c r="L24" i="49"/>
  <c r="M24" i="49"/>
  <c r="U24" i="49"/>
  <c r="V24" i="49"/>
  <c r="W24" i="49"/>
  <c r="X24" i="49"/>
  <c r="Y24" i="49"/>
  <c r="Z24" i="49"/>
  <c r="AA24" i="49"/>
  <c r="AB24" i="49"/>
  <c r="AE24" i="49"/>
  <c r="AM24" i="49"/>
  <c r="AN24" i="49"/>
  <c r="AO24" i="49"/>
  <c r="AP24" i="49"/>
  <c r="AQ24" i="49"/>
  <c r="AR24" i="49"/>
  <c r="AS24" i="49"/>
  <c r="AT24" i="49"/>
  <c r="AV24" i="49"/>
  <c r="AW24" i="49"/>
  <c r="BE24" i="49"/>
  <c r="BF24" i="49"/>
  <c r="BG24" i="49"/>
  <c r="BH24" i="49"/>
  <c r="BI24" i="49"/>
  <c r="BJ24" i="49"/>
  <c r="BK24" i="49"/>
  <c r="BL24" i="49"/>
  <c r="BN24" i="49"/>
  <c r="BO24" i="49"/>
  <c r="BW24" i="49"/>
  <c r="BX24" i="49"/>
  <c r="BY24" i="49"/>
  <c r="CF24" i="49"/>
  <c r="CG24" i="49"/>
  <c r="CH24" i="49"/>
  <c r="CU24" i="49"/>
  <c r="CV24" i="49"/>
  <c r="CW24" i="49"/>
  <c r="DA24" i="49"/>
  <c r="DB24" i="49"/>
  <c r="DC24" i="49"/>
  <c r="CO24" i="49"/>
  <c r="CP24" i="49"/>
  <c r="CQ24" i="49"/>
  <c r="EE24" i="49"/>
  <c r="EF24" i="49"/>
  <c r="EG24" i="49"/>
  <c r="DV24" i="49"/>
  <c r="DW24" i="49"/>
  <c r="DX24" i="49"/>
  <c r="ET24" i="49"/>
  <c r="EU24" i="49"/>
  <c r="EW24" i="49"/>
  <c r="EX24" i="49"/>
  <c r="EY24" i="49"/>
  <c r="I25" i="49"/>
  <c r="J25" i="49"/>
  <c r="K25" i="49"/>
  <c r="L25" i="49"/>
  <c r="U25" i="49"/>
  <c r="V25" i="49"/>
  <c r="X25" i="49"/>
  <c r="Y25" i="49"/>
  <c r="AA25" i="49"/>
  <c r="AB25" i="49"/>
  <c r="AC25" i="49"/>
  <c r="AD25" i="49"/>
  <c r="AE25" i="49"/>
  <c r="AM25" i="49"/>
  <c r="AN25" i="49"/>
  <c r="AP25" i="49"/>
  <c r="AQ25" i="49"/>
  <c r="AS25" i="49"/>
  <c r="AT25" i="49"/>
  <c r="AU25" i="49"/>
  <c r="AV25" i="49"/>
  <c r="AW25" i="49"/>
  <c r="BE25" i="49"/>
  <c r="BF25" i="49"/>
  <c r="BH25" i="49"/>
  <c r="BI25" i="49"/>
  <c r="BK25" i="49"/>
  <c r="BL25" i="49"/>
  <c r="BM25" i="49"/>
  <c r="BN25" i="49"/>
  <c r="BO25" i="49"/>
  <c r="BW25" i="49"/>
  <c r="BX25" i="49"/>
  <c r="BY25" i="49"/>
  <c r="CF25" i="49"/>
  <c r="CG25" i="49"/>
  <c r="CH25" i="49"/>
  <c r="CU25" i="49"/>
  <c r="CV25" i="49"/>
  <c r="CW25" i="49"/>
  <c r="DA25" i="49"/>
  <c r="DB25" i="49"/>
  <c r="DC25" i="49"/>
  <c r="CO25" i="49"/>
  <c r="CP25" i="49"/>
  <c r="CQ25" i="49"/>
  <c r="EE25" i="49"/>
  <c r="EF25" i="49"/>
  <c r="EG25" i="49"/>
  <c r="DV25" i="49"/>
  <c r="DW25" i="49"/>
  <c r="ET25" i="49"/>
  <c r="EU25" i="49"/>
  <c r="EV25" i="49"/>
  <c r="EW25" i="49"/>
  <c r="EE29" i="49"/>
  <c r="EE26" i="49"/>
  <c r="AD26" i="49"/>
  <c r="X27" i="49"/>
  <c r="ET31" i="49"/>
  <c r="ET29" i="49"/>
  <c r="BK29" i="49"/>
  <c r="AS29" i="49"/>
  <c r="AA29" i="49"/>
  <c r="I29" i="49"/>
  <c r="ET28" i="49"/>
  <c r="BK28" i="49"/>
  <c r="AS28" i="49"/>
  <c r="AA28" i="49"/>
  <c r="I28" i="49"/>
  <c r="ET27" i="49"/>
  <c r="BK27" i="49"/>
  <c r="AS27" i="49"/>
  <c r="AA27" i="49"/>
  <c r="I27" i="49"/>
  <c r="ET26" i="49"/>
  <c r="DV26" i="49"/>
  <c r="BK26" i="49"/>
  <c r="BE26" i="49"/>
  <c r="AS26" i="49"/>
  <c r="AM26" i="49"/>
  <c r="AA26" i="49"/>
  <c r="U26" i="49"/>
  <c r="I26" i="49"/>
  <c r="O43" i="41" l="1"/>
  <c r="EF21" i="49"/>
  <c r="BE21" i="49" l="1"/>
  <c r="AM21" i="49"/>
  <c r="U21" i="49"/>
  <c r="AW21" i="49" l="1"/>
  <c r="BM29" i="49" l="1"/>
  <c r="BL29" i="49"/>
  <c r="BM28" i="49"/>
  <c r="BL28" i="49"/>
  <c r="BM27" i="49"/>
  <c r="BL27" i="49"/>
  <c r="BM26" i="49"/>
  <c r="BL26" i="49"/>
  <c r="AU29" i="49"/>
  <c r="AT29" i="49"/>
  <c r="AU28" i="49"/>
  <c r="AT28" i="49"/>
  <c r="AU27" i="49"/>
  <c r="AT27" i="49"/>
  <c r="AU26" i="49"/>
  <c r="AT26" i="49"/>
  <c r="AT23" i="49"/>
  <c r="AT21" i="49"/>
  <c r="BF26" i="49"/>
  <c r="AN26" i="49"/>
  <c r="BI21" i="49"/>
  <c r="AQ21" i="49"/>
  <c r="D1" i="53"/>
  <c r="D2" i="53"/>
  <c r="EX26" i="49" l="1"/>
  <c r="EV31" i="49"/>
  <c r="EV29" i="49"/>
  <c r="EV28" i="49"/>
  <c r="EV27" i="49"/>
  <c r="EV26" i="49"/>
  <c r="EU31" i="49"/>
  <c r="EU29" i="49"/>
  <c r="EU28" i="49"/>
  <c r="EU27" i="49"/>
  <c r="EU26" i="49"/>
  <c r="EU23" i="49"/>
  <c r="EU21" i="49"/>
  <c r="DW26" i="49"/>
  <c r="CP21" i="49"/>
  <c r="DB21" i="49"/>
  <c r="CV21" i="49"/>
  <c r="CG21" i="49"/>
  <c r="BX21" i="49"/>
  <c r="AE21" i="49"/>
  <c r="AC29" i="49" l="1"/>
  <c r="AC28" i="49"/>
  <c r="AC27" i="49"/>
  <c r="AC26" i="49"/>
  <c r="AB29" i="49"/>
  <c r="AB28" i="49"/>
  <c r="AB27" i="49"/>
  <c r="AB26" i="49"/>
  <c r="AB23" i="49"/>
  <c r="AB21" i="49"/>
  <c r="Y21" i="49"/>
  <c r="M21" i="49"/>
  <c r="K29" i="49"/>
  <c r="K28" i="49"/>
  <c r="K27" i="49"/>
  <c r="K26" i="49"/>
  <c r="J29" i="49"/>
  <c r="J28" i="49"/>
  <c r="J27" i="49"/>
  <c r="J26" i="49"/>
  <c r="J23" i="49"/>
  <c r="J21" i="49"/>
  <c r="E18" i="40" l="1"/>
  <c r="E17" i="40"/>
  <c r="E18" i="37"/>
  <c r="E17" i="37"/>
  <c r="E18" i="36"/>
  <c r="E17" i="36"/>
  <c r="BO21" i="49" l="1"/>
  <c r="BL23" i="49" l="1"/>
  <c r="BL21" i="49"/>
  <c r="C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Initialinstall</author>
    <author>福島　琢二</author>
  </authors>
  <commentList>
    <comment ref="AI5" authorId="0" shapeId="0" xr:uid="{00000000-0006-0000-0000-000001000000}">
      <text>
        <r>
          <rPr>
            <b/>
            <sz val="18"/>
            <color indexed="10"/>
            <rFont val="ＭＳ Ｐゴシック"/>
            <family val="3"/>
            <charset val="128"/>
          </rPr>
          <t>評価項目の設定がない場合、ここで編集</t>
        </r>
      </text>
    </comment>
    <comment ref="C6" authorId="0" shapeId="0" xr:uid="{00000000-0006-0000-0000-000002000000}">
      <text>
        <r>
          <rPr>
            <b/>
            <sz val="20"/>
            <color indexed="10"/>
            <rFont val="ＭＳ Ｐゴシック"/>
            <family val="3"/>
            <charset val="128"/>
          </rPr>
          <t>ここに入力</t>
        </r>
      </text>
    </comment>
    <comment ref="B8" authorId="1" shapeId="0" xr:uid="{00000000-0006-0000-0000-000003000000}">
      <text>
        <r>
          <rPr>
            <b/>
            <sz val="9"/>
            <color indexed="81"/>
            <rFont val="ＭＳ Ｐゴシック"/>
            <family val="3"/>
            <charset val="128"/>
          </rPr>
          <t>島根県が定める発注工事種別</t>
        </r>
      </text>
    </comment>
    <comment ref="AD8" authorId="0" shapeId="0" xr:uid="{00000000-0006-0000-0000-000004000000}">
      <text>
        <r>
          <rPr>
            <sz val="14"/>
            <color indexed="81"/>
            <rFont val="ＭＳ Ｐゴシック"/>
            <family val="3"/>
            <charset val="128"/>
          </rPr>
          <t>項目が不足する場合
ここに入力</t>
        </r>
      </text>
    </comment>
    <comment ref="B9" authorId="1" shapeId="0" xr:uid="{00000000-0006-0000-0000-000005000000}">
      <text>
        <r>
          <rPr>
            <b/>
            <sz val="9"/>
            <color indexed="81"/>
            <rFont val="ＭＳ Ｐゴシック"/>
            <family val="3"/>
            <charset val="128"/>
          </rPr>
          <t>建設業法に基づく許可業種</t>
        </r>
      </text>
    </comment>
    <comment ref="O11" authorId="0" shapeId="0" xr:uid="{00000000-0006-0000-0000-000006000000}">
      <text>
        <r>
          <rPr>
            <sz val="14"/>
            <color indexed="81"/>
            <rFont val="ＭＳ Ｐゴシック"/>
            <family val="3"/>
            <charset val="128"/>
          </rPr>
          <t>項目が不足する場合
ここに入力</t>
        </r>
      </text>
    </comment>
    <comment ref="M12" authorId="0" shapeId="0" xr:uid="{00000000-0006-0000-0000-000007000000}">
      <text>
        <r>
          <rPr>
            <sz val="14"/>
            <color indexed="81"/>
            <rFont val="ＭＳ Ｐゴシック"/>
            <family val="3"/>
            <charset val="128"/>
          </rPr>
          <t>項目が不足する場合
ここに入力</t>
        </r>
      </text>
    </comment>
    <comment ref="Q12" authorId="0" shapeId="0" xr:uid="{00000000-0006-0000-0000-000008000000}">
      <text>
        <r>
          <rPr>
            <sz val="14"/>
            <color indexed="81"/>
            <rFont val="ＭＳ Ｐゴシック"/>
            <family val="3"/>
            <charset val="128"/>
          </rPr>
          <t>項目が不足する場合
ここに入力</t>
        </r>
      </text>
    </comment>
    <comment ref="AI12" authorId="0" shapeId="0" xr:uid="{00000000-0006-0000-0000-000009000000}">
      <text>
        <r>
          <rPr>
            <sz val="14"/>
            <color indexed="81"/>
            <rFont val="ＭＳ Ｐゴシック"/>
            <family val="3"/>
            <charset val="128"/>
          </rPr>
          <t>項目が不足する場合
ここに入力</t>
        </r>
      </text>
    </comment>
    <comment ref="L13" authorId="0" shapeId="0" xr:uid="{00000000-0006-0000-0000-00000A000000}">
      <text>
        <r>
          <rPr>
            <sz val="14"/>
            <color indexed="81"/>
            <rFont val="ＭＳ Ｐゴシック"/>
            <family val="3"/>
            <charset val="128"/>
          </rPr>
          <t>項目が不足する場合
ここに入力</t>
        </r>
      </text>
    </comment>
    <comment ref="R16" authorId="0" shapeId="0" xr:uid="{00000000-0006-0000-0000-00000B000000}">
      <text>
        <r>
          <rPr>
            <sz val="14"/>
            <color indexed="81"/>
            <rFont val="ＭＳ Ｐゴシック"/>
            <family val="3"/>
            <charset val="128"/>
          </rPr>
          <t>項目が不足する場合
ここに入力</t>
        </r>
      </text>
    </comment>
    <comment ref="AC17" authorId="0" shapeId="0" xr:uid="{00000000-0006-0000-0000-00000C000000}">
      <text>
        <r>
          <rPr>
            <sz val="14"/>
            <color indexed="81"/>
            <rFont val="ＭＳ Ｐゴシック"/>
            <family val="3"/>
            <charset val="128"/>
          </rPr>
          <t>項目が不足する場合
ここに入力</t>
        </r>
      </text>
    </comment>
    <comment ref="G20" authorId="0" shapeId="0" xr:uid="{00000000-0006-0000-0000-00000D000000}">
      <text>
        <r>
          <rPr>
            <b/>
            <sz val="22"/>
            <color indexed="10"/>
            <rFont val="ＭＳ Ｐゴシック"/>
            <family val="3"/>
            <charset val="128"/>
          </rPr>
          <t>ここに入力</t>
        </r>
      </text>
    </comment>
    <comment ref="T22" authorId="0" shapeId="0" xr:uid="{00000000-0006-0000-0000-00000E000000}">
      <text>
        <r>
          <rPr>
            <sz val="14"/>
            <color indexed="81"/>
            <rFont val="ＭＳ Ｐゴシック"/>
            <family val="3"/>
            <charset val="128"/>
          </rPr>
          <t>項目が不足する場合
ここに入力</t>
        </r>
      </text>
    </comment>
    <comment ref="U22" authorId="0" shapeId="0" xr:uid="{00000000-0006-0000-0000-00000F000000}">
      <text>
        <r>
          <rPr>
            <sz val="14"/>
            <color indexed="81"/>
            <rFont val="ＭＳ Ｐゴシック"/>
            <family val="3"/>
            <charset val="128"/>
          </rPr>
          <t>項目が不足する場合
ここに入力</t>
        </r>
      </text>
    </comment>
    <comment ref="N27" authorId="0" shapeId="0" xr:uid="{00000000-0006-0000-0000-000010000000}">
      <text>
        <r>
          <rPr>
            <sz val="14"/>
            <color indexed="81"/>
            <rFont val="ＭＳ Ｐゴシック"/>
            <family val="3"/>
            <charset val="128"/>
          </rPr>
          <t>項目が不足する場合
ここに入力</t>
        </r>
      </text>
    </comment>
    <comment ref="P32" authorId="0" shapeId="0" xr:uid="{00000000-0006-0000-0000-000011000000}">
      <text>
        <r>
          <rPr>
            <sz val="14"/>
            <color indexed="81"/>
            <rFont val="ＭＳ Ｐゴシック"/>
            <family val="3"/>
            <charset val="128"/>
          </rPr>
          <t>項目が不足する場合
ここに入力</t>
        </r>
      </text>
    </comment>
    <comment ref="O41" authorId="0" shapeId="0" xr:uid="{00000000-0006-0000-0000-000012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s>
  <commentList>
    <comment ref="D25"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r>
          <rPr>
            <sz val="9"/>
            <color indexed="81"/>
            <rFont val="ＭＳ Ｐゴシック"/>
            <family val="3"/>
            <charset val="128"/>
          </rPr>
          <t xml:space="preserve">
</t>
        </r>
      </text>
    </comment>
    <comment ref="B32" authorId="1" shapeId="0" xr:uid="{EFC76F78-6CDF-40E6-9CF4-CD95B58B0FF0}">
      <text>
        <r>
          <rPr>
            <b/>
            <sz val="9"/>
            <color indexed="81"/>
            <rFont val="ＭＳ Ｐゴシック"/>
            <family val="3"/>
            <charset val="128"/>
            <scheme val="minor"/>
          </rPr>
          <t>リストから「○」を選択してください。
証明書による申請をしない場合は、何も記入しないで下さい。</t>
        </r>
      </text>
    </comment>
    <comment ref="D54" authorId="0" shapeId="0" xr:uid="{00000000-0006-0000-0100-000002000000}">
      <text>
        <r>
          <rPr>
            <b/>
            <sz val="9"/>
            <color indexed="81"/>
            <rFont val="ＭＳ Ｐゴシック"/>
            <family val="3"/>
            <charset val="128"/>
          </rPr>
          <t>配置予定技術者②、配置予定技術者③を申請しない場合は、「氏名記入欄」及び「生年月日欄」に何も記入しないで下さい</t>
        </r>
      </text>
    </comment>
    <comment ref="B61" authorId="1" shapeId="0" xr:uid="{8209AF8B-AE38-469A-89F6-D5EE89F35CFB}">
      <text>
        <r>
          <rPr>
            <b/>
            <sz val="9"/>
            <color indexed="81"/>
            <rFont val="ＭＳ Ｐゴシック"/>
            <family val="3"/>
            <charset val="128"/>
            <scheme val="minor"/>
          </rPr>
          <t>リストから「○」を選択してください。
証明書による申請をしない場合は、何も記入しないで下さい。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7" authorId="0" shapeId="0" xr:uid="{00000000-0006-0000-0300-000001000000}">
      <text>
        <r>
          <rPr>
            <b/>
            <sz val="14"/>
            <color indexed="81"/>
            <rFont val="ＭＳ Ｐゴシック"/>
            <family val="3"/>
            <charset val="128"/>
          </rPr>
          <t>実績が少ない工種で適用</t>
        </r>
        <r>
          <rPr>
            <sz val="14"/>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8" authorId="0" shapeId="0" xr:uid="{00000000-0006-0000-0500-000001000000}">
      <text>
        <r>
          <rPr>
            <b/>
            <sz val="14"/>
            <color indexed="81"/>
            <rFont val="ＭＳ Ｐゴシック"/>
            <family val="3"/>
            <charset val="128"/>
          </rPr>
          <t>実績の少ない工種で適用</t>
        </r>
      </text>
    </comment>
    <comment ref="L44" authorId="0" shapeId="0" xr:uid="{00000000-0006-0000-0500-000002000000}">
      <text>
        <r>
          <rPr>
            <b/>
            <sz val="12"/>
            <color indexed="81"/>
            <rFont val="ＭＳ Ｐゴシック"/>
            <family val="3"/>
            <charset val="128"/>
          </rPr>
          <t>工事名</t>
        </r>
      </text>
    </comment>
    <comment ref="U44" authorId="0" shapeId="0" xr:uid="{00000000-0006-0000-0500-000003000000}">
      <text>
        <r>
          <rPr>
            <b/>
            <sz val="12"/>
            <color indexed="81"/>
            <rFont val="ＭＳ Ｐゴシック"/>
            <family val="3"/>
            <charset val="128"/>
          </rPr>
          <t>ユニット数</t>
        </r>
      </text>
    </comment>
    <comment ref="X44" authorId="0" shapeId="0" xr:uid="{00000000-0006-0000-0500-000004000000}">
      <text>
        <r>
          <rPr>
            <b/>
            <sz val="12"/>
            <color indexed="81"/>
            <rFont val="ＭＳ Ｐゴシック"/>
            <family val="3"/>
            <charset val="128"/>
          </rPr>
          <t>名称</t>
        </r>
        <r>
          <rPr>
            <sz val="9"/>
            <color indexed="81"/>
            <rFont val="ＭＳ Ｐゴシック"/>
            <family val="3"/>
            <charset val="128"/>
          </rPr>
          <t xml:space="preserve">
</t>
        </r>
      </text>
    </comment>
    <comment ref="AD44" authorId="0" shapeId="0" xr:uid="{00000000-0006-0000-0500-000005000000}">
      <text>
        <r>
          <rPr>
            <b/>
            <sz val="12"/>
            <color indexed="81"/>
            <rFont val="ＭＳ Ｐゴシック"/>
            <family val="3"/>
            <charset val="128"/>
          </rPr>
          <t>工事名</t>
        </r>
        <r>
          <rPr>
            <sz val="9"/>
            <color indexed="81"/>
            <rFont val="ＭＳ Ｐゴシック"/>
            <family val="3"/>
            <charset val="128"/>
          </rPr>
          <t xml:space="preserve">
</t>
        </r>
      </text>
    </comment>
    <comment ref="AM44" authorId="0" shapeId="0" xr:uid="{00000000-0006-0000-0500-000006000000}">
      <text>
        <r>
          <rPr>
            <b/>
            <sz val="12"/>
            <color indexed="81"/>
            <rFont val="ＭＳ Ｐゴシック"/>
            <family val="3"/>
            <charset val="128"/>
          </rPr>
          <t>ユニット数</t>
        </r>
      </text>
    </comment>
    <comment ref="AP44" authorId="0" shapeId="0" xr:uid="{00000000-0006-0000-0500-000007000000}">
      <text>
        <r>
          <rPr>
            <b/>
            <sz val="12"/>
            <color indexed="81"/>
            <rFont val="ＭＳ Ｐゴシック"/>
            <family val="3"/>
            <charset val="128"/>
          </rPr>
          <t>名称</t>
        </r>
        <r>
          <rPr>
            <sz val="9"/>
            <color indexed="81"/>
            <rFont val="ＭＳ Ｐゴシック"/>
            <family val="3"/>
            <charset val="128"/>
          </rPr>
          <t xml:space="preserve">
</t>
        </r>
      </text>
    </comment>
    <comment ref="AV44" authorId="0" shapeId="0" xr:uid="{00000000-0006-0000-0500-000008000000}">
      <text>
        <r>
          <rPr>
            <b/>
            <sz val="12"/>
            <color indexed="81"/>
            <rFont val="ＭＳ Ｐゴシック"/>
            <family val="3"/>
            <charset val="128"/>
          </rPr>
          <t>工事名</t>
        </r>
        <r>
          <rPr>
            <sz val="9"/>
            <color indexed="81"/>
            <rFont val="ＭＳ Ｐゴシック"/>
            <family val="3"/>
            <charset val="128"/>
          </rPr>
          <t xml:space="preserve">
</t>
        </r>
      </text>
    </comment>
    <comment ref="BE44" authorId="0" shapeId="0" xr:uid="{00000000-0006-0000-0500-000009000000}">
      <text>
        <r>
          <rPr>
            <b/>
            <sz val="12"/>
            <color indexed="81"/>
            <rFont val="ＭＳ Ｐゴシック"/>
            <family val="3"/>
            <charset val="128"/>
          </rPr>
          <t>ユニット数</t>
        </r>
      </text>
    </comment>
    <comment ref="BH44" authorId="0" shapeId="0" xr:uid="{00000000-0006-0000-0500-00000A000000}">
      <text>
        <r>
          <rPr>
            <b/>
            <sz val="12"/>
            <color indexed="81"/>
            <rFont val="ＭＳ Ｐゴシック"/>
            <family val="3"/>
            <charset val="128"/>
          </rPr>
          <t>名称</t>
        </r>
        <r>
          <rPr>
            <sz val="9"/>
            <color indexed="81"/>
            <rFont val="ＭＳ Ｐゴシック"/>
            <family val="3"/>
            <charset val="128"/>
          </rPr>
          <t xml:space="preserve">
</t>
        </r>
      </text>
    </comment>
    <comment ref="BN44" authorId="0" shapeId="0" xr:uid="{00000000-0006-0000-0500-00000B000000}">
      <text>
        <r>
          <rPr>
            <b/>
            <sz val="12"/>
            <color indexed="81"/>
            <rFont val="ＭＳ Ｐゴシック"/>
            <family val="3"/>
            <charset val="128"/>
          </rPr>
          <t>工事名</t>
        </r>
        <r>
          <rPr>
            <sz val="9"/>
            <color indexed="81"/>
            <rFont val="ＭＳ Ｐゴシック"/>
            <family val="3"/>
            <charset val="128"/>
          </rPr>
          <t xml:space="preserve">
</t>
        </r>
      </text>
    </comment>
    <comment ref="L45" authorId="0" shapeId="0" xr:uid="{00000000-0006-0000-0500-00000C000000}">
      <text>
        <r>
          <rPr>
            <b/>
            <sz val="12"/>
            <color indexed="81"/>
            <rFont val="ＭＳ Ｐゴシック"/>
            <family val="3"/>
            <charset val="128"/>
          </rPr>
          <t>表彰種類</t>
        </r>
        <r>
          <rPr>
            <sz val="9"/>
            <color indexed="81"/>
            <rFont val="ＭＳ Ｐゴシック"/>
            <family val="3"/>
            <charset val="128"/>
          </rPr>
          <t xml:space="preserve">
</t>
        </r>
      </text>
    </comment>
    <comment ref="AD45" authorId="0" shapeId="0" xr:uid="{00000000-0006-0000-0500-00000D000000}">
      <text>
        <r>
          <rPr>
            <b/>
            <sz val="12"/>
            <color indexed="81"/>
            <rFont val="ＭＳ Ｐゴシック"/>
            <family val="3"/>
            <charset val="128"/>
          </rPr>
          <t>表彰種類</t>
        </r>
      </text>
    </comment>
    <comment ref="AV45" authorId="0" shapeId="0" xr:uid="{00000000-0006-0000-0500-00000E000000}">
      <text>
        <r>
          <rPr>
            <b/>
            <sz val="12"/>
            <color indexed="81"/>
            <rFont val="ＭＳ Ｐゴシック"/>
            <family val="3"/>
            <charset val="128"/>
          </rPr>
          <t>表彰種類</t>
        </r>
      </text>
    </comment>
    <comment ref="BN45" authorId="0" shapeId="0" xr:uid="{00000000-0006-0000-0500-00000F000000}">
      <text>
        <r>
          <rPr>
            <b/>
            <sz val="12"/>
            <color indexed="81"/>
            <rFont val="ＭＳ Ｐゴシック"/>
            <family val="3"/>
            <charset val="128"/>
          </rPr>
          <t>表彰種類</t>
        </r>
      </text>
    </comment>
    <comment ref="CO45" authorId="0" shapeId="0" xr:uid="{00000000-0006-0000-0500-000010000000}">
      <text>
        <r>
          <rPr>
            <b/>
            <sz val="12"/>
            <color indexed="81"/>
            <rFont val="ＭＳ Ｐゴシック"/>
            <family val="3"/>
            <charset val="128"/>
          </rPr>
          <t>活動日</t>
        </r>
      </text>
    </comment>
    <comment ref="L46" authorId="0" shapeId="0" xr:uid="{00000000-0006-0000-0500-000011000000}">
      <text>
        <r>
          <rPr>
            <b/>
            <sz val="12"/>
            <color indexed="81"/>
            <rFont val="ＭＳ Ｐゴシック"/>
            <family val="3"/>
            <charset val="128"/>
          </rPr>
          <t>受賞年度</t>
        </r>
      </text>
    </comment>
    <comment ref="AD46" authorId="0" shapeId="0" xr:uid="{00000000-0006-0000-0500-000012000000}">
      <text>
        <r>
          <rPr>
            <b/>
            <sz val="12"/>
            <color indexed="81"/>
            <rFont val="ＭＳ Ｐゴシック"/>
            <family val="3"/>
            <charset val="128"/>
          </rPr>
          <t>受賞年度</t>
        </r>
        <r>
          <rPr>
            <sz val="9"/>
            <color indexed="81"/>
            <rFont val="ＭＳ Ｐゴシック"/>
            <family val="3"/>
            <charset val="128"/>
          </rPr>
          <t xml:space="preserve">
</t>
        </r>
      </text>
    </comment>
    <comment ref="AV46" authorId="0" shapeId="0" xr:uid="{00000000-0006-0000-0500-000013000000}">
      <text>
        <r>
          <rPr>
            <b/>
            <sz val="12"/>
            <color indexed="81"/>
            <rFont val="ＭＳ Ｐゴシック"/>
            <family val="3"/>
            <charset val="128"/>
          </rPr>
          <t>受賞年度</t>
        </r>
        <r>
          <rPr>
            <sz val="9"/>
            <color indexed="81"/>
            <rFont val="ＭＳ Ｐゴシック"/>
            <family val="3"/>
            <charset val="128"/>
          </rPr>
          <t xml:space="preserve">
</t>
        </r>
      </text>
    </comment>
    <comment ref="BN46" authorId="0" shapeId="0" xr:uid="{00000000-0006-0000-0500-000014000000}">
      <text>
        <r>
          <rPr>
            <b/>
            <sz val="12"/>
            <color indexed="81"/>
            <rFont val="ＭＳ Ｐゴシック"/>
            <family val="3"/>
            <charset val="128"/>
          </rPr>
          <t>受賞年度</t>
        </r>
        <r>
          <rPr>
            <sz val="9"/>
            <color indexed="81"/>
            <rFont val="ＭＳ Ｐゴシック"/>
            <family val="3"/>
            <charset val="128"/>
          </rPr>
          <t xml:space="preserve">
</t>
        </r>
      </text>
    </comment>
    <comment ref="CO46" authorId="0" shapeId="0" xr:uid="{00000000-0006-0000-0500-000015000000}">
      <text>
        <r>
          <rPr>
            <b/>
            <sz val="12"/>
            <color indexed="81"/>
            <rFont val="ＭＳ Ｐゴシック"/>
            <family val="3"/>
            <charset val="128"/>
          </rPr>
          <t>活動箇所</t>
        </r>
      </text>
    </comment>
    <comment ref="CO47" authorId="0" shapeId="0" xr:uid="{00000000-0006-0000-0500-000016000000}">
      <text>
        <r>
          <rPr>
            <b/>
            <sz val="12"/>
            <color indexed="81"/>
            <rFont val="ＭＳ Ｐゴシック"/>
            <family val="3"/>
            <charset val="128"/>
          </rPr>
          <t>参加人数</t>
        </r>
      </text>
    </comment>
    <comment ref="DI47" authorId="0" shapeId="0" xr:uid="{00000000-0006-0000-0500-000017000000}">
      <text>
        <r>
          <rPr>
            <b/>
            <sz val="9"/>
            <color indexed="81"/>
            <rFont val="ＭＳ Ｐゴシック"/>
            <family val="3"/>
            <charset val="128"/>
          </rPr>
          <t>障がい者数</t>
        </r>
        <r>
          <rPr>
            <sz val="9"/>
            <color indexed="81"/>
            <rFont val="ＭＳ Ｐゴシック"/>
            <family val="3"/>
            <charset val="128"/>
          </rPr>
          <t xml:space="preserve">
</t>
        </r>
      </text>
    </comment>
    <comment ref="CO48" authorId="0" shapeId="0" xr:uid="{00000000-0006-0000-0500-000018000000}">
      <text>
        <r>
          <rPr>
            <b/>
            <sz val="12"/>
            <color indexed="81"/>
            <rFont val="ＭＳ Ｐゴシック"/>
            <family val="3"/>
            <charset val="128"/>
          </rPr>
          <t>従業員数</t>
        </r>
      </text>
    </comment>
    <comment ref="DI48" authorId="0" shapeId="0" xr:uid="{00000000-0006-0000-0500-000019000000}">
      <text>
        <r>
          <rPr>
            <b/>
            <sz val="9"/>
            <color indexed="81"/>
            <rFont val="ＭＳ Ｐゴシック"/>
            <family val="3"/>
            <charset val="128"/>
          </rPr>
          <t>雇用義務数</t>
        </r>
      </text>
    </comment>
    <comment ref="DG49" authorId="0" shapeId="0" xr:uid="{00000000-0006-0000-0500-00001A000000}">
      <text>
        <r>
          <rPr>
            <b/>
            <sz val="9"/>
            <color indexed="81"/>
            <rFont val="ＭＳ Ｐゴシック"/>
            <family val="3"/>
            <charset val="128"/>
          </rPr>
          <t>育児・介護</t>
        </r>
      </text>
    </comment>
    <comment ref="CO50" authorId="0" shapeId="0" xr:uid="{00000000-0006-0000-0500-00001B000000}">
      <text>
        <r>
          <rPr>
            <b/>
            <sz val="12"/>
            <color indexed="81"/>
            <rFont val="ＭＳ Ｐゴシック"/>
            <family val="3"/>
            <charset val="128"/>
          </rPr>
          <t>活動箇所</t>
        </r>
      </text>
    </comment>
    <comment ref="DG50" authorId="0" shapeId="0" xr:uid="{00000000-0006-0000-0500-00001C000000}">
      <text>
        <r>
          <rPr>
            <b/>
            <sz val="9"/>
            <color indexed="81"/>
            <rFont val="ＭＳ Ｐゴシック"/>
            <family val="3"/>
            <charset val="128"/>
          </rPr>
          <t>こっころ</t>
        </r>
      </text>
    </comment>
    <comment ref="CO51" authorId="0" shapeId="0" xr:uid="{00000000-0006-0000-0500-00001D000000}">
      <text>
        <r>
          <rPr>
            <b/>
            <sz val="12"/>
            <color indexed="81"/>
            <rFont val="ＭＳ Ｐゴシック"/>
            <family val="3"/>
            <charset val="128"/>
          </rPr>
          <t>参加人数</t>
        </r>
      </text>
    </comment>
    <comment ref="CO52" authorId="0" shapeId="0" xr:uid="{00000000-0006-0000-0500-00001E000000}">
      <text>
        <r>
          <rPr>
            <b/>
            <sz val="12"/>
            <color indexed="81"/>
            <rFont val="ＭＳ Ｐゴシック"/>
            <family val="3"/>
            <charset val="128"/>
          </rPr>
          <t>従業員数</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800-000001000000}">
      <text>
        <r>
          <rPr>
            <b/>
            <sz val="9"/>
            <color indexed="81"/>
            <rFont val="ＭＳ Ｐゴシック"/>
            <family val="3"/>
            <charset val="128"/>
          </rPr>
          <t>「有」、「無」を選択</t>
        </r>
      </text>
    </comment>
    <comment ref="H9" authorId="0" shapeId="0" xr:uid="{00000000-0006-0000-0800-000002000000}">
      <text>
        <r>
          <rPr>
            <b/>
            <sz val="9"/>
            <color indexed="81"/>
            <rFont val="ＭＳ Ｐゴシック"/>
            <family val="3"/>
            <charset val="128"/>
          </rPr>
          <t>「有」、「無」を選択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9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9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A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A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B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B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C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C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D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D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E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E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31" authorId="0" shapeId="0" xr:uid="{00000000-0006-0000-0F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31" authorId="0" shapeId="0" xr:uid="{00000000-0006-0000-0F00-000002000000}">
      <text>
        <r>
          <rPr>
            <b/>
            <sz val="9"/>
            <color indexed="81"/>
            <rFont val="ＭＳ Ｐゴシック"/>
            <family val="3"/>
            <charset val="128"/>
          </rPr>
          <t>一覧表（別紙）の入力内容が自動計算</t>
        </r>
      </text>
    </comment>
    <comment ref="G54" authorId="0" shapeId="0" xr:uid="{00000000-0006-0000-0F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54" authorId="0" shapeId="0" xr:uid="{00000000-0006-0000-0F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0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000-000002000000}">
      <text>
        <r>
          <rPr>
            <b/>
            <sz val="9"/>
            <color indexed="81"/>
            <rFont val="ＭＳ Ｐゴシック"/>
            <family val="3"/>
            <charset val="128"/>
          </rPr>
          <t>契約時における「島根県土木工事仕様書」等において確認</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1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100-000002000000}">
      <text>
        <r>
          <rPr>
            <b/>
            <sz val="9"/>
            <color indexed="81"/>
            <rFont val="ＭＳ Ｐゴシック"/>
            <family val="3"/>
            <charset val="128"/>
          </rPr>
          <t>契約時における「島根県土木工事仕様書」等において確認</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2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200-000002000000}">
      <text>
        <r>
          <rPr>
            <b/>
            <sz val="9"/>
            <color indexed="81"/>
            <rFont val="ＭＳ Ｐゴシック"/>
            <family val="3"/>
            <charset val="128"/>
          </rPr>
          <t>契約時における「島根県土木工事仕様書」等において確認</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3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300-000002000000}">
      <text>
        <r>
          <rPr>
            <b/>
            <sz val="9"/>
            <color indexed="81"/>
            <rFont val="ＭＳ Ｐゴシック"/>
            <family val="3"/>
            <charset val="128"/>
          </rPr>
          <t>契約時における「島根県土木工事仕様書」等において確認</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4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400-000002000000}">
      <text>
        <r>
          <rPr>
            <b/>
            <sz val="9"/>
            <color indexed="81"/>
            <rFont val="ＭＳ Ｐゴシック"/>
            <family val="3"/>
            <charset val="128"/>
          </rPr>
          <t>契約時における「島根県土木工事仕様書」等において確認</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5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500-000002000000}">
      <text>
        <r>
          <rPr>
            <b/>
            <sz val="9"/>
            <color indexed="81"/>
            <rFont val="ＭＳ Ｐゴシック"/>
            <family val="3"/>
            <charset val="128"/>
          </rPr>
          <t>契約時における「島根県土木工事仕様書」等において確認</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9" authorId="0" shapeId="0" xr:uid="{00000000-0006-0000-16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9" authorId="0" shapeId="0" xr:uid="{00000000-0006-0000-16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G30" authorId="0" shapeId="0" xr:uid="{00000000-0006-0000-16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30" authorId="0" shapeId="0" xr:uid="{00000000-0006-0000-16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17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18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Q1" authorId="0" shapeId="0" xr:uid="{00000000-0006-0000-19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5" authorId="1" shapeId="0" xr:uid="{00000000-0006-0000-1900-000002000000}">
      <text>
        <r>
          <rPr>
            <b/>
            <sz val="9"/>
            <color indexed="81"/>
            <rFont val="MS P ゴシック"/>
            <family val="3"/>
            <charset val="128"/>
          </rPr>
          <t>プルダウンから選んでください</t>
        </r>
      </text>
    </comment>
    <comment ref="M25" authorId="1" shapeId="0" xr:uid="{00000000-0006-0000-1900-000003000000}">
      <text>
        <r>
          <rPr>
            <b/>
            <sz val="9"/>
            <color indexed="81"/>
            <rFont val="MS P ゴシック"/>
            <family val="3"/>
            <charset val="128"/>
          </rPr>
          <t>プルダウンから選んでください</t>
        </r>
      </text>
    </comment>
    <comment ref="F26" authorId="1" shapeId="0" xr:uid="{00000000-0006-0000-1900-000004000000}">
      <text>
        <r>
          <rPr>
            <b/>
            <sz val="9"/>
            <color indexed="81"/>
            <rFont val="MS P ゴシック"/>
            <family val="3"/>
            <charset val="128"/>
          </rPr>
          <t>プルダウンから選んでください</t>
        </r>
      </text>
    </comment>
    <comment ref="M26" authorId="1" shapeId="0" xr:uid="{00000000-0006-0000-1900-000005000000}">
      <text>
        <r>
          <rPr>
            <b/>
            <sz val="9"/>
            <color indexed="81"/>
            <rFont val="MS P ゴシック"/>
            <family val="3"/>
            <charset val="128"/>
          </rPr>
          <t>プルダウンから選んでください</t>
        </r>
      </text>
    </comment>
    <comment ref="D95" authorId="1" shapeId="0" xr:uid="{00000000-0006-0000-1900-000006000000}">
      <text>
        <r>
          <rPr>
            <sz val="9"/>
            <color indexed="10"/>
            <rFont val="MS P ゴシック"/>
            <family val="3"/>
            <charset val="128"/>
          </rPr>
          <t>「コリンズ登録番号」欄には「別資料のみを提出」と記載。</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2" authorId="0" shapeId="0" xr:uid="{00000000-0006-0000-1A00-000001000000}">
      <text>
        <r>
          <rPr>
            <b/>
            <sz val="9"/>
            <color indexed="81"/>
            <rFont val="ＭＳ Ｐゴシック"/>
            <family val="3"/>
            <charset val="128"/>
          </rPr>
          <t>表彰者を選択</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B10" authorId="0" shapeId="0" xr:uid="{00000000-0006-0000-1B00-000001000000}">
      <text>
        <r>
          <rPr>
            <b/>
            <sz val="9"/>
            <color indexed="81"/>
            <rFont val="ＭＳ Ｐゴシック"/>
            <family val="3"/>
            <charset val="128"/>
          </rPr>
          <t>下欄を入力すると自動的に会社名が表示</t>
        </r>
      </text>
    </comment>
    <comment ref="F10" authorId="0" shapeId="0" xr:uid="{00000000-0006-0000-1B00-000002000000}">
      <text>
        <r>
          <rPr>
            <b/>
            <sz val="9"/>
            <color indexed="81"/>
            <rFont val="ＭＳ Ｐゴシック"/>
            <family val="3"/>
            <charset val="128"/>
          </rPr>
          <t>表彰者の区分を選択</t>
        </r>
      </text>
    </comment>
    <comment ref="L10" authorId="1" shapeId="0" xr:uid="{00000000-0006-0000-1B00-000004000000}">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1" authorId="0" shapeId="0" xr:uid="{00000000-0006-0000-1B00-000005000000}">
      <text>
        <r>
          <rPr>
            <b/>
            <sz val="9"/>
            <color indexed="81"/>
            <rFont val="ＭＳ Ｐゴシック"/>
            <family val="3"/>
            <charset val="128"/>
          </rPr>
          <t>「第1ｸﾞﾙｰﾌﾟ」、「第2ｸﾞﾙｰﾌﾟ」を選択</t>
        </r>
      </text>
    </comment>
    <comment ref="B12" authorId="0" shapeId="0" xr:uid="{00000000-0006-0000-1B00-000006000000}">
      <text>
        <r>
          <rPr>
            <b/>
            <sz val="9"/>
            <color indexed="81"/>
            <rFont val="ＭＳ Ｐゴシック"/>
            <family val="3"/>
            <charset val="128"/>
          </rPr>
          <t>下欄を入力すると自動的に会社名が表示</t>
        </r>
      </text>
    </comment>
    <comment ref="F12" authorId="0" shapeId="0" xr:uid="{00000000-0006-0000-1B00-000007000000}">
      <text>
        <r>
          <rPr>
            <b/>
            <sz val="9"/>
            <color indexed="81"/>
            <rFont val="ＭＳ Ｐゴシック"/>
            <family val="3"/>
            <charset val="128"/>
          </rPr>
          <t>表彰者の区分を選択</t>
        </r>
      </text>
    </comment>
    <comment ref="L12" authorId="1" shapeId="0" xr:uid="{00000000-0006-0000-1B00-000008000000}">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3" authorId="0" shapeId="0" xr:uid="{00000000-0006-0000-1B00-000009000000}">
      <text>
        <r>
          <rPr>
            <b/>
            <sz val="9"/>
            <color indexed="81"/>
            <rFont val="ＭＳ Ｐゴシック"/>
            <family val="3"/>
            <charset val="128"/>
          </rPr>
          <t>「第1ｸﾞﾙｰﾌﾟ」、「第2ｸﾞﾙｰﾌﾟ」を選択</t>
        </r>
      </text>
    </comment>
    <comment ref="B14" authorId="0" shapeId="0" xr:uid="{00000000-0006-0000-1B00-00000A000000}">
      <text>
        <r>
          <rPr>
            <b/>
            <sz val="9"/>
            <color indexed="81"/>
            <rFont val="ＭＳ Ｐゴシック"/>
            <family val="3"/>
            <charset val="128"/>
          </rPr>
          <t>下欄を入力すると自動的に会社名が表示</t>
        </r>
      </text>
    </comment>
    <comment ref="F14" authorId="0" shapeId="0" xr:uid="{00000000-0006-0000-1B00-00000B000000}">
      <text>
        <r>
          <rPr>
            <b/>
            <sz val="9"/>
            <color indexed="81"/>
            <rFont val="ＭＳ Ｐゴシック"/>
            <family val="3"/>
            <charset val="128"/>
          </rPr>
          <t>表彰者の区分を選択</t>
        </r>
      </text>
    </comment>
    <comment ref="B15" authorId="0" shapeId="0" xr:uid="{00000000-0006-0000-1B00-00000C000000}">
      <text>
        <r>
          <rPr>
            <b/>
            <sz val="9"/>
            <color indexed="81"/>
            <rFont val="ＭＳ Ｐゴシック"/>
            <family val="3"/>
            <charset val="128"/>
          </rPr>
          <t>「第1ｸﾞﾙｰﾌﾟ」、「第2ｸﾞﾙｰﾌﾟ」を選択</t>
        </r>
      </text>
    </comment>
    <comment ref="B16" authorId="0" shapeId="0" xr:uid="{00000000-0006-0000-1B00-00000D000000}">
      <text>
        <r>
          <rPr>
            <b/>
            <sz val="9"/>
            <color indexed="81"/>
            <rFont val="ＭＳ Ｐゴシック"/>
            <family val="3"/>
            <charset val="128"/>
          </rPr>
          <t>下欄を入力すると自動的に会社名が表示</t>
        </r>
      </text>
    </comment>
    <comment ref="F16" authorId="0" shapeId="0" xr:uid="{00000000-0006-0000-1B00-00000E000000}">
      <text>
        <r>
          <rPr>
            <b/>
            <sz val="9"/>
            <color indexed="81"/>
            <rFont val="ＭＳ Ｐゴシック"/>
            <family val="3"/>
            <charset val="128"/>
          </rPr>
          <t>表彰者の区分を選択</t>
        </r>
      </text>
    </comment>
    <comment ref="B17" authorId="0" shapeId="0" xr:uid="{00000000-0006-0000-1B00-00000F000000}">
      <text>
        <r>
          <rPr>
            <b/>
            <sz val="9"/>
            <color indexed="81"/>
            <rFont val="ＭＳ Ｐゴシック"/>
            <family val="3"/>
            <charset val="128"/>
          </rPr>
          <t>「第1ｸﾞﾙｰﾌﾟ」、「第2ｸﾞﾙｰﾌﾟ」を選択</t>
        </r>
      </text>
    </comment>
    <comment ref="B18" authorId="0" shapeId="0" xr:uid="{00000000-0006-0000-1B00-000010000000}">
      <text>
        <r>
          <rPr>
            <b/>
            <sz val="9"/>
            <color indexed="81"/>
            <rFont val="ＭＳ Ｐゴシック"/>
            <family val="3"/>
            <charset val="128"/>
          </rPr>
          <t>下欄を入力すると自動的に会社名が表示</t>
        </r>
      </text>
    </comment>
    <comment ref="F18" authorId="0" shapeId="0" xr:uid="{00000000-0006-0000-1B00-000011000000}">
      <text>
        <r>
          <rPr>
            <b/>
            <sz val="9"/>
            <color indexed="81"/>
            <rFont val="ＭＳ Ｐゴシック"/>
            <family val="3"/>
            <charset val="128"/>
          </rPr>
          <t>表彰者の区分を選択</t>
        </r>
      </text>
    </comment>
    <comment ref="B19" authorId="0" shapeId="0" xr:uid="{00000000-0006-0000-1B00-000012000000}">
      <text>
        <r>
          <rPr>
            <b/>
            <sz val="9"/>
            <color indexed="81"/>
            <rFont val="ＭＳ Ｐゴシック"/>
            <family val="3"/>
            <charset val="128"/>
          </rPr>
          <t>「第1ｸﾞﾙｰﾌﾟ」、「第2ｸﾞﾙｰﾌﾟ」を選択</t>
        </r>
      </text>
    </comment>
    <comment ref="B20" authorId="0" shapeId="0" xr:uid="{00000000-0006-0000-1B00-000013000000}">
      <text>
        <r>
          <rPr>
            <b/>
            <sz val="9"/>
            <color indexed="81"/>
            <rFont val="ＭＳ Ｐゴシック"/>
            <family val="3"/>
            <charset val="128"/>
          </rPr>
          <t>下欄を入力すると自動的に会社名が表示</t>
        </r>
      </text>
    </comment>
    <comment ref="F20" authorId="0" shapeId="0" xr:uid="{00000000-0006-0000-1B00-000014000000}">
      <text>
        <r>
          <rPr>
            <b/>
            <sz val="9"/>
            <color indexed="81"/>
            <rFont val="ＭＳ Ｐゴシック"/>
            <family val="3"/>
            <charset val="128"/>
          </rPr>
          <t>表彰者の区分を選択</t>
        </r>
      </text>
    </comment>
    <comment ref="B21" authorId="0" shapeId="0" xr:uid="{00000000-0006-0000-1B00-000015000000}">
      <text>
        <r>
          <rPr>
            <b/>
            <sz val="9"/>
            <color indexed="81"/>
            <rFont val="ＭＳ Ｐゴシック"/>
            <family val="3"/>
            <charset val="128"/>
          </rPr>
          <t>「第1ｸﾞﾙｰﾌﾟ」、「第2ｸﾞﾙｰﾌﾟ」を選択</t>
        </r>
      </text>
    </comment>
    <comment ref="B22" authorId="0" shapeId="0" xr:uid="{00000000-0006-0000-1B00-000016000000}">
      <text>
        <r>
          <rPr>
            <b/>
            <sz val="9"/>
            <color indexed="81"/>
            <rFont val="ＭＳ Ｐゴシック"/>
            <family val="3"/>
            <charset val="128"/>
          </rPr>
          <t>下欄を入力すると自動的に会社名が表示</t>
        </r>
      </text>
    </comment>
    <comment ref="F22" authorId="0" shapeId="0" xr:uid="{00000000-0006-0000-1B00-000017000000}">
      <text>
        <r>
          <rPr>
            <b/>
            <sz val="9"/>
            <color indexed="81"/>
            <rFont val="ＭＳ Ｐゴシック"/>
            <family val="3"/>
            <charset val="128"/>
          </rPr>
          <t>表彰者の区分を選択</t>
        </r>
      </text>
    </comment>
    <comment ref="B23" authorId="0" shapeId="0" xr:uid="{00000000-0006-0000-1B00-000018000000}">
      <text>
        <r>
          <rPr>
            <b/>
            <sz val="9"/>
            <color indexed="81"/>
            <rFont val="ＭＳ Ｐゴシック"/>
            <family val="3"/>
            <charset val="128"/>
          </rPr>
          <t>「第1ｸﾞﾙｰﾌﾟ」、「第2ｸﾞﾙｰﾌﾟ」を選択</t>
        </r>
      </text>
    </comment>
    <comment ref="B24" authorId="0" shapeId="0" xr:uid="{00000000-0006-0000-1B00-000019000000}">
      <text>
        <r>
          <rPr>
            <b/>
            <sz val="9"/>
            <color indexed="81"/>
            <rFont val="ＭＳ Ｐゴシック"/>
            <family val="3"/>
            <charset val="128"/>
          </rPr>
          <t>下欄を入力すると自動的に会社名が表示</t>
        </r>
      </text>
    </comment>
    <comment ref="F24" authorId="0" shapeId="0" xr:uid="{00000000-0006-0000-1B00-00001A000000}">
      <text>
        <r>
          <rPr>
            <b/>
            <sz val="9"/>
            <color indexed="81"/>
            <rFont val="ＭＳ Ｐゴシック"/>
            <family val="3"/>
            <charset val="128"/>
          </rPr>
          <t>表彰者の区分を選択</t>
        </r>
      </text>
    </comment>
    <comment ref="B25" authorId="0" shapeId="0" xr:uid="{00000000-0006-0000-1B00-00001B000000}">
      <text>
        <r>
          <rPr>
            <b/>
            <sz val="9"/>
            <color indexed="81"/>
            <rFont val="ＭＳ Ｐゴシック"/>
            <family val="3"/>
            <charset val="128"/>
          </rPr>
          <t>「第1ｸﾞﾙｰﾌﾟ」、「第2ｸﾞﾙｰﾌﾟ」を選択</t>
        </r>
      </text>
    </comment>
    <comment ref="B26" authorId="0" shapeId="0" xr:uid="{00000000-0006-0000-1B00-00001C000000}">
      <text>
        <r>
          <rPr>
            <b/>
            <sz val="9"/>
            <color indexed="81"/>
            <rFont val="ＭＳ Ｐゴシック"/>
            <family val="3"/>
            <charset val="128"/>
          </rPr>
          <t>下欄を入力すると自動的に会社名が表示</t>
        </r>
      </text>
    </comment>
    <comment ref="F26" authorId="0" shapeId="0" xr:uid="{00000000-0006-0000-1B00-00001D000000}">
      <text>
        <r>
          <rPr>
            <b/>
            <sz val="9"/>
            <color indexed="81"/>
            <rFont val="ＭＳ Ｐゴシック"/>
            <family val="3"/>
            <charset val="128"/>
          </rPr>
          <t>表彰者の区分を選択</t>
        </r>
      </text>
    </comment>
    <comment ref="B27" authorId="0" shapeId="0" xr:uid="{00000000-0006-0000-1B00-00001E000000}">
      <text>
        <r>
          <rPr>
            <b/>
            <sz val="9"/>
            <color indexed="81"/>
            <rFont val="ＭＳ Ｐゴシック"/>
            <family val="3"/>
            <charset val="128"/>
          </rPr>
          <t>「第1ｸﾞﾙｰﾌﾟ」、「第2ｸﾞﾙｰﾌﾟ」を選択</t>
        </r>
      </text>
    </comment>
    <comment ref="B28" authorId="0" shapeId="0" xr:uid="{00000000-0006-0000-1B00-00001F000000}">
      <text>
        <r>
          <rPr>
            <b/>
            <sz val="9"/>
            <color indexed="81"/>
            <rFont val="ＭＳ Ｐゴシック"/>
            <family val="3"/>
            <charset val="128"/>
          </rPr>
          <t>下欄を入力すると自動的に会社名が表示</t>
        </r>
      </text>
    </comment>
    <comment ref="F28" authorId="0" shapeId="0" xr:uid="{00000000-0006-0000-1B00-000020000000}">
      <text>
        <r>
          <rPr>
            <b/>
            <sz val="9"/>
            <color indexed="81"/>
            <rFont val="ＭＳ Ｐゴシック"/>
            <family val="3"/>
            <charset val="128"/>
          </rPr>
          <t>表彰者の区分を選択</t>
        </r>
      </text>
    </comment>
    <comment ref="B29" authorId="0" shapeId="0" xr:uid="{00000000-0006-0000-1B00-000021000000}">
      <text>
        <r>
          <rPr>
            <b/>
            <sz val="9"/>
            <color indexed="81"/>
            <rFont val="ＭＳ Ｐゴシック"/>
            <family val="3"/>
            <charset val="128"/>
          </rPr>
          <t>「第1ｸﾞﾙｰﾌﾟ」、「第2ｸﾞﾙｰﾌﾟ」を選択</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Q2" authorId="0" shapeId="0" xr:uid="{00000000-0006-0000-1E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4" authorId="1" shapeId="0" xr:uid="{00000000-0006-0000-1E00-000002000000}">
      <text>
        <r>
          <rPr>
            <b/>
            <sz val="9"/>
            <color indexed="81"/>
            <rFont val="MS P ゴシック"/>
            <family val="3"/>
            <charset val="128"/>
          </rPr>
          <t>プルダウンで選んでください</t>
        </r>
      </text>
    </comment>
    <comment ref="M24" authorId="1" shapeId="0" xr:uid="{00000000-0006-0000-1E00-000003000000}">
      <text>
        <r>
          <rPr>
            <b/>
            <sz val="9"/>
            <color indexed="81"/>
            <rFont val="MS P ゴシック"/>
            <family val="3"/>
            <charset val="128"/>
          </rPr>
          <t>プルダウンで選んでください</t>
        </r>
      </text>
    </comment>
    <comment ref="F25" authorId="1" shapeId="0" xr:uid="{00000000-0006-0000-1E00-000004000000}">
      <text>
        <r>
          <rPr>
            <b/>
            <sz val="9"/>
            <color indexed="81"/>
            <rFont val="MS P ゴシック"/>
            <family val="3"/>
            <charset val="128"/>
          </rPr>
          <t>プルダウンで選んでください</t>
        </r>
      </text>
    </comment>
    <comment ref="M25" authorId="1" shapeId="0" xr:uid="{00000000-0006-0000-1E00-000005000000}">
      <text>
        <r>
          <rPr>
            <b/>
            <sz val="9"/>
            <color indexed="81"/>
            <rFont val="MS P ゴシック"/>
            <family val="3"/>
            <charset val="128"/>
          </rPr>
          <t>プルダウンで選んでください</t>
        </r>
      </text>
    </comment>
    <comment ref="F26" authorId="1" shapeId="0" xr:uid="{00000000-0006-0000-1E00-000006000000}">
      <text>
        <r>
          <rPr>
            <b/>
            <sz val="9"/>
            <color indexed="81"/>
            <rFont val="MS P ゴシック"/>
            <family val="3"/>
            <charset val="128"/>
          </rPr>
          <t>プルダウンで選んでください</t>
        </r>
      </text>
    </comment>
    <comment ref="M26" authorId="1" shapeId="0" xr:uid="{00000000-0006-0000-1E00-000007000000}">
      <text>
        <r>
          <rPr>
            <b/>
            <sz val="9"/>
            <color indexed="81"/>
            <rFont val="MS P ゴシック"/>
            <family val="3"/>
            <charset val="128"/>
          </rPr>
          <t>プルダウンで選んでください</t>
        </r>
      </text>
    </comment>
    <comment ref="F27" authorId="1" shapeId="0" xr:uid="{00000000-0006-0000-1E00-000008000000}">
      <text>
        <r>
          <rPr>
            <b/>
            <sz val="9"/>
            <color indexed="81"/>
            <rFont val="MS P ゴシック"/>
            <family val="3"/>
            <charset val="128"/>
          </rPr>
          <t>プルダウンで選んでください</t>
        </r>
      </text>
    </comment>
    <comment ref="M27" authorId="1" shapeId="0" xr:uid="{00000000-0006-0000-1E00-000009000000}">
      <text>
        <r>
          <rPr>
            <b/>
            <sz val="9"/>
            <color indexed="81"/>
            <rFont val="MS P ゴシック"/>
            <family val="3"/>
            <charset val="128"/>
          </rPr>
          <t>プルダウンで選んでください</t>
        </r>
      </text>
    </comment>
    <comment ref="F28" authorId="0" shapeId="0" xr:uid="{00000000-0006-0000-1E00-00000A000000}">
      <text>
        <r>
          <rPr>
            <b/>
            <sz val="9"/>
            <color indexed="81"/>
            <rFont val="ＭＳ Ｐゴシック"/>
            <family val="3"/>
            <charset val="128"/>
          </rPr>
          <t>従事時の役職を選択</t>
        </r>
      </text>
    </comment>
    <comment ref="M28" authorId="0" shapeId="0" xr:uid="{00000000-0006-0000-1E00-00000B000000}">
      <text>
        <r>
          <rPr>
            <b/>
            <sz val="9"/>
            <color indexed="81"/>
            <rFont val="ＭＳ Ｐゴシック"/>
            <family val="3"/>
            <charset val="128"/>
          </rPr>
          <t>従事時の役職を選択</t>
        </r>
      </text>
    </comment>
    <comment ref="Q130" authorId="0" shapeId="0" xr:uid="{00000000-0006-0000-1E00-00000C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52" authorId="1" shapeId="0" xr:uid="{00000000-0006-0000-1E00-00000D000000}">
      <text>
        <r>
          <rPr>
            <b/>
            <sz val="9"/>
            <color indexed="81"/>
            <rFont val="MS P ゴシック"/>
            <family val="3"/>
            <charset val="128"/>
          </rPr>
          <t>プルダウンで選んでください</t>
        </r>
      </text>
    </comment>
    <comment ref="M152" authorId="1" shapeId="0" xr:uid="{00000000-0006-0000-1E00-00000E000000}">
      <text>
        <r>
          <rPr>
            <b/>
            <sz val="9"/>
            <color indexed="81"/>
            <rFont val="MS P ゴシック"/>
            <family val="3"/>
            <charset val="128"/>
          </rPr>
          <t>プルダウンで選んでください</t>
        </r>
      </text>
    </comment>
    <comment ref="F153" authorId="1" shapeId="0" xr:uid="{00000000-0006-0000-1E00-00000F000000}">
      <text>
        <r>
          <rPr>
            <b/>
            <sz val="9"/>
            <color indexed="81"/>
            <rFont val="MS P ゴシック"/>
            <family val="3"/>
            <charset val="128"/>
          </rPr>
          <t>プルダウンで選んでください</t>
        </r>
      </text>
    </comment>
    <comment ref="M153" authorId="1" shapeId="0" xr:uid="{00000000-0006-0000-1E00-000010000000}">
      <text>
        <r>
          <rPr>
            <b/>
            <sz val="9"/>
            <color indexed="81"/>
            <rFont val="MS P ゴシック"/>
            <family val="3"/>
            <charset val="128"/>
          </rPr>
          <t>プルダウンで選んでください</t>
        </r>
      </text>
    </comment>
    <comment ref="F154" authorId="1" shapeId="0" xr:uid="{00000000-0006-0000-1E00-000011000000}">
      <text>
        <r>
          <rPr>
            <b/>
            <sz val="9"/>
            <color indexed="81"/>
            <rFont val="MS P ゴシック"/>
            <family val="3"/>
            <charset val="128"/>
          </rPr>
          <t>プルダウンで選んでください</t>
        </r>
      </text>
    </comment>
    <comment ref="M154" authorId="1" shapeId="0" xr:uid="{00000000-0006-0000-1E00-000012000000}">
      <text>
        <r>
          <rPr>
            <b/>
            <sz val="9"/>
            <color indexed="81"/>
            <rFont val="MS P ゴシック"/>
            <family val="3"/>
            <charset val="128"/>
          </rPr>
          <t>プルダウンで選んでください</t>
        </r>
      </text>
    </comment>
    <comment ref="F155" authorId="1" shapeId="0" xr:uid="{00000000-0006-0000-1E00-000013000000}">
      <text>
        <r>
          <rPr>
            <b/>
            <sz val="9"/>
            <color indexed="81"/>
            <rFont val="MS P ゴシック"/>
            <family val="3"/>
            <charset val="128"/>
          </rPr>
          <t>プルダウンで選んでください</t>
        </r>
      </text>
    </comment>
    <comment ref="M155" authorId="1" shapeId="0" xr:uid="{00000000-0006-0000-1E00-000014000000}">
      <text>
        <r>
          <rPr>
            <b/>
            <sz val="9"/>
            <color indexed="81"/>
            <rFont val="MS P ゴシック"/>
            <family val="3"/>
            <charset val="128"/>
          </rPr>
          <t>プルダウンで選んでください</t>
        </r>
      </text>
    </comment>
    <comment ref="F156" authorId="0" shapeId="0" xr:uid="{00000000-0006-0000-1E00-000015000000}">
      <text>
        <r>
          <rPr>
            <b/>
            <sz val="9"/>
            <color indexed="81"/>
            <rFont val="ＭＳ Ｐゴシック"/>
            <family val="3"/>
            <charset val="128"/>
          </rPr>
          <t>従事時の役職を選択</t>
        </r>
      </text>
    </comment>
    <comment ref="M156" authorId="0" shapeId="0" xr:uid="{00000000-0006-0000-1E00-000016000000}">
      <text>
        <r>
          <rPr>
            <b/>
            <sz val="9"/>
            <color indexed="81"/>
            <rFont val="ＭＳ Ｐゴシック"/>
            <family val="3"/>
            <charset val="128"/>
          </rPr>
          <t>従事時の役職を選択</t>
        </r>
      </text>
    </comment>
    <comment ref="Q183" authorId="0" shapeId="0" xr:uid="{00000000-0006-0000-1E00-000017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05" authorId="1" shapeId="0" xr:uid="{00000000-0006-0000-1E00-000018000000}">
      <text>
        <r>
          <rPr>
            <b/>
            <sz val="9"/>
            <color indexed="81"/>
            <rFont val="MS P ゴシック"/>
            <family val="3"/>
            <charset val="128"/>
          </rPr>
          <t>プルダウンで選んでください</t>
        </r>
      </text>
    </comment>
    <comment ref="M205" authorId="1" shapeId="0" xr:uid="{00000000-0006-0000-1E00-000019000000}">
      <text>
        <r>
          <rPr>
            <b/>
            <sz val="9"/>
            <color indexed="81"/>
            <rFont val="MS P ゴシック"/>
            <family val="3"/>
            <charset val="128"/>
          </rPr>
          <t>プルダウンで選んでください</t>
        </r>
      </text>
    </comment>
    <comment ref="F206" authorId="1" shapeId="0" xr:uid="{00000000-0006-0000-1E00-00001A000000}">
      <text>
        <r>
          <rPr>
            <b/>
            <sz val="9"/>
            <color indexed="81"/>
            <rFont val="MS P ゴシック"/>
            <family val="3"/>
            <charset val="128"/>
          </rPr>
          <t>プルダウンで選んでください</t>
        </r>
      </text>
    </comment>
    <comment ref="M206" authorId="1" shapeId="0" xr:uid="{00000000-0006-0000-1E00-00001B000000}">
      <text>
        <r>
          <rPr>
            <b/>
            <sz val="9"/>
            <color indexed="81"/>
            <rFont val="MS P ゴシック"/>
            <family val="3"/>
            <charset val="128"/>
          </rPr>
          <t>プルダウンで選んでください</t>
        </r>
      </text>
    </comment>
    <comment ref="F207" authorId="1" shapeId="0" xr:uid="{00000000-0006-0000-1E00-00001C000000}">
      <text>
        <r>
          <rPr>
            <b/>
            <sz val="9"/>
            <color indexed="81"/>
            <rFont val="MS P ゴシック"/>
            <family val="3"/>
            <charset val="128"/>
          </rPr>
          <t>プルダウンで選んでください</t>
        </r>
      </text>
    </comment>
    <comment ref="M207" authorId="1" shapeId="0" xr:uid="{00000000-0006-0000-1E00-00001D000000}">
      <text>
        <r>
          <rPr>
            <b/>
            <sz val="9"/>
            <color indexed="81"/>
            <rFont val="MS P ゴシック"/>
            <family val="3"/>
            <charset val="128"/>
          </rPr>
          <t>プルダウンで選んでください</t>
        </r>
      </text>
    </comment>
    <comment ref="F208" authorId="1" shapeId="0" xr:uid="{00000000-0006-0000-1E00-00001E000000}">
      <text>
        <r>
          <rPr>
            <b/>
            <sz val="9"/>
            <color indexed="81"/>
            <rFont val="MS P ゴシック"/>
            <family val="3"/>
            <charset val="128"/>
          </rPr>
          <t>プルダウンで選んでください</t>
        </r>
      </text>
    </comment>
    <comment ref="M208" authorId="1" shapeId="0" xr:uid="{00000000-0006-0000-1E00-00001F000000}">
      <text>
        <r>
          <rPr>
            <b/>
            <sz val="9"/>
            <color indexed="81"/>
            <rFont val="MS P ゴシック"/>
            <family val="3"/>
            <charset val="128"/>
          </rPr>
          <t>プルダウンで選んでください</t>
        </r>
      </text>
    </comment>
    <comment ref="F209" authorId="0" shapeId="0" xr:uid="{00000000-0006-0000-1E00-000020000000}">
      <text>
        <r>
          <rPr>
            <b/>
            <sz val="9"/>
            <color indexed="81"/>
            <rFont val="ＭＳ Ｐゴシック"/>
            <family val="3"/>
            <charset val="128"/>
          </rPr>
          <t>従事時の役職を選択</t>
        </r>
      </text>
    </comment>
    <comment ref="M209" authorId="0" shapeId="0" xr:uid="{00000000-0006-0000-1E00-000021000000}">
      <text>
        <r>
          <rPr>
            <b/>
            <sz val="9"/>
            <color indexed="81"/>
            <rFont val="ＭＳ Ｐゴシック"/>
            <family val="3"/>
            <charset val="128"/>
          </rPr>
          <t>従事時の役職を選択</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4" authorId="0" shapeId="0" xr:uid="{00000000-0006-0000-1F00-000001000000}">
      <text>
        <r>
          <rPr>
            <b/>
            <sz val="9"/>
            <color indexed="81"/>
            <rFont val="ＭＳ Ｐゴシック"/>
            <family val="3"/>
            <charset val="128"/>
          </rPr>
          <t>表彰の種類を選択
注）県表彰の種類は、表彰を受けた当該工事で判断する</t>
        </r>
      </text>
    </comment>
    <comment ref="F22" authorId="0" shapeId="0" xr:uid="{00000000-0006-0000-1F00-000003000000}">
      <text>
        <r>
          <rPr>
            <b/>
            <sz val="9"/>
            <color indexed="81"/>
            <rFont val="ＭＳ Ｐゴシック"/>
            <family val="3"/>
            <charset val="128"/>
          </rPr>
          <t>表彰の種類を選択
注）県表彰の種類は、表彰を受けた当該工事で判断する</t>
        </r>
      </text>
    </comment>
    <comment ref="F30" authorId="0" shapeId="0" xr:uid="{00000000-0006-0000-1F00-000005000000}">
      <text>
        <r>
          <rPr>
            <b/>
            <sz val="9"/>
            <color indexed="81"/>
            <rFont val="ＭＳ Ｐゴシック"/>
            <family val="3"/>
            <charset val="128"/>
          </rPr>
          <t>表彰の種類を選択
注）県表彰の種類は、表彰を受けた当該工事で判断する</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5" authorId="0" shapeId="0" xr:uid="{00000000-0006-0000-20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5" authorId="0" shapeId="0" xr:uid="{00000000-0006-0000-20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2" authorId="0" shapeId="0" xr:uid="{00000000-0006-0000-20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2" authorId="0" shapeId="0" xr:uid="{00000000-0006-0000-20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9" authorId="0" shapeId="0" xr:uid="{00000000-0006-0000-20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9" authorId="0" shapeId="0" xr:uid="{00000000-0006-0000-20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5" authorId="0" shapeId="0" xr:uid="{00000000-0006-0000-22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5" authorId="0" shapeId="0" xr:uid="{00000000-0006-0000-22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2" authorId="0" shapeId="0" xr:uid="{00000000-0006-0000-22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2" authorId="0" shapeId="0" xr:uid="{00000000-0006-0000-22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9" authorId="0" shapeId="0" xr:uid="{00000000-0006-0000-22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9" authorId="0" shapeId="0" xr:uid="{00000000-0006-0000-22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0" authorId="0" shapeId="0" xr:uid="{00000000-0006-0000-2400-000001000000}">
      <text>
        <r>
          <rPr>
            <b/>
            <sz val="9"/>
            <color indexed="81"/>
            <rFont val="ＭＳ Ｐゴシック"/>
            <family val="3"/>
            <charset val="128"/>
          </rPr>
          <t>「有」、「無」を選択</t>
        </r>
      </text>
    </comment>
    <comment ref="G11" authorId="0" shapeId="0" xr:uid="{00000000-0006-0000-2400-000002000000}">
      <text>
        <r>
          <rPr>
            <b/>
            <sz val="9"/>
            <color indexed="81"/>
            <rFont val="ＭＳ Ｐゴシック"/>
            <family val="3"/>
            <charset val="128"/>
          </rPr>
          <t>「有」、「無」を選択</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A13" authorId="0" shapeId="0" xr:uid="{00000000-0006-0000-2500-000001000000}">
      <text>
        <r>
          <rPr>
            <b/>
            <sz val="9"/>
            <color indexed="81"/>
            <rFont val="ＭＳ Ｐゴシック"/>
            <family val="3"/>
            <charset val="128"/>
          </rPr>
          <t>「有」、「無」を選択</t>
        </r>
      </text>
    </comment>
    <comment ref="G20" authorId="0" shapeId="0" xr:uid="{00000000-0006-0000-2500-000002000000}">
      <text>
        <r>
          <rPr>
            <b/>
            <sz val="9"/>
            <color indexed="81"/>
            <rFont val="ＭＳ Ｐゴシック"/>
            <family val="3"/>
            <charset val="128"/>
          </rPr>
          <t>「有」、「無」を選択</t>
        </r>
      </text>
    </comment>
    <comment ref="G21" authorId="0" shapeId="0" xr:uid="{00000000-0006-0000-2500-000003000000}">
      <text>
        <r>
          <rPr>
            <b/>
            <sz val="9"/>
            <color indexed="81"/>
            <rFont val="ＭＳ Ｐゴシック"/>
            <family val="3"/>
            <charset val="128"/>
          </rPr>
          <t>「有」、「無」を選択</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0" authorId="0" shapeId="0" xr:uid="{00000000-0006-0000-2600-000001000000}">
      <text>
        <r>
          <rPr>
            <b/>
            <sz val="9"/>
            <color indexed="81"/>
            <rFont val="ＭＳ Ｐゴシック"/>
            <family val="3"/>
            <charset val="128"/>
          </rPr>
          <t>「有」、「無」を選択</t>
        </r>
      </text>
    </comment>
    <comment ref="E11" authorId="0" shapeId="0" xr:uid="{00000000-0006-0000-2600-000002000000}">
      <text>
        <r>
          <rPr>
            <b/>
            <sz val="9"/>
            <color indexed="81"/>
            <rFont val="ＭＳ Ｐゴシック"/>
            <family val="3"/>
            <charset val="128"/>
          </rPr>
          <t>「有」、「無」を選択</t>
        </r>
      </text>
    </comment>
    <comment ref="E19" authorId="0" shapeId="0" xr:uid="{00000000-0006-0000-2600-000003000000}">
      <text>
        <r>
          <rPr>
            <b/>
            <sz val="9"/>
            <color indexed="81"/>
            <rFont val="ＭＳ Ｐゴシック"/>
            <family val="3"/>
            <charset val="128"/>
          </rPr>
          <t>「有」、「無」を選択</t>
        </r>
      </text>
    </comment>
    <comment ref="G19" authorId="0" shapeId="0" xr:uid="{00000000-0006-0000-2600-000004000000}">
      <text>
        <r>
          <rPr>
            <b/>
            <sz val="9"/>
            <color indexed="81"/>
            <rFont val="ＭＳ Ｐゴシック"/>
            <family val="3"/>
            <charset val="128"/>
          </rPr>
          <t>「有」、「無」を選択</t>
        </r>
      </text>
    </comment>
    <comment ref="E20" authorId="0" shapeId="0" xr:uid="{00000000-0006-0000-2600-000005000000}">
      <text>
        <r>
          <rPr>
            <b/>
            <sz val="9"/>
            <color indexed="81"/>
            <rFont val="ＭＳ Ｐゴシック"/>
            <family val="3"/>
            <charset val="128"/>
          </rPr>
          <t>「有」、「無」を選択</t>
        </r>
      </text>
    </comment>
    <comment ref="G20" authorId="0" shapeId="0" xr:uid="{00000000-0006-0000-2600-000006000000}">
      <text>
        <r>
          <rPr>
            <b/>
            <sz val="9"/>
            <color indexed="81"/>
            <rFont val="ＭＳ Ｐゴシック"/>
            <family val="3"/>
            <charset val="128"/>
          </rPr>
          <t>「有」、「無」を選択</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0" authorId="0" shapeId="0" xr:uid="{00000000-0006-0000-2700-000001000000}">
      <text>
        <r>
          <rPr>
            <b/>
            <sz val="9"/>
            <color indexed="81"/>
            <rFont val="ＭＳ Ｐゴシック"/>
            <family val="3"/>
            <charset val="128"/>
          </rPr>
          <t>「有」、「無」を選択</t>
        </r>
      </text>
    </comment>
    <comment ref="G11" authorId="0" shapeId="0" xr:uid="{00000000-0006-0000-2700-000002000000}">
      <text>
        <r>
          <rPr>
            <b/>
            <sz val="9"/>
            <color indexed="81"/>
            <rFont val="ＭＳ Ｐゴシック"/>
            <family val="3"/>
            <charset val="128"/>
          </rPr>
          <t>「有」、「無」を選択</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A12" authorId="0" shapeId="0" xr:uid="{00000000-0006-0000-2800-000001000000}">
      <text>
        <r>
          <rPr>
            <b/>
            <sz val="9"/>
            <color indexed="81"/>
            <rFont val="ＭＳ Ｐゴシック"/>
            <family val="3"/>
            <charset val="128"/>
          </rPr>
          <t>「有」、「無」を選択</t>
        </r>
      </text>
    </comment>
    <comment ref="G19" authorId="0" shapeId="0" xr:uid="{00000000-0006-0000-2800-000002000000}">
      <text>
        <r>
          <rPr>
            <b/>
            <sz val="9"/>
            <color indexed="81"/>
            <rFont val="ＭＳ Ｐゴシック"/>
            <family val="3"/>
            <charset val="128"/>
          </rPr>
          <t>「有」、「無」を選択</t>
        </r>
      </text>
    </comment>
    <comment ref="G20" authorId="0" shapeId="0" xr:uid="{00000000-0006-0000-2800-000003000000}">
      <text>
        <r>
          <rPr>
            <b/>
            <sz val="9"/>
            <color indexed="81"/>
            <rFont val="ＭＳ Ｐゴシック"/>
            <family val="3"/>
            <charset val="128"/>
          </rPr>
          <t>「有」、「無」を選択</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0" authorId="0" shapeId="0" xr:uid="{00000000-0006-0000-2900-000001000000}">
      <text>
        <r>
          <rPr>
            <b/>
            <sz val="9"/>
            <color indexed="81"/>
            <rFont val="ＭＳ Ｐゴシック"/>
            <family val="3"/>
            <charset val="128"/>
          </rPr>
          <t>「有」、「無」を選択</t>
        </r>
      </text>
    </comment>
    <comment ref="E11" authorId="0" shapeId="0" xr:uid="{00000000-0006-0000-2900-000002000000}">
      <text>
        <r>
          <rPr>
            <b/>
            <sz val="9"/>
            <color indexed="81"/>
            <rFont val="ＭＳ Ｐゴシック"/>
            <family val="3"/>
            <charset val="128"/>
          </rPr>
          <t>「有」、「無」を選択</t>
        </r>
      </text>
    </comment>
    <comment ref="E19" authorId="0" shapeId="0" xr:uid="{00000000-0006-0000-2900-000003000000}">
      <text>
        <r>
          <rPr>
            <b/>
            <sz val="9"/>
            <color indexed="81"/>
            <rFont val="ＭＳ Ｐゴシック"/>
            <family val="3"/>
            <charset val="128"/>
          </rPr>
          <t>「有」、「無」を選択</t>
        </r>
      </text>
    </comment>
    <comment ref="G19" authorId="0" shapeId="0" xr:uid="{00000000-0006-0000-2900-000004000000}">
      <text>
        <r>
          <rPr>
            <b/>
            <sz val="9"/>
            <color indexed="81"/>
            <rFont val="ＭＳ Ｐゴシック"/>
            <family val="3"/>
            <charset val="128"/>
          </rPr>
          <t>「有」、「無」を選択</t>
        </r>
      </text>
    </comment>
    <comment ref="E20" authorId="0" shapeId="0" xr:uid="{00000000-0006-0000-2900-000005000000}">
      <text>
        <r>
          <rPr>
            <b/>
            <sz val="9"/>
            <color indexed="81"/>
            <rFont val="ＭＳ Ｐゴシック"/>
            <family val="3"/>
            <charset val="128"/>
          </rPr>
          <t>「有」、「無」を選択</t>
        </r>
      </text>
    </comment>
    <comment ref="G20" authorId="0" shapeId="0" xr:uid="{00000000-0006-0000-2900-000006000000}">
      <text>
        <r>
          <rPr>
            <b/>
            <sz val="9"/>
            <color indexed="81"/>
            <rFont val="ＭＳ Ｐゴシック"/>
            <family val="3"/>
            <charset val="128"/>
          </rPr>
          <t>「有」、「無」を選択</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310361</author>
  </authors>
  <commentList>
    <comment ref="P1" authorId="0" shapeId="0" xr:uid="{00000000-0006-0000-2E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C10" authorId="1" shapeId="0" xr:uid="{00000000-0006-0000-2E00-000002000000}">
      <text>
        <r>
          <rPr>
            <b/>
            <sz val="9"/>
            <color indexed="10"/>
            <rFont val="MS P ゴシック"/>
            <family val="3"/>
            <charset val="128"/>
          </rPr>
          <t>１つの活動を複数日で行った場合、
全ての活動日を記入する。</t>
        </r>
      </text>
    </comment>
    <comment ref="K10" authorId="2" shapeId="0" xr:uid="{00000000-0006-0000-2E00-000003000000}">
      <text>
        <r>
          <rPr>
            <b/>
            <sz val="9"/>
            <color indexed="81"/>
            <rFont val="ＭＳ Ｐゴシック"/>
            <family val="3"/>
            <charset val="128"/>
          </rPr>
          <t>評価対象地域内であることが分かるよう記載
(例)○○市△△町</t>
        </r>
      </text>
    </comment>
    <comment ref="K13" authorId="2" shapeId="0" xr:uid="{00000000-0006-0000-2E00-000005000000}">
      <text>
        <r>
          <rPr>
            <b/>
            <sz val="9"/>
            <color indexed="81"/>
            <rFont val="ＭＳ Ｐゴシック"/>
            <family val="3"/>
            <charset val="128"/>
          </rPr>
          <t>評価対象地域内であることが分かるよう記載
(例)○○市△△町</t>
        </r>
      </text>
    </comment>
    <comment ref="C24" authorId="2" shapeId="0" xr:uid="{00000000-0006-0000-2E00-000006000000}">
      <text>
        <r>
          <rPr>
            <b/>
            <sz val="9"/>
            <color indexed="81"/>
            <rFont val="ＭＳ Ｐゴシック"/>
            <family val="3"/>
            <charset val="128"/>
          </rPr>
          <t>評価対象地域内であることが分かるよう記載
(例)○○市△△町</t>
        </r>
      </text>
    </comment>
    <comment ref="C25" authorId="2" shapeId="0" xr:uid="{00000000-0006-0000-2E00-000007000000}">
      <text>
        <r>
          <rPr>
            <b/>
            <sz val="9"/>
            <color indexed="81"/>
            <rFont val="ＭＳ Ｐゴシック"/>
            <family val="3"/>
            <charset val="128"/>
          </rPr>
          <t>評価対象地域内であることが分かるよう記載
(例)○○市△△町</t>
        </r>
      </text>
    </comment>
    <comment ref="C26" authorId="2" shapeId="0" xr:uid="{00000000-0006-0000-2E00-000008000000}">
      <text>
        <r>
          <rPr>
            <b/>
            <sz val="9"/>
            <color indexed="81"/>
            <rFont val="ＭＳ Ｐゴシック"/>
            <family val="3"/>
            <charset val="128"/>
          </rPr>
          <t>愛護団体認定証記載の団体名を記入</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福島　琢二</author>
    <author>310361</author>
  </authors>
  <commentList>
    <comment ref="P1" authorId="0" shapeId="0" xr:uid="{00000000-0006-0000-2F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K12" authorId="1" shapeId="0" xr:uid="{00000000-0006-0000-2F00-000002000000}">
      <text>
        <r>
          <rPr>
            <b/>
            <sz val="9"/>
            <color indexed="81"/>
            <rFont val="ＭＳ Ｐゴシック"/>
            <family val="3"/>
            <charset val="128"/>
          </rPr>
          <t>評価対象地域内であることが分かるよう記載
(例)○○市△△町</t>
        </r>
      </text>
    </comment>
    <comment ref="K14" authorId="1" shapeId="0" xr:uid="{00000000-0006-0000-2F00-000004000000}">
      <text>
        <r>
          <rPr>
            <b/>
            <sz val="9"/>
            <color indexed="81"/>
            <rFont val="ＭＳ Ｐゴシック"/>
            <family val="3"/>
            <charset val="128"/>
          </rPr>
          <t>評価対象地域内であることが分かるよう記載
(例)○○市△△町</t>
        </r>
      </text>
    </comment>
    <comment ref="I24" authorId="1" shapeId="0" xr:uid="{00000000-0006-0000-2F00-000005000000}">
      <text>
        <r>
          <rPr>
            <b/>
            <sz val="9"/>
            <color indexed="81"/>
            <rFont val="ＭＳ Ｐゴシック"/>
            <family val="3"/>
            <charset val="128"/>
          </rPr>
          <t>評価対象地域内であることが分かるよう記載
(例)○○市△△町</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福島　琢二</author>
    <author>310361</author>
  </authors>
  <commentList>
    <comment ref="O1" authorId="0" shapeId="0" xr:uid="{00000000-0006-0000-2A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5" authorId="0" shapeId="0" xr:uid="{00000000-0006-0000-2A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15" authorId="1" shapeId="0" xr:uid="{00000000-0006-0000-2A00-000003000000}">
      <text>
        <r>
          <rPr>
            <b/>
            <sz val="12"/>
            <color indexed="81"/>
            <rFont val="ＭＳ Ｐゴシック"/>
            <family val="3"/>
            <charset val="128"/>
          </rPr>
          <t>旧市町村名等を記入</t>
        </r>
      </text>
    </comment>
    <comment ref="A20" authorId="0" shapeId="0" xr:uid="{00000000-0006-0000-2A00-000004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20" authorId="1" shapeId="0" xr:uid="{00000000-0006-0000-2A00-000005000000}">
      <text>
        <r>
          <rPr>
            <b/>
            <sz val="12"/>
            <color indexed="81"/>
            <rFont val="ＭＳ Ｐゴシック"/>
            <family val="3"/>
            <charset val="128"/>
          </rPr>
          <t>旧市町村名等を記入</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福島　琢二</author>
    <author>310361</author>
  </authors>
  <commentList>
    <comment ref="O1" authorId="0" shapeId="0" xr:uid="{00000000-0006-0000-2B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7" authorId="0" shapeId="0" xr:uid="{00000000-0006-0000-2B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17" authorId="1" shapeId="0" xr:uid="{00000000-0006-0000-2B00-000003000000}">
      <text>
        <r>
          <rPr>
            <b/>
            <sz val="12"/>
            <color indexed="81"/>
            <rFont val="ＭＳ Ｐゴシック"/>
            <family val="3"/>
            <charset val="128"/>
          </rPr>
          <t>旧市町村名等を記入</t>
        </r>
      </text>
    </comment>
    <comment ref="A22" authorId="0" shapeId="0" xr:uid="{00000000-0006-0000-2B00-000004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22" authorId="1" shapeId="0" xr:uid="{00000000-0006-0000-2B00-000005000000}">
      <text>
        <r>
          <rPr>
            <b/>
            <sz val="12"/>
            <color indexed="81"/>
            <rFont val="ＭＳ Ｐゴシック"/>
            <family val="3"/>
            <charset val="128"/>
          </rPr>
          <t>旧市町村名等を記入</t>
        </r>
      </text>
    </comment>
    <comment ref="A30" authorId="0" shapeId="0" xr:uid="{00000000-0006-0000-2B00-000006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30" authorId="1" shapeId="0" xr:uid="{00000000-0006-0000-2B00-000007000000}">
      <text>
        <r>
          <rPr>
            <b/>
            <sz val="12"/>
            <color indexed="81"/>
            <rFont val="ＭＳ Ｐゴシック"/>
            <family val="3"/>
            <charset val="128"/>
          </rPr>
          <t>旧市町村名等を記入</t>
        </r>
      </text>
    </comment>
    <comment ref="A35" authorId="0" shapeId="0" xr:uid="{00000000-0006-0000-2B00-000008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35" authorId="1" shapeId="0" xr:uid="{00000000-0006-0000-2B00-000009000000}">
      <text>
        <r>
          <rPr>
            <b/>
            <sz val="12"/>
            <color indexed="81"/>
            <rFont val="ＭＳ Ｐゴシック"/>
            <family val="3"/>
            <charset val="128"/>
          </rPr>
          <t>旧市町村名等を記入</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310361</author>
  </authors>
  <commentList>
    <comment ref="O1" authorId="0" shapeId="0" xr:uid="{00000000-0006-0000-2C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6" authorId="0" shapeId="0" xr:uid="{00000000-0006-0000-2C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16" authorId="1" shapeId="0" xr:uid="{00000000-0006-0000-2C00-000003000000}">
      <text>
        <r>
          <rPr>
            <b/>
            <sz val="12"/>
            <color indexed="81"/>
            <rFont val="MS P ゴシック"/>
            <family val="3"/>
            <charset val="128"/>
          </rPr>
          <t>プルダウンから選択</t>
        </r>
      </text>
    </comment>
    <comment ref="N16" authorId="2" shapeId="0" xr:uid="{00000000-0006-0000-2C00-000004000000}">
      <text>
        <r>
          <rPr>
            <b/>
            <sz val="12"/>
            <color indexed="81"/>
            <rFont val="ＭＳ Ｐゴシック"/>
            <family val="3"/>
            <charset val="128"/>
          </rPr>
          <t>旧市町村名等を記入</t>
        </r>
      </text>
    </comment>
    <comment ref="A21" authorId="0" shapeId="0" xr:uid="{00000000-0006-0000-2C00-000005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21" authorId="1" shapeId="0" xr:uid="{00000000-0006-0000-2C00-000006000000}">
      <text>
        <r>
          <rPr>
            <b/>
            <sz val="12"/>
            <color indexed="81"/>
            <rFont val="MS P ゴシック"/>
            <family val="3"/>
            <charset val="128"/>
          </rPr>
          <t>プルダウンから選択</t>
        </r>
      </text>
    </comment>
    <comment ref="N21" authorId="2" shapeId="0" xr:uid="{00000000-0006-0000-2C00-000007000000}">
      <text>
        <r>
          <rPr>
            <b/>
            <sz val="12"/>
            <color indexed="81"/>
            <rFont val="ＭＳ Ｐゴシック"/>
            <family val="3"/>
            <charset val="128"/>
          </rPr>
          <t>旧市町村名等を記入</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310361</author>
  </authors>
  <commentList>
    <comment ref="O1" authorId="0" shapeId="0" xr:uid="{00000000-0006-0000-2D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8" authorId="0" shapeId="0" xr:uid="{00000000-0006-0000-2D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18" authorId="1" shapeId="0" xr:uid="{00000000-0006-0000-2D00-000003000000}">
      <text>
        <r>
          <rPr>
            <b/>
            <sz val="12"/>
            <color indexed="81"/>
            <rFont val="MS P ゴシック"/>
            <family val="3"/>
            <charset val="128"/>
          </rPr>
          <t>プルダウンから選択</t>
        </r>
      </text>
    </comment>
    <comment ref="N18" authorId="2" shapeId="0" xr:uid="{00000000-0006-0000-2D00-000004000000}">
      <text>
        <r>
          <rPr>
            <b/>
            <sz val="12"/>
            <color indexed="81"/>
            <rFont val="ＭＳ Ｐゴシック"/>
            <family val="3"/>
            <charset val="128"/>
          </rPr>
          <t>旧市町村名等を記入</t>
        </r>
      </text>
    </comment>
    <comment ref="A23" authorId="0" shapeId="0" xr:uid="{00000000-0006-0000-2D00-000005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23" authorId="1" shapeId="0" xr:uid="{00000000-0006-0000-2D00-000006000000}">
      <text>
        <r>
          <rPr>
            <b/>
            <sz val="12"/>
            <color indexed="81"/>
            <rFont val="MS P ゴシック"/>
            <family val="3"/>
            <charset val="128"/>
          </rPr>
          <t>プルダウンから選択</t>
        </r>
      </text>
    </comment>
    <comment ref="N23" authorId="2" shapeId="0" xr:uid="{00000000-0006-0000-2D00-000007000000}">
      <text>
        <r>
          <rPr>
            <b/>
            <sz val="12"/>
            <color indexed="81"/>
            <rFont val="ＭＳ Ｐゴシック"/>
            <family val="3"/>
            <charset val="128"/>
          </rPr>
          <t>旧市町村名等を記入</t>
        </r>
      </text>
    </comment>
    <comment ref="A31" authorId="0" shapeId="0" xr:uid="{00000000-0006-0000-2D00-000008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31" authorId="1" shapeId="0" xr:uid="{00000000-0006-0000-2D00-000009000000}">
      <text>
        <r>
          <rPr>
            <b/>
            <sz val="12"/>
            <color indexed="81"/>
            <rFont val="MS P ゴシック"/>
            <family val="3"/>
            <charset val="128"/>
          </rPr>
          <t>プルダウンから選択</t>
        </r>
      </text>
    </comment>
    <comment ref="N31" authorId="2" shapeId="0" xr:uid="{00000000-0006-0000-2D00-00000A000000}">
      <text>
        <r>
          <rPr>
            <b/>
            <sz val="12"/>
            <color indexed="81"/>
            <rFont val="ＭＳ Ｐゴシック"/>
            <family val="3"/>
            <charset val="128"/>
          </rPr>
          <t>旧市町村名等を記入</t>
        </r>
      </text>
    </comment>
    <comment ref="A36" authorId="0" shapeId="0" xr:uid="{00000000-0006-0000-2D00-00000B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36" authorId="1" shapeId="0" xr:uid="{00000000-0006-0000-2D00-00000C000000}">
      <text>
        <r>
          <rPr>
            <b/>
            <sz val="12"/>
            <color indexed="81"/>
            <rFont val="MS P ゴシック"/>
            <family val="3"/>
            <charset val="128"/>
          </rPr>
          <t>プルダウンから選択</t>
        </r>
      </text>
    </comment>
    <comment ref="N36" authorId="2" shapeId="0" xr:uid="{00000000-0006-0000-2D00-00000D000000}">
      <text>
        <r>
          <rPr>
            <b/>
            <sz val="12"/>
            <color indexed="81"/>
            <rFont val="ＭＳ Ｐゴシック"/>
            <family val="3"/>
            <charset val="128"/>
          </rPr>
          <t>旧市町村名等を記入</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嘉田　一貴</author>
    <author>940518</author>
  </authors>
  <commentList>
    <comment ref="M43" authorId="0" shapeId="0" xr:uid="{00000000-0006-0000-3000-000001000000}">
      <text>
        <r>
          <rPr>
            <sz val="9"/>
            <color indexed="81"/>
            <rFont val="MS P ゴシック"/>
            <family val="3"/>
            <charset val="128"/>
          </rPr>
          <t>短時間以外の常用雇用労働者：1人を1カウント
短時間労働者：1人を0.5カウント
特定短時間労働者：カウントしない</t>
        </r>
      </text>
    </comment>
    <comment ref="M45" authorId="1" shapeId="0" xr:uid="{00000000-0006-0000-3000-000002000000}">
      <text>
        <r>
          <rPr>
            <sz val="10"/>
            <color indexed="81"/>
            <rFont val="ＭＳ Ｐ明朝"/>
            <family val="1"/>
            <charset val="128"/>
          </rPr>
          <t>初期値として建設業の除外率１０％を記入しています。
他の業種で除外率が異なる場合には、修正願います。</t>
        </r>
      </text>
    </comment>
    <comment ref="O56" authorId="0" shapeId="0" xr:uid="{A0C433FB-7350-4717-8B14-51751FAE1DEB}">
      <text>
        <r>
          <rPr>
            <sz val="9"/>
            <color indexed="81"/>
            <rFont val="MS P ゴシック"/>
            <family val="3"/>
            <charset val="128"/>
          </rPr>
          <t>従業員の雇用状況が未入力の場合、エラー表示になります。</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嘉田　一貴</author>
    <author>940518</author>
  </authors>
  <commentList>
    <comment ref="M43" authorId="0" shapeId="0" xr:uid="{00000000-0006-0000-3100-000001000000}">
      <text>
        <r>
          <rPr>
            <sz val="9"/>
            <color indexed="81"/>
            <rFont val="MS P ゴシック"/>
            <family val="3"/>
            <charset val="128"/>
          </rPr>
          <t>短時間以外の常用雇用労働者：1人を1カウント
短時間労働者：1人を0.5カウント
特定短時間労働者：カウントしない</t>
        </r>
      </text>
    </comment>
    <comment ref="M45" authorId="1" shapeId="0" xr:uid="{00000000-0006-0000-3100-000002000000}">
      <text>
        <r>
          <rPr>
            <sz val="10"/>
            <color indexed="81"/>
            <rFont val="ＭＳ Ｐ明朝"/>
            <family val="1"/>
            <charset val="128"/>
          </rPr>
          <t>初期値として建設業の除外率１０％を記入しています。
他の業種で除外率が異なる場合には、修正願います。</t>
        </r>
      </text>
    </comment>
    <comment ref="O56" authorId="0" shapeId="0" xr:uid="{F9E46936-8FE7-4310-B1ED-8F93EC5E2FDC}">
      <text>
        <r>
          <rPr>
            <sz val="9"/>
            <color indexed="81"/>
            <rFont val="MS P ゴシック"/>
            <family val="3"/>
            <charset val="128"/>
          </rPr>
          <t>従業員の雇用状況が未入力の場合、エラー表示になります。</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3" authorId="0" shapeId="0" xr:uid="{00000000-0006-0000-3200-000001000000}">
      <text>
        <r>
          <rPr>
            <b/>
            <sz val="9"/>
            <color indexed="81"/>
            <rFont val="ＭＳ Ｐゴシック"/>
            <family val="3"/>
            <charset val="128"/>
          </rPr>
          <t>「有」、「無」を選択</t>
        </r>
      </text>
    </comment>
    <comment ref="L13" authorId="0" shapeId="0" xr:uid="{00000000-0006-0000-3200-000002000000}">
      <text>
        <r>
          <rPr>
            <b/>
            <sz val="9"/>
            <color indexed="81"/>
            <rFont val="ＭＳ Ｐゴシック"/>
            <family val="3"/>
            <charset val="128"/>
          </rPr>
          <t>「有」、「無」を選択</t>
        </r>
      </text>
    </comment>
    <comment ref="N15" authorId="0" shapeId="0" xr:uid="{00000000-0006-0000-3200-000003000000}">
      <text>
        <r>
          <rPr>
            <b/>
            <sz val="9"/>
            <color indexed="81"/>
            <rFont val="ＭＳ Ｐゴシック"/>
            <family val="3"/>
            <charset val="128"/>
          </rPr>
          <t>認定期間を記入
（例）令和○年○月○日</t>
        </r>
      </text>
    </comment>
    <comment ref="E17" authorId="0" shapeId="0" xr:uid="{00000000-0006-0000-3200-000004000000}">
      <text>
        <r>
          <rPr>
            <b/>
            <sz val="9"/>
            <color indexed="81"/>
            <rFont val="ＭＳ Ｐゴシック"/>
            <family val="3"/>
            <charset val="128"/>
          </rPr>
          <t>「有」、「無」を選択</t>
        </r>
      </text>
    </comment>
    <comment ref="L17" authorId="0" shapeId="0" xr:uid="{00000000-0006-0000-3200-000005000000}">
      <text>
        <r>
          <rPr>
            <b/>
            <sz val="9"/>
            <color indexed="81"/>
            <rFont val="ＭＳ Ｐゴシック"/>
            <family val="3"/>
            <charset val="128"/>
          </rPr>
          <t>「有」、「無」を選択</t>
        </r>
      </text>
    </comment>
    <comment ref="N19" authorId="0" shapeId="0" xr:uid="{00000000-0006-0000-3200-000006000000}">
      <text>
        <r>
          <rPr>
            <b/>
            <sz val="9"/>
            <color indexed="81"/>
            <rFont val="ＭＳ Ｐゴシック"/>
            <family val="3"/>
            <charset val="128"/>
          </rPr>
          <t>認定期間を記入
（例）令和○年○月○日</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0" authorId="0" shapeId="0" xr:uid="{00000000-0006-0000-3C00-000001000000}">
      <text>
        <r>
          <rPr>
            <b/>
            <sz val="9"/>
            <color indexed="81"/>
            <rFont val="ＭＳ Ｐゴシック"/>
            <family val="3"/>
            <charset val="128"/>
          </rPr>
          <t>「有」、「無」を選択</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14" authorId="0" shapeId="0" xr:uid="{00000000-0006-0000-3500-000001000000}">
      <text>
        <r>
          <rPr>
            <b/>
            <sz val="9"/>
            <color indexed="81"/>
            <rFont val="ＭＳ Ｐゴシック"/>
            <family val="3"/>
            <charset val="128"/>
          </rPr>
          <t>新規雇用した若手技術者・若手従業員の氏名を入力</t>
        </r>
      </text>
    </comment>
    <comment ref="M14" authorId="0" shapeId="0" xr:uid="{00000000-0006-0000-3500-000002000000}">
      <text>
        <r>
          <rPr>
            <b/>
            <sz val="9"/>
            <color indexed="81"/>
            <rFont val="ＭＳ Ｐゴシック"/>
            <family val="3"/>
            <charset val="128"/>
          </rPr>
          <t>新規雇用した若手技術者・若手従業員の氏名を入力</t>
        </r>
      </text>
    </comment>
    <comment ref="H15" authorId="0" shapeId="0" xr:uid="{00000000-0006-0000-3500-000003000000}">
      <text>
        <r>
          <rPr>
            <b/>
            <sz val="9"/>
            <color indexed="81"/>
            <rFont val="ＭＳ Ｐゴシック"/>
            <family val="3"/>
            <charset val="128"/>
          </rPr>
          <t>生年月日を記入
（例）平成○年○月○日</t>
        </r>
      </text>
    </comment>
    <comment ref="M15" authorId="0" shapeId="0" xr:uid="{00000000-0006-0000-3500-000004000000}">
      <text>
        <r>
          <rPr>
            <b/>
            <sz val="9"/>
            <color indexed="81"/>
            <rFont val="ＭＳ Ｐゴシック"/>
            <family val="3"/>
            <charset val="128"/>
          </rPr>
          <t>生年月日を記入
（例）平成○年○月○日</t>
        </r>
      </text>
    </comment>
    <comment ref="H16" authorId="0" shapeId="0" xr:uid="{00000000-0006-0000-3500-000005000000}">
      <text>
        <r>
          <rPr>
            <b/>
            <sz val="9"/>
            <color indexed="81"/>
            <rFont val="ＭＳ Ｐゴシック"/>
            <family val="3"/>
            <charset val="128"/>
          </rPr>
          <t>新規雇用年月日を記入</t>
        </r>
      </text>
    </comment>
    <comment ref="M16" authorId="0" shapeId="0" xr:uid="{00000000-0006-0000-3500-000006000000}">
      <text>
        <r>
          <rPr>
            <b/>
            <sz val="9"/>
            <color indexed="81"/>
            <rFont val="ＭＳ Ｐゴシック"/>
            <family val="3"/>
            <charset val="128"/>
          </rPr>
          <t>新規雇用年月日を記入</t>
        </r>
      </text>
    </comment>
    <comment ref="H18" authorId="0" shapeId="0" xr:uid="{00000000-0006-0000-3500-000007000000}">
      <text>
        <r>
          <rPr>
            <b/>
            <sz val="9"/>
            <color indexed="81"/>
            <rFont val="ＭＳ Ｐゴシック"/>
            <family val="3"/>
            <charset val="128"/>
          </rPr>
          <t>「有」、「無」を選択</t>
        </r>
      </text>
    </comment>
    <comment ref="M18" authorId="0" shapeId="0" xr:uid="{00000000-0006-0000-3500-000008000000}">
      <text>
        <r>
          <rPr>
            <b/>
            <sz val="9"/>
            <color indexed="81"/>
            <rFont val="ＭＳ Ｐゴシック"/>
            <family val="3"/>
            <charset val="128"/>
          </rPr>
          <t>「有」、「無」を選択</t>
        </r>
      </text>
    </comment>
    <comment ref="H28" authorId="0" shapeId="0" xr:uid="{00000000-0006-0000-3500-000009000000}">
      <text>
        <r>
          <rPr>
            <b/>
            <sz val="9"/>
            <color indexed="81"/>
            <rFont val="ＭＳ Ｐゴシック"/>
            <family val="3"/>
            <charset val="128"/>
          </rPr>
          <t>「有」、「無」を選択</t>
        </r>
      </text>
    </comment>
    <comment ref="M28" authorId="0" shapeId="0" xr:uid="{00000000-0006-0000-3500-00000A000000}">
      <text>
        <r>
          <rPr>
            <b/>
            <sz val="9"/>
            <color indexed="81"/>
            <rFont val="ＭＳ Ｐゴシック"/>
            <family val="3"/>
            <charset val="128"/>
          </rPr>
          <t>「有」、「無」を選択</t>
        </r>
      </text>
    </comment>
    <comment ref="H32" authorId="0" shapeId="0" xr:uid="{00000000-0006-0000-3500-00000B000000}">
      <text>
        <r>
          <rPr>
            <b/>
            <sz val="9"/>
            <color indexed="81"/>
            <rFont val="ＭＳ Ｐゴシック"/>
            <family val="3"/>
            <charset val="128"/>
          </rPr>
          <t>「有」、「無」を選択</t>
        </r>
      </text>
    </comment>
    <comment ref="M32" authorId="0" shapeId="0" xr:uid="{00000000-0006-0000-3500-00000C000000}">
      <text>
        <r>
          <rPr>
            <b/>
            <sz val="9"/>
            <color indexed="81"/>
            <rFont val="ＭＳ Ｐゴシック"/>
            <family val="3"/>
            <charset val="128"/>
          </rPr>
          <t>「有」、「無」を選択</t>
        </r>
      </text>
    </comment>
    <comment ref="H40" authorId="0" shapeId="0" xr:uid="{00000000-0006-0000-3500-00000D000000}">
      <text>
        <r>
          <rPr>
            <b/>
            <sz val="9"/>
            <color indexed="81"/>
            <rFont val="ＭＳ Ｐゴシック"/>
            <family val="3"/>
            <charset val="128"/>
          </rPr>
          <t>新規雇用した若手技術者・若手従業員の氏名を入力</t>
        </r>
      </text>
    </comment>
    <comment ref="M40" authorId="0" shapeId="0" xr:uid="{00000000-0006-0000-3500-00000E000000}">
      <text>
        <r>
          <rPr>
            <b/>
            <sz val="9"/>
            <color indexed="81"/>
            <rFont val="ＭＳ Ｐゴシック"/>
            <family val="3"/>
            <charset val="128"/>
          </rPr>
          <t>新規雇用した若手技術者・若手従業員の氏名を入力</t>
        </r>
      </text>
    </comment>
    <comment ref="H41" authorId="0" shapeId="0" xr:uid="{00000000-0006-0000-3500-00000F000000}">
      <text>
        <r>
          <rPr>
            <b/>
            <sz val="9"/>
            <color indexed="81"/>
            <rFont val="ＭＳ Ｐゴシック"/>
            <family val="3"/>
            <charset val="128"/>
          </rPr>
          <t>生年月日を記入
（例）平成○年○月○日</t>
        </r>
      </text>
    </comment>
    <comment ref="M41" authorId="0" shapeId="0" xr:uid="{00000000-0006-0000-3500-000010000000}">
      <text>
        <r>
          <rPr>
            <b/>
            <sz val="9"/>
            <color indexed="81"/>
            <rFont val="ＭＳ Ｐゴシック"/>
            <family val="3"/>
            <charset val="128"/>
          </rPr>
          <t>生年月日を記入
（例）平成○年○月○日</t>
        </r>
      </text>
    </comment>
    <comment ref="H42" authorId="0" shapeId="0" xr:uid="{00000000-0006-0000-3500-000011000000}">
      <text>
        <r>
          <rPr>
            <b/>
            <sz val="9"/>
            <color indexed="81"/>
            <rFont val="ＭＳ Ｐゴシック"/>
            <family val="3"/>
            <charset val="128"/>
          </rPr>
          <t>新規雇用年月日を記入</t>
        </r>
      </text>
    </comment>
    <comment ref="M42" authorId="0" shapeId="0" xr:uid="{00000000-0006-0000-3500-000012000000}">
      <text>
        <r>
          <rPr>
            <b/>
            <sz val="9"/>
            <color indexed="81"/>
            <rFont val="ＭＳ Ｐゴシック"/>
            <family val="3"/>
            <charset val="128"/>
          </rPr>
          <t>新規雇用年月日を記入</t>
        </r>
      </text>
    </comment>
    <comment ref="H44" authorId="0" shapeId="0" xr:uid="{00000000-0006-0000-3500-000013000000}">
      <text>
        <r>
          <rPr>
            <b/>
            <sz val="9"/>
            <color indexed="81"/>
            <rFont val="ＭＳ Ｐゴシック"/>
            <family val="3"/>
            <charset val="128"/>
          </rPr>
          <t>「有」、「無」を選択</t>
        </r>
      </text>
    </comment>
    <comment ref="M44" authorId="0" shapeId="0" xr:uid="{00000000-0006-0000-3500-000014000000}">
      <text>
        <r>
          <rPr>
            <b/>
            <sz val="9"/>
            <color indexed="81"/>
            <rFont val="ＭＳ Ｐゴシック"/>
            <family val="3"/>
            <charset val="128"/>
          </rPr>
          <t>「有」、「無」を選択</t>
        </r>
      </text>
    </comment>
    <comment ref="H54" authorId="0" shapeId="0" xr:uid="{00000000-0006-0000-3500-000015000000}">
      <text>
        <r>
          <rPr>
            <b/>
            <sz val="9"/>
            <color indexed="81"/>
            <rFont val="ＭＳ Ｐゴシック"/>
            <family val="3"/>
            <charset val="128"/>
          </rPr>
          <t>「有」、「無」を選択</t>
        </r>
      </text>
    </comment>
    <comment ref="M54" authorId="0" shapeId="0" xr:uid="{00000000-0006-0000-3500-000016000000}">
      <text>
        <r>
          <rPr>
            <b/>
            <sz val="9"/>
            <color indexed="81"/>
            <rFont val="ＭＳ Ｐゴシック"/>
            <family val="3"/>
            <charset val="128"/>
          </rPr>
          <t>「有」、「無」を選択</t>
        </r>
      </text>
    </comment>
    <comment ref="H58" authorId="0" shapeId="0" xr:uid="{00000000-0006-0000-3500-000017000000}">
      <text>
        <r>
          <rPr>
            <b/>
            <sz val="9"/>
            <color indexed="81"/>
            <rFont val="ＭＳ Ｐゴシック"/>
            <family val="3"/>
            <charset val="128"/>
          </rPr>
          <t>「有」、「無」を選択</t>
        </r>
      </text>
    </comment>
    <comment ref="M58" authorId="0" shapeId="0" xr:uid="{00000000-0006-0000-3500-000018000000}">
      <text>
        <r>
          <rPr>
            <b/>
            <sz val="9"/>
            <color indexed="81"/>
            <rFont val="ＭＳ Ｐゴシック"/>
            <family val="3"/>
            <charset val="128"/>
          </rPr>
          <t>「有」、「無」を選択</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B12" authorId="0" shapeId="0" xr:uid="{00000000-0006-0000-3B00-000001000000}">
      <text>
        <r>
          <rPr>
            <b/>
            <sz val="9"/>
            <color indexed="81"/>
            <rFont val="ＭＳ Ｐゴシック"/>
            <family val="3"/>
            <charset val="128"/>
          </rPr>
          <t>対象機械を選択</t>
        </r>
      </text>
    </comment>
    <comment ref="E12" authorId="0" shapeId="0" xr:uid="{00000000-0006-0000-3B00-000002000000}">
      <text>
        <r>
          <rPr>
            <b/>
            <sz val="9"/>
            <color indexed="81"/>
            <rFont val="ＭＳ Ｐゴシック"/>
            <family val="3"/>
            <charset val="128"/>
          </rPr>
          <t>「保有」、「リース契約」を選択</t>
        </r>
      </text>
    </comment>
    <comment ref="B13" authorId="0" shapeId="0" xr:uid="{00000000-0006-0000-3B00-000003000000}">
      <text>
        <r>
          <rPr>
            <b/>
            <sz val="9"/>
            <color indexed="81"/>
            <rFont val="ＭＳ Ｐゴシック"/>
            <family val="3"/>
            <charset val="128"/>
          </rPr>
          <t>対象機械を選択</t>
        </r>
      </text>
    </comment>
    <comment ref="E13" authorId="0" shapeId="0" xr:uid="{00000000-0006-0000-3B00-000004000000}">
      <text>
        <r>
          <rPr>
            <b/>
            <sz val="9"/>
            <color indexed="81"/>
            <rFont val="ＭＳ Ｐゴシック"/>
            <family val="3"/>
            <charset val="128"/>
          </rPr>
          <t>「保有」、「リース契約」を選択</t>
        </r>
      </text>
    </comment>
    <comment ref="B14" authorId="0" shapeId="0" xr:uid="{00000000-0006-0000-3B00-000005000000}">
      <text>
        <r>
          <rPr>
            <b/>
            <sz val="9"/>
            <color indexed="81"/>
            <rFont val="ＭＳ Ｐゴシック"/>
            <family val="3"/>
            <charset val="128"/>
          </rPr>
          <t>対象機械を選択</t>
        </r>
      </text>
    </comment>
    <comment ref="E14" authorId="0" shapeId="0" xr:uid="{00000000-0006-0000-3B00-000006000000}">
      <text>
        <r>
          <rPr>
            <b/>
            <sz val="9"/>
            <color indexed="81"/>
            <rFont val="ＭＳ Ｐゴシック"/>
            <family val="3"/>
            <charset val="128"/>
          </rPr>
          <t>「保有」、「リース契約」を選択</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L10" authorId="0" shapeId="0" xr:uid="{00000000-0006-0000-3700-000001000000}">
      <text>
        <r>
          <rPr>
            <b/>
            <sz val="9"/>
            <color indexed="81"/>
            <rFont val="ＭＳ Ｐゴシック"/>
            <family val="3"/>
            <charset val="128"/>
          </rPr>
          <t>「有」、「無」を選択</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1" authorId="0" shapeId="0" xr:uid="{00000000-0006-0000-3800-000001000000}">
      <text>
        <r>
          <rPr>
            <b/>
            <sz val="9"/>
            <color indexed="81"/>
            <rFont val="ＭＳ Ｐゴシック"/>
            <family val="3"/>
            <charset val="128"/>
          </rPr>
          <t>「有」、「無」を選択</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嘉田　一貴</author>
  </authors>
  <commentList>
    <comment ref="F20" authorId="0" shapeId="0" xr:uid="{00000000-0006-0000-3900-000001000000}">
      <text>
        <r>
          <rPr>
            <b/>
            <sz val="9"/>
            <color indexed="81"/>
            <rFont val="MS P ゴシック"/>
            <family val="3"/>
            <charset val="128"/>
          </rPr>
          <t>ICT活用工事（島根県版）実施要領に基づき入力してください。
R6年度版以降の実施要領（R6.4.1以降に協議した工事）に基づく実績は「R6年度以降」を選択。
R5年度版以前の実施要領に基づく実績は「R5年度以前」を選択。</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F29" authorId="0" shapeId="0" xr:uid="{00000000-0006-0000-3D00-000001000000}">
      <text>
        <r>
          <rPr>
            <b/>
            <sz val="9"/>
            <color indexed="81"/>
            <rFont val="MS P ゴシック"/>
            <family val="3"/>
            <charset val="128"/>
          </rPr>
          <t>プルダウンから選んでください</t>
        </r>
      </text>
    </comment>
    <comment ref="M29" authorId="0" shapeId="0" xr:uid="{00000000-0006-0000-3D00-000002000000}">
      <text>
        <r>
          <rPr>
            <b/>
            <sz val="9"/>
            <color indexed="81"/>
            <rFont val="MS P ゴシック"/>
            <family val="3"/>
            <charset val="128"/>
          </rPr>
          <t>プルダウンから選んでください</t>
        </r>
      </text>
    </comment>
    <comment ref="F30" authorId="0" shapeId="0" xr:uid="{00000000-0006-0000-3D00-000003000000}">
      <text>
        <r>
          <rPr>
            <b/>
            <sz val="9"/>
            <color indexed="81"/>
            <rFont val="MS P ゴシック"/>
            <family val="3"/>
            <charset val="128"/>
          </rPr>
          <t>プルダウンから選んでください</t>
        </r>
      </text>
    </comment>
    <comment ref="M30" authorId="0" shapeId="0" xr:uid="{00000000-0006-0000-3D00-000004000000}">
      <text>
        <r>
          <rPr>
            <b/>
            <sz val="9"/>
            <color indexed="81"/>
            <rFont val="MS P ゴシック"/>
            <family val="3"/>
            <charset val="128"/>
          </rPr>
          <t>プルダウンから選んでください</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A13" authorId="0" shapeId="0" xr:uid="{00000000-0006-0000-3E00-000001000000}">
      <text>
        <r>
          <rPr>
            <b/>
            <sz val="9"/>
            <color indexed="81"/>
            <rFont val="ＭＳ Ｐゴシック"/>
            <family val="3"/>
            <charset val="128"/>
          </rPr>
          <t>「本店」、「支店」、「営業所」を選択</t>
        </r>
        <r>
          <rPr>
            <sz val="9"/>
            <color indexed="81"/>
            <rFont val="ＭＳ Ｐゴシック"/>
            <family val="3"/>
            <charset val="128"/>
          </rPr>
          <t xml:space="preserve">
</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310361</author>
    <author>Windows ユーザー</author>
  </authors>
  <commentList>
    <comment ref="A14" authorId="0" shapeId="0" xr:uid="{00000000-0006-0000-3F00-000001000000}">
      <text>
        <r>
          <rPr>
            <b/>
            <sz val="9"/>
            <color indexed="81"/>
            <rFont val="ＭＳ Ｐゴシック"/>
            <family val="3"/>
            <charset val="128"/>
          </rPr>
          <t>「本店」、「支店」、「営業所」を選択</t>
        </r>
        <r>
          <rPr>
            <sz val="9"/>
            <color indexed="81"/>
            <rFont val="ＭＳ Ｐゴシック"/>
            <family val="3"/>
            <charset val="128"/>
          </rPr>
          <t xml:space="preserve">
</t>
        </r>
      </text>
    </comment>
    <comment ref="H36" authorId="1" shapeId="0" xr:uid="{00000000-0006-0000-3F00-000002000000}">
      <text>
        <r>
          <rPr>
            <b/>
            <sz val="9"/>
            <color indexed="81"/>
            <rFont val="MS P ゴシック"/>
            <family val="3"/>
            <charset val="128"/>
          </rPr>
          <t>代表者の役職名を記載してください。</t>
        </r>
      </text>
    </comment>
  </commentList>
</comments>
</file>

<file path=xl/sharedStrings.xml><?xml version="1.0" encoding="utf-8"?>
<sst xmlns="http://schemas.openxmlformats.org/spreadsheetml/2006/main" count="6290" uniqueCount="1872">
  <si>
    <t>発注者</t>
  </si>
  <si>
    <t>１　工事名</t>
  </si>
  <si>
    <t>３　問い合わせ先</t>
  </si>
  <si>
    <t>技術提案</t>
  </si>
  <si>
    <t>技術提案の有無</t>
  </si>
  <si>
    <t>（会社記載欄：必須）</t>
  </si>
  <si>
    <t>（発注者記載欄）</t>
  </si>
  <si>
    <t>技術提案の記載方法等について</t>
  </si>
  <si>
    <t>①</t>
  </si>
  <si>
    <t>②</t>
  </si>
  <si>
    <t>③</t>
  </si>
  <si>
    <t>※備考</t>
  </si>
  <si>
    <t>技術提案が採用されなかった場合の標準案での施工の意志の有無</t>
  </si>
  <si>
    <t>※印の欄には記入しないでください。（発注者記入欄）</t>
  </si>
  <si>
    <t>※「○（評価する）」とした提案以外については、履行義務なしとする。「×」とした提案は実施を認めない。</t>
  </si>
  <si>
    <t>技術提案がある場合、以下に記載する（会社記載欄）</t>
  </si>
  <si>
    <t>対象工事</t>
  </si>
  <si>
    <t>各工事成績評定点</t>
  </si>
  <si>
    <t>工事成績評定点の平均</t>
  </si>
  <si>
    <t>（小数第２位を四捨五入）</t>
  </si>
  <si>
    <t>※必要に応じて設定する事項</t>
  </si>
  <si>
    <t>申請</t>
  </si>
  <si>
    <t>番号</t>
  </si>
  <si>
    <t>完成</t>
  </si>
  <si>
    <t>年度</t>
  </si>
  <si>
    <t>発注機関名</t>
  </si>
  <si>
    <t>工事種別</t>
  </si>
  <si>
    <t>工事名</t>
  </si>
  <si>
    <t>工事成績評定点</t>
  </si>
  <si>
    <t>企業の同種工事の施工実績</t>
  </si>
  <si>
    <t>工事名称等</t>
  </si>
  <si>
    <t>工　　事　　名</t>
  </si>
  <si>
    <t>施工場所</t>
  </si>
  <si>
    <t>受注形態</t>
  </si>
  <si>
    <t>工事概要</t>
  </si>
  <si>
    <t>(以下、工事数量等を求めた場合)</t>
  </si>
  <si>
    <t>施工規模</t>
  </si>
  <si>
    <t>形式</t>
  </si>
  <si>
    <t>配置予定技術者氏名</t>
  </si>
  <si>
    <t>※評価結果</t>
  </si>
  <si>
    <t>配置予定技術者の資格</t>
  </si>
  <si>
    <t>配置予定技術者の同種工事の施工経験</t>
  </si>
  <si>
    <t>配置予定技術者　氏名</t>
  </si>
  <si>
    <t>従事期間</t>
  </si>
  <si>
    <t>従事時の役職</t>
  </si>
  <si>
    <t>対象年度</t>
  </si>
  <si>
    <t>発注機関</t>
  </si>
  <si>
    <t>活動年月日</t>
  </si>
  <si>
    <t>活動内容</t>
  </si>
  <si>
    <t>（a）</t>
  </si>
  <si>
    <t>（b）</t>
  </si>
  <si>
    <t>【①の場合】</t>
  </si>
  <si>
    <t>【②の場合】</t>
  </si>
  <si>
    <t>地理的条件</t>
  </si>
  <si>
    <t>種類</t>
  </si>
  <si>
    <t>住　所</t>
  </si>
  <si>
    <t>　様</t>
  </si>
  <si>
    <t>（発注者）</t>
  </si>
  <si>
    <t>下記工事について、技術提案に対する審査結果を別紙※のとおり通知します。</t>
  </si>
  <si>
    <t>記</t>
  </si>
  <si>
    <t>入札公告日</t>
  </si>
  <si>
    <t>特記事項（例）</t>
  </si>
  <si>
    <t>評価の種類</t>
  </si>
  <si>
    <t>表示記号等</t>
  </si>
  <si>
    <t>内容等</t>
  </si>
  <si>
    <t>評価する</t>
  </si>
  <si>
    <t>○</t>
  </si>
  <si>
    <t>・加点評価の対象とした事項。</t>
  </si>
  <si>
    <t>・履行義務あり</t>
  </si>
  <si>
    <t>評価しない</t>
  </si>
  <si>
    <t>△</t>
  </si>
  <si>
    <t>・加点評価の対象としなかった事項。</t>
  </si>
  <si>
    <t>・履行義務なし（注１、注２）</t>
  </si>
  <si>
    <t>不採用</t>
  </si>
  <si>
    <t>×</t>
  </si>
  <si>
    <t>（理由：別紙に記載する）</t>
  </si>
  <si>
    <t>・施工にあたっては、実施を認めない事項。</t>
  </si>
  <si>
    <t>　　　</t>
  </si>
  <si>
    <t>技術提案不採用理由説明要求書の提出期日</t>
  </si>
  <si>
    <t>持参または郵送（必着）</t>
  </si>
  <si>
    <t>※別紙資料として、技術提案の様式（評価結果付き）を添付する。</t>
  </si>
  <si>
    <t>（提案者）</t>
  </si>
  <si>
    <t>不採用理由の説明を求める技術提案項目及び要求の要旨</t>
  </si>
  <si>
    <t>技術提案項目</t>
  </si>
  <si>
    <t>説明を求める要旨</t>
  </si>
  <si>
    <t>不採用理由の説明要求に対する回答</t>
  </si>
  <si>
    <t>回答</t>
  </si>
  <si>
    <t>評価内容の説明要求に対する回答</t>
  </si>
  <si>
    <t>　　　　　　　　　　　　　　　　　　　　　　　　　</t>
  </si>
  <si>
    <t>質問事項</t>
  </si>
  <si>
    <t>要旨</t>
  </si>
  <si>
    <t>設計図書、技術資料作成に対する質問の回答書</t>
  </si>
  <si>
    <t>　　　　　　　　　　　　　　　　　　　</t>
  </si>
  <si>
    <t>改善を要請する技術提案項目及びその要旨</t>
  </si>
  <si>
    <t>改善を求める内容等</t>
  </si>
  <si>
    <t>改善する技術提案項目</t>
  </si>
  <si>
    <t>改善の有無</t>
  </si>
  <si>
    <t>（どちらかに○印）</t>
  </si>
  <si>
    <t>有　　　　　　　　無（改善前の技術提案での施工又は標準案での施工）</t>
  </si>
  <si>
    <t>改善技術提案の内容及び説明</t>
  </si>
  <si>
    <t>改善技術提案が採用されなかった場合の施工意志</t>
  </si>
  <si>
    <t>・　標準案での施工</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</si>
  <si>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</si>
  <si>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</si>
  <si>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</si>
  <si>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</si>
  <si>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</si>
  <si>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</si>
  <si>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</si>
  <si>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</si>
  <si>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</si>
  <si>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評定点</t>
    <phoneticPr fontId="2"/>
  </si>
  <si>
    <t>工事成績</t>
    <phoneticPr fontId="2"/>
  </si>
  <si>
    <t>配置予定技術者の継続学習</t>
    <phoneticPr fontId="2"/>
  </si>
  <si>
    <t>(1)</t>
    <phoneticPr fontId="2"/>
  </si>
  <si>
    <t>(2)</t>
  </si>
  <si>
    <t>(3)</t>
  </si>
  <si>
    <t>(4)</t>
  </si>
  <si>
    <t>上記事項の外、入札説明書本文にある要件を必ず確認すること。</t>
    <phoneticPr fontId="2"/>
  </si>
  <si>
    <t>(4)</t>
    <phoneticPr fontId="2"/>
  </si>
  <si>
    <t>(5)</t>
    <phoneticPr fontId="2"/>
  </si>
  <si>
    <t>(6)</t>
    <phoneticPr fontId="2"/>
  </si>
  <si>
    <t>上記事項の外、入札説明書本文にある要件を必ず確認すること。</t>
    <rPh sb="0" eb="2">
      <t>ジョウキ</t>
    </rPh>
    <rPh sb="2" eb="4">
      <t>ジコウ</t>
    </rPh>
    <rPh sb="5" eb="6">
      <t>ホカ</t>
    </rPh>
    <rPh sb="7" eb="9">
      <t>ニュウサツ</t>
    </rPh>
    <rPh sb="9" eb="12">
      <t>セツメイショ</t>
    </rPh>
    <rPh sb="12" eb="14">
      <t>ホンブン</t>
    </rPh>
    <rPh sb="17" eb="19">
      <t>ヨウケン</t>
    </rPh>
    <rPh sb="20" eb="21">
      <t>カナラ</t>
    </rPh>
    <rPh sb="22" eb="24">
      <t>カクニン</t>
    </rPh>
    <phoneticPr fontId="2"/>
  </si>
  <si>
    <t>工事種別、工事の種類は、各工事の契約時における「島根県土木工事仕様書」等において確認すること。</t>
    <rPh sb="0" eb="2">
      <t>コウジ</t>
    </rPh>
    <rPh sb="2" eb="4">
      <t>シュベツ</t>
    </rPh>
    <rPh sb="5" eb="7">
      <t>コウジ</t>
    </rPh>
    <rPh sb="8" eb="10">
      <t>シュルイ</t>
    </rPh>
    <rPh sb="12" eb="15">
      <t>カクコウジ</t>
    </rPh>
    <rPh sb="16" eb="18">
      <t>ケイヤク</t>
    </rPh>
    <rPh sb="18" eb="19">
      <t>ジ</t>
    </rPh>
    <rPh sb="24" eb="27">
      <t>シマネケン</t>
    </rPh>
    <rPh sb="27" eb="29">
      <t>ドボク</t>
    </rPh>
    <rPh sb="29" eb="31">
      <t>コウジ</t>
    </rPh>
    <rPh sb="31" eb="34">
      <t>シヨウショ</t>
    </rPh>
    <rPh sb="35" eb="36">
      <t>トウ</t>
    </rPh>
    <rPh sb="40" eb="42">
      <t>カクニン</t>
    </rPh>
    <phoneticPr fontId="2"/>
  </si>
  <si>
    <t>(1)</t>
    <phoneticPr fontId="2"/>
  </si>
  <si>
    <t>(2)</t>
    <phoneticPr fontId="2"/>
  </si>
  <si>
    <t>対象：</t>
    <phoneticPr fontId="2"/>
  </si>
  <si>
    <t>対象：</t>
    <phoneticPr fontId="2"/>
  </si>
  <si>
    <t>(7)</t>
    <phoneticPr fontId="2"/>
  </si>
  <si>
    <t>· </t>
    <phoneticPr fontId="2"/>
  </si>
  <si>
    <t>不採用とされた内容がある場合、不採用になった理由について説明を要求することができる。</t>
    <phoneticPr fontId="2"/>
  </si>
  <si>
    <t>通知する採否結果等は次のとおりとする。</t>
    <phoneticPr fontId="2"/>
  </si>
  <si>
    <t>·</t>
    <phoneticPr fontId="2"/>
  </si>
  <si>
    <t>落札者となった場合、履行義務のある事項等について、契約時に必ず確認を行うこと。</t>
    <phoneticPr fontId="2"/>
  </si>
  <si>
    <t>注１）</t>
    <phoneticPr fontId="2"/>
  </si>
  <si>
    <t>「履行義務なし」の提案であっても、仕様書等で規定される事項は実施しなければならない。</t>
    <phoneticPr fontId="2"/>
  </si>
  <si>
    <t>注２）</t>
  </si>
  <si>
    <t>様</t>
    <phoneticPr fontId="2"/>
  </si>
  <si>
    <t>①</t>
    <phoneticPr fontId="2"/>
  </si>
  <si>
    <t>②</t>
    <phoneticPr fontId="2"/>
  </si>
  <si>
    <t>③</t>
    <phoneticPr fontId="2"/>
  </si>
  <si>
    <t>様</t>
    <phoneticPr fontId="2"/>
  </si>
  <si>
    <t>　様</t>
    <phoneticPr fontId="2"/>
  </si>
  <si>
    <t>（又はしません。）</t>
  </si>
  <si>
    <t>代表者氏名</t>
    <phoneticPr fontId="2"/>
  </si>
  <si>
    <t>(3)</t>
    <phoneticPr fontId="2"/>
  </si>
  <si>
    <t>(3)</t>
    <phoneticPr fontId="2"/>
  </si>
  <si>
    <t>上記事項の外、入札説明書本文にある要件を必ず確認すること。</t>
    <phoneticPr fontId="2"/>
  </si>
  <si>
    <t>(4)</t>
    <phoneticPr fontId="2"/>
  </si>
  <si>
    <t>(2)</t>
    <phoneticPr fontId="2"/>
  </si>
  <si>
    <t>保有CPDSユニットが確認できる資料として、一般社団法人　全国土木施工管理技士会連合会が発行した「継続学習制度（CPDS）学習履歴証明書」を添付すること。</t>
    <phoneticPr fontId="2"/>
  </si>
  <si>
    <t>受発注者協議により履行義務無の提案を実施することも可能であり、実施した結果、品質向上等の効果が確認できた時は、工事成績評定で評価する場合がある。</t>
    <phoneticPr fontId="2"/>
  </si>
  <si>
    <t>（理由：標準案と同程度、実施回数や確認方法等が不明確、通 常行う対策の範疇　等）</t>
    <phoneticPr fontId="2"/>
  </si>
  <si>
    <t>対象工事の工事成績評定点一覧表（別紙）を添付すること。</t>
    <phoneticPr fontId="2"/>
  </si>
  <si>
    <t>工事種別については、各工事の契約時における「島根県土木工事仕様書」等において確認すること。</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</si>
  <si>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</si>
  <si>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</si>
  <si>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</si>
  <si>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</si>
  <si>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</si>
  <si>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</si>
  <si>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</si>
  <si>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</si>
  <si>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</si>
  <si>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</si>
  <si>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</si>
  <si>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</si>
  <si>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</si>
  <si>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施工実績</t>
    <rPh sb="0" eb="2">
      <t>セコウ</t>
    </rPh>
    <rPh sb="2" eb="4">
      <t>ジッセキ</t>
    </rPh>
    <phoneticPr fontId="2"/>
  </si>
  <si>
    <t>施工場所</t>
    <rPh sb="0" eb="2">
      <t>セコウ</t>
    </rPh>
    <rPh sb="2" eb="4">
      <t>バショ</t>
    </rPh>
    <phoneticPr fontId="2"/>
  </si>
  <si>
    <t>施工規模</t>
    <rPh sb="0" eb="2">
      <t>セコウ</t>
    </rPh>
    <rPh sb="2" eb="4">
      <t>キボ</t>
    </rPh>
    <phoneticPr fontId="2"/>
  </si>
  <si>
    <t xml:space="preserve">                                                                           　　　　　　　　　　　　　　　　　</t>
    <phoneticPr fontId="2"/>
  </si>
  <si>
    <t>施工経験</t>
    <rPh sb="0" eb="2">
      <t>セコウ</t>
    </rPh>
    <rPh sb="2" eb="4">
      <t>ケイケン</t>
    </rPh>
    <phoneticPr fontId="2"/>
  </si>
  <si>
    <t>請負金額</t>
    <rPh sb="0" eb="2">
      <t>ウケオイ</t>
    </rPh>
    <rPh sb="2" eb="4">
      <t>キンガク</t>
    </rPh>
    <phoneticPr fontId="2"/>
  </si>
  <si>
    <t>役職</t>
    <rPh sb="0" eb="2">
      <t>ヤクショク</t>
    </rPh>
    <phoneticPr fontId="2"/>
  </si>
  <si>
    <t>入力項目名</t>
    <rPh sb="0" eb="2">
      <t>ニュウリョク</t>
    </rPh>
    <rPh sb="2" eb="4">
      <t>コウモク</t>
    </rPh>
    <rPh sb="4" eb="5">
      <t>メイ</t>
    </rPh>
    <phoneticPr fontId="2"/>
  </si>
  <si>
    <t>入力欄</t>
    <rPh sb="0" eb="2">
      <t>ニュウリョク</t>
    </rPh>
    <rPh sb="2" eb="3">
      <t>ラン</t>
    </rPh>
    <phoneticPr fontId="2"/>
  </si>
  <si>
    <t>工事成績評定点一覧表(別紙１枚目)</t>
    <rPh sb="14" eb="16">
      <t>マイメ</t>
    </rPh>
    <phoneticPr fontId="2"/>
  </si>
  <si>
    <t>工事成績評定点一覧表(別紙２枚目)</t>
    <rPh sb="14" eb="16">
      <t>マイメ</t>
    </rPh>
    <phoneticPr fontId="2"/>
  </si>
  <si>
    <t>工事成績評定点一覧表(別紙３枚目)</t>
    <rPh sb="14" eb="16">
      <t>マイメ</t>
    </rPh>
    <phoneticPr fontId="2"/>
  </si>
  <si>
    <t>点</t>
    <rPh sb="0" eb="1">
      <t>テン</t>
    </rPh>
    <phoneticPr fontId="2"/>
  </si>
  <si>
    <t>円</t>
    <phoneticPr fontId="2"/>
  </si>
  <si>
    <t>ユニット</t>
    <phoneticPr fontId="2"/>
  </si>
  <si>
    <t>①</t>
    <phoneticPr fontId="2"/>
  </si>
  <si>
    <t>提出日</t>
    <phoneticPr fontId="2"/>
  </si>
  <si>
    <t>企業</t>
    <rPh sb="0" eb="2">
      <t>キギョウ</t>
    </rPh>
    <phoneticPr fontId="2"/>
  </si>
  <si>
    <t>【企業】評価項目</t>
    <rPh sb="1" eb="3">
      <t>キギョウ</t>
    </rPh>
    <rPh sb="4" eb="6">
      <t>ヒョウカ</t>
    </rPh>
    <rPh sb="6" eb="8">
      <t>コウモク</t>
    </rPh>
    <phoneticPr fontId="12"/>
  </si>
  <si>
    <t>【技術者】評価項目</t>
    <rPh sb="1" eb="4">
      <t>ギジュツシャ</t>
    </rPh>
    <rPh sb="5" eb="7">
      <t>ヒョウカ</t>
    </rPh>
    <rPh sb="7" eb="9">
      <t>コウモク</t>
    </rPh>
    <phoneticPr fontId="12"/>
  </si>
  <si>
    <t>【地理的条件】評価項目</t>
    <rPh sb="1" eb="4">
      <t>チリテキ</t>
    </rPh>
    <rPh sb="4" eb="6">
      <t>ジョウケン</t>
    </rPh>
    <rPh sb="7" eb="9">
      <t>ヒョウカ</t>
    </rPh>
    <rPh sb="9" eb="11">
      <t>コウモク</t>
    </rPh>
    <phoneticPr fontId="12"/>
  </si>
  <si>
    <t>工事成績</t>
    <rPh sb="0" eb="2">
      <t>コウジ</t>
    </rPh>
    <rPh sb="2" eb="4">
      <t>セイセキ</t>
    </rPh>
    <phoneticPr fontId="12"/>
  </si>
  <si>
    <t>保有資格</t>
    <rPh sb="0" eb="2">
      <t>ホユウ</t>
    </rPh>
    <rPh sb="2" eb="4">
      <t>シカク</t>
    </rPh>
    <phoneticPr fontId="12"/>
  </si>
  <si>
    <t>同種工事実績</t>
    <rPh sb="0" eb="2">
      <t>ドウシュ</t>
    </rPh>
    <rPh sb="2" eb="4">
      <t>コウジ</t>
    </rPh>
    <rPh sb="4" eb="6">
      <t>ジッセキ</t>
    </rPh>
    <phoneticPr fontId="12"/>
  </si>
  <si>
    <t>同種工事経験</t>
    <rPh sb="0" eb="2">
      <t>ドウシュ</t>
    </rPh>
    <rPh sb="2" eb="4">
      <t>コウジ</t>
    </rPh>
    <rPh sb="4" eb="6">
      <t>ケイケン</t>
    </rPh>
    <phoneticPr fontId="12"/>
  </si>
  <si>
    <t>近隣施工実績</t>
    <rPh sb="0" eb="2">
      <t>キンリン</t>
    </rPh>
    <rPh sb="2" eb="4">
      <t>セコウ</t>
    </rPh>
    <rPh sb="4" eb="6">
      <t>ジッセキ</t>
    </rPh>
    <phoneticPr fontId="12"/>
  </si>
  <si>
    <t>優良工事表彰</t>
    <rPh sb="0" eb="2">
      <t>ユウリョウ</t>
    </rPh>
    <rPh sb="2" eb="4">
      <t>コウジ</t>
    </rPh>
    <rPh sb="4" eb="6">
      <t>ヒョウショウ</t>
    </rPh>
    <phoneticPr fontId="12"/>
  </si>
  <si>
    <t>技術者の表彰</t>
    <rPh sb="0" eb="3">
      <t>ギジュツシャ</t>
    </rPh>
    <rPh sb="4" eb="6">
      <t>ヒョウショウ</t>
    </rPh>
    <phoneticPr fontId="12"/>
  </si>
  <si>
    <t>維持管理業務</t>
    <rPh sb="0" eb="2">
      <t>イジ</t>
    </rPh>
    <rPh sb="2" eb="4">
      <t>カンリ</t>
    </rPh>
    <rPh sb="4" eb="6">
      <t>ギョウム</t>
    </rPh>
    <phoneticPr fontId="12"/>
  </si>
  <si>
    <t>プラント保有</t>
    <rPh sb="4" eb="6">
      <t>ホユウ</t>
    </rPh>
    <phoneticPr fontId="12"/>
  </si>
  <si>
    <t>継続学習</t>
    <rPh sb="0" eb="2">
      <t>ケイゾク</t>
    </rPh>
    <rPh sb="2" eb="4">
      <t>ガクシュウ</t>
    </rPh>
    <phoneticPr fontId="12"/>
  </si>
  <si>
    <t>会社所在地</t>
    <rPh sb="0" eb="2">
      <t>カイシャ</t>
    </rPh>
    <rPh sb="2" eb="5">
      <t>ショザイチ</t>
    </rPh>
    <phoneticPr fontId="12"/>
  </si>
  <si>
    <t>技術者の成績</t>
    <rPh sb="0" eb="3">
      <t>ギジュツシャ</t>
    </rPh>
    <rPh sb="4" eb="6">
      <t>セイセキ</t>
    </rPh>
    <phoneticPr fontId="12"/>
  </si>
  <si>
    <t>除雪業務</t>
    <rPh sb="0" eb="2">
      <t>ジョセツ</t>
    </rPh>
    <rPh sb="2" eb="4">
      <t>ギョウム</t>
    </rPh>
    <phoneticPr fontId="12"/>
  </si>
  <si>
    <t>-</t>
    <phoneticPr fontId="12"/>
  </si>
  <si>
    <t>消防団協力事業所</t>
    <rPh sb="0" eb="3">
      <t>ショウボウダン</t>
    </rPh>
    <rPh sb="3" eb="5">
      <t>キョウリョク</t>
    </rPh>
    <rPh sb="5" eb="8">
      <t>ジギョウショ</t>
    </rPh>
    <phoneticPr fontId="12"/>
  </si>
  <si>
    <t>海上援助活動</t>
    <rPh sb="0" eb="2">
      <t>カイジョウ</t>
    </rPh>
    <rPh sb="2" eb="4">
      <t>エンジョ</t>
    </rPh>
    <rPh sb="4" eb="6">
      <t>カツドウ</t>
    </rPh>
    <phoneticPr fontId="12"/>
  </si>
  <si>
    <t>応急危険度判定士</t>
    <rPh sb="0" eb="2">
      <t>オウキュウ</t>
    </rPh>
    <rPh sb="2" eb="5">
      <t>キケンド</t>
    </rPh>
    <rPh sb="5" eb="8">
      <t>ハンテイシ</t>
    </rPh>
    <phoneticPr fontId="12"/>
  </si>
  <si>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</si>
  <si>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</si>
  <si>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</si>
  <si>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</si>
  <si>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課題：</t>
    <phoneticPr fontId="2"/>
  </si>
  <si>
    <t>発注機関</t>
    <rPh sb="0" eb="2">
      <t>ハッチュウ</t>
    </rPh>
    <rPh sb="2" eb="4">
      <t>キカン</t>
    </rPh>
    <phoneticPr fontId="2"/>
  </si>
  <si>
    <t>建設工事の種類</t>
    <phoneticPr fontId="2"/>
  </si>
  <si>
    <t>1.企業情報</t>
    <rPh sb="2" eb="4">
      <t>キギョウ</t>
    </rPh>
    <rPh sb="4" eb="6">
      <t>ジョウホウ</t>
    </rPh>
    <phoneticPr fontId="2"/>
  </si>
  <si>
    <t>配置予定技術者①</t>
    <phoneticPr fontId="2"/>
  </si>
  <si>
    <t>配置予定技術者③</t>
    <phoneticPr fontId="2"/>
  </si>
  <si>
    <t>2.配置予定技術者の氏名</t>
    <rPh sb="2" eb="4">
      <t>ハイチ</t>
    </rPh>
    <rPh sb="4" eb="6">
      <t>ヨテイ</t>
    </rPh>
    <rPh sb="6" eb="9">
      <t>ギジュツシャ</t>
    </rPh>
    <rPh sb="10" eb="12">
      <t>シメイ</t>
    </rPh>
    <phoneticPr fontId="2"/>
  </si>
  <si>
    <t>件</t>
    <rPh sb="0" eb="1">
      <t>ケン</t>
    </rPh>
    <phoneticPr fontId="2"/>
  </si>
  <si>
    <t>対象：配置予定の主任（監理）技術者が保有する次の資格</t>
    <phoneticPr fontId="2"/>
  </si>
  <si>
    <t>③</t>
    <phoneticPr fontId="2"/>
  </si>
  <si>
    <t>②</t>
    <phoneticPr fontId="2"/>
  </si>
  <si>
    <t>対象：</t>
    <phoneticPr fontId="2"/>
  </si>
  <si>
    <t>対象：</t>
    <phoneticPr fontId="2"/>
  </si>
  <si>
    <t>対象：</t>
    <phoneticPr fontId="2"/>
  </si>
  <si>
    <t>（例）○○県土整備事務所管内における請負金額５００万以上（税込）の工事</t>
    <phoneticPr fontId="2"/>
  </si>
  <si>
    <t>・　改善前の技術提案での施工</t>
    <phoneticPr fontId="2"/>
  </si>
  <si>
    <t>技術提案</t>
    <rPh sb="0" eb="2">
      <t>ギジュツ</t>
    </rPh>
    <rPh sb="2" eb="4">
      <t>テイアン</t>
    </rPh>
    <phoneticPr fontId="2"/>
  </si>
  <si>
    <t>技術提案①</t>
    <rPh sb="0" eb="2">
      <t>ギジュツ</t>
    </rPh>
    <rPh sb="2" eb="4">
      <t>テイアン</t>
    </rPh>
    <phoneticPr fontId="2"/>
  </si>
  <si>
    <t>技術提案②</t>
    <rPh sb="0" eb="2">
      <t>ギジュツ</t>
    </rPh>
    <rPh sb="2" eb="4">
      <t>テイアン</t>
    </rPh>
    <phoneticPr fontId="2"/>
  </si>
  <si>
    <t>技術提案③</t>
    <rPh sb="0" eb="2">
      <t>ギジュツ</t>
    </rPh>
    <rPh sb="2" eb="4">
      <t>テイアン</t>
    </rPh>
    <phoneticPr fontId="2"/>
  </si>
  <si>
    <t>技術提案④</t>
    <rPh sb="0" eb="2">
      <t>ギジュツ</t>
    </rPh>
    <rPh sb="2" eb="4">
      <t>テイアン</t>
    </rPh>
    <phoneticPr fontId="2"/>
  </si>
  <si>
    <t>技術提案⑤</t>
    <rPh sb="0" eb="2">
      <t>ギジュツ</t>
    </rPh>
    <rPh sb="2" eb="4">
      <t>テイアン</t>
    </rPh>
    <phoneticPr fontId="2"/>
  </si>
  <si>
    <t>建設工事の種類</t>
    <rPh sb="0" eb="2">
      <t>ケンセツ</t>
    </rPh>
    <rPh sb="2" eb="4">
      <t>コウジ</t>
    </rPh>
    <rPh sb="5" eb="7">
      <t>シュルイ</t>
    </rPh>
    <phoneticPr fontId="2"/>
  </si>
  <si>
    <t>企業の工事成績評定点</t>
    <phoneticPr fontId="2"/>
  </si>
  <si>
    <t>施工実績</t>
    <rPh sb="0" eb="2">
      <t>セコウ</t>
    </rPh>
    <rPh sb="2" eb="4">
      <t>ジッセキ</t>
    </rPh>
    <phoneticPr fontId="2"/>
  </si>
  <si>
    <t>対象期間</t>
    <rPh sb="0" eb="2">
      <t>タイショウ</t>
    </rPh>
    <rPh sb="2" eb="4">
      <t>キカン</t>
    </rPh>
    <phoneticPr fontId="2"/>
  </si>
  <si>
    <t>同種工事</t>
    <rPh sb="0" eb="2">
      <t>ドウシュ</t>
    </rPh>
    <rPh sb="2" eb="4">
      <t>コウジ</t>
    </rPh>
    <phoneticPr fontId="2"/>
  </si>
  <si>
    <t>工事名</t>
    <rPh sb="0" eb="2">
      <t>コウジ</t>
    </rPh>
    <rPh sb="2" eb="3">
      <t>メイ</t>
    </rPh>
    <phoneticPr fontId="2"/>
  </si>
  <si>
    <t>施工場所</t>
    <rPh sb="0" eb="2">
      <t>セコウ</t>
    </rPh>
    <rPh sb="2" eb="4">
      <t>バショ</t>
    </rPh>
    <phoneticPr fontId="2"/>
  </si>
  <si>
    <t>請負金額</t>
    <rPh sb="0" eb="2">
      <t>ウケオイ</t>
    </rPh>
    <rPh sb="2" eb="4">
      <t>キンガク</t>
    </rPh>
    <phoneticPr fontId="2"/>
  </si>
  <si>
    <t>施工規模</t>
    <rPh sb="0" eb="2">
      <t>セコウ</t>
    </rPh>
    <rPh sb="2" eb="4">
      <t>キボ</t>
    </rPh>
    <phoneticPr fontId="2"/>
  </si>
  <si>
    <t>型式</t>
    <rPh sb="0" eb="2">
      <t>ケイシキ</t>
    </rPh>
    <phoneticPr fontId="2"/>
  </si>
  <si>
    <t>工事①</t>
    <rPh sb="0" eb="2">
      <t>コウジ</t>
    </rPh>
    <phoneticPr fontId="2"/>
  </si>
  <si>
    <t>工事②</t>
    <rPh sb="0" eb="2">
      <t>コウジ</t>
    </rPh>
    <phoneticPr fontId="2"/>
  </si>
  <si>
    <t>優良工事表彰</t>
    <rPh sb="0" eb="2">
      <t>ユウリョウ</t>
    </rPh>
    <rPh sb="2" eb="4">
      <t>コウジ</t>
    </rPh>
    <rPh sb="4" eb="6">
      <t>ヒョウショウ</t>
    </rPh>
    <phoneticPr fontId="2"/>
  </si>
  <si>
    <t>対象年度・機関等</t>
    <rPh sb="0" eb="2">
      <t>タイショウ</t>
    </rPh>
    <rPh sb="2" eb="4">
      <t>ネンド</t>
    </rPh>
    <rPh sb="5" eb="7">
      <t>キカン</t>
    </rPh>
    <rPh sb="7" eb="8">
      <t>トウ</t>
    </rPh>
    <phoneticPr fontId="2"/>
  </si>
  <si>
    <t>配置予定技術者</t>
    <rPh sb="0" eb="2">
      <t>ハイチ</t>
    </rPh>
    <rPh sb="2" eb="4">
      <t>ヨテイ</t>
    </rPh>
    <rPh sb="4" eb="6">
      <t>ギジュツ</t>
    </rPh>
    <rPh sb="6" eb="7">
      <t>シャ</t>
    </rPh>
    <phoneticPr fontId="2"/>
  </si>
  <si>
    <t>継続学習</t>
    <rPh sb="0" eb="2">
      <t>ケイゾク</t>
    </rPh>
    <rPh sb="2" eb="4">
      <t>ガクシュウ</t>
    </rPh>
    <phoneticPr fontId="2"/>
  </si>
  <si>
    <t>資格</t>
    <rPh sb="0" eb="2">
      <t>シカク</t>
    </rPh>
    <phoneticPr fontId="2"/>
  </si>
  <si>
    <t>施工経験</t>
    <rPh sb="0" eb="2">
      <t>セコウ</t>
    </rPh>
    <rPh sb="2" eb="4">
      <t>ケイケン</t>
    </rPh>
    <phoneticPr fontId="2"/>
  </si>
  <si>
    <t>役職</t>
    <rPh sb="0" eb="2">
      <t>ヤクショク</t>
    </rPh>
    <phoneticPr fontId="2"/>
  </si>
  <si>
    <t>対象：</t>
    <phoneticPr fontId="2"/>
  </si>
  <si>
    <t>優秀建設技術者表彰</t>
    <rPh sb="0" eb="2">
      <t>ユウシュウ</t>
    </rPh>
    <rPh sb="2" eb="4">
      <t>ケンセツ</t>
    </rPh>
    <rPh sb="4" eb="7">
      <t>ギジュツシャ</t>
    </rPh>
    <rPh sb="7" eb="9">
      <t>ヒョウショウ</t>
    </rPh>
    <phoneticPr fontId="2"/>
  </si>
  <si>
    <t>防災協定</t>
    <rPh sb="0" eb="2">
      <t>ボウサイ</t>
    </rPh>
    <rPh sb="2" eb="4">
      <t>キョウテイ</t>
    </rPh>
    <phoneticPr fontId="2"/>
  </si>
  <si>
    <t>対象</t>
    <rPh sb="0" eb="2">
      <t>タイショウ</t>
    </rPh>
    <phoneticPr fontId="2"/>
  </si>
  <si>
    <t>家畜伝染病防疫協定</t>
    <phoneticPr fontId="2"/>
  </si>
  <si>
    <t>施工箇所</t>
    <rPh sb="0" eb="2">
      <t>セコウ</t>
    </rPh>
    <rPh sb="2" eb="4">
      <t>カショ</t>
    </rPh>
    <phoneticPr fontId="2"/>
  </si>
  <si>
    <t>除雪業務</t>
    <rPh sb="0" eb="2">
      <t>ジョセツ</t>
    </rPh>
    <rPh sb="2" eb="4">
      <t>ギョウム</t>
    </rPh>
    <phoneticPr fontId="2"/>
  </si>
  <si>
    <t>活動内容</t>
    <rPh sb="0" eb="2">
      <t>カツドウ</t>
    </rPh>
    <rPh sb="2" eb="4">
      <t>ナイヨウ</t>
    </rPh>
    <phoneticPr fontId="2"/>
  </si>
  <si>
    <t>参加人数</t>
    <rPh sb="0" eb="2">
      <t>サンカ</t>
    </rPh>
    <rPh sb="2" eb="4">
      <t>ニンズウ</t>
    </rPh>
    <phoneticPr fontId="2"/>
  </si>
  <si>
    <t>活動箇所</t>
    <rPh sb="0" eb="2">
      <t>カツドウ</t>
    </rPh>
    <rPh sb="2" eb="4">
      <t>カショ</t>
    </rPh>
    <phoneticPr fontId="2"/>
  </si>
  <si>
    <t>育児・介護休業制度</t>
    <rPh sb="0" eb="2">
      <t>イクジ</t>
    </rPh>
    <rPh sb="3" eb="5">
      <t>カイゴ</t>
    </rPh>
    <rPh sb="5" eb="7">
      <t>キュウギョウ</t>
    </rPh>
    <rPh sb="7" eb="9">
      <t>セイド</t>
    </rPh>
    <phoneticPr fontId="2"/>
  </si>
  <si>
    <t>障がい者雇用</t>
    <rPh sb="0" eb="1">
      <t>ショウ</t>
    </rPh>
    <rPh sb="3" eb="4">
      <t>シャ</t>
    </rPh>
    <rPh sb="4" eb="6">
      <t>コヨウ</t>
    </rPh>
    <phoneticPr fontId="2"/>
  </si>
  <si>
    <t>消防団協力事業所</t>
    <rPh sb="0" eb="3">
      <t>ショウボウダン</t>
    </rPh>
    <rPh sb="3" eb="5">
      <t>キョウリョク</t>
    </rPh>
    <rPh sb="5" eb="8">
      <t>ジギョウショ</t>
    </rPh>
    <phoneticPr fontId="2"/>
  </si>
  <si>
    <t>近隣地域での施工実績</t>
    <rPh sb="0" eb="2">
      <t>キンリン</t>
    </rPh>
    <rPh sb="2" eb="4">
      <t>チイキ</t>
    </rPh>
    <rPh sb="6" eb="8">
      <t>セコウ</t>
    </rPh>
    <rPh sb="8" eb="10">
      <t>ジッセキ</t>
    </rPh>
    <phoneticPr fontId="2"/>
  </si>
  <si>
    <t>対象工事</t>
    <rPh sb="0" eb="2">
      <t>タイショウ</t>
    </rPh>
    <rPh sb="2" eb="4">
      <t>コウジ</t>
    </rPh>
    <phoneticPr fontId="2"/>
  </si>
  <si>
    <t>会社所在地</t>
    <rPh sb="0" eb="2">
      <t>カイシャ</t>
    </rPh>
    <rPh sb="2" eb="5">
      <t>ショザイチ</t>
    </rPh>
    <phoneticPr fontId="2"/>
  </si>
  <si>
    <t>種類</t>
    <rPh sb="0" eb="2">
      <t>シュルイ</t>
    </rPh>
    <phoneticPr fontId="2"/>
  </si>
  <si>
    <t>技術提案</t>
    <rPh sb="0" eb="2">
      <t>ギジュツ</t>
    </rPh>
    <rPh sb="2" eb="4">
      <t>テイアン</t>
    </rPh>
    <phoneticPr fontId="2"/>
  </si>
  <si>
    <t>対象資格</t>
    <rPh sb="0" eb="2">
      <t>タイショウ</t>
    </rPh>
    <rPh sb="2" eb="4">
      <t>シカク</t>
    </rPh>
    <phoneticPr fontId="2"/>
  </si>
  <si>
    <t>対象年度・機関等</t>
  </si>
  <si>
    <t>評価対象事項</t>
    <rPh sb="0" eb="2">
      <t>ヒョウカ</t>
    </rPh>
    <rPh sb="4" eb="6">
      <t>ジコウ</t>
    </rPh>
    <phoneticPr fontId="2"/>
  </si>
  <si>
    <t>項目名</t>
    <rPh sb="0" eb="2">
      <t>コウモク</t>
    </rPh>
    <rPh sb="2" eb="3">
      <t>メイ</t>
    </rPh>
    <phoneticPr fontId="2"/>
  </si>
  <si>
    <t>実績</t>
    <rPh sb="0" eb="2">
      <t>ジッセキ</t>
    </rPh>
    <phoneticPr fontId="2"/>
  </si>
  <si>
    <t>対象：</t>
    <phoneticPr fontId="2"/>
  </si>
  <si>
    <t>ユニット数</t>
    <rPh sb="4" eb="5">
      <t>スウ</t>
    </rPh>
    <phoneticPr fontId="2"/>
  </si>
  <si>
    <t>対象資格</t>
    <rPh sb="0" eb="2">
      <t>タイショウ</t>
    </rPh>
    <rPh sb="2" eb="4">
      <t>シカク</t>
    </rPh>
    <phoneticPr fontId="2"/>
  </si>
  <si>
    <t>表彰区分</t>
    <rPh sb="0" eb="2">
      <t>ヒョウショウ</t>
    </rPh>
    <rPh sb="2" eb="4">
      <t>クブン</t>
    </rPh>
    <phoneticPr fontId="2"/>
  </si>
  <si>
    <t>状況</t>
    <rPh sb="0" eb="2">
      <t>ジョウキョウ</t>
    </rPh>
    <phoneticPr fontId="2"/>
  </si>
  <si>
    <t>入札公告日前日時点での取り組み状況</t>
    <rPh sb="0" eb="2">
      <t>ニュウサツ</t>
    </rPh>
    <rPh sb="2" eb="4">
      <t>コウコク</t>
    </rPh>
    <rPh sb="4" eb="5">
      <t>ビ</t>
    </rPh>
    <rPh sb="5" eb="7">
      <t>ゼンジツ</t>
    </rPh>
    <rPh sb="7" eb="9">
      <t>ジテン</t>
    </rPh>
    <rPh sb="11" eb="12">
      <t>ト</t>
    </rPh>
    <rPh sb="13" eb="14">
      <t>ク</t>
    </rPh>
    <rPh sb="15" eb="17">
      <t>ジョウキョウ</t>
    </rPh>
    <phoneticPr fontId="2"/>
  </si>
  <si>
    <t>入札公告日前日時点での認定状況</t>
    <rPh sb="0" eb="2">
      <t>ニュウサツ</t>
    </rPh>
    <rPh sb="2" eb="4">
      <t>コウコク</t>
    </rPh>
    <rPh sb="4" eb="5">
      <t>ビ</t>
    </rPh>
    <rPh sb="5" eb="7">
      <t>ゼンジツ</t>
    </rPh>
    <rPh sb="7" eb="9">
      <t>ジテン</t>
    </rPh>
    <rPh sb="11" eb="13">
      <t>ニンテイ</t>
    </rPh>
    <rPh sb="13" eb="15">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</si>
  <si>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</si>
  <si>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</si>
  <si>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</si>
  <si>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</si>
  <si>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</si>
  <si>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（始）</t>
    <rPh sb="1" eb="2">
      <t>ハジ</t>
    </rPh>
    <phoneticPr fontId="2"/>
  </si>
  <si>
    <t>（終）</t>
    <rPh sb="1" eb="2">
      <t>オ</t>
    </rPh>
    <phoneticPr fontId="2"/>
  </si>
  <si>
    <t>所在地</t>
    <rPh sb="0" eb="3">
      <t>ショザイチ</t>
    </rPh>
    <phoneticPr fontId="2"/>
  </si>
  <si>
    <t>工期(始)</t>
    <rPh sb="0" eb="2">
      <t>コウキ</t>
    </rPh>
    <rPh sb="3" eb="4">
      <t>ハジ</t>
    </rPh>
    <phoneticPr fontId="2"/>
  </si>
  <si>
    <t>工期(終)</t>
    <rPh sb="0" eb="2">
      <t>コウキ</t>
    </rPh>
    <rPh sb="3" eb="4">
      <t>オ</t>
    </rPh>
    <phoneticPr fontId="2"/>
  </si>
  <si>
    <t>工事成績</t>
    <rPh sb="0" eb="2">
      <t>コウジ</t>
    </rPh>
    <rPh sb="2" eb="4">
      <t>セイセキ</t>
    </rPh>
    <phoneticPr fontId="2"/>
  </si>
  <si>
    <t>契約(始)</t>
    <rPh sb="0" eb="2">
      <t>ケイヤク</t>
    </rPh>
    <rPh sb="3" eb="4">
      <t>ハジ</t>
    </rPh>
    <phoneticPr fontId="2"/>
  </si>
  <si>
    <t>契約(終)</t>
    <rPh sb="0" eb="2">
      <t>ケイヤク</t>
    </rPh>
    <rPh sb="3" eb="4">
      <t>シュウ</t>
    </rPh>
    <phoneticPr fontId="2"/>
  </si>
  <si>
    <t>認定有無</t>
    <rPh sb="0" eb="2">
      <t>ニンテイ</t>
    </rPh>
    <rPh sb="2" eb="4">
      <t>ウム</t>
    </rPh>
    <phoneticPr fontId="2"/>
  </si>
  <si>
    <t>工期(終)</t>
    <rPh sb="0" eb="2">
      <t>コウキ</t>
    </rPh>
    <rPh sb="3" eb="4">
      <t>シュウ</t>
    </rPh>
    <phoneticPr fontId="2"/>
  </si>
  <si>
    <t>人</t>
    <rPh sb="0" eb="1">
      <t>ニン</t>
    </rPh>
    <phoneticPr fontId="2"/>
  </si>
  <si>
    <t>（２）</t>
  </si>
  <si>
    <t>（３）</t>
  </si>
  <si>
    <t>（４）</t>
  </si>
  <si>
    <t>配置予定技術者の工事成績評定点</t>
    <rPh sb="0" eb="2">
      <t>ハイチ</t>
    </rPh>
    <rPh sb="2" eb="4">
      <t>ヨテイ</t>
    </rPh>
    <rPh sb="4" eb="7">
      <t>ギジュツシャ</t>
    </rPh>
    <rPh sb="8" eb="10">
      <t>コウジ</t>
    </rPh>
    <rPh sb="10" eb="12">
      <t>セイセキ</t>
    </rPh>
    <rPh sb="12" eb="14">
      <t>ヒョウテイ</t>
    </rPh>
    <rPh sb="14" eb="15">
      <t>テン</t>
    </rPh>
    <phoneticPr fontId="2"/>
  </si>
  <si>
    <t>配置技術者氏名</t>
    <rPh sb="0" eb="2">
      <t>ハイチ</t>
    </rPh>
    <rPh sb="2" eb="5">
      <t>ギジュツシャ</t>
    </rPh>
    <rPh sb="5" eb="7">
      <t>シメイ</t>
    </rPh>
    <phoneticPr fontId="2"/>
  </si>
  <si>
    <t>各工事成績評定点</t>
    <rPh sb="0" eb="3">
      <t>カクコウジ</t>
    </rPh>
    <rPh sb="3" eb="8">
      <t>セイセキヒョウテイテン</t>
    </rPh>
    <phoneticPr fontId="2"/>
  </si>
  <si>
    <t>工事成績評定点の平均</t>
    <rPh sb="0" eb="2">
      <t>コウジ</t>
    </rPh>
    <rPh sb="2" eb="4">
      <t>セイセキ</t>
    </rPh>
    <rPh sb="4" eb="6">
      <t>ヒョウテイ</t>
    </rPh>
    <rPh sb="6" eb="7">
      <t>テン</t>
    </rPh>
    <rPh sb="8" eb="10">
      <t>ヘイキン</t>
    </rPh>
    <phoneticPr fontId="2"/>
  </si>
  <si>
    <t>（小数第２位を四捨五入）</t>
    <rPh sb="1" eb="3">
      <t>ショウスウ</t>
    </rPh>
    <rPh sb="3" eb="4">
      <t>ダイ</t>
    </rPh>
    <rPh sb="4" eb="6">
      <t>ニイ</t>
    </rPh>
    <rPh sb="7" eb="11">
      <t>シシャゴニュウ</t>
    </rPh>
    <phoneticPr fontId="2"/>
  </si>
  <si>
    <t>（５）</t>
  </si>
  <si>
    <t>（６）</t>
  </si>
  <si>
    <t>工事成績評定点</t>
    <rPh sb="0" eb="7">
      <t>コウジセイセキヒョウテイテン</t>
    </rPh>
    <phoneticPr fontId="2"/>
  </si>
  <si>
    <t>（１）</t>
  </si>
  <si>
    <t>対象：</t>
    <rPh sb="0" eb="2">
      <t>タイショウ</t>
    </rPh>
    <phoneticPr fontId="2"/>
  </si>
  <si>
    <t>工　事　名</t>
    <rPh sb="0" eb="1">
      <t>コウ</t>
    </rPh>
    <rPh sb="2" eb="3">
      <t>コト</t>
    </rPh>
    <rPh sb="4" eb="5">
      <t>メイ</t>
    </rPh>
    <phoneticPr fontId="2"/>
  </si>
  <si>
    <t>a</t>
    <phoneticPr fontId="2"/>
  </si>
  <si>
    <t>記入欄が足りない場合は欄を追加して記入すること。</t>
    <rPh sb="0" eb="2">
      <t>キニュウ</t>
    </rPh>
    <rPh sb="2" eb="3">
      <t>ラン</t>
    </rPh>
    <rPh sb="4" eb="5">
      <t>タ</t>
    </rPh>
    <rPh sb="8" eb="10">
      <t>バアイ</t>
    </rPh>
    <rPh sb="11" eb="12">
      <t>ラン</t>
    </rPh>
    <rPh sb="13" eb="15">
      <t>ツイカ</t>
    </rPh>
    <rPh sb="17" eb="19">
      <t>キニュウ</t>
    </rPh>
    <phoneticPr fontId="2"/>
  </si>
  <si>
    <t>使用材料</t>
  </si>
  <si>
    <t>1.</t>
    <phoneticPr fontId="2"/>
  </si>
  <si>
    <t>※評価結果</t>
    <phoneticPr fontId="2"/>
  </si>
  <si>
    <t>一つの提案内容（同一枠内）に複数提案が記載されている場合、「受発注者協議による実施の可能性」について、備考欄へ詳細に記入すること。（発注者）</t>
    <phoneticPr fontId="2"/>
  </si>
  <si>
    <t>例</t>
  </si>
  <si>
    <t>評価</t>
  </si>
  <si>
    <t>履行義務</t>
  </si>
  <si>
    <t>受発注者協議による実施の可能性</t>
  </si>
  <si>
    <t>すべて履行義務あり</t>
  </si>
  <si>
    <t>　　－</t>
  </si>
  <si>
    <t>○、△</t>
  </si>
  <si>
    <t>履行義務なし</t>
  </si>
  <si>
    <t>すべて実施可能。</t>
  </si>
  <si>
    <t>○、×</t>
  </si>
  <si>
    <t>×は実施を認めない。○は実施可能。</t>
  </si>
  <si>
    <t>△、×</t>
  </si>
  <si>
    <t>×は実施を認めない。△は実施可能。</t>
  </si>
  <si>
    <t>【複数提案で○、△、×が混在する場合】</t>
    <phoneticPr fontId="2"/>
  </si>
  <si>
    <t>2.</t>
    <phoneticPr fontId="2"/>
  </si>
  <si>
    <t>3.</t>
    <phoneticPr fontId="2"/>
  </si>
  <si>
    <t>技術提案b①</t>
    <rPh sb="0" eb="2">
      <t>ギジュツ</t>
    </rPh>
    <rPh sb="2" eb="4">
      <t>テイアン</t>
    </rPh>
    <phoneticPr fontId="2"/>
  </si>
  <si>
    <t>島根県（総務部、農林水産部、土木部）</t>
    <phoneticPr fontId="2"/>
  </si>
  <si>
    <t>実績①</t>
    <rPh sb="0" eb="2">
      <t>ジッセキ</t>
    </rPh>
    <phoneticPr fontId="2"/>
  </si>
  <si>
    <t>実績②</t>
    <rPh sb="0" eb="2">
      <t>ジッセキ</t>
    </rPh>
    <phoneticPr fontId="2"/>
  </si>
  <si>
    <t>b</t>
    <phoneticPr fontId="2"/>
  </si>
  <si>
    <t>c</t>
    <phoneticPr fontId="2"/>
  </si>
  <si>
    <t>d</t>
    <phoneticPr fontId="2"/>
  </si>
  <si>
    <t>e</t>
    <phoneticPr fontId="2"/>
  </si>
  <si>
    <t>a0</t>
    <phoneticPr fontId="2"/>
  </si>
  <si>
    <t>配置予定技術者①</t>
    <phoneticPr fontId="2"/>
  </si>
  <si>
    <t>配置予定技術者②</t>
    <phoneticPr fontId="2"/>
  </si>
  <si>
    <t>配置予定技術者③</t>
    <phoneticPr fontId="2"/>
  </si>
  <si>
    <t>地理的条件</t>
    <phoneticPr fontId="2"/>
  </si>
  <si>
    <t>a1</t>
    <phoneticPr fontId="2"/>
  </si>
  <si>
    <t>a</t>
    <phoneticPr fontId="2"/>
  </si>
  <si>
    <t>b</t>
    <phoneticPr fontId="2"/>
  </si>
  <si>
    <t>c</t>
    <phoneticPr fontId="2"/>
  </si>
  <si>
    <t>d</t>
    <phoneticPr fontId="2"/>
  </si>
  <si>
    <t>OPD制度参加登録</t>
    <rPh sb="3" eb="5">
      <t>セイド</t>
    </rPh>
    <rPh sb="5" eb="7">
      <t>サンカ</t>
    </rPh>
    <rPh sb="7" eb="9">
      <t>トウロク</t>
    </rPh>
    <phoneticPr fontId="2"/>
  </si>
  <si>
    <t>←直接入力</t>
    <rPh sb="1" eb="3">
      <t>チョクセツ</t>
    </rPh>
    <rPh sb="3" eb="5">
      <t>ニュウリョク</t>
    </rPh>
    <phoneticPr fontId="2"/>
  </si>
  <si>
    <t>様式－</t>
    <phoneticPr fontId="2"/>
  </si>
  <si>
    <t>様式－○</t>
    <rPh sb="0" eb="2">
      <t>ヨウシキ</t>
    </rPh>
    <phoneticPr fontId="2"/>
  </si>
  <si>
    <t>様式番号</t>
    <rPh sb="0" eb="2">
      <t>ヨウシキ</t>
    </rPh>
    <rPh sb="2" eb="4">
      <t>バンゴウ</t>
    </rPh>
    <phoneticPr fontId="2"/>
  </si>
  <si>
    <t>（１）</t>
    <phoneticPr fontId="2"/>
  </si>
  <si>
    <t>２</t>
  </si>
  <si>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</si>
  <si>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</si>
  <si>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</si>
  <si>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</si>
  <si>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</si>
  <si>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</si>
  <si>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</si>
  <si>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</si>
  <si>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</si>
  <si>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</si>
  <si>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</si>
  <si>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</si>
  <si>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</si>
  <si>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</si>
  <si>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</si>
  <si>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</si>
  <si>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</si>
  <si>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</si>
  <si>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</si>
  <si>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</si>
  <si>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</si>
  <si>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</si>
  <si>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</si>
  <si>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</si>
  <si>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</si>
  <si>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</si>
  <si>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</si>
  <si>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</si>
  <si>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</si>
  <si>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</si>
  <si>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</si>
  <si>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</si>
  <si>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</si>
  <si>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</si>
  <si>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</si>
  <si>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</si>
  <si>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</si>
  <si>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</si>
  <si>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防災協定</t>
    <rPh sb="0" eb="2">
      <t>ボウサイ</t>
    </rPh>
    <rPh sb="2" eb="4">
      <t>キョウテイ</t>
    </rPh>
    <phoneticPr fontId="12"/>
  </si>
  <si>
    <t>消防団協力事業所の認定</t>
    <phoneticPr fontId="2"/>
  </si>
  <si>
    <t>地理的条件</t>
    <phoneticPr fontId="2"/>
  </si>
  <si>
    <t>（会社所在地）</t>
    <phoneticPr fontId="2"/>
  </si>
  <si>
    <t>（近隣地域での施工実績）</t>
    <phoneticPr fontId="2"/>
  </si>
  <si>
    <t>サポート拠点の所在地及び技術者の在籍</t>
    <rPh sb="4" eb="6">
      <t>キョテン</t>
    </rPh>
    <rPh sb="7" eb="10">
      <t>ショザイチ</t>
    </rPh>
    <rPh sb="10" eb="11">
      <t>オヨ</t>
    </rPh>
    <rPh sb="12" eb="15">
      <t>ギジュツシャ</t>
    </rPh>
    <rPh sb="16" eb="18">
      <t>ザイセキ</t>
    </rPh>
    <phoneticPr fontId="2"/>
  </si>
  <si>
    <t>○○内におけるサポート拠点の所在と技術者の在籍</t>
    <rPh sb="2" eb="3">
      <t>ナイ</t>
    </rPh>
    <rPh sb="11" eb="13">
      <t>キョテン</t>
    </rPh>
    <rPh sb="14" eb="16">
      <t>ショザイ</t>
    </rPh>
    <rPh sb="17" eb="20">
      <t>ギジュツシャ</t>
    </rPh>
    <rPh sb="21" eb="23">
      <t>ザイセキ</t>
    </rPh>
    <phoneticPr fontId="2"/>
  </si>
  <si>
    <t>サポート拠点名</t>
    <rPh sb="4" eb="6">
      <t>キョテン</t>
    </rPh>
    <rPh sb="6" eb="7">
      <t>メイ</t>
    </rPh>
    <phoneticPr fontId="2"/>
  </si>
  <si>
    <t>修理可能な技術者数</t>
    <rPh sb="0" eb="2">
      <t>シュウリ</t>
    </rPh>
    <rPh sb="2" eb="4">
      <t>カノウ</t>
    </rPh>
    <rPh sb="5" eb="8">
      <t>ギジュツシャ</t>
    </rPh>
    <rPh sb="8" eb="9">
      <t>スウ</t>
    </rPh>
    <phoneticPr fontId="2"/>
  </si>
  <si>
    <t>（橋梁用桁製作の機能を有する工場及び建設業法上の営業所所在地）</t>
    <rPh sb="1" eb="3">
      <t>キョウリョウ</t>
    </rPh>
    <rPh sb="3" eb="4">
      <t>ヨウ</t>
    </rPh>
    <rPh sb="4" eb="5">
      <t>ケタ</t>
    </rPh>
    <rPh sb="5" eb="7">
      <t>セイサク</t>
    </rPh>
    <rPh sb="8" eb="10">
      <t>キノウ</t>
    </rPh>
    <rPh sb="11" eb="12">
      <t>ユウ</t>
    </rPh>
    <rPh sb="14" eb="16">
      <t>コウジョウ</t>
    </rPh>
    <rPh sb="16" eb="17">
      <t>オヨ</t>
    </rPh>
    <rPh sb="18" eb="20">
      <t>ケンセツ</t>
    </rPh>
    <rPh sb="20" eb="21">
      <t>ギョウ</t>
    </rPh>
    <rPh sb="21" eb="22">
      <t>ホウ</t>
    </rPh>
    <rPh sb="22" eb="23">
      <t>ジョウ</t>
    </rPh>
    <rPh sb="24" eb="27">
      <t>エイギョウショ</t>
    </rPh>
    <rPh sb="27" eb="29">
      <t>ショザイ</t>
    </rPh>
    <rPh sb="29" eb="30">
      <t>チ</t>
    </rPh>
    <phoneticPr fontId="2"/>
  </si>
  <si>
    <t>工場</t>
    <rPh sb="0" eb="2">
      <t>コウジョウ</t>
    </rPh>
    <phoneticPr fontId="2"/>
  </si>
  <si>
    <t>サポート拠点</t>
    <rPh sb="4" eb="6">
      <t>キョテン</t>
    </rPh>
    <phoneticPr fontId="12"/>
  </si>
  <si>
    <t>サポート拠点</t>
    <rPh sb="4" eb="6">
      <t>キョテン</t>
    </rPh>
    <phoneticPr fontId="2"/>
  </si>
  <si>
    <t>工場・会社所在地</t>
    <rPh sb="0" eb="2">
      <t>コウジョウ</t>
    </rPh>
    <rPh sb="3" eb="5">
      <t>カイシャ</t>
    </rPh>
    <rPh sb="5" eb="8">
      <t>ショザイチ</t>
    </rPh>
    <phoneticPr fontId="2"/>
  </si>
  <si>
    <t>項目名</t>
    <rPh sb="0" eb="2">
      <t>コウモク</t>
    </rPh>
    <phoneticPr fontId="2"/>
  </si>
  <si>
    <t>所在地1</t>
    <rPh sb="0" eb="3">
      <t>ショザイチ</t>
    </rPh>
    <phoneticPr fontId="2"/>
  </si>
  <si>
    <t>技術者数1</t>
    <rPh sb="0" eb="3">
      <t>ギジュツシャ</t>
    </rPh>
    <rPh sb="3" eb="4">
      <t>スウ</t>
    </rPh>
    <phoneticPr fontId="2"/>
  </si>
  <si>
    <t>所在地2</t>
    <rPh sb="0" eb="3">
      <t>ショザイチ</t>
    </rPh>
    <phoneticPr fontId="2"/>
  </si>
  <si>
    <t>技術者数2</t>
    <rPh sb="0" eb="3">
      <t>ギジュツシャ</t>
    </rPh>
    <rPh sb="3" eb="4">
      <t>スウ</t>
    </rPh>
    <phoneticPr fontId="2"/>
  </si>
  <si>
    <t>営業所住所</t>
    <rPh sb="0" eb="3">
      <t>エイギョウショ</t>
    </rPh>
    <rPh sb="3" eb="5">
      <t>ジュウショ</t>
    </rPh>
    <phoneticPr fontId="2"/>
  </si>
  <si>
    <t>営業所種類</t>
    <rPh sb="0" eb="3">
      <t>エイギョウショ</t>
    </rPh>
    <rPh sb="3" eb="5">
      <t>シュルイ</t>
    </rPh>
    <phoneticPr fontId="2"/>
  </si>
  <si>
    <t>工場住所</t>
    <rPh sb="0" eb="2">
      <t>コウジョウ</t>
    </rPh>
    <rPh sb="2" eb="4">
      <t>ジュウショ</t>
    </rPh>
    <phoneticPr fontId="2"/>
  </si>
  <si>
    <t>拠点名1</t>
    <rPh sb="0" eb="2">
      <t>キョテン</t>
    </rPh>
    <rPh sb="2" eb="3">
      <t>メイ</t>
    </rPh>
    <phoneticPr fontId="2"/>
  </si>
  <si>
    <t>拠点名2</t>
    <rPh sb="0" eb="2">
      <t>キョテン</t>
    </rPh>
    <rPh sb="2" eb="3">
      <t>メイ</t>
    </rPh>
    <phoneticPr fontId="2"/>
  </si>
  <si>
    <t>工場・会社所在地</t>
    <rPh sb="0" eb="2">
      <t>コウジョウ</t>
    </rPh>
    <rPh sb="3" eb="5">
      <t>カイシャ</t>
    </rPh>
    <rPh sb="5" eb="8">
      <t>ショザイチ</t>
    </rPh>
    <phoneticPr fontId="12"/>
  </si>
  <si>
    <t>評価項目○－○</t>
    <phoneticPr fontId="2"/>
  </si>
  <si>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</si>
  <si>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</si>
  <si>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</si>
  <si>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</si>
  <si>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</si>
  <si>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</si>
  <si>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技術提案b②</t>
    <rPh sb="0" eb="2">
      <t>ギジュツ</t>
    </rPh>
    <rPh sb="2" eb="4">
      <t>テイアン</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</si>
  <si>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</si>
  <si>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</si>
  <si>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</si>
  <si>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</si>
  <si>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</si>
  <si>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</si>
  <si>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</si>
  <si>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</si>
  <si>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</si>
  <si>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：自動計算</t>
    <rPh sb="1" eb="3">
      <t>ジドウ</t>
    </rPh>
    <rPh sb="3" eb="5">
      <t>ケイサン</t>
    </rPh>
    <phoneticPr fontId="2"/>
  </si>
  <si>
    <t>：配置予定技術者①のシートとリンク</t>
    <rPh sb="1" eb="3">
      <t>ハイチ</t>
    </rPh>
    <rPh sb="3" eb="5">
      <t>ヨテイ</t>
    </rPh>
    <rPh sb="5" eb="8">
      <t>ギジュツシャ</t>
    </rPh>
    <phoneticPr fontId="2"/>
  </si>
  <si>
    <t>：「企業入力シート」、一覧表で入力（数式リンク有）</t>
    <rPh sb="2" eb="4">
      <t>キギョウ</t>
    </rPh>
    <rPh sb="4" eb="6">
      <t>ニュウリョク</t>
    </rPh>
    <rPh sb="11" eb="13">
      <t>イチラン</t>
    </rPh>
    <rPh sb="13" eb="14">
      <t>ヒョウ</t>
    </rPh>
    <rPh sb="15" eb="17">
      <t>ニュウリョク</t>
    </rPh>
    <rPh sb="18" eb="20">
      <t>スウシキ</t>
    </rPh>
    <rPh sb="23" eb="24">
      <t>アリ</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</si>
  <si>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</si>
  <si>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</si>
  <si>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</si>
  <si>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</si>
  <si>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</si>
  <si>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</si>
  <si>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</si>
  <si>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</si>
  <si>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</si>
  <si>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</si>
  <si>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</si>
  <si>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</si>
  <si>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</si>
  <si>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</si>
  <si>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</si>
  <si>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</si>
  <si>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</si>
  <si>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項目名</t>
    <rPh sb="0" eb="2">
      <t>コウモク</t>
    </rPh>
    <rPh sb="2" eb="3">
      <t>メイ</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</si>
  <si>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</si>
  <si>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</si>
  <si>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</si>
  <si>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工場・会社所在地</t>
  </si>
  <si>
    <t>サポート拠点</t>
  </si>
  <si>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</si>
  <si>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</si>
  <si>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</si>
  <si>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</si>
  <si>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</si>
  <si>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法面機械保有</t>
    <rPh sb="0" eb="2">
      <t>ノリメン</t>
    </rPh>
    <rPh sb="2" eb="4">
      <t>キカイ</t>
    </rPh>
    <rPh sb="4" eb="6">
      <t>ホユウ</t>
    </rPh>
    <phoneticPr fontId="12"/>
  </si>
  <si>
    <t>建設機械保有状況</t>
    <rPh sb="0" eb="2">
      <t>ケンセツ</t>
    </rPh>
    <rPh sb="2" eb="4">
      <t>キカイ</t>
    </rPh>
    <rPh sb="4" eb="6">
      <t>ホユウ</t>
    </rPh>
    <rPh sb="6" eb="8">
      <t>ジョウキョウ</t>
    </rPh>
    <phoneticPr fontId="2"/>
  </si>
  <si>
    <t>労働福祉（障がい者雇用）</t>
    <rPh sb="0" eb="2">
      <t>ロウドウ</t>
    </rPh>
    <rPh sb="2" eb="4">
      <t>フクシ</t>
    </rPh>
    <rPh sb="5" eb="6">
      <t>ショウ</t>
    </rPh>
    <rPh sb="8" eb="9">
      <t>シャ</t>
    </rPh>
    <rPh sb="9" eb="11">
      <t>コヨウ</t>
    </rPh>
    <phoneticPr fontId="12"/>
  </si>
  <si>
    <t>労働福祉（育児介護制度）</t>
    <rPh sb="0" eb="2">
      <t>ロウドウ</t>
    </rPh>
    <rPh sb="2" eb="4">
      <t>フクシ</t>
    </rPh>
    <rPh sb="5" eb="7">
      <t>イクジ</t>
    </rPh>
    <rPh sb="7" eb="9">
      <t>カイゴ</t>
    </rPh>
    <rPh sb="9" eb="11">
      <t>セイド</t>
    </rPh>
    <phoneticPr fontId="12"/>
  </si>
  <si>
    <t>育児介護チェック表</t>
    <rPh sb="0" eb="2">
      <t>イクジ</t>
    </rPh>
    <rPh sb="2" eb="4">
      <t>カイゴ</t>
    </rPh>
    <rPh sb="8" eb="9">
      <t>ヒョウ</t>
    </rPh>
    <phoneticPr fontId="12"/>
  </si>
  <si>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</si>
  <si>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</si>
  <si>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</si>
  <si>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</si>
  <si>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</si>
  <si>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</si>
  <si>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</si>
  <si>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</si>
  <si>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</si>
  <si>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</si>
  <si>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</si>
  <si>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</si>
  <si>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</si>
  <si>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</si>
  <si>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</si>
  <si>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</si>
  <si>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</si>
  <si>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してください（技術提案は、直接入力、その他の項目はプルダウンリストから選択）</t>
    </r>
    <rPh sb="3" eb="4">
      <t>ヒョウ</t>
    </rPh>
    <rPh sb="28" eb="30">
      <t>ギジュツ</t>
    </rPh>
    <rPh sb="30" eb="32">
      <t>テイアン</t>
    </rPh>
    <rPh sb="34" eb="36">
      <t>チョクセツ</t>
    </rPh>
    <rPh sb="36" eb="38">
      <t>ニュウリョク</t>
    </rPh>
    <rPh sb="41" eb="42">
      <t>タ</t>
    </rPh>
    <rPh sb="43" eb="45">
      <t>コウモク</t>
    </rPh>
    <rPh sb="56" eb="58">
      <t>センタク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</si>
  <si>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</si>
  <si>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</si>
  <si>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t>
  </si>
  <si>
    <t>（該当条文：　　　　　　　　　　　　　　　　　　）</t>
    <rPh sb="1" eb="3">
      <t>ガイトウ</t>
    </rPh>
    <rPh sb="3" eb="5">
      <t>ジョウブン</t>
    </rPh>
    <phoneticPr fontId="12"/>
  </si>
  <si>
    <r>
      <rPr>
        <b/>
        <sz val="18"/>
        <rFont val="HG丸ｺﾞｼｯｸM-PRO"/>
        <family val="3"/>
        <charset val="128"/>
      </rPr>
      <t>【法定を超える内容チェック表１】</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</si>
  <si>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育児休業制度の対象となる子の上限年齢を、法定を超えた年齢までとしている。</t>
    <rPh sb="0" eb="2">
      <t>イクジ</t>
    </rPh>
    <rPh sb="2" eb="4">
      <t>キュウギョウ</t>
    </rPh>
    <rPh sb="4" eb="6">
      <t>セイド</t>
    </rPh>
    <rPh sb="7" eb="9">
      <t>タイショウ</t>
    </rPh>
    <rPh sb="12" eb="13">
      <t>コ</t>
    </rPh>
    <rPh sb="14" eb="16">
      <t>ジョウゲン</t>
    </rPh>
    <rPh sb="16" eb="18">
      <t>ネンレイ</t>
    </rPh>
    <rPh sb="20" eb="22">
      <t>ホウテイ</t>
    </rPh>
    <rPh sb="23" eb="24">
      <t>コ</t>
    </rPh>
    <rPh sb="26" eb="28">
      <t>ネンレイ</t>
    </rPh>
    <phoneticPr fontId="12"/>
  </si>
  <si>
    <t>（上限年齢　＝　　　　　　歳　　　か月まで）</t>
    <rPh sb="1" eb="3">
      <t>ジョウゲン</t>
    </rPh>
    <rPh sb="3" eb="5">
      <t>ネンレイ</t>
    </rPh>
    <rPh sb="13" eb="14">
      <t>サイ</t>
    </rPh>
    <rPh sb="18" eb="19">
      <t>ツキ</t>
    </rPh>
    <phoneticPr fontId="12"/>
  </si>
  <si>
    <t>①短時間勤務制度（5時間45分から6時間以外の制度等の実施）</t>
    <rPh sb="10" eb="12">
      <t>ジカン</t>
    </rPh>
    <rPh sb="14" eb="15">
      <t>フン</t>
    </rPh>
    <rPh sb="18" eb="20">
      <t>ジカン</t>
    </rPh>
    <rPh sb="20" eb="22">
      <t>イガイ</t>
    </rPh>
    <rPh sb="23" eb="25">
      <t>セイド</t>
    </rPh>
    <rPh sb="24" eb="25">
      <t>キセイ</t>
    </rPh>
    <rPh sb="25" eb="26">
      <t>トウ</t>
    </rPh>
    <rPh sb="27" eb="29">
      <t>ジッシ</t>
    </rPh>
    <phoneticPr fontId="12"/>
  </si>
  <si>
    <t>⑥育児サービス費用を補助する制度
（ベビーシッターや保育施設の利用料補助等）</t>
    <rPh sb="26" eb="28">
      <t>ホイク</t>
    </rPh>
    <phoneticPr fontId="12"/>
  </si>
  <si>
    <r>
      <rPr>
        <b/>
        <sz val="18"/>
        <rFont val="HG丸ｺﾞｼｯｸM-PRO"/>
        <family val="3"/>
        <charset val="128"/>
      </rPr>
      <t>【法定を超える内容チェック表２】</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</si>
  <si>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①取得可能日数が、年5日（対象家族が2人以上であれば年10日）を超える。</t>
    <rPh sb="1" eb="3">
      <t>シュトク</t>
    </rPh>
    <rPh sb="3" eb="5">
      <t>カノウ</t>
    </rPh>
    <rPh sb="5" eb="7">
      <t>ニッスウ</t>
    </rPh>
    <rPh sb="9" eb="10">
      <t>ネン</t>
    </rPh>
    <rPh sb="11" eb="12">
      <t>ニチ</t>
    </rPh>
    <rPh sb="13" eb="15">
      <t>タイショウ</t>
    </rPh>
    <rPh sb="15" eb="17">
      <t>カゾク</t>
    </rPh>
    <rPh sb="19" eb="20">
      <t>ニン</t>
    </rPh>
    <rPh sb="20" eb="22">
      <t>イジョウ</t>
    </rPh>
    <rPh sb="26" eb="27">
      <t>ネン</t>
    </rPh>
    <rPh sb="29" eb="30">
      <t>ニチ</t>
    </rPh>
    <rPh sb="32" eb="33">
      <t>コ</t>
    </rPh>
    <phoneticPr fontId="12"/>
  </si>
  <si>
    <t>（内容　　　　　　　　　　　　　　　　　　　　　　　　　　　　　　　　　　　　　　　　　　　　　　　　　　　　　　　　 　）</t>
    <rPh sb="1" eb="3">
      <t>ナイヨウ</t>
    </rPh>
    <phoneticPr fontId="12"/>
  </si>
  <si>
    <t>①産前産後休業（支給割合：　　　　　　　　　　）</t>
    <rPh sb="1" eb="5">
      <t>サンゼンサンゴ</t>
    </rPh>
    <rPh sb="5" eb="7">
      <t>キュウギョウ</t>
    </rPh>
    <rPh sb="8" eb="10">
      <t>シキュウ</t>
    </rPh>
    <rPh sb="10" eb="12">
      <t>ワリアイ</t>
    </rPh>
    <phoneticPr fontId="12"/>
  </si>
  <si>
    <t>②育児時間　　　（支給割合：　　　　　　　　　　）</t>
    <rPh sb="1" eb="3">
      <t>イクジ</t>
    </rPh>
    <rPh sb="3" eb="5">
      <t>ジカン</t>
    </rPh>
    <rPh sb="9" eb="11">
      <t>シキュウ</t>
    </rPh>
    <rPh sb="11" eb="13">
      <t>ワリアイ</t>
    </rPh>
    <phoneticPr fontId="12"/>
  </si>
  <si>
    <t>③育児休業　　　（支給割合：　　　　　　　　　　）</t>
    <rPh sb="1" eb="3">
      <t>イクジ</t>
    </rPh>
    <rPh sb="3" eb="5">
      <t>キュウギョウ</t>
    </rPh>
    <rPh sb="9" eb="11">
      <t>シキュウ</t>
    </rPh>
    <rPh sb="11" eb="13">
      <t>ワリアイ</t>
    </rPh>
    <phoneticPr fontId="12"/>
  </si>
  <si>
    <t>④介護休業　　　（支給割合：　　　　　　　　　　）</t>
    <rPh sb="1" eb="3">
      <t>カイゴ</t>
    </rPh>
    <rPh sb="3" eb="5">
      <t>キュウギョウ</t>
    </rPh>
    <rPh sb="9" eb="11">
      <t>シキュウ</t>
    </rPh>
    <rPh sb="11" eb="13">
      <t>ワリアイ</t>
    </rPh>
    <phoneticPr fontId="12"/>
  </si>
  <si>
    <t>⑤子の看護休暇　　　（支給割合：　　　　　　　　）</t>
    <rPh sb="1" eb="2">
      <t>コ</t>
    </rPh>
    <rPh sb="3" eb="5">
      <t>カンゴ</t>
    </rPh>
    <rPh sb="5" eb="7">
      <t>キュウカ</t>
    </rPh>
    <rPh sb="11" eb="13">
      <t>シキュウ</t>
    </rPh>
    <rPh sb="13" eb="15">
      <t>ワリアイ</t>
    </rPh>
    <phoneticPr fontId="12"/>
  </si>
  <si>
    <t>⑥介護休暇　　　（支給割合：　　　　　　　　　　）</t>
    <rPh sb="1" eb="3">
      <t>カイゴ</t>
    </rPh>
    <rPh sb="3" eb="5">
      <t>キュウカ</t>
    </rPh>
    <rPh sb="9" eb="11">
      <t>シキュウ</t>
    </rPh>
    <rPh sb="11" eb="13">
      <t>ワリアイ</t>
    </rPh>
    <phoneticPr fontId="12"/>
  </si>
  <si>
    <r>
      <t>（就業規則）第</t>
    </r>
    <r>
      <rPr>
        <b/>
        <sz val="10"/>
        <color indexed="10"/>
        <rFont val="ＭＳ Ｐゴシック"/>
        <family val="3"/>
        <charset val="128"/>
      </rPr>
      <t>○○</t>
    </r>
    <r>
      <rPr>
        <b/>
        <sz val="10"/>
        <rFont val="ＭＳ Ｐゴシック"/>
        <family val="3"/>
        <charset val="128"/>
      </rPr>
      <t>条第</t>
    </r>
    <r>
      <rPr>
        <b/>
        <sz val="10"/>
        <color indexed="10"/>
        <rFont val="ＭＳ Ｐゴシック"/>
        <family val="3"/>
        <charset val="128"/>
      </rPr>
      <t>○○</t>
    </r>
    <r>
      <rPr>
        <b/>
        <sz val="10"/>
        <rFont val="ＭＳ Ｐゴシック"/>
        <family val="3"/>
        <charset val="128"/>
      </rPr>
      <t>項
　</t>
    </r>
    <r>
      <rPr>
        <b/>
        <sz val="10"/>
        <color indexed="10"/>
        <rFont val="ＭＳ Ｐゴシック"/>
        <family val="3"/>
        <charset val="128"/>
      </rPr>
      <t>○○○○○○○○　…　○○○○○</t>
    </r>
    <r>
      <rPr>
        <b/>
        <u/>
        <sz val="10"/>
        <color indexed="10"/>
        <rFont val="ＭＳ Ｐゴシック"/>
        <family val="3"/>
        <charset val="128"/>
      </rPr>
      <t>○○○○○○○○○</t>
    </r>
    <r>
      <rPr>
        <b/>
        <sz val="10"/>
        <color indexed="10"/>
        <rFont val="ＭＳ Ｐゴシック"/>
        <family val="3"/>
        <charset val="128"/>
      </rPr>
      <t>○○○○○○　……………</t>
    </r>
    <rPh sb="1" eb="3">
      <t>シュウギョウ</t>
    </rPh>
    <rPh sb="3" eb="5">
      <t>キソク</t>
    </rPh>
    <rPh sb="6" eb="7">
      <t>ダイ</t>
    </rPh>
    <rPh sb="9" eb="10">
      <t>ジョウ</t>
    </rPh>
    <rPh sb="10" eb="11">
      <t>ダイ</t>
    </rPh>
    <rPh sb="13" eb="14">
      <t>コウ</t>
    </rPh>
    <phoneticPr fontId="12"/>
  </si>
  <si>
    <t>配置予定技術者の同種工事の施工経験</t>
    <phoneticPr fontId="2"/>
  </si>
  <si>
    <t>企業</t>
    <phoneticPr fontId="2"/>
  </si>
  <si>
    <t>企業</t>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</si>
  <si>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</si>
  <si>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</si>
  <si>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</si>
  <si>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</si>
  <si>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</si>
  <si>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</si>
  <si>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</si>
  <si>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</si>
  <si>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</si>
  <si>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登録基幹技能者</t>
    <rPh sb="0" eb="2">
      <t>トウロク</t>
    </rPh>
    <rPh sb="2" eb="4">
      <t>キカン</t>
    </rPh>
    <rPh sb="4" eb="7">
      <t>ギノウシャ</t>
    </rPh>
    <phoneticPr fontId="2"/>
  </si>
  <si>
    <t>【電気工事】、【塗装工事】企業</t>
    <rPh sb="1" eb="3">
      <t>デンキ</t>
    </rPh>
    <rPh sb="3" eb="5">
      <t>コウジ</t>
    </rPh>
    <rPh sb="8" eb="10">
      <t>トソウ</t>
    </rPh>
    <rPh sb="10" eb="12">
      <t>コウジ</t>
    </rPh>
    <rPh sb="13" eb="15">
      <t>キギョウ</t>
    </rPh>
    <phoneticPr fontId="2"/>
  </si>
  <si>
    <t>予備欄</t>
    <rPh sb="0" eb="2">
      <t>ヨビ</t>
    </rPh>
    <rPh sb="2" eb="3">
      <t>ラン</t>
    </rPh>
    <phoneticPr fontId="2"/>
  </si>
  <si>
    <t>企業</t>
    <phoneticPr fontId="2"/>
  </si>
  <si>
    <t>予備欄</t>
    <phoneticPr fontId="2"/>
  </si>
  <si>
    <t>配置予定技術者①</t>
    <rPh sb="0" eb="2">
      <t>ハイチ</t>
    </rPh>
    <rPh sb="2" eb="4">
      <t>ヨテイ</t>
    </rPh>
    <rPh sb="4" eb="7">
      <t>ギジュツシャ</t>
    </rPh>
    <phoneticPr fontId="2"/>
  </si>
  <si>
    <t>配置予定技術者②</t>
    <rPh sb="0" eb="2">
      <t>ハイチ</t>
    </rPh>
    <rPh sb="2" eb="4">
      <t>ヨテイ</t>
    </rPh>
    <rPh sb="4" eb="7">
      <t>ギジュツシャ</t>
    </rPh>
    <phoneticPr fontId="2"/>
  </si>
  <si>
    <t>配置予定技術者②</t>
    <phoneticPr fontId="2"/>
  </si>
  <si>
    <t>配置予定技術者③</t>
    <rPh sb="0" eb="2">
      <t>ハイチ</t>
    </rPh>
    <rPh sb="2" eb="4">
      <t>ヨテイ</t>
    </rPh>
    <rPh sb="4" eb="7">
      <t>ギジュツシャ</t>
    </rPh>
    <phoneticPr fontId="2"/>
  </si>
  <si>
    <t>建設機械保有状況</t>
    <phoneticPr fontId="2"/>
  </si>
  <si>
    <t>審査用ファイルコピー先の列数と合わせるため削除×</t>
    <rPh sb="0" eb="3">
      <t>シンサヨウ</t>
    </rPh>
    <rPh sb="10" eb="11">
      <t>サキ</t>
    </rPh>
    <rPh sb="12" eb="13">
      <t>レツ</t>
    </rPh>
    <rPh sb="13" eb="14">
      <t>スウ</t>
    </rPh>
    <rPh sb="15" eb="16">
      <t>ア</t>
    </rPh>
    <rPh sb="21" eb="23">
      <t>サクジョ</t>
    </rPh>
    <phoneticPr fontId="2"/>
  </si>
  <si>
    <t>＜シートの説明＞</t>
    <rPh sb="5" eb="7">
      <t>セツメイ</t>
    </rPh>
    <phoneticPr fontId="2"/>
  </si>
  <si>
    <t>行番号</t>
    <rPh sb="0" eb="1">
      <t>ギョウ</t>
    </rPh>
    <rPh sb="1" eb="3">
      <t>バンゴウ</t>
    </rPh>
    <phoneticPr fontId="2"/>
  </si>
  <si>
    <t>平成</t>
    <rPh sb="0" eb="2">
      <t>ヘイセイ</t>
    </rPh>
    <phoneticPr fontId="2"/>
  </si>
  <si>
    <t>年</t>
    <rPh sb="0" eb="1">
      <t>ネン</t>
    </rPh>
    <phoneticPr fontId="2"/>
  </si>
  <si>
    <t>日</t>
    <rPh sb="0" eb="1">
      <t>ニチ</t>
    </rPh>
    <phoneticPr fontId="2"/>
  </si>
  <si>
    <t>工期</t>
    <rPh sb="0" eb="2">
      <t>コウキ</t>
    </rPh>
    <phoneticPr fontId="2"/>
  </si>
  <si>
    <t>月</t>
    <rPh sb="0" eb="1">
      <t>ガツ</t>
    </rPh>
    <phoneticPr fontId="2"/>
  </si>
  <si>
    <t>月</t>
    <rPh sb="0" eb="1">
      <t>ツキ</t>
    </rPh>
    <phoneticPr fontId="2"/>
  </si>
  <si>
    <t>工期</t>
    <phoneticPr fontId="2"/>
  </si>
  <si>
    <t>従事期間</t>
    <rPh sb="0" eb="2">
      <t>ジュウジ</t>
    </rPh>
    <rPh sb="2" eb="4">
      <t>キカン</t>
    </rPh>
    <phoneticPr fontId="2"/>
  </si>
  <si>
    <t>有</t>
    <rPh sb="0" eb="1">
      <t>アリ</t>
    </rPh>
    <phoneticPr fontId="2"/>
  </si>
  <si>
    <t>無</t>
    <rPh sb="0" eb="1">
      <t>ナシ</t>
    </rPh>
    <phoneticPr fontId="2"/>
  </si>
  <si>
    <t>無の場合（標準案での施工）</t>
    <rPh sb="2" eb="4">
      <t>バアイ</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</si>
  <si>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</si>
  <si>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受注形態</t>
    <phoneticPr fontId="2"/>
  </si>
  <si>
    <t>受注形態</t>
    <phoneticPr fontId="2"/>
  </si>
  <si>
    <t>出資比率</t>
    <phoneticPr fontId="2"/>
  </si>
  <si>
    <t>コリンズ</t>
    <phoneticPr fontId="2"/>
  </si>
  <si>
    <t>受注形態</t>
    <rPh sb="0" eb="2">
      <t>ジュチュウ</t>
    </rPh>
    <rPh sb="2" eb="4">
      <t>ケイタイ</t>
    </rPh>
    <phoneticPr fontId="2"/>
  </si>
  <si>
    <t>出資比率</t>
    <rPh sb="0" eb="2">
      <t>シュッシ</t>
    </rPh>
    <rPh sb="2" eb="4">
      <t>ヒリツ</t>
    </rPh>
    <phoneticPr fontId="2"/>
  </si>
  <si>
    <t>役職
工事成績</t>
    <rPh sb="0" eb="2">
      <t>ヤクショク</t>
    </rPh>
    <rPh sb="3" eb="5">
      <t>コウジ</t>
    </rPh>
    <rPh sb="5" eb="7">
      <t>セイセキ</t>
    </rPh>
    <phoneticPr fontId="2"/>
  </si>
  <si>
    <t>ボランティア活動内容</t>
    <rPh sb="6" eb="8">
      <t>カツドウ</t>
    </rPh>
    <rPh sb="8" eb="10">
      <t>ナイヨウ</t>
    </rPh>
    <phoneticPr fontId="2"/>
  </si>
  <si>
    <t>対象工事が６０件を超える場合は、本様式を複写し申請番号を修正のうえ、提出すること。</t>
    <rPh sb="0" eb="2">
      <t>タイショウ</t>
    </rPh>
    <rPh sb="2" eb="4">
      <t>コウジ</t>
    </rPh>
    <rPh sb="7" eb="8">
      <t>ケン</t>
    </rPh>
    <rPh sb="9" eb="10">
      <t>コ</t>
    </rPh>
    <rPh sb="12" eb="14">
      <t>バアイ</t>
    </rPh>
    <rPh sb="16" eb="17">
      <t>ホン</t>
    </rPh>
    <rPh sb="17" eb="19">
      <t>ヨウシキ</t>
    </rPh>
    <rPh sb="20" eb="22">
      <t>フクシャ</t>
    </rPh>
    <rPh sb="23" eb="25">
      <t>シンセイ</t>
    </rPh>
    <rPh sb="25" eb="27">
      <t>バンゴウ</t>
    </rPh>
    <rPh sb="28" eb="30">
      <t>シュウセイ</t>
    </rPh>
    <rPh sb="34" eb="36">
      <t>テイシュツ</t>
    </rPh>
    <phoneticPr fontId="2"/>
  </si>
  <si>
    <t>（1）</t>
    <phoneticPr fontId="2"/>
  </si>
  <si>
    <t>認定の有無</t>
    <rPh sb="0" eb="2">
      <t>ニンテイ</t>
    </rPh>
    <rPh sb="3" eb="5">
      <t>ウム</t>
    </rPh>
    <phoneticPr fontId="2"/>
  </si>
  <si>
    <t>認定年月日</t>
    <rPh sb="0" eb="2">
      <t>ニンテイ</t>
    </rPh>
    <rPh sb="2" eb="5">
      <t>ネンガッピ</t>
    </rPh>
    <phoneticPr fontId="2"/>
  </si>
  <si>
    <t>認定の有効期限</t>
    <rPh sb="0" eb="2">
      <t>ニンテイ</t>
    </rPh>
    <rPh sb="3" eb="5">
      <t>ユウコウ</t>
    </rPh>
    <rPh sb="5" eb="7">
      <t>キゲン</t>
    </rPh>
    <phoneticPr fontId="2"/>
  </si>
  <si>
    <t>若手・中堅技術者配置</t>
    <rPh sb="0" eb="2">
      <t>ワカテ</t>
    </rPh>
    <rPh sb="3" eb="5">
      <t>チュウケン</t>
    </rPh>
    <rPh sb="5" eb="8">
      <t>ギジュツシャ</t>
    </rPh>
    <rPh sb="8" eb="10">
      <t>ハイチ</t>
    </rPh>
    <phoneticPr fontId="2"/>
  </si>
  <si>
    <t>生年月日</t>
    <rPh sb="0" eb="2">
      <t>セイネン</t>
    </rPh>
    <rPh sb="2" eb="4">
      <t>ガッピ</t>
    </rPh>
    <phoneticPr fontId="2"/>
  </si>
  <si>
    <t>年齢</t>
    <rPh sb="0" eb="2">
      <t>ネンレイ</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</si>
  <si>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</si>
  <si>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建設機械の保有状況</t>
    <rPh sb="0" eb="2">
      <t>ケンセツ</t>
    </rPh>
    <rPh sb="2" eb="4">
      <t>キカイ</t>
    </rPh>
    <rPh sb="5" eb="7">
      <t>ホユウ</t>
    </rPh>
    <rPh sb="7" eb="9">
      <t>ジョウキョウ</t>
    </rPh>
    <phoneticPr fontId="2"/>
  </si>
  <si>
    <t>有効期限</t>
    <phoneticPr fontId="2"/>
  </si>
  <si>
    <t>技術者①</t>
    <rPh sb="0" eb="3">
      <t>ギジュツシャ</t>
    </rPh>
    <phoneticPr fontId="2"/>
  </si>
  <si>
    <t>技術者②</t>
    <phoneticPr fontId="2"/>
  </si>
  <si>
    <t>技術者③</t>
    <phoneticPr fontId="2"/>
  </si>
  <si>
    <t>生年月日</t>
    <phoneticPr fontId="2"/>
  </si>
  <si>
    <t>年齢</t>
    <phoneticPr fontId="2"/>
  </si>
  <si>
    <t>状況</t>
    <rPh sb="0" eb="2">
      <t>ジョウキョウ</t>
    </rPh>
    <phoneticPr fontId="2"/>
  </si>
  <si>
    <t>若手・中堅技術者配置</t>
    <rPh sb="3" eb="5">
      <t>チュウケン</t>
    </rPh>
    <phoneticPr fontId="2"/>
  </si>
  <si>
    <t>認定年月日</t>
    <phoneticPr fontId="2"/>
  </si>
  <si>
    <t>登録基幹技能者</t>
  </si>
  <si>
    <t>登録基幹技能者</t>
    <phoneticPr fontId="2"/>
  </si>
  <si>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</si>
  <si>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</si>
  <si>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</si>
  <si>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</si>
  <si>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</si>
  <si>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技術提案の採否結果等通知書</t>
    <phoneticPr fontId="2"/>
  </si>
  <si>
    <t>技術提案採否結果等通知書</t>
    <phoneticPr fontId="2"/>
  </si>
  <si>
    <t>技術提案不採用理由説明要求書</t>
    <phoneticPr fontId="2"/>
  </si>
  <si>
    <t>技術提案不採用理由説明要求書</t>
    <phoneticPr fontId="2"/>
  </si>
  <si>
    <t>技術提案不採用理由回答書</t>
    <phoneticPr fontId="2"/>
  </si>
  <si>
    <t>技術提案不採用理由回答書</t>
    <phoneticPr fontId="2"/>
  </si>
  <si>
    <t>技術提案改善要請書</t>
    <phoneticPr fontId="2"/>
  </si>
  <si>
    <t>技術提案改善要請書</t>
    <phoneticPr fontId="2"/>
  </si>
  <si>
    <t>改善技術提案書</t>
    <phoneticPr fontId="2"/>
  </si>
  <si>
    <t>改善技術提案書</t>
    <phoneticPr fontId="2"/>
  </si>
  <si>
    <t>２１</t>
  </si>
  <si>
    <t>２２</t>
  </si>
  <si>
    <t>２３</t>
  </si>
  <si>
    <t>２４</t>
  </si>
  <si>
    <t>２５</t>
  </si>
  <si>
    <t>２６</t>
  </si>
  <si>
    <t>２７</t>
  </si>
  <si>
    <t>評価内容説明要求書</t>
    <phoneticPr fontId="2"/>
  </si>
  <si>
    <t>評価内容の説明を求める項目及び要求の要旨</t>
    <phoneticPr fontId="2"/>
  </si>
  <si>
    <t>項目</t>
    <phoneticPr fontId="2"/>
  </si>
  <si>
    <t>評価内容回答書</t>
    <phoneticPr fontId="2"/>
  </si>
  <si>
    <t>企業の優良工事表彰（優良工事施工団体表彰）</t>
    <phoneticPr fontId="2"/>
  </si>
  <si>
    <t>表彰者の区分</t>
    <rPh sb="0" eb="2">
      <t>ヒョウショウ</t>
    </rPh>
    <rPh sb="2" eb="3">
      <t>シャ</t>
    </rPh>
    <rPh sb="4" eb="6">
      <t>クブン</t>
    </rPh>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</si>
  <si>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</si>
  <si>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</si>
  <si>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</si>
  <si>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</si>
  <si>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</si>
  <si>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</si>
  <si>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</si>
  <si>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</si>
  <si>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工事名</t>
    <rPh sb="0" eb="2">
      <t>コウジ</t>
    </rPh>
    <rPh sb="2" eb="3">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</si>
  <si>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</si>
  <si>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</si>
  <si>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</si>
  <si>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</si>
  <si>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t>配置予定の主任（監理）技術者が保有するCPDSユニット</t>
    <phoneticPr fontId="2"/>
  </si>
  <si>
    <t>保有するCPDSユニット</t>
    <phoneticPr fontId="2"/>
  </si>
  <si>
    <t>配置予定技術者の優秀建設技術者表彰</t>
    <phoneticPr fontId="2"/>
  </si>
  <si>
    <t>保有する資格名称</t>
    <phoneticPr fontId="2"/>
  </si>
  <si>
    <t>維持管理業務</t>
    <rPh sb="0" eb="2">
      <t>イジ</t>
    </rPh>
    <rPh sb="2" eb="4">
      <t>カンリ</t>
    </rPh>
    <rPh sb="4" eb="6">
      <t>ギョウム</t>
    </rPh>
    <phoneticPr fontId="2"/>
  </si>
  <si>
    <t>ボランティア</t>
    <phoneticPr fontId="2"/>
  </si>
  <si>
    <t>防災協定の締結実績</t>
    <phoneticPr fontId="2"/>
  </si>
  <si>
    <t>発注機関</t>
    <phoneticPr fontId="2"/>
  </si>
  <si>
    <t>業務名</t>
    <phoneticPr fontId="2"/>
  </si>
  <si>
    <t>家畜伝染病防疫協定の締結実績</t>
    <phoneticPr fontId="2"/>
  </si>
  <si>
    <t>評価内容説明要求書</t>
    <phoneticPr fontId="2"/>
  </si>
  <si>
    <t>評価内容回答書</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</si>
  <si>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</si>
  <si>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</si>
  <si>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</si>
  <si>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</si>
  <si>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</si>
  <si>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</si>
  <si>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</si>
  <si>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</si>
  <si>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</si>
  <si>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協定実績</t>
    <rPh sb="2" eb="4">
      <t>ジッセキ</t>
    </rPh>
    <phoneticPr fontId="2"/>
  </si>
  <si>
    <t>維持管理</t>
    <rPh sb="0" eb="2">
      <t>イジ</t>
    </rPh>
    <rPh sb="2" eb="4">
      <t>カンリ</t>
    </rPh>
    <phoneticPr fontId="2"/>
  </si>
  <si>
    <t>ボランティア</t>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</si>
  <si>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</si>
  <si>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</si>
  <si>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</si>
  <si>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</si>
  <si>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</si>
  <si>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</si>
  <si>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</si>
  <si>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</si>
  <si>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</si>
  <si>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現場代理人</t>
    <rPh sb="0" eb="2">
      <t>ゲンバ</t>
    </rPh>
    <rPh sb="2" eb="5">
      <t>ダイリニン</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</si>
  <si>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</si>
  <si>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</si>
  <si>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</si>
  <si>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</si>
  <si>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</si>
  <si>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 xml:space="preserve">をこのシートに設定しています。
</t>
    </r>
    <rPh sb="22" eb="24">
      <t>イッカツ</t>
    </rPh>
    <rPh sb="38" eb="39">
      <t>ヒョウ</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</si>
  <si>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</si>
  <si>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 xml:space="preserve">（※１項目３列で設定してあります）
</t>
    </r>
    <rPh sb="1" eb="3">
      <t>ギジュツ</t>
    </rPh>
    <rPh sb="3" eb="6">
      <t>シンサヨウ</t>
    </rPh>
    <rPh sb="12" eb="14">
      <t>コテイ</t>
    </rPh>
    <rPh sb="14" eb="16">
      <t>ハイレツ</t>
    </rPh>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</si>
  <si>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</si>
  <si>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</si>
  <si>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</si>
  <si>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</si>
  <si>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</si>
  <si>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</si>
  <si>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</si>
  <si>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</si>
  <si>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 xml:space="preserve">。
</t>
    </r>
    <rPh sb="4" eb="6">
      <t>センヨウ</t>
    </rPh>
    <rPh sb="9" eb="10">
      <t>ウス</t>
    </rPh>
    <rPh sb="14" eb="16">
      <t>ブブン</t>
    </rPh>
    <rPh sb="16" eb="18">
      <t>ゼンタイ</t>
    </rPh>
    <rPh sb="25" eb="26">
      <t>ゴ</t>
    </rPh>
    <rPh sb="28" eb="30">
      <t>ギジュツ</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</si>
  <si>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</si>
  <si>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</si>
  <si>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予備欄１</t>
    <phoneticPr fontId="2"/>
  </si>
  <si>
    <t>予備欄２</t>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</si>
  <si>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</si>
  <si>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代表者氏名</t>
    <rPh sb="0" eb="3">
      <t>ダイヒョウシャ</t>
    </rPh>
    <rPh sb="3" eb="5">
      <t>シメイ</t>
    </rPh>
    <phoneticPr fontId="2"/>
  </si>
  <si>
    <t>建設機械の種類</t>
    <rPh sb="0" eb="2">
      <t>ケンセツ</t>
    </rPh>
    <rPh sb="2" eb="4">
      <t>キカイ</t>
    </rPh>
    <rPh sb="5" eb="7">
      <t>シュルイ</t>
    </rPh>
    <phoneticPr fontId="2"/>
  </si>
  <si>
    <t>メーカー名</t>
    <rPh sb="4" eb="5">
      <t>メイ</t>
    </rPh>
    <phoneticPr fontId="2"/>
  </si>
  <si>
    <t>型式</t>
    <rPh sb="0" eb="2">
      <t>ケイシキ</t>
    </rPh>
    <phoneticPr fontId="2"/>
  </si>
  <si>
    <t>製造・車体番号</t>
    <rPh sb="0" eb="2">
      <t>セイゾウ</t>
    </rPh>
    <rPh sb="3" eb="5">
      <t>シャタイ</t>
    </rPh>
    <rPh sb="5" eb="7">
      <t>バンゴウ</t>
    </rPh>
    <phoneticPr fontId="2"/>
  </si>
  <si>
    <t>リース期間満了後の取扱い</t>
    <rPh sb="3" eb="5">
      <t>キカン</t>
    </rPh>
    <rPh sb="5" eb="7">
      <t>マンリョウ</t>
    </rPh>
    <rPh sb="7" eb="8">
      <t>ゴ</t>
    </rPh>
    <rPh sb="9" eb="11">
      <t>トリアツカ</t>
    </rPh>
    <phoneticPr fontId="2"/>
  </si>
  <si>
    <t>リース期間</t>
    <rPh sb="3" eb="5">
      <t>キカン</t>
    </rPh>
    <phoneticPr fontId="2"/>
  </si>
  <si>
    <t>申請
番号</t>
    <rPh sb="0" eb="2">
      <t>シンセイ</t>
    </rPh>
    <rPh sb="3" eb="5">
      <t>バンゴウ</t>
    </rPh>
    <phoneticPr fontId="2"/>
  </si>
  <si>
    <t>建設機械のリース契約に関する誓約書</t>
    <rPh sb="0" eb="2">
      <t>ケンセツ</t>
    </rPh>
    <rPh sb="2" eb="4">
      <t>キカイ</t>
    </rPh>
    <rPh sb="8" eb="10">
      <t>ケイヤク</t>
    </rPh>
    <rPh sb="11" eb="12">
      <t>カン</t>
    </rPh>
    <rPh sb="14" eb="16">
      <t>セイヤク</t>
    </rPh>
    <rPh sb="16" eb="17">
      <t>ショ</t>
    </rPh>
    <phoneticPr fontId="2"/>
  </si>
  <si>
    <t>所在地</t>
    <rPh sb="0" eb="3">
      <t>ショザイチ</t>
    </rPh>
    <phoneticPr fontId="2"/>
  </si>
  <si>
    <t>許可番号</t>
    <rPh sb="0" eb="2">
      <t>キョカ</t>
    </rPh>
    <rPh sb="2" eb="4">
      <t>バンゴウ</t>
    </rPh>
    <phoneticPr fontId="2"/>
  </si>
  <si>
    <t>商号又は名称</t>
    <rPh sb="0" eb="2">
      <t>ショウゴウ</t>
    </rPh>
    <rPh sb="2" eb="3">
      <t>マタ</t>
    </rPh>
    <rPh sb="4" eb="6">
      <t>メイショウ</t>
    </rPh>
    <phoneticPr fontId="2"/>
  </si>
  <si>
    <t>入札公告日前日</t>
    <rPh sb="0" eb="2">
      <t>ニュウサツ</t>
    </rPh>
    <rPh sb="2" eb="4">
      <t>コウコク</t>
    </rPh>
    <rPh sb="4" eb="5">
      <t>ビ</t>
    </rPh>
    <rPh sb="5" eb="7">
      <t>ゼンジツ</t>
    </rPh>
    <phoneticPr fontId="2"/>
  </si>
  <si>
    <t>誓約書記載日：</t>
    <rPh sb="0" eb="3">
      <t>セイヤクショ</t>
    </rPh>
    <rPh sb="3" eb="5">
      <t>キサイ</t>
    </rPh>
    <rPh sb="5" eb="6">
      <t>ビ</t>
    </rPh>
    <phoneticPr fontId="2"/>
  </si>
  <si>
    <t>島根県知事　様</t>
    <rPh sb="0" eb="2">
      <t>シマネ</t>
    </rPh>
    <rPh sb="2" eb="5">
      <t>ケンチジ</t>
    </rPh>
    <rPh sb="6" eb="7">
      <t>サマ</t>
    </rPh>
    <phoneticPr fontId="2"/>
  </si>
  <si>
    <t>←ｙｙｙｙ/m/dで入力</t>
    <phoneticPr fontId="2"/>
  </si>
  <si>
    <t>【共通事項】</t>
    <rPh sb="1" eb="3">
      <t>キョウツウ</t>
    </rPh>
    <rPh sb="3" eb="5">
      <t>ジコウ</t>
    </rPh>
    <phoneticPr fontId="2"/>
  </si>
  <si>
    <t>　下記建設機械について、リース期間が入札公告日前日から１年７カ月未満となっていますが、これらの建設機械について、リース契約の更新、延長及び建設機械の買い取りを予定していることを誓約します。
　なお、この誓約に反し、リース契約の更新、延長及び建設機械の買い取りを行わなかった場合（ただし、廃車等やむを得ないと認められる場合は除く）は、今回の申請において虚偽の申請を行ったとして、指名停止の措置が科されることを了承します。</t>
    <rPh sb="1" eb="3">
      <t>カキ</t>
    </rPh>
    <rPh sb="3" eb="5">
      <t>ケンセツ</t>
    </rPh>
    <rPh sb="5" eb="7">
      <t>キカイ</t>
    </rPh>
    <rPh sb="15" eb="17">
      <t>キカン</t>
    </rPh>
    <rPh sb="18" eb="20">
      <t>ニュウサツ</t>
    </rPh>
    <rPh sb="20" eb="22">
      <t>コウコク</t>
    </rPh>
    <rPh sb="22" eb="23">
      <t>ビ</t>
    </rPh>
    <rPh sb="23" eb="25">
      <t>ゼンジツ</t>
    </rPh>
    <rPh sb="28" eb="29">
      <t>ネン</t>
    </rPh>
    <rPh sb="31" eb="32">
      <t>ゲツ</t>
    </rPh>
    <rPh sb="32" eb="34">
      <t>ミマン</t>
    </rPh>
    <rPh sb="47" eb="49">
      <t>ケンセツ</t>
    </rPh>
    <rPh sb="49" eb="51">
      <t>キカイ</t>
    </rPh>
    <rPh sb="59" eb="61">
      <t>ケイヤク</t>
    </rPh>
    <rPh sb="62" eb="64">
      <t>コウシン</t>
    </rPh>
    <rPh sb="65" eb="67">
      <t>エンチョウ</t>
    </rPh>
    <rPh sb="67" eb="68">
      <t>オヨ</t>
    </rPh>
    <rPh sb="69" eb="71">
      <t>ケンセツ</t>
    </rPh>
    <rPh sb="71" eb="73">
      <t>キカイ</t>
    </rPh>
    <rPh sb="74" eb="75">
      <t>カ</t>
    </rPh>
    <rPh sb="76" eb="77">
      <t>ト</t>
    </rPh>
    <rPh sb="79" eb="81">
      <t>ヨテイ</t>
    </rPh>
    <rPh sb="88" eb="90">
      <t>セイヤク</t>
    </rPh>
    <rPh sb="101" eb="103">
      <t>セイヤク</t>
    </rPh>
    <rPh sb="104" eb="105">
      <t>ハン</t>
    </rPh>
    <rPh sb="110" eb="112">
      <t>ケイヤク</t>
    </rPh>
    <rPh sb="113" eb="115">
      <t>コウシン</t>
    </rPh>
    <rPh sb="116" eb="118">
      <t>エンチョウ</t>
    </rPh>
    <rPh sb="118" eb="119">
      <t>オヨ</t>
    </rPh>
    <rPh sb="120" eb="122">
      <t>ケンセツ</t>
    </rPh>
    <rPh sb="122" eb="124">
      <t>キカイ</t>
    </rPh>
    <rPh sb="125" eb="126">
      <t>カ</t>
    </rPh>
    <rPh sb="127" eb="128">
      <t>ト</t>
    </rPh>
    <rPh sb="130" eb="131">
      <t>オコナ</t>
    </rPh>
    <rPh sb="136" eb="138">
      <t>バアイ</t>
    </rPh>
    <rPh sb="143" eb="145">
      <t>ハイシャ</t>
    </rPh>
    <rPh sb="145" eb="146">
      <t>トウ</t>
    </rPh>
    <rPh sb="149" eb="150">
      <t>エ</t>
    </rPh>
    <rPh sb="153" eb="154">
      <t>ミト</t>
    </rPh>
    <rPh sb="158" eb="160">
      <t>バアイ</t>
    </rPh>
    <rPh sb="161" eb="162">
      <t>ノゾ</t>
    </rPh>
    <rPh sb="166" eb="168">
      <t>コンカイ</t>
    </rPh>
    <rPh sb="169" eb="171">
      <t>シンセイ</t>
    </rPh>
    <rPh sb="175" eb="177">
      <t>キョギ</t>
    </rPh>
    <rPh sb="178" eb="180">
      <t>シンセイ</t>
    </rPh>
    <rPh sb="181" eb="182">
      <t>オコナ</t>
    </rPh>
    <rPh sb="188" eb="190">
      <t>シメイ</t>
    </rPh>
    <rPh sb="190" eb="192">
      <t>テイシ</t>
    </rPh>
    <rPh sb="193" eb="195">
      <t>ソチ</t>
    </rPh>
    <rPh sb="196" eb="197">
      <t>カ</t>
    </rPh>
    <rPh sb="203" eb="205">
      <t>リョウショウ</t>
    </rPh>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</si>
  <si>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</si>
  <si>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</si>
  <si>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</si>
  <si>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</si>
  <si>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保有</t>
    <rPh sb="0" eb="2">
      <t>ホユウ</t>
    </rPh>
    <phoneticPr fontId="2"/>
  </si>
  <si>
    <t>リース契約</t>
    <rPh sb="3" eb="5">
      <t>ケイヤク</t>
    </rPh>
    <phoneticPr fontId="2"/>
  </si>
  <si>
    <t>（印）</t>
    <rPh sb="1" eb="2">
      <t>イン</t>
    </rPh>
    <phoneticPr fontId="2"/>
  </si>
  <si>
    <t>リース期間
（リース契約の場合）</t>
    <rPh sb="3" eb="5">
      <t>キカン</t>
    </rPh>
    <phoneticPr fontId="2"/>
  </si>
  <si>
    <t>①</t>
    <phoneticPr fontId="2"/>
  </si>
  <si>
    <t>②</t>
    <phoneticPr fontId="2"/>
  </si>
  <si>
    <t>③</t>
    <phoneticPr fontId="2"/>
  </si>
  <si>
    <t>①</t>
    <phoneticPr fontId="2"/>
  </si>
  <si>
    <t>②</t>
    <phoneticPr fontId="2"/>
  </si>
  <si>
    <t>③</t>
    <phoneticPr fontId="2"/>
  </si>
  <si>
    <t>申請台数</t>
    <rPh sb="0" eb="2">
      <t>シンセイ</t>
    </rPh>
    <rPh sb="2" eb="4">
      <t>ダイスウ</t>
    </rPh>
    <phoneticPr fontId="2"/>
  </si>
  <si>
    <t>保有台数</t>
    <rPh sb="0" eb="2">
      <t>ホユウ</t>
    </rPh>
    <rPh sb="2" eb="4">
      <t>ダイスウ</t>
    </rPh>
    <phoneticPr fontId="2"/>
  </si>
  <si>
    <t>ﾘｰｽ台数</t>
    <rPh sb="3" eb="5">
      <t>ダイスウ</t>
    </rPh>
    <phoneticPr fontId="2"/>
  </si>
  <si>
    <t>うち誓約書による申請</t>
    <rPh sb="2" eb="5">
      <t>セイヤクショ</t>
    </rPh>
    <rPh sb="8" eb="10">
      <t>シンセイ</t>
    </rPh>
    <phoneticPr fontId="2"/>
  </si>
  <si>
    <t>状況</t>
    <phoneticPr fontId="2"/>
  </si>
  <si>
    <t>←ｙｙｙｙ/m/dで入力【重要】</t>
    <rPh sb="10" eb="12">
      <t>ニュウリョク</t>
    </rPh>
    <rPh sb="13" eb="15">
      <t>ジュウヨウ</t>
    </rPh>
    <phoneticPr fontId="2"/>
  </si>
  <si>
    <t>←削除厳禁</t>
    <rPh sb="1" eb="3">
      <t>サクジョ</t>
    </rPh>
    <rPh sb="3" eb="5">
      <t>ゲンキン</t>
    </rPh>
    <phoneticPr fontId="2"/>
  </si>
  <si>
    <t>企業の工事成績評定点</t>
    <phoneticPr fontId="2"/>
  </si>
  <si>
    <t>企業体名：</t>
    <phoneticPr fontId="2"/>
  </si>
  <si>
    <t>対象工事</t>
    <phoneticPr fontId="2"/>
  </si>
  <si>
    <t>島根県（総務部、農林水産部、土木部）</t>
    <phoneticPr fontId="2"/>
  </si>
  <si>
    <t>建設工事の種類</t>
    <phoneticPr fontId="2"/>
  </si>
  <si>
    <t>企業体名：</t>
    <phoneticPr fontId="2"/>
  </si>
  <si>
    <t>企業の優良工事表彰（優良工事施工団体表彰）</t>
    <phoneticPr fontId="2"/>
  </si>
  <si>
    <t>企業体名：</t>
    <phoneticPr fontId="2"/>
  </si>
  <si>
    <t>対象となる年度・機関等：</t>
    <phoneticPr fontId="2"/>
  </si>
  <si>
    <t>工事の対象は、中国地方整備局及び島根県発注の工事とする。</t>
    <rPh sb="0" eb="2">
      <t>コウジ</t>
    </rPh>
    <rPh sb="3" eb="5">
      <t>タイショウ</t>
    </rPh>
    <rPh sb="7" eb="9">
      <t>チュウゴク</t>
    </rPh>
    <rPh sb="9" eb="11">
      <t>チホウ</t>
    </rPh>
    <rPh sb="11" eb="13">
      <t>セイビ</t>
    </rPh>
    <rPh sb="13" eb="14">
      <t>キョク</t>
    </rPh>
    <rPh sb="14" eb="15">
      <t>オヨ</t>
    </rPh>
    <rPh sb="16" eb="19">
      <t>シマネケン</t>
    </rPh>
    <rPh sb="19" eb="21">
      <t>ハッチュウ</t>
    </rPh>
    <rPh sb="22" eb="24">
      <t>コウジ</t>
    </rPh>
    <phoneticPr fontId="2"/>
  </si>
  <si>
    <t>表彰の対象は、国土交通省が行ったものについては中国地方整備局長表彰及び事務所長表彰、島根県が行ったものについては知事表彰とする。</t>
    <rPh sb="0" eb="2">
      <t>ヒョウショウ</t>
    </rPh>
    <rPh sb="3" eb="5">
      <t>タイショウ</t>
    </rPh>
    <rPh sb="7" eb="9">
      <t>コクド</t>
    </rPh>
    <rPh sb="9" eb="12">
      <t>コウツウショウ</t>
    </rPh>
    <rPh sb="13" eb="14">
      <t>オコナ</t>
    </rPh>
    <rPh sb="23" eb="25">
      <t>チュウゴク</t>
    </rPh>
    <rPh sb="25" eb="27">
      <t>チホウ</t>
    </rPh>
    <rPh sb="27" eb="29">
      <t>セイビ</t>
    </rPh>
    <rPh sb="29" eb="31">
      <t>キョクチョウ</t>
    </rPh>
    <rPh sb="31" eb="33">
      <t>ヒョウショウ</t>
    </rPh>
    <rPh sb="33" eb="34">
      <t>オヨ</t>
    </rPh>
    <rPh sb="35" eb="37">
      <t>ジム</t>
    </rPh>
    <rPh sb="37" eb="39">
      <t>ショチョウ</t>
    </rPh>
    <rPh sb="39" eb="41">
      <t>ヒョウショウ</t>
    </rPh>
    <rPh sb="42" eb="45">
      <t>シマネケン</t>
    </rPh>
    <rPh sb="46" eb="47">
      <t>オコナ</t>
    </rPh>
    <rPh sb="56" eb="58">
      <t>チジ</t>
    </rPh>
    <rPh sb="58" eb="60">
      <t>ヒョウショウ</t>
    </rPh>
    <phoneticPr fontId="2"/>
  </si>
  <si>
    <t>上記事項の外、入札説明書本文にある要件を必ず確認すること。</t>
  </si>
  <si>
    <t>企業体名：</t>
    <phoneticPr fontId="2"/>
  </si>
  <si>
    <t>(1)</t>
    <phoneticPr fontId="2"/>
  </si>
  <si>
    <t>配置予定技術者①の監理技術者（第１グループ）の実績</t>
    <rPh sb="0" eb="2">
      <t>ハイチ</t>
    </rPh>
    <rPh sb="2" eb="4">
      <t>ヨテイ</t>
    </rPh>
    <rPh sb="4" eb="7">
      <t>ギジュツシャ</t>
    </rPh>
    <rPh sb="9" eb="11">
      <t>カンリ</t>
    </rPh>
    <rPh sb="11" eb="14">
      <t>ギジュツシャ</t>
    </rPh>
    <rPh sb="15" eb="16">
      <t>ダイ</t>
    </rPh>
    <rPh sb="23" eb="25">
      <t>ジッセキ</t>
    </rPh>
    <phoneticPr fontId="2"/>
  </si>
  <si>
    <t>点</t>
    <phoneticPr fontId="2"/>
  </si>
  <si>
    <t>点</t>
    <phoneticPr fontId="2"/>
  </si>
  <si>
    <t>配置予定技術者②の監理技術者（第１グループ）の実績</t>
    <rPh sb="0" eb="2">
      <t>ハイチ</t>
    </rPh>
    <rPh sb="2" eb="4">
      <t>ヨテイ</t>
    </rPh>
    <rPh sb="4" eb="7">
      <t>ギジュツシャ</t>
    </rPh>
    <rPh sb="9" eb="11">
      <t>カンリ</t>
    </rPh>
    <rPh sb="11" eb="14">
      <t>ギジュツシャ</t>
    </rPh>
    <rPh sb="15" eb="16">
      <t>ダイ</t>
    </rPh>
    <rPh sb="23" eb="25">
      <t>ジッセキ</t>
    </rPh>
    <phoneticPr fontId="2"/>
  </si>
  <si>
    <t>配置予定技術者③の監理技術者（第１グループ）の実績</t>
    <rPh sb="0" eb="2">
      <t>ハイチ</t>
    </rPh>
    <rPh sb="2" eb="4">
      <t>ヨテイ</t>
    </rPh>
    <rPh sb="4" eb="7">
      <t>ギジュツシャ</t>
    </rPh>
    <rPh sb="9" eb="11">
      <t>カンリ</t>
    </rPh>
    <rPh sb="11" eb="14">
      <t>ギジュツシャ</t>
    </rPh>
    <rPh sb="15" eb="16">
      <t>ダイ</t>
    </rPh>
    <rPh sb="23" eb="25">
      <t>ジッセキ</t>
    </rPh>
    <phoneticPr fontId="2"/>
  </si>
  <si>
    <t>配置予定技術者①の主任技術者（第２グループ）の実績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</si>
  <si>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配置予定技術者②の主任技術者（第２グループ）の実績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</si>
  <si>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配置予定技術者③の主任技術者（第２グループ）の実績</t>
    <rPh sb="0" eb="2">
      <t>ハイチ</t>
    </rPh>
    <rPh sb="2" eb="4">
      <t>ヨテイ</t>
    </rPh>
    <rPh sb="4" eb="7">
      <t>ギジュツシャ</t>
    </rPh>
    <rPh sb="9" eb="11">
      <t>シュニン</t>
    </rPh>
    <rPh sb="11" eb="14">
      <t>ギジュツシャ</t>
    </rPh>
    <rPh sb="15" eb="16">
      <t>ダイ</t>
    </rPh>
    <rPh sb="23" eb="25">
      <t>ジッセキ</t>
    </rPh>
    <phoneticPr fontId="2"/>
  </si>
  <si>
    <t>対象：</t>
    <phoneticPr fontId="2"/>
  </si>
  <si>
    <t>○企業としてのボランティア活動への参加実績</t>
  </si>
  <si>
    <t>活動年月日</t>
    <phoneticPr fontId="2"/>
  </si>
  <si>
    <t>登録団体名</t>
    <rPh sb="0" eb="2">
      <t>トウロク</t>
    </rPh>
    <rPh sb="2" eb="4">
      <t>ダンタイ</t>
    </rPh>
    <rPh sb="4" eb="5">
      <t>メイ</t>
    </rPh>
    <phoneticPr fontId="2"/>
  </si>
  <si>
    <t>活動箇所</t>
    <phoneticPr fontId="2"/>
  </si>
  <si>
    <t>企業体</t>
    <rPh sb="0" eb="3">
      <t>キギョウタイ</t>
    </rPh>
    <phoneticPr fontId="2"/>
  </si>
  <si>
    <t>(3)</t>
    <phoneticPr fontId="2"/>
  </si>
  <si>
    <t>(2)</t>
    <phoneticPr fontId="2"/>
  </si>
  <si>
    <t>(5)</t>
    <phoneticPr fontId="2"/>
  </si>
  <si>
    <t>②こっころカンパニー(しまね子育て応援企業)に認定されていること</t>
  </si>
  <si>
    <t>（第１グループ）</t>
    <rPh sb="1" eb="2">
      <t>ダイ</t>
    </rPh>
    <phoneticPr fontId="2"/>
  </si>
  <si>
    <t>認定期間</t>
    <rPh sb="0" eb="2">
      <t>ニンテイ</t>
    </rPh>
    <rPh sb="2" eb="4">
      <t>キカン</t>
    </rPh>
    <phoneticPr fontId="2"/>
  </si>
  <si>
    <t>まで</t>
    <phoneticPr fontId="2"/>
  </si>
  <si>
    <t>構成員</t>
    <rPh sb="0" eb="3">
      <t>コウセイイン</t>
    </rPh>
    <phoneticPr fontId="2"/>
  </si>
  <si>
    <t>（第２グループ）</t>
    <rPh sb="1" eb="2">
      <t>ダイ</t>
    </rPh>
    <phoneticPr fontId="2"/>
  </si>
  <si>
    <t>企業体名：</t>
    <phoneticPr fontId="2"/>
  </si>
  <si>
    <t>(1)</t>
    <phoneticPr fontId="2"/>
  </si>
  <si>
    <t>(2)</t>
    <phoneticPr fontId="2"/>
  </si>
  <si>
    <t>(3)</t>
    <phoneticPr fontId="2"/>
  </si>
  <si>
    <t>(4)</t>
    <phoneticPr fontId="2"/>
  </si>
  <si>
    <t>第1ｸﾞﾙｰﾌﾟ</t>
    <rPh sb="0" eb="1">
      <t>ダイ</t>
    </rPh>
    <phoneticPr fontId="2"/>
  </si>
  <si>
    <t>第2ｸﾞﾙｰﾌﾟ</t>
    <phoneticPr fontId="2"/>
  </si>
  <si>
    <t>平均点</t>
    <phoneticPr fontId="2"/>
  </si>
  <si>
    <t>該当件数</t>
    <phoneticPr fontId="2"/>
  </si>
  <si>
    <t>対象</t>
    <rPh sb="0" eb="2">
      <t>タイショウ</t>
    </rPh>
    <phoneticPr fontId="2"/>
  </si>
  <si>
    <t>①</t>
    <phoneticPr fontId="2"/>
  </si>
  <si>
    <t>優良工事表彰(JV)</t>
    <rPh sb="0" eb="2">
      <t>ユウリョウ</t>
    </rPh>
    <rPh sb="2" eb="4">
      <t>コウジ</t>
    </rPh>
    <rPh sb="4" eb="6">
      <t>ヒョウショウ</t>
    </rPh>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</si>
  <si>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</si>
  <si>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</si>
  <si>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</si>
  <si>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</si>
  <si>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</si>
  <si>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</si>
  <si>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</si>
  <si>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</si>
  <si>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</si>
  <si>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企業回答10</t>
    <rPh sb="0" eb="2">
      <t>キギョウ</t>
    </rPh>
    <rPh sb="2" eb="4">
      <t>カイトウ</t>
    </rPh>
    <phoneticPr fontId="2"/>
  </si>
  <si>
    <t>第1ｸﾞﾙｰﾌﾟ</t>
    <rPh sb="0" eb="1">
      <t>ダイ</t>
    </rPh>
    <phoneticPr fontId="2"/>
  </si>
  <si>
    <t>第2ｸﾞﾙｰﾌﾟ</t>
    <phoneticPr fontId="2"/>
  </si>
  <si>
    <t>受賞企業</t>
    <rPh sb="0" eb="2">
      <t>ジュショウ</t>
    </rPh>
    <rPh sb="2" eb="4">
      <t>キギョウ</t>
    </rPh>
    <phoneticPr fontId="2"/>
  </si>
  <si>
    <t>合計</t>
    <rPh sb="0" eb="2">
      <t>ゴウケイ</t>
    </rPh>
    <phoneticPr fontId="2"/>
  </si>
  <si>
    <t>　</t>
    <phoneticPr fontId="2"/>
  </si>
  <si>
    <t>評価対象地域</t>
    <rPh sb="0" eb="2">
      <t>ヒョウカ</t>
    </rPh>
    <rPh sb="2" eb="4">
      <t>タイショウ</t>
    </rPh>
    <rPh sb="4" eb="6">
      <t>チイキ</t>
    </rPh>
    <phoneticPr fontId="2"/>
  </si>
  <si>
    <t>登録団体名</t>
    <rPh sb="4" eb="5">
      <t>メイ</t>
    </rPh>
    <phoneticPr fontId="2"/>
  </si>
  <si>
    <t>従業員数</t>
    <rPh sb="0" eb="3">
      <t>ジュウギョウイン</t>
    </rPh>
    <rPh sb="3" eb="4">
      <t>スウ</t>
    </rPh>
    <phoneticPr fontId="2"/>
  </si>
  <si>
    <t>第1ｸﾞﾙｰﾌﾟ</t>
    <rPh sb="0" eb="1">
      <t>ダイ</t>
    </rPh>
    <phoneticPr fontId="2"/>
  </si>
  <si>
    <t>第2ｸﾞﾙｰﾌﾟ</t>
    <phoneticPr fontId="2"/>
  </si>
  <si>
    <t>平均点</t>
    <phoneticPr fontId="2"/>
  </si>
  <si>
    <t>件数</t>
    <rPh sb="0" eb="2">
      <t>ケンスウ</t>
    </rPh>
    <phoneticPr fontId="2"/>
  </si>
  <si>
    <t>該当企業</t>
    <rPh sb="0" eb="2">
      <t>ガイトウ</t>
    </rPh>
    <rPh sb="2" eb="4">
      <t>キギョウ</t>
    </rPh>
    <phoneticPr fontId="2"/>
  </si>
  <si>
    <t>対象企業</t>
    <rPh sb="0" eb="2">
      <t>タイショウ</t>
    </rPh>
    <rPh sb="2" eb="4">
      <t>キギョウ</t>
    </rPh>
    <phoneticPr fontId="2"/>
  </si>
  <si>
    <t>ボランティア</t>
    <phoneticPr fontId="2"/>
  </si>
  <si>
    <t>ﾊｰﾄﾌﾙ</t>
    <phoneticPr fontId="2"/>
  </si>
  <si>
    <t>　従業員数</t>
    <rPh sb="1" eb="4">
      <t>ジュウギョウイン</t>
    </rPh>
    <rPh sb="4" eb="5">
      <t>スウ</t>
    </rPh>
    <phoneticPr fontId="2"/>
  </si>
  <si>
    <t>第1ｸﾞﾙｰﾌﾟ</t>
    <phoneticPr fontId="2"/>
  </si>
  <si>
    <t>障がい者雇用</t>
    <rPh sb="0" eb="1">
      <t>ショウ</t>
    </rPh>
    <rPh sb="3" eb="4">
      <t>シャ</t>
    </rPh>
    <rPh sb="4" eb="6">
      <t>コヨウ</t>
    </rPh>
    <phoneticPr fontId="2"/>
  </si>
  <si>
    <t>育児・介護休業制度</t>
    <rPh sb="0" eb="2">
      <t>イクジ</t>
    </rPh>
    <rPh sb="3" eb="5">
      <t>カイゴ</t>
    </rPh>
    <rPh sb="5" eb="7">
      <t>キュウギョウ</t>
    </rPh>
    <rPh sb="7" eb="9">
      <t>セイド</t>
    </rPh>
    <phoneticPr fontId="2"/>
  </si>
  <si>
    <t>特別（特定）ＪＶの場合、出資比率</t>
    <rPh sb="3" eb="5">
      <t>トクテイ</t>
    </rPh>
    <rPh sb="9" eb="11">
      <t>バアイ</t>
    </rPh>
    <rPh sb="12" eb="14">
      <t>シュッシ</t>
    </rPh>
    <rPh sb="14" eb="16">
      <t>ヒリツ</t>
    </rPh>
    <phoneticPr fontId="2"/>
  </si>
  <si>
    <t>特別（特定）ＪＶで施工した工事については、出資比率２０％以上の場合にのみ施工実績として認める。</t>
    <rPh sb="3" eb="5">
      <t>トクテイ</t>
    </rPh>
    <phoneticPr fontId="2"/>
  </si>
  <si>
    <t>特別（特定）ＪＶの場合、出資比率</t>
    <rPh sb="3" eb="5">
      <t>トクテイ</t>
    </rPh>
    <phoneticPr fontId="2"/>
  </si>
  <si>
    <t>島根県（総務部、農林水産部、土木部）発注工事以外の工事を評価対象にする場合は、各工事の工事成績評定書の写しを添付すること。</t>
    <phoneticPr fontId="2"/>
  </si>
  <si>
    <t>配置の有無</t>
    <rPh sb="0" eb="2">
      <t>ハイチ</t>
    </rPh>
    <phoneticPr fontId="2"/>
  </si>
  <si>
    <t>特別（特定）JV</t>
    <rPh sb="0" eb="2">
      <t>トクベツ</t>
    </rPh>
    <rPh sb="3" eb="5">
      <t>トクテイ</t>
    </rPh>
    <phoneticPr fontId="2"/>
  </si>
  <si>
    <t>一般（経常）JV</t>
    <rPh sb="0" eb="2">
      <t>イッパン</t>
    </rPh>
    <rPh sb="3" eb="5">
      <t>ケイジョウ</t>
    </rPh>
    <phoneticPr fontId="2"/>
  </si>
  <si>
    <t>1級土木施工管理技士又は1級建設機械施工技士</t>
    <phoneticPr fontId="2"/>
  </si>
  <si>
    <t>①</t>
    <phoneticPr fontId="2"/>
  </si>
  <si>
    <t>②</t>
    <phoneticPr fontId="2"/>
  </si>
  <si>
    <t>③</t>
    <phoneticPr fontId="2"/>
  </si>
  <si>
    <t>①</t>
    <phoneticPr fontId="2"/>
  </si>
  <si>
    <t>②</t>
    <phoneticPr fontId="2"/>
  </si>
  <si>
    <t>③</t>
    <phoneticPr fontId="2"/>
  </si>
  <si>
    <t>技術資料提出時に配置予定技術者が特定できない場合は、複数の候補者を記入できる。その場合、審査は候補者のうち配置予定技術者の評価点合計が最も低い者で評価する。</t>
    <phoneticPr fontId="2"/>
  </si>
  <si>
    <t>県管理公共土木施設に関する維持管理業務または海岸漂着物の回収業務の契約実績</t>
    <phoneticPr fontId="2"/>
  </si>
  <si>
    <t>代表者
(第１ｸﾞﾙｰﾌﾟ)</t>
    <rPh sb="5" eb="6">
      <t>ダイ</t>
    </rPh>
    <phoneticPr fontId="2"/>
  </si>
  <si>
    <t>構成員
(第2ｸﾞﾙｰﾌﾟ)</t>
    <rPh sb="0" eb="2">
      <t>コウセイ</t>
    </rPh>
    <rPh sb="2" eb="3">
      <t>イン</t>
    </rPh>
    <rPh sb="5" eb="6">
      <t>ダイ</t>
    </rPh>
    <phoneticPr fontId="2"/>
  </si>
  <si>
    <r>
      <t>特別共同企業体の代表者（</t>
    </r>
    <r>
      <rPr>
        <b/>
        <u/>
        <sz val="11"/>
        <color theme="1"/>
        <rFont val="ＭＳ Ｐ明朝"/>
        <family val="1"/>
        <charset val="128"/>
      </rPr>
      <t>第１グループ</t>
    </r>
    <r>
      <rPr>
        <sz val="11"/>
        <color theme="1"/>
        <rFont val="ＭＳ Ｐ明朝"/>
        <family val="1"/>
        <charset val="128"/>
      </rPr>
      <t>）の実績</t>
    </r>
    <rPh sb="20" eb="22">
      <t>ジッセキ</t>
    </rPh>
    <phoneticPr fontId="2"/>
  </si>
  <si>
    <r>
      <t>特別共同企業体の代表者以外の構成員（</t>
    </r>
    <r>
      <rPr>
        <b/>
        <u/>
        <sz val="11"/>
        <color theme="1"/>
        <rFont val="ＭＳ Ｐ明朝"/>
        <family val="1"/>
        <charset val="128"/>
      </rPr>
      <t>第２グループ</t>
    </r>
    <r>
      <rPr>
        <sz val="11"/>
        <color theme="1"/>
        <rFont val="ＭＳ Ｐ明朝"/>
        <family val="1"/>
        <charset val="128"/>
      </rPr>
      <t>）の実績</t>
    </r>
    <rPh sb="26" eb="28">
      <t>ジッセキ</t>
    </rPh>
    <phoneticPr fontId="2"/>
  </si>
  <si>
    <t>特別共同企業体構成員の会社名</t>
    <rPh sb="0" eb="2">
      <t>トクベツ</t>
    </rPh>
    <rPh sb="2" eb="4">
      <t>キョウドウ</t>
    </rPh>
    <rPh sb="4" eb="7">
      <t>キギョウタイ</t>
    </rPh>
    <rPh sb="7" eb="9">
      <t>コウセイ</t>
    </rPh>
    <rPh sb="9" eb="10">
      <t>イン</t>
    </rPh>
    <rPh sb="11" eb="13">
      <t>カイシャ</t>
    </rPh>
    <rPh sb="13" eb="14">
      <t>メイ</t>
    </rPh>
    <phoneticPr fontId="2"/>
  </si>
  <si>
    <t>特別共同企業体の代表者（第１グループ）用</t>
    <rPh sb="19" eb="20">
      <t>ヨウ</t>
    </rPh>
    <phoneticPr fontId="2"/>
  </si>
  <si>
    <t>特別共同企業体の代表者以外の構成員（第２グループ）用</t>
    <rPh sb="25" eb="26">
      <t>ヨウ</t>
    </rPh>
    <phoneticPr fontId="2"/>
  </si>
  <si>
    <t>中国地方整備局長が認定した「地域建設業の事業継続計画認定証」の写しを添付すること。</t>
    <rPh sb="0" eb="2">
      <t>チュウゴク</t>
    </rPh>
    <rPh sb="2" eb="4">
      <t>チホウ</t>
    </rPh>
    <rPh sb="4" eb="6">
      <t>セイビ</t>
    </rPh>
    <rPh sb="6" eb="7">
      <t>キョク</t>
    </rPh>
    <rPh sb="7" eb="8">
      <t>チョウ</t>
    </rPh>
    <rPh sb="9" eb="11">
      <t>ニンテイ</t>
    </rPh>
    <rPh sb="14" eb="16">
      <t>チイキ</t>
    </rPh>
    <rPh sb="16" eb="18">
      <t>ケンセツ</t>
    </rPh>
    <rPh sb="18" eb="19">
      <t>ギョウ</t>
    </rPh>
    <rPh sb="20" eb="22">
      <t>ジギョウ</t>
    </rPh>
    <rPh sb="22" eb="24">
      <t>ケイゾク</t>
    </rPh>
    <rPh sb="24" eb="26">
      <t>ケイカク</t>
    </rPh>
    <rPh sb="26" eb="29">
      <t>ニンテイショウ</t>
    </rPh>
    <rPh sb="31" eb="32">
      <t>ウツ</t>
    </rPh>
    <rPh sb="34" eb="36">
      <t>テンプ</t>
    </rPh>
    <phoneticPr fontId="2"/>
  </si>
  <si>
    <t>現場への配置</t>
    <rPh sb="0" eb="2">
      <t>ゲンバ</t>
    </rPh>
    <rPh sb="4" eb="6">
      <t>ハイチ</t>
    </rPh>
    <phoneticPr fontId="2"/>
  </si>
  <si>
    <t xml:space="preserve">・ </t>
    <phoneticPr fontId="2"/>
  </si>
  <si>
    <t>標準案は、入札説明書本文を参照すること。</t>
    <phoneticPr fontId="2"/>
  </si>
  <si>
    <t>技術提案が採用されなかった場合の標準案での施工の意志の有無</t>
    <phoneticPr fontId="2"/>
  </si>
  <si>
    <t>（会社記載欄：必須）</t>
    <phoneticPr fontId="2"/>
  </si>
  <si>
    <t>記載する内容は説明の要点（目的、具体的な手法＜施工数量、施工位置、施工範囲、施工期間、使用材料、使用機械等＞、効果、技術的な根拠、標準案に対する優位性等）が分かり易いようにまとめることとし、設定項目毎の提案は２個までとする。</t>
    <rPh sb="95" eb="97">
      <t>セッテイ</t>
    </rPh>
    <rPh sb="97" eb="99">
      <t>コウモク</t>
    </rPh>
    <rPh sb="99" eb="100">
      <t>ゴト</t>
    </rPh>
    <phoneticPr fontId="2"/>
  </si>
  <si>
    <t>記入欄が不足する場合は、行を挿入してください。</t>
    <rPh sb="0" eb="2">
      <t>キニュウ</t>
    </rPh>
    <rPh sb="2" eb="3">
      <t>ラン</t>
    </rPh>
    <rPh sb="4" eb="6">
      <t>フソク</t>
    </rPh>
    <rPh sb="8" eb="10">
      <t>バアイ</t>
    </rPh>
    <rPh sb="12" eb="13">
      <t>ギョウ</t>
    </rPh>
    <rPh sb="14" eb="16">
      <t>ソウニュウ</t>
    </rPh>
    <phoneticPr fontId="2"/>
  </si>
  <si>
    <t>注意事項</t>
    <rPh sb="0" eb="2">
      <t>チュウイ</t>
    </rPh>
    <rPh sb="2" eb="4">
      <t>ジコウ</t>
    </rPh>
    <phoneticPr fontId="2"/>
  </si>
  <si>
    <t>企業記入欄のセルの解除はしないでください。</t>
    <rPh sb="0" eb="2">
      <t>キギョウ</t>
    </rPh>
    <rPh sb="2" eb="4">
      <t>キニュウ</t>
    </rPh>
    <rPh sb="4" eb="5">
      <t>ラン</t>
    </rPh>
    <rPh sb="9" eb="11">
      <t>カイジョ</t>
    </rPh>
    <phoneticPr fontId="2"/>
  </si>
  <si>
    <t>技術提案記載欄より上の行は、印刷タイトルの設定をしています。</t>
    <rPh sb="0" eb="2">
      <t>ギジュツ</t>
    </rPh>
    <rPh sb="2" eb="4">
      <t>テイアン</t>
    </rPh>
    <rPh sb="4" eb="6">
      <t>キサイ</t>
    </rPh>
    <rPh sb="6" eb="7">
      <t>ラン</t>
    </rPh>
    <rPh sb="9" eb="10">
      <t>ウエ</t>
    </rPh>
    <rPh sb="11" eb="12">
      <t>ギョウ</t>
    </rPh>
    <rPh sb="14" eb="16">
      <t>インサツ</t>
    </rPh>
    <rPh sb="21" eb="23">
      <t>セッテイ</t>
    </rPh>
    <phoneticPr fontId="2"/>
  </si>
  <si>
    <t>提出資料が２P以上になる場合、体裁を整えた上で提出してください。</t>
    <rPh sb="0" eb="2">
      <t>テイシュツ</t>
    </rPh>
    <rPh sb="2" eb="4">
      <t>シリョウ</t>
    </rPh>
    <rPh sb="7" eb="9">
      <t>イジョウ</t>
    </rPh>
    <rPh sb="12" eb="14">
      <t>バアイ</t>
    </rPh>
    <rPh sb="15" eb="17">
      <t>テイサイ</t>
    </rPh>
    <rPh sb="18" eb="19">
      <t>トトノ</t>
    </rPh>
    <rPh sb="21" eb="22">
      <t>ウエ</t>
    </rPh>
    <rPh sb="23" eb="25">
      <t>テイシュツ</t>
    </rPh>
    <phoneticPr fontId="2"/>
  </si>
  <si>
    <t>文字切れがないか必ず確認してください。</t>
    <rPh sb="0" eb="2">
      <t>モジ</t>
    </rPh>
    <rPh sb="2" eb="3">
      <t>ギ</t>
    </rPh>
    <rPh sb="8" eb="9">
      <t>カナラ</t>
    </rPh>
    <rPh sb="10" eb="12">
      <t>カクニン</t>
    </rPh>
    <phoneticPr fontId="2"/>
  </si>
  <si>
    <t>建設工事の種類</t>
    <rPh sb="0" eb="2">
      <t>ケンセツ</t>
    </rPh>
    <phoneticPr fontId="2"/>
  </si>
  <si>
    <t>事業継続計画（BCP）認定及び防災協定の締結実績</t>
    <rPh sb="11" eb="13">
      <t>ニンテイ</t>
    </rPh>
    <rPh sb="13" eb="14">
      <t>オヨ</t>
    </rPh>
    <rPh sb="15" eb="17">
      <t>ボウサイ</t>
    </rPh>
    <rPh sb="17" eb="19">
      <t>キョウテイ</t>
    </rPh>
    <rPh sb="20" eb="22">
      <t>テイケツ</t>
    </rPh>
    <rPh sb="22" eb="24">
      <t>ジッセキ</t>
    </rPh>
    <phoneticPr fontId="2"/>
  </si>
  <si>
    <t>a.事業継続計画（BCP）認定</t>
    <rPh sb="2" eb="4">
      <t>ジギョウ</t>
    </rPh>
    <rPh sb="4" eb="6">
      <t>ケイゾク</t>
    </rPh>
    <rPh sb="6" eb="8">
      <t>ケイカク</t>
    </rPh>
    <rPh sb="13" eb="15">
      <t>ニンテイ</t>
    </rPh>
    <phoneticPr fontId="2"/>
  </si>
  <si>
    <t>b.防災協定の締結実績</t>
    <rPh sb="2" eb="4">
      <t>ボウサイ</t>
    </rPh>
    <rPh sb="4" eb="6">
      <t>キョウテイ</t>
    </rPh>
    <rPh sb="7" eb="9">
      <t>テイケツ</t>
    </rPh>
    <rPh sb="9" eb="11">
      <t>ジッセキ</t>
    </rPh>
    <phoneticPr fontId="2"/>
  </si>
  <si>
    <t>事業継続計画（BCP）認定及び家畜伝染病防疫協定の締結実績</t>
    <rPh sb="11" eb="13">
      <t>ニンテイ</t>
    </rPh>
    <rPh sb="13" eb="14">
      <t>オヨ</t>
    </rPh>
    <rPh sb="15" eb="17">
      <t>カチク</t>
    </rPh>
    <rPh sb="17" eb="20">
      <t>デンセンビョウ</t>
    </rPh>
    <rPh sb="20" eb="22">
      <t>ボウエキ</t>
    </rPh>
    <rPh sb="22" eb="24">
      <t>キョウテイ</t>
    </rPh>
    <rPh sb="25" eb="27">
      <t>テイケツ</t>
    </rPh>
    <rPh sb="27" eb="29">
      <t>ジッセキ</t>
    </rPh>
    <phoneticPr fontId="2"/>
  </si>
  <si>
    <t>BCP認定状況及び防災協定</t>
    <rPh sb="7" eb="8">
      <t>オヨ</t>
    </rPh>
    <rPh sb="9" eb="11">
      <t>ボウサイ</t>
    </rPh>
    <rPh sb="11" eb="13">
      <t>キョウテイ</t>
    </rPh>
    <phoneticPr fontId="2"/>
  </si>
  <si>
    <t>BCP認定の有無</t>
    <phoneticPr fontId="2"/>
  </si>
  <si>
    <t>協定の有無</t>
    <rPh sb="0" eb="2">
      <t>キョウテイ</t>
    </rPh>
    <rPh sb="3" eb="5">
      <t>ウム</t>
    </rPh>
    <phoneticPr fontId="2"/>
  </si>
  <si>
    <t>BCP認定状況及び防災協定</t>
    <rPh sb="3" eb="5">
      <t>ニンテイ</t>
    </rPh>
    <rPh sb="5" eb="7">
      <t>ジョウキョウ</t>
    </rPh>
    <rPh sb="7" eb="8">
      <t>オヨ</t>
    </rPh>
    <rPh sb="9" eb="11">
      <t>ボウサイ</t>
    </rPh>
    <rPh sb="11" eb="13">
      <t>キョウテイ</t>
    </rPh>
    <phoneticPr fontId="2"/>
  </si>
  <si>
    <t>BCP認定状況及び家畜伝染病防疫協定</t>
    <rPh sb="3" eb="5">
      <t>ニンテイ</t>
    </rPh>
    <rPh sb="5" eb="7">
      <t>ジョウキョウ</t>
    </rPh>
    <rPh sb="7" eb="8">
      <t>オヨ</t>
    </rPh>
    <rPh sb="9" eb="11">
      <t>カチク</t>
    </rPh>
    <rPh sb="11" eb="14">
      <t>デンセンビョウ</t>
    </rPh>
    <rPh sb="14" eb="16">
      <t>ボウエキ</t>
    </rPh>
    <rPh sb="16" eb="18">
      <t>キョウテイ</t>
    </rPh>
    <phoneticPr fontId="2"/>
  </si>
  <si>
    <t>BCP認定状況・家畜伝染病防疫協定</t>
    <rPh sb="8" eb="10">
      <t>カチク</t>
    </rPh>
    <rPh sb="10" eb="13">
      <t>デンセンビョウ</t>
    </rPh>
    <rPh sb="13" eb="15">
      <t>ボウエキ</t>
    </rPh>
    <rPh sb="15" eb="17">
      <t>キョウテイ</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</si>
  <si>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</si>
  <si>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</si>
  <si>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技術資料様式のセルの着色の凡例は次の通りです</t>
    <rPh sb="1" eb="3">
      <t>ギジュツ</t>
    </rPh>
    <rPh sb="3" eb="5">
      <t>シリョウ</t>
    </rPh>
    <rPh sb="5" eb="7">
      <t>ヨウシキ</t>
    </rPh>
    <rPh sb="11" eb="13">
      <t>チャクショク</t>
    </rPh>
    <rPh sb="14" eb="16">
      <t>ハンレイ</t>
    </rPh>
    <rPh sb="17" eb="18">
      <t>ツギ</t>
    </rPh>
    <rPh sb="19" eb="20">
      <t>トオ</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</si>
  <si>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</si>
  <si>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</si>
  <si>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</si>
  <si>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</si>
  <si>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</si>
  <si>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(5)</t>
  </si>
  <si>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</si>
  <si>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</si>
  <si>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：「技術提案」、「施工上の留意点」様式シート</t>
    <rPh sb="2" eb="4">
      <t>ギジュツ</t>
    </rPh>
    <rPh sb="4" eb="6">
      <t>テイアン</t>
    </rPh>
    <rPh sb="9" eb="11">
      <t>セコウ</t>
    </rPh>
    <rPh sb="11" eb="12">
      <t>ジョウ</t>
    </rPh>
    <rPh sb="13" eb="16">
      <t>リュウイテン</t>
    </rPh>
    <rPh sb="17" eb="19">
      <t>ヨウシキ</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</si>
  <si>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</si>
  <si>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</si>
  <si>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</si>
  <si>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登録基幹技能者の配置</t>
    <rPh sb="0" eb="2">
      <t>トウロク</t>
    </rPh>
    <rPh sb="2" eb="4">
      <t>キカン</t>
    </rPh>
    <rPh sb="4" eb="7">
      <t>ギノウシャ</t>
    </rPh>
    <rPh sb="8" eb="10">
      <t>ハイチ</t>
    </rPh>
    <phoneticPr fontId="2"/>
  </si>
  <si>
    <t>若手・中堅技術者の配置</t>
    <rPh sb="0" eb="2">
      <t>ワカテ</t>
    </rPh>
    <rPh sb="3" eb="5">
      <t>チュウケン</t>
    </rPh>
    <rPh sb="5" eb="8">
      <t>ギジュツシャ</t>
    </rPh>
    <rPh sb="9" eb="11">
      <t>ハイチ</t>
    </rPh>
    <phoneticPr fontId="2"/>
  </si>
  <si>
    <t>対象年度において、県管理公共土木施設に関する維持管理業務（発注機関は問わない。島根県発注業務においては県が認めた下請け業務も含む。）または島根県発注の海岸漂着物の回収業務の契約実績（県が認めた下請け業務も含む。）のうち、１回の契約期間が△ヶ月以上のものについて記入すること。</t>
    <rPh sb="130" eb="132">
      <t>キニュウ</t>
    </rPh>
    <phoneticPr fontId="2"/>
  </si>
  <si>
    <t>点（小数第２位を四捨五入）</t>
    <rPh sb="0" eb="1">
      <t>テン</t>
    </rPh>
    <phoneticPr fontId="2"/>
  </si>
  <si>
    <t>○数式に不具合があった場合の対応について</t>
    <rPh sb="1" eb="3">
      <t>スウシキ</t>
    </rPh>
    <rPh sb="4" eb="7">
      <t>フグアイ</t>
    </rPh>
    <rPh sb="11" eb="13">
      <t>バアイ</t>
    </rPh>
    <rPh sb="14" eb="16">
      <t>タイオウ</t>
    </rPh>
    <phoneticPr fontId="2"/>
  </si>
  <si>
    <r>
      <t>技術提案や施工上の留意点の様式に</t>
    </r>
    <r>
      <rPr>
        <sz val="11"/>
        <color rgb="FFFF0000"/>
        <rFont val="ＭＳ Ｐゴシック"/>
        <family val="3"/>
        <charset val="128"/>
      </rPr>
      <t>図や表など貼り付けないで下さい。</t>
    </r>
    <r>
      <rPr>
        <sz val="11"/>
        <color theme="1"/>
        <rFont val="ＭＳ Ｐゴシック"/>
        <family val="3"/>
        <charset val="128"/>
      </rPr>
      <t>図や表を用いる場合は、</t>
    </r>
    <r>
      <rPr>
        <sz val="11"/>
        <color rgb="FFFF0000"/>
        <rFont val="ＭＳ Ｐゴシック"/>
        <family val="3"/>
        <charset val="128"/>
      </rPr>
      <t>必ず別ファイル（PDFファイル）で提出</t>
    </r>
    <r>
      <rPr>
        <sz val="11"/>
        <color theme="1"/>
        <rFont val="ＭＳ Ｐゴシック"/>
        <family val="3"/>
        <charset val="128"/>
      </rPr>
      <t>してください。</t>
    </r>
    <rPh sb="0" eb="2">
      <t>ギジュツ</t>
    </rPh>
    <rPh sb="2" eb="4">
      <t>テイアン</t>
    </rPh>
    <rPh sb="5" eb="7">
      <t>セコウ</t>
    </rPh>
    <rPh sb="7" eb="8">
      <t>ジョウ</t>
    </rPh>
    <rPh sb="9" eb="12">
      <t>リュウイテン</t>
    </rPh>
    <rPh sb="13" eb="15">
      <t>ヨウシキ</t>
    </rPh>
    <rPh sb="16" eb="17">
      <t>ズ</t>
    </rPh>
    <rPh sb="18" eb="19">
      <t>ヒョウ</t>
    </rPh>
    <rPh sb="21" eb="22">
      <t>ハ</t>
    </rPh>
    <rPh sb="23" eb="24">
      <t>ツ</t>
    </rPh>
    <rPh sb="28" eb="29">
      <t>クダ</t>
    </rPh>
    <rPh sb="32" eb="33">
      <t>ズ</t>
    </rPh>
    <rPh sb="34" eb="35">
      <t>ヒョウ</t>
    </rPh>
    <rPh sb="36" eb="37">
      <t>モチ</t>
    </rPh>
    <rPh sb="39" eb="41">
      <t>バアイ</t>
    </rPh>
    <rPh sb="43" eb="44">
      <t>カナラ</t>
    </rPh>
    <rPh sb="45" eb="46">
      <t>ベツ</t>
    </rPh>
    <rPh sb="60" eb="62">
      <t>テイシュツ</t>
    </rPh>
    <phoneticPr fontId="2"/>
  </si>
  <si>
    <r>
      <rPr>
        <sz val="11"/>
        <color rgb="FFFF0000"/>
        <rFont val="ＭＳ Ｐゴシック"/>
        <family val="3"/>
        <charset val="128"/>
      </rPr>
      <t>「技術提案」、「施工上の留意点」様式</t>
    </r>
    <r>
      <rPr>
        <sz val="11"/>
        <color theme="1"/>
        <rFont val="ＭＳ Ｐゴシック"/>
        <family val="3"/>
        <charset val="128"/>
      </rPr>
      <t>は、</t>
    </r>
    <r>
      <rPr>
        <sz val="11"/>
        <color rgb="FFFF0000"/>
        <rFont val="ＭＳ Ｐゴシック"/>
        <family val="3"/>
        <charset val="128"/>
      </rPr>
      <t>提案記入欄より上部</t>
    </r>
    <r>
      <rPr>
        <sz val="11"/>
        <color theme="1"/>
        <rFont val="ＭＳ Ｐゴシック"/>
        <family val="3"/>
        <charset val="128"/>
      </rPr>
      <t>を印刷タイトルの設定で固定していますので、提出資料が</t>
    </r>
    <r>
      <rPr>
        <sz val="11"/>
        <color rgb="FFFF0000"/>
        <rFont val="ＭＳ Ｐゴシック"/>
        <family val="3"/>
        <charset val="128"/>
      </rPr>
      <t>複数ページに跨る場合</t>
    </r>
    <r>
      <rPr>
        <sz val="11"/>
        <color theme="1"/>
        <rFont val="ＭＳ Ｐゴシック"/>
        <family val="3"/>
        <charset val="128"/>
      </rPr>
      <t>、固定部分は</t>
    </r>
    <r>
      <rPr>
        <sz val="11"/>
        <color rgb="FFFF0000"/>
        <rFont val="ＭＳ Ｐゴシック"/>
        <family val="3"/>
        <charset val="128"/>
      </rPr>
      <t>全てのページで自動的に表示</t>
    </r>
    <r>
      <rPr>
        <sz val="11"/>
        <color theme="1"/>
        <rFont val="ＭＳ Ｐゴシック"/>
        <family val="3"/>
        <charset val="128"/>
      </rPr>
      <t>されます。</t>
    </r>
    <rPh sb="1" eb="3">
      <t>ギジュツ</t>
    </rPh>
    <rPh sb="3" eb="5">
      <t>テイアン</t>
    </rPh>
    <rPh sb="8" eb="10">
      <t>セコウ</t>
    </rPh>
    <rPh sb="10" eb="11">
      <t>ジョウ</t>
    </rPh>
    <rPh sb="12" eb="15">
      <t>リュウイテン</t>
    </rPh>
    <rPh sb="16" eb="18">
      <t>ヨウシキ</t>
    </rPh>
    <rPh sb="20" eb="22">
      <t>テイアン</t>
    </rPh>
    <rPh sb="22" eb="24">
      <t>キニュウ</t>
    </rPh>
    <rPh sb="24" eb="25">
      <t>ラン</t>
    </rPh>
    <rPh sb="27" eb="29">
      <t>ジョウブ</t>
    </rPh>
    <rPh sb="30" eb="32">
      <t>インサツ</t>
    </rPh>
    <rPh sb="40" eb="42">
      <t>コテイ</t>
    </rPh>
    <rPh sb="50" eb="52">
      <t>テイシュツ</t>
    </rPh>
    <rPh sb="52" eb="54">
      <t>シリョウ</t>
    </rPh>
    <rPh sb="55" eb="57">
      <t>フクスウ</t>
    </rPh>
    <rPh sb="61" eb="62">
      <t>マタガ</t>
    </rPh>
    <rPh sb="63" eb="65">
      <t>バアイ</t>
    </rPh>
    <rPh sb="66" eb="68">
      <t>コテイ</t>
    </rPh>
    <rPh sb="68" eb="70">
      <t>ブブン</t>
    </rPh>
    <rPh sb="71" eb="72">
      <t>スベ</t>
    </rPh>
    <rPh sb="78" eb="81">
      <t>ジドウテキ</t>
    </rPh>
    <rPh sb="82" eb="84">
      <t>ヒョウジ</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</si>
  <si>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</si>
  <si>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</si>
  <si>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</si>
  <si>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</si>
  <si>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</si>
  <si>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県課長</t>
    <rPh sb="0" eb="1">
      <t>ケン</t>
    </rPh>
    <rPh sb="1" eb="3">
      <t>カチョウ</t>
    </rPh>
    <phoneticPr fontId="2"/>
  </si>
  <si>
    <t>国事務所長</t>
    <rPh sb="0" eb="1">
      <t>クニ</t>
    </rPh>
    <rPh sb="1" eb="3">
      <t>ジム</t>
    </rPh>
    <rPh sb="3" eb="5">
      <t>ショチョウ</t>
    </rPh>
    <phoneticPr fontId="2"/>
  </si>
  <si>
    <t>県事務所長</t>
    <rPh sb="0" eb="1">
      <t>ケン</t>
    </rPh>
    <rPh sb="1" eb="3">
      <t>ジム</t>
    </rPh>
    <rPh sb="3" eb="5">
      <t>ショチョウ</t>
    </rPh>
    <phoneticPr fontId="2"/>
  </si>
  <si>
    <t>特別共同企業体情報</t>
    <rPh sb="0" eb="2">
      <t>トクベツ</t>
    </rPh>
    <rPh sb="2" eb="4">
      <t>キョウドウ</t>
    </rPh>
    <rPh sb="4" eb="7">
      <t>キギョウタイ</t>
    </rPh>
    <rPh sb="7" eb="9">
      <t>ジョウホウ</t>
    </rPh>
    <phoneticPr fontId="2"/>
  </si>
  <si>
    <t>1.企業体情報</t>
    <rPh sb="2" eb="4">
      <t>キギョウ</t>
    </rPh>
    <rPh sb="4" eb="5">
      <t>タイ</t>
    </rPh>
    <rPh sb="5" eb="7">
      <t>ジョウホウ</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</si>
  <si>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）に企業体情報を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4">
      <t>タイ</t>
    </rPh>
    <rPh sb="14" eb="16">
      <t>ジョウホウ</t>
    </rPh>
    <rPh sb="17" eb="19">
      <t>ニュウリョク</t>
    </rPh>
    <rPh sb="26" eb="28">
      <t>ニュウリョク</t>
    </rPh>
    <rPh sb="30" eb="32">
      <t>ジョウホウ</t>
    </rPh>
    <rPh sb="34" eb="36">
      <t>カクシュ</t>
    </rPh>
    <rPh sb="36" eb="38">
      <t>ヨウシキ</t>
    </rPh>
    <rPh sb="39" eb="41">
      <t>ハンエイ</t>
    </rPh>
    <phoneticPr fontId="2"/>
  </si>
  <si>
    <t>企業体名</t>
    <rPh sb="0" eb="3">
      <t>キギョウタイ</t>
    </rPh>
    <rPh sb="3" eb="4">
      <t>メイ</t>
    </rPh>
    <phoneticPr fontId="2"/>
  </si>
  <si>
    <t>代表者（第１グループ）</t>
    <phoneticPr fontId="2"/>
  </si>
  <si>
    <t>配置予定技術者①</t>
    <phoneticPr fontId="2"/>
  </si>
  <si>
    <t>←ｙｙｙｙ/m/dで入力</t>
    <phoneticPr fontId="2"/>
  </si>
  <si>
    <t>配置予定技術者②</t>
    <phoneticPr fontId="2"/>
  </si>
  <si>
    <t>配置予定技術者③</t>
    <phoneticPr fontId="2"/>
  </si>
  <si>
    <t>構成員（第２グループ）</t>
    <rPh sb="0" eb="2">
      <t>コウセイ</t>
    </rPh>
    <rPh sb="2" eb="3">
      <t>イン</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</si>
  <si>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「技術提案①～⑥」</t>
    </r>
    <r>
      <rPr>
        <sz val="16"/>
        <rFont val="ＭＳ Ｐゴシック"/>
        <family val="2"/>
        <charset val="128"/>
        <scheme val="minor"/>
      </rPr>
      <t>に</t>
    </r>
    <r>
      <rPr>
        <b/>
        <sz val="16"/>
        <rFont val="ＭＳ Ｐゴシック"/>
        <family val="3"/>
        <charset val="128"/>
        <scheme val="minor"/>
      </rPr>
      <t>コピー作業</t>
    </r>
    <r>
      <rPr>
        <sz val="16"/>
        <rFont val="ＭＳ Ｐゴシック"/>
        <family val="2"/>
        <charset val="128"/>
        <scheme val="minor"/>
      </rPr>
      <t>を行うためのものです</t>
    </r>
    <rPh sb="8" eb="10">
      <t>ギジュツ</t>
    </rPh>
    <rPh sb="10" eb="12">
      <t>シンサ</t>
    </rPh>
    <rPh sb="12" eb="13">
      <t>ヨウ</t>
    </rPh>
    <rPh sb="20" eb="22">
      <t>ギジュツ</t>
    </rPh>
    <rPh sb="22" eb="24">
      <t>テイアン</t>
    </rPh>
    <rPh sb="32" eb="34">
      <t>サギョウ</t>
    </rPh>
    <rPh sb="35" eb="36">
      <t>オコナ</t>
    </rPh>
    <phoneticPr fontId="2"/>
  </si>
  <si>
    <t>企業体名：</t>
    <rPh sb="0" eb="3">
      <t>キギョウタイ</t>
    </rPh>
    <phoneticPr fontId="2"/>
  </si>
  <si>
    <t>企業体名：</t>
    <phoneticPr fontId="2"/>
  </si>
  <si>
    <t>代表者名：</t>
    <rPh sb="0" eb="3">
      <t>ダイヒョウシャ</t>
    </rPh>
    <phoneticPr fontId="2"/>
  </si>
  <si>
    <t>構成員名：</t>
    <rPh sb="0" eb="2">
      <t>コウセイ</t>
    </rPh>
    <rPh sb="2" eb="3">
      <t>イン</t>
    </rPh>
    <rPh sb="3" eb="4">
      <t>メイ</t>
    </rPh>
    <phoneticPr fontId="2"/>
  </si>
  <si>
    <t>（　標準型　総合評価方式　）</t>
    <phoneticPr fontId="2"/>
  </si>
  <si>
    <t>共同企業体名</t>
    <rPh sb="0" eb="2">
      <t>キョウドウ</t>
    </rPh>
    <rPh sb="2" eb="5">
      <t>キギョウタイ</t>
    </rPh>
    <rPh sb="5" eb="6">
      <t>メイ</t>
    </rPh>
    <phoneticPr fontId="2"/>
  </si>
  <si>
    <t>（代表者）</t>
    <rPh sb="1" eb="4">
      <t>ダイヒョウシャ</t>
    </rPh>
    <phoneticPr fontId="2"/>
  </si>
  <si>
    <t>企業体名：</t>
    <phoneticPr fontId="2"/>
  </si>
  <si>
    <t>企業体名：</t>
    <phoneticPr fontId="2"/>
  </si>
  <si>
    <t>企業体名：</t>
    <phoneticPr fontId="2"/>
  </si>
  <si>
    <t>特別共同企業体の代表者（第１グループ）用</t>
    <phoneticPr fontId="2"/>
  </si>
  <si>
    <r>
      <t>③</t>
    </r>
    <r>
      <rPr>
        <sz val="10"/>
        <rFont val="ＭＳ Ｐゴシック"/>
        <family val="3"/>
        <charset val="128"/>
      </rPr>
      <t>フレックスタイム制</t>
    </r>
    <phoneticPr fontId="12"/>
  </si>
  <si>
    <t>特別共同企業体の代表者以外の構成員（第２グループ）用</t>
    <phoneticPr fontId="2"/>
  </si>
  <si>
    <t>BCP&amp;防災協定</t>
    <rPh sb="4" eb="6">
      <t>ボウサイ</t>
    </rPh>
    <rPh sb="6" eb="8">
      <t>キョウテイ</t>
    </rPh>
    <phoneticPr fontId="12"/>
  </si>
  <si>
    <t>BCP&amp;家畜伝染防疫病協定</t>
    <rPh sb="4" eb="6">
      <t>カチク</t>
    </rPh>
    <rPh sb="6" eb="8">
      <t>デンセン</t>
    </rPh>
    <rPh sb="8" eb="10">
      <t>ボウエキ</t>
    </rPh>
    <rPh sb="10" eb="11">
      <t>ビョウ</t>
    </rPh>
    <rPh sb="11" eb="13">
      <t>キョウテイ</t>
    </rPh>
    <phoneticPr fontId="12"/>
  </si>
  <si>
    <t>BCP&amp;防災協定</t>
    <rPh sb="4" eb="6">
      <t>ボウサイ</t>
    </rPh>
    <rPh sb="6" eb="8">
      <t>キョウテイ</t>
    </rPh>
    <phoneticPr fontId="2"/>
  </si>
  <si>
    <t>BCP&amp;家畜伝染防疫病協定</t>
    <rPh sb="4" eb="6">
      <t>カチク</t>
    </rPh>
    <rPh sb="6" eb="8">
      <t>デンセン</t>
    </rPh>
    <rPh sb="8" eb="10">
      <t>ボウエキ</t>
    </rPh>
    <rPh sb="10" eb="11">
      <t>ビョウ</t>
    </rPh>
    <rPh sb="11" eb="13">
      <t>キョウテイ</t>
    </rPh>
    <phoneticPr fontId="2"/>
  </si>
  <si>
    <t>同種工事実績</t>
  </si>
  <si>
    <t>優良工事表彰</t>
  </si>
  <si>
    <t>優良工事表彰(JV)</t>
    <phoneticPr fontId="2"/>
  </si>
  <si>
    <t>配置予定技術者の工事成績評定点(JV)</t>
    <phoneticPr fontId="2"/>
  </si>
  <si>
    <t>維持管理業務(JV)</t>
    <rPh sb="0" eb="2">
      <t>イジ</t>
    </rPh>
    <rPh sb="2" eb="4">
      <t>カンリ</t>
    </rPh>
    <rPh sb="4" eb="6">
      <t>ギョウム</t>
    </rPh>
    <phoneticPr fontId="2"/>
  </si>
  <si>
    <t>除雪業務(JV)</t>
    <rPh sb="0" eb="2">
      <t>ジョセツ</t>
    </rPh>
    <rPh sb="2" eb="4">
      <t>ギョウム</t>
    </rPh>
    <phoneticPr fontId="2"/>
  </si>
  <si>
    <t>ボランティア(JV)</t>
    <phoneticPr fontId="2"/>
  </si>
  <si>
    <t>維持管理(JV)</t>
    <rPh sb="0" eb="2">
      <t>イジ</t>
    </rPh>
    <rPh sb="2" eb="4">
      <t>カンリ</t>
    </rPh>
    <phoneticPr fontId="2"/>
  </si>
  <si>
    <t>業務名</t>
    <rPh sb="0" eb="3">
      <t>ギョウムメイ</t>
    </rPh>
    <phoneticPr fontId="2"/>
  </si>
  <si>
    <t>第2ｸﾞﾙｰﾌﾟ</t>
    <rPh sb="0" eb="1">
      <t>ダイ</t>
    </rPh>
    <phoneticPr fontId="2"/>
  </si>
  <si>
    <r>
      <t>特別共同企業体の代表者（</t>
    </r>
    <r>
      <rPr>
        <b/>
        <u/>
        <sz val="11"/>
        <color theme="1"/>
        <rFont val="ＭＳ Ｐ明朝"/>
        <family val="1"/>
        <charset val="128"/>
      </rPr>
      <t>第１グループ</t>
    </r>
    <r>
      <rPr>
        <sz val="11"/>
        <color theme="1"/>
        <rFont val="ＭＳ Ｐ明朝"/>
        <family val="1"/>
        <charset val="128"/>
      </rPr>
      <t>）用</t>
    </r>
    <rPh sb="0" eb="2">
      <t>トクベツ</t>
    </rPh>
    <rPh sb="2" eb="4">
      <t>キョウドウ</t>
    </rPh>
    <rPh sb="4" eb="7">
      <t>キギョウタイ</t>
    </rPh>
    <rPh sb="8" eb="11">
      <t>ダイヒョウシャ</t>
    </rPh>
    <rPh sb="12" eb="13">
      <t>ダイ</t>
    </rPh>
    <rPh sb="19" eb="20">
      <t>ヨウ</t>
    </rPh>
    <phoneticPr fontId="2"/>
  </si>
  <si>
    <r>
      <t>特別共同企業体の代表者以外の構成員（</t>
    </r>
    <r>
      <rPr>
        <b/>
        <u/>
        <sz val="11"/>
        <color theme="1"/>
        <rFont val="ＭＳ Ｐ明朝"/>
        <family val="1"/>
        <charset val="128"/>
      </rPr>
      <t>第２グループ</t>
    </r>
    <r>
      <rPr>
        <sz val="11"/>
        <color theme="1"/>
        <rFont val="ＭＳ Ｐ明朝"/>
        <family val="1"/>
        <charset val="128"/>
      </rPr>
      <t>）用</t>
    </r>
    <rPh sb="0" eb="2">
      <t>トクベツ</t>
    </rPh>
    <rPh sb="2" eb="4">
      <t>キョウドウ</t>
    </rPh>
    <rPh sb="4" eb="7">
      <t>キギョウタイ</t>
    </rPh>
    <rPh sb="8" eb="11">
      <t>ダイヒョウシャ</t>
    </rPh>
    <rPh sb="11" eb="13">
      <t>イガイ</t>
    </rPh>
    <rPh sb="14" eb="17">
      <t>コウセイイン</t>
    </rPh>
    <rPh sb="18" eb="19">
      <t>ダイ</t>
    </rPh>
    <rPh sb="25" eb="26">
      <t>ヨウ</t>
    </rPh>
    <phoneticPr fontId="2"/>
  </si>
  <si>
    <t>１回の契約期間が両年度にわたるものは、契約期間の長い方の年度に契約実績を記入すること。</t>
    <rPh sb="26" eb="27">
      <t>ホウ</t>
    </rPh>
    <rPh sb="31" eb="33">
      <t>ケイヤク</t>
    </rPh>
    <rPh sb="33" eb="35">
      <t>ジッセキ</t>
    </rPh>
    <rPh sb="36" eb="38">
      <t>キニュウ</t>
    </rPh>
    <phoneticPr fontId="2"/>
  </si>
  <si>
    <t>１回の契約期間が１年△ヶ月以上の場合、両年度とも契約実績として記入する。</t>
    <rPh sb="24" eb="26">
      <t>ケイヤク</t>
    </rPh>
    <rPh sb="26" eb="28">
      <t>ジッセキ</t>
    </rPh>
    <rPh sb="31" eb="33">
      <t>キニュウ</t>
    </rPh>
    <phoneticPr fontId="2"/>
  </si>
  <si>
    <t>商号又は名称</t>
    <rPh sb="0" eb="1">
      <t>ショウ</t>
    </rPh>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</si>
  <si>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</si>
  <si>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</si>
  <si>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</si>
  <si>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企業名</t>
    <rPh sb="0" eb="2">
      <t>キギョウ</t>
    </rPh>
    <rPh sb="2" eb="3">
      <t>メイ</t>
    </rPh>
    <phoneticPr fontId="2"/>
  </si>
  <si>
    <t>b.家畜伝染病防疫協定の締結実績</t>
    <rPh sb="2" eb="4">
      <t>カチク</t>
    </rPh>
    <rPh sb="4" eb="7">
      <t>デンセンビョウ</t>
    </rPh>
    <rPh sb="7" eb="9">
      <t>ボウエキ</t>
    </rPh>
    <rPh sb="9" eb="11">
      <t>キョウテイ</t>
    </rPh>
    <rPh sb="12" eb="14">
      <t>テイケツ</t>
    </rPh>
    <rPh sb="14" eb="16">
      <t>ジッセキ</t>
    </rPh>
    <phoneticPr fontId="2"/>
  </si>
  <si>
    <t>配置予定技術者①</t>
    <phoneticPr fontId="2"/>
  </si>
  <si>
    <t>配置予定技術者②</t>
    <phoneticPr fontId="2"/>
  </si>
  <si>
    <t>配置予定技術者③</t>
    <phoneticPr fontId="2"/>
  </si>
  <si>
    <t>企業体</t>
    <phoneticPr fontId="2"/>
  </si>
  <si>
    <t>代表者(第１ｸﾞﾙｰﾌﾟ)</t>
    <phoneticPr fontId="2"/>
  </si>
  <si>
    <t>構成員(第2ｸﾞﾙｰﾌﾟ)</t>
    <rPh sb="0" eb="2">
      <t>コウセイ</t>
    </rPh>
    <rPh sb="2" eb="3">
      <t>イン</t>
    </rPh>
    <rPh sb="4" eb="5">
      <t>ダイ</t>
    </rPh>
    <phoneticPr fontId="2"/>
  </si>
  <si>
    <t>事業継続計画（BCP）認定及び家畜伝染病防疫協定の締結実績</t>
    <rPh sb="0" eb="2">
      <t>ジギョウ</t>
    </rPh>
    <rPh sb="2" eb="4">
      <t>ケイゾク</t>
    </rPh>
    <rPh sb="4" eb="6">
      <t>ケイカク</t>
    </rPh>
    <rPh sb="11" eb="13">
      <t>ニンテイ</t>
    </rPh>
    <rPh sb="13" eb="14">
      <t>オヨ</t>
    </rPh>
    <rPh sb="15" eb="17">
      <t>カチク</t>
    </rPh>
    <rPh sb="17" eb="20">
      <t>デンセンビョウ</t>
    </rPh>
    <rPh sb="20" eb="22">
      <t>ボウエキ</t>
    </rPh>
    <rPh sb="22" eb="24">
      <t>キョウテイ</t>
    </rPh>
    <rPh sb="25" eb="27">
      <t>テイケツ</t>
    </rPh>
    <rPh sb="27" eb="29">
      <t>ジッセキ</t>
    </rPh>
    <phoneticPr fontId="2"/>
  </si>
  <si>
    <t>BCP認定状況及び防災協定(JV)</t>
    <rPh sb="7" eb="8">
      <t>オヨ</t>
    </rPh>
    <rPh sb="9" eb="11">
      <t>ボウサイ</t>
    </rPh>
    <rPh sb="11" eb="13">
      <t>キョウテイ</t>
    </rPh>
    <phoneticPr fontId="2"/>
  </si>
  <si>
    <t>BCP認定状況及び防災協定(JV)</t>
    <rPh sb="3" eb="5">
      <t>ニンテイ</t>
    </rPh>
    <rPh sb="5" eb="7">
      <t>ジョウキョウ</t>
    </rPh>
    <rPh sb="7" eb="8">
      <t>オヨ</t>
    </rPh>
    <rPh sb="9" eb="11">
      <t>ボウサイ</t>
    </rPh>
    <rPh sb="11" eb="13">
      <t>キョウテイ</t>
    </rPh>
    <phoneticPr fontId="2"/>
  </si>
  <si>
    <t>第1ｸﾞﾙｰﾌﾟ</t>
    <rPh sb="0" eb="1">
      <t>ダイ</t>
    </rPh>
    <phoneticPr fontId="2"/>
  </si>
  <si>
    <t>第2ｸﾞﾙｰﾌﾟ</t>
    <phoneticPr fontId="2"/>
  </si>
  <si>
    <t>第2ｸﾞﾙｰﾌﾟ</t>
    <phoneticPr fontId="2"/>
  </si>
  <si>
    <t>BCP&amp;家畜伝染防疫病協定(JV)</t>
    <rPh sb="4" eb="6">
      <t>カチク</t>
    </rPh>
    <rPh sb="6" eb="8">
      <t>デンセン</t>
    </rPh>
    <rPh sb="8" eb="10">
      <t>ボウエキ</t>
    </rPh>
    <rPh sb="10" eb="11">
      <t>ビョウ</t>
    </rPh>
    <rPh sb="11" eb="13">
      <t>キョウテイ</t>
    </rPh>
    <phoneticPr fontId="2"/>
  </si>
  <si>
    <t>BCP&amp;防災協定(JV)</t>
    <rPh sb="4" eb="6">
      <t>ボウサイ</t>
    </rPh>
    <rPh sb="6" eb="8">
      <t>キョウテイ</t>
    </rPh>
    <phoneticPr fontId="2"/>
  </si>
  <si>
    <t>BCP認定状況・家畜伝染病防疫協定(JV)</t>
    <rPh sb="8" eb="10">
      <t>カチク</t>
    </rPh>
    <rPh sb="10" eb="13">
      <t>デンセンビョウ</t>
    </rPh>
    <rPh sb="13" eb="15">
      <t>ボウエキ</t>
    </rPh>
    <rPh sb="15" eb="17">
      <t>キョウテイ</t>
    </rPh>
    <phoneticPr fontId="2"/>
  </si>
  <si>
    <t>BCP認定状況・家畜伝染病防疫協定(JV)</t>
    <rPh sb="3" eb="5">
      <t>ニンテイ</t>
    </rPh>
    <rPh sb="5" eb="7">
      <t>ジョウキョウ</t>
    </rPh>
    <rPh sb="8" eb="10">
      <t>カチク</t>
    </rPh>
    <rPh sb="10" eb="13">
      <t>デンセンビョウ</t>
    </rPh>
    <rPh sb="13" eb="15">
      <t>ボウエキ</t>
    </rPh>
    <rPh sb="15" eb="17">
      <t>キョウテイ</t>
    </rPh>
    <phoneticPr fontId="2"/>
  </si>
  <si>
    <t>工事成績評定点(JV5年用)</t>
    <rPh sb="0" eb="2">
      <t>コウジ</t>
    </rPh>
    <rPh sb="2" eb="4">
      <t>セイセキ</t>
    </rPh>
    <rPh sb="4" eb="6">
      <t>ヒョウテイ</t>
    </rPh>
    <rPh sb="6" eb="7">
      <t>テン</t>
    </rPh>
    <rPh sb="11" eb="12">
      <t>ネン</t>
    </rPh>
    <rPh sb="12" eb="13">
      <t>ヨウ</t>
    </rPh>
    <phoneticPr fontId="2"/>
  </si>
  <si>
    <t>工事成績評定点(JV)</t>
    <phoneticPr fontId="2"/>
  </si>
  <si>
    <t>工事成績評定点（JV）</t>
    <phoneticPr fontId="2"/>
  </si>
  <si>
    <t>ボランティア（JV）</t>
    <phoneticPr fontId="2"/>
  </si>
  <si>
    <t>労働福祉関連（JV）</t>
    <rPh sb="0" eb="2">
      <t>ロウドウ</t>
    </rPh>
    <rPh sb="2" eb="4">
      <t>フクシ</t>
    </rPh>
    <rPh sb="4" eb="6">
      <t>カンレン</t>
    </rPh>
    <phoneticPr fontId="2"/>
  </si>
  <si>
    <t>工事成績(JV5年用)</t>
    <rPh sb="8" eb="9">
      <t>ネン</t>
    </rPh>
    <rPh sb="9" eb="10">
      <t>ヨウ</t>
    </rPh>
    <phoneticPr fontId="2"/>
  </si>
  <si>
    <t>労働福祉関連(JV)</t>
    <rPh sb="0" eb="2">
      <t>ロウドウ</t>
    </rPh>
    <rPh sb="2" eb="4">
      <t>フクシ</t>
    </rPh>
    <rPh sb="4" eb="6">
      <t>カンレン</t>
    </rPh>
    <phoneticPr fontId="2"/>
  </si>
  <si>
    <t>工事成績評定点一覧表(別紙)</t>
    <phoneticPr fontId="2"/>
  </si>
  <si>
    <t>評定点</t>
    <phoneticPr fontId="2"/>
  </si>
  <si>
    <t>評定点</t>
    <phoneticPr fontId="2"/>
  </si>
  <si>
    <t>記入欄が足りない場合は欄を追加して記入すること。。</t>
    <phoneticPr fontId="2"/>
  </si>
  <si>
    <t>【第１グループ用】</t>
    <phoneticPr fontId="2"/>
  </si>
  <si>
    <t>【第2グループ用】</t>
    <phoneticPr fontId="2"/>
  </si>
  <si>
    <t>合計</t>
    <rPh sb="0" eb="2">
      <t>ゴウケイ</t>
    </rPh>
    <phoneticPr fontId="2"/>
  </si>
  <si>
    <t>対象：</t>
    <phoneticPr fontId="2"/>
  </si>
  <si>
    <t>○企業としてのボランティア活動への参加実績</t>
    <phoneticPr fontId="2"/>
  </si>
  <si>
    <t>活動年月日</t>
    <phoneticPr fontId="2"/>
  </si>
  <si>
    <t>(1)</t>
    <phoneticPr fontId="2"/>
  </si>
  <si>
    <t>(2)</t>
    <phoneticPr fontId="2"/>
  </si>
  <si>
    <t>(3)</t>
    <phoneticPr fontId="2"/>
  </si>
  <si>
    <t>入札説明書本文にある要件を必ず確認すること。</t>
    <phoneticPr fontId="2"/>
  </si>
  <si>
    <t>活動期間中に従業員数の変動があった場合は、最大時の人数を記載してください</t>
  </si>
  <si>
    <t>　　　　　　　　　　　　　　　　　　　　　　　　　　　　</t>
  </si>
  <si>
    <t>従業員数</t>
    <rPh sb="0" eb="3">
      <t>ジュウギョウイン</t>
    </rPh>
    <phoneticPr fontId="2"/>
  </si>
  <si>
    <t>活動年月日</t>
    <rPh sb="0" eb="2">
      <t>カツドウ</t>
    </rPh>
    <rPh sb="2" eb="5">
      <t>ネンガッピ</t>
    </rPh>
    <phoneticPr fontId="2"/>
  </si>
  <si>
    <t>企業回答11</t>
    <rPh sb="0" eb="2">
      <t>キギョウ</t>
    </rPh>
    <rPh sb="2" eb="4">
      <t>カイトウ</t>
    </rPh>
    <phoneticPr fontId="2"/>
  </si>
  <si>
    <t>2回</t>
    <rPh sb="1" eb="2">
      <t>カイ</t>
    </rPh>
    <phoneticPr fontId="2"/>
  </si>
  <si>
    <t>1回</t>
    <rPh sb="1" eb="2">
      <t>カイ</t>
    </rPh>
    <phoneticPr fontId="2"/>
  </si>
  <si>
    <t>様式内の吹出しコメントは印刷されません。</t>
    <rPh sb="0" eb="2">
      <t>ヨウシキ</t>
    </rPh>
    <rPh sb="2" eb="3">
      <t>ナイ</t>
    </rPh>
    <rPh sb="4" eb="6">
      <t>フキダ</t>
    </rPh>
    <rPh sb="12" eb="14">
      <t>インサツ</t>
    </rPh>
    <phoneticPr fontId="2"/>
  </si>
  <si>
    <t>発注機関</t>
    <phoneticPr fontId="2"/>
  </si>
  <si>
    <t>活動箇所</t>
    <phoneticPr fontId="2"/>
  </si>
  <si>
    <t>発注機関</t>
    <phoneticPr fontId="2"/>
  </si>
  <si>
    <t>：リストから選択が必要な箇所</t>
    <rPh sb="6" eb="8">
      <t>センタク</t>
    </rPh>
    <rPh sb="9" eb="11">
      <t>ヒツヨウ</t>
    </rPh>
    <rPh sb="12" eb="14">
      <t>カショ</t>
    </rPh>
    <phoneticPr fontId="2"/>
  </si>
  <si>
    <t>0回</t>
    <rPh sb="1" eb="2">
      <t>カイ</t>
    </rPh>
    <phoneticPr fontId="2"/>
  </si>
  <si>
    <t>２　提出書類（下記項目の該当するもの）</t>
    <rPh sb="7" eb="9">
      <t>カキ</t>
    </rPh>
    <rPh sb="9" eb="11">
      <t>コウモク</t>
    </rPh>
    <rPh sb="12" eb="14">
      <t>ガイトウ</t>
    </rPh>
    <phoneticPr fontId="2"/>
  </si>
  <si>
    <t>○本エクセル形式のシート名着色の区分について</t>
    <rPh sb="1" eb="2">
      <t>ホン</t>
    </rPh>
    <rPh sb="6" eb="8">
      <t>ケイシキ</t>
    </rPh>
    <rPh sb="12" eb="13">
      <t>メイ</t>
    </rPh>
    <rPh sb="13" eb="15">
      <t>チャクショク</t>
    </rPh>
    <rPh sb="16" eb="18">
      <t>クブン</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</si>
  <si>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</si>
  <si>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</si>
  <si>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t>(1)</t>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</si>
  <si>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</si>
  <si>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t>(2)</t>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</si>
  <si>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</si>
  <si>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</si>
  <si>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(6)</t>
    <phoneticPr fontId="2"/>
  </si>
  <si>
    <t>(7)</t>
    <phoneticPr fontId="2"/>
  </si>
  <si>
    <t>(8)</t>
    <phoneticPr fontId="2"/>
  </si>
  <si>
    <t>(1)</t>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</si>
  <si>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</si>
  <si>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</si>
  <si>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単年度の対象工事件数が６０件を超える場合、「工事成績評定点の平均」欄の「件数」及び「平均点」は、自動計算されないため、直接記入すること。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</si>
  <si>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対象工事の工事成績評定点一覧表（別紙）を添付すること。</t>
    <rPh sb="0" eb="2">
      <t>タイショウ</t>
    </rPh>
    <rPh sb="2" eb="4">
      <t>コウジ</t>
    </rPh>
    <rPh sb="5" eb="7">
      <t>コウジ</t>
    </rPh>
    <rPh sb="7" eb="9">
      <t>セイセキ</t>
    </rPh>
    <rPh sb="9" eb="11">
      <t>ヒョウテイ</t>
    </rPh>
    <rPh sb="11" eb="12">
      <t>テン</t>
    </rPh>
    <rPh sb="12" eb="14">
      <t>イチラン</t>
    </rPh>
    <rPh sb="14" eb="15">
      <t>ヒョウ</t>
    </rPh>
    <rPh sb="16" eb="18">
      <t>ベッシ</t>
    </rPh>
    <rPh sb="20" eb="22">
      <t>テンプ</t>
    </rPh>
    <phoneticPr fontId="2"/>
  </si>
  <si>
    <t>工事種別については、各工事の契約時における「島根県土木工事仕様書」等において確認すること。</t>
    <phoneticPr fontId="2"/>
  </si>
  <si>
    <t>単年度の対象工事件数が１０件を超える場合、「工事成績評定点の平均」欄の「件数」及び「平均点」は、自動計算されないため、直接記入すること。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</si>
  <si>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受賞年度</t>
    <rPh sb="0" eb="2">
      <t>ジュショウ</t>
    </rPh>
    <rPh sb="2" eb="4">
      <t>ネンド</t>
    </rPh>
    <phoneticPr fontId="2"/>
  </si>
  <si>
    <t>企業回答12</t>
    <rPh sb="0" eb="2">
      <t>キギョウ</t>
    </rPh>
    <rPh sb="2" eb="4">
      <t>カイトウ</t>
    </rPh>
    <phoneticPr fontId="2"/>
  </si>
  <si>
    <t>企業回答13</t>
    <rPh sb="0" eb="2">
      <t>キギョウ</t>
    </rPh>
    <rPh sb="2" eb="4">
      <t>カイトウ</t>
    </rPh>
    <phoneticPr fontId="2"/>
  </si>
  <si>
    <t>受賞年度</t>
    <rPh sb="0" eb="2">
      <t>ジュショウ</t>
    </rPh>
    <rPh sb="2" eb="4">
      <t>ネンド</t>
    </rPh>
    <phoneticPr fontId="2"/>
  </si>
  <si>
    <t>対象年度において、島根県との防災協定締結実績の有無を記載すること。</t>
    <rPh sb="18" eb="20">
      <t>テイケツ</t>
    </rPh>
    <rPh sb="20" eb="22">
      <t>ジッセキ</t>
    </rPh>
    <rPh sb="23" eb="25">
      <t>ウム</t>
    </rPh>
    <phoneticPr fontId="2"/>
  </si>
  <si>
    <t>締結実績の有無</t>
    <rPh sb="0" eb="2">
      <t>テイケツ</t>
    </rPh>
    <rPh sb="2" eb="4">
      <t>ジッセキ</t>
    </rPh>
    <rPh sb="5" eb="7">
      <t>ウム</t>
    </rPh>
    <phoneticPr fontId="2"/>
  </si>
  <si>
    <t>対象年度において、島根県との家畜伝染病防疫協定締結実績の有無を記載すること。</t>
    <rPh sb="23" eb="25">
      <t>テイケツ</t>
    </rPh>
    <rPh sb="25" eb="27">
      <t>ジッセキ</t>
    </rPh>
    <rPh sb="28" eb="30">
      <t>ウム</t>
    </rPh>
    <phoneticPr fontId="2"/>
  </si>
  <si>
    <t>上記（４）の資料で評価対象地域が確認できない場合は、確認できる資料（位置図）を追加添付すること。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</si>
  <si>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上記事項の外、入札説明書本文にある要件を必ず確認すること。</t>
    <phoneticPr fontId="2"/>
  </si>
  <si>
    <t>元請・下請区分</t>
    <rPh sb="0" eb="2">
      <t>モトウケ</t>
    </rPh>
    <rPh sb="3" eb="5">
      <t>シタウ</t>
    </rPh>
    <rPh sb="5" eb="7">
      <t>クブン</t>
    </rPh>
    <phoneticPr fontId="2"/>
  </si>
  <si>
    <t>企業回答14</t>
    <rPh sb="0" eb="2">
      <t>キギョウ</t>
    </rPh>
    <rPh sb="2" eb="4">
      <t>カイトウ</t>
    </rPh>
    <phoneticPr fontId="2"/>
  </si>
  <si>
    <t>元請</t>
    <rPh sb="0" eb="2">
      <t>モトウケ</t>
    </rPh>
    <phoneticPr fontId="2"/>
  </si>
  <si>
    <t>下請</t>
    <rPh sb="0" eb="1">
      <t>シタ</t>
    </rPh>
    <rPh sb="1" eb="2">
      <t>ウ</t>
    </rPh>
    <phoneticPr fontId="2"/>
  </si>
  <si>
    <t>上記（２）の資料で評価対象地域が確認できない場合は、確認できる資料（位置図）を追加添付すること。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</si>
  <si>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特別共同企業体構成員の受賞の合計が○回以上ある場合は、代表的なもの○回分の提出でよい。</t>
    <rPh sb="0" eb="2">
      <t>トクベツ</t>
    </rPh>
    <rPh sb="2" eb="4">
      <t>キョウドウ</t>
    </rPh>
    <rPh sb="4" eb="7">
      <t>キギョウタイ</t>
    </rPh>
    <rPh sb="7" eb="9">
      <t>コウセイ</t>
    </rPh>
    <rPh sb="9" eb="10">
      <t>イン</t>
    </rPh>
    <rPh sb="11" eb="13">
      <t>ジュショウ</t>
    </rPh>
    <rPh sb="14" eb="16">
      <t>ゴウケイ</t>
    </rPh>
    <rPh sb="18" eb="19">
      <t>カイ</t>
    </rPh>
    <rPh sb="19" eb="21">
      <t>イジョウ</t>
    </rPh>
    <rPh sb="23" eb="25">
      <t>バアイ</t>
    </rPh>
    <rPh sb="27" eb="30">
      <t>ダイヒョウテキ</t>
    </rPh>
    <rPh sb="34" eb="35">
      <t>カイ</t>
    </rPh>
    <rPh sb="35" eb="36">
      <t>ブン</t>
    </rPh>
    <rPh sb="37" eb="39">
      <t>テイシュツ</t>
    </rPh>
    <phoneticPr fontId="2"/>
  </si>
  <si>
    <t>表彰の受賞が２回以上ある場合は、代表的なもの１回分の提出でよい。</t>
    <rPh sb="7" eb="8">
      <t>カイ</t>
    </rPh>
    <rPh sb="23" eb="24">
      <t>カイ</t>
    </rPh>
    <rPh sb="24" eb="25">
      <t>ブン</t>
    </rPh>
    <rPh sb="26" eb="28">
      <t>テイシュツ</t>
    </rPh>
    <phoneticPr fontId="2"/>
  </si>
  <si>
    <t>実績が2回以上ある場合は、代表的なもの２回分の提出でよい。</t>
    <rPh sb="0" eb="2">
      <t>ジッセキ</t>
    </rPh>
    <rPh sb="4" eb="7">
      <t>カイイジョウ</t>
    </rPh>
    <rPh sb="9" eb="11">
      <t>バアイ</t>
    </rPh>
    <rPh sb="13" eb="16">
      <t>ダイヒョウテキ</t>
    </rPh>
    <rPh sb="20" eb="21">
      <t>カイ</t>
    </rPh>
    <rPh sb="21" eb="22">
      <t>ブン</t>
    </rPh>
    <rPh sb="23" eb="25">
      <t>テイシュツ</t>
    </rPh>
    <phoneticPr fontId="2"/>
  </si>
  <si>
    <t>(1)</t>
    <phoneticPr fontId="2"/>
  </si>
  <si>
    <t>(1)</t>
    <phoneticPr fontId="2"/>
  </si>
  <si>
    <t>消防団協力事業所の認定の有無</t>
    <rPh sb="12" eb="14">
      <t>ウム</t>
    </rPh>
    <phoneticPr fontId="2"/>
  </si>
  <si>
    <t>(1)</t>
    <phoneticPr fontId="2"/>
  </si>
  <si>
    <t>工事内容</t>
    <rPh sb="0" eb="2">
      <t>コウジ</t>
    </rPh>
    <rPh sb="2" eb="4">
      <t>ナイヨウ</t>
    </rPh>
    <phoneticPr fontId="2"/>
  </si>
  <si>
    <t>施工実績①</t>
    <rPh sb="0" eb="2">
      <t>セコウ</t>
    </rPh>
    <rPh sb="2" eb="4">
      <t>ジッセキ</t>
    </rPh>
    <phoneticPr fontId="2"/>
  </si>
  <si>
    <t>施工実績②</t>
    <rPh sb="0" eb="2">
      <t>セコウ</t>
    </rPh>
    <rPh sb="2" eb="4">
      <t>ジッセキ</t>
    </rPh>
    <phoneticPr fontId="2"/>
  </si>
  <si>
    <t>施工経験①</t>
    <rPh sb="0" eb="2">
      <t>セコウ</t>
    </rPh>
    <rPh sb="2" eb="4">
      <t>ケイケン</t>
    </rPh>
    <phoneticPr fontId="2"/>
  </si>
  <si>
    <t>施工経験②</t>
    <rPh sb="0" eb="2">
      <t>セコウ</t>
    </rPh>
    <rPh sb="2" eb="4">
      <t>ケイケン</t>
    </rPh>
    <phoneticPr fontId="2"/>
  </si>
  <si>
    <t>元請・下請区分</t>
    <phoneticPr fontId="2"/>
  </si>
  <si>
    <t>元請・下請区分</t>
    <phoneticPr fontId="2"/>
  </si>
  <si>
    <t>ﾊｰﾄﾌﾙ活動</t>
    <rPh sb="5" eb="7">
      <t>カツドウ</t>
    </rPh>
    <phoneticPr fontId="2"/>
  </si>
  <si>
    <t>請負金額（最終・税込）</t>
    <phoneticPr fontId="2"/>
  </si>
  <si>
    <t>(1)</t>
    <phoneticPr fontId="2"/>
  </si>
  <si>
    <t>①</t>
    <phoneticPr fontId="2"/>
  </si>
  <si>
    <t>②</t>
    <phoneticPr fontId="2"/>
  </si>
  <si>
    <t>最終の見積参考資料（設計の変更回数が確認できる総括情報表と工事内訳表）。ただし、必ず当初、変更を含む契約書全ての写し（資料③）＋項目別評定点表（資料④）もしくは竣工検査済証の写し（資料⑤）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95" eb="97">
      <t>ツイカ</t>
    </rPh>
    <rPh sb="97" eb="99">
      <t>テンプ</t>
    </rPh>
    <phoneticPr fontId="2"/>
  </si>
  <si>
    <t>③</t>
    <phoneticPr fontId="2"/>
  </si>
  <si>
    <t>当初、変更を含む契約書全ての写し。</t>
    <phoneticPr fontId="2"/>
  </si>
  <si>
    <t>④</t>
    <phoneticPr fontId="2"/>
  </si>
  <si>
    <t>項目別評定点表。（島根県発注工事に限る。）</t>
    <phoneticPr fontId="2"/>
  </si>
  <si>
    <t>⑤</t>
    <phoneticPr fontId="2"/>
  </si>
  <si>
    <t>竣工検査済証の写し。</t>
    <rPh sb="0" eb="2">
      <t>シュンコウ</t>
    </rPh>
    <rPh sb="2" eb="4">
      <t>ケンサ</t>
    </rPh>
    <rPh sb="4" eb="5">
      <t>ズ</t>
    </rPh>
    <rPh sb="5" eb="6">
      <t>ショウ</t>
    </rPh>
    <rPh sb="7" eb="8">
      <t>ウツ</t>
    </rPh>
    <phoneticPr fontId="2"/>
  </si>
  <si>
    <t>⑥</t>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</si>
  <si>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⑧）も追加添付すること。）</t>
    <rPh sb="34" eb="36">
      <t>セイセキ</t>
    </rPh>
    <rPh sb="45" eb="46">
      <t>ムネ</t>
    </rPh>
    <rPh sb="54" eb="55">
      <t>テン</t>
    </rPh>
    <rPh sb="78" eb="80">
      <t>セイセキ</t>
    </rPh>
    <rPh sb="80" eb="82">
      <t>ヒョウテイ</t>
    </rPh>
    <rPh sb="106" eb="107">
      <t>ウツ</t>
    </rPh>
    <rPh sb="109" eb="111">
      <t>シリョウ</t>
    </rPh>
    <phoneticPr fontId="2"/>
  </si>
  <si>
    <t>⑦</t>
    <phoneticPr fontId="2"/>
  </si>
  <si>
    <t>資料①または資料②のみでは同種工事の施工実績（工事概要）が確認できない場合は、確認できる資料（工事名と設計の変更回数が確認できる最終図面等）。ただし、必ず当初、変更を含む契約書全ての写し（資料③）＋項目別評定点表（資料④）もしくは竣工検査済証の写し（資料⑤）を追加添付すること。</t>
    <rPh sb="23" eb="25">
      <t>コウジ</t>
    </rPh>
    <rPh sb="25" eb="27">
      <t>ガイヨウ</t>
    </rPh>
    <rPh sb="47" eb="49">
      <t>コウジ</t>
    </rPh>
    <rPh sb="49" eb="50">
      <t>メイ</t>
    </rPh>
    <rPh sb="51" eb="53">
      <t>セッケイ</t>
    </rPh>
    <rPh sb="54" eb="56">
      <t>ヘンコウ</t>
    </rPh>
    <rPh sb="56" eb="58">
      <t>カイスウ</t>
    </rPh>
    <rPh sb="59" eb="61">
      <t>カクニン</t>
    </rPh>
    <rPh sb="94" eb="96">
      <t>シリョウ</t>
    </rPh>
    <phoneticPr fontId="2"/>
  </si>
  <si>
    <t>⑧</t>
    <phoneticPr fontId="2"/>
  </si>
  <si>
    <t>発注者の証明書の写し。（上記資料①～⑦で確認できない記載内容（コリンズ登録番号を除く。）を全て証明してあるもの。）</t>
    <rPh sb="8" eb="9">
      <t>ウツ</t>
    </rPh>
    <rPh sb="12" eb="14">
      <t>ジョウキ</t>
    </rPh>
    <rPh sb="14" eb="16">
      <t>シリョウ</t>
    </rPh>
    <rPh sb="20" eb="22">
      <t>カクニン</t>
    </rPh>
    <rPh sb="26" eb="28">
      <t>キサイ</t>
    </rPh>
    <rPh sb="28" eb="30">
      <t>ナイヨウ</t>
    </rPh>
    <rPh sb="35" eb="37">
      <t>トウロク</t>
    </rPh>
    <rPh sb="37" eb="39">
      <t>バンゴウ</t>
    </rPh>
    <rPh sb="40" eb="41">
      <t>ノゾ</t>
    </rPh>
    <rPh sb="45" eb="46">
      <t>スベ</t>
    </rPh>
    <rPh sb="47" eb="49">
      <t>ショウメイ</t>
    </rPh>
    <phoneticPr fontId="2"/>
  </si>
  <si>
    <t>資料番号</t>
    <rPh sb="0" eb="2">
      <t>シリョウ</t>
    </rPh>
    <rPh sb="2" eb="4">
      <t>バンゴウ</t>
    </rPh>
    <phoneticPr fontId="2"/>
  </si>
  <si>
    <t>備考</t>
    <rPh sb="0" eb="2">
      <t>ビコウ</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</si>
  <si>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</si>
  <si>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</si>
  <si>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</si>
  <si>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</si>
  <si>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</si>
  <si>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</si>
  <si>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</si>
  <si>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</si>
  <si>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工事名称等</t>
    <rPh sb="0" eb="2">
      <t>コウジ</t>
    </rPh>
    <rPh sb="2" eb="4">
      <t>メイショウ</t>
    </rPh>
    <rPh sb="4" eb="5">
      <t>トウ</t>
    </rPh>
    <phoneticPr fontId="2"/>
  </si>
  <si>
    <t>○</t>
    <phoneticPr fontId="2"/>
  </si>
  <si>
    <t>（コリンズ登録番号）</t>
    <rPh sb="5" eb="7">
      <t>トウロク</t>
    </rPh>
    <rPh sb="7" eb="9">
      <t>バンゴウ</t>
    </rPh>
    <phoneticPr fontId="2"/>
  </si>
  <si>
    <t>①のみ対象</t>
    <rPh sb="3" eb="5">
      <t>タイショウ</t>
    </rPh>
    <phoneticPr fontId="2"/>
  </si>
  <si>
    <t>発注機関名</t>
    <rPh sb="0" eb="2">
      <t>ハッチュウ</t>
    </rPh>
    <rPh sb="2" eb="4">
      <t>キカン</t>
    </rPh>
    <rPh sb="4" eb="5">
      <t>メイ</t>
    </rPh>
    <phoneticPr fontId="2"/>
  </si>
  <si>
    <t>請負金額（最終・税込）</t>
    <rPh sb="0" eb="2">
      <t>ウケオイ</t>
    </rPh>
    <rPh sb="2" eb="4">
      <t>キンガク</t>
    </rPh>
    <rPh sb="5" eb="7">
      <t>サイシュウ</t>
    </rPh>
    <rPh sb="8" eb="10">
      <t>ゼイコミ</t>
    </rPh>
    <phoneticPr fontId="2"/>
  </si>
  <si>
    <t>特別（特定）JVの場合、出資比率</t>
    <rPh sb="0" eb="2">
      <t>トクベツ</t>
    </rPh>
    <rPh sb="3" eb="5">
      <t>トクテイ</t>
    </rPh>
    <rPh sb="9" eb="11">
      <t>バアイ</t>
    </rPh>
    <rPh sb="12" eb="14">
      <t>シュッシ</t>
    </rPh>
    <rPh sb="14" eb="16">
      <t>ヒリツ</t>
    </rPh>
    <phoneticPr fontId="2"/>
  </si>
  <si>
    <t>JV工事のみ対象</t>
    <rPh sb="2" eb="4">
      <t>コウジ</t>
    </rPh>
    <rPh sb="6" eb="8">
      <t>タイショウ</t>
    </rPh>
    <phoneticPr fontId="2"/>
  </si>
  <si>
    <t>工事概要</t>
    <rPh sb="0" eb="2">
      <t>コウジ</t>
    </rPh>
    <rPh sb="2" eb="4">
      <t>ガイヨウ</t>
    </rPh>
    <phoneticPr fontId="2"/>
  </si>
  <si>
    <t xml:space="preserve">②、③、④、⑤を必要に応じて追加添付
</t>
    <rPh sb="8" eb="10">
      <t>ヒツヨウ</t>
    </rPh>
    <rPh sb="11" eb="12">
      <t>オウ</t>
    </rPh>
    <phoneticPr fontId="2"/>
  </si>
  <si>
    <t>成績評定対象外工事の場合、⑧が必須（島根県発注工事以外）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</si>
  <si>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※１：上表の「○」は資料で確認ができるもの、「△」は全ては確認できないもの。</t>
    <rPh sb="3" eb="4">
      <t>ジョウ</t>
    </rPh>
    <rPh sb="4" eb="5">
      <t>ヒョウ</t>
    </rPh>
    <rPh sb="10" eb="12">
      <t>シリョウ</t>
    </rPh>
    <rPh sb="13" eb="15">
      <t>カクニン</t>
    </rPh>
    <rPh sb="26" eb="27">
      <t>スベ</t>
    </rPh>
    <rPh sb="29" eb="31">
      <t>カクニン</t>
    </rPh>
    <phoneticPr fontId="2"/>
  </si>
  <si>
    <t>※２：上表の資料②、③、④、⑤、⑥の「○」と「△」は、島根県発注工事の場合。</t>
    <rPh sb="3" eb="4">
      <t>ジョウ</t>
    </rPh>
    <rPh sb="4" eb="5">
      <t>ヒョウ</t>
    </rPh>
    <rPh sb="6" eb="8">
      <t>シリョウ</t>
    </rPh>
    <rPh sb="27" eb="30">
      <t>シマネケン</t>
    </rPh>
    <rPh sb="30" eb="32">
      <t>ハッチュウ</t>
    </rPh>
    <rPh sb="32" eb="34">
      <t>コウジ</t>
    </rPh>
    <rPh sb="35" eb="37">
      <t>バアイ</t>
    </rPh>
    <phoneticPr fontId="2"/>
  </si>
  <si>
    <t>（参考）代表的な提出資料の組合せ</t>
    <rPh sb="1" eb="3">
      <t>サンコウ</t>
    </rPh>
    <rPh sb="4" eb="6">
      <t>ダイヒョウ</t>
    </rPh>
    <rPh sb="6" eb="7">
      <t>テキ</t>
    </rPh>
    <rPh sb="8" eb="10">
      <t>テイシュツ</t>
    </rPh>
    <rPh sb="10" eb="12">
      <t>シリョウ</t>
    </rPh>
    <rPh sb="13" eb="15">
      <t>クミアワ</t>
    </rPh>
    <phoneticPr fontId="2"/>
  </si>
  <si>
    <t>パターン名</t>
    <rPh sb="4" eb="5">
      <t>メイ</t>
    </rPh>
    <phoneticPr fontId="2"/>
  </si>
  <si>
    <t>条件１</t>
    <rPh sb="0" eb="2">
      <t>ジョウケン</t>
    </rPh>
    <phoneticPr fontId="2"/>
  </si>
  <si>
    <t>条件２</t>
    <rPh sb="0" eb="2">
      <t>ジョウケン</t>
    </rPh>
    <phoneticPr fontId="2"/>
  </si>
  <si>
    <t>提出資料の組合せ</t>
    <rPh sb="0" eb="2">
      <t>テイシュツ</t>
    </rPh>
    <rPh sb="2" eb="4">
      <t>シリョウ</t>
    </rPh>
    <rPh sb="5" eb="7">
      <t>クミアワ</t>
    </rPh>
    <phoneticPr fontId="2"/>
  </si>
  <si>
    <t>コリンズのみで工事概要が確認可能。</t>
    <rPh sb="7" eb="9">
      <t>コウジ</t>
    </rPh>
    <rPh sb="9" eb="11">
      <t>ガイヨウ</t>
    </rPh>
    <rPh sb="12" eb="14">
      <t>カクニン</t>
    </rPh>
    <rPh sb="14" eb="16">
      <t>カノウ</t>
    </rPh>
    <phoneticPr fontId="2"/>
  </si>
  <si>
    <t>パターン２</t>
  </si>
  <si>
    <t>コリンズのみで工事概要が確認できない。最終の見積参考資料を追加添付。</t>
    <rPh sb="7" eb="9">
      <t>コウジ</t>
    </rPh>
    <rPh sb="9" eb="11">
      <t>ガイヨウ</t>
    </rPh>
    <rPh sb="12" eb="14">
      <t>カクニン</t>
    </rPh>
    <rPh sb="19" eb="21">
      <t>サイシュウ</t>
    </rPh>
    <rPh sb="22" eb="24">
      <t>ミツモリ</t>
    </rPh>
    <rPh sb="24" eb="26">
      <t>サンコウ</t>
    </rPh>
    <rPh sb="26" eb="28">
      <t>シリョウ</t>
    </rPh>
    <rPh sb="29" eb="31">
      <t>ツイカ</t>
    </rPh>
    <rPh sb="31" eb="33">
      <t>テンプ</t>
    </rPh>
    <phoneticPr fontId="2"/>
  </si>
  <si>
    <t>コリンズのみで工事概要が確認できない。最終図面等を追加添付。</t>
    <rPh sb="7" eb="9">
      <t>コウジ</t>
    </rPh>
    <rPh sb="9" eb="11">
      <t>ガイヨウ</t>
    </rPh>
    <rPh sb="12" eb="14">
      <t>カクニン</t>
    </rPh>
    <rPh sb="19" eb="21">
      <t>サイシュウ</t>
    </rPh>
    <rPh sb="21" eb="23">
      <t>ズメン</t>
    </rPh>
    <rPh sb="23" eb="24">
      <t>トウ</t>
    </rPh>
    <rPh sb="25" eb="27">
      <t>ツイカ</t>
    </rPh>
    <rPh sb="27" eb="29">
      <t>テンプ</t>
    </rPh>
    <phoneticPr fontId="2"/>
  </si>
  <si>
    <t>最終の見積参考資料で工事概要が確認可能。</t>
    <rPh sb="0" eb="2">
      <t>サイシュウ</t>
    </rPh>
    <rPh sb="3" eb="5">
      <t>ミツモリ</t>
    </rPh>
    <rPh sb="5" eb="7">
      <t>サンコウ</t>
    </rPh>
    <rPh sb="7" eb="9">
      <t>シリョウ</t>
    </rPh>
    <rPh sb="10" eb="12">
      <t>コウジ</t>
    </rPh>
    <rPh sb="12" eb="14">
      <t>ガイヨウ</t>
    </rPh>
    <rPh sb="15" eb="17">
      <t>カクニン</t>
    </rPh>
    <rPh sb="17" eb="19">
      <t>カノウ</t>
    </rPh>
    <phoneticPr fontId="2"/>
  </si>
  <si>
    <t>最終の見積参考資料で工事概要が確認できない。最終図面等を追加添付。</t>
    <rPh sb="0" eb="2">
      <t>サイシュウ</t>
    </rPh>
    <rPh sb="3" eb="5">
      <t>ミツモリ</t>
    </rPh>
    <rPh sb="5" eb="7">
      <t>サンコウ</t>
    </rPh>
    <rPh sb="7" eb="9">
      <t>シリョウ</t>
    </rPh>
    <rPh sb="10" eb="12">
      <t>コウジ</t>
    </rPh>
    <rPh sb="12" eb="14">
      <t>ガイヨウ</t>
    </rPh>
    <rPh sb="15" eb="17">
      <t>カクニン</t>
    </rPh>
    <rPh sb="22" eb="24">
      <t>サイシュウ</t>
    </rPh>
    <rPh sb="24" eb="26">
      <t>ズメン</t>
    </rPh>
    <rPh sb="26" eb="27">
      <t>トウ</t>
    </rPh>
    <rPh sb="28" eb="30">
      <t>ツイカ</t>
    </rPh>
    <rPh sb="30" eb="32">
      <t>テンプ</t>
    </rPh>
    <phoneticPr fontId="2"/>
  </si>
  <si>
    <t>施工実績が２回以上ある場合は、代表的なもの２回分の提出でよい。</t>
    <rPh sb="2" eb="4">
      <t>ジッセキ</t>
    </rPh>
    <phoneticPr fontId="2"/>
  </si>
  <si>
    <t>(1)</t>
    <phoneticPr fontId="2"/>
  </si>
  <si>
    <t>注意事項は、配置予定技術者①用の技術資料を参照。</t>
    <rPh sb="0" eb="2">
      <t>チュウイ</t>
    </rPh>
    <rPh sb="2" eb="4">
      <t>ジコウ</t>
    </rPh>
    <phoneticPr fontId="2"/>
  </si>
  <si>
    <t>(1)</t>
    <phoneticPr fontId="2"/>
  </si>
  <si>
    <t>①</t>
    <phoneticPr fontId="2"/>
  </si>
  <si>
    <t>②</t>
    <phoneticPr fontId="2"/>
  </si>
  <si>
    <t>最終の見積参考資料（設計の変更回数が確認できる総括情報表と工事内訳表）。ただし、必ず当初、変更を含む契約書全ての写し（資料③）＋項目別評定点表（資料④）もしくは竣工検査済証の写し（資料⑤）＋技術者の従事期間が確認できる資料（資料⑧及び資料⑨）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112" eb="114">
      <t>シリョウ</t>
    </rPh>
    <rPh sb="115" eb="116">
      <t>オヨ</t>
    </rPh>
    <rPh sb="117" eb="119">
      <t>シリョウ</t>
    </rPh>
    <rPh sb="122" eb="124">
      <t>ツイカ</t>
    </rPh>
    <rPh sb="124" eb="126">
      <t>テンプ</t>
    </rPh>
    <phoneticPr fontId="2"/>
  </si>
  <si>
    <t>③</t>
    <phoneticPr fontId="2"/>
  </si>
  <si>
    <t>当初、変更を含む契約書全ての写し。</t>
    <phoneticPr fontId="2"/>
  </si>
  <si>
    <t>④</t>
    <phoneticPr fontId="2"/>
  </si>
  <si>
    <t>項目別評定点表。（島根県発注工事に限る。）</t>
    <phoneticPr fontId="2"/>
  </si>
  <si>
    <t>⑤</t>
    <phoneticPr fontId="2"/>
  </si>
  <si>
    <t>⑥</t>
    <phoneticPr fontId="2"/>
  </si>
  <si>
    <t>⑦</t>
    <phoneticPr fontId="2"/>
  </si>
  <si>
    <t>⑧</t>
    <phoneticPr fontId="2"/>
  </si>
  <si>
    <t>⑨</t>
    <phoneticPr fontId="2"/>
  </si>
  <si>
    <t>技術者の従事期間（終）と従事時の役職が確認できる資料（最終の計画工程表兼工事履行報告書等）。（発注者が押印した資料の写しに限る。）</t>
    <rPh sb="9" eb="10">
      <t>オ</t>
    </rPh>
    <rPh sb="12" eb="14">
      <t>ジュウジ</t>
    </rPh>
    <rPh sb="14" eb="15">
      <t>ジ</t>
    </rPh>
    <rPh sb="16" eb="18">
      <t>ヤクショク</t>
    </rPh>
    <rPh sb="27" eb="29">
      <t>サイシュウ</t>
    </rPh>
    <rPh sb="43" eb="44">
      <t>トウ</t>
    </rPh>
    <rPh sb="47" eb="50">
      <t>ハッチュウシャ</t>
    </rPh>
    <rPh sb="51" eb="53">
      <t>オウイン</t>
    </rPh>
    <rPh sb="55" eb="57">
      <t>シリョウ</t>
    </rPh>
    <rPh sb="58" eb="59">
      <t>ウツ</t>
    </rPh>
    <rPh sb="61" eb="62">
      <t>カギ</t>
    </rPh>
    <phoneticPr fontId="2"/>
  </si>
  <si>
    <t>⑩</t>
    <phoneticPr fontId="2"/>
  </si>
  <si>
    <t>発注者の証明書の写し。（上記資料①～⑨で確認できない記載内容（コリンズ登録番号を除く。）を全て証明してあるもの。）</t>
    <phoneticPr fontId="2"/>
  </si>
  <si>
    <t>⑨</t>
    <phoneticPr fontId="2"/>
  </si>
  <si>
    <t>⑩</t>
    <phoneticPr fontId="2"/>
  </si>
  <si>
    <t>⑧の場合、始期のみ</t>
    <rPh sb="2" eb="4">
      <t>バアイ</t>
    </rPh>
    <rPh sb="5" eb="7">
      <t>シキ</t>
    </rPh>
    <phoneticPr fontId="2"/>
  </si>
  <si>
    <t>⑧、⑨は両方必要</t>
    <rPh sb="4" eb="6">
      <t>リョウホウ</t>
    </rPh>
    <rPh sb="6" eb="8">
      <t>ヒツヨウ</t>
    </rPh>
    <phoneticPr fontId="2"/>
  </si>
  <si>
    <t>従事時の役職</t>
    <rPh sb="0" eb="2">
      <t>ジュウジ</t>
    </rPh>
    <rPh sb="2" eb="3">
      <t>ジ</t>
    </rPh>
    <rPh sb="4" eb="6">
      <t>ヤクショク</t>
    </rPh>
    <phoneticPr fontId="2"/>
  </si>
  <si>
    <t>②、③、④、⑤を必要に応じて追加添付</t>
    <rPh sb="8" eb="10">
      <t>ヒツヨウ</t>
    </rPh>
    <rPh sb="11" eb="12">
      <t>オウ</t>
    </rPh>
    <rPh sb="14" eb="16">
      <t>ツイカ</t>
    </rPh>
    <rPh sb="16" eb="18">
      <t>テンプ</t>
    </rPh>
    <phoneticPr fontId="2"/>
  </si>
  <si>
    <t>成績評定対象外工事の場合、⑩が必須（島根県発注工事以外）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</si>
  <si>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条件３</t>
    <rPh sb="0" eb="2">
      <t>ジョウケン</t>
    </rPh>
    <phoneticPr fontId="2"/>
  </si>
  <si>
    <t>契約工期と技術者の従事期間が同じ。</t>
    <rPh sb="0" eb="2">
      <t>ケイヤク</t>
    </rPh>
    <rPh sb="2" eb="4">
      <t>コウキ</t>
    </rPh>
    <rPh sb="5" eb="8">
      <t>ギジュツシャ</t>
    </rPh>
    <rPh sb="9" eb="11">
      <t>ジュウジ</t>
    </rPh>
    <rPh sb="11" eb="13">
      <t>キカン</t>
    </rPh>
    <rPh sb="14" eb="15">
      <t>オナ</t>
    </rPh>
    <phoneticPr fontId="2"/>
  </si>
  <si>
    <t>上記パターン１～３のいずれかに該当。</t>
    <rPh sb="0" eb="2">
      <t>ジョウキ</t>
    </rPh>
    <rPh sb="15" eb="17">
      <t>ガイトウ</t>
    </rPh>
    <phoneticPr fontId="2"/>
  </si>
  <si>
    <t>契約工期と技術者の従事期間が異なる。</t>
    <rPh sb="0" eb="2">
      <t>ケイヤク</t>
    </rPh>
    <rPh sb="2" eb="4">
      <t>コウキ</t>
    </rPh>
    <rPh sb="5" eb="8">
      <t>ギジュツシャ</t>
    </rPh>
    <rPh sb="9" eb="11">
      <t>ジュウジ</t>
    </rPh>
    <rPh sb="11" eb="13">
      <t>キカン</t>
    </rPh>
    <rPh sb="14" eb="15">
      <t>コト</t>
    </rPh>
    <phoneticPr fontId="2"/>
  </si>
  <si>
    <t>技術者の従事期間を確認できる資料の追加添付が必要。</t>
    <rPh sb="0" eb="3">
      <t>ギジュツシャ</t>
    </rPh>
    <rPh sb="4" eb="6">
      <t>ジュウジ</t>
    </rPh>
    <rPh sb="6" eb="8">
      <t>キカン</t>
    </rPh>
    <rPh sb="9" eb="11">
      <t>カクニン</t>
    </rPh>
    <rPh sb="14" eb="16">
      <t>シリョウ</t>
    </rPh>
    <rPh sb="17" eb="19">
      <t>ツイカ</t>
    </rPh>
    <rPh sb="19" eb="21">
      <t>テンプ</t>
    </rPh>
    <rPh sb="22" eb="24">
      <t>ヒツヨウ</t>
    </rPh>
    <phoneticPr fontId="2"/>
  </si>
  <si>
    <t>技術者の従事期間を確認できる資料が準備できない。</t>
    <rPh sb="0" eb="3">
      <t>ギジュツシャ</t>
    </rPh>
    <rPh sb="4" eb="6">
      <t>ジュウジ</t>
    </rPh>
    <rPh sb="6" eb="8">
      <t>キカン</t>
    </rPh>
    <rPh sb="9" eb="11">
      <t>カクニン</t>
    </rPh>
    <rPh sb="14" eb="16">
      <t>シリョウ</t>
    </rPh>
    <rPh sb="17" eb="19">
      <t>ジュンビ</t>
    </rPh>
    <phoneticPr fontId="2"/>
  </si>
  <si>
    <t>技術資料提出時に配置予定技術者が特定できない場合は、複数の候補者を記入できる。その場合、審査は候補者のうち配置予定技術者の評価点合計が最も低い者で評価する。</t>
  </si>
  <si>
    <t>請負金額（最終・税込）</t>
    <phoneticPr fontId="2"/>
  </si>
  <si>
    <t>(1)</t>
    <phoneticPr fontId="2"/>
  </si>
  <si>
    <t>①</t>
    <phoneticPr fontId="2"/>
  </si>
  <si>
    <t>②</t>
    <phoneticPr fontId="2"/>
  </si>
  <si>
    <t>③</t>
    <phoneticPr fontId="2"/>
  </si>
  <si>
    <t>当初、変更を含む契約書全ての写し。</t>
    <phoneticPr fontId="2"/>
  </si>
  <si>
    <t>④</t>
    <phoneticPr fontId="2"/>
  </si>
  <si>
    <t>⑤</t>
    <phoneticPr fontId="2"/>
  </si>
  <si>
    <t>⑥</t>
    <phoneticPr fontId="2"/>
  </si>
  <si>
    <t>⑦</t>
    <phoneticPr fontId="2"/>
  </si>
  <si>
    <t>⑧</t>
    <phoneticPr fontId="2"/>
  </si>
  <si>
    <t>発注者の証明書の写し。</t>
    <rPh sb="8" eb="9">
      <t>ウツ</t>
    </rPh>
    <phoneticPr fontId="2"/>
  </si>
  <si>
    <t>⑧</t>
    <phoneticPr fontId="2"/>
  </si>
  <si>
    <t>パターン１</t>
    <phoneticPr fontId="2"/>
  </si>
  <si>
    <t>①+④</t>
    <phoneticPr fontId="2"/>
  </si>
  <si>
    <t>①+⑥</t>
    <phoneticPr fontId="2"/>
  </si>
  <si>
    <t>パターン３</t>
    <phoneticPr fontId="2"/>
  </si>
  <si>
    <t>①+③+④+⑦</t>
    <phoneticPr fontId="2"/>
  </si>
  <si>
    <t>(4)</t>
    <phoneticPr fontId="2"/>
  </si>
  <si>
    <t>配置予定技術者が主任（監理）技術者として従事した工事実績</t>
    <rPh sb="0" eb="4">
      <t>ハイチヨテイ</t>
    </rPh>
    <rPh sb="4" eb="7">
      <t>ギジュツシャ</t>
    </rPh>
    <rPh sb="24" eb="26">
      <t>コウジ</t>
    </rPh>
    <rPh sb="26" eb="28">
      <t>ジッセキ</t>
    </rPh>
    <phoneticPr fontId="2"/>
  </si>
  <si>
    <t>島根県（総務部、農林水産部、土木部）</t>
    <phoneticPr fontId="2"/>
  </si>
  <si>
    <t>建設工事の種類</t>
    <phoneticPr fontId="2"/>
  </si>
  <si>
    <t>対象工事の工事成績評定点（技術者）一覧表（別紙）を添付すること。</t>
    <rPh sb="13" eb="16">
      <t>ギジュツシャ</t>
    </rPh>
    <phoneticPr fontId="2"/>
  </si>
  <si>
    <t>工事成績評定点（技術者）一覧表（別紙）の記入欄を追加した場合、「工事成績評定点の平均」欄の「件数」及び「平均点」は、自動計算されないため、直接記入すること。</t>
    <rPh sb="0" eb="2">
      <t>コウジ</t>
    </rPh>
    <rPh sb="2" eb="4">
      <t>セイセキ</t>
    </rPh>
    <rPh sb="4" eb="6">
      <t>ヒョウテイ</t>
    </rPh>
    <rPh sb="6" eb="7">
      <t>テン</t>
    </rPh>
    <rPh sb="8" eb="11">
      <t>ギジュツシャ</t>
    </rPh>
    <rPh sb="12" eb="14">
      <t>イチラン</t>
    </rPh>
    <rPh sb="14" eb="15">
      <t>ヒョウ</t>
    </rPh>
    <rPh sb="16" eb="18">
      <t>ベッシ</t>
    </rPh>
    <rPh sb="20" eb="22">
      <t>キニュウ</t>
    </rPh>
    <rPh sb="22" eb="23">
      <t>ラン</t>
    </rPh>
    <rPh sb="24" eb="26">
      <t>ツイカ</t>
    </rPh>
    <rPh sb="28" eb="30">
      <t>バアイ</t>
    </rPh>
    <phoneticPr fontId="2"/>
  </si>
  <si>
    <t>：技術者評定点のシートとリンク</t>
    <rPh sb="1" eb="4">
      <t>ギジュツシャ</t>
    </rPh>
    <rPh sb="4" eb="6">
      <t>ヒョウテイ</t>
    </rPh>
    <rPh sb="6" eb="7">
      <t>テン</t>
    </rPh>
    <phoneticPr fontId="2"/>
  </si>
  <si>
    <t>（参考）</t>
    <rPh sb="1" eb="3">
      <t>サンコウ</t>
    </rPh>
    <phoneticPr fontId="2"/>
  </si>
  <si>
    <t>平均点</t>
    <rPh sb="0" eb="3">
      <t>ヘイキンテン</t>
    </rPh>
    <phoneticPr fontId="2"/>
  </si>
  <si>
    <t>(1)</t>
    <phoneticPr fontId="2"/>
  </si>
  <si>
    <t>(1)</t>
    <phoneticPr fontId="2"/>
  </si>
  <si>
    <t>：「第1グループ用シート」とリンク</t>
    <rPh sb="2" eb="3">
      <t>ダイ</t>
    </rPh>
    <rPh sb="8" eb="9">
      <t>ヨウ</t>
    </rPh>
    <phoneticPr fontId="2"/>
  </si>
  <si>
    <t>新規雇用の内容</t>
    <rPh sb="0" eb="2">
      <t>シンキ</t>
    </rPh>
    <rPh sb="2" eb="4">
      <t>コヨウ</t>
    </rPh>
    <rPh sb="5" eb="7">
      <t>ナイヨウ</t>
    </rPh>
    <phoneticPr fontId="2"/>
  </si>
  <si>
    <t>新規雇用年月日</t>
    <rPh sb="0" eb="2">
      <t>シンキ</t>
    </rPh>
    <rPh sb="2" eb="4">
      <t>コヨウ</t>
    </rPh>
    <rPh sb="4" eb="7">
      <t>ネンガッピ</t>
    </rPh>
    <phoneticPr fontId="2"/>
  </si>
  <si>
    <t>島根県内</t>
    <rPh sb="0" eb="2">
      <t>シマネ</t>
    </rPh>
    <rPh sb="2" eb="3">
      <t>ケン</t>
    </rPh>
    <rPh sb="3" eb="4">
      <t>ナイ</t>
    </rPh>
    <phoneticPr fontId="2"/>
  </si>
  <si>
    <t>島根県内</t>
    <rPh sb="0" eb="3">
      <t>シマネケン</t>
    </rPh>
    <rPh sb="3" eb="4">
      <t>ナイ</t>
    </rPh>
    <phoneticPr fontId="2"/>
  </si>
  <si>
    <t>海上援助活動の実績</t>
    <rPh sb="1" eb="2">
      <t>ウエ</t>
    </rPh>
    <rPh sb="2" eb="4">
      <t>エンジョ</t>
    </rPh>
    <phoneticPr fontId="2"/>
  </si>
  <si>
    <t>海上援助活動の実績</t>
    <rPh sb="0" eb="2">
      <t>カイジョウ</t>
    </rPh>
    <rPh sb="2" eb="4">
      <t>エンジョ</t>
    </rPh>
    <rPh sb="4" eb="6">
      <t>カツドウ</t>
    </rPh>
    <rPh sb="7" eb="9">
      <t>ジッセキ</t>
    </rPh>
    <phoneticPr fontId="2"/>
  </si>
  <si>
    <t>海上援助活動の内容</t>
    <rPh sb="0" eb="2">
      <t>カイジョウ</t>
    </rPh>
    <rPh sb="2" eb="4">
      <t>エンジョ</t>
    </rPh>
    <rPh sb="4" eb="6">
      <t>カツドウ</t>
    </rPh>
    <rPh sb="7" eb="9">
      <t>ナイヨウ</t>
    </rPh>
    <phoneticPr fontId="2"/>
  </si>
  <si>
    <t>一般土木工事</t>
    <rPh sb="0" eb="2">
      <t>イッパン</t>
    </rPh>
    <rPh sb="2" eb="4">
      <t>ドボク</t>
    </rPh>
    <rPh sb="4" eb="6">
      <t>コウジ</t>
    </rPh>
    <phoneticPr fontId="2"/>
  </si>
  <si>
    <t>土木一式工事</t>
    <rPh sb="0" eb="2">
      <t>ドボク</t>
    </rPh>
    <rPh sb="2" eb="4">
      <t>イッシキ</t>
    </rPh>
    <rPh sb="4" eb="6">
      <t>コウジ</t>
    </rPh>
    <phoneticPr fontId="2"/>
  </si>
  <si>
    <t>舗装工事</t>
    <rPh sb="0" eb="2">
      <t>ホソウ</t>
    </rPh>
    <rPh sb="2" eb="4">
      <t>コウジ</t>
    </rPh>
    <phoneticPr fontId="2"/>
  </si>
  <si>
    <t>とび・土工・コンクリート工事</t>
    <rPh sb="3" eb="4">
      <t>ド</t>
    </rPh>
    <rPh sb="4" eb="5">
      <t>コウ</t>
    </rPh>
    <rPh sb="12" eb="14">
      <t>コウジ</t>
    </rPh>
    <phoneticPr fontId="2"/>
  </si>
  <si>
    <t>鋼橋上部工事</t>
    <rPh sb="0" eb="2">
      <t>コウキョウ</t>
    </rPh>
    <rPh sb="2" eb="4">
      <t>ジョウブ</t>
    </rPh>
    <rPh sb="4" eb="6">
      <t>コウジ</t>
    </rPh>
    <phoneticPr fontId="2"/>
  </si>
  <si>
    <t>鋼構造物工事</t>
    <rPh sb="0" eb="1">
      <t>コウ</t>
    </rPh>
    <rPh sb="1" eb="4">
      <t>コウゾウブツ</t>
    </rPh>
    <rPh sb="4" eb="6">
      <t>コウジ</t>
    </rPh>
    <phoneticPr fontId="2"/>
  </si>
  <si>
    <t>ﾌﾟﾚｽﾄﾚｽﾄｺﾝｸﾘｰﾄ構造物工事</t>
    <rPh sb="14" eb="17">
      <t>コウゾウブツ</t>
    </rPh>
    <rPh sb="17" eb="19">
      <t>コウジ</t>
    </rPh>
    <phoneticPr fontId="2"/>
  </si>
  <si>
    <t>港湾工事</t>
    <rPh sb="0" eb="2">
      <t>コウワン</t>
    </rPh>
    <rPh sb="2" eb="4">
      <t>コウジ</t>
    </rPh>
    <phoneticPr fontId="2"/>
  </si>
  <si>
    <t>しゅんせつ工事</t>
    <rPh sb="5" eb="7">
      <t>コウジ</t>
    </rPh>
    <phoneticPr fontId="2"/>
  </si>
  <si>
    <t>機械設備工事</t>
    <rPh sb="0" eb="2">
      <t>キカイ</t>
    </rPh>
    <rPh sb="2" eb="4">
      <t>セツビ</t>
    </rPh>
    <rPh sb="4" eb="6">
      <t>コウジ</t>
    </rPh>
    <phoneticPr fontId="2"/>
  </si>
  <si>
    <t>機械器具設置工事</t>
    <rPh sb="0" eb="2">
      <t>キカイ</t>
    </rPh>
    <rPh sb="2" eb="4">
      <t>キグ</t>
    </rPh>
    <rPh sb="4" eb="6">
      <t>セッチ</t>
    </rPh>
    <rPh sb="6" eb="8">
      <t>コウジ</t>
    </rPh>
    <phoneticPr fontId="2"/>
  </si>
  <si>
    <t>塗装工事</t>
    <rPh sb="0" eb="2">
      <t>トソウ</t>
    </rPh>
    <rPh sb="2" eb="4">
      <t>コウジ</t>
    </rPh>
    <phoneticPr fontId="2"/>
  </si>
  <si>
    <t>造園工事</t>
    <rPh sb="0" eb="2">
      <t>ゾウエン</t>
    </rPh>
    <rPh sb="2" eb="4">
      <t>コウジ</t>
    </rPh>
    <phoneticPr fontId="2"/>
  </si>
  <si>
    <t>さく井工事</t>
    <rPh sb="2" eb="3">
      <t>セイ</t>
    </rPh>
    <rPh sb="3" eb="5">
      <t>コウジ</t>
    </rPh>
    <phoneticPr fontId="2"/>
  </si>
  <si>
    <t>法面処理工事</t>
    <rPh sb="0" eb="2">
      <t>ノリメン</t>
    </rPh>
    <rPh sb="2" eb="4">
      <t>ショリ</t>
    </rPh>
    <rPh sb="4" eb="6">
      <t>コウジ</t>
    </rPh>
    <phoneticPr fontId="2"/>
  </si>
  <si>
    <t>電気工事</t>
    <rPh sb="0" eb="2">
      <t>デンキ</t>
    </rPh>
    <rPh sb="2" eb="4">
      <t>コウジ</t>
    </rPh>
    <phoneticPr fontId="2"/>
  </si>
  <si>
    <t>維持修繕工事</t>
    <rPh sb="0" eb="2">
      <t>イジ</t>
    </rPh>
    <rPh sb="2" eb="4">
      <t>シュウゼン</t>
    </rPh>
    <rPh sb="4" eb="6">
      <t>コウジ</t>
    </rPh>
    <phoneticPr fontId="2"/>
  </si>
  <si>
    <t>管工事</t>
    <rPh sb="0" eb="1">
      <t>カン</t>
    </rPh>
    <rPh sb="1" eb="3">
      <t>コウジ</t>
    </rPh>
    <phoneticPr fontId="2"/>
  </si>
  <si>
    <t>グラウト工事</t>
    <rPh sb="4" eb="6">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</si>
  <si>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</si>
  <si>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</si>
  <si>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電気通信工事</t>
    <rPh sb="0" eb="2">
      <t>デンキ</t>
    </rPh>
    <rPh sb="2" eb="4">
      <t>ツウシン</t>
    </rPh>
    <rPh sb="4" eb="6">
      <t>コウジ</t>
    </rPh>
    <phoneticPr fontId="2"/>
  </si>
  <si>
    <t>通信設備工事</t>
    <rPh sb="0" eb="2">
      <t>ツウシン</t>
    </rPh>
    <rPh sb="2" eb="4">
      <t>セツビ</t>
    </rPh>
    <rPh sb="4" eb="6">
      <t>コウジ</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</si>
  <si>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2"/>
  </si>
  <si>
    <t>入力状況</t>
    <rPh sb="0" eb="2">
      <t>ニュウリョク</t>
    </rPh>
    <rPh sb="2" eb="4">
      <t>ジョウキョウ</t>
    </rPh>
    <phoneticPr fontId="2"/>
  </si>
  <si>
    <t>判定用</t>
    <rPh sb="0" eb="2">
      <t>ハンテイ</t>
    </rPh>
    <rPh sb="2" eb="3">
      <t>ヨウ</t>
    </rPh>
    <phoneticPr fontId="2"/>
  </si>
  <si>
    <t>表示（工事種別）</t>
    <rPh sb="0" eb="2">
      <t>ヒョウジ</t>
    </rPh>
    <phoneticPr fontId="2"/>
  </si>
  <si>
    <t>表示（建設工事の種類）</t>
    <rPh sb="0" eb="2">
      <t>ヒョウジ</t>
    </rPh>
    <phoneticPr fontId="2"/>
  </si>
  <si>
    <t>工事成績評価対象期間</t>
    <rPh sb="0" eb="2">
      <t>コウジ</t>
    </rPh>
    <rPh sb="2" eb="4">
      <t>セイセキ</t>
    </rPh>
    <rPh sb="4" eb="6">
      <t>ヒョウカ</t>
    </rPh>
    <rPh sb="6" eb="8">
      <t>タイショウ</t>
    </rPh>
    <rPh sb="8" eb="10">
      <t>キカン</t>
    </rPh>
    <phoneticPr fontId="2"/>
  </si>
  <si>
    <t>一般土木工事、維持修繕工事</t>
    <rPh sb="0" eb="2">
      <t>イッパン</t>
    </rPh>
    <rPh sb="2" eb="4">
      <t>ドボク</t>
    </rPh>
    <rPh sb="4" eb="6">
      <t>コウジ</t>
    </rPh>
    <rPh sb="7" eb="9">
      <t>イジ</t>
    </rPh>
    <rPh sb="9" eb="11">
      <t>シュウゼン</t>
    </rPh>
    <rPh sb="11" eb="13">
      <t>コウジ</t>
    </rPh>
    <phoneticPr fontId="2"/>
  </si>
  <si>
    <t>土木一式工事、とび・土工・ｺﾝｸﾘｰﾄ工事、しゅんせつ工事</t>
    <rPh sb="0" eb="2">
      <t>ドボク</t>
    </rPh>
    <rPh sb="2" eb="4">
      <t>イッシキ</t>
    </rPh>
    <rPh sb="4" eb="6">
      <t>コウジ</t>
    </rPh>
    <rPh sb="10" eb="11">
      <t>ド</t>
    </rPh>
    <rPh sb="11" eb="12">
      <t>コウ</t>
    </rPh>
    <rPh sb="19" eb="21">
      <t>コウジ</t>
    </rPh>
    <rPh sb="27" eb="29">
      <t>コウジ</t>
    </rPh>
    <phoneticPr fontId="2"/>
  </si>
  <si>
    <t>ﾌﾟﾚｽﾄﾚｽﾄｺﾝｸﾘｰﾄ構造物工事（旧ﾌﾟﾚｽﾄﾚｽﾄｺﾝｸﾘｰﾄ工事）</t>
    <rPh sb="14" eb="17">
      <t>コウゾウブツ</t>
    </rPh>
    <rPh sb="17" eb="19">
      <t>コウジ</t>
    </rPh>
    <rPh sb="20" eb="21">
      <t>キュウ</t>
    </rPh>
    <rPh sb="35" eb="37">
      <t>コウジ</t>
    </rPh>
    <phoneticPr fontId="2"/>
  </si>
  <si>
    <t>土木一式工事、しゅんせつ工事</t>
    <rPh sb="0" eb="2">
      <t>ドボク</t>
    </rPh>
    <rPh sb="2" eb="4">
      <t>イッシキ</t>
    </rPh>
    <rPh sb="4" eb="6">
      <t>コウジ</t>
    </rPh>
    <rPh sb="12" eb="14">
      <t>コウジ</t>
    </rPh>
    <phoneticPr fontId="2"/>
  </si>
  <si>
    <t>機械器具設置工事、鋼構造物工事</t>
    <rPh sb="0" eb="2">
      <t>キカイ</t>
    </rPh>
    <rPh sb="2" eb="4">
      <t>キグ</t>
    </rPh>
    <rPh sb="4" eb="6">
      <t>セッチ</t>
    </rPh>
    <rPh sb="6" eb="8">
      <t>コウジ</t>
    </rPh>
    <rPh sb="9" eb="10">
      <t>コウ</t>
    </rPh>
    <rPh sb="10" eb="13">
      <t>コウゾウブツ</t>
    </rPh>
    <rPh sb="13" eb="15">
      <t>コウジ</t>
    </rPh>
    <phoneticPr fontId="2"/>
  </si>
  <si>
    <t>工事成績（過去5年間で評価）</t>
    <rPh sb="0" eb="2">
      <t>コウジ</t>
    </rPh>
    <rPh sb="2" eb="4">
      <t>セイセキ</t>
    </rPh>
    <rPh sb="5" eb="7">
      <t>カコ</t>
    </rPh>
    <rPh sb="8" eb="10">
      <t>ネンカン</t>
    </rPh>
    <rPh sb="11" eb="13">
      <t>ヒョウカ</t>
    </rPh>
    <phoneticPr fontId="2"/>
  </si>
  <si>
    <t>塗装工事、維持修繕工事</t>
    <rPh sb="0" eb="2">
      <t>トソウ</t>
    </rPh>
    <rPh sb="2" eb="4">
      <t>コウジ</t>
    </rPh>
    <rPh sb="5" eb="7">
      <t>イジ</t>
    </rPh>
    <rPh sb="7" eb="9">
      <t>シュウゼン</t>
    </rPh>
    <rPh sb="9" eb="11">
      <t>コウジ</t>
    </rPh>
    <phoneticPr fontId="2"/>
  </si>
  <si>
    <t>電気工事、維持修繕工事</t>
    <rPh sb="0" eb="2">
      <t>デンキ</t>
    </rPh>
    <rPh sb="2" eb="4">
      <t>コウジ</t>
    </rPh>
    <rPh sb="5" eb="7">
      <t>イジ</t>
    </rPh>
    <rPh sb="7" eb="9">
      <t>シュウゼン</t>
    </rPh>
    <rPh sb="9" eb="11">
      <t>コウジ</t>
    </rPh>
    <phoneticPr fontId="2"/>
  </si>
  <si>
    <t>土木一式工事、とび・土工・ｺﾝｸﾘｰﾄ工事</t>
    <rPh sb="0" eb="2">
      <t>ドボク</t>
    </rPh>
    <rPh sb="2" eb="4">
      <t>イッシキ</t>
    </rPh>
    <rPh sb="4" eb="6">
      <t>コウジ</t>
    </rPh>
    <rPh sb="10" eb="11">
      <t>ド</t>
    </rPh>
    <rPh sb="11" eb="12">
      <t>コウ</t>
    </rPh>
    <rPh sb="19" eb="21">
      <t>コウジ</t>
    </rPh>
    <phoneticPr fontId="2"/>
  </si>
  <si>
    <t>管工事、水道施設工事</t>
    <rPh sb="0" eb="1">
      <t>カン</t>
    </rPh>
    <rPh sb="1" eb="3">
      <t>コウジ</t>
    </rPh>
    <rPh sb="4" eb="6">
      <t>スイドウ</t>
    </rPh>
    <rPh sb="6" eb="8">
      <t>シセツ</t>
    </rPh>
    <rPh sb="8" eb="10">
      <t>コウジ</t>
    </rPh>
    <phoneticPr fontId="2"/>
  </si>
  <si>
    <t>評価対象工事は、個別判断</t>
    <rPh sb="0" eb="2">
      <t>ヒョウカ</t>
    </rPh>
    <rPh sb="2" eb="4">
      <t>タイショウ</t>
    </rPh>
    <rPh sb="4" eb="6">
      <t>コウジ</t>
    </rPh>
    <rPh sb="8" eb="10">
      <t>コベツ</t>
    </rPh>
    <rPh sb="10" eb="12">
      <t>ハンダン</t>
    </rPh>
    <phoneticPr fontId="2"/>
  </si>
  <si>
    <t>若手技術者・従業員の新規雇用</t>
    <rPh sb="0" eb="2">
      <t>ワカテ</t>
    </rPh>
    <rPh sb="2" eb="5">
      <t>ギジュツシャ</t>
    </rPh>
    <rPh sb="6" eb="9">
      <t>ジュウギョウイン</t>
    </rPh>
    <rPh sb="10" eb="12">
      <t>シンキ</t>
    </rPh>
    <rPh sb="12" eb="14">
      <t>コヨウ</t>
    </rPh>
    <phoneticPr fontId="12"/>
  </si>
  <si>
    <t>若手技術者・若手従業員の新規雇用(JV)</t>
    <rPh sb="0" eb="2">
      <t>ワカテ</t>
    </rPh>
    <rPh sb="2" eb="5">
      <t>ギジュツシャ</t>
    </rPh>
    <rPh sb="6" eb="8">
      <t>ワカテ</t>
    </rPh>
    <rPh sb="8" eb="11">
      <t>ジュウギョウイン</t>
    </rPh>
    <rPh sb="12" eb="14">
      <t>シンキ</t>
    </rPh>
    <rPh sb="14" eb="16">
      <t>コヨウ</t>
    </rPh>
    <phoneticPr fontId="2"/>
  </si>
  <si>
    <t>ただし、入札参加希望者と直接的かつ恒常的な雇用関係にあること。</t>
    <phoneticPr fontId="2"/>
  </si>
  <si>
    <t>対象：</t>
    <rPh sb="0" eb="2">
      <t>タイショウ</t>
    </rPh>
    <phoneticPr fontId="2"/>
  </si>
  <si>
    <t>新規雇用した若手技術者・若手従業員の氏名</t>
    <rPh sb="12" eb="14">
      <t>ワカテ</t>
    </rPh>
    <rPh sb="14" eb="17">
      <t>ジュウギョウイン</t>
    </rPh>
    <phoneticPr fontId="2"/>
  </si>
  <si>
    <t>○若手技術者・若手従業員の新規雇用があれば、下表を記載すること。</t>
    <rPh sb="1" eb="3">
      <t>ワカテ</t>
    </rPh>
    <rPh sb="3" eb="6">
      <t>ギジュツシャ</t>
    </rPh>
    <rPh sb="7" eb="9">
      <t>ワカテ</t>
    </rPh>
    <rPh sb="9" eb="12">
      <t>ジュウギョウイン</t>
    </rPh>
    <rPh sb="13" eb="15">
      <t>シンキ</t>
    </rPh>
    <rPh sb="15" eb="17">
      <t>コヨウ</t>
    </rPh>
    <rPh sb="22" eb="24">
      <t>カヒョウ</t>
    </rPh>
    <rPh sb="25" eb="27">
      <t>キサイ</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</si>
  <si>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</si>
  <si>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</si>
  <si>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若手技術者・従業員の新規雇用（JV）</t>
    <rPh sb="0" eb="2">
      <t>ワカテ</t>
    </rPh>
    <rPh sb="2" eb="5">
      <t>ギジュツシャ</t>
    </rPh>
    <rPh sb="6" eb="9">
      <t>ジュウギョウイン</t>
    </rPh>
    <rPh sb="10" eb="12">
      <t>シンキ</t>
    </rPh>
    <rPh sb="12" eb="14">
      <t>コヨウ</t>
    </rPh>
    <phoneticPr fontId="2"/>
  </si>
  <si>
    <t>若手技術者・従業員の新規雇用（JV）</t>
    <phoneticPr fontId="2"/>
  </si>
  <si>
    <t>若手技術者・若手従業員の新規雇用</t>
    <phoneticPr fontId="2"/>
  </si>
  <si>
    <t>新規雇用①</t>
    <rPh sb="0" eb="2">
      <t>シンキ</t>
    </rPh>
    <rPh sb="2" eb="4">
      <t>コヨウ</t>
    </rPh>
    <phoneticPr fontId="2"/>
  </si>
  <si>
    <t>新規雇用②</t>
    <rPh sb="0" eb="2">
      <t>シンキ</t>
    </rPh>
    <rPh sb="2" eb="4">
      <t>コヨウ</t>
    </rPh>
    <phoneticPr fontId="2"/>
  </si>
  <si>
    <t>（c）.上記（a）、（b）以外の若手従業員</t>
    <rPh sb="4" eb="6">
      <t>ジョウキ</t>
    </rPh>
    <rPh sb="13" eb="15">
      <t>イガイ</t>
    </rPh>
    <rPh sb="16" eb="18">
      <t>ワカテ</t>
    </rPh>
    <rPh sb="18" eb="21">
      <t>ジュウギョウイン</t>
    </rPh>
    <phoneticPr fontId="2"/>
  </si>
  <si>
    <t>（b）に該当する場合、資格者証の写しを添付すること。</t>
    <phoneticPr fontId="2"/>
  </si>
  <si>
    <t>雇用①</t>
    <rPh sb="0" eb="2">
      <t>コヨウ</t>
    </rPh>
    <phoneticPr fontId="2"/>
  </si>
  <si>
    <t>雇用②</t>
    <rPh sb="0" eb="2">
      <t>コヨウ</t>
    </rPh>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</si>
  <si>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</si>
  <si>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</si>
  <si>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</si>
  <si>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</si>
  <si>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</si>
  <si>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ﾌﾞﾙﾄﾞｰｻﾞｰ</t>
    <phoneticPr fontId="2"/>
  </si>
  <si>
    <t>ﾄﾗｸﾀｰｼｮﾍﾞﾙ</t>
    <phoneticPr fontId="2"/>
  </si>
  <si>
    <t>ﾓｰﾀｰｸﾞﾚｰﾀﾞｰ</t>
    <phoneticPr fontId="2"/>
  </si>
  <si>
    <t>移動式ｸﾚｰﾝ</t>
    <rPh sb="0" eb="2">
      <t>イドウ</t>
    </rPh>
    <rPh sb="2" eb="3">
      <t>シキ</t>
    </rPh>
    <phoneticPr fontId="2"/>
  </si>
  <si>
    <t>大型ﾀﾞﾝﾌﾟ車</t>
    <rPh sb="0" eb="2">
      <t>オオガタ</t>
    </rPh>
    <rPh sb="7" eb="8">
      <t>シャ</t>
    </rPh>
    <phoneticPr fontId="2"/>
  </si>
  <si>
    <t>申請番号</t>
    <rPh sb="2" eb="4">
      <t>バンゴウ</t>
    </rPh>
    <phoneticPr fontId="2"/>
  </si>
  <si>
    <t>所有・リースの区分</t>
    <rPh sb="0" eb="2">
      <t>ショユウ</t>
    </rPh>
    <rPh sb="7" eb="9">
      <t>クブン</t>
    </rPh>
    <phoneticPr fontId="2"/>
  </si>
  <si>
    <t>検査実施日（最新）</t>
    <rPh sb="0" eb="2">
      <t>ケンサ</t>
    </rPh>
    <rPh sb="2" eb="4">
      <t>ジッシ</t>
    </rPh>
    <rPh sb="4" eb="5">
      <t>ニチ</t>
    </rPh>
    <rPh sb="6" eb="8">
      <t>サイシン</t>
    </rPh>
    <phoneticPr fontId="2"/>
  </si>
  <si>
    <t>資料②を提出する場合、申請建設機械に対応する番号</t>
    <rPh sb="0" eb="2">
      <t>シリョウ</t>
    </rPh>
    <rPh sb="4" eb="6">
      <t>テイシュツ</t>
    </rPh>
    <rPh sb="8" eb="10">
      <t>バアイ</t>
    </rPh>
    <rPh sb="11" eb="13">
      <t>シンセイ</t>
    </rPh>
    <rPh sb="13" eb="15">
      <t>ケンセツ</t>
    </rPh>
    <rPh sb="15" eb="17">
      <t>キカイ</t>
    </rPh>
    <rPh sb="18" eb="20">
      <t>タイオウ</t>
    </rPh>
    <rPh sb="22" eb="24">
      <t>バンゴウ</t>
    </rPh>
    <phoneticPr fontId="2"/>
  </si>
  <si>
    <t>①</t>
    <phoneticPr fontId="2"/>
  </si>
  <si>
    <t>No.</t>
    <phoneticPr fontId="2"/>
  </si>
  <si>
    <t>②</t>
    <phoneticPr fontId="2"/>
  </si>
  <si>
    <t>③</t>
    <phoneticPr fontId="2"/>
  </si>
  <si>
    <t>製造・車体番号
表示番号（大型ﾀﾞﾝﾌﾟ車）</t>
    <rPh sb="0" eb="2">
      <t>セイゾウ</t>
    </rPh>
    <rPh sb="3" eb="5">
      <t>シャタイ</t>
    </rPh>
    <rPh sb="5" eb="7">
      <t>バンゴウ</t>
    </rPh>
    <rPh sb="8" eb="10">
      <t>ヒョウジ</t>
    </rPh>
    <rPh sb="10" eb="12">
      <t>バンゴウ</t>
    </rPh>
    <rPh sb="13" eb="15">
      <t>オオガタ</t>
    </rPh>
    <rPh sb="20" eb="21">
      <t>シャ</t>
    </rPh>
    <phoneticPr fontId="2"/>
  </si>
  <si>
    <t>種別又は規格</t>
    <rPh sb="0" eb="2">
      <t>シュベツ</t>
    </rPh>
    <rPh sb="2" eb="3">
      <t>マタ</t>
    </rPh>
    <rPh sb="4" eb="6">
      <t>キカク</t>
    </rPh>
    <phoneticPr fontId="2"/>
  </si>
  <si>
    <t>表２の「種別又は規格」欄は、表３の内容が確認できる種別又は規格を記入すること。</t>
    <rPh sb="0" eb="1">
      <t>ヒョウ</t>
    </rPh>
    <rPh sb="4" eb="6">
      <t>シュベツ</t>
    </rPh>
    <rPh sb="6" eb="7">
      <t>マタ</t>
    </rPh>
    <rPh sb="8" eb="10">
      <t>キカク</t>
    </rPh>
    <rPh sb="11" eb="12">
      <t>ラン</t>
    </rPh>
    <rPh sb="14" eb="15">
      <t>ヒョウ</t>
    </rPh>
    <rPh sb="17" eb="19">
      <t>ナイヨウ</t>
    </rPh>
    <rPh sb="20" eb="22">
      <t>カクニン</t>
    </rPh>
    <rPh sb="25" eb="27">
      <t>シュベツ</t>
    </rPh>
    <rPh sb="27" eb="28">
      <t>マタ</t>
    </rPh>
    <rPh sb="29" eb="31">
      <t>キカク</t>
    </rPh>
    <rPh sb="32" eb="34">
      <t>キニュウ</t>
    </rPh>
    <phoneticPr fontId="2"/>
  </si>
  <si>
    <t>表３、４を参考に建設機械の保有状況が確認できる必要な以下の資料を提出すること。</t>
    <rPh sb="8" eb="10">
      <t>ケンセツ</t>
    </rPh>
    <rPh sb="10" eb="12">
      <t>キカイ</t>
    </rPh>
    <rPh sb="13" eb="15">
      <t>ホユウ</t>
    </rPh>
    <rPh sb="15" eb="17">
      <t>ジョウキョウ</t>
    </rPh>
    <rPh sb="23" eb="25">
      <t>ヒツヨウ</t>
    </rPh>
    <rPh sb="26" eb="28">
      <t>イカ</t>
    </rPh>
    <rPh sb="29" eb="31">
      <t>シリョウ</t>
    </rPh>
    <phoneticPr fontId="2"/>
  </si>
  <si>
    <t>資料①</t>
    <rPh sb="0" eb="2">
      <t>シリョウ</t>
    </rPh>
    <phoneticPr fontId="2"/>
  </si>
  <si>
    <t>表３に記載する検査記録表等の写し。</t>
    <rPh sb="0" eb="1">
      <t>ヒョウ</t>
    </rPh>
    <rPh sb="3" eb="5">
      <t>キサイ</t>
    </rPh>
    <rPh sb="7" eb="9">
      <t>ケンサ</t>
    </rPh>
    <rPh sb="9" eb="11">
      <t>キロク</t>
    </rPh>
    <rPh sb="11" eb="12">
      <t>ヒョウ</t>
    </rPh>
    <rPh sb="12" eb="13">
      <t>トウ</t>
    </rPh>
    <rPh sb="14" eb="15">
      <t>ウツ</t>
    </rPh>
    <phoneticPr fontId="2"/>
  </si>
  <si>
    <t>資料②</t>
    <rPh sb="0" eb="2">
      <t>シリョウ</t>
    </rPh>
    <phoneticPr fontId="2"/>
  </si>
  <si>
    <t>経営事項審査時に提出した「建設機械の保有状況一覧表」の写し（県が押印した最新の資料に限る。）。ただし、リース契約の場合、入札公告日前日時点でリース期間が満了しているものは不可。</t>
    <rPh sb="0" eb="2">
      <t>ケイエイ</t>
    </rPh>
    <rPh sb="2" eb="4">
      <t>ジコウ</t>
    </rPh>
    <rPh sb="4" eb="6">
      <t>シンサ</t>
    </rPh>
    <rPh sb="6" eb="7">
      <t>ジ</t>
    </rPh>
    <rPh sb="8" eb="10">
      <t>テイシュツ</t>
    </rPh>
    <rPh sb="13" eb="15">
      <t>ケンセツ</t>
    </rPh>
    <rPh sb="15" eb="17">
      <t>キカイ</t>
    </rPh>
    <rPh sb="18" eb="20">
      <t>ホユウ</t>
    </rPh>
    <rPh sb="20" eb="22">
      <t>ジョウキョウ</t>
    </rPh>
    <rPh sb="22" eb="24">
      <t>イチラン</t>
    </rPh>
    <rPh sb="24" eb="25">
      <t>ヒョウ</t>
    </rPh>
    <rPh sb="27" eb="28">
      <t>ウツ</t>
    </rPh>
    <rPh sb="30" eb="31">
      <t>ケン</t>
    </rPh>
    <rPh sb="32" eb="34">
      <t>オウイン</t>
    </rPh>
    <rPh sb="36" eb="38">
      <t>サイシン</t>
    </rPh>
    <rPh sb="39" eb="41">
      <t>シリョウ</t>
    </rPh>
    <rPh sb="42" eb="43">
      <t>カギ</t>
    </rPh>
    <phoneticPr fontId="2"/>
  </si>
  <si>
    <t>資料③</t>
    <rPh sb="0" eb="2">
      <t>シリョウ</t>
    </rPh>
    <phoneticPr fontId="2"/>
  </si>
  <si>
    <t>建設機械の保有もしくは長期リース契約していることを証明する資料（売買契約書、リース契約書、割賦販売契約書、販売証明書等）。</t>
    <rPh sb="0" eb="2">
      <t>ケンセツ</t>
    </rPh>
    <rPh sb="2" eb="4">
      <t>キカイ</t>
    </rPh>
    <rPh sb="5" eb="7">
      <t>ホユウ</t>
    </rPh>
    <rPh sb="11" eb="13">
      <t>チョウキ</t>
    </rPh>
    <rPh sb="16" eb="18">
      <t>ケイヤク</t>
    </rPh>
    <rPh sb="25" eb="27">
      <t>ショウメイ</t>
    </rPh>
    <rPh sb="29" eb="31">
      <t>シリョウ</t>
    </rPh>
    <rPh sb="32" eb="34">
      <t>バイバイ</t>
    </rPh>
    <rPh sb="34" eb="37">
      <t>ケイヤクショ</t>
    </rPh>
    <rPh sb="41" eb="44">
      <t>ケイヤクショ</t>
    </rPh>
    <rPh sb="45" eb="47">
      <t>カップ</t>
    </rPh>
    <rPh sb="47" eb="49">
      <t>ハンバイ</t>
    </rPh>
    <rPh sb="49" eb="52">
      <t>ケイヤクショ</t>
    </rPh>
    <rPh sb="53" eb="55">
      <t>ハンバイ</t>
    </rPh>
    <rPh sb="55" eb="57">
      <t>ショウメイ</t>
    </rPh>
    <rPh sb="57" eb="58">
      <t>ショ</t>
    </rPh>
    <rPh sb="58" eb="59">
      <t>トウ</t>
    </rPh>
    <phoneticPr fontId="2"/>
  </si>
  <si>
    <t>資料④</t>
    <rPh sb="0" eb="2">
      <t>シリョウ</t>
    </rPh>
    <phoneticPr fontId="2"/>
  </si>
  <si>
    <t>対象となる建設機械であることが確認できる写真、カタログ（型式、自重、バケット容量等が記載されたもの）。</t>
    <rPh sb="0" eb="2">
      <t>タイショウ</t>
    </rPh>
    <rPh sb="5" eb="7">
      <t>ケンセツ</t>
    </rPh>
    <rPh sb="7" eb="9">
      <t>キカイ</t>
    </rPh>
    <rPh sb="15" eb="17">
      <t>カクニン</t>
    </rPh>
    <rPh sb="20" eb="22">
      <t>シャシン</t>
    </rPh>
    <rPh sb="28" eb="30">
      <t>ケイシキ</t>
    </rPh>
    <rPh sb="31" eb="33">
      <t>ジジュウ</t>
    </rPh>
    <rPh sb="38" eb="40">
      <t>ヨウリョウ</t>
    </rPh>
    <rPh sb="40" eb="41">
      <t>トウ</t>
    </rPh>
    <rPh sb="42" eb="44">
      <t>キサイ</t>
    </rPh>
    <phoneticPr fontId="2"/>
  </si>
  <si>
    <t>資料⑤</t>
    <rPh sb="0" eb="2">
      <t>シリョウ</t>
    </rPh>
    <phoneticPr fontId="2"/>
  </si>
  <si>
    <t>リース契約でリース期間が入札公告日前日から１年７ヶ月未満の場合は、建設機械のリース契約に関する誓約書（経営事項審査時に提出した誓約書は不可）。</t>
    <rPh sb="3" eb="5">
      <t>ケイヤク</t>
    </rPh>
    <rPh sb="9" eb="11">
      <t>キカン</t>
    </rPh>
    <rPh sb="12" eb="14">
      <t>ニュウサツ</t>
    </rPh>
    <rPh sb="14" eb="16">
      <t>コウコク</t>
    </rPh>
    <rPh sb="16" eb="17">
      <t>ビ</t>
    </rPh>
    <rPh sb="17" eb="19">
      <t>ゼンジツ</t>
    </rPh>
    <rPh sb="22" eb="23">
      <t>ネン</t>
    </rPh>
    <rPh sb="25" eb="26">
      <t>ゲツ</t>
    </rPh>
    <rPh sb="26" eb="28">
      <t>ミマン</t>
    </rPh>
    <rPh sb="29" eb="31">
      <t>バアイ</t>
    </rPh>
    <rPh sb="33" eb="35">
      <t>ケンセツ</t>
    </rPh>
    <rPh sb="35" eb="37">
      <t>キカイ</t>
    </rPh>
    <rPh sb="41" eb="43">
      <t>ケイヤク</t>
    </rPh>
    <rPh sb="44" eb="45">
      <t>カン</t>
    </rPh>
    <rPh sb="47" eb="49">
      <t>セイヤク</t>
    </rPh>
    <rPh sb="49" eb="50">
      <t>ショ</t>
    </rPh>
    <rPh sb="51" eb="53">
      <t>ケイエイ</t>
    </rPh>
    <rPh sb="53" eb="55">
      <t>ジコウ</t>
    </rPh>
    <rPh sb="55" eb="57">
      <t>シンサ</t>
    </rPh>
    <rPh sb="57" eb="58">
      <t>ジ</t>
    </rPh>
    <rPh sb="59" eb="61">
      <t>テイシュツ</t>
    </rPh>
    <rPh sb="63" eb="66">
      <t>セイヤクショ</t>
    </rPh>
    <rPh sb="67" eb="69">
      <t>フカ</t>
    </rPh>
    <phoneticPr fontId="2"/>
  </si>
  <si>
    <t>表３：申請可能な建設機械</t>
    <rPh sb="0" eb="1">
      <t>ヒョウ</t>
    </rPh>
    <rPh sb="3" eb="5">
      <t>シンセイ</t>
    </rPh>
    <rPh sb="5" eb="7">
      <t>カノウ</t>
    </rPh>
    <rPh sb="8" eb="10">
      <t>ケンセツ</t>
    </rPh>
    <rPh sb="10" eb="12">
      <t>キカイ</t>
    </rPh>
    <phoneticPr fontId="2"/>
  </si>
  <si>
    <t>条件</t>
    <rPh sb="0" eb="2">
      <t>ジョウケン</t>
    </rPh>
    <phoneticPr fontId="2"/>
  </si>
  <si>
    <t>提出が必要な検査記録表等</t>
    <rPh sb="0" eb="2">
      <t>テイシュツ</t>
    </rPh>
    <rPh sb="3" eb="5">
      <t>ヒツヨウ</t>
    </rPh>
    <rPh sb="6" eb="8">
      <t>ケンサ</t>
    </rPh>
    <rPh sb="8" eb="10">
      <t>キロク</t>
    </rPh>
    <rPh sb="10" eb="11">
      <t>ヒョウ</t>
    </rPh>
    <rPh sb="11" eb="12">
      <t>トウ</t>
    </rPh>
    <phoneticPr fontId="2"/>
  </si>
  <si>
    <t>a.ショベル系掘削機</t>
    <phoneticPr fontId="2"/>
  </si>
  <si>
    <t>ｼｮﾍﾞﾙ、ﾊﾞｯｸﾎｳ、ﾄﾞﾗｸﾞﾗｲﾝ、ｸﾗﾑｼｪﾙ、ｸﾚｰﾝ又はﾊﾟｲﾙﾄﾞﾗｲﾊﾞｰのｱﾀｯﾁﾒﾝﾄを有すること</t>
    <phoneticPr fontId="2"/>
  </si>
  <si>
    <t>特定自主検査記録表（検査年月日が入札公告日前日を含み過去１年以内のものに限る）</t>
    <phoneticPr fontId="2"/>
  </si>
  <si>
    <t>b.ブルドーザー</t>
    <phoneticPr fontId="2"/>
  </si>
  <si>
    <t>自重が3ｔ以上</t>
    <phoneticPr fontId="2"/>
  </si>
  <si>
    <t>c.トラクターショベル</t>
    <phoneticPr fontId="2"/>
  </si>
  <si>
    <t>ﾊﾞｹｯﾄ容量が0.4立方ﾒｰﾄﾙ以上</t>
    <phoneticPr fontId="2"/>
  </si>
  <si>
    <t>d.モーターグレーダー</t>
    <phoneticPr fontId="2"/>
  </si>
  <si>
    <t>自重が5ｔ以上</t>
    <phoneticPr fontId="2"/>
  </si>
  <si>
    <t>e.移動式クレーン</t>
    <phoneticPr fontId="2"/>
  </si>
  <si>
    <t>吊り上げ荷重3ｔ以上</t>
    <phoneticPr fontId="2"/>
  </si>
  <si>
    <t>移動式クレーン検査証（有効期間が入札公告日前日以降であること）</t>
    <rPh sb="0" eb="2">
      <t>イドウ</t>
    </rPh>
    <rPh sb="2" eb="3">
      <t>シキ</t>
    </rPh>
    <rPh sb="7" eb="9">
      <t>ケンサ</t>
    </rPh>
    <rPh sb="9" eb="10">
      <t>ショウ</t>
    </rPh>
    <phoneticPr fontId="2"/>
  </si>
  <si>
    <t>f.大型ダンプ車</t>
    <phoneticPr fontId="2"/>
  </si>
  <si>
    <t>車両総重量8t以上または最大積載量5t以上</t>
    <phoneticPr fontId="2"/>
  </si>
  <si>
    <t>自動車検査証（有効期間の満了する日が入札公告日前日以降であること）</t>
    <rPh sb="0" eb="3">
      <t>ジドウシャ</t>
    </rPh>
    <rPh sb="3" eb="5">
      <t>ケンサ</t>
    </rPh>
    <rPh sb="5" eb="6">
      <t>ショウ</t>
    </rPh>
    <rPh sb="7" eb="9">
      <t>ユウコウ</t>
    </rPh>
    <rPh sb="9" eb="11">
      <t>キカン</t>
    </rPh>
    <rPh sb="12" eb="14">
      <t>マンリョウ</t>
    </rPh>
    <rPh sb="16" eb="17">
      <t>ヒ</t>
    </rPh>
    <rPh sb="18" eb="20">
      <t>ニュウサツ</t>
    </rPh>
    <rPh sb="20" eb="22">
      <t>コウコク</t>
    </rPh>
    <rPh sb="22" eb="23">
      <t>ビ</t>
    </rPh>
    <rPh sb="23" eb="25">
      <t>ゼンジツ</t>
    </rPh>
    <rPh sb="24" eb="25">
      <t>ビ</t>
    </rPh>
    <rPh sb="25" eb="27">
      <t>イコウ</t>
    </rPh>
    <phoneticPr fontId="2"/>
  </si>
  <si>
    <t>表４：代表的な提出資料の組合せ</t>
    <rPh sb="0" eb="1">
      <t>ヒョウ</t>
    </rPh>
    <rPh sb="3" eb="5">
      <t>ダイヒョウ</t>
    </rPh>
    <rPh sb="5" eb="6">
      <t>テキ</t>
    </rPh>
    <rPh sb="7" eb="9">
      <t>テイシュツ</t>
    </rPh>
    <rPh sb="9" eb="11">
      <t>シリョウ</t>
    </rPh>
    <rPh sb="12" eb="14">
      <t>クミアワ</t>
    </rPh>
    <phoneticPr fontId="2"/>
  </si>
  <si>
    <t>a.ｼｮﾍﾞﾙ系掘削機、b.ﾌﾞﾙﾄﾞｰｻﾞｰ、c.ﾄﾗｸﾀｰｼｮﾍﾞﾙ、d.ﾓｰﾀｰｸﾞﾚｰﾀﾞｰの場合</t>
    <rPh sb="7" eb="8">
      <t>ケイ</t>
    </rPh>
    <rPh sb="8" eb="11">
      <t>クッサクキ</t>
    </rPh>
    <rPh sb="51" eb="53">
      <t>バアイ</t>
    </rPh>
    <phoneticPr fontId="2"/>
  </si>
  <si>
    <t>パターン１</t>
    <phoneticPr fontId="2"/>
  </si>
  <si>
    <t>資料②で提出する場合</t>
    <rPh sb="0" eb="2">
      <t>シリョウ</t>
    </rPh>
    <rPh sb="4" eb="6">
      <t>テイシュツ</t>
    </rPh>
    <rPh sb="8" eb="10">
      <t>バアイ</t>
    </rPh>
    <phoneticPr fontId="2"/>
  </si>
  <si>
    <t>リース契約がない、もしくはリース期間が入札公告日前日から１年７ヶ月以上あり</t>
    <rPh sb="3" eb="5">
      <t>ケイヤク</t>
    </rPh>
    <rPh sb="33" eb="35">
      <t>イジョウ</t>
    </rPh>
    <phoneticPr fontId="2"/>
  </si>
  <si>
    <t>①+②</t>
    <phoneticPr fontId="2"/>
  </si>
  <si>
    <t>リース期間が入札公告日前日から１年７ヶ月未満</t>
    <rPh sb="20" eb="22">
      <t>ミマン</t>
    </rPh>
    <phoneticPr fontId="2"/>
  </si>
  <si>
    <t>①+②+⑤</t>
    <phoneticPr fontId="2"/>
  </si>
  <si>
    <t>パターン３</t>
    <phoneticPr fontId="2"/>
  </si>
  <si>
    <t>資料②を提出しない場合（個別資料を提出）</t>
    <rPh sb="0" eb="2">
      <t>シリョウ</t>
    </rPh>
    <rPh sb="4" eb="6">
      <t>テイシュツ</t>
    </rPh>
    <rPh sb="9" eb="11">
      <t>バアイ</t>
    </rPh>
    <phoneticPr fontId="2"/>
  </si>
  <si>
    <t>①+③+④</t>
    <phoneticPr fontId="2"/>
  </si>
  <si>
    <t>パターン４</t>
    <phoneticPr fontId="2"/>
  </si>
  <si>
    <t>①+③+④+⑤</t>
    <phoneticPr fontId="2"/>
  </si>
  <si>
    <t>e.移動式クレーン、f.大型ﾀﾞﾝﾌﾟ車の場合</t>
    <rPh sb="2" eb="4">
      <t>イドウ</t>
    </rPh>
    <rPh sb="4" eb="5">
      <t>シキ</t>
    </rPh>
    <rPh sb="12" eb="14">
      <t>オオガタ</t>
    </rPh>
    <rPh sb="19" eb="20">
      <t>シャ</t>
    </rPh>
    <rPh sb="21" eb="23">
      <t>バアイ</t>
    </rPh>
    <phoneticPr fontId="2"/>
  </si>
  <si>
    <t>パターン１</t>
    <phoneticPr fontId="2"/>
  </si>
  <si>
    <t>①+②</t>
    <phoneticPr fontId="2"/>
  </si>
  <si>
    <t>①+②+⑤</t>
    <phoneticPr fontId="2"/>
  </si>
  <si>
    <t>①+③</t>
    <phoneticPr fontId="2"/>
  </si>
  <si>
    <t>①+③+⑤</t>
    <phoneticPr fontId="2"/>
  </si>
  <si>
    <t>（参考）資料②経営事項審査時に提出する「建設機械の保有状況一覧表」の写し</t>
    <rPh sb="1" eb="3">
      <t>サンコウ</t>
    </rPh>
    <rPh sb="4" eb="6">
      <t>シリョウ</t>
    </rPh>
    <rPh sb="7" eb="9">
      <t>ケイエイ</t>
    </rPh>
    <rPh sb="9" eb="11">
      <t>ジコウ</t>
    </rPh>
    <rPh sb="11" eb="13">
      <t>シンサ</t>
    </rPh>
    <rPh sb="13" eb="14">
      <t>ジ</t>
    </rPh>
    <rPh sb="15" eb="17">
      <t>テイシュツ</t>
    </rPh>
    <rPh sb="20" eb="22">
      <t>ケンセツ</t>
    </rPh>
    <rPh sb="22" eb="24">
      <t>キカイ</t>
    </rPh>
    <rPh sb="25" eb="27">
      <t>ホユウ</t>
    </rPh>
    <rPh sb="27" eb="29">
      <t>ジョウキョウ</t>
    </rPh>
    <rPh sb="29" eb="31">
      <t>イチラン</t>
    </rPh>
    <rPh sb="31" eb="32">
      <t>ヒョウ</t>
    </rPh>
    <rPh sb="34" eb="35">
      <t>ウツ</t>
    </rPh>
    <phoneticPr fontId="2"/>
  </si>
  <si>
    <t>(1)</t>
    <phoneticPr fontId="2"/>
  </si>
  <si>
    <t>３台以上保有もしくは長期リース契約している場合は、３台分の記載でよい。</t>
    <rPh sb="1" eb="2">
      <t>ダイ</t>
    </rPh>
    <rPh sb="2" eb="4">
      <t>イジョウ</t>
    </rPh>
    <rPh sb="4" eb="6">
      <t>ホユウ</t>
    </rPh>
    <rPh sb="10" eb="12">
      <t>チョウキ</t>
    </rPh>
    <rPh sb="15" eb="17">
      <t>ケイヤク</t>
    </rPh>
    <rPh sb="21" eb="23">
      <t>バアイ</t>
    </rPh>
    <rPh sb="26" eb="28">
      <t>ダイブン</t>
    </rPh>
    <rPh sb="29" eb="31">
      <t>キサイ</t>
    </rPh>
    <phoneticPr fontId="2"/>
  </si>
  <si>
    <t>(2)</t>
    <phoneticPr fontId="2"/>
  </si>
  <si>
    <t>(3)</t>
    <phoneticPr fontId="2"/>
  </si>
  <si>
    <t>（1）</t>
    <phoneticPr fontId="2"/>
  </si>
  <si>
    <t>（2）</t>
    <phoneticPr fontId="2"/>
  </si>
  <si>
    <t>（2）</t>
    <phoneticPr fontId="2"/>
  </si>
  <si>
    <t>（3）</t>
    <phoneticPr fontId="2"/>
  </si>
  <si>
    <t>（4）</t>
    <phoneticPr fontId="2"/>
  </si>
  <si>
    <t>（5）</t>
    <phoneticPr fontId="2"/>
  </si>
  <si>
    <t>技術資料提出時に配置予定技術者が特定できない場合は、複数の候補者を記入できる。その場合、審査は候補者のうち配置予定技術者の評価点合計が最も低い者で評価する。</t>
    <phoneticPr fontId="2"/>
  </si>
  <si>
    <t>H25</t>
    <phoneticPr fontId="2"/>
  </si>
  <si>
    <t>H26</t>
    <phoneticPr fontId="2"/>
  </si>
  <si>
    <t>（チェック用）</t>
    <rPh sb="5" eb="6">
      <t>ヨウ</t>
    </rPh>
    <phoneticPr fontId="2"/>
  </si>
  <si>
    <t>西暦</t>
    <rPh sb="0" eb="2">
      <t>セイレキ</t>
    </rPh>
    <phoneticPr fontId="2"/>
  </si>
  <si>
    <t>←西暦を入力すると下の欄に和暦が表示</t>
    <rPh sb="1" eb="3">
      <t>セイレキ</t>
    </rPh>
    <rPh sb="4" eb="6">
      <t>ニュウリョク</t>
    </rPh>
    <rPh sb="9" eb="10">
      <t>シタ</t>
    </rPh>
    <rPh sb="11" eb="12">
      <t>ラン</t>
    </rPh>
    <rPh sb="13" eb="15">
      <t>ワレキ</t>
    </rPh>
    <rPh sb="16" eb="18">
      <t>ヒョウジ</t>
    </rPh>
    <phoneticPr fontId="2"/>
  </si>
  <si>
    <t>和暦</t>
    <rPh sb="0" eb="2">
      <t>ワレキ</t>
    </rPh>
    <phoneticPr fontId="2"/>
  </si>
  <si>
    <t>表彰状の添付は不要である。</t>
    <rPh sb="0" eb="2">
      <t>ヒョウショウ</t>
    </rPh>
    <rPh sb="2" eb="3">
      <t>ジョウ</t>
    </rPh>
    <rPh sb="4" eb="6">
      <t>テンプ</t>
    </rPh>
    <rPh sb="7" eb="9">
      <t>フヨウ</t>
    </rPh>
    <phoneticPr fontId="2"/>
  </si>
  <si>
    <t>注意！</t>
    <rPh sb="0" eb="2">
      <t>チュウイ</t>
    </rPh>
    <phoneticPr fontId="2"/>
  </si>
  <si>
    <r>
      <rPr>
        <b/>
        <sz val="11"/>
        <color rgb="FFFF0000"/>
        <rFont val="ＭＳ Ｐゴシック"/>
        <family val="3"/>
        <charset val="128"/>
      </rPr>
      <t>下請契約</t>
    </r>
    <r>
      <rPr>
        <sz val="11"/>
        <color theme="1"/>
        <rFont val="ＭＳ Ｐゴシック"/>
        <family val="3"/>
        <charset val="128"/>
      </rPr>
      <t>で申請する場合、「発注機関」欄は</t>
    </r>
    <r>
      <rPr>
        <b/>
        <sz val="11"/>
        <color rgb="FFFF0000"/>
        <rFont val="ＭＳ Ｐゴシック"/>
        <family val="3"/>
        <charset val="128"/>
      </rPr>
      <t>元請企業名ではありません</t>
    </r>
    <r>
      <rPr>
        <sz val="11"/>
        <color theme="1"/>
        <rFont val="ＭＳ Ｐゴシック"/>
        <family val="3"/>
        <charset val="128"/>
      </rPr>
      <t>。</t>
    </r>
    <rPh sb="0" eb="1">
      <t>シタ</t>
    </rPh>
    <rPh sb="1" eb="2">
      <t>ウ</t>
    </rPh>
    <rPh sb="2" eb="4">
      <t>ケイヤク</t>
    </rPh>
    <rPh sb="5" eb="7">
      <t>シンセイ</t>
    </rPh>
    <rPh sb="9" eb="11">
      <t>バアイ</t>
    </rPh>
    <rPh sb="13" eb="15">
      <t>ハッチュウ</t>
    </rPh>
    <rPh sb="15" eb="17">
      <t>キカン</t>
    </rPh>
    <rPh sb="18" eb="19">
      <t>ラン</t>
    </rPh>
    <rPh sb="20" eb="22">
      <t>モトウケ</t>
    </rPh>
    <rPh sb="22" eb="24">
      <t>キギョウ</t>
    </rPh>
    <rPh sb="24" eb="25">
      <t>メイ</t>
    </rPh>
    <phoneticPr fontId="2"/>
  </si>
  <si>
    <t>契約上の工期</t>
    <rPh sb="0" eb="2">
      <t>ケイヤク</t>
    </rPh>
    <rPh sb="2" eb="3">
      <t>ジョウ</t>
    </rPh>
    <rPh sb="4" eb="6">
      <t>コウキ</t>
    </rPh>
    <phoneticPr fontId="2"/>
  </si>
  <si>
    <t>○、○</t>
    <phoneticPr fontId="2"/>
  </si>
  <si>
    <t>消防団協力事業所の認定を証明する書類の写しを添付すること。この書類は「事業者名」、「認定日」そして「認定の有効期限」のいずれもが記載してあり、市町村長が発行したものであること。</t>
    <phoneticPr fontId="2"/>
  </si>
  <si>
    <t>地域設定</t>
    <rPh sb="0" eb="2">
      <t>チイキ</t>
    </rPh>
    <rPh sb="2" eb="4">
      <t>セッテイ</t>
    </rPh>
    <phoneticPr fontId="2"/>
  </si>
  <si>
    <t>○企業としてのハートフルしまねの参加実績</t>
    <rPh sb="16" eb="18">
      <t>サンカ</t>
    </rPh>
    <phoneticPr fontId="2"/>
  </si>
  <si>
    <t>はい</t>
    <phoneticPr fontId="12"/>
  </si>
  <si>
    <t>いいえ</t>
    <phoneticPr fontId="12"/>
  </si>
  <si>
    <r>
      <t>④</t>
    </r>
    <r>
      <rPr>
        <sz val="10"/>
        <rFont val="ＭＳ Ｐゴシック"/>
        <family val="3"/>
        <charset val="128"/>
      </rPr>
      <t>始業・終業時刻の繰上げ・繰下げ
（１日の所定労働時間は変わらない）</t>
    </r>
    <phoneticPr fontId="12"/>
  </si>
  <si>
    <t>はい</t>
    <phoneticPr fontId="12"/>
  </si>
  <si>
    <t>（上限期間　＝　　　　　　　　　　　以内）</t>
    <phoneticPr fontId="12"/>
  </si>
  <si>
    <t>①フレックスタイム制</t>
    <phoneticPr fontId="12"/>
  </si>
  <si>
    <t>①介護休業とは別に、利用開始から３年を超える期間で２回の利用を可能としている。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8" eb="30">
      <t>リヨウ</t>
    </rPh>
    <rPh sb="31" eb="33">
      <t>カノウ</t>
    </rPh>
    <phoneticPr fontId="12"/>
  </si>
  <si>
    <t>②介護休業とは別に、利用開始から３年の間で３回以上の利用を可能としている。</t>
    <rPh sb="1" eb="3">
      <t>カイゴ</t>
    </rPh>
    <rPh sb="3" eb="5">
      <t>キュウギョウ</t>
    </rPh>
    <rPh sb="7" eb="8">
      <t>ベツ</t>
    </rPh>
    <rPh sb="10" eb="12">
      <t>リヨウ</t>
    </rPh>
    <rPh sb="12" eb="14">
      <t>カイシ</t>
    </rPh>
    <rPh sb="17" eb="18">
      <t>ネン</t>
    </rPh>
    <rPh sb="19" eb="20">
      <t>アイダ</t>
    </rPh>
    <rPh sb="22" eb="23">
      <t>カイ</t>
    </rPh>
    <rPh sb="23" eb="25">
      <t>イジョウ</t>
    </rPh>
    <rPh sb="26" eb="28">
      <t>リヨウ</t>
    </rPh>
    <rPh sb="29" eb="31">
      <t>カノウ</t>
    </rPh>
    <phoneticPr fontId="12"/>
  </si>
  <si>
    <t>③介護休業とは別に、利用開始から３年を超える期間で３回以上の利用を可能としている。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7" eb="29">
      <t>イジョウ</t>
    </rPh>
    <rPh sb="30" eb="32">
      <t>リヨウ</t>
    </rPh>
    <rPh sb="33" eb="35">
      <t>カノウ</t>
    </rPh>
    <phoneticPr fontId="12"/>
  </si>
  <si>
    <t>④その他</t>
    <rPh sb="3" eb="4">
      <t>タ</t>
    </rPh>
    <phoneticPr fontId="12"/>
  </si>
  <si>
    <t>①短時間勤務制度</t>
    <phoneticPr fontId="12"/>
  </si>
  <si>
    <r>
      <t>⑤</t>
    </r>
    <r>
      <rPr>
        <sz val="10"/>
        <rFont val="ＭＳ Ｐゴシック"/>
        <family val="3"/>
        <charset val="128"/>
      </rPr>
      <t>所定外労働をさせない制度</t>
    </r>
    <phoneticPr fontId="12"/>
  </si>
  <si>
    <t>子供が生まれる際の父親の休暇制度がある。</t>
    <rPh sb="0" eb="2">
      <t>コドモ</t>
    </rPh>
    <rPh sb="3" eb="4">
      <t>ウ</t>
    </rPh>
    <rPh sb="7" eb="8">
      <t>サイ</t>
    </rPh>
    <rPh sb="9" eb="11">
      <t>チチオヤ</t>
    </rPh>
    <rPh sb="12" eb="14">
      <t>キュウカ</t>
    </rPh>
    <rPh sb="14" eb="16">
      <t>セイド</t>
    </rPh>
    <phoneticPr fontId="12"/>
  </si>
  <si>
    <t>いいえ</t>
    <phoneticPr fontId="12"/>
  </si>
  <si>
    <t>前々年（度）に残った年次有給休暇の積立制度を設けている。</t>
    <rPh sb="0" eb="2">
      <t>ゼンゼン</t>
    </rPh>
    <rPh sb="2" eb="3">
      <t>トシ</t>
    </rPh>
    <rPh sb="4" eb="5">
      <t>タビ</t>
    </rPh>
    <rPh sb="7" eb="8">
      <t>ノコ</t>
    </rPh>
    <rPh sb="10" eb="12">
      <t>ネンジ</t>
    </rPh>
    <rPh sb="12" eb="14">
      <t>ユウキュウ</t>
    </rPh>
    <rPh sb="14" eb="16">
      <t>キュウカ</t>
    </rPh>
    <rPh sb="17" eb="19">
      <t>ツミタテ</t>
    </rPh>
    <rPh sb="19" eb="21">
      <t>セイド</t>
    </rPh>
    <rPh sb="22" eb="23">
      <t>モウ</t>
    </rPh>
    <phoneticPr fontId="12"/>
  </si>
  <si>
    <t>妊娠、出産、育児、介護を理由に退職した従業員を対象とした再雇用制度がある。</t>
    <rPh sb="0" eb="2">
      <t>ニンシン</t>
    </rPh>
    <rPh sb="3" eb="5">
      <t>シュッサン</t>
    </rPh>
    <rPh sb="6" eb="8">
      <t>イクジ</t>
    </rPh>
    <rPh sb="9" eb="11">
      <t>カイゴ</t>
    </rPh>
    <rPh sb="12" eb="14">
      <t>リユウ</t>
    </rPh>
    <rPh sb="15" eb="17">
      <t>タイショク</t>
    </rPh>
    <rPh sb="19" eb="22">
      <t>ジュウギョウイン</t>
    </rPh>
    <rPh sb="23" eb="25">
      <t>タイショウ</t>
    </rPh>
    <rPh sb="28" eb="31">
      <t>サイコヨウ</t>
    </rPh>
    <rPh sb="31" eb="33">
      <t>セイド</t>
    </rPh>
    <phoneticPr fontId="12"/>
  </si>
  <si>
    <t>⑦独自の有給休暇制度
　（休暇名：　　　　　　　　　　）</t>
    <rPh sb="1" eb="3">
      <t>ドクジ</t>
    </rPh>
    <rPh sb="4" eb="6">
      <t>ユウキュウ</t>
    </rPh>
    <rPh sb="6" eb="8">
      <t>キュウカ</t>
    </rPh>
    <rPh sb="8" eb="10">
      <t>セイド</t>
    </rPh>
    <rPh sb="13" eb="15">
      <t>キュウカ</t>
    </rPh>
    <rPh sb="15" eb="16">
      <t>メイ</t>
    </rPh>
    <phoneticPr fontId="12"/>
  </si>
  <si>
    <t>②「育児時間」：出産後１歳未満の子どもを育てる女性から請求があった場合、1日2回それぞれ30分以上、育児のための時間を与えなければなりません。（労働基準法第67条）</t>
    <phoneticPr fontId="12"/>
  </si>
  <si>
    <t>★</t>
    <phoneticPr fontId="12"/>
  </si>
  <si>
    <t>企業体名：</t>
    <phoneticPr fontId="2"/>
  </si>
  <si>
    <t>年度</t>
    <phoneticPr fontId="2"/>
  </si>
  <si>
    <t>活動したことを証明する資料と活動箇所が確認できる資料を添付すること。</t>
    <phoneticPr fontId="2"/>
  </si>
  <si>
    <t>活動箇所が確認できる資料を添付すること。</t>
    <phoneticPr fontId="2"/>
  </si>
  <si>
    <t>労働福祉関連の状況(a 障がい者雇用の実態)</t>
    <phoneticPr fontId="2"/>
  </si>
  <si>
    <t>a 障がい者雇用の実態</t>
    <phoneticPr fontId="2"/>
  </si>
  <si>
    <t xml:space="preserve">  下記の①及び②のどちらかの方法で提出すること。</t>
    <rPh sb="2" eb="4">
      <t>カキ</t>
    </rPh>
    <rPh sb="6" eb="7">
      <t>オヨ</t>
    </rPh>
    <rPh sb="18" eb="20">
      <t>テイシュツ</t>
    </rPh>
    <phoneticPr fontId="2"/>
  </si>
  <si>
    <t>本様式による提出。</t>
    <phoneticPr fontId="2"/>
  </si>
  <si>
    <t>従業員の雇用状況</t>
    <rPh sb="0" eb="3">
      <t>ジュウギョウイン</t>
    </rPh>
    <rPh sb="4" eb="6">
      <t>コヨウ</t>
    </rPh>
    <rPh sb="6" eb="8">
      <t>ジョウキョウ</t>
    </rPh>
    <phoneticPr fontId="2"/>
  </si>
  <si>
    <t>１週間の所定労働時間が30時間以上</t>
    <rPh sb="1" eb="3">
      <t>シュウカン</t>
    </rPh>
    <rPh sb="4" eb="6">
      <t>ショテイ</t>
    </rPh>
    <rPh sb="6" eb="8">
      <t>ロウドウ</t>
    </rPh>
    <rPh sb="8" eb="10">
      <t>ジカン</t>
    </rPh>
    <rPh sb="13" eb="15">
      <t>ジカン</t>
    </rPh>
    <rPh sb="15" eb="17">
      <t>イジョウ</t>
    </rPh>
    <phoneticPr fontId="2"/>
  </si>
  <si>
    <t>１週間の所定労働時間が20時間以上30時間未満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2"/>
  </si>
  <si>
    <t>障がい者の雇用状況</t>
  </si>
  <si>
    <t>短時間労働者数</t>
    <rPh sb="0" eb="3">
      <t>タンジカン</t>
    </rPh>
    <rPh sb="3" eb="6">
      <t>ロウドウシャ</t>
    </rPh>
    <rPh sb="6" eb="7">
      <t>スウ</t>
    </rPh>
    <phoneticPr fontId="2"/>
  </si>
  <si>
    <t>（人）</t>
  </si>
  <si>
    <t>換算値</t>
    <rPh sb="0" eb="2">
      <t>カンザン</t>
    </rPh>
    <rPh sb="2" eb="3">
      <t>チ</t>
    </rPh>
    <phoneticPr fontId="2"/>
  </si>
  <si>
    <t>身体障がい者</t>
    <rPh sb="0" eb="2">
      <t>シンタイ</t>
    </rPh>
    <phoneticPr fontId="2"/>
  </si>
  <si>
    <t>１級</t>
    <rPh sb="1" eb="2">
      <t>キュウ</t>
    </rPh>
    <phoneticPr fontId="2"/>
  </si>
  <si>
    <t>重度</t>
    <rPh sb="0" eb="2">
      <t>ジュウド</t>
    </rPh>
    <phoneticPr fontId="2"/>
  </si>
  <si>
    <t>２級</t>
    <rPh sb="1" eb="2">
      <t>キュウ</t>
    </rPh>
    <phoneticPr fontId="2"/>
  </si>
  <si>
    <t>３級</t>
    <rPh sb="1" eb="2">
      <t>キュウ</t>
    </rPh>
    <phoneticPr fontId="2"/>
  </si>
  <si>
    <t>（３級の障がいを２つ以上重複して有する方）</t>
    <rPh sb="2" eb="3">
      <t>キュウ</t>
    </rPh>
    <rPh sb="10" eb="12">
      <t>イジョウ</t>
    </rPh>
    <rPh sb="16" eb="17">
      <t>ユウ</t>
    </rPh>
    <rPh sb="19" eb="20">
      <t>カタ</t>
    </rPh>
    <phoneticPr fontId="2"/>
  </si>
  <si>
    <t>（単一障がいの方）</t>
    <rPh sb="7" eb="8">
      <t>カタ</t>
    </rPh>
    <phoneticPr fontId="2"/>
  </si>
  <si>
    <t>４級</t>
    <rPh sb="1" eb="2">
      <t>キュウ</t>
    </rPh>
    <phoneticPr fontId="2"/>
  </si>
  <si>
    <t>５級</t>
    <rPh sb="1" eb="2">
      <t>キュウ</t>
    </rPh>
    <phoneticPr fontId="2"/>
  </si>
  <si>
    <t>６級</t>
    <rPh sb="1" eb="2">
      <t>キュウ</t>
    </rPh>
    <phoneticPr fontId="2"/>
  </si>
  <si>
    <t>（７級の障がいを重複している方も含む）</t>
    <rPh sb="14" eb="15">
      <t>カタ</t>
    </rPh>
    <rPh sb="16" eb="17">
      <t>フク</t>
    </rPh>
    <phoneticPr fontId="2"/>
  </si>
  <si>
    <t>知的障がい者</t>
  </si>
  <si>
    <t>療育手帳　：　「Ａ」の方</t>
    <rPh sb="0" eb="2">
      <t>リョウイク</t>
    </rPh>
    <rPh sb="2" eb="4">
      <t>テチョウ</t>
    </rPh>
    <rPh sb="11" eb="12">
      <t>カタ</t>
    </rPh>
    <phoneticPr fontId="2"/>
  </si>
  <si>
    <t>療育手帳　：　「Ｂ」の方</t>
    <rPh sb="0" eb="2">
      <t>リョウイク</t>
    </rPh>
    <rPh sb="2" eb="4">
      <t>テチョウ</t>
    </rPh>
    <rPh sb="11" eb="12">
      <t>カタ</t>
    </rPh>
    <phoneticPr fontId="2"/>
  </si>
  <si>
    <t>精神障がい者</t>
  </si>
  <si>
    <t>精神障がい者保健福祉手帳所持者</t>
    <rPh sb="6" eb="8">
      <t>ホケン</t>
    </rPh>
    <rPh sb="8" eb="10">
      <t>フクシ</t>
    </rPh>
    <rPh sb="10" eb="12">
      <t>テチョウ</t>
    </rPh>
    <rPh sb="12" eb="15">
      <t>ショジシャ</t>
    </rPh>
    <phoneticPr fontId="2"/>
  </si>
  <si>
    <t>精神障がい者保健福祉手帳を所持していない方</t>
    <rPh sb="6" eb="8">
      <t>ホケン</t>
    </rPh>
    <rPh sb="8" eb="10">
      <t>フクシ</t>
    </rPh>
    <rPh sb="10" eb="12">
      <t>テチョウ</t>
    </rPh>
    <rPh sb="13" eb="15">
      <t>ショジ</t>
    </rPh>
    <rPh sb="20" eb="21">
      <t>カタ</t>
    </rPh>
    <phoneticPr fontId="2"/>
  </si>
  <si>
    <t>障がい者雇用率の算定対象外</t>
    <rPh sb="12" eb="13">
      <t>ガイ</t>
    </rPh>
    <phoneticPr fontId="2"/>
  </si>
  <si>
    <r>
      <t>除外率　　　　</t>
    </r>
    <r>
      <rPr>
        <sz val="9"/>
        <rFont val="ＭＳ Ｐ明朝"/>
        <family val="1"/>
        <charset val="128"/>
      </rPr>
      <t/>
    </r>
    <rPh sb="0" eb="2">
      <t>ジョガイ</t>
    </rPh>
    <rPh sb="2" eb="3">
      <t>リツ</t>
    </rPh>
    <phoneticPr fontId="2"/>
  </si>
  <si>
    <t>％</t>
  </si>
  <si>
    <t>（下線部分は小数点以下切捨て）</t>
    <phoneticPr fontId="2"/>
  </si>
  <si>
    <t>身体障がい者手帳、療育手帳、精神障がい者保健福祉手帳の写しは添付不要。</t>
    <rPh sb="0" eb="2">
      <t>シンタイ</t>
    </rPh>
    <rPh sb="2" eb="3">
      <t>ショウ</t>
    </rPh>
    <rPh sb="5" eb="6">
      <t>シャ</t>
    </rPh>
    <rPh sb="6" eb="8">
      <t>テチョウ</t>
    </rPh>
    <rPh sb="27" eb="28">
      <t>ウツ</t>
    </rPh>
    <rPh sb="30" eb="32">
      <t>テンプ</t>
    </rPh>
    <rPh sb="32" eb="34">
      <t>フヨウ</t>
    </rPh>
    <phoneticPr fontId="2"/>
  </si>
  <si>
    <r>
      <t>※</t>
    </r>
    <r>
      <rPr>
        <sz val="11"/>
        <color rgb="FF0070C0"/>
        <rFont val="ＭＳ Ｐ明朝"/>
        <family val="1"/>
        <charset val="128"/>
      </rPr>
      <t>表２</t>
    </r>
    <r>
      <rPr>
        <sz val="11"/>
        <color theme="1"/>
        <rFont val="ＭＳ Ｐ明朝"/>
        <family val="1"/>
        <charset val="128"/>
      </rPr>
      <t>を入力する場合も</t>
    </r>
    <r>
      <rPr>
        <sz val="11"/>
        <color rgb="FFFF0000"/>
        <rFont val="ＭＳ Ｐ明朝"/>
        <family val="1"/>
        <charset val="128"/>
      </rPr>
      <t>表１</t>
    </r>
    <r>
      <rPr>
        <sz val="11"/>
        <color theme="1"/>
        <rFont val="ＭＳ Ｐ明朝"/>
        <family val="1"/>
        <charset val="128"/>
      </rPr>
      <t>の入力は必要です。</t>
    </r>
    <rPh sb="1" eb="2">
      <t>ヒョウ</t>
    </rPh>
    <rPh sb="4" eb="6">
      <t>ニュウリョク</t>
    </rPh>
    <rPh sb="8" eb="10">
      <t>バアイ</t>
    </rPh>
    <rPh sb="11" eb="12">
      <t>ヒョウ</t>
    </rPh>
    <rPh sb="14" eb="16">
      <t>ニュウリョク</t>
    </rPh>
    <rPh sb="17" eb="19">
      <t>ヒツヨウ</t>
    </rPh>
    <phoneticPr fontId="2"/>
  </si>
  <si>
    <r>
      <t>○保有もしくは長期リース契約している建設機械の種類等を</t>
    </r>
    <r>
      <rPr>
        <b/>
        <sz val="11"/>
        <color rgb="FFFF0000"/>
        <rFont val="ＭＳ Ｐ明朝"/>
        <family val="1"/>
        <charset val="128"/>
      </rPr>
      <t>表１</t>
    </r>
    <r>
      <rPr>
        <b/>
        <sz val="11"/>
        <color theme="1"/>
        <rFont val="ＭＳ Ｐ明朝"/>
        <family val="1"/>
        <charset val="128"/>
      </rPr>
      <t>に記入すること。</t>
    </r>
    <rPh sb="1" eb="3">
      <t>ホユウ</t>
    </rPh>
    <rPh sb="7" eb="9">
      <t>チョウキ</t>
    </rPh>
    <rPh sb="12" eb="14">
      <t>ケイヤク</t>
    </rPh>
    <rPh sb="18" eb="20">
      <t>ケンセツ</t>
    </rPh>
    <rPh sb="20" eb="22">
      <t>キカイ</t>
    </rPh>
    <rPh sb="23" eb="25">
      <t>シュルイ</t>
    </rPh>
    <rPh sb="25" eb="26">
      <t>トウ</t>
    </rPh>
    <rPh sb="27" eb="28">
      <t>ヒョウ</t>
    </rPh>
    <rPh sb="30" eb="32">
      <t>キニュウ</t>
    </rPh>
    <phoneticPr fontId="2"/>
  </si>
  <si>
    <r>
      <rPr>
        <sz val="11"/>
        <color rgb="FFFF0000"/>
        <rFont val="ＭＳ Ｐ明朝"/>
        <family val="1"/>
        <charset val="128"/>
      </rPr>
      <t>表１</t>
    </r>
    <r>
      <rPr>
        <sz val="11"/>
        <color theme="1"/>
        <rFont val="ＭＳ Ｐ明朝"/>
        <family val="1"/>
        <charset val="128"/>
      </rPr>
      <t>：建設機械の種類等</t>
    </r>
    <rPh sb="0" eb="1">
      <t>ヒョウ</t>
    </rPh>
    <rPh sb="3" eb="5">
      <t>ケンセツ</t>
    </rPh>
    <rPh sb="5" eb="7">
      <t>キカイ</t>
    </rPh>
    <rPh sb="8" eb="10">
      <t>シュルイ</t>
    </rPh>
    <rPh sb="10" eb="11">
      <t>トウ</t>
    </rPh>
    <phoneticPr fontId="2"/>
  </si>
  <si>
    <r>
      <t>○資料②を提出しない（個別資料で申請する）場合、建設機械の詳細を</t>
    </r>
    <r>
      <rPr>
        <b/>
        <sz val="11"/>
        <color theme="4"/>
        <rFont val="ＭＳ Ｐ明朝"/>
        <family val="1"/>
        <charset val="128"/>
      </rPr>
      <t>表２</t>
    </r>
    <r>
      <rPr>
        <b/>
        <sz val="11"/>
        <color theme="1"/>
        <rFont val="ＭＳ Ｐ明朝"/>
        <family val="1"/>
        <charset val="128"/>
      </rPr>
      <t>に記入すること。
　（資料②を提出した場合、表２の記載は不要）</t>
    </r>
    <rPh sb="1" eb="3">
      <t>シリョウ</t>
    </rPh>
    <rPh sb="5" eb="7">
      <t>テイシュツ</t>
    </rPh>
    <rPh sb="11" eb="13">
      <t>コベツ</t>
    </rPh>
    <rPh sb="13" eb="15">
      <t>シリョウ</t>
    </rPh>
    <rPh sb="16" eb="18">
      <t>シンセイ</t>
    </rPh>
    <rPh sb="21" eb="23">
      <t>バアイ</t>
    </rPh>
    <rPh sb="24" eb="26">
      <t>ケンセツ</t>
    </rPh>
    <rPh sb="26" eb="28">
      <t>キカイ</t>
    </rPh>
    <rPh sb="29" eb="31">
      <t>ショウサイ</t>
    </rPh>
    <rPh sb="32" eb="33">
      <t>ヒョウ</t>
    </rPh>
    <rPh sb="35" eb="37">
      <t>キニュウ</t>
    </rPh>
    <rPh sb="45" eb="47">
      <t>シリョウ</t>
    </rPh>
    <phoneticPr fontId="2"/>
  </si>
  <si>
    <r>
      <rPr>
        <sz val="11"/>
        <color theme="4"/>
        <rFont val="ＭＳ Ｐ明朝"/>
        <family val="1"/>
        <charset val="128"/>
      </rPr>
      <t>表２</t>
    </r>
    <r>
      <rPr>
        <sz val="11"/>
        <color theme="1"/>
        <rFont val="ＭＳ Ｐ明朝"/>
        <family val="1"/>
        <charset val="128"/>
      </rPr>
      <t>：建設機械の詳細</t>
    </r>
    <rPh sb="0" eb="1">
      <t>ヒョウ</t>
    </rPh>
    <rPh sb="3" eb="5">
      <t>ケンセツ</t>
    </rPh>
    <rPh sb="5" eb="7">
      <t>キカイ</t>
    </rPh>
    <rPh sb="8" eb="10">
      <t>ショウサイ</t>
    </rPh>
    <phoneticPr fontId="2"/>
  </si>
  <si>
    <t>アスファルト舗装工事・特殊舗装工事（旧舗装工事）</t>
    <rPh sb="6" eb="8">
      <t>ホソウ</t>
    </rPh>
    <rPh sb="8" eb="10">
      <t>コウジ</t>
    </rPh>
    <rPh sb="11" eb="13">
      <t>トクシュ</t>
    </rPh>
    <rPh sb="13" eb="15">
      <t>ホソウ</t>
    </rPh>
    <rPh sb="15" eb="17">
      <t>コウジ</t>
    </rPh>
    <rPh sb="18" eb="19">
      <t>キュウ</t>
    </rPh>
    <rPh sb="19" eb="21">
      <t>ホソウ</t>
    </rPh>
    <rPh sb="21" eb="23">
      <t>コウジ</t>
    </rPh>
    <phoneticPr fontId="2"/>
  </si>
  <si>
    <t>アスファルト舗装工事・特殊舗装工事（旧舗装工事）、維持修繕工事</t>
    <rPh sb="6" eb="8">
      <t>ホソウ</t>
    </rPh>
    <rPh sb="8" eb="10">
      <t>コウジ</t>
    </rPh>
    <rPh sb="11" eb="13">
      <t>トクシュ</t>
    </rPh>
    <rPh sb="13" eb="15">
      <t>ホソウ</t>
    </rPh>
    <rPh sb="15" eb="17">
      <t>コウジ</t>
    </rPh>
    <rPh sb="18" eb="19">
      <t>キュウ</t>
    </rPh>
    <rPh sb="19" eb="21">
      <t>ホソウ</t>
    </rPh>
    <rPh sb="21" eb="23">
      <t>コウジ</t>
    </rPh>
    <rPh sb="25" eb="27">
      <t>イジ</t>
    </rPh>
    <rPh sb="27" eb="29">
      <t>シュウゼン</t>
    </rPh>
    <rPh sb="29" eb="31">
      <t>コウジ</t>
    </rPh>
    <phoneticPr fontId="2"/>
  </si>
  <si>
    <r>
      <t>特別共同企業体の</t>
    </r>
    <r>
      <rPr>
        <b/>
        <sz val="11"/>
        <color theme="1"/>
        <rFont val="ＭＳ Ｐ明朝"/>
        <family val="1"/>
        <charset val="128"/>
      </rPr>
      <t>代表者（</t>
    </r>
    <r>
      <rPr>
        <b/>
        <u/>
        <sz val="11"/>
        <color theme="1"/>
        <rFont val="ＭＳ Ｐ明朝"/>
        <family val="1"/>
        <charset val="128"/>
      </rPr>
      <t>第１グループ</t>
    </r>
    <r>
      <rPr>
        <b/>
        <sz val="11"/>
        <color theme="1"/>
        <rFont val="ＭＳ Ｐ明朝"/>
        <family val="1"/>
        <charset val="128"/>
      </rPr>
      <t>）</t>
    </r>
    <r>
      <rPr>
        <sz val="11"/>
        <color theme="1"/>
        <rFont val="ＭＳ Ｐ明朝"/>
        <family val="1"/>
        <charset val="128"/>
      </rPr>
      <t>の実績</t>
    </r>
    <rPh sb="20" eb="22">
      <t>ジッセキ</t>
    </rPh>
    <phoneticPr fontId="2"/>
  </si>
  <si>
    <r>
      <t>特別共同企業体の代表者以外の</t>
    </r>
    <r>
      <rPr>
        <b/>
        <sz val="11"/>
        <color theme="1"/>
        <rFont val="ＭＳ Ｐ明朝"/>
        <family val="1"/>
        <charset val="128"/>
      </rPr>
      <t>構成員（</t>
    </r>
    <r>
      <rPr>
        <b/>
        <u/>
        <sz val="11"/>
        <color theme="1"/>
        <rFont val="ＭＳ Ｐ明朝"/>
        <family val="1"/>
        <charset val="128"/>
      </rPr>
      <t>第２グループ</t>
    </r>
    <r>
      <rPr>
        <b/>
        <sz val="11"/>
        <color theme="1"/>
        <rFont val="ＭＳ Ｐ明朝"/>
        <family val="1"/>
        <charset val="128"/>
      </rPr>
      <t>）</t>
    </r>
    <r>
      <rPr>
        <sz val="11"/>
        <color theme="1"/>
        <rFont val="ＭＳ Ｐ明朝"/>
        <family val="1"/>
        <charset val="128"/>
      </rPr>
      <t>の実績</t>
    </r>
    <rPh sb="26" eb="28">
      <t>ジッセキ</t>
    </rPh>
    <phoneticPr fontId="2"/>
  </si>
  <si>
    <t>労働福祉関連の状況(b 育児・介護休業に関する制度)</t>
    <phoneticPr fontId="2"/>
  </si>
  <si>
    <t>b 育児・介護休業に関する制度（下記①、②のいずれかの取組みを評価する）</t>
    <rPh sb="31" eb="33">
      <t>ヒョウカ</t>
    </rPh>
    <phoneticPr fontId="2"/>
  </si>
  <si>
    <t>こっころカンパニーの認定で提出する場合は、①への入力は不要。</t>
    <rPh sb="10" eb="12">
      <t>ニンテイ</t>
    </rPh>
    <rPh sb="13" eb="15">
      <t>テイシュツ</t>
    </rPh>
    <rPh sb="17" eb="19">
      <t>バアイ</t>
    </rPh>
    <rPh sb="24" eb="26">
      <t>ニュウリョク</t>
    </rPh>
    <rPh sb="27" eb="29">
      <t>フヨウ</t>
    </rPh>
    <phoneticPr fontId="2"/>
  </si>
  <si>
    <t>工事名</t>
    <phoneticPr fontId="2"/>
  </si>
  <si>
    <t>⑨</t>
    <phoneticPr fontId="2"/>
  </si>
  <si>
    <t>施工実績として提出する工事の「工事種別」及び「建設工事の種類」が確認できる資料</t>
    <rPh sb="0" eb="2">
      <t>セコウ</t>
    </rPh>
    <rPh sb="2" eb="4">
      <t>ジッセキ</t>
    </rPh>
    <rPh sb="7" eb="9">
      <t>テイシュツ</t>
    </rPh>
    <rPh sb="11" eb="13">
      <t>コウジ</t>
    </rPh>
    <rPh sb="15" eb="17">
      <t>コウジ</t>
    </rPh>
    <rPh sb="17" eb="19">
      <t>シュベツ</t>
    </rPh>
    <rPh sb="20" eb="21">
      <t>オヨ</t>
    </rPh>
    <rPh sb="23" eb="25">
      <t>ケンセツ</t>
    </rPh>
    <rPh sb="25" eb="27">
      <t>コウジ</t>
    </rPh>
    <rPh sb="28" eb="30">
      <t>シュルイ</t>
    </rPh>
    <rPh sb="32" eb="34">
      <t>カクニン</t>
    </rPh>
    <rPh sb="37" eb="39">
      <t>シリョウ</t>
    </rPh>
    <phoneticPr fontId="2"/>
  </si>
  <si>
    <t>工事種別、建設工事の種類</t>
    <rPh sb="0" eb="2">
      <t>コウジ</t>
    </rPh>
    <rPh sb="2" eb="4">
      <t>シュベツ</t>
    </rPh>
    <rPh sb="5" eb="7">
      <t>ケンセツ</t>
    </rPh>
    <rPh sb="7" eb="9">
      <t>コウジ</t>
    </rPh>
    <rPh sb="10" eb="12">
      <t>シュルイ</t>
    </rPh>
    <phoneticPr fontId="2"/>
  </si>
  <si>
    <t>円</t>
    <phoneticPr fontId="2"/>
  </si>
  <si>
    <t>円</t>
    <phoneticPr fontId="2"/>
  </si>
  <si>
    <t>⑪</t>
    <phoneticPr fontId="2"/>
  </si>
  <si>
    <t>⑪</t>
    <phoneticPr fontId="2"/>
  </si>
  <si>
    <t>施工経験として提出する工事の「工事種別」および「建設工事の種類」が確認できる資料</t>
    <rPh sb="0" eb="2">
      <t>セコウ</t>
    </rPh>
    <rPh sb="2" eb="4">
      <t>ケイケン</t>
    </rPh>
    <rPh sb="7" eb="9">
      <t>テイシュツ</t>
    </rPh>
    <rPh sb="11" eb="13">
      <t>コウジ</t>
    </rPh>
    <rPh sb="15" eb="17">
      <t>コウジ</t>
    </rPh>
    <rPh sb="17" eb="19">
      <t>シュベツ</t>
    </rPh>
    <rPh sb="24" eb="26">
      <t>ケンセツ</t>
    </rPh>
    <rPh sb="26" eb="28">
      <t>コウジ</t>
    </rPh>
    <rPh sb="29" eb="31">
      <t>シュルイ</t>
    </rPh>
    <rPh sb="33" eb="35">
      <t>カクニン</t>
    </rPh>
    <rPh sb="38" eb="40">
      <t>シリョウ</t>
    </rPh>
    <phoneticPr fontId="2"/>
  </si>
  <si>
    <t>円</t>
    <phoneticPr fontId="2"/>
  </si>
  <si>
    <t>円</t>
    <phoneticPr fontId="2"/>
  </si>
  <si>
    <t>円</t>
    <phoneticPr fontId="2"/>
  </si>
  <si>
    <t>工事種別</t>
    <rPh sb="0" eb="4">
      <t>コウジシュベツ</t>
    </rPh>
    <phoneticPr fontId="2"/>
  </si>
  <si>
    <t>建設工事の種類</t>
    <rPh sb="0" eb="4">
      <t>ケンセツコウジ</t>
    </rPh>
    <rPh sb="5" eb="7">
      <t>シュルイ</t>
    </rPh>
    <phoneticPr fontId="2"/>
  </si>
  <si>
    <t>工事種別／建設工事の種類</t>
    <rPh sb="0" eb="2">
      <t>コウジ</t>
    </rPh>
    <rPh sb="2" eb="4">
      <t>シュベツ</t>
    </rPh>
    <rPh sb="5" eb="7">
      <t>ケンセツ</t>
    </rPh>
    <rPh sb="7" eb="9">
      <t>コウジ</t>
    </rPh>
    <rPh sb="10" eb="12">
      <t>シュルイ</t>
    </rPh>
    <phoneticPr fontId="2"/>
  </si>
  <si>
    <t>従事</t>
    <rPh sb="0" eb="2">
      <t>ジュウジ</t>
    </rPh>
    <phoneticPr fontId="2"/>
  </si>
  <si>
    <t>工期（従事期間）</t>
    <phoneticPr fontId="2"/>
  </si>
  <si>
    <t>工期（従事期間）</t>
    <phoneticPr fontId="2"/>
  </si>
  <si>
    <t>工期（従事期間）</t>
    <phoneticPr fontId="2"/>
  </si>
  <si>
    <t xml:space="preserve">・ </t>
    <phoneticPr fontId="2"/>
  </si>
  <si>
    <t>技術提案が「有」の場合、その提案が採用されなかった場合の標準案での施工の意志の記載がない又は「無」と記載すると、標準点を０点とする。</t>
    <rPh sb="6" eb="7">
      <t>ア</t>
    </rPh>
    <phoneticPr fontId="2"/>
  </si>
  <si>
    <t xml:space="preserve">・ </t>
  </si>
  <si>
    <t>技術提案がない場合は、技術評価点の減点対象とする。</t>
    <phoneticPr fontId="2"/>
  </si>
  <si>
    <t>技術提案がない場合は、技術評価点の減点対象とする。</t>
    <phoneticPr fontId="2"/>
  </si>
  <si>
    <t xml:space="preserve">・ </t>
    <phoneticPr fontId="2"/>
  </si>
  <si>
    <t xml:space="preserve">・ </t>
    <phoneticPr fontId="2"/>
  </si>
  <si>
    <t xml:space="preserve">・ </t>
    <phoneticPr fontId="2"/>
  </si>
  <si>
    <t>技術提案がない場合は、技術評価点の減点対象とする。</t>
    <phoneticPr fontId="2"/>
  </si>
  <si>
    <t xml:space="preserve">・ </t>
    <phoneticPr fontId="2"/>
  </si>
  <si>
    <t xml:space="preserve">・ </t>
    <phoneticPr fontId="2"/>
  </si>
  <si>
    <t>工事名／工事種別／建設工事の種類</t>
    <rPh sb="0" eb="2">
      <t>コウジ</t>
    </rPh>
    <rPh sb="2" eb="3">
      <t>メイ</t>
    </rPh>
    <phoneticPr fontId="2"/>
  </si>
  <si>
    <t>事業の種類として建設業を届け出、表示番号の指定を受けているもの、又は営業用で主として建設業の用途として届け出、車検証備考欄に表示されているもの</t>
    <phoneticPr fontId="2"/>
  </si>
  <si>
    <t>工事名／工事種別／工事の種類</t>
    <rPh sb="0" eb="2">
      <t>コウジ</t>
    </rPh>
    <rPh sb="2" eb="3">
      <t>メイ</t>
    </rPh>
    <rPh sb="4" eb="8">
      <t>コウジシュベツ</t>
    </rPh>
    <rPh sb="9" eb="11">
      <t>コウジ</t>
    </rPh>
    <rPh sb="12" eb="14">
      <t>シュルイ</t>
    </rPh>
    <phoneticPr fontId="2"/>
  </si>
  <si>
    <t>※竣工年度ではありません</t>
    <phoneticPr fontId="2"/>
  </si>
  <si>
    <r>
      <t>・各様式に記載された内容をこのシートの集計専用表で</t>
    </r>
    <r>
      <rPr>
        <sz val="12"/>
        <rFont val="ＭＳ Ｐゴシック"/>
        <family val="3"/>
        <charset val="128"/>
        <scheme val="minor"/>
      </rPr>
      <t xml:space="preserve">数式によりリンクさせています。
</t>
    </r>
    <phoneticPr fontId="2"/>
  </si>
  <si>
    <t xml:space="preserve">・集計専用表で集計した内容をコピー専用表で再集計していますので、企業震災内容の行数は１７行から８行に減っています。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シンサイ</t>
    </rPh>
    <rPh sb="36" eb="38">
      <t>ナイヨウ</t>
    </rPh>
    <rPh sb="39" eb="41">
      <t>ギョウスウ</t>
    </rPh>
    <rPh sb="44" eb="45">
      <t>ギョウ</t>
    </rPh>
    <rPh sb="48" eb="49">
      <t>ギョウ</t>
    </rPh>
    <rPh sb="50" eb="51">
      <t>ヘ</t>
    </rPh>
    <phoneticPr fontId="2"/>
  </si>
  <si>
    <t>（会社記載欄：上表で『有』と選択した場合のみ必須）</t>
    <rPh sb="7" eb="9">
      <t>ジョウヒョウ</t>
    </rPh>
    <rPh sb="11" eb="12">
      <t>ア</t>
    </rPh>
    <rPh sb="14" eb="16">
      <t>センタク</t>
    </rPh>
    <rPh sb="18" eb="20">
      <t>バアイ</t>
    </rPh>
    <phoneticPr fontId="2"/>
  </si>
  <si>
    <t>島根県（総務部、農林水産部、土木部）発注工事以外の工事を評価対象にする場合は、各工事の工事成績評定書の写し及び工事種別・種類を証明する資料を添付すること。また、島根県発注工事以外の工事で成績評定対象外工事がある場合、成績評定対象外であることを確認するための発注者の証明書の写しを添付すること。</t>
    <rPh sb="53" eb="54">
      <t>オヨ</t>
    </rPh>
    <rPh sb="55" eb="57">
      <t>コウジ</t>
    </rPh>
    <rPh sb="57" eb="59">
      <t>シュベツ</t>
    </rPh>
    <rPh sb="60" eb="62">
      <t>シュルイ</t>
    </rPh>
    <rPh sb="63" eb="65">
      <t>ショウメイ</t>
    </rPh>
    <rPh sb="67" eb="69">
      <t>シリョウ</t>
    </rPh>
    <rPh sb="80" eb="83">
      <t>シマネケン</t>
    </rPh>
    <rPh sb="83" eb="85">
      <t>ハッチュウ</t>
    </rPh>
    <rPh sb="85" eb="87">
      <t>コウジ</t>
    </rPh>
    <rPh sb="87" eb="89">
      <t>イガイ</t>
    </rPh>
    <rPh sb="90" eb="92">
      <t>コウジ</t>
    </rPh>
    <rPh sb="93" eb="95">
      <t>セイセキ</t>
    </rPh>
    <rPh sb="95" eb="97">
      <t>ヒョウテイ</t>
    </rPh>
    <rPh sb="97" eb="99">
      <t>タイショウ</t>
    </rPh>
    <rPh sb="99" eb="100">
      <t>ガイ</t>
    </rPh>
    <rPh sb="100" eb="102">
      <t>コウジ</t>
    </rPh>
    <rPh sb="105" eb="107">
      <t>バアイ</t>
    </rPh>
    <rPh sb="108" eb="110">
      <t>セイセキ</t>
    </rPh>
    <rPh sb="110" eb="112">
      <t>ヒョウテイ</t>
    </rPh>
    <rPh sb="112" eb="114">
      <t>タイショウ</t>
    </rPh>
    <rPh sb="114" eb="115">
      <t>ガイ</t>
    </rPh>
    <rPh sb="121" eb="123">
      <t>カクニン</t>
    </rPh>
    <rPh sb="128" eb="131">
      <t>ハッチュウシャ</t>
    </rPh>
    <rPh sb="132" eb="134">
      <t>ショウメイ</t>
    </rPh>
    <rPh sb="134" eb="135">
      <t>ショ</t>
    </rPh>
    <rPh sb="136" eb="137">
      <t>ウツ</t>
    </rPh>
    <rPh sb="139" eb="141">
      <t>テンプ</t>
    </rPh>
    <phoneticPr fontId="2"/>
  </si>
  <si>
    <t>資料①～⑨で確認できる内容</t>
    <rPh sb="0" eb="2">
      <t>シリョウ</t>
    </rPh>
    <rPh sb="6" eb="8">
      <t>カクニン</t>
    </rPh>
    <rPh sb="11" eb="13">
      <t>ナイヨウ</t>
    </rPh>
    <phoneticPr fontId="2"/>
  </si>
  <si>
    <t>②+③+⑤+⑥+⑦+⑨</t>
    <phoneticPr fontId="2"/>
  </si>
  <si>
    <t>資料①～⑪で確認できる内容</t>
    <rPh sb="0" eb="2">
      <t>シリョウ</t>
    </rPh>
    <rPh sb="6" eb="8">
      <t>カクニン</t>
    </rPh>
    <rPh sb="11" eb="13">
      <t>ナイヨウ</t>
    </rPh>
    <phoneticPr fontId="2"/>
  </si>
  <si>
    <t>契約実績を確認する資料として、当該年度の業務内容の分かる資料（契約書、下請負人通知書、施工体制台帳、下請契約書、注文書・請書、発注者の実績証明証等の写し）を添付すること。</t>
    <rPh sb="35" eb="36">
      <t>シタ</t>
    </rPh>
    <rPh sb="36" eb="38">
      <t>ウケオイ</t>
    </rPh>
    <rPh sb="38" eb="39">
      <t>ニン</t>
    </rPh>
    <rPh sb="39" eb="42">
      <t>ツウチショ</t>
    </rPh>
    <rPh sb="43" eb="45">
      <t>セコウ</t>
    </rPh>
    <rPh sb="45" eb="47">
      <t>タイセイ</t>
    </rPh>
    <rPh sb="47" eb="49">
      <t>ダイチョウ</t>
    </rPh>
    <rPh sb="50" eb="52">
      <t>シタウ</t>
    </rPh>
    <rPh sb="52" eb="55">
      <t>ケイヤクショ</t>
    </rPh>
    <rPh sb="56" eb="59">
      <t>チュウモンショ</t>
    </rPh>
    <rPh sb="60" eb="62">
      <t>ウケショ</t>
    </rPh>
    <rPh sb="63" eb="66">
      <t>ハッチュウシャ</t>
    </rPh>
    <rPh sb="67" eb="69">
      <t>ジッセキ</t>
    </rPh>
    <rPh sb="69" eb="71">
      <t>ショウメイ</t>
    </rPh>
    <rPh sb="71" eb="72">
      <t>ショウ</t>
    </rPh>
    <phoneticPr fontId="2"/>
  </si>
  <si>
    <t>契約実績を確認する資料として、当該年度の業務内容の分かる資料（契約書、下請負人通知書、施工体制台帳、下請契約書、注文書・請書、発注者の実績証明証等の写し）を添付すること。</t>
    <rPh sb="52" eb="55">
      <t>ケイヤクショ</t>
    </rPh>
    <phoneticPr fontId="2"/>
  </si>
  <si>
    <t>海上援助活動は、客観的に認められるもので、海上保安部等の証明書もしくは、新聞記事、社内報掲載記事（社外に公表しているもの）等の証明資料を添付すること。</t>
    <rPh sb="0" eb="2">
      <t>カイジョウ</t>
    </rPh>
    <rPh sb="2" eb="4">
      <t>エンジョ</t>
    </rPh>
    <rPh sb="4" eb="6">
      <t>カツドウ</t>
    </rPh>
    <rPh sb="8" eb="11">
      <t>キャッカンテキ</t>
    </rPh>
    <rPh sb="12" eb="13">
      <t>ミト</t>
    </rPh>
    <rPh sb="21" eb="23">
      <t>カイジョウ</t>
    </rPh>
    <rPh sb="23" eb="25">
      <t>ホアン</t>
    </rPh>
    <rPh sb="25" eb="26">
      <t>ブ</t>
    </rPh>
    <rPh sb="26" eb="27">
      <t>トウ</t>
    </rPh>
    <rPh sb="28" eb="31">
      <t>ショウメイショ</t>
    </rPh>
    <rPh sb="36" eb="38">
      <t>シンブン</t>
    </rPh>
    <rPh sb="38" eb="40">
      <t>キジ</t>
    </rPh>
    <rPh sb="41" eb="44">
      <t>シャナイホウ</t>
    </rPh>
    <rPh sb="44" eb="46">
      <t>ケイサイ</t>
    </rPh>
    <rPh sb="46" eb="48">
      <t>キジ</t>
    </rPh>
    <rPh sb="49" eb="51">
      <t>シャガイ</t>
    </rPh>
    <rPh sb="52" eb="54">
      <t>コウヒョウ</t>
    </rPh>
    <rPh sb="61" eb="62">
      <t>トウ</t>
    </rPh>
    <rPh sb="63" eb="65">
      <t>ショウメイ</t>
    </rPh>
    <rPh sb="65" eb="67">
      <t>シリョウ</t>
    </rPh>
    <rPh sb="68" eb="70">
      <t>テンプ</t>
    </rPh>
    <phoneticPr fontId="2"/>
  </si>
  <si>
    <t>表彰時点の所属会社は問わない。（現在の所属会社以外のものも記載できる。）</t>
    <phoneticPr fontId="2"/>
  </si>
  <si>
    <t>Q1</t>
    <phoneticPr fontId="2"/>
  </si>
  <si>
    <t>Q2</t>
    <phoneticPr fontId="2"/>
  </si>
  <si>
    <t>Q5</t>
    <phoneticPr fontId="2"/>
  </si>
  <si>
    <t>Q4で定めているとした制度について、当てはまるものにチェックをしてください。（定めている制度のうち、一つでも当てはまる制度があればチェックをしてください。）</t>
    <rPh sb="3" eb="4">
      <t>サダ</t>
    </rPh>
    <rPh sb="11" eb="13">
      <t>セイド</t>
    </rPh>
    <rPh sb="18" eb="19">
      <t>ア</t>
    </rPh>
    <rPh sb="39" eb="40">
      <t>サダ</t>
    </rPh>
    <rPh sb="44" eb="46">
      <t>セイド</t>
    </rPh>
    <rPh sb="50" eb="51">
      <t>ヒト</t>
    </rPh>
    <rPh sb="54" eb="55">
      <t>ア</t>
    </rPh>
    <rPh sb="59" eb="61">
      <t>セイド</t>
    </rPh>
    <phoneticPr fontId="12"/>
  </si>
  <si>
    <t>Q7</t>
    <phoneticPr fontId="2"/>
  </si>
  <si>
    <t>Q8</t>
    <phoneticPr fontId="2"/>
  </si>
  <si>
    <t>ＯＫ！</t>
    <phoneticPr fontId="2"/>
  </si>
  <si>
    <t>Q1</t>
    <phoneticPr fontId="2"/>
  </si>
  <si>
    <t>Q2</t>
    <phoneticPr fontId="2"/>
  </si>
  <si>
    <t>Q7</t>
    <phoneticPr fontId="2"/>
  </si>
  <si>
    <t>ＯＫ！</t>
    <phoneticPr fontId="2"/>
  </si>
  <si>
    <t>法定内　　判　定</t>
    <rPh sb="0" eb="2">
      <t>ホウテイ</t>
    </rPh>
    <rPh sb="2" eb="3">
      <t>ナイ</t>
    </rPh>
    <rPh sb="5" eb="6">
      <t>ハン</t>
    </rPh>
    <rPh sb="7" eb="8">
      <t>テイ</t>
    </rPh>
    <phoneticPr fontId="12"/>
  </si>
  <si>
    <t>こっころカンパニーについては、「こっころカンパニー認定書」の写しを添付すること。</t>
    <rPh sb="30" eb="31">
      <t>ウツ</t>
    </rPh>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</si>
  <si>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</si>
  <si>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</si>
  <si>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</si>
  <si>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</si>
  <si>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</si>
  <si>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</si>
  <si>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</si>
  <si>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</si>
  <si>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</si>
  <si>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</si>
  <si>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</si>
  <si>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</si>
  <si>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</si>
  <si>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</si>
  <si>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</si>
  <si>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</si>
  <si>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t>特別共同企業体の代表者以外の構成員（第２グループ）用</t>
    <rPh sb="0" eb="2">
      <t>トクベツ</t>
    </rPh>
    <rPh sb="2" eb="4">
      <t>キョウドウ</t>
    </rPh>
    <rPh sb="4" eb="7">
      <t>キギョウタイ</t>
    </rPh>
    <rPh sb="8" eb="11">
      <t>ダイヒョウシャ</t>
    </rPh>
    <rPh sb="11" eb="13">
      <t>イガイ</t>
    </rPh>
    <rPh sb="14" eb="17">
      <t>コウセイイン</t>
    </rPh>
    <rPh sb="18" eb="19">
      <t>ダイ</t>
    </rPh>
    <rPh sb="25" eb="26">
      <t>ヨウ</t>
    </rPh>
    <phoneticPr fontId="2"/>
  </si>
  <si>
    <t>契約期間</t>
    <phoneticPr fontId="2"/>
  </si>
  <si>
    <t>上段：着手日/下段：完了日</t>
    <phoneticPr fontId="2"/>
  </si>
  <si>
    <t>工事成績評定点(JV3年用)</t>
    <rPh sb="0" eb="2">
      <t>コウジ</t>
    </rPh>
    <rPh sb="2" eb="4">
      <t>セイセキ</t>
    </rPh>
    <rPh sb="4" eb="6">
      <t>ヒョウテイ</t>
    </rPh>
    <rPh sb="6" eb="7">
      <t>テン</t>
    </rPh>
    <rPh sb="11" eb="12">
      <t>ネン</t>
    </rPh>
    <rPh sb="12" eb="13">
      <t>ヨウ</t>
    </rPh>
    <phoneticPr fontId="2"/>
  </si>
  <si>
    <t>工事成績（過去3年間で評価）</t>
    <rPh sb="0" eb="2">
      <t>コウジ</t>
    </rPh>
    <rPh sb="2" eb="4">
      <t>セイセキ</t>
    </rPh>
    <rPh sb="5" eb="7">
      <t>カコ</t>
    </rPh>
    <rPh sb="8" eb="10">
      <t>ネンカン</t>
    </rPh>
    <rPh sb="11" eb="13">
      <t>ヒョウカ</t>
    </rPh>
    <phoneticPr fontId="2"/>
  </si>
  <si>
    <t>工事成績(JV3年用)</t>
    <rPh sb="8" eb="9">
      <t>ネン</t>
    </rPh>
    <rPh sb="9" eb="10">
      <t>ヨウ</t>
    </rPh>
    <phoneticPr fontId="2"/>
  </si>
  <si>
    <t>令和</t>
    <rPh sb="0" eb="2">
      <t>レイワ</t>
    </rPh>
    <phoneticPr fontId="2"/>
  </si>
  <si>
    <t>←</t>
    <phoneticPr fontId="2"/>
  </si>
  <si>
    <t>○○県土整備事務所など発注機関名を記入（略名可）</t>
    <phoneticPr fontId="2"/>
  </si>
  <si>
    <t>←</t>
    <phoneticPr fontId="2"/>
  </si>
  <si>
    <t>○○県土整備事務所など発注機関名を記入（略名可）</t>
    <phoneticPr fontId="2"/>
  </si>
  <si>
    <t>施工経験（上表記載内容）全てが確認できるよう下表を参考に資料①～⑪を組み合せて提出すること。</t>
    <rPh sb="22" eb="24">
      <t>カヒョウ</t>
    </rPh>
    <rPh sb="25" eb="27">
      <t>サンコウ</t>
    </rPh>
    <rPh sb="34" eb="35">
      <t>ク</t>
    </rPh>
    <rPh sb="36" eb="37">
      <t>アワ</t>
    </rPh>
    <rPh sb="39" eb="41">
      <t>テイシュツ</t>
    </rPh>
    <phoneticPr fontId="2"/>
  </si>
  <si>
    <t>←</t>
    <phoneticPr fontId="2"/>
  </si>
  <si>
    <t>○○県土整備事務所など発注機関名を記入（略名可）</t>
    <phoneticPr fontId="2"/>
  </si>
  <si>
    <t>令和○年〇月○日</t>
    <rPh sb="0" eb="2">
      <t>レイワ</t>
    </rPh>
    <rPh sb="3" eb="4">
      <t>ネン</t>
    </rPh>
    <rPh sb="5" eb="6">
      <t>ガツ</t>
    </rPh>
    <rPh sb="7" eb="8">
      <t>ニチ</t>
    </rPh>
    <phoneticPr fontId="2"/>
  </si>
  <si>
    <t>←</t>
    <phoneticPr fontId="2"/>
  </si>
  <si>
    <t>項目別評定点表。（島根県発注工事に限る。）</t>
    <phoneticPr fontId="2"/>
  </si>
  <si>
    <t>　令和　　年　　月　　日付けで入札公告のありました下記工事について下記のとおり質問します。</t>
    <rPh sb="1" eb="3">
      <t>レイワ</t>
    </rPh>
    <rPh sb="5" eb="6">
      <t>ネン</t>
    </rPh>
    <phoneticPr fontId="2"/>
  </si>
  <si>
    <t>令和　　年　　月　　日</t>
    <rPh sb="0" eb="2">
      <t>レイワ</t>
    </rPh>
    <rPh sb="4" eb="5">
      <t>ネン</t>
    </rPh>
    <phoneticPr fontId="2"/>
  </si>
  <si>
    <t>令和○年○月○日</t>
    <phoneticPr fontId="2"/>
  </si>
  <si>
    <t>　令和　　年　　月　　日付けで通知のありました技術提案採否通知書において下記事項について不採用理由の詳細な説明を求めます。</t>
    <phoneticPr fontId="2"/>
  </si>
  <si>
    <t>　令和　　年　　月　　日付けで通知のありました技術提案不採用理由説明要求書について下記のとおり回答します。</t>
    <phoneticPr fontId="2"/>
  </si>
  <si>
    <t>令和　　年　　月　　日</t>
    <rPh sb="0" eb="2">
      <t>レイワ</t>
    </rPh>
    <rPh sb="4" eb="5">
      <t>トシ</t>
    </rPh>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</si>
  <si>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</si>
  <si>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</si>
  <si>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　令和　　年　　月　　日付けで提出された技術提案に対して下記のとおり改善を要請します。</t>
    <rPh sb="1" eb="3">
      <t>レイワ</t>
    </rPh>
    <rPh sb="5" eb="6">
      <t>トシ</t>
    </rPh>
    <phoneticPr fontId="2"/>
  </si>
  <si>
    <t>　令和　　　年　　月　　日付けで要請されました技術提案の改善に対して下記のとおり改善を提案します。</t>
    <phoneticPr fontId="2"/>
  </si>
  <si>
    <t>施工規模／形式</t>
    <rPh sb="5" eb="7">
      <t>ケイシキ</t>
    </rPh>
    <phoneticPr fontId="2"/>
  </si>
  <si>
    <t>施工規模／形式</t>
    <rPh sb="0" eb="2">
      <t>セコウ</t>
    </rPh>
    <rPh sb="2" eb="4">
      <t>キボ</t>
    </rPh>
    <rPh sb="5" eb="7">
      <t>ケイシキ</t>
    </rPh>
    <phoneticPr fontId="2"/>
  </si>
  <si>
    <t>施工実績（上表記載内容）全てが確認できるよう下表を参考に資料①～⑨を組み合せて提出すること。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</si>
  <si>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 xml:space="preserve">  令和　　年　　月　　日付けでありました質問について下記のとおり回答します。</t>
    <rPh sb="2" eb="4">
      <t>レイワ</t>
    </rPh>
    <rPh sb="6" eb="7">
      <t>ネン</t>
    </rPh>
    <phoneticPr fontId="2"/>
  </si>
  <si>
    <t>①+⑥</t>
    <phoneticPr fontId="2"/>
  </si>
  <si>
    <t>①+②+③+④</t>
    <phoneticPr fontId="2"/>
  </si>
  <si>
    <t>①+②+③+⑤+⑥</t>
    <phoneticPr fontId="2"/>
  </si>
  <si>
    <t>①+③+④+⑦</t>
    <phoneticPr fontId="2"/>
  </si>
  <si>
    <t>①+③+⑤+⑥+⑦</t>
    <phoneticPr fontId="2"/>
  </si>
  <si>
    <t>パターン４</t>
    <phoneticPr fontId="2"/>
  </si>
  <si>
    <t>コリンズのみで工事概要が確認できない。発注者の証明書を追加添付。</t>
    <rPh sb="7" eb="9">
      <t>コウジ</t>
    </rPh>
    <rPh sb="9" eb="11">
      <t>ガイヨウ</t>
    </rPh>
    <rPh sb="12" eb="14">
      <t>カクニン</t>
    </rPh>
    <rPh sb="19" eb="22">
      <t>ハッチュウシャ</t>
    </rPh>
    <rPh sb="23" eb="26">
      <t>ショウメイショ</t>
    </rPh>
    <rPh sb="27" eb="29">
      <t>ツイカ</t>
    </rPh>
    <rPh sb="29" eb="31">
      <t>テンプ</t>
    </rPh>
    <phoneticPr fontId="2"/>
  </si>
  <si>
    <r>
      <t>①</t>
    </r>
    <r>
      <rPr>
        <sz val="11"/>
        <rFont val="ＭＳ Ｐ明朝"/>
        <family val="1"/>
        <charset val="128"/>
      </rPr>
      <t>+⑧</t>
    </r>
    <phoneticPr fontId="2"/>
  </si>
  <si>
    <t>パターン５</t>
    <phoneticPr fontId="2"/>
  </si>
  <si>
    <t>②+③+④+⑨</t>
    <phoneticPr fontId="2"/>
  </si>
  <si>
    <t>②+③+⑤+⑥+⑨</t>
    <phoneticPr fontId="2"/>
  </si>
  <si>
    <t>パターン６</t>
    <phoneticPr fontId="2"/>
  </si>
  <si>
    <t>②+③+④+⑦+⑨</t>
    <phoneticPr fontId="2"/>
  </si>
  <si>
    <t>パターン７</t>
    <phoneticPr fontId="2"/>
  </si>
  <si>
    <t>⑧+⑨</t>
    <phoneticPr fontId="2"/>
  </si>
  <si>
    <t>パターン１</t>
    <phoneticPr fontId="2"/>
  </si>
  <si>
    <t>①+②+③+⑤+⑥</t>
    <phoneticPr fontId="2"/>
  </si>
  <si>
    <t>パターン３</t>
    <phoneticPr fontId="2"/>
  </si>
  <si>
    <t>パターン４</t>
    <phoneticPr fontId="2"/>
  </si>
  <si>
    <t>パターン１+⑧+⑨</t>
    <phoneticPr fontId="2"/>
  </si>
  <si>
    <t>パターン２+⑧+⑨</t>
    <phoneticPr fontId="2"/>
  </si>
  <si>
    <t>パターン３+⑧+⑨</t>
    <phoneticPr fontId="2"/>
  </si>
  <si>
    <t>②+③+④+⑧+⑨+⑪</t>
    <phoneticPr fontId="2"/>
  </si>
  <si>
    <t>②+③+⑤+⑥+⑧+⑨+⑪</t>
    <phoneticPr fontId="2"/>
  </si>
  <si>
    <t>②+③+④+⑦+⑧+⑨+⑪</t>
    <phoneticPr fontId="2"/>
  </si>
  <si>
    <t>②+③+⑤+⑥+⑦+⑧+⑨+⑪</t>
    <phoneticPr fontId="2"/>
  </si>
  <si>
    <t>パターン７</t>
    <phoneticPr fontId="2"/>
  </si>
  <si>
    <t>最終の見積参考資料等、必要な資料を追加添付。</t>
    <rPh sb="0" eb="2">
      <t>サイシュウ</t>
    </rPh>
    <rPh sb="3" eb="5">
      <t>ミツモリ</t>
    </rPh>
    <rPh sb="5" eb="7">
      <t>サンコウ</t>
    </rPh>
    <rPh sb="7" eb="9">
      <t>シリョウ</t>
    </rPh>
    <rPh sb="9" eb="10">
      <t>トウ</t>
    </rPh>
    <rPh sb="11" eb="13">
      <t>ヒツヨウ</t>
    </rPh>
    <rPh sb="14" eb="16">
      <t>シリョウ</t>
    </rPh>
    <rPh sb="17" eb="19">
      <t>ツイカ</t>
    </rPh>
    <rPh sb="19" eb="21">
      <t>テンプ</t>
    </rPh>
    <phoneticPr fontId="2"/>
  </si>
  <si>
    <t>⑩</t>
    <phoneticPr fontId="2"/>
  </si>
  <si>
    <t>⑩+⑪</t>
    <phoneticPr fontId="2"/>
  </si>
  <si>
    <t>パターン８</t>
    <phoneticPr fontId="2"/>
  </si>
  <si>
    <t>⑨</t>
    <phoneticPr fontId="2"/>
  </si>
  <si>
    <t>コリンズ登録番号</t>
    <rPh sb="4" eb="6">
      <t>トウロク</t>
    </rPh>
    <rPh sb="6" eb="8">
      <t>バンゴウ</t>
    </rPh>
    <phoneticPr fontId="2"/>
  </si>
  <si>
    <t>コリンズのみで工事概要が確認できない。発注者の証明書を追加添付。</t>
    <rPh sb="19" eb="22">
      <t>ハッチュウシャ</t>
    </rPh>
    <rPh sb="23" eb="26">
      <t>ショウメイショ</t>
    </rPh>
    <phoneticPr fontId="2"/>
  </si>
  <si>
    <t>①＋⑧</t>
    <phoneticPr fontId="2"/>
  </si>
  <si>
    <t>施工経験が２回以上ある場合は、代表的なもの２回分の提出でよい。</t>
    <phoneticPr fontId="2"/>
  </si>
  <si>
    <t>(3)</t>
    <phoneticPr fontId="2"/>
  </si>
  <si>
    <t>同種工事施工経験時の所属会社は問わない。（現在の所属会社以外のものも記載できる。）</t>
    <phoneticPr fontId="2"/>
  </si>
  <si>
    <t>担当技術者としての同種工事の施工経験はコリンズの登録（竣工登録に限る。）がなければ申請できない。（担当技術者の施工経験が評価対象として入札説明書に記載されている工事のみに適用）</t>
    <rPh sb="0" eb="2">
      <t>タントウ</t>
    </rPh>
    <rPh sb="2" eb="5">
      <t>ギジュツシャ</t>
    </rPh>
    <rPh sb="27" eb="29">
      <t>シュンコウ</t>
    </rPh>
    <rPh sb="29" eb="31">
      <t>トウロク</t>
    </rPh>
    <rPh sb="32" eb="33">
      <t>カギ</t>
    </rPh>
    <rPh sb="49" eb="51">
      <t>タントウ</t>
    </rPh>
    <rPh sb="51" eb="54">
      <t>ギジュツシャ</t>
    </rPh>
    <rPh sb="55" eb="57">
      <t>セコウ</t>
    </rPh>
    <rPh sb="57" eb="59">
      <t>ケイケン</t>
    </rPh>
    <rPh sb="60" eb="62">
      <t>ヒョウカ</t>
    </rPh>
    <rPh sb="62" eb="64">
      <t>タイショウ</t>
    </rPh>
    <rPh sb="67" eb="69">
      <t>ニュウサツ</t>
    </rPh>
    <rPh sb="69" eb="72">
      <t>セツメイショ</t>
    </rPh>
    <rPh sb="73" eb="75">
      <t>キサイ</t>
    </rPh>
    <rPh sb="80" eb="82">
      <t>コウジ</t>
    </rPh>
    <rPh sb="85" eb="87">
      <t>テキヨウ</t>
    </rPh>
    <phoneticPr fontId="2"/>
  </si>
  <si>
    <t>コリンズ登録番号</t>
    <phoneticPr fontId="2"/>
  </si>
  <si>
    <t>コリンズ登録番号</t>
    <phoneticPr fontId="2"/>
  </si>
  <si>
    <t>コリンズ登録番号</t>
    <phoneticPr fontId="2"/>
  </si>
  <si>
    <t>コリンズ登録番号</t>
    <phoneticPr fontId="2"/>
  </si>
  <si>
    <t>散布業務</t>
    <rPh sb="0" eb="2">
      <t>サンプ</t>
    </rPh>
    <rPh sb="2" eb="4">
      <t>ギョウム</t>
    </rPh>
    <phoneticPr fontId="2"/>
  </si>
  <si>
    <t>除雪・散布業務</t>
    <rPh sb="0" eb="2">
      <t>ジョセツ</t>
    </rPh>
    <rPh sb="3" eb="5">
      <t>サンプ</t>
    </rPh>
    <rPh sb="5" eb="7">
      <t>ギョウム</t>
    </rPh>
    <phoneticPr fontId="2"/>
  </si>
  <si>
    <t>②</t>
    <phoneticPr fontId="2"/>
  </si>
  <si>
    <t>⑥</t>
    <phoneticPr fontId="2"/>
  </si>
  <si>
    <t>⑦</t>
    <phoneticPr fontId="2"/>
  </si>
  <si>
    <t>○</t>
    <phoneticPr fontId="2"/>
  </si>
  <si>
    <t>○</t>
    <phoneticPr fontId="2"/>
  </si>
  <si>
    <t>○</t>
    <phoneticPr fontId="2"/>
  </si>
  <si>
    <t>○
or
△</t>
    <phoneticPr fontId="2"/>
  </si>
  <si>
    <t>○
or
△</t>
    <phoneticPr fontId="2"/>
  </si>
  <si>
    <t>○</t>
    <phoneticPr fontId="2"/>
  </si>
  <si>
    <t>・コリンズと別資料を提出する場合</t>
    <rPh sb="6" eb="7">
      <t>ベツ</t>
    </rPh>
    <rPh sb="7" eb="9">
      <t>シリョウ</t>
    </rPh>
    <rPh sb="10" eb="12">
      <t>テイシュツ</t>
    </rPh>
    <rPh sb="14" eb="16">
      <t>バアイ</t>
    </rPh>
    <phoneticPr fontId="2"/>
  </si>
  <si>
    <t>(3)</t>
    <phoneticPr fontId="2"/>
  </si>
  <si>
    <t>(4)</t>
    <phoneticPr fontId="2"/>
  </si>
  <si>
    <t>コリンズの「登録内容確認書」の写し。（いずれも竣工登録に限る。）</t>
    <rPh sb="15" eb="16">
      <t>ウツ</t>
    </rPh>
    <phoneticPr fontId="2"/>
  </si>
  <si>
    <t>技術者の従事期間（始）と従事時の役職が確認できる資料（契約時の技術者が確認できるコリンズの「登録内容確認書」の写し等）。</t>
    <phoneticPr fontId="2"/>
  </si>
  <si>
    <t>△</t>
    <phoneticPr fontId="2"/>
  </si>
  <si>
    <t>△</t>
    <phoneticPr fontId="2"/>
  </si>
  <si>
    <t>・コリンズと別資料を提出する場合</t>
    <phoneticPr fontId="2"/>
  </si>
  <si>
    <t>・別資料のみを提出する場合</t>
    <rPh sb="1" eb="2">
      <t>ベツ</t>
    </rPh>
    <rPh sb="2" eb="4">
      <t>シリョウ</t>
    </rPh>
    <rPh sb="7" eb="9">
      <t>テイシュツ</t>
    </rPh>
    <rPh sb="11" eb="13">
      <t>バアイ</t>
    </rPh>
    <phoneticPr fontId="2"/>
  </si>
  <si>
    <t>コリンズの「登録内容確認書」を添付すること。</t>
    <rPh sb="6" eb="8">
      <t>トウロク</t>
    </rPh>
    <rPh sb="8" eb="10">
      <t>ナイヨウ</t>
    </rPh>
    <rPh sb="10" eb="13">
      <t>カクニンショ</t>
    </rPh>
    <rPh sb="15" eb="17">
      <t>テンプ</t>
    </rPh>
    <phoneticPr fontId="2"/>
  </si>
  <si>
    <t>県管理道路・空港を含む除雪業務の契約実績</t>
    <rPh sb="6" eb="8">
      <t>クウコウ</t>
    </rPh>
    <rPh sb="9" eb="10">
      <t>フク</t>
    </rPh>
    <phoneticPr fontId="2"/>
  </si>
  <si>
    <t>コリンズの「登録内容確認書」の写し。（いずれも竣工登録に限る。）</t>
    <phoneticPr fontId="2"/>
  </si>
  <si>
    <t>①</t>
    <phoneticPr fontId="2"/>
  </si>
  <si>
    <t>②</t>
    <phoneticPr fontId="2"/>
  </si>
  <si>
    <t>③</t>
    <phoneticPr fontId="2"/>
  </si>
  <si>
    <t>⑤</t>
    <phoneticPr fontId="2"/>
  </si>
  <si>
    <t>⑥</t>
    <phoneticPr fontId="2"/>
  </si>
  <si>
    <t>⑦</t>
    <phoneticPr fontId="2"/>
  </si>
  <si>
    <t>⑧</t>
    <phoneticPr fontId="2"/>
  </si>
  <si>
    <t>⑨</t>
    <phoneticPr fontId="2"/>
  </si>
  <si>
    <t>○</t>
    <phoneticPr fontId="2"/>
  </si>
  <si>
    <t>○</t>
    <phoneticPr fontId="2"/>
  </si>
  <si>
    <t>○</t>
    <phoneticPr fontId="2"/>
  </si>
  <si>
    <t>○</t>
    <phoneticPr fontId="2"/>
  </si>
  <si>
    <t>パターン１</t>
    <phoneticPr fontId="2"/>
  </si>
  <si>
    <t>・コリンズと別資料を提出する場合</t>
    <phoneticPr fontId="2"/>
  </si>
  <si>
    <t>①+②+③+④</t>
    <phoneticPr fontId="2"/>
  </si>
  <si>
    <t>①+②+③+⑤+⑥</t>
    <phoneticPr fontId="2"/>
  </si>
  <si>
    <t>パターン３</t>
    <phoneticPr fontId="2"/>
  </si>
  <si>
    <t>①+③+⑤+⑥+⑦</t>
    <phoneticPr fontId="2"/>
  </si>
  <si>
    <t>パターン５</t>
    <phoneticPr fontId="2"/>
  </si>
  <si>
    <t>②+③+④+⑨</t>
    <phoneticPr fontId="2"/>
  </si>
  <si>
    <t>②+③+⑤+⑥+⑨</t>
    <phoneticPr fontId="2"/>
  </si>
  <si>
    <t>②+③+⑤+⑥+⑦+⑨</t>
    <phoneticPr fontId="2"/>
  </si>
  <si>
    <t>パターン７</t>
    <phoneticPr fontId="2"/>
  </si>
  <si>
    <t>契約上の工期</t>
    <rPh sb="0" eb="3">
      <t>ケイヤクジョウ</t>
    </rPh>
    <rPh sb="4" eb="6">
      <t>コウキ</t>
    </rPh>
    <phoneticPr fontId="2"/>
  </si>
  <si>
    <t>(6)</t>
    <phoneticPr fontId="2"/>
  </si>
  <si>
    <t>コリンズの「登録内容確認書」の写し。（いずれも竣工登録に限る。）</t>
    <phoneticPr fontId="2"/>
  </si>
  <si>
    <t>対象となる年度・機関等</t>
    <phoneticPr fontId="2"/>
  </si>
  <si>
    <t>対象工事</t>
    <rPh sb="0" eb="4">
      <t>タイショウコウジ</t>
    </rPh>
    <phoneticPr fontId="2"/>
  </si>
  <si>
    <t>対象期間・対象機関</t>
    <phoneticPr fontId="2"/>
  </si>
  <si>
    <t>同種工事の定義</t>
    <phoneticPr fontId="2"/>
  </si>
  <si>
    <t>対象期間・対象機関</t>
    <phoneticPr fontId="2"/>
  </si>
  <si>
    <t>対象期間・対象機関</t>
    <phoneticPr fontId="2"/>
  </si>
  <si>
    <t>同種工事の定義</t>
    <phoneticPr fontId="2"/>
  </si>
  <si>
    <t>対象年度
対象機関</t>
    <rPh sb="5" eb="7">
      <t>タイショウ</t>
    </rPh>
    <phoneticPr fontId="2"/>
  </si>
  <si>
    <t>業務名</t>
    <rPh sb="0" eb="2">
      <t>ギョウム</t>
    </rPh>
    <rPh sb="2" eb="3">
      <t>メイ</t>
    </rPh>
    <phoneticPr fontId="2"/>
  </si>
  <si>
    <t>発注機関</t>
    <rPh sb="0" eb="4">
      <t>ハッチュウキカン</t>
    </rPh>
    <phoneticPr fontId="2"/>
  </si>
  <si>
    <t>元請・下請区分</t>
    <rPh sb="0" eb="1">
      <t>モト</t>
    </rPh>
    <rPh sb="1" eb="2">
      <t>ウ</t>
    </rPh>
    <rPh sb="3" eb="5">
      <t>シタウ</t>
    </rPh>
    <rPh sb="5" eb="7">
      <t>クブン</t>
    </rPh>
    <phoneticPr fontId="2"/>
  </si>
  <si>
    <t>家畜伝染病防疫協定</t>
    <phoneticPr fontId="12"/>
  </si>
  <si>
    <t>対象年度において、県管理道路・空港を含む除雪業務（凍結防止剤散布業務を含む。）の契約実績（島根県発注業務においては県が認めた下請け実績も含む）について記載すること。</t>
    <rPh sb="15" eb="17">
      <t>クウコウ</t>
    </rPh>
    <rPh sb="18" eb="19">
      <t>フク</t>
    </rPh>
    <rPh sb="45" eb="48">
      <t>シマネケン</t>
    </rPh>
    <rPh sb="48" eb="50">
      <t>ハッチュウ</t>
    </rPh>
    <rPh sb="50" eb="52">
      <t>ギョウム</t>
    </rPh>
    <phoneticPr fontId="2"/>
  </si>
  <si>
    <t>監理技術者補佐</t>
    <rPh sb="0" eb="7">
      <t>カンリギジュツシャホサ</t>
    </rPh>
    <phoneticPr fontId="2"/>
  </si>
  <si>
    <t>(3)</t>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</si>
  <si>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⑩）も追加添付すること。）</t>
    <rPh sb="34" eb="36">
      <t>セイセキ</t>
    </rPh>
    <rPh sb="45" eb="46">
      <t>ムネ</t>
    </rPh>
    <rPh sb="54" eb="55">
      <t>テン</t>
    </rPh>
    <rPh sb="78" eb="80">
      <t>セイセキ</t>
    </rPh>
    <rPh sb="80" eb="82">
      <t>ヒョウテイ</t>
    </rPh>
    <rPh sb="106" eb="107">
      <t>ウツ</t>
    </rPh>
    <rPh sb="109" eb="111">
      <t>シリョウ</t>
    </rPh>
    <phoneticPr fontId="2"/>
  </si>
  <si>
    <t>住所</t>
    <phoneticPr fontId="2"/>
  </si>
  <si>
    <t>ＩＣＴ活用工事施工実績</t>
    <rPh sb="3" eb="11">
      <t>カツヨウコウジセコウジッセキ</t>
    </rPh>
    <phoneticPr fontId="12"/>
  </si>
  <si>
    <t>CCUSの活用</t>
    <rPh sb="5" eb="7">
      <t>カツヨウ</t>
    </rPh>
    <phoneticPr fontId="2"/>
  </si>
  <si>
    <t>着色セルの凡例</t>
  </si>
  <si>
    <t>（企業）</t>
  </si>
  <si>
    <t>：「企業入力シート」、一覧表（別紙）で入力（数式リンク有）</t>
  </si>
  <si>
    <t>建設キャリアアップシステム（CCUS）の活用</t>
    <rPh sb="0" eb="2">
      <t>ケンセツ</t>
    </rPh>
    <rPh sb="20" eb="22">
      <t>カツヨウ</t>
    </rPh>
    <phoneticPr fontId="2"/>
  </si>
  <si>
    <t>：セルに直接入力もしくはリストから選択が必要な箇所</t>
  </si>
  <si>
    <t>：「発注者入力シート」で入力（数式リンク有）</t>
  </si>
  <si>
    <t>対象：</t>
  </si>
  <si>
    <t>当該工事における建設キャリアアップシステム（CCUS）の活用することの確約</t>
    <rPh sb="0" eb="2">
      <t>トウガイ</t>
    </rPh>
    <rPh sb="2" eb="4">
      <t>コウジ</t>
    </rPh>
    <rPh sb="8" eb="10">
      <t>ケンセツ</t>
    </rPh>
    <rPh sb="28" eb="30">
      <t>カツヨウ</t>
    </rPh>
    <rPh sb="35" eb="37">
      <t>カクヤク</t>
    </rPh>
    <phoneticPr fontId="2"/>
  </si>
  <si>
    <t>：セルに直接入力が必要な箇所</t>
  </si>
  <si>
    <t>※活用とは、建設現場にカードリーダーを設置するなどして、技能労働者の就業履歴を蓄積することをいう</t>
    <rPh sb="1" eb="3">
      <t>カツヨウ</t>
    </rPh>
    <rPh sb="6" eb="8">
      <t>ケンセツ</t>
    </rPh>
    <rPh sb="8" eb="10">
      <t>ゲンバ</t>
    </rPh>
    <rPh sb="19" eb="21">
      <t>セッチ</t>
    </rPh>
    <rPh sb="28" eb="30">
      <t>ギノウ</t>
    </rPh>
    <rPh sb="30" eb="33">
      <t>ロウドウシャ</t>
    </rPh>
    <rPh sb="34" eb="36">
      <t>シュウギョウ</t>
    </rPh>
    <rPh sb="36" eb="38">
      <t>リレキ</t>
    </rPh>
    <rPh sb="39" eb="41">
      <t>チクセキ</t>
    </rPh>
    <phoneticPr fontId="2"/>
  </si>
  <si>
    <t>確約の有無</t>
    <rPh sb="0" eb="2">
      <t>カクヤク</t>
    </rPh>
    <phoneticPr fontId="2"/>
  </si>
  <si>
    <t>※記入がない場合は「無」と判断する。</t>
    <rPh sb="1" eb="3">
      <t>キニュウ</t>
    </rPh>
    <rPh sb="6" eb="8">
      <t>バアイ</t>
    </rPh>
    <rPh sb="10" eb="11">
      <t>ム</t>
    </rPh>
    <rPh sb="13" eb="15">
      <t>ハンダン</t>
    </rPh>
    <phoneticPr fontId="2"/>
  </si>
  <si>
    <t>【印刷について】</t>
  </si>
  <si>
    <t>このシートは「ページ設定」で「白黒印刷」と「印刷範囲」が設定されています。</t>
  </si>
  <si>
    <t>様式内の吹出しコメントは印刷されません。</t>
  </si>
  <si>
    <t>建設キャリアアップシステム活用確約書</t>
  </si>
  <si>
    <t>住　　　　　　所</t>
    <rPh sb="0" eb="1">
      <t>ジュウ</t>
    </rPh>
    <rPh sb="7" eb="8">
      <t>ショ</t>
    </rPh>
    <phoneticPr fontId="2"/>
  </si>
  <si>
    <t>代　表　者　名</t>
    <rPh sb="0" eb="1">
      <t>ダイ</t>
    </rPh>
    <rPh sb="2" eb="3">
      <t>オモテ</t>
    </rPh>
    <rPh sb="4" eb="5">
      <t>モノ</t>
    </rPh>
    <rPh sb="6" eb="7">
      <t>メイ</t>
    </rPh>
    <phoneticPr fontId="2"/>
  </si>
  <si>
    <t>記</t>
    <rPh sb="0" eb="1">
      <t>キ</t>
    </rPh>
    <phoneticPr fontId="2"/>
  </si>
  <si>
    <t>１　工事名</t>
    <rPh sb="2" eb="5">
      <t>コウジメイ</t>
    </rPh>
    <phoneticPr fontId="2"/>
  </si>
  <si>
    <t>２　確約内容</t>
    <phoneticPr fontId="2"/>
  </si>
  <si>
    <t>ＩＣＴ活用工事の施工実績</t>
    <rPh sb="3" eb="5">
      <t>カツヨウ</t>
    </rPh>
    <rPh sb="5" eb="7">
      <t>コウジ</t>
    </rPh>
    <rPh sb="8" eb="10">
      <t>セコウ</t>
    </rPh>
    <rPh sb="10" eb="12">
      <t>ジッセキ</t>
    </rPh>
    <phoneticPr fontId="2"/>
  </si>
  <si>
    <t>会社（企業体）名：</t>
    <rPh sb="3" eb="6">
      <t>キギョウタイ</t>
    </rPh>
    <phoneticPr fontId="2"/>
  </si>
  <si>
    <t>舗装工</t>
    <rPh sb="0" eb="3">
      <t>ホソウコウ</t>
    </rPh>
    <phoneticPr fontId="2"/>
  </si>
  <si>
    <t>対象ＩＣＴ工種</t>
    <rPh sb="0" eb="2">
      <t>タイショウ</t>
    </rPh>
    <rPh sb="5" eb="7">
      <t>コウシュ</t>
    </rPh>
    <phoneticPr fontId="2"/>
  </si>
  <si>
    <t>舗装工（修繕工）</t>
    <rPh sb="0" eb="3">
      <t>ホソウコウ</t>
    </rPh>
    <rPh sb="4" eb="6">
      <t>シュウゼン</t>
    </rPh>
    <rPh sb="6" eb="7">
      <t>コウ</t>
    </rPh>
    <phoneticPr fontId="2"/>
  </si>
  <si>
    <t>法面工</t>
    <rPh sb="0" eb="3">
      <t>ノリメンコウ</t>
    </rPh>
    <phoneticPr fontId="2"/>
  </si>
  <si>
    <t>ほ場整備工</t>
    <rPh sb="1" eb="2">
      <t>ジョウ</t>
    </rPh>
    <rPh sb="2" eb="4">
      <t>セイビ</t>
    </rPh>
    <rPh sb="4" eb="5">
      <t>コウ</t>
    </rPh>
    <phoneticPr fontId="2"/>
  </si>
  <si>
    <t>審査用ファイルコピー先の列数と合わせるための欄</t>
    <rPh sb="0" eb="3">
      <t>シンサヨウ</t>
    </rPh>
    <rPh sb="10" eb="11">
      <t>サキ</t>
    </rPh>
    <rPh sb="12" eb="13">
      <t>レツ</t>
    </rPh>
    <rPh sb="13" eb="14">
      <t>スウ</t>
    </rPh>
    <rPh sb="15" eb="16">
      <t>ア</t>
    </rPh>
    <rPh sb="22" eb="23">
      <t>ラン</t>
    </rPh>
    <phoneticPr fontId="2"/>
  </si>
  <si>
    <t>工期（始）</t>
    <rPh sb="0" eb="2">
      <t>コウキ</t>
    </rPh>
    <rPh sb="3" eb="4">
      <t>ハジ</t>
    </rPh>
    <phoneticPr fontId="2"/>
  </si>
  <si>
    <t>工期（終）</t>
    <rPh sb="0" eb="2">
      <t>コウキ</t>
    </rPh>
    <rPh sb="3" eb="4">
      <t>シュウ</t>
    </rPh>
    <phoneticPr fontId="2"/>
  </si>
  <si>
    <t>当該工事での建設キャリアアップシステム（CCUS）の活用</t>
    <rPh sb="0" eb="2">
      <t>トウガイ</t>
    </rPh>
    <rPh sb="2" eb="4">
      <t>コウジ</t>
    </rPh>
    <rPh sb="6" eb="8">
      <t>ケンセツ</t>
    </rPh>
    <rPh sb="26" eb="28">
      <t>カツヨウ</t>
    </rPh>
    <phoneticPr fontId="2"/>
  </si>
  <si>
    <t>項目名</t>
    <rPh sb="0" eb="3">
      <t>コウモクメイ</t>
    </rPh>
    <phoneticPr fontId="2"/>
  </si>
  <si>
    <t>確約書の提出</t>
    <rPh sb="0" eb="3">
      <t>カクヤクショ</t>
    </rPh>
    <rPh sb="4" eb="6">
      <t>テイシュツ</t>
    </rPh>
    <phoneticPr fontId="2"/>
  </si>
  <si>
    <t>CCUSの活用</t>
  </si>
  <si>
    <t>ＩＣＴ活用工事施工実績</t>
    <rPh sb="3" eb="11">
      <t>カツヨウコウジセコウジッセキ</t>
    </rPh>
    <phoneticPr fontId="2"/>
  </si>
  <si>
    <t>ＩＣＴ施工実績</t>
    <rPh sb="3" eb="5">
      <t>セコウ</t>
    </rPh>
    <rPh sb="5" eb="7">
      <t>ジッセキ</t>
    </rPh>
    <phoneticPr fontId="2"/>
  </si>
  <si>
    <t>土工</t>
    <rPh sb="0" eb="2">
      <t>ドコウ</t>
    </rPh>
    <phoneticPr fontId="2"/>
  </si>
  <si>
    <t>発注者の証明書等、必要な資料を添付。</t>
    <rPh sb="0" eb="3">
      <t>ハッチュウシャ</t>
    </rPh>
    <rPh sb="4" eb="7">
      <t>ショウメイショ</t>
    </rPh>
    <rPh sb="7" eb="8">
      <t>トウ</t>
    </rPh>
    <rPh sb="9" eb="11">
      <t>ヒツヨウ</t>
    </rPh>
    <rPh sb="12" eb="14">
      <t>シリョウ</t>
    </rPh>
    <rPh sb="15" eb="17">
      <t>テンプ</t>
    </rPh>
    <phoneticPr fontId="2"/>
  </si>
  <si>
    <t>-</t>
    <phoneticPr fontId="2"/>
  </si>
  <si>
    <t>【地域貢献・その他】評価項目</t>
    <rPh sb="10" eb="12">
      <t>ヒョウカ</t>
    </rPh>
    <rPh sb="12" eb="14">
      <t>コウモク</t>
    </rPh>
    <phoneticPr fontId="12"/>
  </si>
  <si>
    <t>地域貢献・その他</t>
  </si>
  <si>
    <t>地域貢献・その他</t>
    <phoneticPr fontId="2"/>
  </si>
  <si>
    <t>表３【地域貢献・その他】評価項目の着色セルに項目を記入した場合、ここに記載文を直接入力！</t>
  </si>
  <si>
    <t>：「地域貢献・その他の評価」様式シート</t>
    <rPh sb="11" eb="13">
      <t>ヒョウカ</t>
    </rPh>
    <rPh sb="14" eb="16">
      <t>ヨウシキ</t>
    </rPh>
    <phoneticPr fontId="2"/>
  </si>
  <si>
    <t>地域貢献・その他【水産】</t>
    <rPh sb="9" eb="11">
      <t>スイサン</t>
    </rPh>
    <phoneticPr fontId="2"/>
  </si>
  <si>
    <t>　企業：４項目、配置予定技術者①：４項目、配置予定技術者②：４項目、配置予定技術者③：４項目、地域貢献・その他：７項目、地理的条件：２項目</t>
    <phoneticPr fontId="2"/>
  </si>
  <si>
    <t>協定を締結した団体の構成員はもとより、協定に参加している協力企業等も対象とする。ただし、評価の対象者は、団体が所管する地域内に建設業法に規定する営業所を有する者に限る。また、年度途中で脱退した場合、年度途中から加入した場合はその年度の契約締結実績として認めない。</t>
    <rPh sb="87" eb="89">
      <t>ネンド</t>
    </rPh>
    <rPh sb="89" eb="91">
      <t>トチュウ</t>
    </rPh>
    <rPh sb="92" eb="94">
      <t>ダッタイ</t>
    </rPh>
    <rPh sb="96" eb="98">
      <t>バアイ</t>
    </rPh>
    <rPh sb="99" eb="101">
      <t>ネンド</t>
    </rPh>
    <rPh sb="101" eb="103">
      <t>トチュウ</t>
    </rPh>
    <rPh sb="105" eb="107">
      <t>カニュウ</t>
    </rPh>
    <rPh sb="109" eb="111">
      <t>バアイ</t>
    </rPh>
    <rPh sb="114" eb="116">
      <t>ネンド</t>
    </rPh>
    <rPh sb="117" eb="119">
      <t>ケイヤク</t>
    </rPh>
    <rPh sb="119" eb="121">
      <t>テイケツ</t>
    </rPh>
    <rPh sb="121" eb="123">
      <t>ジッセキ</t>
    </rPh>
    <rPh sb="126" eb="127">
      <t>ミト</t>
    </rPh>
    <phoneticPr fontId="2"/>
  </si>
  <si>
    <t>協力企業等の場合、企業名が明示された協定書等の写しや団体の代表者の証明書など、協定に参加している企業であることがわかる資料を添付すること。</t>
    <rPh sb="0" eb="2">
      <t>キョウリョク</t>
    </rPh>
    <rPh sb="2" eb="4">
      <t>キギョウ</t>
    </rPh>
    <rPh sb="4" eb="5">
      <t>トウ</t>
    </rPh>
    <rPh sb="6" eb="8">
      <t>バアイ</t>
    </rPh>
    <rPh sb="9" eb="12">
      <t>キギョウメイ</t>
    </rPh>
    <rPh sb="13" eb="15">
      <t>メイジ</t>
    </rPh>
    <rPh sb="18" eb="21">
      <t>キョウテイショ</t>
    </rPh>
    <rPh sb="21" eb="22">
      <t>トウ</t>
    </rPh>
    <rPh sb="23" eb="24">
      <t>ウツ</t>
    </rPh>
    <rPh sb="26" eb="28">
      <t>ダンタイ</t>
    </rPh>
    <rPh sb="29" eb="32">
      <t>ダイヒョウシャ</t>
    </rPh>
    <rPh sb="33" eb="36">
      <t>ショウメイショ</t>
    </rPh>
    <rPh sb="39" eb="41">
      <t>キョウテイ</t>
    </rPh>
    <rPh sb="42" eb="44">
      <t>サンカ</t>
    </rPh>
    <rPh sb="48" eb="50">
      <t>キギョウ</t>
    </rPh>
    <rPh sb="59" eb="61">
      <t>シリョウ</t>
    </rPh>
    <rPh sb="62" eb="64">
      <t>テンプ</t>
    </rPh>
    <phoneticPr fontId="2"/>
  </si>
  <si>
    <t>ICT工種</t>
    <rPh sb="3" eb="5">
      <t>コウシュ</t>
    </rPh>
    <phoneticPr fontId="2"/>
  </si>
  <si>
    <t>ICT技術内容</t>
    <rPh sb="3" eb="5">
      <t>ギジュツ</t>
    </rPh>
    <rPh sb="5" eb="7">
      <t>ナイヨウ</t>
    </rPh>
    <phoneticPr fontId="2"/>
  </si>
  <si>
    <t>①３次元起工測量</t>
    <rPh sb="2" eb="4">
      <t>ジゲン</t>
    </rPh>
    <rPh sb="4" eb="6">
      <t>キコウ</t>
    </rPh>
    <rPh sb="6" eb="8">
      <t>ソクリョウ</t>
    </rPh>
    <phoneticPr fontId="2"/>
  </si>
  <si>
    <t>②３次元設計データ作成</t>
    <rPh sb="2" eb="4">
      <t>ジゲン</t>
    </rPh>
    <rPh sb="4" eb="6">
      <t>セッケイ</t>
    </rPh>
    <rPh sb="9" eb="11">
      <t>サクセイ</t>
    </rPh>
    <phoneticPr fontId="2"/>
  </si>
  <si>
    <t>③ICT建機による施工</t>
    <rPh sb="4" eb="6">
      <t>ケンキ</t>
    </rPh>
    <rPh sb="9" eb="11">
      <t>セコウ</t>
    </rPh>
    <phoneticPr fontId="2"/>
  </si>
  <si>
    <t>④３次元出来形管理等</t>
    <rPh sb="2" eb="4">
      <t>ジゲン</t>
    </rPh>
    <rPh sb="4" eb="7">
      <t>デキガタ</t>
    </rPh>
    <rPh sb="7" eb="9">
      <t>カンリ</t>
    </rPh>
    <rPh sb="9" eb="10">
      <t>トウ</t>
    </rPh>
    <phoneticPr fontId="2"/>
  </si>
  <si>
    <t>⑤３次元データの納品</t>
    <rPh sb="2" eb="4">
      <t>ジゲン</t>
    </rPh>
    <rPh sb="8" eb="10">
      <t>ノウヒン</t>
    </rPh>
    <phoneticPr fontId="2"/>
  </si>
  <si>
    <t>×</t>
    <phoneticPr fontId="2"/>
  </si>
  <si>
    <t>舗装工、舗装工（修繕工）</t>
    <rPh sb="0" eb="3">
      <t>ホソウコウ</t>
    </rPh>
    <phoneticPr fontId="2"/>
  </si>
  <si>
    <t>舗装工（修繕工）、舗装工</t>
    <rPh sb="0" eb="3">
      <t>ホソウコウ</t>
    </rPh>
    <rPh sb="4" eb="6">
      <t>シュウゼン</t>
    </rPh>
    <rPh sb="6" eb="7">
      <t>コウ</t>
    </rPh>
    <rPh sb="9" eb="12">
      <t>ホソウコウ</t>
    </rPh>
    <phoneticPr fontId="2"/>
  </si>
  <si>
    <t>判定</t>
    <rPh sb="0" eb="2">
      <t>ハンテイ</t>
    </rPh>
    <phoneticPr fontId="2"/>
  </si>
  <si>
    <t>判定結果</t>
    <rPh sb="0" eb="2">
      <t>ハンテイ</t>
    </rPh>
    <rPh sb="2" eb="4">
      <t>ケッカ</t>
    </rPh>
    <phoneticPr fontId="2"/>
  </si>
  <si>
    <t>ＩＣＴ工種</t>
    <rPh sb="3" eb="5">
      <t>コウシュ</t>
    </rPh>
    <phoneticPr fontId="2"/>
  </si>
  <si>
    <t>内容</t>
    <rPh sb="0" eb="2">
      <t>ナイヨウ</t>
    </rPh>
    <phoneticPr fontId="2"/>
  </si>
  <si>
    <t>（代表者）</t>
    <rPh sb="1" eb="4">
      <t>ダイヒョウシャ</t>
    </rPh>
    <phoneticPr fontId="2"/>
  </si>
  <si>
    <t>共同企業体名：</t>
    <rPh sb="0" eb="2">
      <t>キョウドウ</t>
    </rPh>
    <rPh sb="2" eb="5">
      <t>キギョウタイ</t>
    </rPh>
    <phoneticPr fontId="2"/>
  </si>
  <si>
    <t>（a）に該当する場合、指定学校・学科を卒業したことがわかる証明書の写しを添付すること。</t>
    <phoneticPr fontId="2"/>
  </si>
  <si>
    <t>（学科名だけでは判断できない学科の場合は専攻等まで記載のある証明書とすること。）</t>
    <rPh sb="1" eb="3">
      <t>ガッカ</t>
    </rPh>
    <rPh sb="3" eb="4">
      <t>メイ</t>
    </rPh>
    <rPh sb="8" eb="10">
      <t>ハンダン</t>
    </rPh>
    <rPh sb="14" eb="16">
      <t>ガッカ</t>
    </rPh>
    <rPh sb="17" eb="19">
      <t>バアイ</t>
    </rPh>
    <rPh sb="20" eb="22">
      <t>センコウ</t>
    </rPh>
    <rPh sb="22" eb="23">
      <t>トウ</t>
    </rPh>
    <rPh sb="25" eb="27">
      <t>キサイ</t>
    </rPh>
    <rPh sb="30" eb="33">
      <t>ショウメイショ</t>
    </rPh>
    <phoneticPr fontId="2"/>
  </si>
  <si>
    <t>（b）.当該工事種別に該当する建設業法第７条第１項第２号ハに示す資格を有する者</t>
    <phoneticPr fontId="2"/>
  </si>
  <si>
    <t>配置予定技術者①、②、③共通</t>
    <rPh sb="12" eb="14">
      <t>キョウツウ</t>
    </rPh>
    <phoneticPr fontId="2"/>
  </si>
  <si>
    <t>配置予定技術者③用</t>
    <rPh sb="8" eb="9">
      <t>ヨウ</t>
    </rPh>
    <phoneticPr fontId="2"/>
  </si>
  <si>
    <t>配置予定技術者②用</t>
    <rPh sb="8" eb="9">
      <t>ヨウ</t>
    </rPh>
    <phoneticPr fontId="2"/>
  </si>
  <si>
    <t>配置予定技術者①用</t>
    <rPh sb="8" eb="9">
      <t>ヨウ</t>
    </rPh>
    <phoneticPr fontId="2"/>
  </si>
  <si>
    <t>対象外（法面工）</t>
    <rPh sb="0" eb="3">
      <t>タイショウガイ</t>
    </rPh>
    <rPh sb="4" eb="6">
      <t>ノリメン</t>
    </rPh>
    <rPh sb="6" eb="7">
      <t>コウ</t>
    </rPh>
    <phoneticPr fontId="2"/>
  </si>
  <si>
    <t>今後の法定雇用率の設定</t>
    <rPh sb="0" eb="2">
      <t>コンゴ</t>
    </rPh>
    <rPh sb="3" eb="5">
      <t>ホウテイ</t>
    </rPh>
    <rPh sb="5" eb="8">
      <t>コヨウリツ</t>
    </rPh>
    <rPh sb="9" eb="11">
      <t>セッテイ</t>
    </rPh>
    <phoneticPr fontId="2"/>
  </si>
  <si>
    <t>島根県内における建設業法で規定する主たる営業所（本店）または従たる営業所（支店、営業所）がある者及び橋梁用桁製作の機能を有する工場がある者</t>
    <rPh sb="0" eb="3">
      <t>シマネケン</t>
    </rPh>
    <rPh sb="3" eb="4">
      <t>ナイ</t>
    </rPh>
    <rPh sb="50" eb="52">
      <t>キョウリョウ</t>
    </rPh>
    <rPh sb="52" eb="53">
      <t>ヨウ</t>
    </rPh>
    <rPh sb="53" eb="54">
      <t>ケタ</t>
    </rPh>
    <rPh sb="54" eb="56">
      <t>セイサク</t>
    </rPh>
    <rPh sb="57" eb="59">
      <t>キノウ</t>
    </rPh>
    <rPh sb="60" eb="61">
      <t>ユウ</t>
    </rPh>
    <rPh sb="63" eb="65">
      <t>コウジョウ</t>
    </rPh>
    <rPh sb="68" eb="69">
      <t>モノ</t>
    </rPh>
    <phoneticPr fontId="2"/>
  </si>
  <si>
    <t>松江市○○町１２３－２</t>
    <rPh sb="0" eb="3">
      <t>マツエシ</t>
    </rPh>
    <rPh sb="5" eb="6">
      <t>チョウ</t>
    </rPh>
    <phoneticPr fontId="2"/>
  </si>
  <si>
    <t>浜田市○○町３２１－３</t>
    <rPh sb="0" eb="2">
      <t>ハマダ</t>
    </rPh>
    <rPh sb="2" eb="3">
      <t>シ</t>
    </rPh>
    <rPh sb="5" eb="6">
      <t>チョウ</t>
    </rPh>
    <phoneticPr fontId="2"/>
  </si>
  <si>
    <t>○○共同企業体</t>
    <rPh sb="2" eb="4">
      <t>キョウドウ</t>
    </rPh>
    <rPh sb="4" eb="7">
      <t>キギョウタイ</t>
    </rPh>
    <phoneticPr fontId="2"/>
  </si>
  <si>
    <t>令和４年度</t>
    <rPh sb="0" eb="2">
      <t>レイワ</t>
    </rPh>
    <phoneticPr fontId="2"/>
  </si>
  <si>
    <t>令和４年度</t>
    <rPh sb="0" eb="2">
      <t>レイワ</t>
    </rPh>
    <rPh sb="3" eb="5">
      <t>ネンド</t>
    </rPh>
    <phoneticPr fontId="2"/>
  </si>
  <si>
    <t>　　 確認のため以下の（１）及び（２）の資料を提出すること。</t>
    <rPh sb="3" eb="5">
      <t>カクニン</t>
    </rPh>
    <rPh sb="8" eb="10">
      <t>イカ</t>
    </rPh>
    <rPh sb="14" eb="15">
      <t>オヨ</t>
    </rPh>
    <rPh sb="20" eb="22">
      <t>シリョウ</t>
    </rPh>
    <rPh sb="23" eb="25">
      <t>テイシュツ</t>
    </rPh>
    <phoneticPr fontId="2"/>
  </si>
  <si>
    <t>※「有」の場合は、建設キャリアアップシステム活用確約書を提出すること。</t>
    <rPh sb="2" eb="3">
      <t>ア</t>
    </rPh>
    <rPh sb="5" eb="7">
      <t>バアイ</t>
    </rPh>
    <rPh sb="9" eb="11">
      <t>ケンセツ</t>
    </rPh>
    <rPh sb="22" eb="24">
      <t>カツヨウ</t>
    </rPh>
    <rPh sb="24" eb="27">
      <t>カクヤクショ</t>
    </rPh>
    <rPh sb="28" eb="30">
      <t>テイシュツ</t>
    </rPh>
    <phoneticPr fontId="2"/>
  </si>
  <si>
    <t>島根県建設キャリアアップシステム活用促進実施要領に基づき、建設現場にカードリーダーを設置するなどして、技能労働者の就業履歴を蓄積する。</t>
    <rPh sb="0" eb="3">
      <t>シマネケン</t>
    </rPh>
    <rPh sb="3" eb="5">
      <t>ケンセツ</t>
    </rPh>
    <rPh sb="16" eb="18">
      <t>カツヨウ</t>
    </rPh>
    <rPh sb="18" eb="20">
      <t>ソクシン</t>
    </rPh>
    <rPh sb="20" eb="22">
      <t>ジッシ</t>
    </rPh>
    <rPh sb="22" eb="24">
      <t>ヨウリョウ</t>
    </rPh>
    <rPh sb="25" eb="26">
      <t>モト</t>
    </rPh>
    <phoneticPr fontId="2"/>
  </si>
  <si>
    <t>３　承諾事項</t>
    <rPh sb="2" eb="6">
      <t>ショウダクジコウ</t>
    </rPh>
    <phoneticPr fontId="2"/>
  </si>
  <si>
    <t>・工事完成後に実績確認のための証拠書類（ 「現場・契約情報」の出力帳票など）を発注者に提出し確認を受ける。</t>
    <rPh sb="39" eb="42">
      <t>ハッチュウシャ</t>
    </rPh>
    <rPh sb="46" eb="48">
      <t>カクニン</t>
    </rPh>
    <rPh sb="49" eb="50">
      <t>ウ</t>
    </rPh>
    <phoneticPr fontId="2"/>
  </si>
  <si>
    <t>・確約した工事で活用しなかった場合は、工事成績評定で減点となる。</t>
    <phoneticPr fontId="2"/>
  </si>
  <si>
    <t xml:space="preserve"> 下記工事の施工にあたり、建設キャリアアップシステムを活用することを確約します。</t>
    <rPh sb="1" eb="3">
      <t>カキ</t>
    </rPh>
    <rPh sb="34" eb="36">
      <t>カクヤク</t>
    </rPh>
    <phoneticPr fontId="2"/>
  </si>
  <si>
    <t>短時間労働者数
 （人）</t>
    <rPh sb="0" eb="3">
      <t>タンジカン</t>
    </rPh>
    <rPh sb="3" eb="6">
      <t>ロウドウシャ</t>
    </rPh>
    <rPh sb="6" eb="7">
      <t>スウ</t>
    </rPh>
    <phoneticPr fontId="2"/>
  </si>
  <si>
    <t>特定短時間労働者数
 （人）</t>
    <rPh sb="0" eb="2">
      <t>トクテイ</t>
    </rPh>
    <rPh sb="2" eb="5">
      <t>タンジカン</t>
    </rPh>
    <rPh sb="5" eb="8">
      <t>ロウドウシャ</t>
    </rPh>
    <rPh sb="8" eb="9">
      <t>スウ</t>
    </rPh>
    <phoneticPr fontId="2"/>
  </si>
  <si>
    <t>１週間の所定労働時間が10時間以上20時間未満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2"/>
  </si>
  <si>
    <t>短時間以外の常用雇用労働者数</t>
    <rPh sb="0" eb="5">
      <t>タンジカンイガイ</t>
    </rPh>
    <rPh sb="6" eb="8">
      <t>ジョウヨウ</t>
    </rPh>
    <rPh sb="8" eb="10">
      <t>コヨウ</t>
    </rPh>
    <rPh sb="10" eb="13">
      <t>ロウドウシャ</t>
    </rPh>
    <rPh sb="13" eb="14">
      <t>スウ</t>
    </rPh>
    <phoneticPr fontId="2"/>
  </si>
  <si>
    <t>特定短時間労働者数</t>
    <rPh sb="0" eb="2">
      <t>トクテイ</t>
    </rPh>
    <rPh sb="2" eb="5">
      <t>タンジカン</t>
    </rPh>
    <rPh sb="5" eb="8">
      <t>ロウドウシャ</t>
    </rPh>
    <rPh sb="8" eb="9">
      <t>スウ</t>
    </rPh>
    <phoneticPr fontId="2"/>
  </si>
  <si>
    <t>（c）</t>
    <phoneticPr fontId="2"/>
  </si>
  <si>
    <t>（d）</t>
    <phoneticPr fontId="2"/>
  </si>
  <si>
    <t>　 常用雇用労働者の総数</t>
    <rPh sb="2" eb="6">
      <t>ジョウヨウコヨウ</t>
    </rPh>
    <rPh sb="6" eb="9">
      <t>ロウドウシャ</t>
    </rPh>
    <rPh sb="10" eb="12">
      <t>ソウスウ</t>
    </rPh>
    <phoneticPr fontId="2"/>
  </si>
  <si>
    <t>　　　(d)＝(a)＋(b)×0.5</t>
    <phoneticPr fontId="2"/>
  </si>
  <si>
    <t>R6年4月</t>
    <rPh sb="2" eb="3">
      <t>ネン</t>
    </rPh>
    <rPh sb="4" eb="5">
      <t>ガツ</t>
    </rPh>
    <phoneticPr fontId="2"/>
  </si>
  <si>
    <t>R8年7月</t>
    <rPh sb="2" eb="3">
      <t>ネン</t>
    </rPh>
    <rPh sb="4" eb="5">
      <t>ガツ</t>
    </rPh>
    <phoneticPr fontId="2"/>
  </si>
  <si>
    <t>法定雇用率</t>
    <rPh sb="0" eb="5">
      <t>ホウテイコヨウリツ</t>
    </rPh>
    <phoneticPr fontId="2"/>
  </si>
  <si>
    <t>対象事業主の範囲</t>
    <rPh sb="0" eb="5">
      <t>タイショウジギョウヌシ</t>
    </rPh>
    <rPh sb="6" eb="8">
      <t>ハンイ</t>
    </rPh>
    <phoneticPr fontId="2"/>
  </si>
  <si>
    <r>
      <t>特別共同企業体の</t>
    </r>
    <r>
      <rPr>
        <b/>
        <sz val="11"/>
        <rFont val="ＭＳ Ｐ明朝"/>
        <family val="1"/>
        <charset val="128"/>
      </rPr>
      <t>代表者</t>
    </r>
    <r>
      <rPr>
        <sz val="11"/>
        <rFont val="ＭＳ Ｐ明朝"/>
        <family val="1"/>
        <charset val="128"/>
      </rPr>
      <t>（第１グループ）用</t>
    </r>
    <rPh sb="19" eb="20">
      <t>ヨウ</t>
    </rPh>
    <phoneticPr fontId="2"/>
  </si>
  <si>
    <t>短時間以外の常用雇用労働者数 （人）</t>
    <rPh sb="0" eb="5">
      <t>タンジカンイガイ</t>
    </rPh>
    <rPh sb="6" eb="8">
      <t>ジョウヨウ</t>
    </rPh>
    <rPh sb="8" eb="10">
      <t>コヨウ</t>
    </rPh>
    <rPh sb="10" eb="13">
      <t>ロウドウシャ</t>
    </rPh>
    <rPh sb="13" eb="14">
      <t>スウ</t>
    </rPh>
    <phoneticPr fontId="2"/>
  </si>
  <si>
    <t>（e）</t>
    <phoneticPr fontId="2"/>
  </si>
  <si>
    <t>（f）</t>
    <phoneticPr fontId="2"/>
  </si>
  <si>
    <t>法定雇用義務数の算出の基礎となる労働者数</t>
    <rPh sb="0" eb="2">
      <t>ホウテイ</t>
    </rPh>
    <rPh sb="2" eb="4">
      <t>コヨウ</t>
    </rPh>
    <rPh sb="4" eb="6">
      <t>ギム</t>
    </rPh>
    <rPh sb="6" eb="7">
      <t>スウ</t>
    </rPh>
    <rPh sb="8" eb="10">
      <t>サンシュツ</t>
    </rPh>
    <rPh sb="11" eb="13">
      <t>キソ</t>
    </rPh>
    <rPh sb="16" eb="19">
      <t>ロウドウシャ</t>
    </rPh>
    <rPh sb="19" eb="20">
      <t>スウ</t>
    </rPh>
    <phoneticPr fontId="2"/>
  </si>
  <si>
    <r>
      <t>（f）＝(d)-</t>
    </r>
    <r>
      <rPr>
        <u/>
        <sz val="10"/>
        <rFont val="ＭＳ Ｐ明朝"/>
        <family val="1"/>
        <charset val="128"/>
      </rPr>
      <t xml:space="preserve"> (d)×(e)/100</t>
    </r>
    <phoneticPr fontId="2"/>
  </si>
  <si>
    <t>（g）</t>
    <phoneticPr fontId="2"/>
  </si>
  <si>
    <r>
      <t>特別共同企業体の代表者以外の</t>
    </r>
    <r>
      <rPr>
        <b/>
        <sz val="11"/>
        <rFont val="ＭＳ Ｐ明朝"/>
        <family val="1"/>
        <charset val="128"/>
      </rPr>
      <t>構成員</t>
    </r>
    <r>
      <rPr>
        <sz val="11"/>
        <rFont val="ＭＳ Ｐ明朝"/>
        <family val="1"/>
        <charset val="128"/>
      </rPr>
      <t>（第２グループ）用</t>
    </r>
    <rPh sb="25" eb="26">
      <t>ヨウ</t>
    </rPh>
    <phoneticPr fontId="2"/>
  </si>
  <si>
    <r>
      <rPr>
        <b/>
        <sz val="11"/>
        <color theme="1"/>
        <rFont val="ＭＳ Ｐ明朝"/>
        <family val="1"/>
        <charset val="128"/>
      </rPr>
      <t>代表者</t>
    </r>
    <r>
      <rPr>
        <sz val="11"/>
        <color theme="1"/>
        <rFont val="ＭＳ Ｐ明朝"/>
        <family val="1"/>
        <charset val="128"/>
      </rPr>
      <t>名：</t>
    </r>
    <rPh sb="0" eb="3">
      <t>ダイヒョウシャ</t>
    </rPh>
    <rPh sb="3" eb="4">
      <t>メイ</t>
    </rPh>
    <phoneticPr fontId="2"/>
  </si>
  <si>
    <r>
      <rPr>
        <b/>
        <sz val="11"/>
        <color theme="1"/>
        <rFont val="ＭＳ Ｐ明朝"/>
        <family val="1"/>
        <charset val="128"/>
      </rPr>
      <t>構成員</t>
    </r>
    <r>
      <rPr>
        <sz val="11"/>
        <color theme="1"/>
        <rFont val="ＭＳ Ｐ明朝"/>
        <family val="1"/>
        <charset val="128"/>
      </rPr>
      <t>名：</t>
    </r>
    <rPh sb="0" eb="3">
      <t>コウセイイン</t>
    </rPh>
    <rPh sb="3" eb="4">
      <t>メイ</t>
    </rPh>
    <phoneticPr fontId="2"/>
  </si>
  <si>
    <t>年度間延べ参加人数</t>
    <rPh sb="0" eb="1">
      <t>ネン</t>
    </rPh>
    <rPh sb="1" eb="2">
      <t>ド</t>
    </rPh>
    <rPh sb="2" eb="3">
      <t>カン</t>
    </rPh>
    <rPh sb="3" eb="4">
      <t>ノ</t>
    </rPh>
    <rPh sb="5" eb="7">
      <t>サンカ</t>
    </rPh>
    <rPh sb="7" eb="9">
      <t>ニンズウ</t>
    </rPh>
    <phoneticPr fontId="2"/>
  </si>
  <si>
    <r>
      <t>令和</t>
    </r>
    <r>
      <rPr>
        <sz val="11"/>
        <color rgb="FFFF0000"/>
        <rFont val="ＭＳ Ｐゴシック"/>
        <family val="3"/>
        <charset val="128"/>
        <scheme val="minor"/>
      </rPr>
      <t>４</t>
    </r>
    <r>
      <rPr>
        <sz val="11"/>
        <rFont val="ＭＳ Ｐゴシック"/>
        <family val="3"/>
        <charset val="128"/>
        <scheme val="minor"/>
      </rPr>
      <t>年度</t>
    </r>
    <rPh sb="0" eb="2">
      <t>レイワ</t>
    </rPh>
    <rPh sb="3" eb="4">
      <t>ネン</t>
    </rPh>
    <rPh sb="4" eb="5">
      <t>ド</t>
    </rPh>
    <phoneticPr fontId="2"/>
  </si>
  <si>
    <r>
      <t>令和</t>
    </r>
    <r>
      <rPr>
        <sz val="11"/>
        <color rgb="FFFF0000"/>
        <rFont val="ＭＳ Ｐゴシック"/>
        <family val="3"/>
        <charset val="128"/>
        <scheme val="minor"/>
      </rPr>
      <t>５</t>
    </r>
    <r>
      <rPr>
        <sz val="11"/>
        <rFont val="ＭＳ Ｐゴシック"/>
        <family val="3"/>
        <charset val="128"/>
        <scheme val="minor"/>
      </rPr>
      <t>年度</t>
    </r>
    <rPh sb="0" eb="2">
      <t>レイワ</t>
    </rPh>
    <rPh sb="3" eb="4">
      <t>ネン</t>
    </rPh>
    <rPh sb="4" eb="5">
      <t>ド</t>
    </rPh>
    <phoneticPr fontId="2"/>
  </si>
  <si>
    <t>削除・編集厳禁</t>
    <rPh sb="0" eb="2">
      <t>サクジョ</t>
    </rPh>
    <rPh sb="3" eb="5">
      <t>ヘンシュウ</t>
    </rPh>
    <rPh sb="5" eb="7">
      <t>ゲンキン</t>
    </rPh>
    <phoneticPr fontId="12"/>
  </si>
  <si>
    <t>発注機関名</t>
    <phoneticPr fontId="2"/>
  </si>
  <si>
    <t>適用年度</t>
    <rPh sb="0" eb="4">
      <t>テキヨウネンド</t>
    </rPh>
    <phoneticPr fontId="2"/>
  </si>
  <si>
    <t>年度</t>
    <rPh sb="0" eb="2">
      <t>ネンド</t>
    </rPh>
    <phoneticPr fontId="2"/>
  </si>
  <si>
    <t>R5年度以前</t>
    <rPh sb="2" eb="4">
      <t>ネンド</t>
    </rPh>
    <rPh sb="4" eb="6">
      <t>イゼン</t>
    </rPh>
    <phoneticPr fontId="2"/>
  </si>
  <si>
    <t>R6年度以降</t>
    <rPh sb="2" eb="4">
      <t>ネンド</t>
    </rPh>
    <rPh sb="4" eb="6">
      <t>イコウ</t>
    </rPh>
    <phoneticPr fontId="2"/>
  </si>
  <si>
    <r>
      <t xml:space="preserve">②法で定める「対象家族」を超える範囲も対象。
</t>
    </r>
    <r>
      <rPr>
        <sz val="7"/>
        <rFont val="ＭＳ Ｐゴシック"/>
        <family val="3"/>
        <charset val="128"/>
        <scheme val="minor"/>
      </rPr>
      <t>（対象家族：配偶者、父母・子・祖父母・兄弟姉妹及び孫、配偶者の父母）</t>
    </r>
    <phoneticPr fontId="12"/>
  </si>
  <si>
    <t>令和５年度</t>
    <rPh sb="0" eb="2">
      <t>レイワ</t>
    </rPh>
    <phoneticPr fontId="2"/>
  </si>
  <si>
    <t>令和６年度</t>
    <rPh sb="0" eb="2">
      <t>レイワ</t>
    </rPh>
    <phoneticPr fontId="2"/>
  </si>
  <si>
    <t>Ｒ６</t>
    <phoneticPr fontId="2"/>
  </si>
  <si>
    <t>令和２年度</t>
    <rPh sb="0" eb="2">
      <t>レイワ</t>
    </rPh>
    <rPh sb="3" eb="5">
      <t>ネンド</t>
    </rPh>
    <phoneticPr fontId="2"/>
  </si>
  <si>
    <t>令和３年度</t>
    <rPh sb="0" eb="2">
      <t>レイワ</t>
    </rPh>
    <rPh sb="3" eb="5">
      <t>ネンド</t>
    </rPh>
    <phoneticPr fontId="2"/>
  </si>
  <si>
    <t>令和５年度</t>
    <rPh sb="0" eb="2">
      <t>レイワ</t>
    </rPh>
    <rPh sb="3" eb="5">
      <t>ネンド</t>
    </rPh>
    <phoneticPr fontId="2"/>
  </si>
  <si>
    <t>令和６年度</t>
    <rPh sb="0" eb="2">
      <t>レイワ</t>
    </rPh>
    <rPh sb="3" eb="5">
      <t>ネンド</t>
    </rPh>
    <phoneticPr fontId="2"/>
  </si>
  <si>
    <t>島根県発注工事は資料添付が不要。</t>
    <rPh sb="0" eb="3">
      <t>シマネケン</t>
    </rPh>
    <rPh sb="3" eb="7">
      <t>ハッチュウコウジ</t>
    </rPh>
    <rPh sb="8" eb="10">
      <t>シリョウ</t>
    </rPh>
    <rPh sb="10" eb="12">
      <t>テンプ</t>
    </rPh>
    <rPh sb="13" eb="15">
      <t>フヨウ</t>
    </rPh>
    <phoneticPr fontId="2"/>
  </si>
  <si>
    <t>工事名は、「契約工事名」で記入すること。</t>
    <rPh sb="13" eb="15">
      <t>キニュウ</t>
    </rPh>
    <phoneticPr fontId="2"/>
  </si>
  <si>
    <t>工事名は、「契約工事名」で記入すること。</t>
    <phoneticPr fontId="2"/>
  </si>
  <si>
    <t>開始年度</t>
    <rPh sb="0" eb="2">
      <t>カイシ</t>
    </rPh>
    <rPh sb="2" eb="4">
      <t>ネンド</t>
    </rPh>
    <phoneticPr fontId="2"/>
  </si>
  <si>
    <t>最新の有効期限
(有効期限のない
資格は記入不要)</t>
    <phoneticPr fontId="2"/>
  </si>
  <si>
    <t>工事名の欄は、「契約工事名」で記載すること。</t>
    <rPh sb="4" eb="5">
      <t>ラン</t>
    </rPh>
    <rPh sb="15" eb="17">
      <t>キサイ</t>
    </rPh>
    <phoneticPr fontId="2"/>
  </si>
  <si>
    <t>(6)</t>
  </si>
  <si>
    <r>
      <t>令和</t>
    </r>
    <r>
      <rPr>
        <sz val="11"/>
        <color rgb="FFFF0000"/>
        <rFont val="ＭＳ Ｐ明朝"/>
        <family val="1"/>
        <charset val="128"/>
      </rPr>
      <t>６</t>
    </r>
    <r>
      <rPr>
        <sz val="11"/>
        <color theme="1"/>
        <rFont val="ＭＳ Ｐ明朝"/>
        <family val="1"/>
        <charset val="128"/>
      </rPr>
      <t>年度の協定締結実績の有無</t>
    </r>
    <rPh sb="0" eb="2">
      <t>レイワ</t>
    </rPh>
    <rPh sb="3" eb="4">
      <t>ネン</t>
    </rPh>
    <rPh sb="4" eb="5">
      <t>ド</t>
    </rPh>
    <rPh sb="6" eb="8">
      <t>キョウテイ</t>
    </rPh>
    <rPh sb="8" eb="10">
      <t>テイケツ</t>
    </rPh>
    <rPh sb="10" eb="12">
      <t>ジッセキ</t>
    </rPh>
    <rPh sb="13" eb="15">
      <t>ウム</t>
    </rPh>
    <phoneticPr fontId="2"/>
  </si>
  <si>
    <r>
      <t>令和</t>
    </r>
    <r>
      <rPr>
        <sz val="11"/>
        <color rgb="FFFF0000"/>
        <rFont val="ＭＳ Ｐ明朝"/>
        <family val="1"/>
        <charset val="128"/>
      </rPr>
      <t>６</t>
    </r>
    <r>
      <rPr>
        <sz val="11"/>
        <color theme="1"/>
        <rFont val="ＭＳ Ｐ明朝"/>
        <family val="1"/>
        <charset val="128"/>
      </rPr>
      <t>年度</t>
    </r>
    <rPh sb="0" eb="2">
      <t>レイワ</t>
    </rPh>
    <rPh sb="3" eb="4">
      <t>ネン</t>
    </rPh>
    <rPh sb="4" eb="5">
      <t>ド</t>
    </rPh>
    <phoneticPr fontId="2"/>
  </si>
  <si>
    <r>
      <t>令和</t>
    </r>
    <r>
      <rPr>
        <sz val="11"/>
        <color rgb="FFFF0000"/>
        <rFont val="ＭＳ Ｐ明朝"/>
        <family val="1"/>
        <charset val="128"/>
      </rPr>
      <t>６</t>
    </r>
    <r>
      <rPr>
        <sz val="11"/>
        <color theme="1"/>
        <rFont val="ＭＳ Ｐ明朝"/>
        <family val="1"/>
        <charset val="128"/>
      </rPr>
      <t>年度</t>
    </r>
    <rPh sb="0" eb="2">
      <t>レイワ</t>
    </rPh>
    <rPh sb="3" eb="5">
      <t>ネンド</t>
    </rPh>
    <phoneticPr fontId="2"/>
  </si>
  <si>
    <r>
      <rPr>
        <sz val="9"/>
        <color theme="1"/>
        <rFont val="ＭＳ Ｐ明朝"/>
        <family val="1"/>
        <charset val="128"/>
      </rPr>
      <t>施工箇所</t>
    </r>
    <r>
      <rPr>
        <sz val="11"/>
        <color rgb="FFFF0000"/>
        <rFont val="ＭＳ Ｐ明朝"/>
        <family val="1"/>
        <charset val="128"/>
      </rPr>
      <t>(</t>
    </r>
    <r>
      <rPr>
        <b/>
        <sz val="11"/>
        <color rgb="FFFF0000"/>
        <rFont val="ＭＳ Ｐ明朝"/>
        <family val="1"/>
        <charset val="128"/>
      </rPr>
      <t>旧市町村名</t>
    </r>
    <r>
      <rPr>
        <sz val="11"/>
        <color rgb="FFFF0000"/>
        <rFont val="ＭＳ Ｐ明朝"/>
        <family val="1"/>
        <charset val="128"/>
      </rPr>
      <t>)</t>
    </r>
    <rPh sb="5" eb="10">
      <t>キュウシチョウソンメイ</t>
    </rPh>
    <phoneticPr fontId="2"/>
  </si>
  <si>
    <r>
      <t>業務</t>
    </r>
    <r>
      <rPr>
        <sz val="11"/>
        <color rgb="FFFF0000"/>
        <rFont val="ＭＳ Ｐ明朝"/>
        <family val="1"/>
        <charset val="128"/>
      </rPr>
      <t>内容</t>
    </r>
    <rPh sb="2" eb="4">
      <t>ナイヨウ</t>
    </rPh>
    <phoneticPr fontId="2"/>
  </si>
  <si>
    <t>従業員数は当該活動時点のものとする。</t>
    <phoneticPr fontId="2"/>
  </si>
  <si>
    <r>
      <t>企業の育児・介護休業に関する制度の概要が分かる資料（就業規則等）のうち「</t>
    </r>
    <r>
      <rPr>
        <sz val="11"/>
        <rFont val="ＭＳ Ｐ明朝"/>
        <family val="1"/>
        <charset val="128"/>
      </rPr>
      <t>育児・介護休業法」に関係する部分を添付資料として提出すること。その際、法定の制度を超える箇所にアンダーライン明示すること。なお、明示が無い場合は、評価の対象としない。</t>
    </r>
    <phoneticPr fontId="2"/>
  </si>
  <si>
    <r>
      <t>育児・介護休業に関する制度の内容を確認するため、</t>
    </r>
    <r>
      <rPr>
        <u val="double"/>
        <sz val="11"/>
        <color theme="1"/>
        <rFont val="ＭＳ Ｐ明朝"/>
        <family val="1"/>
        <charset val="128"/>
      </rPr>
      <t>必ず別紙「育児・介護休業に関する制度　チェック表」を記入し、添付すること。</t>
    </r>
    <phoneticPr fontId="2"/>
  </si>
  <si>
    <t xml:space="preserve">○法律では１歳まで、両親ともに育児休業を取得する場合は１歳２ヶ月まで、または、一定の事情がある場合は２歳までとされています。　　　　　　　　　　　　　　　　　　　　　　　　　　　　　
○一定の事情の有無に関わらず、２歳まで育児休業をとることができる場合は、法定を超える内容となります。
</t>
    <phoneticPr fontId="12"/>
  </si>
  <si>
    <r>
      <t>（</t>
    </r>
    <r>
      <rPr>
        <sz val="11"/>
        <color theme="1"/>
        <rFont val="ＭＳ Ｐゴシック"/>
        <family val="2"/>
        <charset val="128"/>
        <scheme val="minor"/>
      </rPr>
      <t>育児・介護休業法）第</t>
    </r>
    <r>
      <rPr>
        <sz val="10"/>
        <color indexed="10"/>
        <rFont val="ＭＳ Ｐゴシック"/>
        <family val="3"/>
        <charset val="128"/>
      </rPr>
      <t>○○</t>
    </r>
    <r>
      <rPr>
        <sz val="11"/>
        <color theme="1"/>
        <rFont val="ＭＳ Ｐゴシック"/>
        <family val="2"/>
        <charset val="128"/>
        <scheme val="minor"/>
      </rPr>
      <t>条第</t>
    </r>
    <r>
      <rPr>
        <sz val="10"/>
        <color indexed="10"/>
        <rFont val="ＭＳ Ｐゴシック"/>
        <family val="3"/>
        <charset val="128"/>
      </rPr>
      <t>○○</t>
    </r>
    <r>
      <rPr>
        <sz val="11"/>
        <color theme="1"/>
        <rFont val="ＭＳ Ｐゴシック"/>
        <family val="2"/>
        <charset val="128"/>
        <scheme val="minor"/>
      </rPr>
      <t>項
　</t>
    </r>
    <r>
      <rPr>
        <sz val="10"/>
        <color indexed="10"/>
        <rFont val="ＭＳ Ｐゴシック"/>
        <family val="3"/>
        <charset val="128"/>
      </rPr>
      <t>○○○○○○○○○　　…　　○○○○○○</t>
    </r>
    <r>
      <rPr>
        <u/>
        <sz val="10"/>
        <color indexed="10"/>
        <rFont val="ＭＳ Ｐゴシック"/>
        <family val="3"/>
        <charset val="128"/>
      </rPr>
      <t>○○○○○○○○</t>
    </r>
    <r>
      <rPr>
        <sz val="10"/>
        <color indexed="10"/>
        <rFont val="ＭＳ Ｐゴシック"/>
        <family val="3"/>
        <charset val="128"/>
      </rPr>
      <t>○○○○　……………</t>
    </r>
    <rPh sb="1" eb="3">
      <t>イクジ</t>
    </rPh>
    <rPh sb="4" eb="6">
      <t>カイゴ</t>
    </rPh>
    <rPh sb="6" eb="9">
      <t>キュウギョウホウ</t>
    </rPh>
    <rPh sb="10" eb="11">
      <t>ダイ</t>
    </rPh>
    <rPh sb="13" eb="14">
      <t>ジョウ</t>
    </rPh>
    <rPh sb="14" eb="15">
      <t>ダイ</t>
    </rPh>
    <rPh sb="17" eb="18">
      <t>コウ</t>
    </rPh>
    <phoneticPr fontId="12"/>
  </si>
  <si>
    <t>新規雇用した日における年齢が３０歳未満である者を記載すること。</t>
    <rPh sb="17" eb="19">
      <t>ミマン</t>
    </rPh>
    <phoneticPr fontId="2"/>
  </si>
  <si>
    <t>新規雇用した日及び直接的かつ恒常的な雇用関係を確認できる書類を添付すること。</t>
    <phoneticPr fontId="2"/>
  </si>
  <si>
    <t>※</t>
    <phoneticPr fontId="2"/>
  </si>
  <si>
    <t>生年月日が確認できる資料（生年月日が記載されている資格証の写し等）を添付すること。他の技術資料で生年月日が確認できる資料を添付している場合は、添付しなくてよい。</t>
    <rPh sb="0" eb="2">
      <t>セイネン</t>
    </rPh>
    <rPh sb="2" eb="4">
      <t>ガッピ</t>
    </rPh>
    <rPh sb="5" eb="7">
      <t>カクニン</t>
    </rPh>
    <rPh sb="10" eb="12">
      <t>シリョウ</t>
    </rPh>
    <rPh sb="13" eb="15">
      <t>セイネン</t>
    </rPh>
    <rPh sb="15" eb="17">
      <t>ガッピ</t>
    </rPh>
    <rPh sb="18" eb="20">
      <t>キサイ</t>
    </rPh>
    <rPh sb="25" eb="27">
      <t>シカク</t>
    </rPh>
    <rPh sb="27" eb="28">
      <t>ショウ</t>
    </rPh>
    <rPh sb="29" eb="30">
      <t>ウツ</t>
    </rPh>
    <rPh sb="34" eb="36">
      <t>テンプ</t>
    </rPh>
    <rPh sb="41" eb="42">
      <t>タ</t>
    </rPh>
    <rPh sb="43" eb="45">
      <t>ギジュツ</t>
    </rPh>
    <rPh sb="45" eb="47">
      <t>シリョウ</t>
    </rPh>
    <rPh sb="48" eb="50">
      <t>セイネン</t>
    </rPh>
    <rPh sb="50" eb="52">
      <t>ガッピ</t>
    </rPh>
    <rPh sb="53" eb="55">
      <t>カクニン</t>
    </rPh>
    <rPh sb="58" eb="60">
      <t>シリョウ</t>
    </rPh>
    <rPh sb="61" eb="63">
      <t>テンプ</t>
    </rPh>
    <rPh sb="67" eb="69">
      <t>バアイ</t>
    </rPh>
    <rPh sb="71" eb="73">
      <t>テンプ</t>
    </rPh>
    <phoneticPr fontId="2"/>
  </si>
  <si>
    <t>複数の候補者を記入する場合、全て候補者の年齢が４０歳未満であれば評価する。</t>
    <rPh sb="14" eb="15">
      <t>スベ</t>
    </rPh>
    <rPh sb="16" eb="19">
      <t>コウホシャ</t>
    </rPh>
    <rPh sb="20" eb="22">
      <t>ネンレイ</t>
    </rPh>
    <rPh sb="25" eb="26">
      <t>サイ</t>
    </rPh>
    <rPh sb="26" eb="28">
      <t>ミマン</t>
    </rPh>
    <rPh sb="32" eb="34">
      <t>ヒョウカ</t>
    </rPh>
    <phoneticPr fontId="2"/>
  </si>
  <si>
    <t>島根県建設工事等入札参加資格者名簿は島根県土木総務課建設産業対策室ホームページにて掲載
http://www.pref.shimane.lg.jp/admin/bid/shikaku/shinsei_doboku/nyuusatu_sannka_meibo_4-6.html</t>
    <phoneticPr fontId="2"/>
  </si>
  <si>
    <t>○○建設</t>
    <rPh sb="2" eb="4">
      <t>ケンセツ</t>
    </rPh>
    <phoneticPr fontId="2"/>
  </si>
  <si>
    <t>○○　○○</t>
    <phoneticPr fontId="2"/>
  </si>
  <si>
    <t>４０歳未満の技術者を主任技術者又は監理技術者として配置</t>
    <rPh sb="2" eb="3">
      <t>サイ</t>
    </rPh>
    <rPh sb="3" eb="5">
      <t>ミマン</t>
    </rPh>
    <rPh sb="6" eb="9">
      <t>ギジュツシャ</t>
    </rPh>
    <rPh sb="10" eb="12">
      <t>シュニン</t>
    </rPh>
    <rPh sb="12" eb="15">
      <t>ギジュツシャ</t>
    </rPh>
    <rPh sb="15" eb="16">
      <t>マタ</t>
    </rPh>
    <rPh sb="17" eb="19">
      <t>カンリ</t>
    </rPh>
    <rPh sb="18" eb="21">
      <t>ギジュツシャ</t>
    </rPh>
    <rPh sb="24" eb="26">
      <t>ハイチ</t>
    </rPh>
    <phoneticPr fontId="2"/>
  </si>
  <si>
    <t>現場に配置する登録基幹技能者は、主任技術者（下請企業も含む）及び監理技術者（監理技術者補佐を含む）以外の技術者を対象とする。</t>
    <rPh sb="0" eb="2">
      <t>ゲンバ</t>
    </rPh>
    <rPh sb="3" eb="5">
      <t>ハイチ</t>
    </rPh>
    <rPh sb="7" eb="9">
      <t>トウロク</t>
    </rPh>
    <rPh sb="9" eb="11">
      <t>キカン</t>
    </rPh>
    <rPh sb="11" eb="14">
      <t>ギノウシャ</t>
    </rPh>
    <rPh sb="16" eb="18">
      <t>シュニン</t>
    </rPh>
    <rPh sb="18" eb="21">
      <t>ギジュツシャ</t>
    </rPh>
    <rPh sb="22" eb="24">
      <t>シタウ</t>
    </rPh>
    <rPh sb="24" eb="26">
      <t>キギョウ</t>
    </rPh>
    <rPh sb="27" eb="28">
      <t>フク</t>
    </rPh>
    <rPh sb="30" eb="31">
      <t>オヨ</t>
    </rPh>
    <rPh sb="32" eb="34">
      <t>カンリ</t>
    </rPh>
    <rPh sb="34" eb="37">
      <t>ギジュツシャ</t>
    </rPh>
    <rPh sb="38" eb="40">
      <t>カンリ</t>
    </rPh>
    <rPh sb="40" eb="43">
      <t>ギジュツシャ</t>
    </rPh>
    <rPh sb="43" eb="45">
      <t>ホサ</t>
    </rPh>
    <rPh sb="46" eb="47">
      <t>フク</t>
    </rPh>
    <rPh sb="49" eb="51">
      <t>イガイ</t>
    </rPh>
    <rPh sb="52" eb="55">
      <t>ギジュツシャ</t>
    </rPh>
    <rPh sb="56" eb="58">
      <t>タイショウ</t>
    </rPh>
    <phoneticPr fontId="2"/>
  </si>
  <si>
    <t>表彰の区分</t>
    <rPh sb="3" eb="5">
      <t>クブン</t>
    </rPh>
    <phoneticPr fontId="2"/>
  </si>
  <si>
    <t>（a）.建設業法第７条第１項第２号イで定める学校の建設業法施行規則第１条に定める学科（国土交通省令で定める学科）を卒業した者等。
　なお、国土交通省令で定める学科に記載の、許可を受けようとする建設業欄の許可業種毎の区分はない。
　または、旧建設業法施行令第36条第１項第１号及び第２号並びに旧令第37条第２項第１号イ(１)及び(２)並びに第２号イ(１)で定める学校の施工技術検定規則第2条に定める学科を修めた者等。</t>
    <rPh sb="11" eb="12">
      <t>ダイ</t>
    </rPh>
    <rPh sb="13" eb="14">
      <t>コウ</t>
    </rPh>
    <rPh sb="61" eb="62">
      <t>モノ</t>
    </rPh>
    <rPh sb="62" eb="63">
      <t>ナド</t>
    </rPh>
    <rPh sb="69" eb="71">
      <t>コクド</t>
    </rPh>
    <rPh sb="71" eb="74">
      <t>コウツウショウ</t>
    </rPh>
    <rPh sb="74" eb="75">
      <t>レイ</t>
    </rPh>
    <rPh sb="76" eb="77">
      <t>サダ</t>
    </rPh>
    <rPh sb="79" eb="81">
      <t>ガッカ</t>
    </rPh>
    <rPh sb="82" eb="84">
      <t>キサイ</t>
    </rPh>
    <rPh sb="86" eb="88">
      <t>キョカ</t>
    </rPh>
    <rPh sb="89" eb="90">
      <t>ウ</t>
    </rPh>
    <rPh sb="96" eb="99">
      <t>ケンセツギョウ</t>
    </rPh>
    <rPh sb="99" eb="100">
      <t>ラン</t>
    </rPh>
    <rPh sb="101" eb="103">
      <t>キョカ</t>
    </rPh>
    <rPh sb="103" eb="105">
      <t>ギョウシュ</t>
    </rPh>
    <rPh sb="105" eb="106">
      <t>ゴト</t>
    </rPh>
    <rPh sb="107" eb="109">
      <t>クブン</t>
    </rPh>
    <rPh sb="119" eb="120">
      <t>キュウ</t>
    </rPh>
    <rPh sb="120" eb="122">
      <t>ケンセツ</t>
    </rPh>
    <rPh sb="122" eb="124">
      <t>ギョウホウ</t>
    </rPh>
    <rPh sb="124" eb="127">
      <t>セコウレイ</t>
    </rPh>
    <rPh sb="127" eb="128">
      <t>ダイ</t>
    </rPh>
    <rPh sb="145" eb="146">
      <t>キュウ</t>
    </rPh>
    <rPh sb="205" eb="206">
      <t>ナド</t>
    </rPh>
    <phoneticPr fontId="2"/>
  </si>
  <si>
    <t>★Ｑ1～13の「はい」または「該当項目」に１つでも■がある場合、総合評価の加点対象となります。
★ 記載内容については、就業規則等により確認できるよう必ず該当条文を記入願います。</t>
    <phoneticPr fontId="12"/>
  </si>
  <si>
    <r>
      <t>法定基準の制度とは別に、３歳未満</t>
    </r>
    <r>
      <rPr>
        <sz val="11"/>
        <rFont val="ＭＳ Ｐゴシック"/>
        <family val="3"/>
        <charset val="128"/>
      </rPr>
      <t xml:space="preserve">の子を養育する従業員が利用できる以下の制度のうち、いずれか１つ以上の制度を定めている。
</t>
    </r>
    <rPh sb="0" eb="2">
      <t>ホウテイ</t>
    </rPh>
    <rPh sb="2" eb="4">
      <t>キジュン</t>
    </rPh>
    <rPh sb="5" eb="7">
      <t>セイド</t>
    </rPh>
    <rPh sb="9" eb="10">
      <t>ベツ</t>
    </rPh>
    <rPh sb="13" eb="14">
      <t>サイ</t>
    </rPh>
    <rPh sb="14" eb="16">
      <t>ミマン</t>
    </rPh>
    <rPh sb="19" eb="21">
      <t>ヨウイク</t>
    </rPh>
    <rPh sb="32" eb="34">
      <t>イカ</t>
    </rPh>
    <rPh sb="35" eb="37">
      <t>セイド</t>
    </rPh>
    <rPh sb="47" eb="49">
      <t>イジョウ</t>
    </rPh>
    <rPh sb="50" eb="52">
      <t>セイド</t>
    </rPh>
    <rPh sb="53" eb="54">
      <t>サダ</t>
    </rPh>
    <phoneticPr fontId="12"/>
  </si>
  <si>
    <r>
      <t>②</t>
    </r>
    <r>
      <rPr>
        <sz val="10"/>
        <rFont val="ＭＳ Ｐゴシック"/>
        <family val="3"/>
        <charset val="128"/>
      </rPr>
      <t>テレワーク等</t>
    </r>
    <rPh sb="6" eb="7">
      <t>ナド</t>
    </rPh>
    <phoneticPr fontId="12"/>
  </si>
  <si>
    <r>
      <t>⑤事業所内保育施設の運営　　　　　　　　　　　　　   　　　　　</t>
    </r>
    <r>
      <rPr>
        <sz val="9"/>
        <rFont val="ＭＳ Ｐゴシック"/>
        <family val="3"/>
        <charset val="128"/>
      </rPr>
      <t>（共同運営や保育施設と契約している場合も含む）</t>
    </r>
    <rPh sb="4" eb="5">
      <t>ナイ</t>
    </rPh>
    <rPh sb="5" eb="7">
      <t>ホイク</t>
    </rPh>
    <phoneticPr fontId="12"/>
  </si>
  <si>
    <t>①育児・介護休業法では、短時間勤務制度は、原則として6時間（5時間45分から６時間まで）とする措置を含むものとなっているので、それ以外の短時間勤務制度の実施。</t>
    <phoneticPr fontId="12"/>
  </si>
  <si>
    <t>Q3</t>
    <phoneticPr fontId="2"/>
  </si>
  <si>
    <t>介護休業の取得可能期間を、法定を超える日数や回数としている。</t>
    <rPh sb="0" eb="2">
      <t>カイゴ</t>
    </rPh>
    <rPh sb="2" eb="4">
      <t>キュウギョウ</t>
    </rPh>
    <rPh sb="5" eb="7">
      <t>シュトク</t>
    </rPh>
    <rPh sb="7" eb="9">
      <t>カノウ</t>
    </rPh>
    <rPh sb="9" eb="11">
      <t>キカン</t>
    </rPh>
    <rPh sb="13" eb="15">
      <t>ホウテイ</t>
    </rPh>
    <rPh sb="16" eb="17">
      <t>コ</t>
    </rPh>
    <rPh sb="19" eb="21">
      <t>ニッスウ</t>
    </rPh>
    <rPh sb="20" eb="21">
      <t>キジツ</t>
    </rPh>
    <rPh sb="22" eb="24">
      <t>カイスウ</t>
    </rPh>
    <phoneticPr fontId="12"/>
  </si>
  <si>
    <t>育児・介護休業法では、労働者は、要介護状態にある対象家族１人につき、のべ93日間までの範囲内で３回を上限として介護休業を取得することができるとしています。</t>
    <rPh sb="39" eb="40">
      <t>アイダ</t>
    </rPh>
    <rPh sb="43" eb="46">
      <t>ハンイナイ</t>
    </rPh>
    <rPh sb="48" eb="49">
      <t>カイ</t>
    </rPh>
    <rPh sb="50" eb="52">
      <t>ジョウゲン</t>
    </rPh>
    <phoneticPr fontId="12"/>
  </si>
  <si>
    <t>Q4</t>
    <phoneticPr fontId="2"/>
  </si>
  <si>
    <r>
      <t>要介護状態にある対象家族の介護を行う従業員が利用できる</t>
    </r>
    <r>
      <rPr>
        <b/>
        <u/>
        <sz val="11"/>
        <rFont val="ＭＳ Ｐゴシック"/>
        <family val="3"/>
        <charset val="128"/>
      </rPr>
      <t>短時間勤務制度を除く</t>
    </r>
    <r>
      <rPr>
        <sz val="11"/>
        <rFont val="ＭＳ Ｐゴシック"/>
        <family val="3"/>
        <charset val="128"/>
      </rPr>
      <t>以下の制度のうち、いくつの制度を定めていますか。</t>
    </r>
    <r>
      <rPr>
        <sz val="11"/>
        <color indexed="8"/>
        <rFont val="ＭＳ Ｐゴシック"/>
        <family val="3"/>
        <charset val="128"/>
      </rPr>
      <t/>
    </r>
    <rPh sb="0" eb="3">
      <t>ヨウカイゴ</t>
    </rPh>
    <rPh sb="3" eb="5">
      <t>ジョウタイ</t>
    </rPh>
    <rPh sb="8" eb="10">
      <t>タイショウ</t>
    </rPh>
    <rPh sb="10" eb="12">
      <t>カゾク</t>
    </rPh>
    <rPh sb="13" eb="15">
      <t>カイゴ</t>
    </rPh>
    <rPh sb="16" eb="17">
      <t>オコナ</t>
    </rPh>
    <rPh sb="18" eb="21">
      <t>ジュウギョウイン</t>
    </rPh>
    <rPh sb="22" eb="24">
      <t>リヨウ</t>
    </rPh>
    <rPh sb="27" eb="30">
      <t>タンジカン</t>
    </rPh>
    <rPh sb="30" eb="32">
      <t>キンム</t>
    </rPh>
    <rPh sb="32" eb="34">
      <t>セイド</t>
    </rPh>
    <rPh sb="35" eb="36">
      <t>ノゾ</t>
    </rPh>
    <rPh sb="37" eb="39">
      <t>イカ</t>
    </rPh>
    <rPh sb="40" eb="42">
      <t>セイド</t>
    </rPh>
    <rPh sb="50" eb="52">
      <t>セイド</t>
    </rPh>
    <rPh sb="53" eb="54">
      <t>サダ</t>
    </rPh>
    <phoneticPr fontId="12"/>
  </si>
  <si>
    <r>
      <t>②</t>
    </r>
    <r>
      <rPr>
        <sz val="11"/>
        <rFont val="ＭＳ Ｐゴシック"/>
        <family val="2"/>
        <charset val="128"/>
        <scheme val="minor"/>
      </rPr>
      <t>始業・終業時刻の繰上げ・繰下げ
（１日の所定労働時間は変わらない）</t>
    </r>
    <phoneticPr fontId="2"/>
  </si>
  <si>
    <r>
      <t>③</t>
    </r>
    <r>
      <rPr>
        <sz val="11"/>
        <rFont val="ＭＳ Ｐゴシック"/>
        <family val="2"/>
        <charset val="128"/>
        <scheme val="minor"/>
      </rPr>
      <t>介護サービス費用を補助する制度　　　　　　　　　　　　　　　　　　（ホームヘルパーや介護サービスの利用料補助等）</t>
    </r>
    <phoneticPr fontId="12"/>
  </si>
  <si>
    <r>
      <t>④</t>
    </r>
    <r>
      <rPr>
        <sz val="11"/>
        <rFont val="ＭＳ Ｐゴシック"/>
        <family val="2"/>
        <charset val="128"/>
        <scheme val="minor"/>
      </rPr>
      <t>その他これに準ずる制度</t>
    </r>
    <r>
      <rPr>
        <b/>
        <sz val="10"/>
        <rFont val="ＭＳ Ｐゴシック"/>
        <family val="3"/>
        <charset val="128"/>
      </rPr>
      <t>（</t>
    </r>
    <r>
      <rPr>
        <sz val="10"/>
        <rFont val="ＭＳ Ｐゴシック"/>
        <family val="3"/>
        <charset val="128"/>
      </rPr>
      <t>　　　　　　　　　　　　　　　　　　　　　　　　　　　　　　　　　　　　　　　　　　　　　　</t>
    </r>
    <r>
      <rPr>
        <b/>
        <sz val="10"/>
        <rFont val="ＭＳ Ｐゴシック"/>
        <family val="3"/>
        <charset val="128"/>
      </rPr>
      <t>）</t>
    </r>
    <rPh sb="3" eb="4">
      <t>タ</t>
    </rPh>
    <rPh sb="7" eb="8">
      <t>ジュン</t>
    </rPh>
    <rPh sb="10" eb="12">
      <t>セイド</t>
    </rPh>
    <phoneticPr fontId="12"/>
  </si>
  <si>
    <t>Q6</t>
    <phoneticPr fontId="2"/>
  </si>
  <si>
    <r>
      <t xml:space="preserve">⑥事業所内託児施設の運営
</t>
    </r>
    <r>
      <rPr>
        <sz val="9"/>
        <rFont val="ＭＳ Ｐゴシック"/>
        <family val="3"/>
        <charset val="128"/>
      </rPr>
      <t>（共同運営や保育施設と契約している場合も含む）</t>
    </r>
    <rPh sb="5" eb="7">
      <t>タクジ</t>
    </rPh>
    <phoneticPr fontId="12"/>
  </si>
  <si>
    <r>
      <t>子の看護休暇について、従業員に対する次の配慮のうち、</t>
    </r>
    <r>
      <rPr>
        <b/>
        <sz val="11"/>
        <rFont val="ＭＳ Ｐゴシック"/>
        <family val="3"/>
        <charset val="128"/>
      </rPr>
      <t>何項目</t>
    </r>
    <r>
      <rPr>
        <sz val="11"/>
        <rFont val="ＭＳ Ｐゴシック"/>
        <family val="3"/>
        <charset val="128"/>
      </rPr>
      <t>実施していますか。</t>
    </r>
    <rPh sb="0" eb="1">
      <t>コ</t>
    </rPh>
    <rPh sb="2" eb="4">
      <t>カンゴ</t>
    </rPh>
    <rPh sb="4" eb="6">
      <t>キュウカ</t>
    </rPh>
    <rPh sb="11" eb="14">
      <t>ジュウギョウイン</t>
    </rPh>
    <rPh sb="15" eb="16">
      <t>タイ</t>
    </rPh>
    <rPh sb="18" eb="19">
      <t>ツギ</t>
    </rPh>
    <rPh sb="20" eb="22">
      <t>ハイリョ</t>
    </rPh>
    <rPh sb="26" eb="27">
      <t>ナン</t>
    </rPh>
    <rPh sb="27" eb="29">
      <t>コウモク</t>
    </rPh>
    <rPh sb="29" eb="31">
      <t>ジッシ</t>
    </rPh>
    <phoneticPr fontId="12"/>
  </si>
  <si>
    <r>
      <t>①</t>
    </r>
    <r>
      <rPr>
        <b/>
        <sz val="10"/>
        <rFont val="ＭＳ Ｐゴシック"/>
        <family val="3"/>
        <charset val="128"/>
      </rPr>
      <t>小学校４年生以上の子についても、別に</t>
    </r>
    <r>
      <rPr>
        <sz val="10"/>
        <rFont val="ＭＳ Ｐゴシック"/>
        <family val="3"/>
        <charset val="128"/>
      </rPr>
      <t>子の看護休暇が取得できる。</t>
    </r>
    <rPh sb="5" eb="9">
      <t>ネンセイイジョウ</t>
    </rPh>
    <rPh sb="10" eb="11">
      <t>コ</t>
    </rPh>
    <rPh sb="17" eb="18">
      <t>ベツ</t>
    </rPh>
    <phoneticPr fontId="12"/>
  </si>
  <si>
    <r>
      <t>②取得可能日数が、</t>
    </r>
    <r>
      <rPr>
        <b/>
        <sz val="10"/>
        <rFont val="ＭＳ Ｐゴシック"/>
        <family val="3"/>
        <charset val="128"/>
      </rPr>
      <t>年５日（小学校３年生修了までの子が2人以上であれば年10日）</t>
    </r>
    <r>
      <rPr>
        <sz val="10"/>
        <rFont val="ＭＳ Ｐゴシック"/>
        <family val="3"/>
        <charset val="128"/>
      </rPr>
      <t>を超える</t>
    </r>
    <rPh sb="1" eb="3">
      <t>シュトク</t>
    </rPh>
    <rPh sb="3" eb="5">
      <t>カノウ</t>
    </rPh>
    <rPh sb="5" eb="7">
      <t>ニッスウ</t>
    </rPh>
    <rPh sb="9" eb="10">
      <t>ネン</t>
    </rPh>
    <rPh sb="11" eb="12">
      <t>ニチ</t>
    </rPh>
    <rPh sb="13" eb="16">
      <t>ショウガッコウ</t>
    </rPh>
    <rPh sb="17" eb="19">
      <t>ネンセイ</t>
    </rPh>
    <rPh sb="19" eb="21">
      <t>シュウリョウ</t>
    </rPh>
    <rPh sb="24" eb="25">
      <t>コ</t>
    </rPh>
    <rPh sb="27" eb="28">
      <t>ニン</t>
    </rPh>
    <rPh sb="28" eb="30">
      <t>イジョウ</t>
    </rPh>
    <rPh sb="34" eb="35">
      <t>ネン</t>
    </rPh>
    <rPh sb="37" eb="38">
      <t>ニチ</t>
    </rPh>
    <rPh sb="40" eb="41">
      <t>コ</t>
    </rPh>
    <phoneticPr fontId="12"/>
  </si>
  <si>
    <r>
      <t>介護休暇について、従業員に対する次の配慮のうち、</t>
    </r>
    <r>
      <rPr>
        <b/>
        <sz val="11"/>
        <rFont val="ＭＳ Ｐゴシック"/>
        <family val="3"/>
        <charset val="128"/>
      </rPr>
      <t>何項目</t>
    </r>
    <r>
      <rPr>
        <sz val="11"/>
        <rFont val="ＭＳ Ｐゴシック"/>
        <family val="3"/>
        <charset val="128"/>
      </rPr>
      <t>実施していますか。</t>
    </r>
    <rPh sb="0" eb="2">
      <t>カイゴ</t>
    </rPh>
    <rPh sb="2" eb="4">
      <t>キュウカ</t>
    </rPh>
    <rPh sb="9" eb="12">
      <t>ジュウギョウイン</t>
    </rPh>
    <rPh sb="13" eb="14">
      <t>タイ</t>
    </rPh>
    <rPh sb="16" eb="17">
      <t>ツギ</t>
    </rPh>
    <rPh sb="18" eb="20">
      <t>ハイリョ</t>
    </rPh>
    <rPh sb="24" eb="25">
      <t>ナン</t>
    </rPh>
    <rPh sb="25" eb="27">
      <t>コウモク</t>
    </rPh>
    <rPh sb="27" eb="29">
      <t>ジッシ</t>
    </rPh>
    <phoneticPr fontId="12"/>
  </si>
  <si>
    <t>Q９</t>
    <phoneticPr fontId="2"/>
  </si>
  <si>
    <t>Q10</t>
    <phoneticPr fontId="2"/>
  </si>
  <si>
    <t>Q11</t>
    <phoneticPr fontId="2"/>
  </si>
  <si>
    <t>Q12</t>
    <phoneticPr fontId="2"/>
  </si>
  <si>
    <r>
      <t>次の制度等のうち、</t>
    </r>
    <r>
      <rPr>
        <b/>
        <sz val="11"/>
        <rFont val="ＭＳ Ｐゴシック"/>
        <family val="3"/>
        <charset val="128"/>
      </rPr>
      <t>有給</t>
    </r>
    <r>
      <rPr>
        <sz val="11"/>
        <rFont val="ＭＳ Ｐゴシック"/>
        <family val="3"/>
        <charset val="128"/>
      </rPr>
      <t>としているものが、いくつありますか。（一部支給でも可）</t>
    </r>
    <rPh sb="0" eb="1">
      <t>ツギ</t>
    </rPh>
    <rPh sb="2" eb="4">
      <t>セイド</t>
    </rPh>
    <rPh sb="4" eb="5">
      <t>トウ</t>
    </rPh>
    <rPh sb="9" eb="11">
      <t>ユウキュウ</t>
    </rPh>
    <rPh sb="30" eb="32">
      <t>イチブ</t>
    </rPh>
    <rPh sb="32" eb="34">
      <t>シキュウ</t>
    </rPh>
    <rPh sb="36" eb="37">
      <t>カ</t>
    </rPh>
    <phoneticPr fontId="12"/>
  </si>
  <si>
    <r>
      <rPr>
        <b/>
        <sz val="18"/>
        <rFont val="HG丸ｺﾞｼｯｸM-PRO"/>
        <family val="3"/>
        <charset val="128"/>
      </rPr>
      <t>【法定を超える内容チェック表３】</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</si>
  <si>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Q13</t>
    <phoneticPr fontId="2"/>
  </si>
  <si>
    <r>
      <t>その他、上記以外で</t>
    </r>
    <r>
      <rPr>
        <b/>
        <sz val="11"/>
        <rFont val="ＭＳ Ｐゴシック"/>
        <family val="3"/>
        <charset val="128"/>
      </rPr>
      <t>育児・介護休業法の規定を超える取組の実施</t>
    </r>
    <r>
      <rPr>
        <sz val="11"/>
        <rFont val="ＭＳ Ｐゴシック"/>
        <family val="3"/>
        <charset val="128"/>
      </rPr>
      <t>があれば、法律条文を記入、該当部分を下線明示した上で、就業規則等を記入、法律を超える内容を具体的に下線明示してください。</t>
    </r>
    <rPh sb="2" eb="3">
      <t>タ</t>
    </rPh>
    <rPh sb="4" eb="6">
      <t>ジョウキ</t>
    </rPh>
    <rPh sb="6" eb="8">
      <t>イガイ</t>
    </rPh>
    <rPh sb="9" eb="11">
      <t>イクジ</t>
    </rPh>
    <rPh sb="12" eb="14">
      <t>カイゴ</t>
    </rPh>
    <rPh sb="14" eb="17">
      <t>キュウギョウホウ</t>
    </rPh>
    <rPh sb="18" eb="20">
      <t>キテイ</t>
    </rPh>
    <rPh sb="21" eb="22">
      <t>コ</t>
    </rPh>
    <rPh sb="24" eb="26">
      <t>トリクミ</t>
    </rPh>
    <rPh sb="27" eb="29">
      <t>ジッシ</t>
    </rPh>
    <rPh sb="34" eb="36">
      <t>ホウリツ</t>
    </rPh>
    <rPh sb="36" eb="38">
      <t>ジョウブン</t>
    </rPh>
    <rPh sb="39" eb="41">
      <t>キニュウ</t>
    </rPh>
    <rPh sb="42" eb="44">
      <t>ガイトウ</t>
    </rPh>
    <rPh sb="44" eb="46">
      <t>ブブン</t>
    </rPh>
    <rPh sb="47" eb="49">
      <t>カセン</t>
    </rPh>
    <rPh sb="49" eb="51">
      <t>メイジ</t>
    </rPh>
    <rPh sb="53" eb="54">
      <t>ウエ</t>
    </rPh>
    <rPh sb="56" eb="58">
      <t>シュウギョウ</t>
    </rPh>
    <rPh sb="58" eb="60">
      <t>キソク</t>
    </rPh>
    <rPh sb="60" eb="61">
      <t>トウ</t>
    </rPh>
    <rPh sb="62" eb="64">
      <t>キニュウ</t>
    </rPh>
    <rPh sb="65" eb="67">
      <t>ホウリツ</t>
    </rPh>
    <rPh sb="68" eb="69">
      <t>コ</t>
    </rPh>
    <rPh sb="71" eb="73">
      <t>ナイヨウ</t>
    </rPh>
    <rPh sb="74" eb="76">
      <t>グタイ</t>
    </rPh>
    <rPh sb="76" eb="77">
      <t>テキ</t>
    </rPh>
    <rPh sb="78" eb="80">
      <t>カセン</t>
    </rPh>
    <rPh sb="80" eb="82">
      <t>メイジ</t>
    </rPh>
    <phoneticPr fontId="12"/>
  </si>
  <si>
    <t>総合評価（Ｑ1～Ｑ13） 　加　算</t>
    <rPh sb="0" eb="4">
      <t>ソウゴウヒョウカ</t>
    </rPh>
    <rPh sb="14" eb="15">
      <t>カ</t>
    </rPh>
    <rPh sb="16" eb="17">
      <t>サン</t>
    </rPh>
    <phoneticPr fontId="12"/>
  </si>
  <si>
    <t>★総合評価（Ｑ1～Ｑ13）加算欄が「ＯＫ！」となる場合でも、就業規則等の添付資料により上記記載内容が確認できなければ、総合評価方式の加算点を認めません。</t>
    <rPh sb="1" eb="5">
      <t>ソウゴウヒョウカ</t>
    </rPh>
    <rPh sb="15" eb="16">
      <t>ラン</t>
    </rPh>
    <rPh sb="25" eb="27">
      <t>バアイ</t>
    </rPh>
    <rPh sb="30" eb="32">
      <t>シュウギョウ</t>
    </rPh>
    <rPh sb="32" eb="34">
      <t>キソク</t>
    </rPh>
    <rPh sb="34" eb="35">
      <t>トウ</t>
    </rPh>
    <rPh sb="36" eb="38">
      <t>テンプ</t>
    </rPh>
    <rPh sb="38" eb="40">
      <t>シリョウ</t>
    </rPh>
    <rPh sb="43" eb="45">
      <t>ジョウキ</t>
    </rPh>
    <rPh sb="45" eb="47">
      <t>キサイ</t>
    </rPh>
    <rPh sb="47" eb="49">
      <t>ナイヨウ</t>
    </rPh>
    <rPh sb="50" eb="52">
      <t>カクニン</t>
    </rPh>
    <rPh sb="59" eb="63">
      <t>ソウゴウヒョウカ</t>
    </rPh>
    <rPh sb="63" eb="65">
      <t>ホウシキ</t>
    </rPh>
    <rPh sb="66" eb="68">
      <t>カサン</t>
    </rPh>
    <rPh sb="68" eb="69">
      <t>テン</t>
    </rPh>
    <rPh sb="70" eb="71">
      <t>ミト</t>
    </rPh>
    <phoneticPr fontId="12"/>
  </si>
  <si>
    <r>
      <t>小学生以上</t>
    </r>
    <r>
      <rPr>
        <sz val="11"/>
        <rFont val="ＭＳ Ｐゴシック"/>
        <family val="3"/>
        <charset val="128"/>
      </rPr>
      <t>の子を持つ従業員が利用できる以下の制度のうち、</t>
    </r>
    <r>
      <rPr>
        <sz val="11"/>
        <color theme="1"/>
        <rFont val="ＭＳ Ｐゴシック"/>
        <family val="3"/>
        <charset val="128"/>
      </rPr>
      <t>いくつ</t>
    </r>
    <r>
      <rPr>
        <sz val="11"/>
        <rFont val="ＭＳ Ｐゴシック"/>
        <family val="3"/>
        <charset val="128"/>
      </rPr>
      <t>の制度がありますか。</t>
    </r>
    <rPh sb="0" eb="5">
      <t>ショウガクセイイジョウ</t>
    </rPh>
    <phoneticPr fontId="12"/>
  </si>
  <si>
    <r>
      <t>⑦</t>
    </r>
    <r>
      <rPr>
        <sz val="10"/>
        <color rgb="FFFF000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2"/>
  </si>
  <si>
    <r>
      <t xml:space="preserve">②「育児時間」：出産後１歳未満の子どもを育てる女性から請求があった場合、1日2回それぞれ30分以上、育児のための時間を与えなければなりません。（労働基準法第67条）
</t>
    </r>
    <r>
      <rPr>
        <sz val="10"/>
        <color rgb="FFFF0000"/>
        <rFont val="ＭＳ Ｐ明朝"/>
        <family val="1"/>
        <charset val="128"/>
      </rPr>
      <t>⑦独自の有給休暇制度の例：生理休暇、妊婦検診のための休暇、家族記念日休暇、バースディ休暇など（本人の結婚、妻の出産、忌引きによる休暇を除く）</t>
    </r>
    <phoneticPr fontId="12"/>
  </si>
  <si>
    <r>
      <t>⑦</t>
    </r>
    <r>
      <rPr>
        <sz val="1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2"/>
  </si>
  <si>
    <t>雇用関係確認書類</t>
    <rPh sb="4" eb="8">
      <t>カクニンショルイ</t>
    </rPh>
    <phoneticPr fontId="2"/>
  </si>
  <si>
    <t>（２）雇用保険被保険者資格取得等確認通知書（事業主通知用）及び監理技術者資格者証</t>
    <phoneticPr fontId="2"/>
  </si>
  <si>
    <t>（３）その他上記に準ずる資料（所属会社名及び３ヶ月以上の雇用関係が確認できるもの</t>
    <phoneticPr fontId="2"/>
  </si>
  <si>
    <t>　　（２つの書類を提出しても可）に限る)</t>
    <phoneticPr fontId="2"/>
  </si>
  <si>
    <t>○詳細は島根県土木部土木総務課建設産業対策室ホームページ参照</t>
    <rPh sb="1" eb="3">
      <t>ショウサイ</t>
    </rPh>
    <rPh sb="4" eb="7">
      <t>シマネケン</t>
    </rPh>
    <rPh sb="7" eb="10">
      <t>ドボクブ</t>
    </rPh>
    <rPh sb="10" eb="15">
      <t>ドボクソウムカ</t>
    </rPh>
    <rPh sb="15" eb="19">
      <t>ケンセツサンギョウ</t>
    </rPh>
    <rPh sb="19" eb="22">
      <t>タイサクシツ</t>
    </rPh>
    <rPh sb="28" eb="30">
      <t>サンショウ</t>
    </rPh>
    <phoneticPr fontId="2"/>
  </si>
  <si>
    <t>URL:</t>
    <phoneticPr fontId="2"/>
  </si>
  <si>
    <t>https://www.pref.shimane.lg.jp/admin/bid/seido/seido_doboku/jyoukinseikakuninsiryou.html</t>
    <phoneticPr fontId="2"/>
  </si>
  <si>
    <t>（１）所属会社の雇用証明書（参考様式HP掲載）</t>
    <phoneticPr fontId="2"/>
  </si>
  <si>
    <t>委託月数
（自動計算）</t>
    <rPh sb="0" eb="2">
      <t>イタク</t>
    </rPh>
    <rPh sb="2" eb="4">
      <t>ツキスウ</t>
    </rPh>
    <rPh sb="6" eb="10">
      <t>ジドウケイサン</t>
    </rPh>
    <phoneticPr fontId="2"/>
  </si>
  <si>
    <t>新規雇用時の年齢</t>
    <rPh sb="0" eb="2">
      <t>シンキ</t>
    </rPh>
    <rPh sb="2" eb="4">
      <t>コヨウ</t>
    </rPh>
    <rPh sb="4" eb="5">
      <t>ジ</t>
    </rPh>
    <rPh sb="6" eb="8">
      <t>ネンレイ</t>
    </rPh>
    <phoneticPr fontId="2"/>
  </si>
  <si>
    <t>就業規則等は、原本と相異ないことを代表者名で証明すること。</t>
    <phoneticPr fontId="2"/>
  </si>
  <si>
    <r>
      <rPr>
        <b/>
        <u/>
        <sz val="11"/>
        <color rgb="FFFF0000"/>
        <rFont val="ＭＳ Ｐ明朝"/>
        <family val="1"/>
        <charset val="128"/>
      </rPr>
      <t>資料の添付は不要</t>
    </r>
    <r>
      <rPr>
        <b/>
        <sz val="11"/>
        <color rgb="FFFF0000"/>
        <rFont val="ＭＳ Ｐ明朝"/>
        <family val="1"/>
        <charset val="128"/>
      </rPr>
      <t>。</t>
    </r>
    <r>
      <rPr>
        <sz val="11"/>
        <color theme="1"/>
        <rFont val="ＭＳ Ｐ明朝"/>
        <family val="1"/>
        <charset val="128"/>
      </rPr>
      <t>ただし、上記内容(住所)が、島根県建設工事等入札参加資格者名簿に記載の住所と異なる場合は、建設業許可申請における営業所一覧表等、上記内容(住所)を確認するために必要な資料を添付すること。営業所一覧表等は、原本と相違ない</t>
    </r>
    <r>
      <rPr>
        <sz val="11"/>
        <rFont val="ＭＳ Ｐ明朝"/>
        <family val="1"/>
        <charset val="128"/>
      </rPr>
      <t>ことを代表者名で証明すること。</t>
    </r>
    <phoneticPr fontId="2"/>
  </si>
  <si>
    <r>
      <rPr>
        <b/>
        <u/>
        <sz val="11"/>
        <color rgb="FFFF0000"/>
        <rFont val="ＭＳ Ｐ明朝"/>
        <family val="1"/>
        <charset val="128"/>
      </rPr>
      <t>資料の添付は不要</t>
    </r>
    <r>
      <rPr>
        <b/>
        <sz val="11"/>
        <color rgb="FFFF0000"/>
        <rFont val="ＭＳ Ｐ明朝"/>
        <family val="1"/>
        <charset val="128"/>
      </rPr>
      <t>。</t>
    </r>
    <r>
      <rPr>
        <sz val="11"/>
        <color theme="1"/>
        <rFont val="ＭＳ Ｐ明朝"/>
        <family val="1"/>
        <charset val="128"/>
      </rPr>
      <t>ただし、上記内容(住所)が、島根県建設工事等入札参加資格者名簿に記載の住所と異なる場合は、建設業許可申請における営業所一覧表等、上記内容(住所)を確認するために必要な資料を添付すること。営</t>
    </r>
    <r>
      <rPr>
        <sz val="11"/>
        <rFont val="ＭＳ Ｐ明朝"/>
        <family val="1"/>
        <charset val="128"/>
      </rPr>
      <t>業所一覧表等は、原本と相違ないことを代表者名で証明すること。</t>
    </r>
    <phoneticPr fontId="2"/>
  </si>
  <si>
    <t>障害時支援体制組織表等、上記内容を確認するために必要な資料を添付すること。
障害時支援体制組織表等は、原本と相違ないことを代表者名で証明すること。</t>
    <rPh sb="0" eb="2">
      <t>ショウガイ</t>
    </rPh>
    <rPh sb="2" eb="3">
      <t>ジ</t>
    </rPh>
    <rPh sb="3" eb="5">
      <t>シエン</t>
    </rPh>
    <rPh sb="5" eb="7">
      <t>タイセイ</t>
    </rPh>
    <rPh sb="7" eb="10">
      <t>ソシキヒョウ</t>
    </rPh>
    <rPh sb="38" eb="41">
      <t>ショウガイジ</t>
    </rPh>
    <rPh sb="41" eb="43">
      <t>シエン</t>
    </rPh>
    <rPh sb="43" eb="45">
      <t>タイセイ</t>
    </rPh>
    <rPh sb="45" eb="47">
      <t>ソシキ</t>
    </rPh>
    <rPh sb="47" eb="48">
      <t>ヒョウ</t>
    </rPh>
    <phoneticPr fontId="2"/>
  </si>
  <si>
    <t>中国地方整備局発注工事は表彰状等の写しを添付すること(発注者から表彰実績に関する資料が提示された場合は、その写しの添付でもよい)。</t>
    <phoneticPr fontId="2"/>
  </si>
  <si>
    <t>資格・有効期限の確認できる証明書、資格証等の写しを添付すること。</t>
    <rPh sb="3" eb="7">
      <t>ユウコウキゲン</t>
    </rPh>
    <rPh sb="17" eb="20">
      <t>シカクショウ</t>
    </rPh>
    <phoneticPr fontId="2"/>
  </si>
  <si>
    <t>中国地方整備局発注工事は表彰状等の写しを添付すること。また、発注者から表彰実績に関する資料が提示された場合は、その写しの添付でもよい。</t>
    <phoneticPr fontId="2"/>
  </si>
  <si>
    <r>
      <t>障がい者の法定雇用率</t>
    </r>
    <r>
      <rPr>
        <sz val="9"/>
        <rFont val="ＭＳ Ｐ明朝"/>
        <family val="1"/>
        <charset val="128"/>
      </rPr>
      <t>（※ 民間企業の法定雇用率</t>
    </r>
    <r>
      <rPr>
        <sz val="9"/>
        <color rgb="FFFF0000"/>
        <rFont val="ＭＳ Ｐ明朝"/>
        <family val="1"/>
        <charset val="128"/>
      </rPr>
      <t>2.7％</t>
    </r>
    <r>
      <rPr>
        <sz val="9"/>
        <rFont val="ＭＳ Ｐ明朝"/>
        <family val="1"/>
        <charset val="128"/>
      </rPr>
      <t>）</t>
    </r>
    <rPh sb="5" eb="7">
      <t>ホウテイ</t>
    </rPh>
    <rPh sb="7" eb="10">
      <t>コヨウリツ</t>
    </rPh>
    <rPh sb="13" eb="15">
      <t>ミンカン</t>
    </rPh>
    <rPh sb="15" eb="17">
      <t>キギョウ</t>
    </rPh>
    <rPh sb="18" eb="20">
      <t>ホウテイ</t>
    </rPh>
    <rPh sb="20" eb="23">
      <t>コヨウリツ</t>
    </rPh>
    <phoneticPr fontId="2"/>
  </si>
  <si>
    <t>※ 建設業の除外率10.0％（R7年4月1日施行）</t>
    <phoneticPr fontId="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</si>
  <si>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</si>
  <si>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t>ボランティア活動を複数日で行った場合、参加実績は重複者を含んだ合計人数とする（延べ人数）。従業員数は当該活動時点のものとする。</t>
    <rPh sb="28" eb="29">
      <t>フク</t>
    </rPh>
    <phoneticPr fontId="2"/>
  </si>
  <si>
    <t>次のいずれか</t>
  </si>
  <si>
    <t>1)</t>
    <phoneticPr fontId="2"/>
  </si>
  <si>
    <t>ICT活用工事実績証明書</t>
    <phoneticPr fontId="2"/>
  </si>
  <si>
    <t>2)</t>
    <phoneticPr fontId="2"/>
  </si>
  <si>
    <t>対象外</t>
    <rPh sb="0" eb="3">
      <t>タイショウガイ</t>
    </rPh>
    <phoneticPr fontId="2"/>
  </si>
  <si>
    <t>3.事前審査・証明書による申請</t>
    <rPh sb="2" eb="6">
      <t>ジゼンシンサ</t>
    </rPh>
    <rPh sb="7" eb="10">
      <t>ショウメイショ</t>
    </rPh>
    <rPh sb="13" eb="15">
      <t>シンセイ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</si>
  <si>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</si>
  <si>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　下欄の入力内容は「表紙」シートに反映されます。</t>
    <rPh sb="1" eb="3">
      <t>カラン</t>
    </rPh>
    <rPh sb="4" eb="8">
      <t>ニュウリョクナイヨウ</t>
    </rPh>
    <rPh sb="10" eb="12">
      <t>ヒョウシ</t>
    </rPh>
    <rPh sb="17" eb="19">
      <t>ハンエイ</t>
    </rPh>
    <phoneticPr fontId="2"/>
  </si>
  <si>
    <t>証明書での提出</t>
    <rPh sb="0" eb="3">
      <t>ショウメイショ</t>
    </rPh>
    <rPh sb="5" eb="7">
      <t>テイシュツ</t>
    </rPh>
    <phoneticPr fontId="2"/>
  </si>
  <si>
    <t>項目</t>
    <rPh sb="0" eb="2">
      <t>コウモク</t>
    </rPh>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</si>
  <si>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</si>
  <si>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</si>
  <si>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</si>
  <si>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【港湾】企業の工事成績評定点（県）</t>
    <rPh sb="1" eb="3">
      <t>コウワン</t>
    </rPh>
    <rPh sb="4" eb="6">
      <t>キギョウ</t>
    </rPh>
    <rPh sb="7" eb="14">
      <t>コウジセイセキヒョウテイテン</t>
    </rPh>
    <rPh sb="15" eb="16">
      <t>ケン</t>
    </rPh>
    <phoneticPr fontId="2"/>
  </si>
  <si>
    <t>防災協定の締結実績</t>
    <rPh sb="0" eb="4">
      <t>ボウサイキョウテイ</t>
    </rPh>
    <rPh sb="5" eb="7">
      <t>テイケツ</t>
    </rPh>
    <rPh sb="7" eb="9">
      <t>ジッセキ</t>
    </rPh>
    <phoneticPr fontId="2"/>
  </si>
  <si>
    <t>家畜伝染病防疫協定の締結実績</t>
    <rPh sb="0" eb="9">
      <t>カチクデンセンビョウボウエキキョウテイ</t>
    </rPh>
    <rPh sb="10" eb="12">
      <t>テイケツ</t>
    </rPh>
    <rPh sb="12" eb="14">
      <t>ジッセキ</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</si>
  <si>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</si>
  <si>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除雪業務の契約実績（県）</t>
    <rPh sb="0" eb="2">
      <t>ジョセツ</t>
    </rPh>
    <rPh sb="2" eb="4">
      <t>ギョウム</t>
    </rPh>
    <rPh sb="5" eb="7">
      <t>ケイヤク</t>
    </rPh>
    <rPh sb="7" eb="9">
      <t>ジッセキ</t>
    </rPh>
    <rPh sb="10" eb="11">
      <t>ケン</t>
    </rPh>
    <phoneticPr fontId="2"/>
  </si>
  <si>
    <t>労働福祉関連（育児介護・こっころ）</t>
    <rPh sb="0" eb="6">
      <t>ロウドウフクシカンレン</t>
    </rPh>
    <rPh sb="7" eb="11">
      <t>イクジカイゴ</t>
    </rPh>
    <phoneticPr fontId="2"/>
  </si>
  <si>
    <t>△△建設</t>
    <rPh sb="2" eb="4">
      <t>ケンセツ</t>
    </rPh>
    <phoneticPr fontId="2"/>
  </si>
  <si>
    <t>△△　△△</t>
    <phoneticPr fontId="2"/>
  </si>
  <si>
    <t>↑作業用の判定式（消さないでください。）</t>
    <rPh sb="1" eb="4">
      <t>サギョウヨウ</t>
    </rPh>
    <rPh sb="5" eb="8">
      <t>ハンテイシキ</t>
    </rPh>
    <rPh sb="9" eb="10">
      <t>ケ</t>
    </rPh>
    <phoneticPr fontId="2"/>
  </si>
  <si>
    <r>
      <t>令和</t>
    </r>
    <r>
      <rPr>
        <sz val="11"/>
        <color rgb="FFFF0000"/>
        <rFont val="ＭＳ Ｐ明朝"/>
        <family val="1"/>
        <charset val="128"/>
      </rPr>
      <t>５</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7" eb="9">
      <t>レイワ</t>
    </rPh>
    <rPh sb="10" eb="12">
      <t>ネンド</t>
    </rPh>
    <rPh sb="15" eb="16">
      <t>オヨ</t>
    </rPh>
    <rPh sb="17" eb="18">
      <t>ヒ</t>
    </rPh>
    <rPh sb="19" eb="20">
      <t>ワタ</t>
    </rPh>
    <rPh sb="22" eb="24">
      <t>カンリョウ</t>
    </rPh>
    <phoneticPr fontId="2"/>
  </si>
  <si>
    <t>令和７年度</t>
    <rPh sb="0" eb="2">
      <t>レイワ</t>
    </rPh>
    <phoneticPr fontId="2"/>
  </si>
  <si>
    <t>【令和５年度完成工事分】</t>
    <rPh sb="1" eb="3">
      <t>レイワ</t>
    </rPh>
    <rPh sb="4" eb="6">
      <t>ネンド</t>
    </rPh>
    <rPh sb="6" eb="8">
      <t>カンセイ</t>
    </rPh>
    <rPh sb="8" eb="10">
      <t>コウジ</t>
    </rPh>
    <rPh sb="10" eb="11">
      <t>ブン</t>
    </rPh>
    <phoneticPr fontId="2"/>
  </si>
  <si>
    <t>【令和６年度完成工事分】</t>
    <rPh sb="1" eb="3">
      <t>レイワ</t>
    </rPh>
    <rPh sb="4" eb="5">
      <t>ネン</t>
    </rPh>
    <rPh sb="5" eb="6">
      <t>ド</t>
    </rPh>
    <rPh sb="6" eb="8">
      <t>カンセイ</t>
    </rPh>
    <rPh sb="8" eb="10">
      <t>コウジ</t>
    </rPh>
    <rPh sb="10" eb="11">
      <t>ブン</t>
    </rPh>
    <phoneticPr fontId="2"/>
  </si>
  <si>
    <t>Ｒ５</t>
    <phoneticPr fontId="2"/>
  </si>
  <si>
    <t>Ｒ７</t>
    <phoneticPr fontId="2"/>
  </si>
  <si>
    <t>【令和７年度完成工事分】</t>
    <rPh sb="1" eb="3">
      <t>レイワ</t>
    </rPh>
    <rPh sb="4" eb="6">
      <t>ネンド</t>
    </rPh>
    <rPh sb="5" eb="6">
      <t>ド</t>
    </rPh>
    <rPh sb="6" eb="8">
      <t>カンセイ</t>
    </rPh>
    <rPh sb="8" eb="10">
      <t>コウジ</t>
    </rPh>
    <rPh sb="10" eb="11">
      <t>ブン</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</si>
  <si>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7" eb="9">
      <t>レイワ</t>
    </rPh>
    <rPh sb="15" eb="16">
      <t>オヨ</t>
    </rPh>
    <rPh sb="17" eb="18">
      <t>ヒ</t>
    </rPh>
    <rPh sb="19" eb="20">
      <t>ワタ</t>
    </rPh>
    <rPh sb="22" eb="24">
      <t>カンリョウ</t>
    </rPh>
    <phoneticPr fontId="2"/>
  </si>
  <si>
    <r>
      <t>　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年度に、島根県及び中国地方整備局発注工事で受けた優良工事表彰（優良工事施工団体表彰）</t>
    </r>
    <rPh sb="8" eb="10">
      <t>ジギョウ</t>
    </rPh>
    <rPh sb="15" eb="17">
      <t>レイワ</t>
    </rPh>
    <rPh sb="22" eb="24">
      <t>レイワ</t>
    </rPh>
    <phoneticPr fontId="2"/>
  </si>
  <si>
    <r>
      <t>　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年度に、島根県及び中国地方整備局発注工事で受けた優良工事表彰（優良工事施工団体表彰）</t>
    </r>
    <rPh sb="8" eb="10">
      <t>ジギョウ</t>
    </rPh>
    <rPh sb="15" eb="17">
      <t>レイワ</t>
    </rPh>
    <rPh sb="22" eb="24">
      <t>レイワ</t>
    </rPh>
    <rPh sb="25" eb="26">
      <t>ネン</t>
    </rPh>
    <phoneticPr fontId="2"/>
  </si>
  <si>
    <r>
      <t>　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年度に、島根県及び中国地方整備局発注工事で主任（監理）技術者または現場代理人として受けた優秀建設技術者表彰</t>
    </r>
    <rPh sb="8" eb="10">
      <t>ジギョウ</t>
    </rPh>
    <rPh sb="15" eb="17">
      <t>レイワ</t>
    </rPh>
    <rPh sb="22" eb="24">
      <t>レイワ</t>
    </rPh>
    <rPh sb="25" eb="27">
      <t>ネンド</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</si>
  <si>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年度に完成及び引き渡しが完了した工事</t>
    </r>
    <rPh sb="0" eb="2">
      <t>レイワ</t>
    </rPh>
    <rPh sb="3" eb="5">
      <t>ネンド</t>
    </rPh>
    <rPh sb="7" eb="9">
      <t>レイワ</t>
    </rPh>
    <rPh sb="10" eb="12">
      <t>ネンド</t>
    </rPh>
    <rPh sb="11" eb="12">
      <t>ド</t>
    </rPh>
    <rPh sb="12" eb="14">
      <t>ヘイネンド</t>
    </rPh>
    <rPh sb="13" eb="15">
      <t>カンセイ</t>
    </rPh>
    <rPh sb="15" eb="16">
      <t>オヨ</t>
    </rPh>
    <rPh sb="17" eb="18">
      <t>ヒ</t>
    </rPh>
    <rPh sb="19" eb="20">
      <t>ワタ</t>
    </rPh>
    <rPh sb="22" eb="24">
      <t>カンリョウ</t>
    </rPh>
    <rPh sb="26" eb="28">
      <t>コウジ</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</si>
  <si>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年度における島根県との防災協定の締結実績</t>
    </r>
    <rPh sb="0" eb="2">
      <t>レイワ</t>
    </rPh>
    <rPh sb="7" eb="9">
      <t>レイワ</t>
    </rPh>
    <phoneticPr fontId="2"/>
  </si>
  <si>
    <r>
      <t>令和</t>
    </r>
    <r>
      <rPr>
        <sz val="11"/>
        <color rgb="FFFF0000"/>
        <rFont val="ＭＳ Ｐ明朝"/>
        <family val="1"/>
        <charset val="128"/>
      </rPr>
      <t>７</t>
    </r>
    <r>
      <rPr>
        <sz val="11"/>
        <color theme="1"/>
        <rFont val="ＭＳ Ｐ明朝"/>
        <family val="1"/>
        <charset val="128"/>
      </rPr>
      <t>年度の協定締結実績の有無</t>
    </r>
    <rPh sb="0" eb="2">
      <t>レイワ</t>
    </rPh>
    <rPh sb="3" eb="5">
      <t>ネンド</t>
    </rPh>
    <rPh sb="4" eb="5">
      <t>ド</t>
    </rPh>
    <rPh sb="6" eb="8">
      <t>キョウテイ</t>
    </rPh>
    <rPh sb="8" eb="10">
      <t>テイケツ</t>
    </rPh>
    <rPh sb="10" eb="12">
      <t>ジッセキ</t>
    </rPh>
    <rPh sb="13" eb="15">
      <t>ウム</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</si>
  <si>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年度における島根県との防災協定の締結実績</t>
    </r>
    <rPh sb="0" eb="2">
      <t>レイワ</t>
    </rPh>
    <rPh sb="3" eb="4">
      <t>ネン</t>
    </rPh>
    <rPh sb="4" eb="5">
      <t>ド</t>
    </rPh>
    <rPh sb="5" eb="6">
      <t>オヨ</t>
    </rPh>
    <rPh sb="7" eb="9">
      <t>レイワ</t>
    </rPh>
    <rPh sb="10" eb="12">
      <t>ネンド</t>
    </rPh>
    <phoneticPr fontId="2"/>
  </si>
  <si>
    <r>
      <t>令和</t>
    </r>
    <r>
      <rPr>
        <sz val="11"/>
        <color rgb="FFFF0000"/>
        <rFont val="ＭＳ Ｐ明朝"/>
        <family val="1"/>
        <charset val="128"/>
      </rPr>
      <t>７</t>
    </r>
    <r>
      <rPr>
        <sz val="11"/>
        <color theme="1"/>
        <rFont val="ＭＳ Ｐ明朝"/>
        <family val="1"/>
        <charset val="128"/>
      </rPr>
      <t>年度の協定締結実績の有無</t>
    </r>
    <rPh sb="0" eb="2">
      <t>レイワ</t>
    </rPh>
    <rPh sb="3" eb="4">
      <t>ネン</t>
    </rPh>
    <rPh sb="4" eb="5">
      <t>ド</t>
    </rPh>
    <rPh sb="6" eb="8">
      <t>キョウテイ</t>
    </rPh>
    <rPh sb="8" eb="10">
      <t>テイケツ</t>
    </rPh>
    <rPh sb="10" eb="12">
      <t>ジッセキ</t>
    </rPh>
    <rPh sb="13" eb="15">
      <t>ウム</t>
    </rPh>
    <phoneticPr fontId="2"/>
  </si>
  <si>
    <r>
      <t>令和</t>
    </r>
    <r>
      <rPr>
        <sz val="11"/>
        <color rgb="FFFF0000"/>
        <rFont val="ＭＳ Ｐ明朝"/>
        <family val="1"/>
        <charset val="128"/>
      </rPr>
      <t>７</t>
    </r>
    <r>
      <rPr>
        <sz val="11"/>
        <color theme="1"/>
        <rFont val="ＭＳ Ｐ明朝"/>
        <family val="1"/>
        <charset val="128"/>
      </rPr>
      <t>年度</t>
    </r>
    <rPh sb="0" eb="2">
      <t>レイワ</t>
    </rPh>
    <rPh sb="3" eb="4">
      <t>ネン</t>
    </rPh>
    <rPh sb="4" eb="5">
      <t>ド</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</si>
  <si>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年度における島根県との家畜伝染病防疫協定の締結実績</t>
    </r>
    <rPh sb="0" eb="2">
      <t>レイワ</t>
    </rPh>
    <rPh sb="7" eb="9">
      <t>レイワ</t>
    </rPh>
    <phoneticPr fontId="2"/>
  </si>
  <si>
    <r>
      <t>令和</t>
    </r>
    <r>
      <rPr>
        <sz val="11"/>
        <color rgb="FFFF0000"/>
        <rFont val="ＭＳ Ｐ明朝"/>
        <family val="1"/>
        <charset val="128"/>
      </rPr>
      <t>７</t>
    </r>
    <r>
      <rPr>
        <sz val="11"/>
        <color theme="1"/>
        <rFont val="ＭＳ Ｐ明朝"/>
        <family val="1"/>
        <charset val="128"/>
      </rPr>
      <t>年度の協定締結実績の有無</t>
    </r>
    <rPh sb="0" eb="2">
      <t>レイワ</t>
    </rPh>
    <rPh sb="3" eb="5">
      <t>ネンド</t>
    </rPh>
    <rPh sb="4" eb="5">
      <t>ド</t>
    </rPh>
    <rPh sb="5" eb="7">
      <t>ヘイネンド</t>
    </rPh>
    <rPh sb="6" eb="8">
      <t>キョウテイ</t>
    </rPh>
    <rPh sb="8" eb="10">
      <t>テイケツ</t>
    </rPh>
    <rPh sb="10" eb="12">
      <t>ジッセキ</t>
    </rPh>
    <rPh sb="13" eb="15">
      <t>ウム</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</si>
  <si>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年度における島根県との家畜伝染病防疫協定の締結実績</t>
    </r>
    <rPh sb="0" eb="2">
      <t>レイワ</t>
    </rPh>
    <rPh sb="3" eb="4">
      <t>ネン</t>
    </rPh>
    <rPh sb="4" eb="5">
      <t>ド</t>
    </rPh>
    <rPh sb="5" eb="6">
      <t>オヨ</t>
    </rPh>
    <rPh sb="7" eb="9">
      <t>レイワ</t>
    </rPh>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</si>
  <si>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rPh sb="4" eb="5">
      <t>ド</t>
    </rPh>
    <phoneticPr fontId="2"/>
  </si>
  <si>
    <r>
      <t>令和</t>
    </r>
    <r>
      <rPr>
        <sz val="10"/>
        <color rgb="FFFF0000"/>
        <rFont val="ＭＳ Ｐ明朝"/>
        <family val="1"/>
        <charset val="128"/>
      </rPr>
      <t>６</t>
    </r>
    <r>
      <rPr>
        <sz val="10"/>
        <color theme="1"/>
        <rFont val="ＭＳ Ｐ明朝"/>
        <family val="1"/>
        <charset val="128"/>
      </rPr>
      <t>年度</t>
    </r>
    <rPh sb="0" eb="2">
      <t>レイワ</t>
    </rPh>
    <rPh sb="3" eb="5">
      <t>ネンド</t>
    </rPh>
    <phoneticPr fontId="2"/>
  </si>
  <si>
    <r>
      <t>令和</t>
    </r>
    <r>
      <rPr>
        <sz val="10"/>
        <color rgb="FFFF0000"/>
        <rFont val="ＭＳ Ｐ明朝"/>
        <family val="1"/>
        <charset val="128"/>
      </rPr>
      <t>７</t>
    </r>
    <r>
      <rPr>
        <sz val="10"/>
        <color theme="1"/>
        <rFont val="ＭＳ Ｐ明朝"/>
        <family val="1"/>
        <charset val="128"/>
      </rPr>
      <t>年度</t>
    </r>
    <rPh sb="3" eb="5">
      <t>ネンド</t>
    </rPh>
    <phoneticPr fontId="2"/>
  </si>
  <si>
    <t>R６</t>
    <phoneticPr fontId="2"/>
  </si>
  <si>
    <t>R７</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</si>
  <si>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年度の県管理公共土木施設に関する維持管理業務または海岸漂着物の回収業務の契約実績</t>
    </r>
    <rPh sb="0" eb="2">
      <t>レイワ</t>
    </rPh>
    <rPh sb="7" eb="9">
      <t>レイワ</t>
    </rPh>
    <rPh sb="13" eb="14">
      <t>ケン</t>
    </rPh>
    <rPh sb="14" eb="16">
      <t>カンリ</t>
    </rPh>
    <rPh sb="16" eb="18">
      <t>コウキョウ</t>
    </rPh>
    <rPh sb="18" eb="20">
      <t>ドボク</t>
    </rPh>
    <rPh sb="20" eb="22">
      <t>シセツ</t>
    </rPh>
    <rPh sb="35" eb="37">
      <t>カイガン</t>
    </rPh>
    <rPh sb="37" eb="39">
      <t>ヒョウチャク</t>
    </rPh>
    <rPh sb="39" eb="40">
      <t>ブツ</t>
    </rPh>
    <rPh sb="41" eb="43">
      <t>カイシュウ</t>
    </rPh>
    <rPh sb="43" eb="45">
      <t>ギョウム</t>
    </rPh>
    <phoneticPr fontId="2"/>
  </si>
  <si>
    <r>
      <t>令和</t>
    </r>
    <r>
      <rPr>
        <sz val="11"/>
        <color rgb="FFFF0000"/>
        <rFont val="ＭＳ Ｐ明朝"/>
        <family val="1"/>
        <charset val="128"/>
      </rPr>
      <t>６</t>
    </r>
    <r>
      <rPr>
        <sz val="11"/>
        <color theme="1"/>
        <rFont val="ＭＳ Ｐ明朝"/>
        <family val="1"/>
        <charset val="128"/>
      </rPr>
      <t>年度</t>
    </r>
    <rPh sb="0" eb="2">
      <t>レイワ</t>
    </rPh>
    <rPh sb="4" eb="5">
      <t>ド</t>
    </rPh>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</si>
  <si>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phoneticPr fontId="2"/>
  </si>
  <si>
    <r>
      <t>令和</t>
    </r>
    <r>
      <rPr>
        <sz val="11"/>
        <color rgb="FFFF0000"/>
        <rFont val="ＭＳ Ｐ明朝"/>
        <family val="1"/>
        <charset val="128"/>
      </rPr>
      <t>６</t>
    </r>
    <r>
      <rPr>
        <sz val="11"/>
        <rFont val="ＭＳ Ｐ明朝"/>
        <family val="1"/>
        <charset val="128"/>
      </rPr>
      <t>年度及び令和</t>
    </r>
    <r>
      <rPr>
        <sz val="11"/>
        <color rgb="FFFF0000"/>
        <rFont val="ＭＳ Ｐ明朝"/>
        <family val="1"/>
        <charset val="128"/>
      </rPr>
      <t>７</t>
    </r>
    <r>
      <rPr>
        <sz val="11"/>
        <rFont val="ＭＳ Ｐ明朝"/>
        <family val="1"/>
        <charset val="128"/>
      </rPr>
      <t>年度の県管理道路・空港を含む除雪業務の契約実績</t>
    </r>
    <rPh sb="0" eb="2">
      <t>レイワ</t>
    </rPh>
    <phoneticPr fontId="2"/>
  </si>
  <si>
    <r>
      <t>育児・介護休業に関する制度　チェック表</t>
    </r>
    <r>
      <rPr>
        <b/>
        <sz val="11"/>
        <rFont val="HG丸ｺﾞｼｯｸM-PRO"/>
        <family val="3"/>
        <charset val="128"/>
      </rPr>
      <t xml:space="preserve">
育児・介護休業法（R7.10.1施行）対応版</t>
    </r>
    <rPh sb="0" eb="2">
      <t>イクジ</t>
    </rPh>
    <rPh sb="18" eb="19">
      <t>ヒョウ</t>
    </rPh>
    <phoneticPr fontId="12"/>
  </si>
  <si>
    <r>
      <t>令和</t>
    </r>
    <r>
      <rPr>
        <sz val="11"/>
        <color rgb="FFFF0000"/>
        <rFont val="ＭＳ Ｐ明朝"/>
        <family val="1"/>
        <charset val="128"/>
      </rPr>
      <t>６</t>
    </r>
    <r>
      <rPr>
        <sz val="11"/>
        <color theme="1"/>
        <rFont val="ＭＳ Ｐ明朝"/>
        <family val="1"/>
        <charset val="128"/>
      </rPr>
      <t>年4月1日以降に、若手技術者・若手従業員（30歳未満の者）の１人以上の新規雇用があること。</t>
    </r>
    <rPh sb="0" eb="2">
      <t>レイワ</t>
    </rPh>
    <rPh sb="18" eb="20">
      <t>ワカテ</t>
    </rPh>
    <rPh sb="20" eb="23">
      <t>ジュウギョウイン</t>
    </rPh>
    <rPh sb="26" eb="29">
      <t>サイミマン</t>
    </rPh>
    <phoneticPr fontId="2"/>
  </si>
  <si>
    <r>
      <t>令和</t>
    </r>
    <r>
      <rPr>
        <sz val="11"/>
        <color rgb="FFFF0000"/>
        <rFont val="ＭＳ Ｐ明朝"/>
        <family val="1"/>
        <charset val="128"/>
      </rPr>
      <t>６</t>
    </r>
    <r>
      <rPr>
        <sz val="11"/>
        <color theme="1"/>
        <rFont val="ＭＳ Ｐ明朝"/>
        <family val="1"/>
        <charset val="128"/>
      </rPr>
      <t>年度から入札公告前日までに完成及び引き渡しが完了した島根県発注のＩＣＴ活用工事</t>
    </r>
    <rPh sb="0" eb="2">
      <t>レイワ</t>
    </rPh>
    <rPh sb="3" eb="5">
      <t>ネンド</t>
    </rPh>
    <rPh sb="7" eb="13">
      <t>ニュウサツコウコクゼンジツ</t>
    </rPh>
    <rPh sb="38" eb="40">
      <t>カツヨウ</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</si>
  <si>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年度における県内で発生した海難事故等に伴う海上援助活動の実績</t>
    </r>
    <rPh sb="0" eb="2">
      <t>レイワ</t>
    </rPh>
    <rPh sb="7" eb="9">
      <t>レイワ</t>
    </rPh>
    <rPh sb="16" eb="18">
      <t>ケンナイ</t>
    </rPh>
    <rPh sb="19" eb="21">
      <t>ハッセイ</t>
    </rPh>
    <rPh sb="23" eb="25">
      <t>カイナン</t>
    </rPh>
    <rPh sb="25" eb="27">
      <t>ジコ</t>
    </rPh>
    <rPh sb="27" eb="28">
      <t>トウ</t>
    </rPh>
    <rPh sb="29" eb="30">
      <t>トモナ</t>
    </rPh>
    <rPh sb="31" eb="33">
      <t>カイジョウ</t>
    </rPh>
    <rPh sb="33" eb="35">
      <t>エンジョ</t>
    </rPh>
    <rPh sb="35" eb="37">
      <t>カツドウ</t>
    </rPh>
    <rPh sb="38" eb="40">
      <t>ジッセキ</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</si>
  <si>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年度に完成及び引き渡しが完了した島根県（総務部、農林水産部、土木部）発注の下記工事</t>
    </r>
    <rPh sb="0" eb="2">
      <t>レイワ</t>
    </rPh>
    <rPh sb="7" eb="9">
      <t>レイワ</t>
    </rPh>
    <rPh sb="15" eb="16">
      <t>オヨ</t>
    </rPh>
    <rPh sb="17" eb="18">
      <t>ヒ</t>
    </rPh>
    <rPh sb="19" eb="20">
      <t>ワタ</t>
    </rPh>
    <rPh sb="22" eb="24">
      <t>カンリョウ</t>
    </rPh>
    <phoneticPr fontId="2"/>
  </si>
  <si>
    <r>
      <rPr>
        <sz val="10"/>
        <color rgb="FFFF0000"/>
        <rFont val="ＭＳ Ｐ明朝"/>
        <family val="1"/>
        <charset val="128"/>
      </rPr>
      <t>年度間延べ</t>
    </r>
    <r>
      <rPr>
        <sz val="10"/>
        <color theme="1"/>
        <rFont val="ＭＳ Ｐ明朝"/>
        <family val="1"/>
        <charset val="128"/>
      </rPr>
      <t>参加人数</t>
    </r>
    <phoneticPr fontId="2"/>
  </si>
  <si>
    <t>(h)</t>
    <phoneticPr fontId="127"/>
  </si>
  <si>
    <t>法定雇用義務数　</t>
    <rPh sb="0" eb="2">
      <t>ホウテイ</t>
    </rPh>
    <rPh sb="2" eb="4">
      <t>コヨウ</t>
    </rPh>
    <rPh sb="4" eb="6">
      <t>ギム</t>
    </rPh>
    <rPh sb="6" eb="7">
      <t>スウ</t>
    </rPh>
    <phoneticPr fontId="127"/>
  </si>
  <si>
    <r>
      <t>（h） ＝ （f）×（g）　　　　　</t>
    </r>
    <r>
      <rPr>
        <sz val="9"/>
        <rFont val="ＭＳ Ｐ明朝"/>
        <family val="1"/>
        <charset val="128"/>
      </rPr>
      <t>　（小数点以下切捨て）</t>
    </r>
    <phoneticPr fontId="127"/>
  </si>
  <si>
    <t>(i)</t>
    <phoneticPr fontId="127"/>
  </si>
  <si>
    <t>雇用している障がい者数</t>
    <rPh sb="0" eb="2">
      <t>コヨウ</t>
    </rPh>
    <rPh sb="10" eb="11">
      <t>スウ</t>
    </rPh>
    <phoneticPr fontId="127"/>
  </si>
  <si>
    <t>人</t>
    <rPh sb="0" eb="1">
      <t>ニン</t>
    </rPh>
    <phoneticPr fontId="127"/>
  </si>
  <si>
    <r>
      <rPr>
        <b/>
        <sz val="12"/>
        <rFont val="ＭＳ Ｐ明朝"/>
        <family val="1"/>
        <charset val="128"/>
      </rPr>
      <t>判定</t>
    </r>
    <r>
      <rPr>
        <sz val="10"/>
        <rFont val="ＭＳ Ｐ明朝"/>
        <family val="1"/>
        <charset val="128"/>
      </rPr>
      <t xml:space="preserve">　：　（h）と（i）を比較し、　「（h）＜（i）」のときに評価する  </t>
    </r>
    <rPh sb="0" eb="2">
      <t>ハンテイ</t>
    </rPh>
    <rPh sb="13" eb="15">
      <t>ヒカク</t>
    </rPh>
    <rPh sb="31" eb="33">
      <t>ヒョウカ</t>
    </rPh>
    <phoneticPr fontId="127"/>
  </si>
  <si>
    <t>ボランティア活動又はハートフルしまね</t>
    <rPh sb="6" eb="8">
      <t>カツドウ</t>
    </rPh>
    <phoneticPr fontId="12"/>
  </si>
  <si>
    <t>ボランティア活動又はハートフルしまねへの参加実績</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</si>
  <si>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年度における島根県内で実施されたボランティア活動又はハートフルしまねへの参加実績</t>
    </r>
    <rPh sb="0" eb="2">
      <t>レイワ</t>
    </rPh>
    <rPh sb="7" eb="9">
      <t>レイワ</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</si>
  <si>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年度における島根県内で実施されたボランティア活動又はハートフルしまねへの参加実績</t>
    </r>
    <rPh sb="0" eb="2">
      <t>レイワ</t>
    </rPh>
    <rPh sb="3" eb="5">
      <t>ネンド</t>
    </rPh>
    <rPh sb="5" eb="6">
      <t>オヨ</t>
    </rPh>
    <rPh sb="7" eb="9">
      <t>レイワ</t>
    </rPh>
    <rPh sb="10" eb="12">
      <t>ネンド</t>
    </rPh>
    <rPh sb="16" eb="18">
      <t>シマネ</t>
    </rPh>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</si>
  <si>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2">
      <t>サンカ</t>
    </rPh>
    <rPh sb="2" eb="4">
      <t>ニンズウ</t>
    </rPh>
    <rPh sb="7" eb="8">
      <t>メイ</t>
    </rPh>
    <rPh sb="8" eb="10">
      <t>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</si>
  <si>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t>創意工夫に関する実施報告書の写し（ICT技術内容①～⑤が確認できない場合は、成果品の一部抜粋などの確認ができる資料を添付すること）</t>
    <phoneticPr fontId="2"/>
  </si>
  <si>
    <r>
      <t>工事成績評定通知書の写し。</t>
    </r>
    <r>
      <rPr>
        <sz val="11"/>
        <color rgb="FFFF0000"/>
        <rFont val="ＭＳ Ｐ明朝"/>
        <family val="1"/>
        <charset val="128"/>
      </rPr>
      <t>ただし、工事成績評定対象外工事の場合は、「成績評定対象外」である旨を「工事成績評定点」欄に記載すること。（島根県以外の発注工事は、成績評定対象外であることを確認するための発注者の証明書の写しも追加添付すること。）</t>
    </r>
    <phoneticPr fontId="2"/>
  </si>
  <si>
    <r>
      <t>①「育児休業・介護休業等育児又は家族介護を行う労働者の福祉に関する法律」（令和７年</t>
    </r>
    <r>
      <rPr>
        <sz val="10"/>
        <color rgb="FFFF0000"/>
        <rFont val="ＭＳ Ｐ明朝"/>
        <family val="1"/>
        <charset val="128"/>
      </rPr>
      <t>１０月</t>
    </r>
    <r>
      <rPr>
        <sz val="10"/>
        <color theme="1"/>
        <rFont val="ＭＳ Ｐ明朝"/>
        <family val="1"/>
        <charset val="128"/>
      </rPr>
      <t>1日施行、以下「育児・介護休業法」という。）で定める制度を超える内容を含む制度を規定していること</t>
    </r>
    <rPh sb="43" eb="44">
      <t>ガツ</t>
    </rPh>
    <phoneticPr fontId="2"/>
  </si>
  <si>
    <t>国道３７５号（両国トンネル）防安交付金（照明LED化）トンネル照明設備工事</t>
    <rPh sb="0" eb="2">
      <t>コクドウ</t>
    </rPh>
    <rPh sb="5" eb="6">
      <t>ゴウ</t>
    </rPh>
    <rPh sb="7" eb="9">
      <t>リョウゴク</t>
    </rPh>
    <rPh sb="14" eb="15">
      <t>ボウ</t>
    </rPh>
    <rPh sb="15" eb="16">
      <t>アン</t>
    </rPh>
    <rPh sb="16" eb="19">
      <t>コウフキン</t>
    </rPh>
    <rPh sb="20" eb="22">
      <t>ショウメイ</t>
    </rPh>
    <rPh sb="25" eb="26">
      <t>カ</t>
    </rPh>
    <rPh sb="31" eb="33">
      <t>ショウメイ</t>
    </rPh>
    <rPh sb="33" eb="35">
      <t>セツビ</t>
    </rPh>
    <rPh sb="35" eb="37">
      <t>コウジ</t>
    </rPh>
    <phoneticPr fontId="2"/>
  </si>
  <si>
    <t>３</t>
  </si>
  <si>
    <t>４</t>
  </si>
  <si>
    <t>５</t>
  </si>
  <si>
    <t>６</t>
  </si>
  <si>
    <t>７</t>
  </si>
  <si>
    <t>８</t>
  </si>
  <si>
    <t>９</t>
  </si>
  <si>
    <t>１０</t>
  </si>
  <si>
    <t>１１</t>
  </si>
  <si>
    <t>１２</t>
  </si>
  <si>
    <t>１３</t>
  </si>
  <si>
    <t>１契約で最終数量９７台以上の道路トンネル照明器具設置（新設又は更新）を含む完成及び引き渡しが完了した工事</t>
    <phoneticPr fontId="2"/>
  </si>
  <si>
    <t>電気工事</t>
    <phoneticPr fontId="2"/>
  </si>
  <si>
    <t>入札公告日前日において、県央県土整備事務所管内に建設業法で規定する主たる営業所（本店）または従たる営業所（支店、営業所）がある者</t>
    <rPh sb="0" eb="2">
      <t>ニュウサツ</t>
    </rPh>
    <rPh sb="2" eb="4">
      <t>コウコク</t>
    </rPh>
    <rPh sb="4" eb="5">
      <t>ビ</t>
    </rPh>
    <rPh sb="5" eb="7">
      <t>ゼンジツ</t>
    </rPh>
    <rPh sb="12" eb="14">
      <t>ケンオウ</t>
    </rPh>
    <rPh sb="14" eb="16">
      <t>ケンド</t>
    </rPh>
    <rPh sb="16" eb="18">
      <t>セイビ</t>
    </rPh>
    <rPh sb="18" eb="20">
      <t>ジム</t>
    </rPh>
    <rPh sb="20" eb="21">
      <t>ショ</t>
    </rPh>
    <rPh sb="21" eb="23">
      <t>カンナイ</t>
    </rPh>
    <rPh sb="29" eb="31">
      <t>キテイ</t>
    </rPh>
    <rPh sb="33" eb="34">
      <t>シュ</t>
    </rPh>
    <rPh sb="40" eb="42">
      <t>ホンテン</t>
    </rPh>
    <rPh sb="46" eb="47">
      <t>ジュウ</t>
    </rPh>
    <rPh sb="49" eb="52">
      <t>エイギョウショ</t>
    </rPh>
    <rPh sb="53" eb="55">
      <t>シテン</t>
    </rPh>
    <rPh sb="56" eb="59">
      <t>エイギョウショ</t>
    </rPh>
    <rPh sb="63" eb="64">
      <t>モノ</t>
    </rPh>
    <phoneticPr fontId="2"/>
  </si>
  <si>
    <t>登録電気基幹技能者の現場への配置</t>
    <rPh sb="0" eb="2">
      <t>トウロク</t>
    </rPh>
    <rPh sb="2" eb="4">
      <t>デンキ</t>
    </rPh>
    <rPh sb="10" eb="12">
      <t>ゲンバ</t>
    </rPh>
    <rPh sb="14" eb="16">
      <t>ハイチ</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</si>
  <si>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年度から入札公告日前日までに完成及び引き渡しが完了した島根県及び中国地方整備局発注工事</t>
    </r>
    <rPh sb="20" eb="21">
      <t>オヨ</t>
    </rPh>
    <rPh sb="22" eb="23">
      <t>ヒ</t>
    </rPh>
    <rPh sb="24" eb="25">
      <t>ワタ</t>
    </rPh>
    <rPh sb="27" eb="29">
      <t>カンリョウ</t>
    </rPh>
    <rPh sb="34" eb="35">
      <t>オヨ</t>
    </rPh>
    <rPh sb="36" eb="43">
      <t>チュウゴクチホウセイビキョク</t>
    </rPh>
    <phoneticPr fontId="2"/>
  </si>
  <si>
    <t>島根県知事　</t>
    <rPh sb="0" eb="3">
      <t>シマネケン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</si>
</sst>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411]ggge&quot;年&quot;m&quot;月&quot;d&quot;日&quot;;@"/>
    <numFmt numFmtId="177" formatCode="#,##0&quot;件&quot;"/>
    <numFmt numFmtId="178" formatCode="#,##0.0&quot;点&quot;"/>
    <numFmt numFmtId="179" formatCode="#,##0&quot;点&quot;"/>
    <numFmt numFmtId="180" formatCode="#,##0&quot;円&quot;"/>
    <numFmt numFmtId="181" formatCode="#,##0&quot;ユニット&quot;"/>
    <numFmt numFmtId="182" formatCode="[$-411]ge\.m\.d;@"/>
    <numFmt numFmtId="183" formatCode="0.0"/>
    <numFmt numFmtId="184" formatCode="#,##0;\-#,##0;\ &quot;&quot;"/>
    <numFmt numFmtId="185" formatCode="0_);[Red]\(0\)"/>
    <numFmt numFmtId="186" formatCode="#,##0&quot;台&quot;"/>
    <numFmt numFmtId="187" formatCode="#,##0&quot;人&quot;"/>
    <numFmt numFmtId="188" formatCode="&quot;Ｑ&quot;#,##0"/>
    <numFmt numFmtId="189" formatCode="0&quot; ポイント&quot;"/>
    <numFmt numFmtId="190" formatCode="0&quot; こっころ&quot;"/>
    <numFmt numFmtId="191" formatCode="0&quot; こっころ／40 こっころ&quot;"/>
    <numFmt numFmtId="192" formatCode="0&quot;点&quot;"/>
    <numFmt numFmtId="193" formatCode="0&quot; こっころ／150 こっころ&quot;"/>
    <numFmt numFmtId="194" formatCode="#,##0&quot;歳&quot;"/>
    <numFmt numFmtId="195" formatCode="0&quot; 回&quot;"/>
    <numFmt numFmtId="196" formatCode="0&quot; 日&quot;"/>
    <numFmt numFmtId="197" formatCode="0.0_ "/>
    <numFmt numFmtId="198" formatCode="#,##0.0&quot;人&quot;"/>
    <numFmt numFmtId="199" formatCode="0.0%"/>
    <numFmt numFmtId="200" formatCode="#.0&quot;人以上&quot;"/>
    <numFmt numFmtId="201" formatCode="0.0&quot;ヶ月&quot;"/>
    <numFmt numFmtId="202" formatCode="0&quot;歳&quot;"/>
  </numFmts>
  <fonts count="128">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sz val="11"/>
      <name val="ＭＳ Ｐゴシック"/>
      <family val="2"/>
      <charset val="128"/>
      <scheme val="minor"/>
    </font>
    <font>
      <b/>
      <sz val="14"/>
      <color rgb="FFFF0000"/>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b/>
      <sz val="12"/>
      <name val="HG丸ｺﾞｼｯｸM-PRO"/>
      <family val="3"/>
      <charset val="128"/>
    </font>
    <font>
      <b/>
      <sz val="18"/>
      <name val="HG丸ｺﾞｼｯｸM-PRO"/>
      <family val="3"/>
      <charset val="128"/>
    </font>
    <font>
      <b/>
      <sz val="16"/>
      <name val="HG丸ｺﾞｼｯｸM-PRO"/>
      <family val="3"/>
      <charset val="128"/>
    </font>
    <font>
      <sz val="12"/>
      <name val="ＭＳ Ｐゴシック"/>
      <family val="3"/>
      <charset val="128"/>
    </font>
    <font>
      <sz val="9"/>
      <name val="ＭＳ Ｐゴシック"/>
      <family val="3"/>
      <charset val="128"/>
    </font>
    <font>
      <b/>
      <sz val="18"/>
      <name val="ＭＳ Ｐゴシック"/>
      <family val="3"/>
      <charset val="128"/>
    </font>
    <font>
      <b/>
      <sz val="14"/>
      <name val="HG丸ｺﾞｼｯｸM-PRO"/>
      <family val="3"/>
      <charset val="128"/>
    </font>
    <font>
      <sz val="11"/>
      <name val="ＭＳ Ｐゴシック"/>
      <family val="3"/>
      <charset val="128"/>
    </font>
    <font>
      <b/>
      <sz val="10"/>
      <name val="ＭＳ Ｐゴシック"/>
      <family val="3"/>
      <charset val="128"/>
    </font>
    <font>
      <b/>
      <sz val="10"/>
      <color indexed="10"/>
      <name val="ＭＳ Ｐゴシック"/>
      <family val="3"/>
      <charset val="128"/>
    </font>
    <font>
      <sz val="9"/>
      <name val="ＭＳ Ｐ明朝"/>
      <family val="1"/>
      <charset val="128"/>
    </font>
    <font>
      <sz val="10"/>
      <color theme="1"/>
      <name val="ＭＳ Ｐ明朝"/>
      <family val="1"/>
      <charset val="128"/>
    </font>
    <font>
      <sz val="10"/>
      <color theme="1"/>
      <name val="ＭＳ Ｐゴシック"/>
      <family val="3"/>
      <charset val="128"/>
    </font>
    <font>
      <sz val="10"/>
      <name val="ＭＳ Ｐ明朝"/>
      <family val="1"/>
      <charset val="128"/>
    </font>
    <font>
      <b/>
      <sz val="9"/>
      <name val="HG丸ｺﾞｼｯｸM-PRO"/>
      <family val="3"/>
      <charset val="128"/>
    </font>
    <font>
      <sz val="11"/>
      <color indexed="8"/>
      <name val="ＭＳ Ｐゴシック"/>
      <family val="3"/>
      <charset val="128"/>
    </font>
    <font>
      <sz val="11"/>
      <color theme="1"/>
      <name val="ＭＳ Ｐゴシック"/>
      <family val="3"/>
      <charset val="128"/>
    </font>
    <font>
      <b/>
      <u/>
      <sz val="11"/>
      <name val="ＭＳ Ｐゴシック"/>
      <family val="3"/>
      <charset val="128"/>
    </font>
    <font>
      <b/>
      <sz val="11"/>
      <name val="ＭＳ Ｐゴシック"/>
      <family val="3"/>
      <charset val="128"/>
    </font>
    <font>
      <sz val="9"/>
      <color theme="1"/>
      <name val="ＭＳ Ｐ明朝"/>
      <family val="1"/>
      <charset val="128"/>
    </font>
    <font>
      <b/>
      <sz val="12"/>
      <name val="ＭＳ Ｐゴシック"/>
      <family val="3"/>
      <charset val="128"/>
    </font>
    <font>
      <b/>
      <sz val="12"/>
      <color theme="1"/>
      <name val="ＭＳ Ｐゴシック"/>
      <family val="3"/>
      <charset val="128"/>
    </font>
    <font>
      <b/>
      <sz val="14"/>
      <name val="ＭＳ Ｐゴシック"/>
      <family val="3"/>
      <charset val="128"/>
    </font>
    <font>
      <sz val="10"/>
      <color indexed="10"/>
      <name val="ＭＳ Ｐゴシック"/>
      <family val="3"/>
      <charset val="128"/>
    </font>
    <font>
      <u/>
      <sz val="10"/>
      <color indexed="10"/>
      <name val="ＭＳ Ｐゴシック"/>
      <family val="3"/>
      <charset val="128"/>
    </font>
    <font>
      <b/>
      <u/>
      <sz val="10"/>
      <color indexed="10"/>
      <name val="ＭＳ Ｐゴシック"/>
      <family val="3"/>
      <charset val="128"/>
    </font>
    <font>
      <sz val="8"/>
      <name val="ＭＳ Ｐゴシック"/>
      <family val="3"/>
      <charset val="128"/>
    </font>
    <font>
      <sz val="13"/>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sz val="10"/>
      <color rgb="FFFF0000"/>
      <name val="ＭＳ Ｐ明朝"/>
      <family val="1"/>
      <charset val="128"/>
    </font>
    <font>
      <u/>
      <sz val="11"/>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u val="double"/>
      <sz val="11"/>
      <color theme="1"/>
      <name val="ＭＳ Ｐ明朝"/>
      <family val="1"/>
      <charset val="128"/>
    </font>
    <font>
      <b/>
      <u/>
      <sz val="11"/>
      <color theme="1"/>
      <name val="ＭＳ Ｐ明朝"/>
      <family val="1"/>
      <charset val="128"/>
    </font>
    <font>
      <b/>
      <sz val="14"/>
      <color theme="0"/>
      <name val="ＭＳ Ｐゴシック"/>
      <family val="3"/>
      <charset val="128"/>
    </font>
    <font>
      <sz val="11"/>
      <color rgb="FFFF0000"/>
      <name val="ＭＳ Ｐゴシック"/>
      <family val="3"/>
      <charset val="128"/>
    </font>
    <font>
      <b/>
      <sz val="11"/>
      <color rgb="FFFF0000"/>
      <name val="ＭＳ Ｐゴシック"/>
      <family val="3"/>
      <charset val="128"/>
    </font>
    <font>
      <b/>
      <sz val="16"/>
      <color rgb="FFFF0000"/>
      <name val="ＭＳ Ｐゴシック"/>
      <family val="3"/>
      <charset val="128"/>
      <scheme val="minor"/>
    </font>
    <font>
      <sz val="12"/>
      <color rgb="FFFF0000"/>
      <name val="ＭＳ Ｐゴシック"/>
      <family val="3"/>
      <charset val="128"/>
    </font>
    <font>
      <sz val="16"/>
      <name val="ＭＳ Ｐゴシック"/>
      <family val="3"/>
      <charset val="128"/>
    </font>
    <font>
      <b/>
      <sz val="9"/>
      <name val="ＭＳ Ｐゴシック"/>
      <family val="3"/>
      <charset val="128"/>
    </font>
    <font>
      <b/>
      <sz val="14"/>
      <color indexed="81"/>
      <name val="ＭＳ Ｐゴシック"/>
      <family val="3"/>
      <charset val="128"/>
    </font>
    <font>
      <b/>
      <sz val="11"/>
      <color rgb="FFFF0000"/>
      <name val="ＭＳ Ｐ明朝"/>
      <family val="1"/>
      <charset val="128"/>
    </font>
    <font>
      <b/>
      <sz val="12"/>
      <color indexed="81"/>
      <name val="ＭＳ Ｐゴシック"/>
      <family val="3"/>
      <charset val="128"/>
    </font>
    <font>
      <sz val="10.5"/>
      <color theme="1"/>
      <name val="ＭＳ 明朝"/>
      <family val="1"/>
      <charset val="128"/>
    </font>
    <font>
      <b/>
      <sz val="11"/>
      <color rgb="FFFF0000"/>
      <name val="ＭＳ Ｐゴシック"/>
      <family val="3"/>
      <charset val="128"/>
      <scheme val="minor"/>
    </font>
    <font>
      <strike/>
      <sz val="12"/>
      <color theme="1"/>
      <name val="ＭＳ Ｐゴシック"/>
      <family val="2"/>
      <charset val="128"/>
      <scheme val="minor"/>
    </font>
    <font>
      <sz val="8"/>
      <name val="ＭＳ Ｐ明朝"/>
      <family val="1"/>
      <charset val="128"/>
    </font>
    <font>
      <sz val="7"/>
      <name val="ＭＳ Ｐ明朝"/>
      <family val="1"/>
      <charset val="128"/>
    </font>
    <font>
      <b/>
      <sz val="12"/>
      <name val="ＭＳ Ｐ明朝"/>
      <family val="1"/>
      <charset val="128"/>
    </font>
    <font>
      <sz val="10"/>
      <color indexed="81"/>
      <name val="ＭＳ Ｐ明朝"/>
      <family val="1"/>
      <charset val="128"/>
    </font>
    <font>
      <b/>
      <sz val="11"/>
      <color theme="1"/>
      <name val="ＭＳ Ｐ明朝"/>
      <family val="1"/>
      <charset val="128"/>
    </font>
    <font>
      <sz val="11"/>
      <color rgb="FF0070C0"/>
      <name val="ＭＳ Ｐ明朝"/>
      <family val="1"/>
      <charset val="128"/>
    </font>
    <font>
      <b/>
      <sz val="11"/>
      <color theme="4"/>
      <name val="ＭＳ Ｐ明朝"/>
      <family val="1"/>
      <charset val="128"/>
    </font>
    <font>
      <sz val="9"/>
      <color indexed="81"/>
      <name val="MS P ゴシック"/>
      <family val="3"/>
      <charset val="128"/>
    </font>
    <font>
      <b/>
      <sz val="9"/>
      <color indexed="81"/>
      <name val="MS P ゴシック"/>
      <family val="3"/>
      <charset val="128"/>
    </font>
    <font>
      <sz val="10"/>
      <name val="ＭＳ Ｐゴシック"/>
      <family val="3"/>
      <charset val="128"/>
      <scheme val="minor"/>
    </font>
    <font>
      <sz val="20"/>
      <name val="ＭＳ Ｐゴシック"/>
      <family val="2"/>
      <charset val="128"/>
      <scheme val="minor"/>
    </font>
    <font>
      <sz val="20"/>
      <name val="ＭＳ Ｐゴシック"/>
      <family val="3"/>
      <charset val="128"/>
      <scheme val="minor"/>
    </font>
    <font>
      <sz val="16"/>
      <name val="ＭＳ Ｐゴシック"/>
      <family val="3"/>
      <charset val="128"/>
      <scheme val="minor"/>
    </font>
    <font>
      <sz val="14"/>
      <name val="ＭＳ Ｐゴシック"/>
      <family val="3"/>
      <charset val="128"/>
      <scheme val="minor"/>
    </font>
    <font>
      <sz val="11"/>
      <name val="ＭＳ Ｐゴシック"/>
      <family val="3"/>
      <charset val="128"/>
      <scheme val="minor"/>
    </font>
    <font>
      <sz val="9"/>
      <name val="ＭＳ Ｐゴシック"/>
      <family val="3"/>
      <charset val="128"/>
      <scheme val="minor"/>
    </font>
    <font>
      <sz val="11"/>
      <name val="ＭＳ Ｐ明朝"/>
      <family val="1"/>
      <charset val="128"/>
    </font>
    <font>
      <i/>
      <sz val="18"/>
      <color theme="1"/>
      <name val="ＭＳ Ｐゴシック"/>
      <family val="3"/>
      <charset val="128"/>
      <scheme val="minor"/>
    </font>
    <font>
      <sz val="12"/>
      <color rgb="FFFF0000"/>
      <name val="HG丸ｺﾞｼｯｸM-PRO"/>
      <family val="3"/>
      <charset val="128"/>
    </font>
    <font>
      <sz val="11"/>
      <color rgb="FF0070C0"/>
      <name val="ＭＳ Ｐゴシック"/>
      <family val="2"/>
      <charset val="128"/>
      <scheme val="minor"/>
    </font>
    <font>
      <sz val="11"/>
      <color rgb="FF0070C0"/>
      <name val="ＭＳ Ｐゴシック"/>
      <family val="3"/>
      <charset val="128"/>
      <scheme val="minor"/>
    </font>
    <font>
      <b/>
      <sz val="11"/>
      <name val="ＭＳ Ｐ明朝"/>
      <family val="1"/>
      <charset val="128"/>
    </font>
    <font>
      <b/>
      <sz val="12"/>
      <color indexed="81"/>
      <name val="MS P ゴシック"/>
      <family val="3"/>
      <charset val="128"/>
    </font>
    <font>
      <b/>
      <sz val="20"/>
      <color indexed="10"/>
      <name val="ＭＳ Ｐゴシック"/>
      <family val="3"/>
      <charset val="128"/>
    </font>
    <font>
      <sz val="9"/>
      <color indexed="10"/>
      <name val="MS P ゴシック"/>
      <family val="3"/>
      <charset val="128"/>
    </font>
    <font>
      <b/>
      <sz val="11"/>
      <name val="HG丸ｺﾞｼｯｸM-PRO"/>
      <family val="3"/>
      <charset val="128"/>
    </font>
    <font>
      <sz val="12"/>
      <name val="ＭＳ Ｐ明朝"/>
      <family val="1"/>
      <charset val="128"/>
    </font>
    <font>
      <u/>
      <sz val="10"/>
      <name val="ＭＳ Ｐ明朝"/>
      <family val="1"/>
      <charset val="128"/>
    </font>
    <font>
      <b/>
      <sz val="14"/>
      <name val="ＭＳ Ｐ明朝"/>
      <family val="1"/>
      <charset val="128"/>
    </font>
    <font>
      <b/>
      <sz val="9"/>
      <color indexed="10"/>
      <name val="MS P ゴシック"/>
      <family val="3"/>
      <charset val="128"/>
    </font>
    <font>
      <sz val="16"/>
      <color rgb="FFFF0000"/>
      <name val="ＭＳ Ｐゴシック"/>
      <family val="3"/>
      <charset val="128"/>
      <scheme val="minor"/>
    </font>
    <font>
      <sz val="7"/>
      <name val="ＭＳ Ｐゴシック"/>
      <family val="3"/>
      <charset val="128"/>
      <scheme val="minor"/>
    </font>
    <font>
      <sz val="9"/>
      <color rgb="FFFF0000"/>
      <name val="ＭＳ Ｐ明朝"/>
      <family val="1"/>
      <charset val="128"/>
    </font>
    <font>
      <b/>
      <u/>
      <sz val="11"/>
      <color rgb="FFFF0000"/>
      <name val="ＭＳ Ｐ明朝"/>
      <family val="1"/>
      <charset val="128"/>
    </font>
    <font>
      <sz val="11"/>
      <color theme="1"/>
      <name val="ＭＳ Ｐゴシック"/>
      <family val="2"/>
      <scheme val="minor"/>
    </font>
    <font>
      <sz val="10"/>
      <color rgb="FFFF0000"/>
      <name val="ＭＳ Ｐゴシック"/>
      <family val="3"/>
      <charset val="128"/>
    </font>
    <font>
      <u/>
      <sz val="11"/>
      <name val="ＭＳ Ｐ明朝"/>
      <family val="1"/>
      <charset val="128"/>
    </font>
    <font>
      <sz val="11"/>
      <color theme="2" tint="-9.9978637043366805E-2"/>
      <name val="ＭＳ Ｐゴシック"/>
      <family val="2"/>
      <charset val="128"/>
      <scheme val="minor"/>
    </font>
    <font>
      <sz val="11"/>
      <color theme="0" tint="-0.34998626667073579"/>
      <name val="ＭＳ Ｐゴシック"/>
      <family val="2"/>
      <charset val="128"/>
      <scheme val="minor"/>
    </font>
    <font>
      <b/>
      <sz val="9"/>
      <color indexed="81"/>
      <name val="ＭＳ Ｐゴシック"/>
      <family val="3"/>
      <charset val="128"/>
      <scheme val="minor"/>
    </font>
    <font>
      <sz val="6"/>
      <name val="ＭＳ Ｐゴシック"/>
      <family val="2"/>
      <charset val="128"/>
    </font>
  </fonts>
  <fills count="29">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indexed="4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95B3D7"/>
        <bgColor indexed="64"/>
      </patternFill>
    </fill>
    <fill>
      <patternFill patternType="solid">
        <fgColor rgb="FFFF0000"/>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34998626667073579"/>
        <bgColor indexed="64"/>
      </patternFill>
    </fill>
  </fills>
  <borders count="24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thin">
        <color indexed="64"/>
      </top>
      <bottom/>
      <diagonal/>
    </border>
    <border>
      <left style="thin">
        <color indexed="64"/>
      </left>
      <right style="thick">
        <color rgb="FFFF0000"/>
      </right>
      <top style="hair">
        <color theme="1"/>
      </top>
      <bottom style="thin">
        <color theme="1"/>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theme="1"/>
      </top>
      <bottom style="thin">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n">
        <color theme="1"/>
      </right>
      <top/>
      <bottom style="thick">
        <color rgb="FFFF0000"/>
      </bottom>
      <diagonal/>
    </border>
    <border>
      <left style="thin">
        <color theme="1"/>
      </left>
      <right style="thick">
        <color rgb="FFFF0000"/>
      </right>
      <top style="thin">
        <color theme="1"/>
      </top>
      <bottom/>
      <diagonal/>
    </border>
    <border>
      <left style="thin">
        <color theme="1"/>
      </left>
      <right style="thick">
        <color rgb="FFFF0000"/>
      </right>
      <top/>
      <bottom style="thin">
        <color theme="1"/>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diagonalUp="1">
      <left style="thin">
        <color theme="1"/>
      </left>
      <right style="thin">
        <color theme="1"/>
      </right>
      <top/>
      <bottom style="thick">
        <color rgb="FFFF0000"/>
      </bottom>
      <diagonal style="thin">
        <color theme="1"/>
      </diagonal>
    </border>
    <border diagonalUp="1">
      <left/>
      <right style="thick">
        <color rgb="FFFF0000"/>
      </right>
      <top/>
      <bottom style="thick">
        <color rgb="FFFF0000"/>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style="medium">
        <color rgb="FFFF0000"/>
      </top>
      <bottom style="thin">
        <color theme="1"/>
      </bottom>
      <diagonal/>
    </border>
    <border>
      <left style="medium">
        <color rgb="FFFF0000"/>
      </left>
      <right/>
      <top/>
      <bottom style="thin">
        <color indexed="64"/>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right/>
      <top style="thick">
        <color rgb="FFFF0000"/>
      </top>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style="thick">
        <color rgb="FFFF0000"/>
      </left>
      <right style="thin">
        <color theme="1"/>
      </right>
      <top/>
      <bottom style="thick">
        <color rgb="FFFF0000"/>
      </bottom>
      <diagonal/>
    </border>
    <border diagonalUp="1">
      <left style="thin">
        <color theme="1"/>
      </left>
      <right style="thin">
        <color indexed="64"/>
      </right>
      <top style="thin">
        <color theme="1"/>
      </top>
      <bottom/>
      <diagonal style="thin">
        <color theme="1"/>
      </diagonal>
    </border>
    <border diagonalUp="1">
      <left style="thin">
        <color theme="1"/>
      </left>
      <right style="thin">
        <color indexed="64"/>
      </right>
      <top style="hair">
        <color theme="1"/>
      </top>
      <bottom style="hair">
        <color theme="1"/>
      </bottom>
      <diagonal style="thin">
        <color theme="1"/>
      </diagonal>
    </border>
    <border diagonalUp="1">
      <left style="thin">
        <color theme="1"/>
      </left>
      <right style="thin">
        <color indexed="64"/>
      </right>
      <top/>
      <bottom style="thin">
        <color theme="1"/>
      </bottom>
      <diagonal style="thin">
        <color theme="1"/>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right style="thin">
        <color indexed="64"/>
      </right>
      <top style="medium">
        <color indexed="64"/>
      </top>
      <bottom/>
      <diagonal/>
    </border>
    <border>
      <left/>
      <right style="hair">
        <color indexed="64"/>
      </right>
      <top style="thin">
        <color indexed="64"/>
      </top>
      <bottom style="medium">
        <color indexed="64"/>
      </bottom>
      <diagonal/>
    </border>
    <border>
      <left style="medium">
        <color rgb="FFFF0000"/>
      </left>
      <right style="medium">
        <color rgb="FFFF0000"/>
      </right>
      <top style="thin">
        <color indexed="64"/>
      </top>
      <bottom/>
      <diagonal/>
    </border>
    <border>
      <left style="medium">
        <color rgb="FFFF0000"/>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hair">
        <color indexed="64"/>
      </right>
      <top/>
      <bottom/>
      <diagonal/>
    </border>
    <border>
      <left/>
      <right style="medium">
        <color rgb="FFFF0000"/>
      </right>
      <top style="medium">
        <color rgb="FFFF0000"/>
      </top>
      <bottom style="thin">
        <color theme="1"/>
      </bottom>
      <diagonal/>
    </border>
    <border>
      <left/>
      <right style="medium">
        <color rgb="FFFF0000"/>
      </right>
      <top/>
      <bottom style="medium">
        <color rgb="FFFF0000"/>
      </bottom>
      <diagonal/>
    </border>
    <border>
      <left style="medium">
        <color indexed="64"/>
      </left>
      <right/>
      <top style="medium">
        <color indexed="64"/>
      </top>
      <bottom style="thin">
        <color indexed="64"/>
      </bottom>
      <diagonal/>
    </border>
    <border>
      <left style="hair">
        <color indexed="64"/>
      </left>
      <right/>
      <top/>
      <bottom/>
      <diagonal/>
    </border>
    <border>
      <left style="medium">
        <color indexed="64"/>
      </left>
      <right/>
      <top style="hair">
        <color indexed="64"/>
      </top>
      <bottom/>
      <diagonal/>
    </border>
    <border>
      <left/>
      <right style="medium">
        <color indexed="64"/>
      </right>
      <top style="hair">
        <color indexed="64"/>
      </top>
      <bottom/>
      <diagonal/>
    </border>
    <border>
      <left style="medium">
        <color rgb="FFFF0000"/>
      </left>
      <right/>
      <top/>
      <bottom style="medium">
        <color rgb="FFFF0000"/>
      </bottom>
      <diagonal/>
    </border>
    <border>
      <left style="thin">
        <color indexed="64"/>
      </left>
      <right style="hair">
        <color indexed="64"/>
      </right>
      <top/>
      <bottom style="hair">
        <color indexed="64"/>
      </bottom>
      <diagonal/>
    </border>
    <border diagonalUp="1">
      <left style="thin">
        <color theme="1"/>
      </left>
      <right style="thin">
        <color indexed="64"/>
      </right>
      <top style="thin">
        <color theme="1"/>
      </top>
      <bottom style="hair">
        <color theme="1"/>
      </bottom>
      <diagonal style="thin">
        <color theme="1"/>
      </diagonal>
    </border>
    <border diagonalUp="1">
      <left style="thin">
        <color theme="1"/>
      </left>
      <right style="thin">
        <color indexed="64"/>
      </right>
      <top/>
      <bottom/>
      <diagonal style="thin">
        <color theme="1"/>
      </diagonal>
    </border>
    <border diagonalUp="1">
      <left style="thin">
        <color theme="1"/>
      </left>
      <right style="thin">
        <color indexed="64"/>
      </right>
      <top style="hair">
        <color theme="1"/>
      </top>
      <bottom style="thick">
        <color rgb="FFFF0000"/>
      </bottom>
      <diagonal style="thin">
        <color theme="1"/>
      </diagonal>
    </border>
    <border>
      <left style="hair">
        <color theme="1"/>
      </left>
      <right style="medium">
        <color rgb="FFFF0000"/>
      </right>
      <top/>
      <bottom/>
      <diagonal/>
    </border>
    <border>
      <left style="hair">
        <color theme="1"/>
      </left>
      <right style="medium">
        <color rgb="FFFF0000"/>
      </right>
      <top style="medium">
        <color rgb="FFFF0000"/>
      </top>
      <bottom style="thin">
        <color theme="1"/>
      </bottom>
      <diagonal/>
    </border>
    <border>
      <left style="hair">
        <color theme="1"/>
      </left>
      <right style="hair">
        <color theme="1"/>
      </right>
      <top style="thin">
        <color theme="1"/>
      </top>
      <bottom/>
      <diagonal/>
    </border>
    <border>
      <left style="hair">
        <color theme="1"/>
      </left>
      <right style="medium">
        <color rgb="FFFF0000"/>
      </right>
      <top/>
      <bottom style="medium">
        <color rgb="FFFF0000"/>
      </bottom>
      <diagonal/>
    </border>
    <border>
      <left style="hair">
        <color theme="1"/>
      </left>
      <right/>
      <top style="medium">
        <color rgb="FFFF0000"/>
      </top>
      <bottom style="thin">
        <color theme="1"/>
      </bottom>
      <diagonal/>
    </border>
    <border>
      <left style="hair">
        <color theme="1"/>
      </left>
      <right/>
      <top style="thin">
        <color theme="1"/>
      </top>
      <bottom/>
      <diagonal/>
    </border>
    <border>
      <left style="hair">
        <color theme="1"/>
      </left>
      <right/>
      <top/>
      <bottom/>
      <diagonal/>
    </border>
    <border>
      <left style="hair">
        <color theme="1"/>
      </left>
      <right/>
      <top/>
      <bottom style="medium">
        <color rgb="FFFF0000"/>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dashDot">
        <color auto="1"/>
      </bottom>
      <diagonal/>
    </border>
    <border>
      <left style="thin">
        <color theme="1"/>
      </left>
      <right style="thin">
        <color theme="1"/>
      </right>
      <top style="thin">
        <color theme="1"/>
      </top>
      <bottom style="medium">
        <color rgb="FFFF0000"/>
      </bottom>
      <diagonal/>
    </border>
    <border>
      <left style="thin">
        <color theme="1"/>
      </left>
      <right/>
      <top style="thin">
        <color theme="1"/>
      </top>
      <bottom style="medium">
        <color rgb="FFFF0000"/>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left style="thin">
        <color indexed="64"/>
      </left>
      <right style="thin">
        <color indexed="64"/>
      </right>
      <top style="thin">
        <color indexed="64"/>
      </top>
      <bottom style="hair">
        <color indexed="64"/>
      </bottom>
      <diagonal/>
    </border>
    <border>
      <left style="thin">
        <color theme="1"/>
      </left>
      <right/>
      <top style="thin">
        <color theme="1"/>
      </top>
      <bottom/>
      <diagonal/>
    </border>
    <border>
      <left/>
      <right style="thin">
        <color theme="1"/>
      </right>
      <top style="thin">
        <color theme="1"/>
      </top>
      <bottom/>
      <diagonal/>
    </border>
    <border>
      <left/>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diagonalUp="1">
      <left style="thin">
        <color indexed="64"/>
      </left>
      <right style="thin">
        <color indexed="64"/>
      </right>
      <top style="thin">
        <color indexed="64"/>
      </top>
      <bottom style="thin">
        <color indexed="64"/>
      </bottom>
      <diagonal style="hair">
        <color indexed="64"/>
      </diagonal>
    </border>
    <border>
      <left style="medium">
        <color rgb="FFFF0000"/>
      </left>
      <right/>
      <top style="medium">
        <color rgb="FFFF0000"/>
      </top>
      <bottom style="thin">
        <color indexed="64"/>
      </bottom>
      <diagonal/>
    </border>
    <border>
      <left style="thin">
        <color theme="1"/>
      </left>
      <right style="medium">
        <color rgb="FFFF0000"/>
      </right>
      <top style="medium">
        <color rgb="FFFF0000"/>
      </top>
      <bottom style="thin">
        <color theme="1"/>
      </bottom>
      <diagonal/>
    </border>
    <border>
      <left style="thin">
        <color indexed="64"/>
      </left>
      <right/>
      <top style="medium">
        <color indexed="64"/>
      </top>
      <bottom/>
      <diagonal/>
    </border>
    <border diagonalDown="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hair">
        <color indexed="64"/>
      </right>
      <top/>
      <bottom/>
      <diagonal/>
    </border>
    <border>
      <left/>
      <right/>
      <top style="medium">
        <color rgb="FFFF0000"/>
      </top>
      <bottom/>
      <diagonal/>
    </border>
    <border>
      <left style="hair">
        <color indexed="64"/>
      </left>
      <right/>
      <top style="thin">
        <color indexed="64"/>
      </top>
      <bottom style="hair">
        <color indexed="64"/>
      </bottom>
      <diagonal/>
    </border>
    <border>
      <left style="thin">
        <color indexed="64"/>
      </left>
      <right/>
      <top style="thin">
        <color theme="1"/>
      </top>
      <bottom/>
      <diagonal/>
    </border>
    <border>
      <left/>
      <right style="thin">
        <color indexed="64"/>
      </right>
      <top style="thin">
        <color theme="1"/>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top/>
      <bottom style="mediumDashDot">
        <color indexed="64"/>
      </bottom>
      <diagonal/>
    </border>
    <border>
      <left style="thin">
        <color indexed="64"/>
      </left>
      <right/>
      <top style="thin">
        <color indexed="64"/>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25" fillId="0" borderId="0">
      <alignment vertical="center"/>
    </xf>
    <xf numFmtId="0" fontId="121" fillId="0" borderId="0"/>
  </cellStyleXfs>
  <cellXfs count="2225">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1" xfId="0" applyBorder="1" applyAlignment="1">
      <alignment vertical="center" wrapText="1"/>
    </xf>
    <xf numFmtId="177" fontId="5" fillId="0" borderId="0" xfId="0" applyNumberFormat="1" applyFont="1" applyAlignment="1">
      <alignment vertical="center" wrapText="1"/>
    </xf>
    <xf numFmtId="181" fontId="5" fillId="0" borderId="0" xfId="0" applyNumberFormat="1" applyFont="1" applyAlignment="1">
      <alignment vertical="center" wrapText="1"/>
    </xf>
    <xf numFmtId="178" fontId="5" fillId="0" borderId="0" xfId="0" applyNumberFormat="1" applyFont="1" applyAlignment="1">
      <alignment vertical="center" wrapText="1"/>
    </xf>
    <xf numFmtId="180" fontId="5" fillId="0" borderId="0" xfId="0" applyNumberFormat="1" applyFont="1" applyAlignment="1">
      <alignment vertical="center" wrapText="1"/>
    </xf>
    <xf numFmtId="179" fontId="5" fillId="0" borderId="0" xfId="0" applyNumberFormat="1" applyFont="1" applyAlignment="1">
      <alignment vertical="center" wrapText="1"/>
    </xf>
    <xf numFmtId="0" fontId="14" fillId="0" borderId="0" xfId="0" applyFont="1">
      <alignment vertical="center"/>
    </xf>
    <xf numFmtId="0" fontId="0" fillId="2" borderId="11" xfId="0" applyFill="1" applyBorder="1">
      <alignment vertical="center"/>
    </xf>
    <xf numFmtId="0" fontId="0" fillId="2" borderId="68" xfId="0" applyFill="1" applyBorder="1">
      <alignment vertical="center"/>
    </xf>
    <xf numFmtId="0" fontId="0" fillId="0" borderId="71" xfId="0" applyBorder="1">
      <alignment vertical="center"/>
    </xf>
    <xf numFmtId="0" fontId="0" fillId="0" borderId="67" xfId="0" applyBorder="1">
      <alignment vertical="center"/>
    </xf>
    <xf numFmtId="49" fontId="0" fillId="0" borderId="67" xfId="0" applyNumberFormat="1" applyBorder="1">
      <alignment vertical="center"/>
    </xf>
    <xf numFmtId="0" fontId="0" fillId="5" borderId="67" xfId="0" applyFill="1" applyBorder="1">
      <alignment vertical="center"/>
    </xf>
    <xf numFmtId="0" fontId="0" fillId="5" borderId="71" xfId="0" applyFill="1" applyBorder="1">
      <alignment vertical="center"/>
    </xf>
    <xf numFmtId="0" fontId="0" fillId="0" borderId="72" xfId="0" applyBorder="1">
      <alignment vertical="center"/>
    </xf>
    <xf numFmtId="0" fontId="0" fillId="0" borderId="73" xfId="0" applyBorder="1">
      <alignment vertical="center"/>
    </xf>
    <xf numFmtId="0" fontId="0" fillId="2" borderId="21" xfId="0" applyFill="1" applyBorder="1">
      <alignment vertical="center"/>
    </xf>
    <xf numFmtId="0" fontId="0" fillId="2" borderId="75" xfId="0" applyFill="1" applyBorder="1" applyAlignment="1">
      <alignment vertical="center" wrapText="1"/>
    </xf>
    <xf numFmtId="0" fontId="5" fillId="0" borderId="71" xfId="0" applyFont="1" applyBorder="1">
      <alignment vertical="center"/>
    </xf>
    <xf numFmtId="0" fontId="0" fillId="0" borderId="21" xfId="0" applyBorder="1" applyAlignment="1">
      <alignment horizontal="right" vertical="center"/>
    </xf>
    <xf numFmtId="0" fontId="3" fillId="0" borderId="21" xfId="0" applyFont="1" applyBorder="1" applyAlignment="1">
      <alignment vertical="center" wrapText="1"/>
    </xf>
    <xf numFmtId="0" fontId="4" fillId="0" borderId="55" xfId="0" applyFont="1" applyBorder="1" applyAlignment="1">
      <alignment horizontal="left" vertical="center" wrapText="1"/>
    </xf>
    <xf numFmtId="0" fontId="4" fillId="2" borderId="21" xfId="0" applyFont="1" applyFill="1" applyBorder="1" applyAlignment="1">
      <alignment horizontal="left" vertical="center" wrapText="1"/>
    </xf>
    <xf numFmtId="0" fontId="3" fillId="0" borderId="14" xfId="0" applyFont="1" applyBorder="1" applyAlignment="1">
      <alignment vertical="center" wrapText="1"/>
    </xf>
    <xf numFmtId="0" fontId="3" fillId="0" borderId="13" xfId="0" applyFont="1" applyBorder="1" applyAlignment="1">
      <alignment vertical="center" wrapText="1"/>
    </xf>
    <xf numFmtId="49" fontId="3" fillId="0" borderId="11" xfId="0" applyNumberFormat="1" applyFont="1" applyBorder="1" applyAlignment="1">
      <alignment vertical="center" wrapText="1"/>
    </xf>
    <xf numFmtId="0" fontId="0" fillId="2" borderId="79" xfId="0" applyFill="1" applyBorder="1">
      <alignment vertical="center"/>
    </xf>
    <xf numFmtId="0" fontId="0" fillId="2" borderId="80" xfId="0" applyFill="1" applyBorder="1">
      <alignment vertical="center"/>
    </xf>
    <xf numFmtId="0" fontId="0" fillId="0" borderId="81" xfId="0" applyBorder="1">
      <alignment vertical="center"/>
    </xf>
    <xf numFmtId="0" fontId="0" fillId="0" borderId="82" xfId="0" applyBorder="1">
      <alignment vertical="center"/>
    </xf>
    <xf numFmtId="0" fontId="0" fillId="0" borderId="83" xfId="0" applyBorder="1">
      <alignment vertical="center"/>
    </xf>
    <xf numFmtId="0" fontId="0" fillId="0" borderId="84" xfId="0" applyBorder="1">
      <alignment vertical="center"/>
    </xf>
    <xf numFmtId="0" fontId="0" fillId="0" borderId="86" xfId="0" applyBorder="1">
      <alignment vertical="center"/>
    </xf>
    <xf numFmtId="0" fontId="0" fillId="0" borderId="0" xfId="0" applyAlignment="1">
      <alignment vertical="center" shrinkToFit="1"/>
    </xf>
    <xf numFmtId="0" fontId="17"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19" fillId="10" borderId="0" xfId="0" applyFont="1" applyFill="1">
      <alignment vertical="center"/>
    </xf>
    <xf numFmtId="0" fontId="5" fillId="10" borderId="0" xfId="0" applyFont="1" applyFill="1">
      <alignment vertical="center"/>
    </xf>
    <xf numFmtId="0" fontId="0" fillId="0" borderId="69" xfId="0" applyBorder="1">
      <alignment vertical="center"/>
    </xf>
    <xf numFmtId="0" fontId="0" fillId="0" borderId="77" xfId="0" applyBorder="1">
      <alignment vertical="center"/>
    </xf>
    <xf numFmtId="49" fontId="0" fillId="0" borderId="77" xfId="0" applyNumberFormat="1" applyBorder="1">
      <alignment vertical="center"/>
    </xf>
    <xf numFmtId="0" fontId="0" fillId="0" borderId="76" xfId="0" applyBorder="1">
      <alignment vertical="center"/>
    </xf>
    <xf numFmtId="49" fontId="0" fillId="0" borderId="76" xfId="0" applyNumberFormat="1" applyBorder="1">
      <alignment vertical="center"/>
    </xf>
    <xf numFmtId="0" fontId="0" fillId="0" borderId="78" xfId="0" applyBorder="1">
      <alignment vertical="center"/>
    </xf>
    <xf numFmtId="49" fontId="0" fillId="0" borderId="78" xfId="0" applyNumberFormat="1" applyBorder="1">
      <alignment vertical="center"/>
    </xf>
    <xf numFmtId="0" fontId="0" fillId="0" borderId="12" xfId="0" applyBorder="1">
      <alignment vertical="center"/>
    </xf>
    <xf numFmtId="49" fontId="0" fillId="0" borderId="12" xfId="0" applyNumberFormat="1" applyBorder="1">
      <alignment vertical="center"/>
    </xf>
    <xf numFmtId="0" fontId="0" fillId="0" borderId="85" xfId="0" applyBorder="1">
      <alignment vertical="center"/>
    </xf>
    <xf numFmtId="49" fontId="0" fillId="0" borderId="85" xfId="0" applyNumberFormat="1" applyBorder="1">
      <alignment vertical="center"/>
    </xf>
    <xf numFmtId="0" fontId="4" fillId="0" borderId="21" xfId="0" applyFont="1" applyBorder="1" applyAlignment="1">
      <alignment horizontal="left" vertical="center" wrapText="1"/>
    </xf>
    <xf numFmtId="0" fontId="0" fillId="0" borderId="9" xfId="0" applyBorder="1">
      <alignment vertical="center"/>
    </xf>
    <xf numFmtId="0" fontId="0" fillId="0" borderId="10" xfId="0" applyBorder="1">
      <alignment vertical="center"/>
    </xf>
    <xf numFmtId="0" fontId="0" fillId="0" borderId="21" xfId="0" applyBorder="1" applyAlignment="1">
      <alignment vertical="center" shrinkToFit="1"/>
    </xf>
    <xf numFmtId="0" fontId="7" fillId="0" borderId="0" xfId="0" applyFont="1">
      <alignment vertical="center"/>
    </xf>
    <xf numFmtId="0" fontId="0" fillId="2" borderId="87" xfId="0" applyFill="1" applyBorder="1">
      <alignment vertical="center"/>
    </xf>
    <xf numFmtId="0" fontId="0" fillId="10" borderId="81" xfId="0" applyFill="1" applyBorder="1">
      <alignment vertical="center"/>
    </xf>
    <xf numFmtId="0" fontId="0" fillId="10" borderId="82" xfId="0" applyFill="1" applyBorder="1">
      <alignment vertical="center"/>
    </xf>
    <xf numFmtId="0" fontId="0" fillId="10" borderId="83" xfId="0" applyFill="1" applyBorder="1">
      <alignment vertical="center"/>
    </xf>
    <xf numFmtId="0" fontId="0" fillId="10" borderId="84" xfId="0" applyFill="1" applyBorder="1">
      <alignment vertical="center"/>
    </xf>
    <xf numFmtId="0" fontId="0" fillId="10" borderId="88" xfId="0" applyFill="1" applyBorder="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4" fillId="2" borderId="21" xfId="0" applyFont="1" applyFill="1" applyBorder="1" applyAlignment="1">
      <alignment horizontal="center" vertical="center" wrapText="1"/>
    </xf>
    <xf numFmtId="0" fontId="0" fillId="0" borderId="69" xfId="0" applyBorder="1" applyAlignment="1">
      <alignment horizontal="left" vertical="center" wrapText="1"/>
    </xf>
    <xf numFmtId="0" fontId="11" fillId="0" borderId="70" xfId="1" applyBorder="1" applyAlignment="1">
      <alignment horizontal="left" vertical="center" wrapText="1"/>
    </xf>
    <xf numFmtId="0" fontId="0" fillId="9" borderId="0" xfId="0" applyFill="1" applyAlignment="1">
      <alignment vertical="center" wrapText="1"/>
    </xf>
    <xf numFmtId="0" fontId="0" fillId="2" borderId="0" xfId="0" applyFill="1" applyAlignment="1">
      <alignment vertical="center" wrapText="1"/>
    </xf>
    <xf numFmtId="0" fontId="56" fillId="12" borderId="0" xfId="0" applyFont="1" applyFill="1">
      <alignment vertical="center"/>
    </xf>
    <xf numFmtId="0" fontId="7" fillId="12" borderId="0" xfId="0" applyFont="1" applyFill="1">
      <alignment vertical="center"/>
    </xf>
    <xf numFmtId="0" fontId="58" fillId="2" borderId="0" xfId="0" applyFont="1" applyFill="1">
      <alignment vertical="center"/>
    </xf>
    <xf numFmtId="0" fontId="6" fillId="0" borderId="0" xfId="0" applyFont="1" applyAlignment="1">
      <alignment horizontal="center" vertical="center"/>
    </xf>
    <xf numFmtId="0" fontId="6" fillId="0" borderId="0" xfId="0" applyFont="1" applyAlignment="1">
      <alignment horizontal="justify" vertical="center"/>
    </xf>
    <xf numFmtId="0" fontId="0" fillId="10" borderId="126" xfId="0" applyFill="1" applyBorder="1">
      <alignment vertical="center"/>
    </xf>
    <xf numFmtId="0" fontId="0" fillId="0" borderId="127" xfId="0" applyBorder="1">
      <alignment vertical="center"/>
    </xf>
    <xf numFmtId="0" fontId="0" fillId="0" borderId="128" xfId="0" applyBorder="1">
      <alignment vertical="center"/>
    </xf>
    <xf numFmtId="0" fontId="0" fillId="10" borderId="129" xfId="0" applyFill="1" applyBorder="1">
      <alignment vertical="center"/>
    </xf>
    <xf numFmtId="0" fontId="0" fillId="10" borderId="130" xfId="0" applyFill="1" applyBorder="1">
      <alignment vertical="center"/>
    </xf>
    <xf numFmtId="0" fontId="0" fillId="0" borderId="131" xfId="0" applyBorder="1">
      <alignment vertical="center"/>
    </xf>
    <xf numFmtId="49" fontId="0" fillId="0" borderId="132" xfId="0" applyNumberFormat="1" applyBorder="1">
      <alignment vertical="center"/>
    </xf>
    <xf numFmtId="0" fontId="0" fillId="0" borderId="133" xfId="0" applyBorder="1">
      <alignment vertical="center"/>
    </xf>
    <xf numFmtId="49" fontId="0" fillId="0" borderId="134" xfId="0" applyNumberFormat="1" applyBorder="1">
      <alignment vertical="center"/>
    </xf>
    <xf numFmtId="0" fontId="0" fillId="0" borderId="135" xfId="0" applyBorder="1">
      <alignment vertical="center"/>
    </xf>
    <xf numFmtId="49" fontId="0" fillId="0" borderId="136" xfId="0" applyNumberFormat="1" applyBorder="1">
      <alignment vertical="center"/>
    </xf>
    <xf numFmtId="0" fontId="0" fillId="0" borderId="137" xfId="0" applyBorder="1">
      <alignment vertical="center"/>
    </xf>
    <xf numFmtId="0" fontId="0" fillId="5" borderId="73" xfId="0" applyFill="1" applyBorder="1">
      <alignment vertical="center"/>
    </xf>
    <xf numFmtId="0" fontId="0" fillId="2" borderId="138" xfId="0" applyFill="1" applyBorder="1" applyAlignment="1">
      <alignment vertical="center" wrapText="1"/>
    </xf>
    <xf numFmtId="0" fontId="0" fillId="0" borderId="139" xfId="0" applyBorder="1">
      <alignment vertical="center"/>
    </xf>
    <xf numFmtId="0" fontId="0" fillId="2" borderId="140" xfId="0" applyFill="1" applyBorder="1" applyAlignment="1">
      <alignment vertical="center" wrapText="1"/>
    </xf>
    <xf numFmtId="0" fontId="0" fillId="0" borderId="141" xfId="0" applyBorder="1">
      <alignment vertical="center"/>
    </xf>
    <xf numFmtId="0" fontId="0" fillId="0" borderId="141" xfId="0" applyBorder="1" applyAlignment="1">
      <alignment horizontal="center" vertical="center"/>
    </xf>
    <xf numFmtId="0" fontId="0" fillId="0" borderId="142" xfId="0" applyBorder="1">
      <alignment vertical="center"/>
    </xf>
    <xf numFmtId="0" fontId="6" fillId="3" borderId="0" xfId="0" applyFont="1" applyFill="1">
      <alignment vertical="center"/>
    </xf>
    <xf numFmtId="0" fontId="6" fillId="9"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3" xfId="0" applyFont="1" applyBorder="1">
      <alignment vertical="center"/>
    </xf>
    <xf numFmtId="0" fontId="59" fillId="6" borderId="0" xfId="0" applyFont="1" applyFill="1">
      <alignment vertical="center"/>
    </xf>
    <xf numFmtId="0" fontId="6" fillId="0" borderId="0" xfId="0" applyFont="1" applyAlignment="1">
      <alignment horizontal="left" vertical="center" wrapText="1"/>
    </xf>
    <xf numFmtId="0" fontId="59" fillId="0" borderId="0" xfId="0" applyFont="1">
      <alignment vertical="center"/>
    </xf>
    <xf numFmtId="0" fontId="60"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4" xfId="0" applyFont="1" applyBorder="1">
      <alignment vertical="center"/>
    </xf>
    <xf numFmtId="0" fontId="6" fillId="0" borderId="5" xfId="0" applyFont="1" applyBorder="1">
      <alignment vertical="center"/>
    </xf>
    <xf numFmtId="0" fontId="62" fillId="0" borderId="21" xfId="0" applyFont="1" applyBorder="1" applyAlignment="1">
      <alignment horizontal="center" vertical="center"/>
    </xf>
    <xf numFmtId="0" fontId="62" fillId="0" borderId="1" xfId="0" applyFont="1" applyBorder="1" applyAlignment="1">
      <alignment horizontal="left" vertical="center"/>
    </xf>
    <xf numFmtId="0" fontId="62" fillId="0" borderId="11" xfId="0" applyFont="1" applyBorder="1" applyAlignment="1">
      <alignment horizontal="justify" vertical="center"/>
    </xf>
    <xf numFmtId="0" fontId="6" fillId="0" borderId="14" xfId="0" applyFont="1" applyBorder="1">
      <alignment vertical="center"/>
    </xf>
    <xf numFmtId="0" fontId="62" fillId="0" borderId="11" xfId="0" applyFont="1" applyBorder="1" applyAlignment="1">
      <alignment horizontal="left" vertical="center"/>
    </xf>
    <xf numFmtId="0" fontId="62" fillId="0" borderId="4" xfId="0" applyFont="1" applyBorder="1" applyAlignment="1">
      <alignment horizontal="left" vertical="center"/>
    </xf>
    <xf numFmtId="0" fontId="6" fillId="0" borderId="6" xfId="0" applyFont="1" applyBorder="1">
      <alignment vertical="center"/>
    </xf>
    <xf numFmtId="49" fontId="6" fillId="0" borderId="11" xfId="0" applyNumberFormat="1" applyFont="1" applyBorder="1" applyAlignment="1">
      <alignment horizontal="right" vertical="center"/>
    </xf>
    <xf numFmtId="0" fontId="6" fillId="0" borderId="4" xfId="0" applyFont="1" applyBorder="1" applyAlignment="1">
      <alignment horizontal="right" vertical="center"/>
    </xf>
    <xf numFmtId="0" fontId="6" fillId="6" borderId="36" xfId="0" applyFont="1" applyFill="1" applyBorder="1" applyAlignment="1">
      <alignment vertical="center" shrinkToFit="1"/>
    </xf>
    <xf numFmtId="0" fontId="6" fillId="6" borderId="37" xfId="0" applyFont="1" applyFill="1" applyBorder="1" applyAlignment="1">
      <alignment vertical="center" shrinkToFit="1"/>
    </xf>
    <xf numFmtId="0" fontId="6" fillId="6" borderId="38" xfId="0" applyFont="1" applyFill="1" applyBorder="1" applyAlignment="1">
      <alignment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0" fontId="6" fillId="6" borderId="41" xfId="0" applyFont="1" applyFill="1" applyBorder="1" applyAlignment="1">
      <alignment vertical="center" shrinkToFit="1"/>
    </xf>
    <xf numFmtId="0" fontId="6" fillId="6" borderId="47" xfId="0" applyFont="1" applyFill="1" applyBorder="1" applyAlignment="1">
      <alignment vertical="center" shrinkToFit="1"/>
    </xf>
    <xf numFmtId="0" fontId="6" fillId="6" borderId="48" xfId="0" applyFont="1" applyFill="1" applyBorder="1" applyAlignment="1">
      <alignment vertical="center" shrinkToFit="1"/>
    </xf>
    <xf numFmtId="0" fontId="6" fillId="6" borderId="49" xfId="0" applyFont="1" applyFill="1" applyBorder="1" applyAlignment="1">
      <alignment vertical="center" shrinkToFit="1"/>
    </xf>
    <xf numFmtId="0" fontId="6" fillId="6" borderId="42" xfId="0" applyFont="1" applyFill="1" applyBorder="1" applyAlignment="1">
      <alignment vertical="center" shrinkToFit="1"/>
    </xf>
    <xf numFmtId="0" fontId="6" fillId="6" borderId="43" xfId="0" applyFont="1" applyFill="1" applyBorder="1" applyAlignment="1">
      <alignment vertical="center" shrinkToFit="1"/>
    </xf>
    <xf numFmtId="0" fontId="6" fillId="6" borderId="44" xfId="0" applyFont="1" applyFill="1" applyBorder="1" applyAlignment="1">
      <alignment vertical="center" shrinkToFit="1"/>
    </xf>
    <xf numFmtId="49" fontId="6" fillId="0" borderId="0" xfId="0" applyNumberFormat="1" applyFont="1" applyAlignment="1">
      <alignment horizontal="right" vertical="center"/>
    </xf>
    <xf numFmtId="0" fontId="59" fillId="0" borderId="0" xfId="0" applyFont="1" applyAlignment="1">
      <alignment horizontal="right" vertical="center"/>
    </xf>
    <xf numFmtId="0" fontId="61" fillId="0" borderId="0" xfId="0" applyFont="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vertical="center" shrinkToFit="1"/>
    </xf>
    <xf numFmtId="0" fontId="6" fillId="0" borderId="38" xfId="0" applyFont="1" applyBorder="1">
      <alignment vertical="center"/>
    </xf>
    <xf numFmtId="182" fontId="6" fillId="0" borderId="34" xfId="0" applyNumberFormat="1" applyFont="1" applyBorder="1" applyAlignment="1">
      <alignment horizontal="center" vertical="center"/>
    </xf>
    <xf numFmtId="182" fontId="6" fillId="0" borderId="35" xfId="0" applyNumberFormat="1" applyFont="1" applyBorder="1" applyAlignment="1">
      <alignment horizontal="center" vertical="center"/>
    </xf>
    <xf numFmtId="0" fontId="6" fillId="0" borderId="44" xfId="0" applyFont="1" applyBorder="1">
      <alignment vertical="center"/>
    </xf>
    <xf numFmtId="182" fontId="6" fillId="0" borderId="23" xfId="0" applyNumberFormat="1" applyFont="1" applyBorder="1" applyAlignment="1">
      <alignment horizontal="center" vertical="center"/>
    </xf>
    <xf numFmtId="182" fontId="6" fillId="0" borderId="24" xfId="0" applyNumberFormat="1" applyFont="1" applyBorder="1" applyAlignment="1">
      <alignment horizontal="center" vertical="center"/>
    </xf>
    <xf numFmtId="49" fontId="6" fillId="0" borderId="0" xfId="0" applyNumberFormat="1" applyFont="1" applyAlignment="1">
      <alignment horizontal="right" vertical="top"/>
    </xf>
    <xf numFmtId="0" fontId="6" fillId="0" borderId="0" xfId="0" applyFont="1" applyAlignment="1">
      <alignment vertical="top"/>
    </xf>
    <xf numFmtId="0" fontId="6" fillId="0" borderId="21" xfId="0" applyFont="1" applyBorder="1" applyAlignment="1">
      <alignment horizontal="center" vertical="center"/>
    </xf>
    <xf numFmtId="0" fontId="6" fillId="0" borderId="0" xfId="0" applyFont="1" applyAlignment="1">
      <alignment horizontal="left" vertical="top"/>
    </xf>
    <xf numFmtId="0" fontId="6" fillId="7" borderId="0" xfId="0" applyFont="1" applyFill="1">
      <alignment vertical="center"/>
    </xf>
    <xf numFmtId="185" fontId="6" fillId="3" borderId="34" xfId="0" applyNumberFormat="1" applyFont="1" applyFill="1" applyBorder="1" applyAlignment="1">
      <alignment horizontal="center" vertical="center"/>
    </xf>
    <xf numFmtId="185" fontId="6" fillId="3" borderId="23" xfId="0" applyNumberFormat="1" applyFont="1" applyFill="1" applyBorder="1" applyAlignment="1">
      <alignment horizontal="center" vertical="center"/>
    </xf>
    <xf numFmtId="0" fontId="6" fillId="0" borderId="0" xfId="0" applyFont="1" applyAlignment="1">
      <alignment vertical="center" wrapText="1"/>
    </xf>
    <xf numFmtId="0" fontId="6" fillId="0" borderId="2" xfId="0" applyFont="1" applyBorder="1" applyAlignment="1">
      <alignment horizontal="center" vertical="center"/>
    </xf>
    <xf numFmtId="0" fontId="37" fillId="0" borderId="0" xfId="0" applyFont="1">
      <alignment vertical="center"/>
    </xf>
    <xf numFmtId="0" fontId="37" fillId="0" borderId="0" xfId="0" applyFont="1" applyAlignment="1">
      <alignment vertical="top"/>
    </xf>
    <xf numFmtId="0" fontId="6" fillId="0" borderId="0" xfId="0" applyFont="1" applyAlignment="1">
      <alignment vertical="top" wrapText="1"/>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left" vertical="center" wrapText="1"/>
    </xf>
    <xf numFmtId="0" fontId="6" fillId="0" borderId="18" xfId="0" applyFont="1" applyBorder="1" applyAlignment="1">
      <alignment horizontal="center" vertical="center"/>
    </xf>
    <xf numFmtId="0" fontId="6" fillId="0" borderId="15" xfId="0" applyFont="1" applyBorder="1">
      <alignment vertical="center"/>
    </xf>
    <xf numFmtId="0" fontId="6" fillId="0" borderId="15" xfId="0" applyFont="1" applyBorder="1" applyAlignment="1">
      <alignment horizontal="center" vertical="center"/>
    </xf>
    <xf numFmtId="0" fontId="0" fillId="0" borderId="152" xfId="0" applyBorder="1">
      <alignment vertical="center"/>
    </xf>
    <xf numFmtId="0" fontId="0" fillId="0" borderId="153" xfId="0" applyBorder="1">
      <alignment vertical="center"/>
    </xf>
    <xf numFmtId="0" fontId="0" fillId="0" borderId="154" xfId="0" applyBorder="1">
      <alignment vertical="center"/>
    </xf>
    <xf numFmtId="0" fontId="0" fillId="0" borderId="141" xfId="0" applyBorder="1" applyAlignment="1">
      <alignment vertical="center" wrapText="1"/>
    </xf>
    <xf numFmtId="0" fontId="0" fillId="2" borderId="74" xfId="0" applyFill="1" applyBorder="1" applyAlignment="1">
      <alignment vertical="center" wrapText="1"/>
    </xf>
    <xf numFmtId="0" fontId="0" fillId="0" borderId="67" xfId="0" applyBorder="1" applyAlignment="1">
      <alignment horizontal="center" vertical="center"/>
    </xf>
    <xf numFmtId="0" fontId="0" fillId="2" borderId="157" xfId="0" applyFill="1" applyBorder="1">
      <alignment vertical="center"/>
    </xf>
    <xf numFmtId="0" fontId="10" fillId="10" borderId="0" xfId="0" applyFont="1" applyFill="1">
      <alignment vertical="center"/>
    </xf>
    <xf numFmtId="0" fontId="0" fillId="2" borderId="158" xfId="0" applyFill="1" applyBorder="1">
      <alignment vertical="center"/>
    </xf>
    <xf numFmtId="0" fontId="0" fillId="0" borderId="159" xfId="0" applyBorder="1">
      <alignment vertical="center"/>
    </xf>
    <xf numFmtId="0" fontId="0" fillId="0" borderId="160" xfId="0" applyBorder="1">
      <alignment vertical="center"/>
    </xf>
    <xf numFmtId="0" fontId="0" fillId="0" borderId="162" xfId="0" applyBorder="1">
      <alignment vertical="center"/>
    </xf>
    <xf numFmtId="0" fontId="0" fillId="0" borderId="161" xfId="0" applyBorder="1">
      <alignment vertical="center"/>
    </xf>
    <xf numFmtId="0" fontId="0" fillId="0" borderId="163" xfId="0" applyBorder="1">
      <alignment vertical="center"/>
    </xf>
    <xf numFmtId="0" fontId="0" fillId="0" borderId="158" xfId="0" applyBorder="1">
      <alignment vertical="center"/>
    </xf>
    <xf numFmtId="0" fontId="0" fillId="0" borderId="164" xfId="0" applyBorder="1">
      <alignment vertical="center"/>
    </xf>
    <xf numFmtId="0" fontId="0" fillId="0" borderId="165" xfId="0" applyBorder="1">
      <alignment vertical="center"/>
    </xf>
    <xf numFmtId="0" fontId="0" fillId="0" borderId="166" xfId="0" applyBorder="1">
      <alignment vertical="center"/>
    </xf>
    <xf numFmtId="0" fontId="13" fillId="0" borderId="166" xfId="0" applyFont="1" applyBorder="1">
      <alignment vertical="center"/>
    </xf>
    <xf numFmtId="0" fontId="13" fillId="0" borderId="167" xfId="0" applyFont="1" applyBorder="1">
      <alignment vertical="center"/>
    </xf>
    <xf numFmtId="0" fontId="0" fillId="0" borderId="132" xfId="0" applyBorder="1">
      <alignment vertical="center"/>
    </xf>
    <xf numFmtId="0" fontId="0" fillId="0" borderId="134" xfId="0" applyBorder="1">
      <alignment vertical="center"/>
    </xf>
    <xf numFmtId="0" fontId="0" fillId="0" borderId="136" xfId="0" applyBorder="1">
      <alignment vertical="center"/>
    </xf>
    <xf numFmtId="0" fontId="6" fillId="0" borderId="0" xfId="0" applyFont="1" applyAlignment="1">
      <alignment vertical="top" shrinkToFit="1"/>
    </xf>
    <xf numFmtId="0" fontId="6" fillId="0" borderId="0" xfId="0" applyFont="1" applyAlignment="1">
      <alignment horizontal="left" vertical="top" wrapText="1"/>
    </xf>
    <xf numFmtId="176" fontId="6" fillId="0" borderId="0" xfId="0" applyNumberFormat="1" applyFont="1" applyAlignment="1">
      <alignment horizontal="center" vertical="center" shrinkToFit="1"/>
    </xf>
    <xf numFmtId="182"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0" borderId="0" xfId="0" applyFont="1" applyAlignment="1">
      <alignment horizontal="center" vertical="top" wrapText="1"/>
    </xf>
    <xf numFmtId="0" fontId="6" fillId="0" borderId="0" xfId="0" applyFont="1" applyAlignment="1">
      <alignment horizontal="left" vertical="center" wrapText="1" shrinkToFit="1"/>
    </xf>
    <xf numFmtId="0" fontId="37" fillId="0" borderId="0" xfId="0" applyFont="1" applyAlignment="1">
      <alignment vertical="top" wrapText="1"/>
    </xf>
    <xf numFmtId="176" fontId="6" fillId="0" borderId="0" xfId="0" applyNumberFormat="1" applyFont="1" applyAlignment="1">
      <alignment horizontal="center" vertical="center"/>
    </xf>
    <xf numFmtId="176" fontId="0" fillId="0" borderId="155" xfId="0" applyNumberFormat="1" applyBorder="1" applyAlignment="1">
      <alignment vertical="center" shrinkToFit="1"/>
    </xf>
    <xf numFmtId="176" fontId="0" fillId="0" borderId="156" xfId="0" applyNumberFormat="1" applyBorder="1" applyAlignment="1">
      <alignment vertical="center" shrinkToFit="1"/>
    </xf>
    <xf numFmtId="0" fontId="65" fillId="10" borderId="0" xfId="0" applyFont="1" applyFill="1">
      <alignment vertical="center"/>
    </xf>
    <xf numFmtId="0" fontId="0" fillId="10" borderId="0" xfId="0" applyFill="1" applyAlignment="1">
      <alignment vertical="center" wrapText="1"/>
    </xf>
    <xf numFmtId="0" fontId="8" fillId="10" borderId="0" xfId="0" applyFont="1" applyFill="1" applyAlignment="1">
      <alignment vertical="center" wrapText="1"/>
    </xf>
    <xf numFmtId="0" fontId="0" fillId="10" borderId="0" xfId="0" applyFill="1" applyAlignment="1">
      <alignment horizontal="right" vertical="center" wrapText="1"/>
    </xf>
    <xf numFmtId="0" fontId="7" fillId="13" borderId="0" xfId="0" applyFont="1" applyFill="1">
      <alignment vertical="center"/>
    </xf>
    <xf numFmtId="0" fontId="0" fillId="13" borderId="0" xfId="0" applyFill="1" applyAlignment="1">
      <alignment vertical="center" wrapText="1"/>
    </xf>
    <xf numFmtId="0" fontId="7" fillId="13" borderId="0" xfId="0" applyFont="1" applyFill="1" applyAlignment="1">
      <alignment vertical="center" wrapText="1"/>
    </xf>
    <xf numFmtId="0" fontId="6" fillId="0" borderId="7" xfId="0" applyFont="1" applyBorder="1" applyAlignment="1">
      <alignment horizontal="left" vertical="top" wrapText="1"/>
    </xf>
    <xf numFmtId="0" fontId="0" fillId="2" borderId="171" xfId="0" applyFill="1" applyBorder="1" applyAlignment="1">
      <alignment vertical="center" wrapText="1"/>
    </xf>
    <xf numFmtId="0" fontId="0" fillId="0" borderId="172" xfId="0" applyBorder="1" applyAlignment="1">
      <alignment vertical="center" wrapText="1"/>
    </xf>
    <xf numFmtId="0" fontId="0" fillId="0" borderId="172" xfId="0" applyBorder="1" applyAlignment="1">
      <alignment horizontal="center" vertical="center"/>
    </xf>
    <xf numFmtId="0" fontId="0" fillId="0" borderId="172" xfId="0" applyBorder="1">
      <alignment vertical="center"/>
    </xf>
    <xf numFmtId="0" fontId="0" fillId="0" borderId="173"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9" xfId="0" applyBorder="1" applyAlignment="1">
      <alignment vertical="center" wrapText="1"/>
    </xf>
    <xf numFmtId="0" fontId="5" fillId="0" borderId="29" xfId="0" applyFont="1" applyBorder="1" applyAlignment="1">
      <alignment vertical="center" wrapText="1"/>
    </xf>
    <xf numFmtId="0" fontId="8" fillId="10" borderId="0" xfId="0" applyFont="1" applyFill="1">
      <alignment vertical="center"/>
    </xf>
    <xf numFmtId="0" fontId="7" fillId="0" borderId="0" xfId="0" applyFont="1" applyAlignment="1">
      <alignment vertical="center" wrapText="1"/>
    </xf>
    <xf numFmtId="0" fontId="56" fillId="0" borderId="0" xfId="0" applyFont="1">
      <alignment vertical="center"/>
    </xf>
    <xf numFmtId="0" fontId="71" fillId="10" borderId="0" xfId="0" applyFont="1" applyFill="1" applyAlignment="1">
      <alignment horizontal="right" vertical="center" wrapText="1"/>
    </xf>
    <xf numFmtId="0" fontId="6" fillId="0" borderId="0" xfId="0" applyFont="1" applyAlignment="1">
      <alignment horizontal="center" vertical="center" wrapText="1" shrinkToFit="1"/>
    </xf>
    <xf numFmtId="0" fontId="1" fillId="0" borderId="0" xfId="0" applyFont="1" applyAlignment="1">
      <alignment horizontal="center" vertical="center"/>
    </xf>
    <xf numFmtId="176" fontId="6" fillId="0" borderId="0" xfId="0" applyNumberFormat="1" applyFont="1">
      <alignment vertical="center"/>
    </xf>
    <xf numFmtId="0" fontId="0" fillId="0" borderId="0" xfId="0" applyAlignment="1">
      <alignment horizontal="left" vertical="center"/>
    </xf>
    <xf numFmtId="0" fontId="0" fillId="0" borderId="0" xfId="0" applyAlignment="1">
      <alignment horizontal="center" vertical="center"/>
    </xf>
    <xf numFmtId="0" fontId="0" fillId="10" borderId="177" xfId="0" applyFill="1" applyBorder="1">
      <alignment vertical="center"/>
    </xf>
    <xf numFmtId="0" fontId="10" fillId="10" borderId="0" xfId="0" applyFont="1" applyFill="1" applyAlignment="1">
      <alignment horizontal="right" vertical="center"/>
    </xf>
    <xf numFmtId="176" fontId="9" fillId="10" borderId="0" xfId="0" applyNumberFormat="1" applyFont="1" applyFill="1" applyAlignment="1">
      <alignment vertical="center" shrinkToFit="1"/>
    </xf>
    <xf numFmtId="0" fontId="0" fillId="0" borderId="159" xfId="0" applyBorder="1" applyAlignment="1">
      <alignment vertical="center" wrapText="1"/>
    </xf>
    <xf numFmtId="0" fontId="0" fillId="0" borderId="160" xfId="0" applyBorder="1" applyAlignment="1">
      <alignment vertical="center" wrapText="1"/>
    </xf>
    <xf numFmtId="0" fontId="13" fillId="0" borderId="160" xfId="0" applyFont="1" applyBorder="1" applyAlignment="1">
      <alignment vertical="center" wrapText="1"/>
    </xf>
    <xf numFmtId="0" fontId="13" fillId="0" borderId="161" xfId="0" applyFont="1" applyBorder="1" applyAlignment="1">
      <alignment vertical="center" wrapText="1"/>
    </xf>
    <xf numFmtId="0" fontId="6" fillId="0" borderId="7" xfId="0" applyFont="1" applyBorder="1" applyAlignment="1">
      <alignment vertical="center" wrapText="1"/>
    </xf>
    <xf numFmtId="0" fontId="6" fillId="0" borderId="45"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left" vertical="center" wrapText="1"/>
    </xf>
    <xf numFmtId="0" fontId="6" fillId="0" borderId="4" xfId="0" applyFont="1" applyBorder="1" applyAlignment="1">
      <alignment horizontal="left" vertical="center"/>
    </xf>
    <xf numFmtId="0" fontId="6" fillId="0" borderId="2" xfId="0" applyFont="1" applyBorder="1" applyAlignment="1">
      <alignment horizontal="right" vertical="center"/>
    </xf>
    <xf numFmtId="0" fontId="59" fillId="0" borderId="7" xfId="0" applyFont="1" applyBorder="1" applyAlignment="1">
      <alignment horizontal="left" vertical="center"/>
    </xf>
    <xf numFmtId="0" fontId="6" fillId="6" borderId="28" xfId="0" applyFont="1" applyFill="1" applyBorder="1" applyAlignment="1">
      <alignment horizontal="center" vertical="center"/>
    </xf>
    <xf numFmtId="0" fontId="6" fillId="6" borderId="59" xfId="0" applyFont="1" applyFill="1" applyBorder="1" applyAlignment="1">
      <alignment horizontal="center" vertical="center"/>
    </xf>
    <xf numFmtId="0" fontId="6" fillId="6" borderId="45" xfId="0" applyFont="1" applyFill="1" applyBorder="1" applyAlignment="1">
      <alignment horizontal="center" vertical="center"/>
    </xf>
    <xf numFmtId="0" fontId="6" fillId="0" borderId="58" xfId="0" applyFont="1" applyBorder="1" applyAlignment="1">
      <alignment horizontal="center" vertical="center"/>
    </xf>
    <xf numFmtId="187" fontId="6" fillId="0" borderId="0" xfId="0" applyNumberFormat="1" applyFont="1" applyAlignment="1">
      <alignment horizontal="center" vertical="center"/>
    </xf>
    <xf numFmtId="0" fontId="0" fillId="5" borderId="141" xfId="0" applyFill="1" applyBorder="1">
      <alignment vertical="center"/>
    </xf>
    <xf numFmtId="176" fontId="6" fillId="0" borderId="0" xfId="0" applyNumberFormat="1" applyFont="1" applyAlignment="1">
      <alignment vertical="center" wrapText="1"/>
    </xf>
    <xf numFmtId="0" fontId="6" fillId="0" borderId="3" xfId="0" applyFont="1" applyBorder="1" applyAlignment="1">
      <alignment vertical="center" shrinkToFit="1"/>
    </xf>
    <xf numFmtId="0" fontId="6" fillId="0" borderId="8" xfId="0" applyFont="1" applyBorder="1" applyAlignment="1">
      <alignment vertical="center" shrinkToFit="1"/>
    </xf>
    <xf numFmtId="0" fontId="6" fillId="0" borderId="56" xfId="0" applyFont="1" applyBorder="1" applyAlignment="1">
      <alignment horizontal="center" vertical="center"/>
    </xf>
    <xf numFmtId="0" fontId="37" fillId="0" borderId="0" xfId="0" applyFont="1" applyAlignment="1">
      <alignment horizontal="left" vertical="center"/>
    </xf>
    <xf numFmtId="0" fontId="6" fillId="0" borderId="7" xfId="0" applyFont="1" applyBorder="1" applyAlignment="1">
      <alignment vertical="top"/>
    </xf>
    <xf numFmtId="0" fontId="6" fillId="0" borderId="0" xfId="0" applyFont="1" applyAlignment="1">
      <alignment horizontal="right" vertical="top"/>
    </xf>
    <xf numFmtId="49" fontId="6" fillId="0" borderId="0" xfId="0" applyNumberFormat="1" applyFont="1" applyAlignment="1">
      <alignment vertical="top"/>
    </xf>
    <xf numFmtId="0" fontId="63" fillId="0" borderId="0" xfId="0" applyFont="1" applyAlignment="1">
      <alignment vertical="top"/>
    </xf>
    <xf numFmtId="0" fontId="6" fillId="0" borderId="0" xfId="0" applyFont="1" applyAlignment="1">
      <alignment horizontal="center" vertical="top"/>
    </xf>
    <xf numFmtId="0" fontId="6" fillId="0" borderId="4" xfId="0" applyFont="1" applyBorder="1" applyAlignment="1">
      <alignment horizontal="right" vertical="top"/>
    </xf>
    <xf numFmtId="0" fontId="6" fillId="0" borderId="5" xfId="0" applyFont="1" applyBorder="1" applyAlignment="1">
      <alignment horizontal="left" vertical="top"/>
    </xf>
    <xf numFmtId="0" fontId="6" fillId="0" borderId="4" xfId="0" applyFont="1" applyBorder="1" applyAlignment="1">
      <alignment horizontal="right" vertical="top" wrapText="1"/>
    </xf>
    <xf numFmtId="49" fontId="6" fillId="0" borderId="1" xfId="0" applyNumberFormat="1" applyFont="1" applyBorder="1" applyAlignment="1">
      <alignment horizontal="center" vertical="top"/>
    </xf>
    <xf numFmtId="0" fontId="37" fillId="0" borderId="0" xfId="0" applyFont="1" applyAlignment="1">
      <alignment vertical="center" shrinkToFit="1"/>
    </xf>
    <xf numFmtId="185" fontId="6" fillId="3" borderId="34" xfId="0" applyNumberFormat="1" applyFont="1" applyFill="1" applyBorder="1" applyAlignment="1">
      <alignment horizontal="right" vertical="center"/>
    </xf>
    <xf numFmtId="185" fontId="6" fillId="3" borderId="23" xfId="0" applyNumberFormat="1" applyFont="1" applyFill="1" applyBorder="1" applyAlignment="1">
      <alignment horizontal="right" vertical="center"/>
    </xf>
    <xf numFmtId="182" fontId="6" fillId="0" borderId="34" xfId="0" applyNumberFormat="1" applyFont="1" applyBorder="1" applyAlignment="1">
      <alignment horizontal="left" vertical="center"/>
    </xf>
    <xf numFmtId="182" fontId="6" fillId="0" borderId="23" xfId="0" applyNumberFormat="1" applyFont="1" applyBorder="1" applyAlignment="1">
      <alignment horizontal="left" vertical="center"/>
    </xf>
    <xf numFmtId="185" fontId="6" fillId="0" borderId="34" xfId="0" applyNumberFormat="1" applyFont="1" applyBorder="1" applyAlignment="1">
      <alignment horizontal="left" vertical="center"/>
    </xf>
    <xf numFmtId="182" fontId="6" fillId="0" borderId="35" xfId="0" applyNumberFormat="1" applyFont="1" applyBorder="1" applyAlignment="1">
      <alignment horizontal="left" vertical="center"/>
    </xf>
    <xf numFmtId="182" fontId="6" fillId="0" borderId="24" xfId="0" applyNumberFormat="1" applyFont="1" applyBorder="1" applyAlignment="1">
      <alignment horizontal="left" vertical="center"/>
    </xf>
    <xf numFmtId="0" fontId="6" fillId="0" borderId="22" xfId="0" applyFont="1" applyBorder="1">
      <alignment vertical="center"/>
    </xf>
    <xf numFmtId="0" fontId="6" fillId="8" borderId="7" xfId="0" applyFont="1" applyFill="1" applyBorder="1" applyAlignment="1">
      <alignment vertical="top"/>
    </xf>
    <xf numFmtId="0" fontId="0" fillId="0" borderId="0" xfId="0" applyAlignment="1">
      <alignment vertical="top"/>
    </xf>
    <xf numFmtId="0" fontId="6" fillId="0" borderId="50" xfId="0" applyFont="1" applyBorder="1" applyAlignment="1">
      <alignment horizontal="center" vertical="center"/>
    </xf>
    <xf numFmtId="0" fontId="37" fillId="0" borderId="0" xfId="0" applyFont="1" applyAlignment="1">
      <alignment horizontal="left" vertical="top" wrapText="1"/>
    </xf>
    <xf numFmtId="0" fontId="6" fillId="0" borderId="7" xfId="0" applyFont="1" applyBorder="1" applyAlignment="1">
      <alignment horizontal="left" vertical="center" wrapText="1" shrinkToFit="1"/>
    </xf>
    <xf numFmtId="0" fontId="6" fillId="0" borderId="7" xfId="0" applyFont="1" applyBorder="1" applyAlignment="1">
      <alignment horizontal="center" vertical="center" wrapText="1" shrinkToFit="1"/>
    </xf>
    <xf numFmtId="0" fontId="42" fillId="0" borderId="0" xfId="0" applyFont="1" applyAlignment="1">
      <alignment vertical="top"/>
    </xf>
    <xf numFmtId="49" fontId="42" fillId="0" borderId="0" xfId="0" applyNumberFormat="1" applyFont="1" applyAlignment="1">
      <alignment horizontal="right" vertical="top"/>
    </xf>
    <xf numFmtId="49" fontId="42" fillId="0" borderId="0" xfId="0" applyNumberFormat="1" applyFont="1" applyAlignment="1">
      <alignment horizontal="center" vertical="top"/>
    </xf>
    <xf numFmtId="49" fontId="42" fillId="0" borderId="0" xfId="0" applyNumberFormat="1" applyFont="1" applyAlignment="1">
      <alignment horizontal="left" vertical="top"/>
    </xf>
    <xf numFmtId="49" fontId="42" fillId="15" borderId="0" xfId="0" applyNumberFormat="1" applyFont="1" applyFill="1" applyAlignment="1">
      <alignment horizontal="left" vertical="top"/>
    </xf>
    <xf numFmtId="49" fontId="42" fillId="16" borderId="0" xfId="0" applyNumberFormat="1" applyFont="1" applyFill="1" applyAlignment="1">
      <alignment horizontal="left" vertical="top"/>
    </xf>
    <xf numFmtId="49" fontId="42" fillId="4" borderId="0" xfId="0" applyNumberFormat="1" applyFont="1" applyFill="1" applyAlignment="1">
      <alignment horizontal="left" vertical="top"/>
    </xf>
    <xf numFmtId="49" fontId="42" fillId="2" borderId="0" xfId="0" applyNumberFormat="1" applyFont="1" applyFill="1" applyAlignment="1">
      <alignment horizontal="left" vertical="top"/>
    </xf>
    <xf numFmtId="49" fontId="42" fillId="17" borderId="0" xfId="0" applyNumberFormat="1" applyFont="1" applyFill="1" applyAlignment="1">
      <alignment horizontal="left" vertical="top"/>
    </xf>
    <xf numFmtId="49" fontId="42" fillId="9" borderId="0" xfId="0" applyNumberFormat="1" applyFont="1" applyFill="1" applyAlignment="1">
      <alignment horizontal="left" vertical="top"/>
    </xf>
    <xf numFmtId="49" fontId="42" fillId="18" borderId="0" xfId="0" applyNumberFormat="1" applyFont="1" applyFill="1" applyAlignment="1">
      <alignment horizontal="left" vertical="top"/>
    </xf>
    <xf numFmtId="49" fontId="42" fillId="19" borderId="0" xfId="0" applyNumberFormat="1" applyFont="1" applyFill="1" applyAlignment="1">
      <alignment horizontal="left" vertical="top"/>
    </xf>
    <xf numFmtId="49" fontId="42" fillId="20" borderId="0" xfId="0" applyNumberFormat="1" applyFont="1" applyFill="1" applyAlignment="1">
      <alignment horizontal="left" vertical="top"/>
    </xf>
    <xf numFmtId="0" fontId="42" fillId="0" borderId="0" xfId="0" applyFont="1" applyAlignment="1">
      <alignment horizontal="left" vertical="top"/>
    </xf>
    <xf numFmtId="0" fontId="75" fillId="6" borderId="0" xfId="0" applyFont="1" applyFill="1" applyAlignment="1">
      <alignment vertical="top"/>
    </xf>
    <xf numFmtId="0" fontId="42" fillId="3" borderId="0" xfId="0" applyFont="1" applyFill="1" applyAlignment="1">
      <alignment vertical="top"/>
    </xf>
    <xf numFmtId="0" fontId="42" fillId="8" borderId="0" xfId="0" applyFont="1" applyFill="1" applyAlignment="1">
      <alignment vertical="top"/>
    </xf>
    <xf numFmtId="0" fontId="42" fillId="2" borderId="0" xfId="0" applyFont="1" applyFill="1" applyAlignment="1">
      <alignment vertical="top"/>
    </xf>
    <xf numFmtId="0" fontId="42" fillId="7" borderId="0" xfId="0" applyFont="1" applyFill="1" applyAlignment="1">
      <alignment vertical="top"/>
    </xf>
    <xf numFmtId="0" fontId="77" fillId="10" borderId="0" xfId="0" applyFont="1" applyFill="1">
      <alignment vertical="center"/>
    </xf>
    <xf numFmtId="0" fontId="14" fillId="10" borderId="0" xfId="0" applyFont="1" applyFill="1">
      <alignment vertical="center"/>
    </xf>
    <xf numFmtId="188" fontId="26" fillId="8" borderId="0" xfId="0" applyNumberFormat="1" applyFont="1" applyFill="1" applyAlignment="1">
      <alignment horizontal="left" vertical="center"/>
    </xf>
    <xf numFmtId="0" fontId="0" fillId="8" borderId="0" xfId="0" applyFill="1" applyAlignment="1">
      <alignment horizontal="center" vertical="center" shrinkToFit="1"/>
    </xf>
    <xf numFmtId="0" fontId="79" fillId="0" borderId="0" xfId="0" applyFont="1" applyAlignment="1">
      <alignment horizontal="center" vertical="center"/>
    </xf>
    <xf numFmtId="188" fontId="28" fillId="0" borderId="0" xfId="0" applyNumberFormat="1" applyFont="1" applyAlignment="1">
      <alignment horizontal="center" vertical="center" shrinkToFit="1"/>
    </xf>
    <xf numFmtId="0" fontId="29" fillId="0" borderId="0" xfId="0" applyFont="1" applyAlignment="1">
      <alignment wrapText="1"/>
    </xf>
    <xf numFmtId="0" fontId="30" fillId="0" borderId="0" xfId="0" applyFont="1" applyAlignment="1">
      <alignment vertical="center" wrapText="1"/>
    </xf>
    <xf numFmtId="188" fontId="31" fillId="0" borderId="5" xfId="0" applyNumberFormat="1" applyFont="1" applyBorder="1" applyAlignment="1">
      <alignment horizontal="center"/>
    </xf>
    <xf numFmtId="0" fontId="30" fillId="0" borderId="0" xfId="0" applyFont="1">
      <alignment vertical="center"/>
    </xf>
    <xf numFmtId="188" fontId="32" fillId="0" borderId="0" xfId="0" applyNumberFormat="1" applyFont="1">
      <alignment vertical="center"/>
    </xf>
    <xf numFmtId="0" fontId="34" fillId="0" borderId="3" xfId="0" applyFont="1" applyBorder="1" applyAlignment="1">
      <alignment horizontal="left" vertical="center"/>
    </xf>
    <xf numFmtId="0" fontId="34" fillId="0" borderId="0" xfId="0" applyFont="1" applyAlignment="1">
      <alignment horizontal="left" vertical="center" wrapText="1"/>
    </xf>
    <xf numFmtId="0" fontId="34" fillId="11" borderId="8" xfId="0" applyFont="1" applyFill="1" applyBorder="1" applyAlignment="1" applyProtection="1">
      <alignment horizontal="left" vertical="center" wrapText="1"/>
      <protection locked="0"/>
    </xf>
    <xf numFmtId="188" fontId="33" fillId="0" borderId="0" xfId="0" applyNumberFormat="1" applyFont="1" applyAlignment="1">
      <alignment horizontal="center" vertical="center" wrapText="1"/>
    </xf>
    <xf numFmtId="0" fontId="36" fillId="0" borderId="0" xfId="0" applyFont="1" applyAlignment="1">
      <alignment vertical="top" wrapText="1"/>
    </xf>
    <xf numFmtId="0" fontId="30" fillId="0" borderId="0" xfId="0" applyFont="1" applyAlignment="1">
      <alignment horizontal="right" vertical="top" wrapText="1"/>
    </xf>
    <xf numFmtId="188" fontId="33" fillId="0" borderId="0" xfId="0" applyNumberFormat="1" applyFont="1" applyAlignment="1">
      <alignment horizontal="center" vertical="top" wrapText="1"/>
    </xf>
    <xf numFmtId="0" fontId="36" fillId="0" borderId="0" xfId="0" applyFont="1" applyAlignment="1">
      <alignment vertical="center" wrapText="1"/>
    </xf>
    <xf numFmtId="188" fontId="0" fillId="0" borderId="0" xfId="0" applyNumberFormat="1">
      <alignment vertical="center"/>
    </xf>
    <xf numFmtId="0" fontId="34" fillId="11" borderId="5" xfId="0" applyFont="1" applyFill="1" applyBorder="1" applyAlignment="1" applyProtection="1">
      <alignment horizontal="left" vertical="center" wrapText="1"/>
      <protection locked="0"/>
    </xf>
    <xf numFmtId="0" fontId="34" fillId="11" borderId="5" xfId="0" applyFont="1" applyFill="1" applyBorder="1" applyAlignment="1" applyProtection="1">
      <alignment vertical="center" wrapText="1"/>
      <protection locked="0"/>
    </xf>
    <xf numFmtId="188" fontId="0" fillId="0" borderId="0" xfId="0" applyNumberFormat="1" applyAlignment="1">
      <alignment horizontal="center" vertical="top" wrapText="1"/>
    </xf>
    <xf numFmtId="0" fontId="34" fillId="0" borderId="0" xfId="0" applyFont="1" applyAlignment="1">
      <alignment horizontal="left" vertical="center"/>
    </xf>
    <xf numFmtId="0" fontId="34" fillId="11" borderId="7" xfId="0" applyFont="1" applyFill="1" applyBorder="1" applyAlignment="1" applyProtection="1">
      <alignment horizontal="center" vertical="center" wrapText="1"/>
      <protection locked="0"/>
    </xf>
    <xf numFmtId="188" fontId="0" fillId="0" borderId="0" xfId="0" applyNumberFormat="1" applyAlignment="1">
      <alignment horizontal="center" vertical="center"/>
    </xf>
    <xf numFmtId="0" fontId="34" fillId="0" borderId="0" xfId="0" applyFont="1" applyAlignment="1" applyProtection="1">
      <alignment horizontal="center" vertical="center" wrapText="1"/>
      <protection locked="0"/>
    </xf>
    <xf numFmtId="0" fontId="34" fillId="0" borderId="0" xfId="0" applyFont="1" applyAlignment="1" applyProtection="1">
      <alignment horizontal="left" vertical="center" wrapText="1"/>
      <protection locked="0"/>
    </xf>
    <xf numFmtId="0" fontId="46" fillId="0" borderId="0" xfId="0" applyFont="1">
      <alignment vertical="center"/>
    </xf>
    <xf numFmtId="0" fontId="80" fillId="0" borderId="0" xfId="0" applyFont="1" applyAlignment="1">
      <alignment vertical="center" wrapText="1"/>
    </xf>
    <xf numFmtId="189" fontId="48" fillId="0" borderId="0" xfId="0" applyNumberFormat="1" applyFont="1" applyAlignment="1">
      <alignment horizontal="center" vertical="center"/>
    </xf>
    <xf numFmtId="0" fontId="0" fillId="0" borderId="5" xfId="0" applyBorder="1" applyAlignment="1">
      <alignment horizontal="center" vertical="center"/>
    </xf>
    <xf numFmtId="0" fontId="46" fillId="0" borderId="21" xfId="0" applyFont="1" applyBorder="1" applyAlignment="1">
      <alignment horizontal="center" vertical="center"/>
    </xf>
    <xf numFmtId="191" fontId="48" fillId="0" borderId="0" xfId="0" applyNumberFormat="1" applyFont="1" applyAlignment="1">
      <alignment horizontal="center" vertical="center"/>
    </xf>
    <xf numFmtId="0" fontId="52" fillId="0" borderId="0" xfId="0" applyFont="1" applyAlignment="1">
      <alignment vertical="center" wrapText="1"/>
    </xf>
    <xf numFmtId="0" fontId="53" fillId="0" borderId="0" xfId="0" applyFont="1" applyAlignment="1">
      <alignment horizontal="left" vertical="center"/>
    </xf>
    <xf numFmtId="193" fontId="48" fillId="0" borderId="0" xfId="0" applyNumberFormat="1" applyFont="1" applyAlignment="1">
      <alignment horizontal="center" vertical="center"/>
    </xf>
    <xf numFmtId="0" fontId="6" fillId="0" borderId="0" xfId="0" applyFont="1" applyAlignment="1">
      <alignment vertical="distributed"/>
    </xf>
    <xf numFmtId="0" fontId="6" fillId="0" borderId="0" xfId="0" applyFont="1" applyAlignment="1">
      <alignment horizontal="distributed" vertical="center"/>
    </xf>
    <xf numFmtId="176" fontId="6" fillId="0" borderId="0" xfId="0" applyNumberFormat="1" applyFont="1" applyAlignment="1">
      <alignment vertical="center" shrinkToFit="1"/>
    </xf>
    <xf numFmtId="0" fontId="6" fillId="0" borderId="7" xfId="0" applyFont="1" applyBorder="1" applyAlignment="1">
      <alignment horizontal="left" vertical="top"/>
    </xf>
    <xf numFmtId="176" fontId="6" fillId="0" borderId="4" xfId="0" applyNumberFormat="1" applyFont="1" applyBorder="1">
      <alignment vertical="center"/>
    </xf>
    <xf numFmtId="0" fontId="6" fillId="3" borderId="1" xfId="0" applyFont="1" applyFill="1" applyBorder="1" applyAlignment="1">
      <alignment horizontal="center" vertical="center"/>
    </xf>
    <xf numFmtId="0" fontId="6" fillId="3" borderId="11" xfId="0" applyFont="1" applyFill="1" applyBorder="1" applyAlignment="1">
      <alignment horizontal="center" vertical="center"/>
    </xf>
    <xf numFmtId="0" fontId="59" fillId="0" borderId="0" xfId="0" applyFont="1" applyAlignment="1">
      <alignment horizontal="left" vertical="center"/>
    </xf>
    <xf numFmtId="0" fontId="6" fillId="0" borderId="7" xfId="0" applyFont="1" applyBorder="1" applyAlignment="1">
      <alignment horizontal="center" vertical="center" shrinkToFit="1"/>
    </xf>
    <xf numFmtId="0" fontId="6" fillId="0" borderId="2" xfId="0" applyFont="1" applyBorder="1" applyAlignment="1">
      <alignment horizontal="center" vertical="center" shrinkToFit="1"/>
    </xf>
    <xf numFmtId="0" fontId="20" fillId="0" borderId="21" xfId="0" applyFont="1" applyBorder="1" applyAlignment="1">
      <alignment vertical="center" wrapText="1"/>
    </xf>
    <xf numFmtId="0" fontId="20" fillId="9" borderId="21" xfId="0" applyFont="1" applyFill="1" applyBorder="1" applyAlignment="1">
      <alignment vertical="center" wrapText="1"/>
    </xf>
    <xf numFmtId="0" fontId="20" fillId="23" borderId="21" xfId="0" applyFont="1" applyFill="1" applyBorder="1" applyAlignment="1">
      <alignment vertical="center" wrapText="1"/>
    </xf>
    <xf numFmtId="0" fontId="20" fillId="21" borderId="21" xfId="0" applyFont="1" applyFill="1" applyBorder="1" applyAlignment="1">
      <alignment vertical="center" wrapText="1"/>
    </xf>
    <xf numFmtId="187" fontId="6" fillId="0" borderId="0" xfId="0" applyNumberFormat="1" applyFont="1">
      <alignment vertical="center"/>
    </xf>
    <xf numFmtId="0" fontId="6" fillId="2" borderId="2" xfId="0" applyFont="1" applyFill="1" applyBorder="1" applyAlignment="1">
      <alignment vertical="top"/>
    </xf>
    <xf numFmtId="0" fontId="6" fillId="2" borderId="0" xfId="0" applyFont="1" applyFill="1" applyAlignment="1">
      <alignment vertical="top"/>
    </xf>
    <xf numFmtId="0" fontId="6" fillId="2" borderId="0" xfId="0" applyFont="1" applyFill="1" applyAlignment="1">
      <alignment horizontal="center" vertical="center"/>
    </xf>
    <xf numFmtId="0" fontId="6" fillId="2" borderId="0" xfId="0" applyFont="1" applyFill="1" applyAlignment="1">
      <alignment horizontal="left" vertical="center" wrapText="1"/>
    </xf>
    <xf numFmtId="187" fontId="6" fillId="2" borderId="0" xfId="0" applyNumberFormat="1" applyFont="1" applyFill="1" applyAlignment="1">
      <alignment horizontal="center" vertical="center"/>
    </xf>
    <xf numFmtId="0" fontId="0" fillId="5" borderId="141" xfId="0" applyFill="1" applyBorder="1" applyAlignment="1">
      <alignment horizontal="center" vertical="center"/>
    </xf>
    <xf numFmtId="0" fontId="0" fillId="0" borderId="190" xfId="0" applyBorder="1">
      <alignment vertical="center"/>
    </xf>
    <xf numFmtId="0" fontId="0" fillId="0" borderId="191" xfId="0" applyBorder="1">
      <alignment vertical="center"/>
    </xf>
    <xf numFmtId="0" fontId="0" fillId="0" borderId="192" xfId="0" applyBorder="1">
      <alignment vertical="center"/>
    </xf>
    <xf numFmtId="0" fontId="0" fillId="0" borderId="193" xfId="0" applyBorder="1">
      <alignment vertical="center"/>
    </xf>
    <xf numFmtId="0" fontId="42" fillId="0" borderId="0" xfId="0" applyFont="1" applyAlignment="1">
      <alignment horizontal="left" vertical="top" wrapText="1"/>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vertical="center" shrinkToFit="1"/>
    </xf>
    <xf numFmtId="0" fontId="0" fillId="2" borderId="194" xfId="0" applyFill="1" applyBorder="1" applyAlignment="1">
      <alignment vertical="center" wrapText="1"/>
    </xf>
    <xf numFmtId="0" fontId="0" fillId="0" borderId="195" xfId="0" applyBorder="1" applyAlignment="1">
      <alignment vertical="center" wrapText="1"/>
    </xf>
    <xf numFmtId="0" fontId="0" fillId="0" borderId="195" xfId="0" applyBorder="1">
      <alignment vertical="center"/>
    </xf>
    <xf numFmtId="0" fontId="0" fillId="0" borderId="193" xfId="0" applyBorder="1" applyAlignment="1">
      <alignment vertical="center" wrapText="1"/>
    </xf>
    <xf numFmtId="0" fontId="0" fillId="0" borderId="196" xfId="0" applyBorder="1">
      <alignment vertical="center"/>
    </xf>
    <xf numFmtId="0" fontId="6" fillId="0" borderId="0" xfId="0" applyFont="1" applyAlignment="1">
      <alignment horizontal="left" vertical="top" wrapText="1" shrinkToFit="1"/>
    </xf>
    <xf numFmtId="0" fontId="0" fillId="2" borderId="197" xfId="0" applyFill="1" applyBorder="1" applyAlignment="1">
      <alignment vertical="center" wrapText="1"/>
    </xf>
    <xf numFmtId="0" fontId="0" fillId="0" borderId="198" xfId="0" applyBorder="1" applyAlignment="1">
      <alignment vertical="center" wrapText="1"/>
    </xf>
    <xf numFmtId="0" fontId="0" fillId="0" borderId="199" xfId="0" applyBorder="1" applyAlignment="1">
      <alignment vertical="center" wrapText="1"/>
    </xf>
    <xf numFmtId="0" fontId="0" fillId="0" borderId="199" xfId="0" applyBorder="1">
      <alignment vertical="center"/>
    </xf>
    <xf numFmtId="0" fontId="0" fillId="0" borderId="199" xfId="0" applyBorder="1" applyAlignment="1">
      <alignment horizontal="center" vertical="center"/>
    </xf>
    <xf numFmtId="0" fontId="0" fillId="0" borderId="200" xfId="0" applyBorder="1">
      <alignment vertical="center"/>
    </xf>
    <xf numFmtId="0" fontId="6" fillId="0" borderId="0" xfId="0" applyFont="1" applyAlignment="1">
      <alignment horizontal="left" vertical="center" shrinkToFit="1"/>
    </xf>
    <xf numFmtId="0" fontId="6" fillId="0" borderId="0" xfId="0" applyFont="1" applyAlignment="1">
      <alignment horizontal="right" vertical="center" shrinkToFit="1"/>
    </xf>
    <xf numFmtId="0" fontId="6" fillId="0" borderId="13" xfId="0" applyFont="1" applyBorder="1" applyAlignment="1">
      <alignment horizontal="left" vertical="center" wrapText="1"/>
    </xf>
    <xf numFmtId="176" fontId="6" fillId="0" borderId="13" xfId="0" applyNumberFormat="1" applyFont="1" applyBorder="1" applyAlignment="1">
      <alignment horizontal="center" vertical="center" shrinkToFit="1"/>
    </xf>
    <xf numFmtId="0" fontId="6" fillId="0" borderId="13" xfId="0" applyFont="1" applyBorder="1" applyAlignment="1">
      <alignment horizontal="left" vertical="top" wrapText="1"/>
    </xf>
    <xf numFmtId="0" fontId="6" fillId="0" borderId="13" xfId="0" applyFont="1" applyBorder="1" applyAlignment="1">
      <alignment horizontal="center" vertical="center" wrapText="1"/>
    </xf>
    <xf numFmtId="0" fontId="59" fillId="0" borderId="0" xfId="0" applyFont="1" applyAlignment="1">
      <alignment vertical="top"/>
    </xf>
    <xf numFmtId="0" fontId="6" fillId="0" borderId="14"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84" fillId="0" borderId="0" xfId="0" applyFont="1" applyAlignment="1">
      <alignment horizontal="left" vertical="top"/>
    </xf>
    <xf numFmtId="0" fontId="84" fillId="0" borderId="0" xfId="0" applyFont="1" applyAlignment="1">
      <alignment vertical="top" wrapText="1"/>
    </xf>
    <xf numFmtId="0" fontId="6" fillId="0" borderId="33" xfId="0" applyFont="1" applyBorder="1">
      <alignment vertical="center"/>
    </xf>
    <xf numFmtId="0" fontId="6" fillId="0" borderId="34" xfId="0" applyFont="1" applyBorder="1">
      <alignment vertical="center"/>
    </xf>
    <xf numFmtId="0" fontId="6" fillId="0" borderId="35" xfId="0" applyFont="1" applyBorder="1">
      <alignment vertical="center"/>
    </xf>
    <xf numFmtId="0" fontId="6" fillId="0" borderId="23" xfId="0" applyFont="1" applyBorder="1">
      <alignment vertical="center"/>
    </xf>
    <xf numFmtId="0" fontId="6" fillId="0" borderId="24" xfId="0" applyFont="1" applyBorder="1">
      <alignment vertical="center"/>
    </xf>
    <xf numFmtId="0" fontId="6" fillId="0" borderId="30" xfId="0" applyFont="1" applyBorder="1">
      <alignment vertical="center"/>
    </xf>
    <xf numFmtId="0" fontId="6" fillId="0" borderId="31" xfId="0" applyFont="1" applyBorder="1">
      <alignment vertical="center"/>
    </xf>
    <xf numFmtId="0" fontId="6" fillId="0" borderId="32" xfId="0" applyFont="1" applyBorder="1">
      <alignment vertical="center"/>
    </xf>
    <xf numFmtId="0" fontId="6" fillId="0" borderId="25" xfId="0" applyFont="1" applyBorder="1">
      <alignment vertical="center"/>
    </xf>
    <xf numFmtId="0" fontId="6" fillId="0" borderId="26" xfId="0" applyFont="1" applyBorder="1">
      <alignment vertical="center"/>
    </xf>
    <xf numFmtId="0" fontId="6" fillId="0" borderId="27" xfId="0" applyFont="1" applyBorder="1">
      <alignment vertical="center"/>
    </xf>
    <xf numFmtId="0" fontId="6" fillId="0" borderId="205" xfId="0" applyFont="1" applyBorder="1" applyAlignment="1">
      <alignment horizontal="right" vertical="center"/>
    </xf>
    <xf numFmtId="0" fontId="6" fillId="0" borderId="205" xfId="0" applyFont="1" applyBorder="1" applyAlignment="1">
      <alignment horizontal="left" vertical="top"/>
    </xf>
    <xf numFmtId="0" fontId="6" fillId="0" borderId="205" xfId="0" applyFont="1" applyBorder="1" applyAlignment="1">
      <alignment horizontal="left" vertical="center"/>
    </xf>
    <xf numFmtId="49" fontId="6" fillId="0" borderId="2" xfId="0" applyNumberFormat="1" applyFont="1" applyBorder="1" applyAlignment="1">
      <alignment horizontal="right" vertical="top"/>
    </xf>
    <xf numFmtId="0" fontId="0" fillId="2" borderId="207" xfId="0" applyFill="1" applyBorder="1">
      <alignment vertical="center"/>
    </xf>
    <xf numFmtId="0" fontId="0" fillId="2" borderId="206" xfId="0" applyFill="1" applyBorder="1">
      <alignment vertical="center"/>
    </xf>
    <xf numFmtId="0" fontId="6" fillId="2" borderId="0" xfId="0" applyFont="1" applyFill="1" applyAlignment="1">
      <alignment vertical="top" wrapText="1"/>
    </xf>
    <xf numFmtId="176" fontId="0" fillId="0" borderId="209" xfId="0" applyNumberFormat="1" applyBorder="1" applyAlignment="1">
      <alignment horizontal="left" vertical="center"/>
    </xf>
    <xf numFmtId="176" fontId="0" fillId="0" borderId="208" xfId="0" applyNumberFormat="1" applyBorder="1" applyAlignment="1">
      <alignment horizontal="left" vertical="center"/>
    </xf>
    <xf numFmtId="0" fontId="0" fillId="0" borderId="141" xfId="0" applyBorder="1" applyAlignment="1">
      <alignment horizontal="center" vertical="center" wrapText="1"/>
    </xf>
    <xf numFmtId="0" fontId="0" fillId="6" borderId="141" xfId="0" applyFill="1" applyBorder="1" applyAlignment="1">
      <alignment vertical="center" wrapText="1"/>
    </xf>
    <xf numFmtId="0" fontId="0" fillId="0" borderId="142" xfId="0" applyBorder="1" applyAlignment="1">
      <alignment vertical="center" wrapText="1"/>
    </xf>
    <xf numFmtId="0" fontId="76" fillId="24" borderId="0" xfId="0" applyFont="1" applyFill="1">
      <alignment vertical="center"/>
    </xf>
    <xf numFmtId="0" fontId="0" fillId="24" borderId="0" xfId="0" applyFill="1">
      <alignment vertical="center"/>
    </xf>
    <xf numFmtId="0" fontId="42" fillId="24" borderId="0" xfId="0" applyFont="1" applyFill="1">
      <alignment vertical="center"/>
    </xf>
    <xf numFmtId="0" fontId="0" fillId="2" borderId="0" xfId="0" applyFill="1">
      <alignment vertical="center"/>
    </xf>
    <xf numFmtId="0" fontId="0" fillId="2" borderId="21" xfId="0" applyFill="1" applyBorder="1" applyAlignment="1">
      <alignment vertical="center" wrapText="1"/>
    </xf>
    <xf numFmtId="0" fontId="0" fillId="0" borderId="21" xfId="0" applyBorder="1">
      <alignment vertical="center"/>
    </xf>
    <xf numFmtId="0" fontId="85" fillId="10" borderId="0" xfId="0" applyFont="1" applyFill="1">
      <alignment vertical="center"/>
    </xf>
    <xf numFmtId="0" fontId="10" fillId="10" borderId="0" xfId="0" applyFont="1" applyFill="1" applyAlignment="1">
      <alignment horizontal="left" vertical="center"/>
    </xf>
    <xf numFmtId="0" fontId="0" fillId="0" borderId="141" xfId="0" applyBorder="1" applyAlignment="1">
      <alignment horizontal="left" vertical="center" wrapText="1"/>
    </xf>
    <xf numFmtId="0" fontId="6" fillId="0" borderId="21" xfId="0" applyFont="1" applyBorder="1" applyAlignment="1">
      <alignment horizontal="center" vertical="center" wrapText="1"/>
    </xf>
    <xf numFmtId="0" fontId="37" fillId="0" borderId="21" xfId="0" applyFont="1" applyBorder="1" applyAlignment="1">
      <alignment horizontal="center" vertical="center" wrapText="1"/>
    </xf>
    <xf numFmtId="0" fontId="6" fillId="0" borderId="210" xfId="0" applyFont="1" applyBorder="1">
      <alignment vertical="center"/>
    </xf>
    <xf numFmtId="49" fontId="6" fillId="0" borderId="0" xfId="0" applyNumberFormat="1" applyFont="1" applyAlignment="1">
      <alignment horizontal="left" vertical="top"/>
    </xf>
    <xf numFmtId="0" fontId="76" fillId="0" borderId="0" xfId="0" applyFont="1">
      <alignment vertical="center"/>
    </xf>
    <xf numFmtId="14" fontId="6" fillId="3" borderId="0" xfId="0" applyNumberFormat="1" applyFont="1" applyFill="1">
      <alignment vertical="center"/>
    </xf>
    <xf numFmtId="0" fontId="82" fillId="0" borderId="0" xfId="0" applyFont="1">
      <alignment vertical="center"/>
    </xf>
    <xf numFmtId="182" fontId="82" fillId="0" borderId="0" xfId="0" applyNumberFormat="1" applyFont="1">
      <alignment vertical="center"/>
    </xf>
    <xf numFmtId="0" fontId="86" fillId="10" borderId="0" xfId="0" applyFont="1" applyFill="1">
      <alignment vertical="center"/>
    </xf>
    <xf numFmtId="0" fontId="34" fillId="11" borderId="7" xfId="0" applyFont="1" applyFill="1" applyBorder="1" applyAlignment="1" applyProtection="1">
      <alignment horizontal="left" vertical="center" wrapText="1"/>
      <protection locked="0"/>
    </xf>
    <xf numFmtId="0" fontId="33" fillId="0" borderId="0" xfId="2" applyFont="1" applyAlignment="1">
      <alignment horizontal="right" vertical="center" shrinkToFit="1"/>
    </xf>
    <xf numFmtId="0" fontId="33" fillId="0" borderId="0" xfId="0" applyFont="1" applyAlignment="1">
      <alignment horizontal="center" vertical="center" shrinkToFit="1"/>
    </xf>
    <xf numFmtId="0" fontId="33" fillId="0" borderId="0" xfId="0" applyFont="1" applyAlignment="1">
      <alignment horizontal="center" vertical="top" shrinkToFit="1"/>
    </xf>
    <xf numFmtId="0" fontId="59" fillId="0" borderId="0" xfId="0" applyFont="1" applyAlignment="1">
      <alignment horizontal="center" vertical="center"/>
    </xf>
    <xf numFmtId="0" fontId="39" fillId="0" borderId="0" xfId="0" applyFont="1">
      <alignment vertical="center"/>
    </xf>
    <xf numFmtId="0" fontId="0" fillId="0" borderId="218" xfId="0" applyBorder="1">
      <alignment vertical="center"/>
    </xf>
    <xf numFmtId="176" fontId="0" fillId="0" borderId="219" xfId="0" applyNumberFormat="1" applyBorder="1" applyAlignment="1">
      <alignment vertical="center" shrinkToFit="1"/>
    </xf>
    <xf numFmtId="0" fontId="6" fillId="0" borderId="6" xfId="0" applyFont="1" applyBorder="1" applyAlignment="1">
      <alignment horizontal="center" vertical="center"/>
    </xf>
    <xf numFmtId="0" fontId="6" fillId="0" borderId="13" xfId="0" applyFont="1" applyBorder="1" applyAlignment="1">
      <alignment horizontal="center" vertical="center"/>
    </xf>
    <xf numFmtId="0" fontId="6" fillId="0" borderId="7" xfId="0" applyFont="1" applyBorder="1" applyAlignment="1">
      <alignment vertical="top" wrapText="1"/>
    </xf>
    <xf numFmtId="0" fontId="6" fillId="0" borderId="6" xfId="0" applyFont="1" applyBorder="1" applyAlignment="1">
      <alignment horizontal="left" vertical="top" wrapText="1"/>
    </xf>
    <xf numFmtId="0" fontId="96" fillId="0" borderId="21" xfId="0" applyFont="1" applyBorder="1" applyAlignment="1">
      <alignment horizontal="left" vertical="center" wrapText="1"/>
    </xf>
    <xf numFmtId="0" fontId="96" fillId="0" borderId="55" xfId="0" applyFont="1" applyBorder="1" applyAlignment="1">
      <alignment horizontal="left" vertical="center" wrapText="1"/>
    </xf>
    <xf numFmtId="0" fontId="57" fillId="0" borderId="0" xfId="0" applyFont="1">
      <alignment vertical="center"/>
    </xf>
    <xf numFmtId="184" fontId="99" fillId="5" borderId="95" xfId="0" applyNumberFormat="1" applyFont="1" applyFill="1" applyBorder="1" applyAlignment="1">
      <alignment vertical="center" wrapText="1"/>
    </xf>
    <xf numFmtId="0" fontId="99" fillId="5" borderId="95" xfId="0" applyFont="1" applyFill="1" applyBorder="1" applyAlignment="1">
      <alignment vertical="center" wrapText="1"/>
    </xf>
    <xf numFmtId="0" fontId="99" fillId="5" borderId="95" xfId="0" applyFont="1" applyFill="1" applyBorder="1" applyAlignment="1">
      <alignment horizontal="left" vertical="center" wrapText="1"/>
    </xf>
    <xf numFmtId="0" fontId="99" fillId="5" borderId="96" xfId="0" applyFont="1" applyFill="1" applyBorder="1" applyAlignment="1">
      <alignment horizontal="left" vertical="center" wrapText="1"/>
    </xf>
    <xf numFmtId="0" fontId="99" fillId="5" borderId="97" xfId="0" applyFont="1" applyFill="1" applyBorder="1" applyAlignment="1">
      <alignment horizontal="left" vertical="center" wrapText="1"/>
    </xf>
    <xf numFmtId="184" fontId="99" fillId="5" borderId="101" xfId="0" applyNumberFormat="1" applyFont="1" applyFill="1" applyBorder="1" applyAlignment="1">
      <alignment vertical="center" wrapText="1"/>
    </xf>
    <xf numFmtId="0" fontId="99" fillId="5" borderId="101" xfId="0" applyFont="1" applyFill="1" applyBorder="1" applyAlignment="1">
      <alignment vertical="center" wrapText="1"/>
    </xf>
    <xf numFmtId="0" fontId="99" fillId="5" borderId="101" xfId="0" applyFont="1" applyFill="1" applyBorder="1" applyAlignment="1">
      <alignment horizontal="left" vertical="center" wrapText="1"/>
    </xf>
    <xf numFmtId="0" fontId="99" fillId="5" borderId="21" xfId="0" applyFont="1" applyFill="1" applyBorder="1" applyAlignment="1">
      <alignment horizontal="left" vertical="center" wrapText="1"/>
    </xf>
    <xf numFmtId="0" fontId="99" fillId="5" borderId="102" xfId="0" applyFont="1" applyFill="1" applyBorder="1" applyAlignment="1">
      <alignment horizontal="left" vertical="center" wrapText="1"/>
    </xf>
    <xf numFmtId="0" fontId="99" fillId="5" borderId="98" xfId="0" applyFont="1" applyFill="1" applyBorder="1" applyAlignment="1">
      <alignment vertical="center" wrapText="1"/>
    </xf>
    <xf numFmtId="0" fontId="99" fillId="5" borderId="99" xfId="0" applyFont="1" applyFill="1" applyBorder="1" applyAlignment="1">
      <alignment vertical="center" wrapText="1"/>
    </xf>
    <xf numFmtId="0" fontId="99" fillId="5" borderId="109" xfId="0" applyFont="1" applyFill="1" applyBorder="1" applyAlignment="1">
      <alignment vertical="center" wrapText="1"/>
    </xf>
    <xf numFmtId="0" fontId="99" fillId="5" borderId="100" xfId="0" applyFont="1" applyFill="1" applyBorder="1" applyAlignment="1">
      <alignment vertical="center" wrapText="1"/>
    </xf>
    <xf numFmtId="0" fontId="99" fillId="5" borderId="98" xfId="0" applyFont="1" applyFill="1" applyBorder="1" applyAlignment="1">
      <alignment horizontal="left" vertical="center" wrapText="1"/>
    </xf>
    <xf numFmtId="0" fontId="99" fillId="5" borderId="99" xfId="0" applyFont="1" applyFill="1" applyBorder="1" applyAlignment="1">
      <alignment horizontal="left" vertical="center" wrapText="1"/>
    </xf>
    <xf numFmtId="0" fontId="99" fillId="5" borderId="100" xfId="0" applyFont="1" applyFill="1" applyBorder="1" applyAlignment="1">
      <alignment horizontal="left" vertical="center" wrapText="1"/>
    </xf>
    <xf numFmtId="0" fontId="99" fillId="5" borderId="99" xfId="0" applyFont="1" applyFill="1" applyBorder="1" applyAlignment="1">
      <alignment horizontal="center" vertical="center" wrapText="1"/>
    </xf>
    <xf numFmtId="0" fontId="99" fillId="5" borderId="109" xfId="0" applyFont="1" applyFill="1" applyBorder="1" applyAlignment="1">
      <alignment horizontal="center" vertical="center" wrapText="1"/>
    </xf>
    <xf numFmtId="0" fontId="99" fillId="5" borderId="122" xfId="0" applyFont="1" applyFill="1" applyBorder="1" applyAlignment="1">
      <alignment horizontal="left" vertical="center" wrapText="1"/>
    </xf>
    <xf numFmtId="0" fontId="99" fillId="5" borderId="122" xfId="0" applyFont="1" applyFill="1" applyBorder="1" applyAlignment="1">
      <alignment vertical="center" wrapText="1"/>
    </xf>
    <xf numFmtId="0" fontId="99" fillId="5" borderId="123" xfId="0" applyFont="1" applyFill="1" applyBorder="1" applyAlignment="1">
      <alignment vertical="center" wrapText="1"/>
    </xf>
    <xf numFmtId="0" fontId="99" fillId="5" borderId="109" xfId="0" applyFont="1" applyFill="1" applyBorder="1" applyAlignment="1">
      <alignment horizontal="left" vertical="center" wrapText="1"/>
    </xf>
    <xf numFmtId="0" fontId="99" fillId="5" borderId="175" xfId="0" applyFont="1" applyFill="1" applyBorder="1" applyAlignment="1">
      <alignment vertical="center" wrapText="1"/>
    </xf>
    <xf numFmtId="0" fontId="99" fillId="5" borderId="104" xfId="0" applyFont="1" applyFill="1" applyBorder="1" applyAlignment="1">
      <alignment vertical="center" wrapText="1"/>
    </xf>
    <xf numFmtId="178" fontId="99" fillId="0" borderId="95" xfId="0" applyNumberFormat="1" applyFont="1" applyBorder="1" applyAlignment="1">
      <alignment horizontal="left" vertical="center" wrapText="1"/>
    </xf>
    <xf numFmtId="177" fontId="99" fillId="0" borderId="96" xfId="0" applyNumberFormat="1" applyFont="1" applyBorder="1" applyAlignment="1">
      <alignment horizontal="center" vertical="center" wrapText="1"/>
    </xf>
    <xf numFmtId="178" fontId="99" fillId="0" borderId="97" xfId="0" applyNumberFormat="1" applyFont="1" applyBorder="1" applyAlignment="1">
      <alignment horizontal="center" vertical="center" wrapText="1"/>
    </xf>
    <xf numFmtId="177" fontId="99" fillId="0" borderId="96" xfId="0" applyNumberFormat="1" applyFont="1" applyBorder="1" applyAlignment="1">
      <alignment horizontal="left" vertical="center" wrapText="1"/>
    </xf>
    <xf numFmtId="178" fontId="99" fillId="0" borderId="97" xfId="0" applyNumberFormat="1" applyFont="1" applyBorder="1" applyAlignment="1">
      <alignment horizontal="left" vertical="center" wrapText="1"/>
    </xf>
    <xf numFmtId="0" fontId="99" fillId="0" borderId="95" xfId="0" applyFont="1" applyBorder="1" applyAlignment="1">
      <alignment horizontal="left" vertical="center" wrapText="1"/>
    </xf>
    <xf numFmtId="0" fontId="99" fillId="0" borderId="96" xfId="0" applyFont="1" applyBorder="1" applyAlignment="1">
      <alignment vertical="center" wrapText="1"/>
    </xf>
    <xf numFmtId="0" fontId="99" fillId="0" borderId="97" xfId="0" applyFont="1" applyBorder="1" applyAlignment="1">
      <alignment vertical="center" wrapText="1"/>
    </xf>
    <xf numFmtId="195" fontId="99" fillId="0" borderId="105" xfId="0" applyNumberFormat="1" applyFont="1" applyBorder="1" applyAlignment="1">
      <alignment horizontal="center" vertical="center" wrapText="1"/>
    </xf>
    <xf numFmtId="195" fontId="99" fillId="0" borderId="97" xfId="0" applyNumberFormat="1" applyFont="1" applyBorder="1" applyAlignment="1">
      <alignment vertical="center" wrapText="1"/>
    </xf>
    <xf numFmtId="0" fontId="99" fillId="0" borderId="96" xfId="0" applyFont="1" applyBorder="1" applyAlignment="1">
      <alignment horizontal="left" vertical="center" wrapText="1"/>
    </xf>
    <xf numFmtId="0" fontId="99" fillId="0" borderId="97" xfId="0" applyFont="1" applyBorder="1" applyAlignment="1">
      <alignment horizontal="left" vertical="center" wrapText="1"/>
    </xf>
    <xf numFmtId="0" fontId="99" fillId="0" borderId="95" xfId="0" applyFont="1" applyBorder="1" applyAlignment="1">
      <alignment vertical="center" wrapText="1"/>
    </xf>
    <xf numFmtId="177" fontId="99" fillId="0" borderId="169" xfId="0" applyNumberFormat="1" applyFont="1" applyBorder="1" applyAlignment="1">
      <alignment horizontal="center" vertical="center" wrapText="1"/>
    </xf>
    <xf numFmtId="178" fontId="99" fillId="0" borderId="170" xfId="0" applyNumberFormat="1" applyFont="1" applyBorder="1" applyAlignment="1">
      <alignment horizontal="center" vertical="center" wrapText="1"/>
    </xf>
    <xf numFmtId="178" fontId="99" fillId="0" borderId="184" xfId="0" applyNumberFormat="1" applyFont="1" applyBorder="1" applyAlignment="1">
      <alignment horizontal="left" vertical="center" wrapText="1"/>
    </xf>
    <xf numFmtId="178" fontId="99" fillId="0" borderId="106" xfId="0" applyNumberFormat="1" applyFont="1" applyBorder="1" applyAlignment="1">
      <alignment horizontal="center" vertical="center" wrapText="1"/>
    </xf>
    <xf numFmtId="0" fontId="99" fillId="0" borderId="110" xfId="0" applyFont="1" applyBorder="1" applyAlignment="1">
      <alignment horizontal="left" vertical="center" wrapText="1"/>
    </xf>
    <xf numFmtId="181" fontId="99" fillId="0" borderId="169" xfId="0" applyNumberFormat="1" applyFont="1" applyBorder="1" applyAlignment="1">
      <alignment horizontal="left" vertical="center" wrapText="1"/>
    </xf>
    <xf numFmtId="0" fontId="99" fillId="0" borderId="170" xfId="0" applyFont="1" applyBorder="1" applyAlignment="1">
      <alignment horizontal="left" vertical="center" wrapText="1"/>
    </xf>
    <xf numFmtId="0" fontId="99" fillId="0" borderId="106" xfId="0" applyFont="1" applyBorder="1" applyAlignment="1">
      <alignment vertical="center" wrapText="1"/>
    </xf>
    <xf numFmtId="0" fontId="99" fillId="0" borderId="169" xfId="0" applyFont="1" applyBorder="1" applyAlignment="1">
      <alignment horizontal="left" vertical="center" wrapText="1"/>
    </xf>
    <xf numFmtId="0" fontId="99" fillId="0" borderId="93" xfId="0" applyFont="1" applyBorder="1" applyAlignment="1">
      <alignment horizontal="left" vertical="center" wrapText="1"/>
    </xf>
    <xf numFmtId="0" fontId="99" fillId="0" borderId="169" xfId="0" applyFont="1" applyBorder="1" applyAlignment="1">
      <alignment horizontal="center" vertical="center" wrapText="1"/>
    </xf>
    <xf numFmtId="0" fontId="99" fillId="0" borderId="93" xfId="0" applyFont="1" applyBorder="1" applyAlignment="1">
      <alignment horizontal="center" vertical="center" wrapText="1"/>
    </xf>
    <xf numFmtId="0" fontId="99" fillId="0" borderId="184" xfId="0" applyFont="1" applyBorder="1" applyAlignment="1">
      <alignment horizontal="left" vertical="center" wrapText="1"/>
    </xf>
    <xf numFmtId="0" fontId="99" fillId="0" borderId="106" xfId="0" applyFont="1" applyBorder="1" applyAlignment="1">
      <alignment horizontal="left" vertical="center" wrapText="1"/>
    </xf>
    <xf numFmtId="194" fontId="99" fillId="0" borderId="97" xfId="0" applyNumberFormat="1" applyFont="1" applyBorder="1" applyAlignment="1">
      <alignment horizontal="left" vertical="center" wrapText="1"/>
    </xf>
    <xf numFmtId="186" fontId="99" fillId="0" borderId="93" xfId="0" applyNumberFormat="1" applyFont="1" applyBorder="1" applyAlignment="1">
      <alignment horizontal="center" vertical="center" wrapText="1"/>
    </xf>
    <xf numFmtId="178" fontId="99" fillId="0" borderId="115" xfId="0" applyNumberFormat="1" applyFont="1" applyBorder="1" applyAlignment="1">
      <alignment vertical="center" wrapText="1"/>
    </xf>
    <xf numFmtId="177" fontId="99" fillId="0" borderId="9" xfId="0" applyNumberFormat="1" applyFont="1" applyBorder="1" applyAlignment="1">
      <alignment horizontal="center" vertical="center" wrapText="1"/>
    </xf>
    <xf numFmtId="178" fontId="99" fillId="0" borderId="168" xfId="0" applyNumberFormat="1" applyFont="1" applyBorder="1" applyAlignment="1">
      <alignment horizontal="center" vertical="center" wrapText="1"/>
    </xf>
    <xf numFmtId="177" fontId="99" fillId="0" borderId="9" xfId="0" applyNumberFormat="1" applyFont="1" applyBorder="1" applyAlignment="1">
      <alignment horizontal="left" vertical="center" wrapText="1"/>
    </xf>
    <xf numFmtId="178" fontId="99" fillId="0" borderId="168" xfId="0" applyNumberFormat="1" applyFont="1" applyBorder="1" applyAlignment="1">
      <alignment horizontal="left" vertical="center" wrapText="1"/>
    </xf>
    <xf numFmtId="0" fontId="99" fillId="0" borderId="101" xfId="0" applyFont="1" applyBorder="1" applyAlignment="1">
      <alignment horizontal="left" vertical="center" wrapText="1"/>
    </xf>
    <xf numFmtId="0" fontId="99" fillId="0" borderId="21" xfId="0" applyFont="1" applyBorder="1" applyAlignment="1">
      <alignment vertical="center" wrapText="1"/>
    </xf>
    <xf numFmtId="0" fontId="99" fillId="0" borderId="102" xfId="0" applyFont="1" applyBorder="1" applyAlignment="1">
      <alignment vertical="center" wrapText="1"/>
    </xf>
    <xf numFmtId="195" fontId="99" fillId="0" borderId="11" xfId="0" applyNumberFormat="1" applyFont="1" applyBorder="1" applyAlignment="1">
      <alignment horizontal="center" vertical="center" wrapText="1"/>
    </xf>
    <xf numFmtId="195" fontId="99" fillId="0" borderId="102" xfId="0" applyNumberFormat="1" applyFont="1" applyBorder="1" applyAlignment="1">
      <alignment vertical="center" wrapText="1"/>
    </xf>
    <xf numFmtId="0" fontId="99" fillId="0" borderId="21" xfId="0" applyFont="1" applyBorder="1" applyAlignment="1">
      <alignment horizontal="left" vertical="center" wrapText="1"/>
    </xf>
    <xf numFmtId="0" fontId="99" fillId="0" borderId="102" xfId="0" applyFont="1" applyBorder="1" applyAlignment="1">
      <alignment horizontal="left" vertical="center" wrapText="1"/>
    </xf>
    <xf numFmtId="0" fontId="99" fillId="0" borderId="118" xfId="0" applyFont="1" applyBorder="1" applyAlignment="1">
      <alignment horizontal="left" vertical="center" wrapText="1"/>
    </xf>
    <xf numFmtId="0" fontId="99" fillId="0" borderId="2" xfId="0" applyFont="1" applyBorder="1" applyAlignment="1">
      <alignment vertical="center" wrapText="1"/>
    </xf>
    <xf numFmtId="0" fontId="99" fillId="0" borderId="116" xfId="0" applyFont="1" applyBorder="1" applyAlignment="1">
      <alignment vertical="center" wrapText="1"/>
    </xf>
    <xf numFmtId="0" fontId="99" fillId="0" borderId="101" xfId="0" applyFont="1" applyBorder="1" applyAlignment="1">
      <alignment vertical="center" wrapText="1"/>
    </xf>
    <xf numFmtId="177" fontId="99" fillId="0" borderId="21" xfId="0" applyNumberFormat="1" applyFont="1" applyBorder="1" applyAlignment="1">
      <alignment horizontal="center" vertical="center" wrapText="1"/>
    </xf>
    <xf numFmtId="178" fontId="99" fillId="0" borderId="102" xfId="0" applyNumberFormat="1" applyFont="1" applyBorder="1" applyAlignment="1">
      <alignment horizontal="center" vertical="center" wrapText="1"/>
    </xf>
    <xf numFmtId="0" fontId="99" fillId="0" borderId="118" xfId="0" applyFont="1" applyBorder="1" applyAlignment="1">
      <alignment vertical="center" wrapText="1"/>
    </xf>
    <xf numFmtId="0" fontId="99" fillId="0" borderId="121" xfId="0" applyFont="1" applyBorder="1" applyAlignment="1">
      <alignment vertical="center" wrapText="1"/>
    </xf>
    <xf numFmtId="178" fontId="99" fillId="0" borderId="107" xfId="0" applyNumberFormat="1" applyFont="1" applyBorder="1" applyAlignment="1">
      <alignment horizontal="center" vertical="center" wrapText="1"/>
    </xf>
    <xf numFmtId="182" fontId="99" fillId="0" borderId="2" xfId="0" applyNumberFormat="1" applyFont="1" applyBorder="1" applyAlignment="1">
      <alignment horizontal="left" vertical="center" shrinkToFit="1"/>
    </xf>
    <xf numFmtId="182" fontId="99" fillId="0" borderId="116" xfId="0" applyNumberFormat="1" applyFont="1" applyBorder="1" applyAlignment="1">
      <alignment horizontal="left" vertical="center" shrinkToFit="1"/>
    </xf>
    <xf numFmtId="176" fontId="99" fillId="0" borderId="21" xfId="0" applyNumberFormat="1" applyFont="1" applyBorder="1" applyAlignment="1">
      <alignment vertical="center" wrapText="1"/>
    </xf>
    <xf numFmtId="176" fontId="99" fillId="0" borderId="107" xfId="0" applyNumberFormat="1" applyFont="1" applyBorder="1" applyAlignment="1">
      <alignment vertical="center" wrapText="1"/>
    </xf>
    <xf numFmtId="196" fontId="99" fillId="0" borderId="21" xfId="0" applyNumberFormat="1" applyFont="1" applyBorder="1" applyAlignment="1">
      <alignment horizontal="left" vertical="center" wrapText="1"/>
    </xf>
    <xf numFmtId="196" fontId="99" fillId="0" borderId="102" xfId="0" applyNumberFormat="1" applyFont="1" applyBorder="1" applyAlignment="1">
      <alignment horizontal="left" vertical="center" wrapText="1"/>
    </xf>
    <xf numFmtId="182" fontId="99" fillId="0" borderId="21" xfId="0" applyNumberFormat="1" applyFont="1" applyBorder="1" applyAlignment="1">
      <alignment horizontal="left" vertical="center" wrapText="1"/>
    </xf>
    <xf numFmtId="182" fontId="99" fillId="0" borderId="102" xfId="0" applyNumberFormat="1" applyFont="1" applyBorder="1" applyAlignment="1">
      <alignment horizontal="left" vertical="center" wrapText="1"/>
    </xf>
    <xf numFmtId="187" fontId="99" fillId="0" borderId="13" xfId="0" applyNumberFormat="1" applyFont="1" applyBorder="1" applyAlignment="1">
      <alignment horizontal="left" vertical="center" wrapText="1"/>
    </xf>
    <xf numFmtId="187" fontId="99" fillId="0" borderId="21" xfId="0" applyNumberFormat="1" applyFont="1" applyBorder="1" applyAlignment="1">
      <alignment horizontal="center" vertical="center" wrapText="1"/>
    </xf>
    <xf numFmtId="187" fontId="99" fillId="0" borderId="107" xfId="0" applyNumberFormat="1" applyFont="1" applyBorder="1" applyAlignment="1">
      <alignment horizontal="center" vertical="center" wrapText="1"/>
    </xf>
    <xf numFmtId="187" fontId="99" fillId="0" borderId="120" xfId="0" applyNumberFormat="1" applyFont="1" applyBorder="1" applyAlignment="1">
      <alignment horizontal="left" vertical="center" wrapText="1"/>
    </xf>
    <xf numFmtId="187" fontId="99" fillId="0" borderId="7" xfId="0" applyNumberFormat="1" applyFont="1" applyBorder="1" applyAlignment="1">
      <alignment horizontal="left" vertical="center" wrapText="1"/>
    </xf>
    <xf numFmtId="187" fontId="99" fillId="0" borderId="117" xfId="0" applyNumberFormat="1" applyFont="1" applyBorder="1" applyAlignment="1">
      <alignment horizontal="left" vertical="center" wrapText="1"/>
    </xf>
    <xf numFmtId="0" fontId="99" fillId="0" borderId="121" xfId="0" applyFont="1" applyBorder="1" applyAlignment="1">
      <alignment horizontal="left" vertical="center" wrapText="1"/>
    </xf>
    <xf numFmtId="0" fontId="99" fillId="0" borderId="107" xfId="0" applyFont="1" applyBorder="1" applyAlignment="1">
      <alignment horizontal="left" vertical="center" wrapText="1"/>
    </xf>
    <xf numFmtId="194" fontId="99" fillId="0" borderId="102" xfId="0" applyNumberFormat="1" applyFont="1" applyBorder="1" applyAlignment="1">
      <alignment horizontal="left" vertical="center" wrapText="1"/>
    </xf>
    <xf numFmtId="186" fontId="99" fillId="0" borderId="107" xfId="0" applyNumberFormat="1" applyFont="1" applyBorder="1" applyAlignment="1">
      <alignment horizontal="center" vertical="center" wrapText="1"/>
    </xf>
    <xf numFmtId="0" fontId="99" fillId="0" borderId="2" xfId="0" applyFont="1" applyBorder="1" applyAlignment="1">
      <alignment horizontal="left" vertical="center" wrapText="1"/>
    </xf>
    <xf numFmtId="0" fontId="99" fillId="0" borderId="116" xfId="0" applyFont="1" applyBorder="1" applyAlignment="1">
      <alignment horizontal="left" vertical="center" wrapText="1"/>
    </xf>
    <xf numFmtId="177" fontId="99" fillId="0" borderId="101" xfId="0" applyNumberFormat="1" applyFont="1" applyBorder="1" applyAlignment="1">
      <alignment vertical="center" wrapText="1"/>
    </xf>
    <xf numFmtId="0" fontId="99" fillId="0" borderId="21" xfId="0" applyFont="1" applyBorder="1" applyAlignment="1">
      <alignment horizontal="center" vertical="center" wrapText="1"/>
    </xf>
    <xf numFmtId="195" fontId="99" fillId="0" borderId="21" xfId="0" applyNumberFormat="1" applyFont="1" applyBorder="1" applyAlignment="1">
      <alignment horizontal="center" vertical="center" wrapText="1"/>
    </xf>
    <xf numFmtId="0" fontId="99" fillId="0" borderId="119" xfId="0" applyFont="1" applyBorder="1" applyAlignment="1">
      <alignment vertical="center" wrapText="1"/>
    </xf>
    <xf numFmtId="0" fontId="99" fillId="0" borderId="0" xfId="0" applyFont="1" applyAlignment="1">
      <alignment vertical="center" wrapText="1"/>
    </xf>
    <xf numFmtId="0" fontId="99" fillId="0" borderId="114" xfId="0" applyFont="1" applyBorder="1" applyAlignment="1">
      <alignment vertical="center" wrapText="1"/>
    </xf>
    <xf numFmtId="0" fontId="101" fillId="0" borderId="0" xfId="0" applyFont="1" applyAlignment="1">
      <alignment vertical="center" wrapText="1"/>
    </xf>
    <xf numFmtId="0" fontId="99" fillId="0" borderId="0" xfId="0" applyFont="1" applyAlignment="1">
      <alignment horizontal="left" vertical="center" wrapText="1"/>
    </xf>
    <xf numFmtId="0" fontId="99" fillId="0" borderId="114" xfId="0" applyFont="1" applyBorder="1" applyAlignment="1">
      <alignment horizontal="left" vertical="center" wrapText="1"/>
    </xf>
    <xf numFmtId="187" fontId="99" fillId="0" borderId="21" xfId="0" applyNumberFormat="1" applyFont="1" applyBorder="1" applyAlignment="1">
      <alignment horizontal="left" vertical="center" wrapText="1"/>
    </xf>
    <xf numFmtId="187" fontId="99" fillId="0" borderId="102" xfId="0" applyNumberFormat="1" applyFont="1" applyBorder="1" applyAlignment="1">
      <alignment horizontal="left" vertical="center" wrapText="1"/>
    </xf>
    <xf numFmtId="182" fontId="99" fillId="0" borderId="0" xfId="0" applyNumberFormat="1" applyFont="1" applyAlignment="1">
      <alignment vertical="center" wrapText="1"/>
    </xf>
    <xf numFmtId="187" fontId="99" fillId="0" borderId="13" xfId="0" applyNumberFormat="1" applyFont="1" applyBorder="1" applyAlignment="1">
      <alignment horizontal="center" vertical="center" wrapText="1"/>
    </xf>
    <xf numFmtId="0" fontId="99" fillId="0" borderId="119" xfId="0" applyFont="1" applyBorder="1" applyAlignment="1">
      <alignment horizontal="left" vertical="center" wrapText="1"/>
    </xf>
    <xf numFmtId="180" fontId="99" fillId="0" borderId="21" xfId="0" applyNumberFormat="1" applyFont="1" applyBorder="1" applyAlignment="1">
      <alignment horizontal="left" vertical="center" wrapText="1"/>
    </xf>
    <xf numFmtId="180" fontId="99" fillId="0" borderId="102" xfId="0" applyNumberFormat="1" applyFont="1" applyBorder="1" applyAlignment="1">
      <alignment horizontal="left" vertical="center" wrapText="1"/>
    </xf>
    <xf numFmtId="0" fontId="99" fillId="0" borderId="115" xfId="0" applyFont="1" applyBorder="1" applyAlignment="1">
      <alignment vertical="center" wrapText="1"/>
    </xf>
    <xf numFmtId="195" fontId="99" fillId="0" borderId="2" xfId="0" applyNumberFormat="1" applyFont="1" applyBorder="1" applyAlignment="1">
      <alignment vertical="center" wrapText="1"/>
    </xf>
    <xf numFmtId="195" fontId="99" fillId="0" borderId="116" xfId="0" applyNumberFormat="1" applyFont="1" applyBorder="1" applyAlignment="1">
      <alignment vertical="center" wrapText="1"/>
    </xf>
    <xf numFmtId="182" fontId="99" fillId="0" borderId="0" xfId="0" applyNumberFormat="1" applyFont="1" applyAlignment="1">
      <alignment horizontal="left" vertical="center" wrapText="1"/>
    </xf>
    <xf numFmtId="182" fontId="99" fillId="0" borderId="114" xfId="0" applyNumberFormat="1" applyFont="1" applyBorder="1" applyAlignment="1">
      <alignment horizontal="left" vertical="center" wrapText="1"/>
    </xf>
    <xf numFmtId="0" fontId="99" fillId="0" borderId="107" xfId="0" applyFont="1" applyBorder="1" applyAlignment="1">
      <alignment vertical="center" wrapText="1"/>
    </xf>
    <xf numFmtId="0" fontId="99" fillId="0" borderId="9" xfId="0" applyFont="1" applyBorder="1" applyAlignment="1">
      <alignment vertical="center" wrapText="1"/>
    </xf>
    <xf numFmtId="0" fontId="99" fillId="0" borderId="168" xfId="0" applyFont="1" applyBorder="1" applyAlignment="1">
      <alignment vertical="center" wrapText="1"/>
    </xf>
    <xf numFmtId="0" fontId="99" fillId="0" borderId="112" xfId="0" applyFont="1" applyBorder="1" applyAlignment="1">
      <alignment vertical="center" wrapText="1"/>
    </xf>
    <xf numFmtId="0" fontId="99" fillId="0" borderId="202" xfId="0" applyFont="1" applyBorder="1" applyAlignment="1">
      <alignment vertical="center" wrapText="1"/>
    </xf>
    <xf numFmtId="187" fontId="99" fillId="0" borderId="14" xfId="0" applyNumberFormat="1" applyFont="1" applyBorder="1" applyAlignment="1">
      <alignment horizontal="left" vertical="center" wrapText="1"/>
    </xf>
    <xf numFmtId="180" fontId="99" fillId="0" borderId="21" xfId="0" applyNumberFormat="1" applyFont="1" applyBorder="1" applyAlignment="1">
      <alignment horizontal="left" vertical="center" shrinkToFit="1"/>
    </xf>
    <xf numFmtId="180" fontId="99" fillId="0" borderId="102" xfId="0" applyNumberFormat="1" applyFont="1" applyBorder="1" applyAlignment="1">
      <alignment horizontal="left" vertical="center" shrinkToFit="1"/>
    </xf>
    <xf numFmtId="0" fontId="99" fillId="0" borderId="119" xfId="0" applyFont="1" applyBorder="1" applyAlignment="1">
      <alignment horizontal="center" vertical="center" wrapText="1"/>
    </xf>
    <xf numFmtId="0" fontId="99" fillId="0" borderId="0" xfId="0" applyFont="1" applyAlignment="1">
      <alignment horizontal="center" vertical="center" wrapText="1"/>
    </xf>
    <xf numFmtId="0" fontId="99" fillId="0" borderId="114" xfId="0" applyFont="1" applyBorder="1" applyAlignment="1">
      <alignment horizontal="center" vertical="center" wrapText="1"/>
    </xf>
    <xf numFmtId="0" fontId="101" fillId="0" borderId="119" xfId="0" applyFont="1" applyBorder="1" applyAlignment="1">
      <alignment vertical="center" wrapText="1"/>
    </xf>
    <xf numFmtId="0" fontId="101" fillId="0" borderId="114" xfId="0" applyFont="1" applyBorder="1" applyAlignment="1">
      <alignment vertical="center" wrapText="1"/>
    </xf>
    <xf numFmtId="182" fontId="99" fillId="0" borderId="2" xfId="0" applyNumberFormat="1" applyFont="1" applyBorder="1" applyAlignment="1">
      <alignment vertical="center" wrapText="1"/>
    </xf>
    <xf numFmtId="187" fontId="99" fillId="0" borderId="2" xfId="0" applyNumberFormat="1" applyFont="1" applyBorder="1" applyAlignment="1">
      <alignment horizontal="center" vertical="center" wrapText="1"/>
    </xf>
    <xf numFmtId="187" fontId="99" fillId="0" borderId="116" xfId="0" applyNumberFormat="1" applyFont="1" applyBorder="1" applyAlignment="1">
      <alignment horizontal="center" vertical="center" wrapText="1"/>
    </xf>
    <xf numFmtId="196" fontId="99" fillId="0" borderId="0" xfId="0" applyNumberFormat="1" applyFont="1" applyAlignment="1">
      <alignment horizontal="left" vertical="center" wrapText="1"/>
    </xf>
    <xf numFmtId="196" fontId="99" fillId="0" borderId="114" xfId="0" applyNumberFormat="1" applyFont="1" applyBorder="1" applyAlignment="1">
      <alignment horizontal="left" vertical="center" wrapText="1"/>
    </xf>
    <xf numFmtId="187" fontId="99" fillId="0" borderId="0" xfId="0" applyNumberFormat="1" applyFont="1" applyAlignment="1">
      <alignment horizontal="left" vertical="center" wrapText="1"/>
    </xf>
    <xf numFmtId="187" fontId="99" fillId="0" borderId="0" xfId="0" applyNumberFormat="1" applyFont="1" applyAlignment="1">
      <alignment vertical="center" wrapText="1"/>
    </xf>
    <xf numFmtId="187" fontId="99" fillId="0" borderId="114" xfId="0" applyNumberFormat="1" applyFont="1" applyBorder="1" applyAlignment="1">
      <alignment vertical="center" wrapText="1"/>
    </xf>
    <xf numFmtId="179" fontId="99" fillId="0" borderId="21" xfId="0" applyNumberFormat="1" applyFont="1" applyBorder="1" applyAlignment="1">
      <alignment horizontal="left" vertical="center" wrapText="1"/>
    </xf>
    <xf numFmtId="179" fontId="99" fillId="0" borderId="102" xfId="0" applyNumberFormat="1" applyFont="1" applyBorder="1" applyAlignment="1">
      <alignment horizontal="left" vertical="center" wrapText="1"/>
    </xf>
    <xf numFmtId="0" fontId="99" fillId="0" borderId="102" xfId="0" applyFont="1" applyBorder="1" applyAlignment="1">
      <alignment horizontal="center" vertical="center" wrapText="1"/>
    </xf>
    <xf numFmtId="182" fontId="99" fillId="0" borderId="101" xfId="0" applyNumberFormat="1" applyFont="1" applyBorder="1" applyAlignment="1">
      <alignment vertical="center" wrapText="1"/>
    </xf>
    <xf numFmtId="182" fontId="99" fillId="0" borderId="21" xfId="0" applyNumberFormat="1" applyFont="1" applyBorder="1" applyAlignment="1">
      <alignment vertical="center" wrapText="1"/>
    </xf>
    <xf numFmtId="182" fontId="99" fillId="0" borderId="102" xfId="0" applyNumberFormat="1" applyFont="1" applyBorder="1" applyAlignment="1">
      <alignment vertical="center" wrapText="1"/>
    </xf>
    <xf numFmtId="0" fontId="99" fillId="0" borderId="11" xfId="0" applyFont="1" applyBorder="1" applyAlignment="1">
      <alignment vertical="center" wrapText="1"/>
    </xf>
    <xf numFmtId="0" fontId="99" fillId="0" borderId="120" xfId="0" applyFont="1" applyBorder="1" applyAlignment="1">
      <alignment vertical="center" wrapText="1"/>
    </xf>
    <xf numFmtId="0" fontId="99" fillId="0" borderId="7" xfId="0" applyFont="1" applyBorder="1" applyAlignment="1">
      <alignment vertical="center" wrapText="1"/>
    </xf>
    <xf numFmtId="0" fontId="99" fillId="0" borderId="117" xfId="0" applyFont="1" applyBorder="1" applyAlignment="1">
      <alignment vertical="center" wrapText="1"/>
    </xf>
    <xf numFmtId="0" fontId="101" fillId="0" borderId="120" xfId="0" applyFont="1" applyBorder="1" applyAlignment="1">
      <alignment vertical="center" wrapText="1"/>
    </xf>
    <xf numFmtId="0" fontId="101" fillId="0" borderId="7" xfId="0" applyFont="1" applyBorder="1" applyAlignment="1">
      <alignment vertical="center" wrapText="1"/>
    </xf>
    <xf numFmtId="0" fontId="101" fillId="0" borderId="117" xfId="0" applyFont="1" applyBorder="1" applyAlignment="1">
      <alignment vertical="center" wrapText="1"/>
    </xf>
    <xf numFmtId="0" fontId="99" fillId="0" borderId="13" xfId="0" applyFont="1" applyBorder="1" applyAlignment="1">
      <alignment vertical="center" wrapText="1"/>
    </xf>
    <xf numFmtId="0" fontId="99" fillId="0" borderId="7" xfId="0" applyFont="1" applyBorder="1" applyAlignment="1">
      <alignment horizontal="left" vertical="center" wrapText="1"/>
    </xf>
    <xf numFmtId="182" fontId="99" fillId="0" borderId="120" xfId="0" applyNumberFormat="1" applyFont="1" applyBorder="1" applyAlignment="1">
      <alignment vertical="center" wrapText="1"/>
    </xf>
    <xf numFmtId="182" fontId="99" fillId="0" borderId="7" xfId="0" applyNumberFormat="1" applyFont="1" applyBorder="1" applyAlignment="1">
      <alignment vertical="center" wrapText="1"/>
    </xf>
    <xf numFmtId="182" fontId="99" fillId="0" borderId="117" xfId="0" applyNumberFormat="1" applyFont="1" applyBorder="1" applyAlignment="1">
      <alignment vertical="center" wrapText="1"/>
    </xf>
    <xf numFmtId="0" fontId="13" fillId="0" borderId="21" xfId="0" applyFont="1" applyBorder="1" applyAlignment="1">
      <alignment vertical="center" wrapText="1"/>
    </xf>
    <xf numFmtId="0" fontId="101" fillId="0" borderId="9" xfId="0" applyFont="1" applyBorder="1" applyAlignment="1">
      <alignment vertical="center" wrapText="1"/>
    </xf>
    <xf numFmtId="0" fontId="101" fillId="23" borderId="21" xfId="0" applyFont="1" applyFill="1" applyBorder="1" applyAlignment="1">
      <alignment vertical="center" wrapText="1"/>
    </xf>
    <xf numFmtId="0" fontId="101" fillId="0" borderId="21" xfId="0" applyFont="1" applyBorder="1" applyAlignment="1">
      <alignment vertical="center" wrapText="1"/>
    </xf>
    <xf numFmtId="0" fontId="101" fillId="0" borderId="11" xfId="0" applyFont="1" applyBorder="1" applyAlignment="1">
      <alignment vertical="center" wrapText="1"/>
    </xf>
    <xf numFmtId="0" fontId="101" fillId="0" borderId="57" xfId="0" applyFont="1" applyBorder="1" applyAlignment="1">
      <alignment vertical="center" wrapText="1"/>
    </xf>
    <xf numFmtId="0" fontId="101" fillId="0" borderId="66" xfId="0" applyFont="1" applyBorder="1" applyAlignment="1">
      <alignment vertical="center" wrapText="1"/>
    </xf>
    <xf numFmtId="0" fontId="101" fillId="0" borderId="60" xfId="0" applyFont="1" applyBorder="1" applyAlignment="1">
      <alignment vertical="center" wrapText="1"/>
    </xf>
    <xf numFmtId="0" fontId="101" fillId="0" borderId="56" xfId="0" applyFont="1" applyBorder="1" applyAlignment="1">
      <alignment vertical="center" wrapText="1"/>
    </xf>
    <xf numFmtId="0" fontId="101" fillId="0" borderId="58" xfId="0" applyFont="1" applyBorder="1" applyAlignment="1">
      <alignment vertical="center" wrapText="1"/>
    </xf>
    <xf numFmtId="0" fontId="102" fillId="0" borderId="13" xfId="0" applyFont="1" applyBorder="1" applyAlignment="1">
      <alignment vertical="center" wrapText="1"/>
    </xf>
    <xf numFmtId="0" fontId="101" fillId="0" borderId="14" xfId="0" applyFont="1" applyBorder="1" applyAlignment="1">
      <alignment vertical="center" wrapText="1"/>
    </xf>
    <xf numFmtId="0" fontId="101" fillId="0" borderId="13" xfId="0" applyFont="1" applyBorder="1" applyAlignment="1">
      <alignment vertical="center" wrapText="1"/>
    </xf>
    <xf numFmtId="177" fontId="101" fillId="0" borderId="33" xfId="0" applyNumberFormat="1" applyFont="1" applyBorder="1" applyAlignment="1">
      <alignment vertical="center" wrapText="1"/>
    </xf>
    <xf numFmtId="177" fontId="101" fillId="23" borderId="37" xfId="0" applyNumberFormat="1" applyFont="1" applyFill="1" applyBorder="1" applyAlignment="1">
      <alignment vertical="center" wrapText="1"/>
    </xf>
    <xf numFmtId="178" fontId="101" fillId="23" borderId="35" xfId="0" applyNumberFormat="1" applyFont="1" applyFill="1" applyBorder="1" applyAlignment="1">
      <alignment vertical="center" wrapText="1"/>
    </xf>
    <xf numFmtId="0" fontId="101" fillId="0" borderId="36" xfId="0" applyFont="1" applyBorder="1" applyAlignment="1">
      <alignment horizontal="left" vertical="center" wrapText="1"/>
    </xf>
    <xf numFmtId="0" fontId="101" fillId="23" borderId="37" xfId="0" applyFont="1" applyFill="1" applyBorder="1" applyAlignment="1">
      <alignment vertical="center" wrapText="1"/>
    </xf>
    <xf numFmtId="0" fontId="101" fillId="23" borderId="38" xfId="0" applyFont="1" applyFill="1" applyBorder="1" applyAlignment="1">
      <alignment vertical="center" wrapText="1"/>
    </xf>
    <xf numFmtId="0" fontId="101" fillId="23" borderId="36" xfId="0" applyFont="1" applyFill="1" applyBorder="1" applyAlignment="1">
      <alignment vertical="center" wrapText="1"/>
    </xf>
    <xf numFmtId="0" fontId="101" fillId="0" borderId="38" xfId="0" applyFont="1" applyBorder="1" applyAlignment="1">
      <alignment vertical="center" wrapText="1"/>
    </xf>
    <xf numFmtId="0" fontId="101" fillId="23" borderId="34" xfId="0" applyFont="1" applyFill="1" applyBorder="1" applyAlignment="1">
      <alignment vertical="center" wrapText="1"/>
    </xf>
    <xf numFmtId="0" fontId="101" fillId="0" borderId="36" xfId="0" applyFont="1" applyBorder="1" applyAlignment="1">
      <alignment vertical="center" wrapText="1"/>
    </xf>
    <xf numFmtId="181" fontId="101" fillId="0" borderId="37" xfId="0" applyNumberFormat="1" applyFont="1" applyBorder="1" applyAlignment="1">
      <alignment vertical="center" wrapText="1"/>
    </xf>
    <xf numFmtId="181" fontId="101" fillId="23" borderId="37" xfId="0" applyNumberFormat="1" applyFont="1" applyFill="1" applyBorder="1" applyAlignment="1">
      <alignment vertical="center" wrapText="1"/>
    </xf>
    <xf numFmtId="0" fontId="101" fillId="23" borderId="37" xfId="0" applyFont="1" applyFill="1" applyBorder="1" applyAlignment="1">
      <alignment horizontal="left" vertical="center" wrapText="1"/>
    </xf>
    <xf numFmtId="0" fontId="101" fillId="23" borderId="38" xfId="0" applyFont="1" applyFill="1" applyBorder="1" applyAlignment="1">
      <alignment horizontal="left" vertical="center" wrapText="1"/>
    </xf>
    <xf numFmtId="178" fontId="101" fillId="23" borderId="38" xfId="0" applyNumberFormat="1" applyFont="1" applyFill="1" applyBorder="1" applyAlignment="1">
      <alignment vertical="center" wrapText="1"/>
    </xf>
    <xf numFmtId="181" fontId="101" fillId="23" borderId="63" xfId="0" applyNumberFormat="1" applyFont="1" applyFill="1" applyBorder="1" applyAlignment="1">
      <alignment vertical="center" wrapText="1"/>
    </xf>
    <xf numFmtId="181" fontId="101" fillId="0" borderId="38" xfId="0" applyNumberFormat="1" applyFont="1" applyBorder="1" applyAlignment="1">
      <alignment vertical="center" wrapText="1"/>
    </xf>
    <xf numFmtId="0" fontId="101" fillId="0" borderId="1" xfId="0" applyFont="1" applyBorder="1" applyAlignment="1">
      <alignment vertical="center" wrapText="1"/>
    </xf>
    <xf numFmtId="0" fontId="101" fillId="0" borderId="28" xfId="0" applyFont="1" applyBorder="1" applyAlignment="1">
      <alignment vertical="center" wrapText="1"/>
    </xf>
    <xf numFmtId="181" fontId="101" fillId="23" borderId="59" xfId="0" applyNumberFormat="1" applyFont="1" applyFill="1" applyBorder="1" applyAlignment="1">
      <alignment vertical="center" wrapText="1"/>
    </xf>
    <xf numFmtId="0" fontId="101" fillId="23" borderId="45" xfId="0" applyFont="1" applyFill="1" applyBorder="1" applyAlignment="1">
      <alignment vertical="center" wrapText="1"/>
    </xf>
    <xf numFmtId="0" fontId="101" fillId="0" borderId="37" xfId="0" applyFont="1" applyBorder="1" applyAlignment="1">
      <alignment vertical="center" wrapText="1"/>
    </xf>
    <xf numFmtId="0" fontId="101" fillId="0" borderId="34" xfId="0" applyFont="1" applyBorder="1" applyAlignment="1">
      <alignment vertical="center" wrapText="1"/>
    </xf>
    <xf numFmtId="0" fontId="101" fillId="0" borderId="37" xfId="0" applyFont="1" applyBorder="1" applyAlignment="1">
      <alignment horizontal="left" vertical="center" wrapText="1"/>
    </xf>
    <xf numFmtId="194" fontId="101" fillId="23" borderId="38" xfId="0" applyNumberFormat="1" applyFont="1" applyFill="1" applyBorder="1" applyAlignment="1">
      <alignment vertical="center" wrapText="1"/>
    </xf>
    <xf numFmtId="178" fontId="101" fillId="0" borderId="30" xfId="0" applyNumberFormat="1" applyFont="1" applyBorder="1" applyAlignment="1">
      <alignment vertical="center" wrapText="1"/>
    </xf>
    <xf numFmtId="177" fontId="101" fillId="23" borderId="40" xfId="0" applyNumberFormat="1" applyFont="1" applyFill="1" applyBorder="1" applyAlignment="1">
      <alignment vertical="center" wrapText="1"/>
    </xf>
    <xf numFmtId="178" fontId="101" fillId="23" borderId="32" xfId="0" applyNumberFormat="1" applyFont="1" applyFill="1" applyBorder="1" applyAlignment="1">
      <alignment vertical="center" wrapText="1"/>
    </xf>
    <xf numFmtId="0" fontId="101" fillId="0" borderId="39" xfId="0" applyFont="1" applyBorder="1" applyAlignment="1">
      <alignment horizontal="left" vertical="center" wrapText="1"/>
    </xf>
    <xf numFmtId="0" fontId="101" fillId="23" borderId="40" xfId="0" applyFont="1" applyFill="1" applyBorder="1" applyAlignment="1">
      <alignment vertical="center" wrapText="1"/>
    </xf>
    <xf numFmtId="0" fontId="101" fillId="23" borderId="41" xfId="0" applyFont="1" applyFill="1" applyBorder="1" applyAlignment="1">
      <alignment vertical="center" wrapText="1"/>
    </xf>
    <xf numFmtId="0" fontId="101" fillId="23" borderId="39" xfId="0" applyFont="1" applyFill="1" applyBorder="1" applyAlignment="1">
      <alignment vertical="center" wrapText="1"/>
    </xf>
    <xf numFmtId="0" fontId="101" fillId="0" borderId="41" xfId="0" applyFont="1" applyBorder="1" applyAlignment="1">
      <alignment vertical="center" wrapText="1"/>
    </xf>
    <xf numFmtId="0" fontId="101" fillId="23" borderId="31" xfId="0" applyFont="1" applyFill="1" applyBorder="1" applyAlignment="1">
      <alignment vertical="center" wrapText="1"/>
    </xf>
    <xf numFmtId="0" fontId="101" fillId="0" borderId="40" xfId="0" applyFont="1" applyBorder="1" applyAlignment="1">
      <alignment vertical="center" wrapText="1"/>
    </xf>
    <xf numFmtId="176" fontId="101" fillId="23" borderId="40" xfId="0" applyNumberFormat="1" applyFont="1" applyFill="1" applyBorder="1" applyAlignment="1">
      <alignment vertical="center" wrapText="1"/>
    </xf>
    <xf numFmtId="0" fontId="101" fillId="23" borderId="40" xfId="0" applyFont="1" applyFill="1" applyBorder="1" applyAlignment="1">
      <alignment horizontal="left" vertical="center" wrapText="1"/>
    </xf>
    <xf numFmtId="0" fontId="101" fillId="23" borderId="41" xfId="0" applyFont="1" applyFill="1" applyBorder="1" applyAlignment="1">
      <alignment horizontal="left" vertical="center" wrapText="1"/>
    </xf>
    <xf numFmtId="0" fontId="101" fillId="0" borderId="31" xfId="0" applyFont="1" applyBorder="1" applyAlignment="1">
      <alignment vertical="center" wrapText="1"/>
    </xf>
    <xf numFmtId="0" fontId="101" fillId="0" borderId="39" xfId="0" applyFont="1" applyBorder="1" applyAlignment="1">
      <alignment vertical="center" wrapText="1"/>
    </xf>
    <xf numFmtId="0" fontId="101" fillId="0" borderId="30" xfId="0" applyFont="1" applyBorder="1" applyAlignment="1">
      <alignment horizontal="left" vertical="center" wrapText="1"/>
    </xf>
    <xf numFmtId="176" fontId="101" fillId="0" borderId="40" xfId="0" applyNumberFormat="1" applyFont="1" applyBorder="1" applyAlignment="1">
      <alignment vertical="center" shrinkToFit="1"/>
    </xf>
    <xf numFmtId="176" fontId="101" fillId="0" borderId="41" xfId="0" applyNumberFormat="1" applyFont="1" applyBorder="1" applyAlignment="1">
      <alignment vertical="center" shrinkToFit="1"/>
    </xf>
    <xf numFmtId="0" fontId="101" fillId="0" borderId="189" xfId="0" applyFont="1" applyBorder="1" applyAlignment="1">
      <alignment vertical="center" wrapText="1"/>
    </xf>
    <xf numFmtId="176" fontId="101" fillId="23" borderId="41" xfId="0" applyNumberFormat="1" applyFont="1" applyFill="1" applyBorder="1" applyAlignment="1">
      <alignment vertical="center" shrinkToFit="1"/>
    </xf>
    <xf numFmtId="0" fontId="101" fillId="23" borderId="41" xfId="0" applyFont="1" applyFill="1" applyBorder="1" applyAlignment="1">
      <alignment vertical="center" shrinkToFit="1"/>
    </xf>
    <xf numFmtId="182" fontId="101" fillId="23" borderId="40" xfId="0" applyNumberFormat="1" applyFont="1" applyFill="1" applyBorder="1" applyAlignment="1">
      <alignment vertical="center" wrapText="1"/>
    </xf>
    <xf numFmtId="182" fontId="101" fillId="23" borderId="41" xfId="0" applyNumberFormat="1" applyFont="1" applyFill="1" applyBorder="1" applyAlignment="1">
      <alignment vertical="center" wrapText="1"/>
    </xf>
    <xf numFmtId="182" fontId="101" fillId="0" borderId="41" xfId="0" applyNumberFormat="1" applyFont="1" applyBorder="1" applyAlignment="1">
      <alignment vertical="center" wrapText="1"/>
    </xf>
    <xf numFmtId="182" fontId="101" fillId="23" borderId="40" xfId="0" applyNumberFormat="1" applyFont="1" applyFill="1" applyBorder="1" applyAlignment="1">
      <alignment horizontal="left" vertical="center" wrapText="1"/>
    </xf>
    <xf numFmtId="182" fontId="101" fillId="0" borderId="41" xfId="0" applyNumberFormat="1" applyFont="1" applyBorder="1" applyAlignment="1">
      <alignment horizontal="left" vertical="center" wrapText="1"/>
    </xf>
    <xf numFmtId="194" fontId="101" fillId="23" borderId="41" xfId="0" applyNumberFormat="1" applyFont="1" applyFill="1" applyBorder="1" applyAlignment="1">
      <alignment vertical="center" wrapText="1"/>
    </xf>
    <xf numFmtId="176" fontId="101" fillId="0" borderId="40" xfId="0" applyNumberFormat="1" applyFont="1" applyBorder="1" applyAlignment="1">
      <alignment vertical="center" wrapText="1"/>
    </xf>
    <xf numFmtId="177" fontId="101" fillId="0" borderId="40" xfId="0" applyNumberFormat="1" applyFont="1" applyBorder="1" applyAlignment="1">
      <alignment vertical="center" wrapText="1"/>
    </xf>
    <xf numFmtId="178" fontId="101" fillId="0" borderId="32" xfId="0" applyNumberFormat="1" applyFont="1" applyBorder="1" applyAlignment="1">
      <alignment vertical="center" wrapText="1"/>
    </xf>
    <xf numFmtId="0" fontId="101" fillId="0" borderId="30" xfId="0" applyFont="1" applyBorder="1" applyAlignment="1">
      <alignment vertical="center" wrapText="1"/>
    </xf>
    <xf numFmtId="0" fontId="101" fillId="0" borderId="47" xfId="0" applyFont="1" applyBorder="1" applyAlignment="1">
      <alignment vertical="center" wrapText="1"/>
    </xf>
    <xf numFmtId="176" fontId="101" fillId="23" borderId="40" xfId="0" applyNumberFormat="1" applyFont="1" applyFill="1" applyBorder="1" applyAlignment="1">
      <alignment vertical="center" shrinkToFit="1"/>
    </xf>
    <xf numFmtId="0" fontId="101" fillId="23" borderId="0" xfId="0" applyFont="1" applyFill="1" applyAlignment="1">
      <alignment vertical="center" wrapText="1"/>
    </xf>
    <xf numFmtId="0" fontId="101" fillId="23" borderId="48" xfId="0" applyFont="1" applyFill="1" applyBorder="1" applyAlignment="1">
      <alignment vertical="center" wrapText="1"/>
    </xf>
    <xf numFmtId="0" fontId="101" fillId="23" borderId="49" xfId="0" applyFont="1" applyFill="1" applyBorder="1" applyAlignment="1">
      <alignment vertical="center" wrapText="1"/>
    </xf>
    <xf numFmtId="182" fontId="101" fillId="0" borderId="39" xfId="0" applyNumberFormat="1" applyFont="1" applyBorder="1" applyAlignment="1">
      <alignment horizontal="left" vertical="center" wrapText="1"/>
    </xf>
    <xf numFmtId="182" fontId="101" fillId="0" borderId="40" xfId="0" applyNumberFormat="1" applyFont="1" applyBorder="1" applyAlignment="1">
      <alignment horizontal="left" vertical="center" wrapText="1"/>
    </xf>
    <xf numFmtId="0" fontId="101" fillId="0" borderId="32" xfId="0" applyFont="1" applyBorder="1" applyAlignment="1">
      <alignment vertical="center" wrapText="1"/>
    </xf>
    <xf numFmtId="180" fontId="101" fillId="23" borderId="40" xfId="0" applyNumberFormat="1" applyFont="1" applyFill="1" applyBorder="1" applyAlignment="1">
      <alignment vertical="center" wrapText="1"/>
    </xf>
    <xf numFmtId="180" fontId="101" fillId="23" borderId="41" xfId="0" applyNumberFormat="1" applyFont="1" applyFill="1" applyBorder="1" applyAlignment="1">
      <alignment vertical="center" wrapText="1"/>
    </xf>
    <xf numFmtId="3" fontId="101" fillId="23" borderId="40" xfId="0" applyNumberFormat="1" applyFont="1" applyFill="1" applyBorder="1" applyAlignment="1">
      <alignment horizontal="left" vertical="center" wrapText="1"/>
    </xf>
    <xf numFmtId="3" fontId="101" fillId="23" borderId="41" xfId="0" applyNumberFormat="1" applyFont="1" applyFill="1" applyBorder="1" applyAlignment="1">
      <alignment horizontal="left" vertical="center" wrapText="1"/>
    </xf>
    <xf numFmtId="176" fontId="101" fillId="0" borderId="41" xfId="0" applyNumberFormat="1" applyFont="1" applyBorder="1" applyAlignment="1">
      <alignment vertical="center" wrapText="1"/>
    </xf>
    <xf numFmtId="182" fontId="101" fillId="23" borderId="32" xfId="0" applyNumberFormat="1" applyFont="1" applyFill="1" applyBorder="1" applyAlignment="1">
      <alignment vertical="center" wrapText="1"/>
    </xf>
    <xf numFmtId="187" fontId="101" fillId="23" borderId="40" xfId="0" applyNumberFormat="1" applyFont="1" applyFill="1" applyBorder="1" applyAlignment="1">
      <alignment vertical="center" wrapText="1"/>
    </xf>
    <xf numFmtId="187" fontId="101" fillId="23" borderId="41" xfId="0" applyNumberFormat="1" applyFont="1" applyFill="1" applyBorder="1" applyAlignment="1">
      <alignment vertical="center" wrapText="1"/>
    </xf>
    <xf numFmtId="198" fontId="101" fillId="23" borderId="31" xfId="0" applyNumberFormat="1" applyFont="1" applyFill="1" applyBorder="1" applyAlignment="1">
      <alignment vertical="center" wrapText="1"/>
    </xf>
    <xf numFmtId="198" fontId="101" fillId="23" borderId="40" xfId="0" applyNumberFormat="1" applyFont="1" applyFill="1" applyBorder="1" applyAlignment="1">
      <alignment vertical="center" wrapText="1"/>
    </xf>
    <xf numFmtId="198" fontId="101" fillId="0" borderId="31" xfId="0" applyNumberFormat="1" applyFont="1" applyBorder="1" applyAlignment="1">
      <alignment vertical="center" wrapText="1"/>
    </xf>
    <xf numFmtId="187" fontId="101" fillId="0" borderId="41" xfId="0" applyNumberFormat="1" applyFont="1" applyBorder="1" applyAlignment="1">
      <alignment vertical="center" wrapText="1"/>
    </xf>
    <xf numFmtId="3" fontId="101" fillId="23" borderId="40" xfId="0" applyNumberFormat="1" applyFont="1" applyFill="1" applyBorder="1" applyAlignment="1">
      <alignment vertical="center" wrapText="1"/>
    </xf>
    <xf numFmtId="3" fontId="101" fillId="23" borderId="41" xfId="0" applyNumberFormat="1" applyFont="1" applyFill="1" applyBorder="1" applyAlignment="1">
      <alignment vertical="center" wrapText="1"/>
    </xf>
    <xf numFmtId="182" fontId="101" fillId="23" borderId="41" xfId="0" applyNumberFormat="1" applyFont="1" applyFill="1" applyBorder="1" applyAlignment="1">
      <alignment horizontal="left" vertical="center" wrapText="1"/>
    </xf>
    <xf numFmtId="182" fontId="101" fillId="0" borderId="39" xfId="0" applyNumberFormat="1" applyFont="1" applyBorder="1" applyAlignment="1">
      <alignment vertical="center" wrapText="1"/>
    </xf>
    <xf numFmtId="180" fontId="101" fillId="23" borderId="40" xfId="0" applyNumberFormat="1" applyFont="1" applyFill="1" applyBorder="1" applyAlignment="1">
      <alignment horizontal="left" vertical="center" wrapText="1"/>
    </xf>
    <xf numFmtId="180" fontId="101" fillId="23" borderId="41" xfId="0" applyNumberFormat="1" applyFont="1" applyFill="1" applyBorder="1" applyAlignment="1">
      <alignment horizontal="left" vertical="center" wrapText="1"/>
    </xf>
    <xf numFmtId="0" fontId="101" fillId="0" borderId="61" xfId="0" applyFont="1" applyBorder="1" applyAlignment="1">
      <alignment vertical="center" wrapText="1"/>
    </xf>
    <xf numFmtId="0" fontId="101" fillId="23" borderId="32" xfId="0" applyFont="1" applyFill="1" applyBorder="1" applyAlignment="1">
      <alignment vertical="center" wrapText="1"/>
    </xf>
    <xf numFmtId="182" fontId="101" fillId="23" borderId="65" xfId="0" applyNumberFormat="1" applyFont="1" applyFill="1" applyBorder="1" applyAlignment="1">
      <alignment vertical="center" wrapText="1"/>
    </xf>
    <xf numFmtId="198" fontId="101" fillId="0" borderId="41" xfId="0" applyNumberFormat="1" applyFont="1" applyBorder="1" applyAlignment="1">
      <alignment vertical="center" wrapText="1"/>
    </xf>
    <xf numFmtId="187" fontId="101" fillId="0" borderId="39" xfId="0" applyNumberFormat="1" applyFont="1" applyBorder="1" applyAlignment="1">
      <alignment vertical="center" wrapText="1"/>
    </xf>
    <xf numFmtId="182" fontId="101" fillId="0" borderId="40" xfId="0" applyNumberFormat="1" applyFont="1" applyBorder="1" applyAlignment="1">
      <alignment vertical="center" wrapText="1"/>
    </xf>
    <xf numFmtId="0" fontId="101" fillId="23" borderId="40" xfId="0" applyFont="1" applyFill="1" applyBorder="1" applyAlignment="1">
      <alignment vertical="center" shrinkToFit="1"/>
    </xf>
    <xf numFmtId="0" fontId="101" fillId="23" borderId="48" xfId="0" applyFont="1" applyFill="1" applyBorder="1" applyAlignment="1">
      <alignment horizontal="left" vertical="center" wrapText="1"/>
    </xf>
    <xf numFmtId="0" fontId="101" fillId="23" borderId="49" xfId="0" applyFont="1" applyFill="1" applyBorder="1" applyAlignment="1">
      <alignment horizontal="left" vertical="center" wrapText="1"/>
    </xf>
    <xf numFmtId="0" fontId="101" fillId="0" borderId="48" xfId="0" applyFont="1" applyBorder="1" applyAlignment="1">
      <alignment vertical="center" wrapText="1"/>
    </xf>
    <xf numFmtId="0" fontId="101" fillId="0" borderId="49" xfId="0" applyFont="1" applyBorder="1" applyAlignment="1">
      <alignment vertical="center" wrapText="1"/>
    </xf>
    <xf numFmtId="177" fontId="101" fillId="0" borderId="39" xfId="0" applyNumberFormat="1" applyFont="1" applyBorder="1" applyAlignment="1">
      <alignment vertical="center" wrapText="1"/>
    </xf>
    <xf numFmtId="182" fontId="101" fillId="0" borderId="30" xfId="0" applyNumberFormat="1" applyFont="1" applyBorder="1" applyAlignment="1">
      <alignment vertical="center" wrapText="1"/>
    </xf>
    <xf numFmtId="187" fontId="101" fillId="23" borderId="32" xfId="0" applyNumberFormat="1" applyFont="1" applyFill="1" applyBorder="1" applyAlignment="1">
      <alignment vertical="center" wrapText="1"/>
    </xf>
    <xf numFmtId="181" fontId="101" fillId="0" borderId="39" xfId="0" applyNumberFormat="1" applyFont="1" applyBorder="1" applyAlignment="1">
      <alignment vertical="center" wrapText="1"/>
    </xf>
    <xf numFmtId="181" fontId="101" fillId="0" borderId="40" xfId="0" applyNumberFormat="1" applyFont="1" applyBorder="1" applyAlignment="1">
      <alignment vertical="center" wrapText="1"/>
    </xf>
    <xf numFmtId="181" fontId="101" fillId="0" borderId="41" xfId="0" applyNumberFormat="1" applyFont="1" applyBorder="1" applyAlignment="1">
      <alignment vertical="center" wrapText="1"/>
    </xf>
    <xf numFmtId="187" fontId="101" fillId="23" borderId="48" xfId="0" applyNumberFormat="1" applyFont="1" applyFill="1" applyBorder="1" applyAlignment="1">
      <alignment vertical="center" wrapText="1"/>
    </xf>
    <xf numFmtId="187" fontId="101" fillId="23" borderId="62" xfId="0" applyNumberFormat="1" applyFont="1" applyFill="1" applyBorder="1" applyAlignment="1">
      <alignment vertical="center" wrapText="1"/>
    </xf>
    <xf numFmtId="182" fontId="101" fillId="0" borderId="31" xfId="0" applyNumberFormat="1" applyFont="1" applyBorder="1" applyAlignment="1">
      <alignment vertical="center" wrapText="1"/>
    </xf>
    <xf numFmtId="0" fontId="101" fillId="0" borderId="62" xfId="0" applyFont="1" applyBorder="1" applyAlignment="1">
      <alignment vertical="center" wrapText="1"/>
    </xf>
    <xf numFmtId="0" fontId="101" fillId="0" borderId="47" xfId="0" applyFont="1" applyBorder="1" applyAlignment="1">
      <alignment horizontal="left" vertical="center" wrapText="1"/>
    </xf>
    <xf numFmtId="0" fontId="101" fillId="0" borderId="65" xfId="0" applyFont="1" applyBorder="1" applyAlignment="1">
      <alignment vertical="center" wrapText="1"/>
    </xf>
    <xf numFmtId="176" fontId="101" fillId="0" borderId="48" xfId="0" applyNumberFormat="1" applyFont="1" applyBorder="1" applyAlignment="1">
      <alignment vertical="center" shrinkToFit="1"/>
    </xf>
    <xf numFmtId="182" fontId="101" fillId="0" borderId="48" xfId="0" applyNumberFormat="1" applyFont="1" applyBorder="1" applyAlignment="1">
      <alignment vertical="center" wrapText="1"/>
    </xf>
    <xf numFmtId="182" fontId="101" fillId="0" borderId="62" xfId="0" applyNumberFormat="1" applyFont="1" applyBorder="1" applyAlignment="1">
      <alignment vertical="center" wrapText="1"/>
    </xf>
    <xf numFmtId="182" fontId="101" fillId="0" borderId="65" xfId="0" applyNumberFormat="1" applyFont="1" applyBorder="1" applyAlignment="1">
      <alignment vertical="center" wrapText="1"/>
    </xf>
    <xf numFmtId="179" fontId="101" fillId="23" borderId="40" xfId="0" applyNumberFormat="1" applyFont="1" applyFill="1" applyBorder="1" applyAlignment="1">
      <alignment horizontal="left" vertical="center" wrapText="1"/>
    </xf>
    <xf numFmtId="179" fontId="101" fillId="23" borderId="41" xfId="0" applyNumberFormat="1" applyFont="1" applyFill="1" applyBorder="1" applyAlignment="1">
      <alignment horizontal="left" vertical="center" wrapText="1"/>
    </xf>
    <xf numFmtId="182" fontId="101" fillId="0" borderId="32" xfId="0" applyNumberFormat="1" applyFont="1" applyBorder="1" applyAlignment="1">
      <alignment vertical="center" wrapText="1"/>
    </xf>
    <xf numFmtId="0" fontId="101" fillId="0" borderId="22" xfId="0" applyFont="1" applyBorder="1" applyAlignment="1">
      <alignment vertical="center" wrapText="1"/>
    </xf>
    <xf numFmtId="0" fontId="101" fillId="0" borderId="43" xfId="0" applyFont="1" applyBorder="1" applyAlignment="1">
      <alignment vertical="center" wrapText="1"/>
    </xf>
    <xf numFmtId="0" fontId="101" fillId="0" borderId="24" xfId="0" applyFont="1" applyBorder="1" applyAlignment="1">
      <alignment vertical="center" wrapText="1"/>
    </xf>
    <xf numFmtId="0" fontId="101" fillId="0" borderId="42" xfId="0" applyFont="1" applyBorder="1" applyAlignment="1">
      <alignment vertical="center" wrapText="1"/>
    </xf>
    <xf numFmtId="0" fontId="101" fillId="23" borderId="43" xfId="0" applyFont="1" applyFill="1" applyBorder="1" applyAlignment="1">
      <alignment horizontal="left" vertical="center" wrapText="1"/>
    </xf>
    <xf numFmtId="0" fontId="101" fillId="23" borderId="44" xfId="0" applyFont="1" applyFill="1" applyBorder="1" applyAlignment="1">
      <alignment horizontal="left" vertical="center" wrapText="1"/>
    </xf>
    <xf numFmtId="0" fontId="101" fillId="0" borderId="44" xfId="0" applyFont="1" applyBorder="1" applyAlignment="1">
      <alignment vertical="center" wrapText="1"/>
    </xf>
    <xf numFmtId="0" fontId="101" fillId="0" borderId="23" xfId="0" applyFont="1" applyBorder="1" applyAlignment="1">
      <alignment vertical="center" wrapText="1"/>
    </xf>
    <xf numFmtId="0" fontId="103" fillId="0" borderId="1" xfId="0" applyFont="1" applyBorder="1">
      <alignment vertical="center"/>
    </xf>
    <xf numFmtId="0" fontId="103" fillId="0" borderId="0" xfId="0" applyFont="1" applyAlignment="1">
      <alignment horizontal="left" vertical="top"/>
    </xf>
    <xf numFmtId="0" fontId="103" fillId="0" borderId="7" xfId="0" applyFont="1" applyBorder="1" applyAlignment="1">
      <alignment horizontal="left" vertical="top" wrapText="1" shrinkToFit="1"/>
    </xf>
    <xf numFmtId="0" fontId="103" fillId="0" borderId="8" xfId="0" applyFont="1" applyBorder="1" applyAlignment="1">
      <alignment horizontal="left" vertical="top" wrapText="1" shrinkToFit="1"/>
    </xf>
    <xf numFmtId="0" fontId="103" fillId="0" borderId="0" xfId="0" applyFont="1" applyAlignment="1">
      <alignment vertical="top"/>
    </xf>
    <xf numFmtId="0" fontId="103" fillId="0" borderId="0" xfId="0" applyFont="1" applyAlignment="1">
      <alignment horizontal="right" vertical="top"/>
    </xf>
    <xf numFmtId="0" fontId="103" fillId="0" borderId="0" xfId="0" applyFont="1" applyAlignment="1">
      <alignment horizontal="left" vertical="top" wrapText="1"/>
    </xf>
    <xf numFmtId="0" fontId="103" fillId="0" borderId="0" xfId="0" applyFont="1">
      <alignment vertical="center"/>
    </xf>
    <xf numFmtId="0" fontId="103" fillId="0" borderId="6" xfId="0" applyFont="1" applyBorder="1" applyAlignment="1">
      <alignment horizontal="center" vertical="center"/>
    </xf>
    <xf numFmtId="0" fontId="103" fillId="0" borderId="21" xfId="0" applyFont="1" applyBorder="1" applyAlignment="1">
      <alignment horizontal="center" vertical="center"/>
    </xf>
    <xf numFmtId="0" fontId="103" fillId="0" borderId="4" xfId="0" applyFont="1" applyBorder="1">
      <alignment vertical="center"/>
    </xf>
    <xf numFmtId="0" fontId="103" fillId="0" borderId="21" xfId="0" applyFont="1" applyBorder="1">
      <alignment vertical="center"/>
    </xf>
    <xf numFmtId="0" fontId="103" fillId="0" borderId="33" xfId="0" applyFont="1" applyBorder="1">
      <alignment vertical="center"/>
    </xf>
    <xf numFmtId="0" fontId="103" fillId="0" borderId="34" xfId="0" applyFont="1" applyBorder="1">
      <alignment vertical="center"/>
    </xf>
    <xf numFmtId="0" fontId="103" fillId="0" borderId="35" xfId="0" applyFont="1" applyBorder="1">
      <alignment vertical="center"/>
    </xf>
    <xf numFmtId="0" fontId="103" fillId="0" borderId="22" xfId="0" applyFont="1" applyBorder="1">
      <alignment vertical="center"/>
    </xf>
    <xf numFmtId="0" fontId="103" fillId="0" borderId="23" xfId="0" applyFont="1" applyBorder="1">
      <alignment vertical="center"/>
    </xf>
    <xf numFmtId="0" fontId="103" fillId="0" borderId="24" xfId="0" applyFont="1" applyBorder="1">
      <alignment vertical="center"/>
    </xf>
    <xf numFmtId="0" fontId="103" fillId="0" borderId="30" xfId="0" applyFont="1" applyBorder="1">
      <alignment vertical="center"/>
    </xf>
    <xf numFmtId="0" fontId="103" fillId="0" borderId="31" xfId="0" applyFont="1" applyBorder="1">
      <alignment vertical="center"/>
    </xf>
    <xf numFmtId="0" fontId="103" fillId="0" borderId="32" xfId="0" applyFont="1" applyBorder="1">
      <alignment vertical="center"/>
    </xf>
    <xf numFmtId="0" fontId="103" fillId="0" borderId="7" xfId="0" applyFont="1" applyBorder="1" applyAlignment="1">
      <alignment horizontal="center" vertical="center"/>
    </xf>
    <xf numFmtId="0" fontId="103" fillId="0" borderId="8" xfId="0" applyFont="1" applyBorder="1" applyAlignment="1">
      <alignment horizontal="center" vertical="center"/>
    </xf>
    <xf numFmtId="49" fontId="103" fillId="0" borderId="0" xfId="0" applyNumberFormat="1" applyFont="1" applyAlignment="1">
      <alignment horizontal="right" vertical="top"/>
    </xf>
    <xf numFmtId="176" fontId="0" fillId="0" borderId="176" xfId="0" applyNumberFormat="1" applyBorder="1" applyAlignment="1">
      <alignment horizontal="left" vertical="center"/>
    </xf>
    <xf numFmtId="176" fontId="0" fillId="10" borderId="0" xfId="0" applyNumberFormat="1" applyFill="1" applyAlignment="1">
      <alignment horizontal="left" vertical="center"/>
    </xf>
    <xf numFmtId="0" fontId="103" fillId="0" borderId="4" xfId="0" applyFont="1" applyBorder="1" applyAlignment="1">
      <alignment horizontal="left" vertical="center"/>
    </xf>
    <xf numFmtId="0" fontId="103" fillId="0" borderId="0" xfId="0" applyFont="1" applyAlignment="1">
      <alignment horizontal="left" vertical="center"/>
    </xf>
    <xf numFmtId="0" fontId="103" fillId="0" borderId="5" xfId="0" applyFont="1" applyBorder="1" applyAlignment="1">
      <alignment horizontal="left" vertical="center"/>
    </xf>
    <xf numFmtId="0" fontId="6" fillId="0" borderId="0" xfId="0" applyFont="1" applyAlignment="1">
      <alignment horizontal="center" vertical="center" textRotation="255"/>
    </xf>
    <xf numFmtId="0" fontId="6" fillId="0" borderId="0" xfId="0" applyFont="1" applyAlignment="1">
      <alignment vertical="center" textRotation="255"/>
    </xf>
    <xf numFmtId="0" fontId="103" fillId="0" borderId="11" xfId="0" applyFont="1" applyBorder="1" applyAlignment="1">
      <alignment horizontal="center" vertical="center"/>
    </xf>
    <xf numFmtId="0" fontId="103" fillId="0" borderId="2" xfId="0" applyFont="1" applyBorder="1" applyAlignment="1">
      <alignment vertical="center" wrapText="1"/>
    </xf>
    <xf numFmtId="0" fontId="103" fillId="0" borderId="9" xfId="0" applyFont="1" applyBorder="1" applyAlignment="1">
      <alignment horizontal="center" vertical="center"/>
    </xf>
    <xf numFmtId="0" fontId="103" fillId="0" borderId="10" xfId="0" applyFont="1" applyBorder="1" applyAlignment="1">
      <alignment horizontal="center" vertical="center"/>
    </xf>
    <xf numFmtId="0" fontId="0" fillId="5" borderId="193" xfId="0" applyFill="1" applyBorder="1">
      <alignment vertical="center"/>
    </xf>
    <xf numFmtId="182" fontId="6" fillId="3" borderId="1" xfId="0" applyNumberFormat="1" applyFont="1" applyFill="1" applyBorder="1" applyAlignment="1">
      <alignment horizontal="right" vertical="center"/>
    </xf>
    <xf numFmtId="182" fontId="6" fillId="3" borderId="30" xfId="0" applyNumberFormat="1" applyFont="1" applyFill="1" applyBorder="1" applyAlignment="1">
      <alignment horizontal="right" vertical="center"/>
    </xf>
    <xf numFmtId="182" fontId="6" fillId="3" borderId="33" xfId="0" applyNumberFormat="1" applyFont="1" applyFill="1" applyBorder="1" applyAlignment="1">
      <alignment horizontal="right" vertical="center"/>
    </xf>
    <xf numFmtId="182" fontId="6" fillId="3" borderId="25" xfId="0" applyNumberFormat="1" applyFont="1" applyFill="1" applyBorder="1" applyAlignment="1">
      <alignment horizontal="right" vertical="center"/>
    </xf>
    <xf numFmtId="182" fontId="6" fillId="25" borderId="1" xfId="0" applyNumberFormat="1" applyFont="1" applyFill="1" applyBorder="1" applyAlignment="1">
      <alignment horizontal="right" vertical="center"/>
    </xf>
    <xf numFmtId="182" fontId="6" fillId="25" borderId="30" xfId="0" applyNumberFormat="1" applyFont="1" applyFill="1" applyBorder="1" applyAlignment="1">
      <alignment horizontal="right" vertical="center"/>
    </xf>
    <xf numFmtId="182" fontId="6" fillId="25" borderId="33" xfId="0" applyNumberFormat="1" applyFont="1" applyFill="1" applyBorder="1" applyAlignment="1">
      <alignment horizontal="right" vertical="center"/>
    </xf>
    <xf numFmtId="182" fontId="6" fillId="25" borderId="25" xfId="0" applyNumberFormat="1" applyFont="1" applyFill="1" applyBorder="1" applyAlignment="1">
      <alignment horizontal="right" vertical="center"/>
    </xf>
    <xf numFmtId="0" fontId="6" fillId="0" borderId="11" xfId="0" applyFont="1" applyBorder="1" applyAlignment="1">
      <alignment horizontal="right" vertical="center"/>
    </xf>
    <xf numFmtId="182" fontId="6" fillId="3" borderId="22" xfId="0" applyNumberFormat="1" applyFont="1" applyFill="1" applyBorder="1" applyAlignment="1">
      <alignment horizontal="right" vertical="center"/>
    </xf>
    <xf numFmtId="0" fontId="6" fillId="0" borderId="232" xfId="0" applyFont="1" applyBorder="1" applyAlignment="1">
      <alignment horizontal="center" vertical="center"/>
    </xf>
    <xf numFmtId="0" fontId="6" fillId="0" borderId="7" xfId="0" applyFont="1" applyBorder="1" applyAlignment="1">
      <alignment horizontal="right" vertical="top"/>
    </xf>
    <xf numFmtId="0" fontId="6" fillId="0" borderId="0" xfId="0" applyFont="1" applyAlignment="1">
      <alignment horizontal="right" vertical="top" shrinkToFit="1"/>
    </xf>
    <xf numFmtId="182" fontId="6" fillId="3" borderId="33" xfId="0" applyNumberFormat="1" applyFont="1" applyFill="1" applyBorder="1" applyAlignment="1">
      <alignment horizontal="center" vertical="center"/>
    </xf>
    <xf numFmtId="182" fontId="6" fillId="3" borderId="22" xfId="0" applyNumberFormat="1" applyFont="1" applyFill="1" applyBorder="1" applyAlignment="1">
      <alignment horizontal="center" vertical="center"/>
    </xf>
    <xf numFmtId="0" fontId="0" fillId="10" borderId="2" xfId="0" applyFill="1" applyBorder="1" applyAlignment="1">
      <alignment vertical="center" shrinkToFit="1"/>
    </xf>
    <xf numFmtId="0" fontId="0" fillId="10" borderId="233" xfId="0" applyFill="1" applyBorder="1">
      <alignment vertical="center"/>
    </xf>
    <xf numFmtId="0" fontId="0" fillId="10" borderId="233" xfId="0" applyFill="1" applyBorder="1" applyAlignment="1">
      <alignment horizontal="left" vertical="center" wrapText="1"/>
    </xf>
    <xf numFmtId="0" fontId="101" fillId="26" borderId="0" xfId="0" applyFont="1" applyFill="1" applyAlignment="1">
      <alignment vertical="center" wrapText="1"/>
    </xf>
    <xf numFmtId="0" fontId="101" fillId="26" borderId="40" xfId="0" applyFont="1" applyFill="1" applyBorder="1" applyAlignment="1">
      <alignment horizontal="left" vertical="center" wrapText="1"/>
    </xf>
    <xf numFmtId="0" fontId="101" fillId="26" borderId="0" xfId="0" applyFont="1" applyFill="1" applyAlignment="1">
      <alignment horizontal="left" vertical="center" wrapText="1"/>
    </xf>
    <xf numFmtId="0" fontId="101" fillId="26" borderId="39" xfId="0" applyFont="1" applyFill="1" applyBorder="1" applyAlignment="1">
      <alignment vertical="center" wrapText="1"/>
    </xf>
    <xf numFmtId="0" fontId="101" fillId="26" borderId="48" xfId="0" applyFont="1" applyFill="1" applyBorder="1" applyAlignment="1">
      <alignment vertical="center" wrapText="1"/>
    </xf>
    <xf numFmtId="0" fontId="101" fillId="26" borderId="67" xfId="0" applyFont="1" applyFill="1" applyBorder="1" applyAlignment="1">
      <alignment horizontal="left" vertical="center" wrapText="1"/>
    </xf>
    <xf numFmtId="0" fontId="101" fillId="26" borderId="41" xfId="0" applyFont="1" applyFill="1" applyBorder="1" applyAlignment="1">
      <alignment vertical="center" wrapText="1"/>
    </xf>
    <xf numFmtId="0" fontId="101" fillId="26" borderId="41" xfId="0" applyFont="1" applyFill="1" applyBorder="1" applyAlignment="1">
      <alignment horizontal="left" vertical="center" wrapText="1"/>
    </xf>
    <xf numFmtId="0" fontId="101" fillId="26" borderId="40" xfId="0" applyFont="1" applyFill="1" applyBorder="1" applyAlignment="1">
      <alignment vertical="center" wrapText="1"/>
    </xf>
    <xf numFmtId="0" fontId="99" fillId="26" borderId="115" xfId="0" applyFont="1" applyFill="1" applyBorder="1" applyAlignment="1">
      <alignment vertical="center" wrapText="1"/>
    </xf>
    <xf numFmtId="0" fontId="99" fillId="26" borderId="21" xfId="0" applyFont="1" applyFill="1" applyBorder="1" applyAlignment="1">
      <alignment horizontal="left" vertical="center" wrapText="1"/>
    </xf>
    <xf numFmtId="0" fontId="99" fillId="26" borderId="102" xfId="0" applyFont="1" applyFill="1" applyBorder="1" applyAlignment="1">
      <alignment horizontal="left" vertical="center" wrapText="1"/>
    </xf>
    <xf numFmtId="176" fontId="101" fillId="23" borderId="37" xfId="0" applyNumberFormat="1" applyFont="1" applyFill="1" applyBorder="1" applyAlignment="1">
      <alignment vertical="center" wrapText="1"/>
    </xf>
    <xf numFmtId="182" fontId="99" fillId="0" borderId="96" xfId="0" applyNumberFormat="1" applyFont="1" applyBorder="1" applyAlignment="1">
      <alignment horizontal="left" vertical="center" wrapText="1"/>
    </xf>
    <xf numFmtId="0" fontId="1" fillId="0" borderId="0" xfId="0" applyFont="1" applyAlignment="1">
      <alignment horizontal="centerContinuous" vertical="center"/>
    </xf>
    <xf numFmtId="0" fontId="6" fillId="0" borderId="0" xfId="0" applyFont="1" applyAlignment="1">
      <alignment horizontal="centerContinuous" vertical="center"/>
    </xf>
    <xf numFmtId="176" fontId="0" fillId="0" borderId="0" xfId="0" applyNumberFormat="1">
      <alignment vertical="center"/>
    </xf>
    <xf numFmtId="0" fontId="6" fillId="6" borderId="0" xfId="0" applyFont="1" applyFill="1">
      <alignment vertical="center"/>
    </xf>
    <xf numFmtId="0" fontId="0" fillId="6" borderId="0" xfId="0" applyFill="1">
      <alignment vertical="center"/>
    </xf>
    <xf numFmtId="0" fontId="61" fillId="0" borderId="0" xfId="0" applyFont="1">
      <alignment vertical="center"/>
    </xf>
    <xf numFmtId="0" fontId="103" fillId="0" borderId="13" xfId="0" applyFont="1" applyBorder="1" applyAlignment="1">
      <alignment horizontal="center" vertical="center"/>
    </xf>
    <xf numFmtId="182" fontId="6" fillId="0" borderId="33" xfId="0" applyNumberFormat="1" applyFont="1" applyBorder="1" applyAlignment="1">
      <alignment horizontal="center" vertical="center"/>
    </xf>
    <xf numFmtId="182" fontId="6" fillId="27" borderId="33" xfId="0" applyNumberFormat="1" applyFont="1" applyFill="1" applyBorder="1" applyAlignment="1">
      <alignment horizontal="center" vertical="center"/>
    </xf>
    <xf numFmtId="185" fontId="6" fillId="27" borderId="34" xfId="0" applyNumberFormat="1" applyFont="1" applyFill="1" applyBorder="1" applyAlignment="1">
      <alignment horizontal="center" vertical="center"/>
    </xf>
    <xf numFmtId="182" fontId="6" fillId="27" borderId="34" xfId="0" applyNumberFormat="1" applyFont="1" applyFill="1" applyBorder="1" applyAlignment="1">
      <alignment horizontal="center" vertical="center"/>
    </xf>
    <xf numFmtId="182" fontId="6" fillId="27" borderId="35" xfId="0" applyNumberFormat="1" applyFont="1" applyFill="1" applyBorder="1" applyAlignment="1">
      <alignment horizontal="center" vertical="center"/>
    </xf>
    <xf numFmtId="182" fontId="6" fillId="0" borderId="22" xfId="0" applyNumberFormat="1" applyFont="1" applyBorder="1" applyAlignment="1">
      <alignment horizontal="center" vertical="center"/>
    </xf>
    <xf numFmtId="182" fontId="6" fillId="27" borderId="22" xfId="0" applyNumberFormat="1" applyFont="1" applyFill="1" applyBorder="1" applyAlignment="1">
      <alignment horizontal="center" vertical="center"/>
    </xf>
    <xf numFmtId="185" fontId="6" fillId="27" borderId="23" xfId="0" applyNumberFormat="1" applyFont="1" applyFill="1" applyBorder="1" applyAlignment="1">
      <alignment horizontal="center" vertical="center"/>
    </xf>
    <xf numFmtId="182" fontId="6" fillId="27" borderId="23" xfId="0" applyNumberFormat="1" applyFont="1" applyFill="1" applyBorder="1" applyAlignment="1">
      <alignment horizontal="center" vertical="center"/>
    </xf>
    <xf numFmtId="182" fontId="6" fillId="27" borderId="24" xfId="0" applyNumberFormat="1" applyFont="1" applyFill="1" applyBorder="1" applyAlignment="1">
      <alignment horizontal="center" vertical="center"/>
    </xf>
    <xf numFmtId="0" fontId="58" fillId="5" borderId="101" xfId="0" applyFont="1" applyFill="1" applyBorder="1" applyAlignment="1">
      <alignment vertical="center" wrapText="1"/>
    </xf>
    <xf numFmtId="0" fontId="58" fillId="5" borderId="98" xfId="0" applyFont="1" applyFill="1" applyBorder="1" applyAlignment="1">
      <alignment vertical="center" wrapText="1"/>
    </xf>
    <xf numFmtId="0" fontId="58" fillId="0" borderId="95" xfId="0" applyFont="1" applyBorder="1" applyAlignment="1">
      <alignment horizontal="left" vertical="center" wrapText="1"/>
    </xf>
    <xf numFmtId="0" fontId="58" fillId="0" borderId="95" xfId="0" applyFont="1" applyBorder="1" applyAlignment="1">
      <alignment vertical="center" wrapText="1"/>
    </xf>
    <xf numFmtId="0" fontId="101" fillId="23" borderId="234" xfId="0" applyFont="1" applyFill="1" applyBorder="1" applyAlignment="1">
      <alignment vertical="center" wrapText="1"/>
    </xf>
    <xf numFmtId="0" fontId="101" fillId="0" borderId="40" xfId="0" applyFont="1" applyBorder="1" applyAlignment="1">
      <alignment horizontal="left" vertical="center" wrapText="1"/>
    </xf>
    <xf numFmtId="185" fontId="101" fillId="23" borderId="40" xfId="0" applyNumberFormat="1" applyFont="1" applyFill="1" applyBorder="1" applyAlignment="1">
      <alignment horizontal="left" vertical="center" wrapText="1"/>
    </xf>
    <xf numFmtId="185" fontId="101" fillId="0" borderId="40" xfId="0" applyNumberFormat="1" applyFont="1" applyBorder="1" applyAlignment="1">
      <alignment horizontal="left" vertical="center" wrapText="1"/>
    </xf>
    <xf numFmtId="180" fontId="101" fillId="0" borderId="40" xfId="0" applyNumberFormat="1" applyFont="1" applyBorder="1" applyAlignment="1">
      <alignment horizontal="left" vertical="center" wrapText="1"/>
    </xf>
    <xf numFmtId="0" fontId="0" fillId="28" borderId="11" xfId="0" applyFill="1" applyBorder="1">
      <alignment vertical="center"/>
    </xf>
    <xf numFmtId="0" fontId="0" fillId="28" borderId="69" xfId="0" applyFill="1" applyBorder="1" applyAlignment="1">
      <alignment horizontal="left" vertical="center" wrapText="1"/>
    </xf>
    <xf numFmtId="0" fontId="59" fillId="0" borderId="0" xfId="0" applyFont="1" applyAlignment="1">
      <alignment horizontal="right" vertical="top"/>
    </xf>
    <xf numFmtId="0" fontId="59" fillId="0" borderId="0" xfId="0" applyFont="1" applyAlignment="1">
      <alignment horizontal="center" vertical="top"/>
    </xf>
    <xf numFmtId="0" fontId="103" fillId="0" borderId="0" xfId="0" applyFont="1" applyAlignment="1">
      <alignment vertical="top" shrinkToFit="1"/>
    </xf>
    <xf numFmtId="0" fontId="103" fillId="0" borderId="0" xfId="0" applyFont="1" applyAlignment="1">
      <alignment horizontal="right" vertical="center"/>
    </xf>
    <xf numFmtId="0" fontId="39" fillId="0" borderId="0" xfId="0" applyFont="1" applyAlignment="1">
      <alignment vertical="top" wrapText="1"/>
    </xf>
    <xf numFmtId="0" fontId="39" fillId="0" borderId="21" xfId="0" applyFont="1" applyBorder="1" applyAlignment="1">
      <alignment horizontal="center" vertical="center"/>
    </xf>
    <xf numFmtId="0" fontId="39" fillId="0" borderId="55" xfId="0" applyFont="1" applyBorder="1" applyAlignment="1">
      <alignment horizontal="center" vertical="center"/>
    </xf>
    <xf numFmtId="0" fontId="113" fillId="0" borderId="0" xfId="0" applyFont="1" applyAlignment="1">
      <alignment horizontal="center" vertical="center"/>
    </xf>
    <xf numFmtId="0" fontId="103" fillId="6" borderId="0" xfId="0" applyFont="1" applyFill="1">
      <alignment vertical="center"/>
    </xf>
    <xf numFmtId="0" fontId="103" fillId="3" borderId="0" xfId="0" applyFont="1" applyFill="1">
      <alignment vertical="center"/>
    </xf>
    <xf numFmtId="0" fontId="39" fillId="0" borderId="0" xfId="0" applyFont="1" applyAlignment="1">
      <alignment vertical="top"/>
    </xf>
    <xf numFmtId="0" fontId="103" fillId="8" borderId="0" xfId="0" applyFont="1" applyFill="1">
      <alignment vertical="center"/>
    </xf>
    <xf numFmtId="0" fontId="39" fillId="0" borderId="0" xfId="0" applyFont="1" applyAlignment="1">
      <alignment horizontal="left" vertical="top"/>
    </xf>
    <xf numFmtId="0" fontId="39" fillId="0" borderId="0" xfId="0" applyFont="1" applyAlignment="1">
      <alignment horizontal="left" vertical="center" wrapText="1"/>
    </xf>
    <xf numFmtId="0" fontId="103" fillId="2" borderId="0" xfId="0" applyFont="1" applyFill="1">
      <alignment vertical="center"/>
    </xf>
    <xf numFmtId="0" fontId="39" fillId="0" borderId="0" xfId="0" applyFont="1" applyAlignment="1">
      <alignment horizontal="right" vertical="top"/>
    </xf>
    <xf numFmtId="0" fontId="39" fillId="0" borderId="7" xfId="0" applyFont="1" applyBorder="1" applyAlignment="1">
      <alignment horizontal="left" vertical="top"/>
    </xf>
    <xf numFmtId="49" fontId="39" fillId="0" borderId="0" xfId="0" applyNumberFormat="1" applyFont="1" applyAlignment="1">
      <alignment horizontal="right" vertical="top"/>
    </xf>
    <xf numFmtId="183" fontId="39" fillId="0" borderId="0" xfId="0" applyNumberFormat="1" applyFont="1">
      <alignment vertical="center"/>
    </xf>
    <xf numFmtId="199" fontId="39" fillId="0" borderId="0" xfId="0" applyNumberFormat="1" applyFont="1">
      <alignment vertical="center"/>
    </xf>
    <xf numFmtId="200" fontId="39" fillId="0" borderId="0" xfId="0" applyNumberFormat="1" applyFont="1">
      <alignment vertical="center"/>
    </xf>
    <xf numFmtId="0" fontId="10" fillId="24" borderId="0" xfId="0" applyFont="1" applyFill="1">
      <alignment vertical="center"/>
    </xf>
    <xf numFmtId="178" fontId="117" fillId="0" borderId="102" xfId="0" applyNumberFormat="1" applyFont="1" applyBorder="1" applyAlignment="1">
      <alignment horizontal="center" vertical="center" wrapText="1"/>
    </xf>
    <xf numFmtId="0" fontId="6" fillId="0" borderId="21" xfId="0" applyFont="1" applyBorder="1">
      <alignment vertical="center"/>
    </xf>
    <xf numFmtId="0" fontId="6" fillId="27" borderId="14" xfId="0" applyFont="1" applyFill="1" applyBorder="1" applyAlignment="1">
      <alignment horizontal="center" vertical="center"/>
    </xf>
    <xf numFmtId="0" fontId="6" fillId="27" borderId="1" xfId="0" applyFont="1" applyFill="1" applyBorder="1" applyAlignment="1">
      <alignment horizontal="center" vertical="center"/>
    </xf>
    <xf numFmtId="0" fontId="6" fillId="27" borderId="2" xfId="0" applyFont="1" applyFill="1" applyBorder="1" applyAlignment="1">
      <alignment horizontal="center" vertical="center"/>
    </xf>
    <xf numFmtId="0" fontId="6" fillId="27" borderId="3" xfId="0" applyFont="1" applyFill="1" applyBorder="1" applyAlignment="1">
      <alignment horizontal="center" vertical="center"/>
    </xf>
    <xf numFmtId="0" fontId="6" fillId="0" borderId="21" xfId="0" applyFont="1" applyBorder="1" applyAlignment="1">
      <alignment vertical="top"/>
    </xf>
    <xf numFmtId="0" fontId="101" fillId="0" borderId="3" xfId="0" applyFont="1" applyBorder="1" applyAlignment="1">
      <alignment horizontal="left" vertical="center" wrapText="1"/>
    </xf>
    <xf numFmtId="0" fontId="104" fillId="0" borderId="0" xfId="0" applyFont="1" applyAlignment="1">
      <alignment vertical="top"/>
    </xf>
    <xf numFmtId="0" fontId="107" fillId="0" borderId="0" xfId="0" applyFont="1">
      <alignment vertical="center"/>
    </xf>
    <xf numFmtId="0" fontId="10" fillId="0" borderId="0" xfId="0" applyFont="1">
      <alignment vertical="center"/>
    </xf>
    <xf numFmtId="0" fontId="106" fillId="0" borderId="0" xfId="0" applyFont="1">
      <alignment vertical="center"/>
    </xf>
    <xf numFmtId="0" fontId="105" fillId="0" borderId="0" xfId="0" applyFont="1" applyAlignment="1">
      <alignment vertical="center" wrapText="1"/>
    </xf>
    <xf numFmtId="0" fontId="6" fillId="8" borderId="0" xfId="0" applyFont="1" applyFill="1" applyAlignment="1">
      <alignment horizontal="left" vertical="center"/>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187" fontId="6" fillId="3" borderId="11" xfId="0" applyNumberFormat="1" applyFont="1" applyFill="1" applyBorder="1" applyAlignment="1">
      <alignment horizontal="center" vertical="center"/>
    </xf>
    <xf numFmtId="187" fontId="6" fillId="3" borderId="13" xfId="0" applyNumberFormat="1" applyFont="1" applyFill="1" applyBorder="1" applyAlignment="1">
      <alignment horizontal="center" vertical="center"/>
    </xf>
    <xf numFmtId="187" fontId="6" fillId="3" borderId="14" xfId="0" applyNumberFormat="1" applyFont="1" applyFill="1" applyBorder="1" applyAlignment="1">
      <alignment horizontal="center" vertical="center"/>
    </xf>
    <xf numFmtId="176" fontId="59" fillId="3" borderId="21" xfId="0" applyNumberFormat="1" applyFont="1" applyFill="1" applyBorder="1" applyAlignment="1">
      <alignment horizontal="center" vertical="center" shrinkToFit="1"/>
    </xf>
    <xf numFmtId="0" fontId="42" fillId="0" borderId="0" xfId="0" applyFont="1" applyAlignment="1">
      <alignment horizontal="right" vertical="top"/>
    </xf>
    <xf numFmtId="0" fontId="33" fillId="0" borderId="0" xfId="0" applyFont="1" applyAlignment="1">
      <alignment horizontal="left" vertical="center" wrapText="1"/>
    </xf>
    <xf numFmtId="0" fontId="33" fillId="0" borderId="0" xfId="0" applyFont="1" applyAlignment="1">
      <alignment horizontal="left" vertical="top" wrapText="1"/>
    </xf>
    <xf numFmtId="0" fontId="44" fillId="0" borderId="0" xfId="0" applyFont="1" applyAlignment="1">
      <alignment horizontal="left" vertical="top" wrapText="1"/>
    </xf>
    <xf numFmtId="0" fontId="13" fillId="0" borderId="0" xfId="0" applyFont="1" applyAlignment="1">
      <alignment horizontal="center" vertical="center" shrinkToFit="1"/>
    </xf>
    <xf numFmtId="0" fontId="13" fillId="0" borderId="0" xfId="0" applyFont="1">
      <alignment vertical="center"/>
    </xf>
    <xf numFmtId="0" fontId="33" fillId="0" borderId="0" xfId="0" applyFont="1" applyAlignment="1">
      <alignment horizontal="center" vertical="center" wrapText="1"/>
    </xf>
    <xf numFmtId="188" fontId="13" fillId="0" borderId="0" xfId="0" applyNumberFormat="1" applyFont="1">
      <alignment vertical="center"/>
    </xf>
    <xf numFmtId="188" fontId="13" fillId="0" borderId="0" xfId="0" applyNumberFormat="1" applyFont="1" applyAlignment="1">
      <alignment horizontal="center" vertical="center" wrapText="1"/>
    </xf>
    <xf numFmtId="188" fontId="13" fillId="0" borderId="0" xfId="0" applyNumberFormat="1" applyFont="1" applyAlignment="1">
      <alignment horizontal="center" vertical="center"/>
    </xf>
    <xf numFmtId="0" fontId="13" fillId="0" borderId="0" xfId="0" applyFont="1" applyAlignment="1">
      <alignment horizontal="left" vertical="center"/>
    </xf>
    <xf numFmtId="0" fontId="25" fillId="0" borderId="3" xfId="0" applyFont="1" applyBorder="1" applyAlignment="1">
      <alignment vertical="center" wrapText="1"/>
    </xf>
    <xf numFmtId="0" fontId="13" fillId="0" borderId="3" xfId="0" applyFont="1" applyBorder="1" applyAlignment="1">
      <alignment vertical="center" wrapText="1"/>
    </xf>
    <xf numFmtId="188" fontId="13" fillId="0" borderId="0" xfId="0" applyNumberFormat="1" applyFont="1" applyAlignment="1">
      <alignment horizontal="center" vertical="top" wrapText="1"/>
    </xf>
    <xf numFmtId="0" fontId="101" fillId="0" borderId="3" xfId="0" applyFont="1" applyBorder="1" applyAlignment="1">
      <alignment vertical="center" wrapText="1"/>
    </xf>
    <xf numFmtId="188" fontId="101" fillId="0" borderId="0" xfId="0" applyNumberFormat="1" applyFont="1" applyAlignment="1">
      <alignment horizontal="center" vertical="top" wrapText="1"/>
    </xf>
    <xf numFmtId="0" fontId="101" fillId="0" borderId="0" xfId="0" applyFont="1">
      <alignment vertical="center"/>
    </xf>
    <xf numFmtId="188" fontId="101" fillId="0" borderId="0" xfId="0" applyNumberFormat="1" applyFont="1" applyAlignment="1">
      <alignment horizontal="center" vertical="center" wrapText="1"/>
    </xf>
    <xf numFmtId="0" fontId="13" fillId="0" borderId="0" xfId="0" applyFont="1" applyAlignment="1">
      <alignment horizontal="center" vertical="center" wrapText="1"/>
    </xf>
    <xf numFmtId="0" fontId="13" fillId="0" borderId="3" xfId="0" applyFont="1" applyBorder="1" applyAlignment="1">
      <alignment horizontal="left" vertical="center" wrapText="1"/>
    </xf>
    <xf numFmtId="188" fontId="25" fillId="0" borderId="0" xfId="0" applyNumberFormat="1" applyFont="1" applyAlignment="1">
      <alignment horizontal="center" vertical="center"/>
    </xf>
    <xf numFmtId="0" fontId="25" fillId="0" borderId="0" xfId="0" applyFont="1">
      <alignment vertical="center"/>
    </xf>
    <xf numFmtId="0" fontId="34" fillId="0" borderId="2" xfId="0" applyFont="1" applyBorder="1" applyAlignment="1">
      <alignment horizontal="left" vertical="center"/>
    </xf>
    <xf numFmtId="0" fontId="34" fillId="11" borderId="11" xfId="0" applyFont="1" applyFill="1" applyBorder="1" applyAlignment="1" applyProtection="1">
      <alignment horizontal="center" vertical="center" wrapText="1"/>
      <protection locked="0"/>
    </xf>
    <xf numFmtId="0" fontId="34" fillId="0" borderId="14" xfId="0" applyFont="1" applyBorder="1" applyAlignment="1">
      <alignment horizontal="left" vertical="center" wrapText="1"/>
    </xf>
    <xf numFmtId="0" fontId="34" fillId="11" borderId="0" xfId="0" applyFont="1" applyFill="1" applyAlignment="1" applyProtection="1">
      <alignment horizontal="left" vertical="center"/>
      <protection locked="0"/>
    </xf>
    <xf numFmtId="0" fontId="34" fillId="11" borderId="5" xfId="0" applyFont="1" applyFill="1" applyBorder="1" applyAlignment="1" applyProtection="1">
      <alignment horizontal="left" vertical="center"/>
      <protection locked="0"/>
    </xf>
    <xf numFmtId="188" fontId="25" fillId="0" borderId="0" xfId="0" applyNumberFormat="1" applyFont="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xf>
    <xf numFmtId="0" fontId="46" fillId="0" borderId="0" xfId="0" applyFont="1" applyAlignment="1">
      <alignment horizontal="center" vertical="center"/>
    </xf>
    <xf numFmtId="0" fontId="48" fillId="0" borderId="0" xfId="0" applyFont="1">
      <alignment vertical="center"/>
    </xf>
    <xf numFmtId="188" fontId="25" fillId="0" borderId="0" xfId="0" applyNumberFormat="1" applyFont="1" applyAlignment="1">
      <alignment horizontal="center" vertical="top" wrapText="1"/>
    </xf>
    <xf numFmtId="0" fontId="25" fillId="11" borderId="3" xfId="0" applyFont="1" applyFill="1" applyBorder="1" applyAlignment="1" applyProtection="1">
      <alignment vertical="center" wrapText="1"/>
      <protection locked="0"/>
    </xf>
    <xf numFmtId="0" fontId="25" fillId="0" borderId="0" xfId="0" applyFont="1" applyAlignment="1">
      <alignment horizontal="center" vertical="center" wrapText="1"/>
    </xf>
    <xf numFmtId="188" fontId="25" fillId="0" borderId="0" xfId="0" applyNumberFormat="1" applyFont="1">
      <alignment vertical="center"/>
    </xf>
    <xf numFmtId="0" fontId="46" fillId="0" borderId="92" xfId="0" applyFont="1" applyBorder="1" applyAlignment="1">
      <alignment horizontal="center" vertical="center"/>
    </xf>
    <xf numFmtId="0" fontId="0" fillId="0" borderId="3" xfId="0" applyBorder="1" applyAlignment="1">
      <alignment horizontal="left" vertical="center" wrapText="1"/>
    </xf>
    <xf numFmtId="0" fontId="33" fillId="0" borderId="0" xfId="0" applyFont="1" applyAlignment="1">
      <alignment horizontal="right" vertical="center"/>
    </xf>
    <xf numFmtId="0" fontId="33" fillId="0" borderId="0" xfId="0" applyFont="1">
      <alignment vertical="center"/>
    </xf>
    <xf numFmtId="0" fontId="6" fillId="0" borderId="240" xfId="0" applyFont="1" applyBorder="1" applyAlignment="1">
      <alignment vertical="top"/>
    </xf>
    <xf numFmtId="0" fontId="103" fillId="0" borderId="0" xfId="0" applyFont="1" applyAlignment="1">
      <alignment vertical="top" wrapText="1"/>
    </xf>
    <xf numFmtId="0" fontId="103" fillId="0" borderId="0" xfId="0" quotePrefix="1" applyFont="1" applyAlignment="1">
      <alignment horizontal="left" vertical="top"/>
    </xf>
    <xf numFmtId="0" fontId="103" fillId="0" borderId="0" xfId="0" applyFont="1" applyAlignment="1">
      <alignment horizontal="right" vertical="top" wrapText="1"/>
    </xf>
    <xf numFmtId="0" fontId="103" fillId="0" borderId="0" xfId="0" quotePrefix="1" applyFont="1" applyAlignment="1">
      <alignment vertical="top" wrapText="1"/>
    </xf>
    <xf numFmtId="176" fontId="0" fillId="10" borderId="0" xfId="0" applyNumberFormat="1" applyFill="1" applyAlignment="1">
      <alignment vertical="center" shrinkToFit="1"/>
    </xf>
    <xf numFmtId="0" fontId="0" fillId="10" borderId="7" xfId="0" applyFill="1" applyBorder="1">
      <alignment vertical="center"/>
    </xf>
    <xf numFmtId="0" fontId="124" fillId="10" borderId="0" xfId="0" applyFont="1" applyFill="1">
      <alignment vertical="center"/>
    </xf>
    <xf numFmtId="0" fontId="0" fillId="2" borderId="241" xfId="0" applyFill="1" applyBorder="1">
      <alignment vertical="center"/>
    </xf>
    <xf numFmtId="0" fontId="0" fillId="10" borderId="4" xfId="0" applyFill="1" applyBorder="1">
      <alignment vertical="center"/>
    </xf>
    <xf numFmtId="0" fontId="125" fillId="0" borderId="0" xfId="0" applyFont="1">
      <alignment vertical="center"/>
    </xf>
    <xf numFmtId="0" fontId="124" fillId="10" borderId="242" xfId="0" applyFont="1" applyFill="1" applyBorder="1">
      <alignment vertical="center"/>
    </xf>
    <xf numFmtId="0" fontId="0" fillId="0" borderId="243" xfId="0" applyBorder="1" applyAlignment="1">
      <alignment horizontal="center" vertical="center"/>
    </xf>
    <xf numFmtId="0" fontId="0" fillId="0" borderId="176" xfId="0" applyBorder="1" applyAlignment="1">
      <alignment horizontal="center" vertical="center"/>
    </xf>
    <xf numFmtId="0" fontId="0" fillId="0" borderId="70" xfId="0" applyBorder="1" applyAlignment="1">
      <alignment horizontal="center" vertical="center"/>
    </xf>
    <xf numFmtId="0" fontId="6" fillId="8" borderId="0" xfId="0" applyFont="1" applyFill="1" applyAlignment="1">
      <alignment horizontal="justify" vertical="center"/>
    </xf>
    <xf numFmtId="0" fontId="6" fillId="8" borderId="0" xfId="0" applyFont="1" applyFill="1" applyAlignment="1">
      <alignment horizontal="left" vertical="center" shrinkToFit="1"/>
    </xf>
    <xf numFmtId="0" fontId="6" fillId="6" borderId="0" xfId="0" applyFont="1" applyFill="1" applyAlignment="1">
      <alignment horizontal="left" vertical="center" indent="2"/>
    </xf>
    <xf numFmtId="176" fontId="6" fillId="8" borderId="0" xfId="0" applyNumberFormat="1" applyFont="1" applyFill="1" applyAlignment="1">
      <alignment horizontal="left" vertical="center" wrapText="1"/>
    </xf>
    <xf numFmtId="0" fontId="6" fillId="0" borderId="0" xfId="0" applyFont="1" applyAlignment="1">
      <alignment horizontal="center" vertical="center"/>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6" fillId="6" borderId="0" xfId="0" applyFont="1" applyFill="1" applyAlignment="1">
      <alignment horizontal="left" vertical="center"/>
    </xf>
    <xf numFmtId="0" fontId="6" fillId="0" borderId="0" xfId="0" applyFont="1" applyAlignment="1">
      <alignment horizontal="right" vertical="center"/>
    </xf>
    <xf numFmtId="0" fontId="6" fillId="6" borderId="0" xfId="0" applyFont="1" applyFill="1" applyAlignment="1">
      <alignment horizontal="left" vertical="center" shrinkToFit="1"/>
    </xf>
    <xf numFmtId="0" fontId="6" fillId="8" borderId="0" xfId="0" applyFont="1" applyFill="1" applyAlignment="1">
      <alignment horizontal="left" vertical="center"/>
    </xf>
    <xf numFmtId="0" fontId="1" fillId="0" borderId="0" xfId="0" applyFont="1" applyAlignment="1">
      <alignment horizontal="center" vertical="center"/>
    </xf>
    <xf numFmtId="0" fontId="6" fillId="0" borderId="0" xfId="0" applyFont="1" applyAlignment="1">
      <alignment horizontal="justify" vertical="center"/>
    </xf>
    <xf numFmtId="0" fontId="0" fillId="0" borderId="14" xfId="0" applyBorder="1" applyAlignment="1">
      <alignment horizontal="left" vertical="center"/>
    </xf>
    <xf numFmtId="0" fontId="0" fillId="0" borderId="21" xfId="0" applyBorder="1" applyAlignment="1">
      <alignment horizontal="left" vertical="center"/>
    </xf>
    <xf numFmtId="0" fontId="0" fillId="10" borderId="0" xfId="0" applyFill="1" applyAlignment="1">
      <alignment horizontal="left" vertical="center" wrapText="1"/>
    </xf>
    <xf numFmtId="0" fontId="0" fillId="2" borderId="151" xfId="0" applyFill="1" applyBorder="1" applyAlignment="1">
      <alignment horizontal="left" vertical="center"/>
    </xf>
    <xf numFmtId="0" fontId="0" fillId="2" borderId="182" xfId="0" applyFill="1" applyBorder="1" applyAlignment="1">
      <alignment horizontal="left" vertical="center"/>
    </xf>
    <xf numFmtId="0" fontId="0" fillId="0" borderId="188" xfId="0" applyBorder="1" applyAlignment="1">
      <alignment horizontal="left" vertical="center" wrapText="1"/>
    </xf>
    <xf numFmtId="0" fontId="0" fillId="0" borderId="183" xfId="0" applyBorder="1" applyAlignment="1">
      <alignment horizontal="left" vertical="center" wrapText="1"/>
    </xf>
    <xf numFmtId="0" fontId="47" fillId="21" borderId="0" xfId="0" applyFont="1" applyFill="1" applyAlignment="1">
      <alignment horizontal="left" vertical="top"/>
    </xf>
    <xf numFmtId="0" fontId="42" fillId="0" borderId="0" xfId="0" applyFont="1" applyAlignment="1">
      <alignment horizontal="left" vertical="top" wrapText="1"/>
    </xf>
    <xf numFmtId="0" fontId="74" fillId="22" borderId="0" xfId="0" applyFont="1" applyFill="1" applyAlignment="1">
      <alignment horizontal="left" vertical="top"/>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0" fillId="0" borderId="0" xfId="0" applyAlignment="1">
      <alignment horizontal="center" vertical="center"/>
    </xf>
    <xf numFmtId="0" fontId="4" fillId="0" borderId="21" xfId="0" applyFont="1" applyBorder="1" applyAlignment="1">
      <alignment horizontal="left" vertical="center" wrapText="1"/>
    </xf>
    <xf numFmtId="0" fontId="20" fillId="2" borderId="11"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4" fillId="0" borderId="12" xfId="0" applyFont="1" applyBorder="1" applyAlignment="1">
      <alignment horizontal="lef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20" fillId="0" borderId="9" xfId="0" applyFont="1" applyBorder="1" applyAlignment="1">
      <alignment horizontal="lef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20" fillId="0" borderId="21" xfId="0" applyFont="1" applyBorder="1" applyAlignment="1">
      <alignment horizontal="left" vertical="center" wrapText="1"/>
    </xf>
    <xf numFmtId="0" fontId="98" fillId="0" borderId="11" xfId="0" applyFont="1" applyBorder="1" applyAlignment="1">
      <alignment horizontal="center" vertical="center" wrapText="1"/>
    </xf>
    <xf numFmtId="0" fontId="98" fillId="0" borderId="13" xfId="0" applyFont="1" applyBorder="1" applyAlignment="1">
      <alignment horizontal="center" vertical="center" wrapText="1"/>
    </xf>
    <xf numFmtId="0" fontId="98" fillId="0" borderId="14" xfId="0" applyFont="1" applyBorder="1" applyAlignment="1">
      <alignment horizontal="center" vertical="center" wrapText="1"/>
    </xf>
    <xf numFmtId="0" fontId="101" fillId="0" borderId="21" xfId="0" applyFont="1" applyBorder="1" applyAlignment="1">
      <alignment horizontal="left" vertical="center" wrapText="1"/>
    </xf>
    <xf numFmtId="0" fontId="97" fillId="5" borderId="95" xfId="0" applyFont="1" applyFill="1" applyBorder="1" applyAlignment="1">
      <alignment horizontal="center" vertical="center" shrinkToFit="1"/>
    </xf>
    <xf numFmtId="0" fontId="98" fillId="5" borderId="96" xfId="0" applyFont="1" applyFill="1" applyBorder="1" applyAlignment="1">
      <alignment horizontal="center" vertical="center" shrinkToFit="1"/>
    </xf>
    <xf numFmtId="0" fontId="98" fillId="5" borderId="97" xfId="0" applyFont="1" applyFill="1" applyBorder="1" applyAlignment="1">
      <alignment horizontal="center" vertical="center" shrinkToFit="1"/>
    </xf>
    <xf numFmtId="0" fontId="98" fillId="5" borderId="98" xfId="0" applyFont="1" applyFill="1" applyBorder="1" applyAlignment="1">
      <alignment horizontal="center" vertical="center" wrapText="1"/>
    </xf>
    <xf numFmtId="0" fontId="98" fillId="5" borderId="99" xfId="0" applyFont="1" applyFill="1" applyBorder="1" applyAlignment="1">
      <alignment horizontal="center" vertical="center" wrapText="1"/>
    </xf>
    <xf numFmtId="0" fontId="98" fillId="5" borderId="100" xfId="0" applyFont="1" applyFill="1" applyBorder="1" applyAlignment="1">
      <alignment horizontal="center" vertical="center" wrapText="1"/>
    </xf>
    <xf numFmtId="0" fontId="98" fillId="0" borderId="11" xfId="0" applyFont="1" applyBorder="1" applyAlignment="1">
      <alignment horizontal="center" vertical="center" shrinkToFit="1"/>
    </xf>
    <xf numFmtId="0" fontId="98" fillId="0" borderId="13" xfId="0" applyFont="1" applyBorder="1" applyAlignment="1">
      <alignment horizontal="center" vertical="center" shrinkToFit="1"/>
    </xf>
    <xf numFmtId="0" fontId="98" fillId="0" borderId="14" xfId="0" applyFont="1" applyBorder="1" applyAlignment="1">
      <alignment horizontal="center" vertical="center" shrinkToFit="1"/>
    </xf>
    <xf numFmtId="186" fontId="99" fillId="0" borderId="11" xfId="0" applyNumberFormat="1" applyFont="1" applyBorder="1" applyAlignment="1">
      <alignment horizontal="center" vertical="center" wrapText="1"/>
    </xf>
    <xf numFmtId="0" fontId="0" fillId="0" borderId="107" xfId="0" applyBorder="1" applyAlignment="1">
      <alignment horizontal="center" vertical="center" wrapText="1"/>
    </xf>
    <xf numFmtId="180" fontId="99" fillId="0" borderId="11" xfId="0" applyNumberFormat="1" applyFont="1" applyBorder="1" applyAlignment="1">
      <alignment horizontal="left" vertical="center" wrapText="1"/>
    </xf>
    <xf numFmtId="180" fontId="0" fillId="0" borderId="107" xfId="0" applyNumberFormat="1" applyBorder="1" applyAlignment="1">
      <alignment horizontal="left" vertical="center" wrapText="1"/>
    </xf>
    <xf numFmtId="176" fontId="99" fillId="0" borderId="11" xfId="0" applyNumberFormat="1" applyFont="1" applyBorder="1" applyAlignment="1">
      <alignment horizontal="left" vertical="center" wrapText="1"/>
    </xf>
    <xf numFmtId="176" fontId="0" fillId="0" borderId="107" xfId="0" applyNumberFormat="1" applyBorder="1" applyAlignment="1">
      <alignment horizontal="left" vertical="center" wrapText="1"/>
    </xf>
    <xf numFmtId="179" fontId="99" fillId="0" borderId="11" xfId="0" applyNumberFormat="1" applyFont="1" applyBorder="1" applyAlignment="1">
      <alignment horizontal="left" vertical="center" wrapText="1"/>
    </xf>
    <xf numFmtId="179" fontId="0" fillId="0" borderId="107" xfId="0" applyNumberFormat="1" applyBorder="1" applyAlignment="1">
      <alignment horizontal="left" vertical="center" wrapText="1"/>
    </xf>
    <xf numFmtId="0" fontId="15" fillId="0" borderId="11" xfId="0" applyFont="1" applyBorder="1" applyAlignment="1">
      <alignment horizontal="center" vertical="center" shrinkToFit="1"/>
    </xf>
    <xf numFmtId="0" fontId="16" fillId="0" borderId="13" xfId="0" applyFont="1" applyBorder="1" applyAlignment="1">
      <alignment horizontal="center" vertical="center" shrinkToFit="1"/>
    </xf>
    <xf numFmtId="0" fontId="15"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5" fillId="5" borderId="98" xfId="0" applyFont="1" applyFill="1" applyBorder="1" applyAlignment="1">
      <alignment horizontal="center" vertical="center" wrapText="1"/>
    </xf>
    <xf numFmtId="0" fontId="15" fillId="5" borderId="99" xfId="0" applyFont="1" applyFill="1" applyBorder="1" applyAlignment="1">
      <alignment horizontal="center" vertical="center" wrapText="1"/>
    </xf>
    <xf numFmtId="0" fontId="15" fillId="5" borderId="100" xfId="0" applyFont="1" applyFill="1" applyBorder="1" applyAlignment="1">
      <alignment horizontal="center" vertical="center" wrapText="1"/>
    </xf>
    <xf numFmtId="0" fontId="58" fillId="5" borderId="110" xfId="0" applyFont="1" applyFill="1" applyBorder="1" applyAlignment="1">
      <alignment vertical="center" wrapText="1"/>
    </xf>
    <xf numFmtId="0" fontId="0" fillId="0" borderId="111" xfId="0" applyBorder="1" applyAlignment="1">
      <alignment vertical="center" wrapText="1"/>
    </xf>
    <xf numFmtId="0" fontId="0" fillId="0" borderId="112" xfId="0" applyBorder="1" applyAlignment="1">
      <alignment vertical="center" wrapText="1"/>
    </xf>
    <xf numFmtId="0" fontId="58" fillId="5" borderId="93" xfId="0" applyFont="1" applyFill="1" applyBorder="1" applyAlignment="1">
      <alignment vertical="center" wrapText="1"/>
    </xf>
    <xf numFmtId="0" fontId="0" fillId="0" borderId="113" xfId="0" applyBorder="1" applyAlignment="1">
      <alignment vertical="center" wrapText="1"/>
    </xf>
    <xf numFmtId="0" fontId="0" fillId="0" borderId="0" xfId="0" applyAlignment="1">
      <alignment vertical="center" wrapText="1"/>
    </xf>
    <xf numFmtId="0" fontId="0" fillId="0" borderId="114" xfId="0" applyBorder="1" applyAlignment="1">
      <alignment vertical="center" wrapText="1"/>
    </xf>
    <xf numFmtId="0" fontId="0" fillId="0" borderId="7" xfId="0" applyBorder="1" applyAlignment="1">
      <alignment vertical="center" wrapText="1"/>
    </xf>
    <xf numFmtId="0" fontId="0" fillId="0" borderId="117" xfId="0" applyBorder="1" applyAlignment="1">
      <alignment vertical="center" wrapText="1"/>
    </xf>
    <xf numFmtId="0" fontId="58" fillId="5" borderId="110" xfId="0" applyFont="1" applyFill="1" applyBorder="1" applyAlignment="1">
      <alignment horizontal="left" vertical="center" wrapText="1"/>
    </xf>
    <xf numFmtId="0" fontId="58" fillId="5" borderId="111" xfId="0" applyFont="1" applyFill="1" applyBorder="1" applyAlignment="1">
      <alignment horizontal="left" vertical="center" wrapText="1"/>
    </xf>
    <xf numFmtId="0" fontId="58" fillId="5" borderId="220" xfId="0" applyFont="1" applyFill="1" applyBorder="1" applyAlignment="1">
      <alignment horizontal="left" vertical="center" wrapText="1"/>
    </xf>
    <xf numFmtId="0" fontId="58" fillId="5" borderId="113" xfId="0" applyFont="1" applyFill="1" applyBorder="1" applyAlignment="1">
      <alignment horizontal="left" vertical="center" wrapText="1"/>
    </xf>
    <xf numFmtId="0" fontId="58" fillId="5" borderId="4" xfId="0" applyFont="1" applyFill="1" applyBorder="1" applyAlignment="1">
      <alignment horizontal="left" vertical="center" wrapText="1"/>
    </xf>
    <xf numFmtId="0" fontId="58" fillId="5" borderId="114" xfId="0" applyFont="1" applyFill="1" applyBorder="1" applyAlignment="1">
      <alignment horizontal="left" vertical="center" wrapText="1"/>
    </xf>
    <xf numFmtId="0" fontId="58" fillId="5" borderId="11" xfId="0" applyFont="1" applyFill="1" applyBorder="1" applyAlignment="1">
      <alignment horizontal="left" vertical="center" wrapText="1"/>
    </xf>
    <xf numFmtId="0" fontId="58" fillId="5" borderId="107" xfId="0" applyFont="1" applyFill="1" applyBorder="1" applyAlignment="1">
      <alignment horizontal="left" vertical="center" wrapText="1"/>
    </xf>
    <xf numFmtId="0" fontId="58" fillId="5" borderId="99" xfId="0" applyFont="1" applyFill="1" applyBorder="1" applyAlignment="1">
      <alignment horizontal="left" vertical="center" wrapText="1"/>
    </xf>
    <xf numFmtId="0" fontId="58" fillId="5" borderId="100" xfId="0" applyFont="1" applyFill="1" applyBorder="1" applyAlignment="1">
      <alignment horizontal="left" vertical="center" wrapText="1"/>
    </xf>
    <xf numFmtId="0" fontId="16" fillId="0" borderId="14" xfId="0" applyFont="1" applyBorder="1" applyAlignment="1">
      <alignment horizontal="center" vertical="center" shrinkToFit="1"/>
    </xf>
    <xf numFmtId="0" fontId="101" fillId="0" borderId="9" xfId="0" applyFont="1" applyBorder="1" applyAlignment="1">
      <alignment vertical="center" wrapText="1"/>
    </xf>
    <xf numFmtId="0" fontId="101" fillId="0" borderId="10" xfId="0" applyFont="1" applyBorder="1" applyAlignment="1">
      <alignment vertical="center" wrapText="1"/>
    </xf>
    <xf numFmtId="0" fontId="101" fillId="23" borderId="1" xfId="0" applyFont="1" applyFill="1" applyBorder="1" applyAlignment="1">
      <alignment vertical="center" wrapText="1"/>
    </xf>
    <xf numFmtId="0" fontId="101" fillId="23" borderId="3" xfId="0" applyFont="1" applyFill="1" applyBorder="1" applyAlignment="1">
      <alignment vertical="center" wrapText="1"/>
    </xf>
    <xf numFmtId="0" fontId="101" fillId="23" borderId="6" xfId="0" applyFont="1" applyFill="1" applyBorder="1" applyAlignment="1">
      <alignment vertical="center" wrapText="1"/>
    </xf>
    <xf numFmtId="0" fontId="101" fillId="23" borderId="8" xfId="0" applyFont="1" applyFill="1" applyBorder="1" applyAlignment="1">
      <alignment vertical="center" wrapText="1"/>
    </xf>
    <xf numFmtId="176" fontId="99" fillId="0" borderId="13" xfId="0" applyNumberFormat="1" applyFont="1" applyBorder="1" applyAlignment="1">
      <alignment vertical="center" wrapText="1"/>
    </xf>
    <xf numFmtId="0" fontId="99" fillId="0" borderId="107" xfId="0" applyFont="1" applyBorder="1" applyAlignment="1">
      <alignment vertical="center" wrapText="1"/>
    </xf>
    <xf numFmtId="0" fontId="101" fillId="23" borderId="21" xfId="0" applyFont="1" applyFill="1" applyBorder="1" applyAlignment="1">
      <alignment horizontal="left" vertical="center" wrapText="1"/>
    </xf>
    <xf numFmtId="0" fontId="101" fillId="23" borderId="11" xfId="0" applyFont="1" applyFill="1" applyBorder="1" applyAlignment="1">
      <alignment vertical="center" wrapText="1"/>
    </xf>
    <xf numFmtId="0" fontId="101" fillId="23" borderId="14" xfId="0" applyFont="1" applyFill="1" applyBorder="1" applyAlignment="1">
      <alignment vertical="center" wrapText="1"/>
    </xf>
    <xf numFmtId="0" fontId="99" fillId="5" borderId="11" xfId="0" applyFont="1" applyFill="1" applyBorder="1" applyAlignment="1">
      <alignment vertical="center" wrapText="1"/>
    </xf>
    <xf numFmtId="0" fontId="99" fillId="5" borderId="107" xfId="0" applyFont="1" applyFill="1" applyBorder="1" applyAlignment="1">
      <alignment vertical="center" wrapText="1"/>
    </xf>
    <xf numFmtId="0" fontId="99" fillId="5" borderId="105" xfId="0" applyFont="1" applyFill="1" applyBorder="1" applyAlignment="1">
      <alignment vertical="center" wrapText="1"/>
    </xf>
    <xf numFmtId="0" fontId="99" fillId="5" borderId="106" xfId="0" applyFont="1" applyFill="1" applyBorder="1" applyAlignment="1">
      <alignment vertical="center" wrapText="1"/>
    </xf>
    <xf numFmtId="184" fontId="100" fillId="5" borderId="13" xfId="0" applyNumberFormat="1" applyFont="1" applyFill="1" applyBorder="1" applyAlignment="1">
      <alignment horizontal="left" vertical="center" wrapText="1"/>
    </xf>
    <xf numFmtId="184" fontId="100" fillId="5" borderId="107" xfId="0" applyNumberFormat="1" applyFont="1" applyFill="1" applyBorder="1" applyAlignment="1">
      <alignment horizontal="left" vertical="center" wrapText="1"/>
    </xf>
    <xf numFmtId="0" fontId="99" fillId="0" borderId="96" xfId="0" applyFont="1" applyBorder="1" applyAlignment="1">
      <alignment horizontal="left" vertical="center" wrapText="1"/>
    </xf>
    <xf numFmtId="0" fontId="99" fillId="0" borderId="97" xfId="0" applyFont="1" applyBorder="1" applyAlignment="1">
      <alignment horizontal="left" vertical="center" wrapText="1"/>
    </xf>
    <xf numFmtId="0" fontId="99" fillId="0" borderId="21" xfId="0" applyFont="1" applyBorder="1" applyAlignment="1">
      <alignment horizontal="left" vertical="center" wrapText="1"/>
    </xf>
    <xf numFmtId="0" fontId="99" fillId="0" borderId="102" xfId="0" applyFont="1" applyBorder="1" applyAlignment="1">
      <alignment horizontal="left" vertical="center" wrapText="1"/>
    </xf>
    <xf numFmtId="176" fontId="99" fillId="0" borderId="21" xfId="0" applyNumberFormat="1" applyFont="1" applyBorder="1" applyAlignment="1">
      <alignment horizontal="left" vertical="center" wrapText="1"/>
    </xf>
    <xf numFmtId="176" fontId="99" fillId="0" borderId="102" xfId="0" applyNumberFormat="1" applyFont="1" applyBorder="1" applyAlignment="1">
      <alignment horizontal="left" vertical="center" wrapText="1"/>
    </xf>
    <xf numFmtId="184" fontId="101" fillId="23" borderId="21" xfId="0" applyNumberFormat="1" applyFont="1" applyFill="1" applyBorder="1" applyAlignment="1">
      <alignment horizontal="left" vertical="center" wrapText="1"/>
    </xf>
    <xf numFmtId="0" fontId="99" fillId="5" borderId="99" xfId="0" applyFont="1" applyFill="1" applyBorder="1" applyAlignment="1">
      <alignment horizontal="left" vertical="center" wrapText="1"/>
    </xf>
    <xf numFmtId="0" fontId="99" fillId="5" borderId="100" xfId="0" applyFont="1" applyFill="1" applyBorder="1" applyAlignment="1">
      <alignment horizontal="left" vertical="center" wrapText="1"/>
    </xf>
    <xf numFmtId="0" fontId="99" fillId="0" borderId="169" xfId="0" applyFont="1" applyBorder="1" applyAlignment="1">
      <alignment horizontal="left" vertical="center" wrapText="1"/>
    </xf>
    <xf numFmtId="0" fontId="99" fillId="0" borderId="12" xfId="0" applyFont="1" applyBorder="1" applyAlignment="1">
      <alignment horizontal="left" vertical="center" wrapText="1"/>
    </xf>
    <xf numFmtId="0" fontId="99" fillId="0" borderId="10" xfId="0" applyFont="1" applyBorder="1" applyAlignment="1">
      <alignment horizontal="left" vertical="center" wrapText="1"/>
    </xf>
    <xf numFmtId="184" fontId="100" fillId="5" borderId="124" xfId="0" applyNumberFormat="1" applyFont="1" applyFill="1" applyBorder="1" applyAlignment="1">
      <alignment horizontal="left" vertical="center" wrapText="1"/>
    </xf>
    <xf numFmtId="184" fontId="100" fillId="5" borderId="106" xfId="0" applyNumberFormat="1" applyFont="1" applyFill="1" applyBorder="1" applyAlignment="1">
      <alignment horizontal="left" vertical="center" wrapText="1"/>
    </xf>
    <xf numFmtId="0" fontId="99" fillId="0" borderId="95" xfId="0" applyFont="1" applyBorder="1" applyAlignment="1">
      <alignment horizontal="left" vertical="center" wrapText="1"/>
    </xf>
    <xf numFmtId="0" fontId="99" fillId="0" borderId="101" xfId="0" applyFont="1" applyBorder="1" applyAlignment="1">
      <alignment horizontal="left" vertical="center" wrapText="1"/>
    </xf>
    <xf numFmtId="0" fontId="99" fillId="5" borderId="98" xfId="0" applyFont="1" applyFill="1" applyBorder="1" applyAlignment="1">
      <alignment horizontal="center" vertical="center" wrapText="1"/>
    </xf>
    <xf numFmtId="0" fontId="99" fillId="5" borderId="99" xfId="0" applyFont="1" applyFill="1" applyBorder="1" applyAlignment="1">
      <alignment horizontal="center" vertical="center" wrapText="1"/>
    </xf>
    <xf numFmtId="0" fontId="99" fillId="5" borderId="100" xfId="0" applyFont="1" applyFill="1" applyBorder="1" applyAlignment="1">
      <alignment horizontal="center" vertical="center" wrapText="1"/>
    </xf>
    <xf numFmtId="0" fontId="99" fillId="5" borderId="96" xfId="0" applyFont="1" applyFill="1" applyBorder="1" applyAlignment="1">
      <alignment horizontal="left" vertical="center" wrapText="1"/>
    </xf>
    <xf numFmtId="0" fontId="99" fillId="5" borderId="97" xfId="0" applyFont="1" applyFill="1" applyBorder="1" applyAlignment="1">
      <alignment horizontal="left" vertical="center" wrapText="1"/>
    </xf>
    <xf numFmtId="0" fontId="99" fillId="5" borderId="21" xfId="0" applyFont="1" applyFill="1" applyBorder="1" applyAlignment="1">
      <alignment horizontal="left" vertical="center" wrapText="1"/>
    </xf>
    <xf numFmtId="0" fontId="99" fillId="5" borderId="102" xfId="0" applyFont="1" applyFill="1" applyBorder="1" applyAlignment="1">
      <alignment horizontal="left" vertical="center" wrapText="1"/>
    </xf>
    <xf numFmtId="0" fontId="99" fillId="5" borderId="125" xfId="0" applyFont="1" applyFill="1" applyBorder="1" applyAlignment="1">
      <alignment horizontal="left" vertical="center" wrapText="1"/>
    </xf>
    <xf numFmtId="0" fontId="99" fillId="5" borderId="93" xfId="0" applyFont="1" applyFill="1" applyBorder="1" applyAlignment="1">
      <alignment horizontal="left" vertical="center" wrapText="1"/>
    </xf>
    <xf numFmtId="0" fontId="99" fillId="5" borderId="113" xfId="0" applyFont="1" applyFill="1" applyBorder="1" applyAlignment="1">
      <alignment horizontal="left" vertical="center" wrapText="1"/>
    </xf>
    <xf numFmtId="0" fontId="99" fillId="5" borderId="119" xfId="0" applyFont="1" applyFill="1" applyBorder="1" applyAlignment="1">
      <alignment horizontal="left" vertical="center" wrapText="1"/>
    </xf>
    <xf numFmtId="0" fontId="99" fillId="5" borderId="0" xfId="0" applyFont="1" applyFill="1" applyAlignment="1">
      <alignment horizontal="left" vertical="center" wrapText="1"/>
    </xf>
    <xf numFmtId="0" fontId="99" fillId="5" borderId="114" xfId="0" applyFont="1" applyFill="1" applyBorder="1" applyAlignment="1">
      <alignment horizontal="left" vertical="center" wrapText="1"/>
    </xf>
    <xf numFmtId="0" fontId="99" fillId="5" borderId="186" xfId="0" applyFont="1" applyFill="1" applyBorder="1" applyAlignment="1">
      <alignment horizontal="left" vertical="center" wrapText="1"/>
    </xf>
    <xf numFmtId="0" fontId="99" fillId="5" borderId="65" xfId="0" applyFont="1" applyFill="1" applyBorder="1" applyAlignment="1">
      <alignment horizontal="left" vertical="center" wrapText="1"/>
    </xf>
    <xf numFmtId="0" fontId="99" fillId="5" borderId="187" xfId="0" applyFont="1" applyFill="1" applyBorder="1" applyAlignment="1">
      <alignment horizontal="left" vertical="center" wrapText="1"/>
    </xf>
    <xf numFmtId="0" fontId="99" fillId="5" borderId="120" xfId="0" applyFont="1" applyFill="1" applyBorder="1" applyAlignment="1">
      <alignment horizontal="left" vertical="center" wrapText="1"/>
    </xf>
    <xf numFmtId="0" fontId="99" fillId="5" borderId="7" xfId="0" applyFont="1" applyFill="1" applyBorder="1" applyAlignment="1">
      <alignment horizontal="left" vertical="center" wrapText="1"/>
    </xf>
    <xf numFmtId="0" fontId="99" fillId="5" borderId="117" xfId="0" applyFont="1" applyFill="1" applyBorder="1" applyAlignment="1">
      <alignment horizontal="left" vertical="center" wrapText="1"/>
    </xf>
    <xf numFmtId="0" fontId="99" fillId="5" borderId="95" xfId="0" applyFont="1" applyFill="1" applyBorder="1" applyAlignment="1">
      <alignment horizontal="left" vertical="center" wrapText="1"/>
    </xf>
    <xf numFmtId="0" fontId="99" fillId="5" borderId="101" xfId="0" applyFont="1" applyFill="1" applyBorder="1" applyAlignment="1">
      <alignment horizontal="left" vertical="center" wrapText="1"/>
    </xf>
    <xf numFmtId="0" fontId="99" fillId="5" borderId="108" xfId="0" applyFont="1" applyFill="1" applyBorder="1" applyAlignment="1">
      <alignment horizontal="center" vertical="center" wrapText="1"/>
    </xf>
    <xf numFmtId="0" fontId="99" fillId="5" borderId="109" xfId="0" applyFont="1" applyFill="1" applyBorder="1" applyAlignment="1">
      <alignment horizontal="center" vertical="center" wrapText="1"/>
    </xf>
    <xf numFmtId="0" fontId="99" fillId="5" borderId="110" xfId="0" applyFont="1" applyFill="1" applyBorder="1" applyAlignment="1">
      <alignment vertical="center" wrapText="1"/>
    </xf>
    <xf numFmtId="0" fontId="99" fillId="5" borderId="112" xfId="0" applyFont="1" applyFill="1" applyBorder="1" applyAlignment="1">
      <alignment vertical="center" wrapText="1"/>
    </xf>
    <xf numFmtId="0" fontId="99" fillId="5" borderId="220" xfId="0" applyFont="1" applyFill="1" applyBorder="1" applyAlignment="1">
      <alignment vertical="center" wrapText="1"/>
    </xf>
    <xf numFmtId="0" fontId="99" fillId="5" borderId="113" xfId="0" applyFont="1" applyFill="1" applyBorder="1" applyAlignment="1">
      <alignment vertical="center" wrapText="1"/>
    </xf>
    <xf numFmtId="0" fontId="99" fillId="5" borderId="6" xfId="0" applyFont="1" applyFill="1" applyBorder="1" applyAlignment="1">
      <alignment vertical="center" wrapText="1"/>
    </xf>
    <xf numFmtId="0" fontId="99" fillId="5" borderId="117" xfId="0" applyFont="1" applyFill="1" applyBorder="1" applyAlignment="1">
      <alignment vertical="center" wrapText="1"/>
    </xf>
    <xf numFmtId="0" fontId="99" fillId="0" borderId="105" xfId="0" applyFont="1" applyBorder="1" applyAlignment="1">
      <alignment vertical="center" wrapText="1"/>
    </xf>
    <xf numFmtId="0" fontId="99" fillId="0" borderId="106" xfId="0" applyFont="1" applyBorder="1" applyAlignment="1">
      <alignment vertical="center" wrapText="1"/>
    </xf>
    <xf numFmtId="176" fontId="99" fillId="0" borderId="107" xfId="0" applyNumberFormat="1" applyFont="1" applyBorder="1" applyAlignment="1">
      <alignment horizontal="left" vertical="center" wrapText="1"/>
    </xf>
    <xf numFmtId="0" fontId="99" fillId="0" borderId="114" xfId="0" applyFont="1" applyBorder="1" applyAlignment="1">
      <alignment horizontal="left" vertical="top" wrapText="1"/>
    </xf>
    <xf numFmtId="0" fontId="99" fillId="0" borderId="170" xfId="0" applyFont="1" applyBorder="1" applyAlignment="1">
      <alignment horizontal="left" vertical="center" wrapText="1"/>
    </xf>
    <xf numFmtId="0" fontId="99" fillId="0" borderId="201" xfId="0" applyFont="1" applyBorder="1" applyAlignment="1">
      <alignment horizontal="left" vertical="center" wrapText="1"/>
    </xf>
    <xf numFmtId="0" fontId="99" fillId="0" borderId="202" xfId="0" applyFont="1" applyBorder="1" applyAlignment="1">
      <alignment horizontal="left" vertical="center" wrapText="1"/>
    </xf>
    <xf numFmtId="0" fontId="99" fillId="0" borderId="110" xfId="0" applyFont="1" applyBorder="1" applyAlignment="1">
      <alignment horizontal="left" vertical="center" wrapText="1"/>
    </xf>
    <xf numFmtId="0" fontId="99" fillId="0" borderId="111" xfId="0" applyFont="1" applyBorder="1" applyAlignment="1">
      <alignment horizontal="left" vertical="center" wrapText="1"/>
    </xf>
    <xf numFmtId="0" fontId="99" fillId="0" borderId="112" xfId="0" applyFont="1" applyBorder="1" applyAlignment="1">
      <alignment horizontal="left" vertical="center" wrapText="1"/>
    </xf>
    <xf numFmtId="0" fontId="99" fillId="0" borderId="110" xfId="0" applyFont="1" applyBorder="1" applyAlignment="1">
      <alignment horizontal="left" vertical="center"/>
    </xf>
    <xf numFmtId="0" fontId="99" fillId="0" borderId="112" xfId="0" applyFont="1" applyBorder="1" applyAlignment="1">
      <alignment horizontal="left" vertical="center"/>
    </xf>
    <xf numFmtId="181" fontId="99" fillId="0" borderId="96" xfId="0" applyNumberFormat="1" applyFont="1" applyBorder="1" applyAlignment="1">
      <alignment horizontal="left" vertical="center" wrapText="1"/>
    </xf>
    <xf numFmtId="181" fontId="99" fillId="0" borderId="97" xfId="0" applyNumberFormat="1" applyFont="1" applyBorder="1" applyAlignment="1">
      <alignment horizontal="left" vertical="center" wrapText="1"/>
    </xf>
    <xf numFmtId="0" fontId="99" fillId="0" borderId="118" xfId="0" applyFont="1" applyBorder="1" applyAlignment="1">
      <alignment horizontal="left" vertical="center" wrapText="1"/>
    </xf>
    <xf numFmtId="0" fontId="99" fillId="0" borderId="119" xfId="0" applyFont="1" applyBorder="1" applyAlignment="1">
      <alignment horizontal="left" vertical="center" wrapText="1"/>
    </xf>
    <xf numFmtId="0" fontId="99" fillId="0" borderId="0" xfId="0" applyFont="1" applyAlignment="1">
      <alignment horizontal="left" vertical="top" wrapText="1"/>
    </xf>
    <xf numFmtId="0" fontId="99" fillId="0" borderId="115" xfId="0" applyFont="1" applyBorder="1" applyAlignment="1">
      <alignment horizontal="left" vertical="center" wrapText="1"/>
    </xf>
    <xf numFmtId="0" fontId="99" fillId="0" borderId="1" xfId="0" applyFont="1" applyBorder="1" applyAlignment="1">
      <alignment horizontal="left" vertical="center" wrapText="1"/>
    </xf>
    <xf numFmtId="0" fontId="99" fillId="0" borderId="116" xfId="0" applyFont="1" applyBorder="1" applyAlignment="1">
      <alignment horizontal="left" vertical="center" wrapText="1"/>
    </xf>
    <xf numFmtId="0" fontId="99" fillId="0" borderId="13" xfId="0" applyFont="1" applyBorder="1" applyAlignment="1">
      <alignment vertical="center" wrapText="1"/>
    </xf>
    <xf numFmtId="184" fontId="101" fillId="23" borderId="21" xfId="0" applyNumberFormat="1" applyFont="1" applyFill="1" applyBorder="1" applyAlignment="1">
      <alignment horizontal="left" vertical="top" wrapText="1"/>
    </xf>
    <xf numFmtId="0" fontId="101" fillId="0" borderId="21" xfId="0" applyFont="1" applyBorder="1" applyAlignment="1">
      <alignment horizontal="center" vertical="center" wrapText="1"/>
    </xf>
    <xf numFmtId="0" fontId="99" fillId="0" borderId="101" xfId="0" applyFont="1" applyBorder="1" applyAlignment="1">
      <alignment horizontal="center" vertical="center" wrapText="1"/>
    </xf>
    <xf numFmtId="0" fontId="101" fillId="23" borderId="61" xfId="0" applyFont="1" applyFill="1" applyBorder="1" applyAlignment="1">
      <alignment horizontal="left" vertical="center" wrapText="1"/>
    </xf>
    <xf numFmtId="0" fontId="101" fillId="23" borderId="65" xfId="0" applyFont="1" applyFill="1" applyBorder="1" applyAlignment="1">
      <alignment horizontal="left" vertical="center" wrapText="1"/>
    </xf>
    <xf numFmtId="0" fontId="101" fillId="23" borderId="62" xfId="0" applyFont="1" applyFill="1" applyBorder="1" applyAlignment="1">
      <alignment horizontal="left" vertical="center" wrapText="1"/>
    </xf>
    <xf numFmtId="0" fontId="101" fillId="23" borderId="6" xfId="0" applyFont="1" applyFill="1" applyBorder="1" applyAlignment="1">
      <alignment horizontal="left" vertical="center" wrapText="1"/>
    </xf>
    <xf numFmtId="0" fontId="101" fillId="23" borderId="7" xfId="0" applyFont="1" applyFill="1" applyBorder="1" applyAlignment="1">
      <alignment horizontal="left" vertical="center" wrapText="1"/>
    </xf>
    <xf numFmtId="0" fontId="101" fillId="23" borderId="8" xfId="0" applyFont="1" applyFill="1" applyBorder="1" applyAlignment="1">
      <alignment horizontal="left" vertical="center" wrapText="1"/>
    </xf>
    <xf numFmtId="0" fontId="101" fillId="23" borderId="1" xfId="0" applyFont="1" applyFill="1" applyBorder="1" applyAlignment="1">
      <alignment horizontal="left" vertical="center" wrapText="1"/>
    </xf>
    <xf numFmtId="0" fontId="101" fillId="23" borderId="2" xfId="0" applyFont="1" applyFill="1" applyBorder="1" applyAlignment="1">
      <alignment horizontal="left" vertical="center" wrapText="1"/>
    </xf>
    <xf numFmtId="0" fontId="101" fillId="23" borderId="3" xfId="0" applyFont="1" applyFill="1" applyBorder="1" applyAlignment="1">
      <alignment horizontal="left" vertical="center" wrapText="1"/>
    </xf>
    <xf numFmtId="0" fontId="101" fillId="23" borderId="4" xfId="0" applyFont="1" applyFill="1" applyBorder="1" applyAlignment="1">
      <alignment horizontal="left" vertical="center" wrapText="1"/>
    </xf>
    <xf numFmtId="0" fontId="101" fillId="23" borderId="0" xfId="0" applyFont="1" applyFill="1" applyAlignment="1">
      <alignment horizontal="left" vertical="center" wrapText="1"/>
    </xf>
    <xf numFmtId="0" fontId="101" fillId="23" borderId="5" xfId="0" applyFont="1" applyFill="1" applyBorder="1" applyAlignment="1">
      <alignment horizontal="left" vertical="center" wrapText="1"/>
    </xf>
    <xf numFmtId="0" fontId="15" fillId="0" borderId="11" xfId="0" applyFont="1" applyBorder="1" applyAlignment="1">
      <alignment horizontal="left" vertical="center" wrapText="1"/>
    </xf>
    <xf numFmtId="0" fontId="16" fillId="0" borderId="13" xfId="0" applyFont="1" applyBorder="1" applyAlignment="1">
      <alignment horizontal="left" vertical="center" wrapText="1"/>
    </xf>
    <xf numFmtId="0" fontId="16" fillId="0" borderId="14" xfId="0" applyFont="1" applyBorder="1" applyAlignment="1">
      <alignment horizontal="left" vertical="center" wrapText="1"/>
    </xf>
    <xf numFmtId="0" fontId="16" fillId="0" borderId="21" xfId="0" applyFont="1" applyBorder="1" applyAlignment="1">
      <alignment horizontal="center" vertical="center" shrinkToFit="1"/>
    </xf>
    <xf numFmtId="0" fontId="16" fillId="0" borderId="21" xfId="0" applyFont="1" applyBorder="1" applyAlignment="1">
      <alignment horizontal="center" vertical="center" wrapText="1"/>
    </xf>
    <xf numFmtId="0" fontId="101" fillId="0" borderId="1" xfId="0" applyFont="1" applyBorder="1" applyAlignment="1">
      <alignment horizontal="left" vertical="center" wrapText="1"/>
    </xf>
    <xf numFmtId="0" fontId="101" fillId="0" borderId="3" xfId="0" applyFont="1" applyBorder="1" applyAlignment="1">
      <alignment horizontal="left" vertical="center" wrapText="1"/>
    </xf>
    <xf numFmtId="0" fontId="101" fillId="0" borderId="4" xfId="0" applyFont="1" applyBorder="1" applyAlignment="1">
      <alignment horizontal="left" vertical="center" wrapText="1"/>
    </xf>
    <xf numFmtId="0" fontId="101" fillId="0" borderId="5" xfId="0" applyFont="1" applyBorder="1" applyAlignment="1">
      <alignment horizontal="left" vertical="center" wrapText="1"/>
    </xf>
    <xf numFmtId="0" fontId="101" fillId="0" borderId="6" xfId="0" applyFont="1" applyBorder="1" applyAlignment="1">
      <alignment horizontal="left" vertical="center" wrapText="1"/>
    </xf>
    <xf numFmtId="0" fontId="101" fillId="0" borderId="8" xfId="0" applyFont="1" applyBorder="1" applyAlignment="1">
      <alignment horizontal="left" vertical="center" wrapText="1"/>
    </xf>
    <xf numFmtId="0" fontId="0" fillId="0" borderId="9" xfId="0" applyBorder="1" applyAlignment="1">
      <alignment vertical="center" wrapText="1"/>
    </xf>
    <xf numFmtId="0" fontId="0" fillId="0" borderId="12" xfId="0" applyBorder="1" applyAlignment="1">
      <alignment vertical="center" wrapText="1"/>
    </xf>
    <xf numFmtId="0" fontId="0" fillId="0" borderId="10"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101" fillId="23" borderId="21" xfId="0" applyFont="1" applyFill="1" applyBorder="1" applyAlignment="1">
      <alignment vertical="center" wrapText="1"/>
    </xf>
    <xf numFmtId="0" fontId="16" fillId="0" borderId="11" xfId="0" applyFont="1" applyBorder="1" applyAlignment="1">
      <alignment horizontal="center" vertical="center" shrinkToFit="1"/>
    </xf>
    <xf numFmtId="0" fontId="15" fillId="0" borderId="14" xfId="0" applyFont="1" applyBorder="1" applyAlignment="1">
      <alignment horizontal="center" vertical="center" shrinkToFit="1"/>
    </xf>
    <xf numFmtId="0" fontId="101" fillId="23" borderId="11" xfId="0" applyFont="1" applyFill="1" applyBorder="1" applyAlignment="1">
      <alignment horizontal="left" vertical="center" wrapText="1"/>
    </xf>
    <xf numFmtId="0" fontId="99" fillId="5" borderId="103" xfId="0" applyFont="1" applyFill="1" applyBorder="1" applyAlignment="1">
      <alignment horizontal="left" vertical="center" wrapText="1"/>
    </xf>
    <xf numFmtId="0" fontId="99" fillId="5" borderId="14" xfId="0" applyFont="1" applyFill="1" applyBorder="1" applyAlignment="1">
      <alignment horizontal="left" vertical="center" wrapText="1"/>
    </xf>
    <xf numFmtId="0" fontId="98" fillId="5" borderId="104" xfId="0" applyFont="1" applyFill="1" applyBorder="1" applyAlignment="1">
      <alignment horizontal="center" vertical="center" wrapText="1"/>
    </xf>
    <xf numFmtId="0" fontId="98" fillId="5" borderId="95" xfId="0" applyFont="1" applyFill="1" applyBorder="1" applyAlignment="1">
      <alignment horizontal="center" vertical="center" shrinkToFit="1"/>
    </xf>
    <xf numFmtId="0" fontId="98" fillId="5" borderId="108" xfId="0" applyFont="1" applyFill="1" applyBorder="1" applyAlignment="1">
      <alignment horizontal="center" vertical="center" wrapText="1"/>
    </xf>
    <xf numFmtId="187" fontId="99" fillId="0" borderId="21" xfId="0" applyNumberFormat="1" applyFont="1" applyBorder="1" applyAlignment="1">
      <alignment horizontal="left" vertical="center" wrapText="1"/>
    </xf>
    <xf numFmtId="187" fontId="99" fillId="0" borderId="102" xfId="0" applyNumberFormat="1" applyFont="1" applyBorder="1" applyAlignment="1">
      <alignment horizontal="left" vertical="center" wrapText="1"/>
    </xf>
    <xf numFmtId="0" fontId="99" fillId="0" borderId="121" xfId="0" applyFont="1" applyBorder="1" applyAlignment="1">
      <alignment horizontal="left" vertical="center" wrapText="1" indent="1"/>
    </xf>
    <xf numFmtId="0" fontId="99" fillId="0" borderId="14" xfId="0" applyFont="1" applyBorder="1" applyAlignment="1">
      <alignment horizontal="left" vertical="center" wrapText="1" indent="1"/>
    </xf>
    <xf numFmtId="0" fontId="99" fillId="0" borderId="125" xfId="0" applyFont="1" applyBorder="1" applyAlignment="1">
      <alignment horizontal="left" vertical="center" wrapText="1"/>
    </xf>
    <xf numFmtId="0" fontId="99" fillId="0" borderId="174" xfId="0" applyFont="1" applyBorder="1" applyAlignment="1">
      <alignment horizontal="left" vertical="center" wrapText="1"/>
    </xf>
    <xf numFmtId="0" fontId="99" fillId="0" borderId="121" xfId="0" applyFont="1" applyBorder="1" applyAlignment="1">
      <alignment horizontal="left" vertical="center" wrapText="1"/>
    </xf>
    <xf numFmtId="0" fontId="99" fillId="0" borderId="14" xfId="0" applyFont="1" applyBorder="1" applyAlignment="1">
      <alignment horizontal="left" vertical="center" wrapText="1"/>
    </xf>
    <xf numFmtId="0" fontId="58" fillId="0" borderId="105" xfId="0" applyFont="1" applyBorder="1" applyAlignment="1">
      <alignment horizontal="left" vertical="center" wrapText="1"/>
    </xf>
    <xf numFmtId="0" fontId="0" fillId="0" borderId="106" xfId="0" applyBorder="1" applyAlignment="1">
      <alignment horizontal="left" vertical="center" wrapText="1"/>
    </xf>
    <xf numFmtId="0" fontId="58" fillId="0" borderId="11" xfId="0" applyFont="1" applyBorder="1" applyAlignment="1">
      <alignment horizontal="left" vertical="center" wrapText="1"/>
    </xf>
    <xf numFmtId="0" fontId="0" fillId="0" borderId="107" xfId="0" applyBorder="1" applyAlignment="1">
      <alignment horizontal="left" vertical="center" wrapText="1"/>
    </xf>
    <xf numFmtId="187" fontId="99" fillId="0" borderId="121" xfId="0" applyNumberFormat="1" applyFont="1" applyBorder="1" applyAlignment="1">
      <alignment horizontal="center" vertical="center" wrapText="1"/>
    </xf>
    <xf numFmtId="187" fontId="99" fillId="0" borderId="13" xfId="0" applyNumberFormat="1" applyFont="1" applyBorder="1" applyAlignment="1">
      <alignment horizontal="center" vertical="center" wrapText="1"/>
    </xf>
    <xf numFmtId="187" fontId="99" fillId="0" borderId="107" xfId="0" applyNumberFormat="1" applyFont="1" applyBorder="1" applyAlignment="1">
      <alignment horizontal="center" vertical="center" wrapText="1"/>
    </xf>
    <xf numFmtId="182" fontId="99" fillId="0" borderId="121" xfId="0" applyNumberFormat="1" applyFont="1" applyBorder="1" applyAlignment="1">
      <alignment horizontal="center" vertical="center" wrapText="1"/>
    </xf>
    <xf numFmtId="182" fontId="99" fillId="0" borderId="13" xfId="0" applyNumberFormat="1" applyFont="1" applyBorder="1" applyAlignment="1">
      <alignment horizontal="center" vertical="center" wrapText="1"/>
    </xf>
    <xf numFmtId="182" fontId="99" fillId="0" borderId="107" xfId="0" applyNumberFormat="1" applyFont="1" applyBorder="1" applyAlignment="1">
      <alignment horizontal="center" vertical="center" wrapText="1"/>
    </xf>
    <xf numFmtId="0" fontId="99" fillId="0" borderId="125" xfId="0" applyFont="1" applyBorder="1" applyAlignment="1">
      <alignment horizontal="center" vertical="center" wrapText="1"/>
    </xf>
    <xf numFmtId="0" fontId="99" fillId="0" borderId="93" xfId="0" applyFont="1" applyBorder="1" applyAlignment="1">
      <alignment horizontal="center" vertical="center" wrapText="1"/>
    </xf>
    <xf numFmtId="0" fontId="99" fillId="0" borderId="113" xfId="0" applyFont="1" applyBorder="1" applyAlignment="1">
      <alignment horizontal="center" vertical="center" wrapText="1"/>
    </xf>
    <xf numFmtId="0" fontId="99" fillId="5" borderId="105" xfId="0" applyFont="1" applyFill="1" applyBorder="1" applyAlignment="1">
      <alignment horizontal="left" vertical="center" wrapText="1"/>
    </xf>
    <xf numFmtId="0" fontId="99" fillId="5" borderId="11" xfId="0" applyFont="1" applyFill="1" applyBorder="1" applyAlignment="1">
      <alignment horizontal="left" vertical="center" wrapText="1"/>
    </xf>
    <xf numFmtId="0" fontId="99" fillId="0" borderId="111" xfId="0" applyFont="1" applyBorder="1" applyAlignment="1">
      <alignment horizontal="left" vertical="center"/>
    </xf>
    <xf numFmtId="0" fontId="99" fillId="0" borderId="120" xfId="0" applyFont="1" applyBorder="1" applyAlignment="1">
      <alignment horizontal="left" vertical="center" wrapText="1"/>
    </xf>
    <xf numFmtId="0" fontId="98" fillId="5" borderId="122" xfId="0" applyFont="1" applyFill="1" applyBorder="1" applyAlignment="1">
      <alignment horizontal="center" vertical="center" shrinkToFit="1"/>
    </xf>
    <xf numFmtId="0" fontId="98" fillId="5" borderId="123" xfId="0" applyFont="1" applyFill="1" applyBorder="1" applyAlignment="1">
      <alignment horizontal="center" vertical="center" shrinkToFit="1"/>
    </xf>
    <xf numFmtId="0" fontId="98" fillId="5" borderId="109" xfId="0" applyFont="1" applyFill="1" applyBorder="1" applyAlignment="1">
      <alignment horizontal="center" vertical="center" shrinkToFit="1"/>
    </xf>
    <xf numFmtId="0" fontId="99" fillId="5" borderId="122" xfId="0" applyFont="1" applyFill="1" applyBorder="1" applyAlignment="1">
      <alignment horizontal="left" vertical="center" wrapText="1"/>
    </xf>
    <xf numFmtId="0" fontId="99" fillId="5" borderId="104" xfId="0" applyFont="1" applyFill="1" applyBorder="1" applyAlignment="1">
      <alignment horizontal="left" vertical="center" wrapText="1"/>
    </xf>
    <xf numFmtId="0" fontId="98" fillId="5" borderId="105" xfId="0" applyFont="1" applyFill="1" applyBorder="1" applyAlignment="1">
      <alignment horizontal="center" vertical="center" shrinkToFit="1"/>
    </xf>
    <xf numFmtId="0" fontId="98" fillId="5" borderId="103" xfId="0" applyFont="1" applyFill="1" applyBorder="1" applyAlignment="1">
      <alignment horizontal="center" vertical="center" shrinkToFit="1"/>
    </xf>
    <xf numFmtId="0" fontId="15" fillId="5" borderId="95" xfId="0" applyFont="1" applyFill="1" applyBorder="1" applyAlignment="1">
      <alignment horizontal="center" vertical="center" shrinkToFit="1"/>
    </xf>
    <xf numFmtId="0" fontId="15" fillId="5" borderId="96" xfId="0" applyFont="1" applyFill="1" applyBorder="1" applyAlignment="1">
      <alignment horizontal="center" vertical="center" shrinkToFit="1"/>
    </xf>
    <xf numFmtId="0" fontId="15" fillId="5" borderId="97" xfId="0" applyFont="1" applyFill="1" applyBorder="1" applyAlignment="1">
      <alignment horizontal="center" vertical="center" shrinkToFit="1"/>
    </xf>
    <xf numFmtId="0" fontId="98" fillId="5" borderId="122" xfId="0" applyFont="1" applyFill="1" applyBorder="1" applyAlignment="1">
      <alignment horizontal="center" vertical="center" wrapText="1"/>
    </xf>
    <xf numFmtId="0" fontId="98" fillId="5" borderId="123" xfId="0" applyFont="1" applyFill="1" applyBorder="1" applyAlignment="1">
      <alignment horizontal="center" vertical="center" wrapText="1"/>
    </xf>
    <xf numFmtId="0" fontId="98" fillId="5" borderId="109" xfId="0" applyFont="1" applyFill="1" applyBorder="1" applyAlignment="1">
      <alignment horizontal="center" vertical="center" wrapText="1"/>
    </xf>
    <xf numFmtId="0" fontId="99" fillId="5" borderId="108" xfId="0" applyFont="1" applyFill="1" applyBorder="1" applyAlignment="1">
      <alignment horizontal="left" vertical="center" wrapText="1"/>
    </xf>
    <xf numFmtId="0" fontId="99" fillId="5" borderId="109" xfId="0" applyFont="1" applyFill="1" applyBorder="1" applyAlignment="1">
      <alignment horizontal="left" vertical="center" wrapText="1"/>
    </xf>
    <xf numFmtId="184" fontId="99" fillId="5" borderId="13" xfId="0" applyNumberFormat="1" applyFont="1" applyFill="1" applyBorder="1" applyAlignment="1">
      <alignment horizontal="left" vertical="center" wrapText="1"/>
    </xf>
    <xf numFmtId="184" fontId="99" fillId="5" borderId="107" xfId="0" applyNumberFormat="1" applyFont="1" applyFill="1" applyBorder="1" applyAlignment="1">
      <alignment horizontal="left" vertical="center" wrapText="1"/>
    </xf>
    <xf numFmtId="176" fontId="99" fillId="0" borderId="1" xfId="0" applyNumberFormat="1" applyFont="1" applyBorder="1" applyAlignment="1">
      <alignment horizontal="left" vertical="center" wrapText="1"/>
    </xf>
    <xf numFmtId="0" fontId="99" fillId="0" borderId="107" xfId="0" applyFont="1" applyBorder="1" applyAlignment="1">
      <alignment horizontal="left" vertical="center" wrapText="1"/>
    </xf>
    <xf numFmtId="0" fontId="99" fillId="0" borderId="11" xfId="0" applyFont="1" applyBorder="1" applyAlignment="1">
      <alignment vertical="center" wrapText="1"/>
    </xf>
    <xf numFmtId="0" fontId="62" fillId="0" borderId="21" xfId="0" applyFont="1" applyBorder="1" applyAlignment="1">
      <alignment horizontal="left" vertical="center"/>
    </xf>
    <xf numFmtId="0" fontId="6" fillId="0" borderId="0" xfId="0" applyFont="1" applyAlignment="1">
      <alignment horizontal="center" vertical="center" wrapTex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8" xfId="0" applyFont="1" applyFill="1" applyBorder="1" applyAlignment="1">
      <alignment horizontal="center" vertical="center"/>
    </xf>
    <xf numFmtId="0" fontId="6" fillId="6" borderId="7" xfId="0" applyFont="1" applyFill="1" applyBorder="1" applyAlignment="1">
      <alignment horizontal="left" vertical="center" shrinkToFit="1"/>
    </xf>
    <xf numFmtId="0" fontId="6" fillId="0" borderId="7" xfId="0" applyFont="1" applyBorder="1" applyAlignment="1">
      <alignment horizontal="right" vertical="center"/>
    </xf>
    <xf numFmtId="0" fontId="103" fillId="0" borderId="0" xfId="0" applyFont="1" applyAlignment="1">
      <alignment horizontal="left" vertical="top" wrapText="1" shrinkToFit="1"/>
    </xf>
    <xf numFmtId="0" fontId="103" fillId="0" borderId="5" xfId="0" applyFont="1" applyBorder="1" applyAlignment="1">
      <alignment horizontal="left" vertical="top" wrapText="1" shrinkToFit="1"/>
    </xf>
    <xf numFmtId="0" fontId="61" fillId="0" borderId="0" xfId="0" applyFont="1" applyAlignment="1">
      <alignment horizontal="center" vertical="center"/>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37" fillId="0" borderId="0" xfId="0" applyFont="1" applyAlignment="1">
      <alignment horizontal="left" vertical="center"/>
    </xf>
    <xf numFmtId="0" fontId="6" fillId="0" borderId="11"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8" borderId="13" xfId="0" applyFont="1" applyFill="1" applyBorder="1" applyAlignment="1">
      <alignment horizontal="left" vertical="center"/>
    </xf>
    <xf numFmtId="0" fontId="6" fillId="8" borderId="14" xfId="0" applyFont="1" applyFill="1" applyBorder="1" applyAlignment="1">
      <alignment horizontal="left" vertical="center"/>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21" xfId="0" applyFont="1" applyBorder="1" applyAlignment="1">
      <alignment horizontal="left" vertical="center" wrapText="1"/>
    </xf>
    <xf numFmtId="0" fontId="6" fillId="3" borderId="7" xfId="0" applyFont="1" applyFill="1" applyBorder="1" applyAlignment="1">
      <alignment horizontal="center" vertical="center"/>
    </xf>
    <xf numFmtId="0" fontId="6" fillId="0" borderId="21" xfId="0" applyFont="1" applyBorder="1" applyAlignment="1">
      <alignment horizontal="center" vertical="center"/>
    </xf>
    <xf numFmtId="0" fontId="6" fillId="3" borderId="6" xfId="0" applyFont="1" applyFill="1" applyBorder="1" applyAlignment="1">
      <alignment horizontal="center" vertical="center"/>
    </xf>
    <xf numFmtId="0" fontId="6" fillId="0" borderId="1" xfId="0" applyFont="1" applyBorder="1" applyAlignment="1">
      <alignment horizontal="left" vertical="center"/>
    </xf>
    <xf numFmtId="0" fontId="6" fillId="0" borderId="50" xfId="0" applyFont="1" applyBorder="1" applyAlignment="1">
      <alignment horizontal="left" vertical="center"/>
    </xf>
    <xf numFmtId="0" fontId="6" fillId="0" borderId="4" xfId="0" applyFont="1" applyBorder="1" applyAlignment="1">
      <alignment horizontal="left" vertical="center"/>
    </xf>
    <xf numFmtId="0" fontId="6" fillId="0" borderId="181" xfId="0" applyFont="1" applyBorder="1" applyAlignment="1">
      <alignment horizontal="left" vertical="center"/>
    </xf>
    <xf numFmtId="0" fontId="6" fillId="0" borderId="6" xfId="0" applyFont="1" applyBorder="1" applyAlignment="1">
      <alignment horizontal="left" vertical="center"/>
    </xf>
    <xf numFmtId="0" fontId="6" fillId="0" borderId="51" xfId="0" applyFont="1" applyBorder="1" applyAlignment="1">
      <alignment horizontal="left" vertical="center"/>
    </xf>
    <xf numFmtId="0" fontId="6" fillId="2" borderId="5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85" xfId="0" applyFont="1" applyFill="1" applyBorder="1" applyAlignment="1">
      <alignment horizontal="left" vertical="top" wrapText="1"/>
    </xf>
    <xf numFmtId="0" fontId="6" fillId="2" borderId="0" xfId="0" applyFont="1" applyFill="1" applyAlignment="1">
      <alignment horizontal="left" vertical="top" wrapText="1"/>
    </xf>
    <xf numFmtId="0" fontId="6" fillId="2" borderId="5" xfId="0" applyFont="1" applyFill="1" applyBorder="1" applyAlignment="1">
      <alignment horizontal="left" vertical="top" wrapText="1"/>
    </xf>
    <xf numFmtId="0" fontId="6" fillId="2" borderId="53"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3" borderId="25" xfId="0" applyFont="1" applyFill="1" applyBorder="1" applyAlignment="1">
      <alignment horizontal="left" vertical="top" wrapText="1"/>
    </xf>
    <xf numFmtId="0" fontId="6" fillId="3" borderId="26" xfId="0" applyFont="1" applyFill="1" applyBorder="1" applyAlignment="1">
      <alignment horizontal="left" vertical="top" wrapText="1"/>
    </xf>
    <xf numFmtId="0" fontId="6" fillId="3" borderId="27" xfId="0" applyFont="1" applyFill="1" applyBorder="1" applyAlignment="1">
      <alignment horizontal="left" vertical="top" wrapText="1"/>
    </xf>
    <xf numFmtId="0" fontId="6" fillId="3" borderId="61" xfId="0" applyFont="1" applyFill="1" applyBorder="1" applyAlignment="1">
      <alignment horizontal="left" vertical="top" wrapText="1"/>
    </xf>
    <xf numFmtId="0" fontId="6" fillId="3" borderId="65" xfId="0" applyFont="1" applyFill="1" applyBorder="1" applyAlignment="1">
      <alignment horizontal="left" vertical="top" wrapText="1"/>
    </xf>
    <xf numFmtId="0" fontId="6" fillId="3" borderId="62" xfId="0" applyFont="1" applyFill="1" applyBorder="1" applyAlignment="1">
      <alignment horizontal="left" vertical="top" wrapText="1"/>
    </xf>
    <xf numFmtId="0" fontId="6" fillId="2" borderId="61" xfId="0" applyFont="1" applyFill="1" applyBorder="1" applyAlignment="1">
      <alignment horizontal="center" vertical="center"/>
    </xf>
    <xf numFmtId="0" fontId="6" fillId="2" borderId="62" xfId="0" applyFont="1" applyFill="1" applyBorder="1" applyAlignment="1">
      <alignment horizontal="center" vertical="center"/>
    </xf>
    <xf numFmtId="0" fontId="37" fillId="0" borderId="0" xfId="0" applyFont="1" applyAlignment="1">
      <alignment vertical="center" shrinkToFit="1"/>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0" fillId="0" borderId="178" xfId="0" applyBorder="1" applyAlignment="1">
      <alignment horizontal="left" vertical="center" wrapText="1"/>
    </xf>
    <xf numFmtId="0" fontId="0" fillId="0" borderId="179" xfId="0" applyBorder="1" applyAlignment="1">
      <alignment horizontal="left" vertical="center" wrapText="1"/>
    </xf>
    <xf numFmtId="0" fontId="0" fillId="0" borderId="180" xfId="0" applyBorder="1" applyAlignment="1">
      <alignment horizontal="left" vertical="center" wrapText="1"/>
    </xf>
    <xf numFmtId="0" fontId="0" fillId="0" borderId="146" xfId="0" applyBorder="1" applyAlignment="1">
      <alignment horizontal="left" vertical="top" wrapText="1"/>
    </xf>
    <xf numFmtId="0" fontId="0" fillId="0" borderId="94" xfId="0" applyBorder="1" applyAlignment="1">
      <alignment horizontal="left" vertical="top" wrapText="1"/>
    </xf>
    <xf numFmtId="0" fontId="0" fillId="0" borderId="147" xfId="0" applyBorder="1" applyAlignment="1">
      <alignment horizontal="left" vertical="top" wrapText="1"/>
    </xf>
    <xf numFmtId="0" fontId="0" fillId="0" borderId="146" xfId="0" applyBorder="1" applyAlignment="1">
      <alignment horizontal="left" vertical="center"/>
    </xf>
    <xf numFmtId="0" fontId="0" fillId="0" borderId="94" xfId="0" applyBorder="1" applyAlignment="1">
      <alignment horizontal="left" vertical="center"/>
    </xf>
    <xf numFmtId="0" fontId="0" fillId="0" borderId="147" xfId="0" applyBorder="1" applyAlignment="1">
      <alignment horizontal="left"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10" fillId="0" borderId="148" xfId="0" applyFont="1" applyBorder="1" applyAlignment="1">
      <alignment horizontal="left" vertical="center"/>
    </xf>
    <xf numFmtId="0" fontId="10" fillId="0" borderId="149" xfId="0" applyFont="1" applyBorder="1" applyAlignment="1">
      <alignment horizontal="left" vertical="center"/>
    </xf>
    <xf numFmtId="0" fontId="10" fillId="0" borderId="150" xfId="0" applyFont="1" applyBorder="1" applyAlignment="1">
      <alignment horizontal="left" vertical="center"/>
    </xf>
    <xf numFmtId="0" fontId="10" fillId="0" borderId="146" xfId="0" applyFont="1" applyBorder="1" applyAlignment="1">
      <alignment horizontal="left" vertical="center"/>
    </xf>
    <xf numFmtId="0" fontId="10" fillId="0" borderId="94" xfId="0" applyFont="1" applyBorder="1" applyAlignment="1">
      <alignment horizontal="left" vertical="center"/>
    </xf>
    <xf numFmtId="0" fontId="10" fillId="0" borderId="147" xfId="0" applyFont="1" applyBorder="1" applyAlignment="1">
      <alignment horizontal="left"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0" fillId="24" borderId="0" xfId="0" applyFill="1">
      <alignment vertical="center"/>
    </xf>
    <xf numFmtId="0" fontId="0" fillId="2" borderId="143" xfId="0" applyFill="1" applyBorder="1" applyAlignment="1">
      <alignment horizontal="center" vertical="center"/>
    </xf>
    <xf numFmtId="0" fontId="0" fillId="2" borderId="144" xfId="0" applyFill="1" applyBorder="1" applyAlignment="1">
      <alignment horizontal="center" vertical="center"/>
    </xf>
    <xf numFmtId="0" fontId="0" fillId="2" borderId="145" xfId="0" applyFill="1" applyBorder="1" applyAlignment="1">
      <alignment horizontal="center" vertical="center"/>
    </xf>
    <xf numFmtId="0" fontId="6" fillId="2" borderId="0" xfId="0" applyFont="1" applyFill="1" applyAlignment="1">
      <alignment horizontal="left" vertical="center" wrapText="1"/>
    </xf>
    <xf numFmtId="0" fontId="6" fillId="6" borderId="7" xfId="0" applyFont="1" applyFill="1" applyBorder="1" applyAlignment="1">
      <alignment horizontal="right" vertical="center" shrinkToFit="1"/>
    </xf>
    <xf numFmtId="0" fontId="6" fillId="0" borderId="7" xfId="0" applyFont="1" applyBorder="1" applyAlignment="1">
      <alignment horizontal="left" vertical="center" shrinkToFit="1"/>
    </xf>
    <xf numFmtId="197" fontId="6" fillId="9" borderId="60" xfId="0" applyNumberFormat="1" applyFont="1" applyFill="1" applyBorder="1" applyAlignment="1">
      <alignment horizontal="center" vertical="center"/>
    </xf>
    <xf numFmtId="197" fontId="6" fillId="9" borderId="13" xfId="0" applyNumberFormat="1" applyFont="1" applyFill="1" applyBorder="1" applyAlignment="1">
      <alignment horizontal="center" vertical="center"/>
    </xf>
    <xf numFmtId="0" fontId="6" fillId="0" borderId="13" xfId="0" applyFont="1" applyBorder="1" applyAlignment="1">
      <alignment horizontal="center" vertical="center"/>
    </xf>
    <xf numFmtId="0" fontId="6" fillId="0" borderId="21" xfId="0" applyFont="1" applyBorder="1" applyAlignment="1">
      <alignment horizontal="left" vertical="center"/>
    </xf>
    <xf numFmtId="0" fontId="6" fillId="0" borderId="0" xfId="0" applyFont="1" applyAlignment="1">
      <alignment vertical="top" wrapText="1"/>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103" fillId="2" borderId="0" xfId="0" applyFont="1" applyFill="1" applyAlignment="1">
      <alignment vertical="center" wrapText="1"/>
    </xf>
    <xf numFmtId="0" fontId="6" fillId="0" borderId="9" xfId="0" applyFont="1" applyBorder="1" applyAlignment="1">
      <alignment horizontal="left" vertical="center"/>
    </xf>
    <xf numFmtId="0" fontId="6" fillId="2" borderId="33" xfId="0" applyFont="1" applyFill="1" applyBorder="1" applyAlignment="1">
      <alignment horizontal="left" vertical="center" shrinkToFit="1"/>
    </xf>
    <xf numFmtId="0" fontId="6" fillId="2" borderId="34" xfId="0" applyFont="1" applyFill="1" applyBorder="1" applyAlignment="1">
      <alignment horizontal="left" vertical="center" shrinkToFit="1"/>
    </xf>
    <xf numFmtId="0" fontId="6" fillId="2" borderId="35" xfId="0" applyFont="1" applyFill="1" applyBorder="1" applyAlignment="1">
      <alignment horizontal="left" vertical="center" shrinkToFit="1"/>
    </xf>
    <xf numFmtId="0" fontId="6" fillId="0" borderId="29" xfId="0" applyFont="1" applyBorder="1" applyAlignment="1">
      <alignment horizontal="left" vertical="center"/>
    </xf>
    <xf numFmtId="0" fontId="6" fillId="2" borderId="30" xfId="0" applyFont="1" applyFill="1" applyBorder="1" applyAlignment="1">
      <alignment horizontal="left" vertical="center" shrinkToFit="1"/>
    </xf>
    <xf numFmtId="0" fontId="6" fillId="2" borderId="31" xfId="0" applyFont="1" applyFill="1" applyBorder="1" applyAlignment="1">
      <alignment horizontal="left" vertical="center" shrinkToFit="1"/>
    </xf>
    <xf numFmtId="0" fontId="6" fillId="2" borderId="32" xfId="0" applyFont="1" applyFill="1" applyBorder="1" applyAlignment="1">
      <alignment horizontal="left" vertical="center" shrinkToFit="1"/>
    </xf>
    <xf numFmtId="0" fontId="6" fillId="8" borderId="30" xfId="0" applyFont="1" applyFill="1" applyBorder="1" applyAlignment="1">
      <alignment horizontal="left" vertical="center" shrinkToFit="1"/>
    </xf>
    <xf numFmtId="0" fontId="6" fillId="8" borderId="31" xfId="0" applyFont="1" applyFill="1" applyBorder="1" applyAlignment="1">
      <alignment horizontal="left" vertical="center" shrinkToFit="1"/>
    </xf>
    <xf numFmtId="0" fontId="6" fillId="8" borderId="32" xfId="0" applyFont="1" applyFill="1" applyBorder="1" applyAlignment="1">
      <alignment horizontal="left" vertical="center" shrinkToFit="1"/>
    </xf>
    <xf numFmtId="0" fontId="6" fillId="0" borderId="10" xfId="0" applyFont="1" applyBorder="1" applyAlignment="1">
      <alignment horizontal="left" vertical="center"/>
    </xf>
    <xf numFmtId="0" fontId="6" fillId="8" borderId="22" xfId="0" applyFont="1" applyFill="1" applyBorder="1" applyAlignment="1">
      <alignment horizontal="left" vertical="center" shrinkToFit="1"/>
    </xf>
    <xf numFmtId="0" fontId="6" fillId="8" borderId="23" xfId="0" applyFont="1" applyFill="1" applyBorder="1" applyAlignment="1">
      <alignment horizontal="left" vertical="center" shrinkToFit="1"/>
    </xf>
    <xf numFmtId="0" fontId="6" fillId="8" borderId="24" xfId="0" applyFont="1" applyFill="1" applyBorder="1" applyAlignment="1">
      <alignment horizontal="left" vertical="center" shrinkToFit="1"/>
    </xf>
    <xf numFmtId="0" fontId="6" fillId="0" borderId="13" xfId="0" applyFont="1" applyBorder="1" applyAlignment="1">
      <alignment horizontal="righ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37" fillId="3" borderId="1" xfId="0" applyFont="1" applyFill="1" applyBorder="1" applyAlignment="1">
      <alignment vertical="center" wrapText="1"/>
    </xf>
    <xf numFmtId="0" fontId="37" fillId="3" borderId="3" xfId="0" applyFont="1" applyFill="1" applyBorder="1" applyAlignment="1">
      <alignment vertical="center" wrapText="1"/>
    </xf>
    <xf numFmtId="0" fontId="37" fillId="3" borderId="6" xfId="0" applyFont="1" applyFill="1" applyBorder="1" applyAlignment="1">
      <alignment vertical="center" wrapText="1"/>
    </xf>
    <xf numFmtId="0" fontId="37" fillId="3" borderId="8" xfId="0" applyFont="1" applyFill="1" applyBorder="1" applyAlignment="1">
      <alignment vertical="center" wrapText="1"/>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22" xfId="0" applyFont="1" applyFill="1" applyBorder="1" applyAlignment="1">
      <alignment horizontal="center" vertical="center" shrinkToFit="1"/>
    </xf>
    <xf numFmtId="0" fontId="6" fillId="3" borderId="23" xfId="0" applyFont="1" applyFill="1" applyBorder="1" applyAlignment="1">
      <alignment horizontal="center" vertical="center" shrinkToFit="1"/>
    </xf>
    <xf numFmtId="0" fontId="6" fillId="3" borderId="24" xfId="0" applyFont="1" applyFill="1" applyBorder="1" applyAlignment="1">
      <alignment horizontal="center" vertical="center" shrinkToFit="1"/>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3" borderId="1" xfId="0" applyFont="1" applyFill="1" applyBorder="1" applyAlignment="1">
      <alignment horizontal="center" vertical="center"/>
    </xf>
    <xf numFmtId="0" fontId="59" fillId="0" borderId="9" xfId="0" applyFont="1" applyBorder="1" applyAlignment="1">
      <alignment horizontal="center" vertical="center"/>
    </xf>
    <xf numFmtId="0" fontId="59" fillId="0" borderId="10" xfId="0" applyFont="1" applyBorder="1" applyAlignment="1">
      <alignment horizontal="center" vertical="center"/>
    </xf>
    <xf numFmtId="0" fontId="6" fillId="0" borderId="0" xfId="0" applyFont="1" applyAlignment="1">
      <alignment vertical="top" shrinkToFit="1"/>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3" borderId="1" xfId="0" applyFont="1" applyFill="1" applyBorder="1" applyAlignment="1">
      <alignment vertical="top" wrapText="1"/>
    </xf>
    <xf numFmtId="0" fontId="6" fillId="3" borderId="2" xfId="0" applyFont="1" applyFill="1" applyBorder="1" applyAlignment="1">
      <alignment vertical="top" wrapText="1"/>
    </xf>
    <xf numFmtId="0" fontId="6" fillId="3" borderId="3" xfId="0" applyFont="1" applyFill="1" applyBorder="1" applyAlignment="1">
      <alignment vertical="top" wrapText="1"/>
    </xf>
    <xf numFmtId="0" fontId="6" fillId="3" borderId="6" xfId="0" applyFont="1" applyFill="1" applyBorder="1" applyAlignment="1">
      <alignment vertical="top" wrapText="1"/>
    </xf>
    <xf numFmtId="0" fontId="6" fillId="3" borderId="7" xfId="0" applyFont="1" applyFill="1" applyBorder="1" applyAlignment="1">
      <alignment vertical="top" wrapText="1"/>
    </xf>
    <xf numFmtId="0" fontId="6" fillId="3" borderId="8" xfId="0" applyFont="1" applyFill="1" applyBorder="1" applyAlignment="1">
      <alignment vertical="top" wrapText="1"/>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197" fontId="6" fillId="9" borderId="2" xfId="0" applyNumberFormat="1" applyFont="1" applyFill="1" applyBorder="1" applyAlignment="1">
      <alignment horizontal="right" vertical="center"/>
    </xf>
    <xf numFmtId="197" fontId="6" fillId="9" borderId="7" xfId="0" applyNumberFormat="1" applyFont="1" applyFill="1" applyBorder="1" applyAlignment="1">
      <alignment horizontal="righ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2" xfId="0" applyFont="1" applyBorder="1" applyAlignment="1">
      <alignment horizontal="left" vertical="top" wrapText="1"/>
    </xf>
    <xf numFmtId="0" fontId="6" fillId="3" borderId="21" xfId="0" applyFont="1" applyFill="1" applyBorder="1" applyAlignment="1">
      <alignment horizontal="left" vertical="center" shrinkToFit="1"/>
    </xf>
    <xf numFmtId="0" fontId="6" fillId="3" borderId="14" xfId="0" applyFont="1" applyFill="1" applyBorder="1" applyAlignment="1">
      <alignment horizontal="left" vertical="center" shrinkToFit="1"/>
    </xf>
    <xf numFmtId="0" fontId="6" fillId="6" borderId="7" xfId="0" applyFont="1" applyFill="1" applyBorder="1" applyAlignment="1">
      <alignment horizontal="right" vertical="center"/>
    </xf>
    <xf numFmtId="0" fontId="6" fillId="3" borderId="2"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8" borderId="11" xfId="0" applyFont="1" applyFill="1" applyBorder="1" applyAlignment="1">
      <alignment horizontal="left" vertical="center" shrinkToFit="1"/>
    </xf>
    <xf numFmtId="0" fontId="6" fillId="8" borderId="13" xfId="0" applyFont="1" applyFill="1" applyBorder="1" applyAlignment="1">
      <alignment horizontal="left" vertical="center" shrinkToFit="1"/>
    </xf>
    <xf numFmtId="0" fontId="6" fillId="8" borderId="14" xfId="0" applyFont="1" applyFill="1" applyBorder="1" applyAlignment="1">
      <alignment horizontal="left" vertical="center" shrinkToFit="1"/>
    </xf>
    <xf numFmtId="0" fontId="6" fillId="8" borderId="0" xfId="0" applyFont="1" applyFill="1" applyAlignment="1">
      <alignment horizontal="center" vertical="center"/>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0"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3" borderId="4" xfId="0" applyFont="1" applyFill="1" applyBorder="1" applyAlignment="1">
      <alignment vertical="center" wrapText="1"/>
    </xf>
    <xf numFmtId="0" fontId="6" fillId="3" borderId="0" xfId="0" applyFont="1" applyFill="1" applyAlignment="1">
      <alignment vertical="center" wrapText="1"/>
    </xf>
    <xf numFmtId="0" fontId="6" fillId="0" borderId="4" xfId="0" applyFont="1" applyBorder="1" applyAlignment="1">
      <alignment vertical="center" shrinkToFit="1"/>
    </xf>
    <xf numFmtId="0" fontId="6" fillId="0" borderId="0" xfId="0" applyFont="1" applyAlignment="1">
      <alignment vertical="center" shrinkToFit="1"/>
    </xf>
    <xf numFmtId="0" fontId="6" fillId="0" borderId="5" xfId="0" applyFont="1" applyBorder="1" applyAlignment="1">
      <alignment vertical="center" shrinkToFit="1"/>
    </xf>
    <xf numFmtId="0" fontId="103" fillId="0" borderId="11" xfId="0" applyFont="1" applyBorder="1" applyAlignment="1">
      <alignment horizontal="center" vertical="center"/>
    </xf>
    <xf numFmtId="0" fontId="103" fillId="0" borderId="13" xfId="0" applyFont="1" applyBorder="1" applyAlignment="1">
      <alignment horizontal="center" vertical="center"/>
    </xf>
    <xf numFmtId="0" fontId="103" fillId="0" borderId="14" xfId="0" applyFont="1" applyBorder="1" applyAlignment="1">
      <alignment horizontal="center" vertical="center"/>
    </xf>
    <xf numFmtId="0" fontId="6" fillId="3" borderId="11" xfId="0" applyFont="1" applyFill="1" applyBorder="1" applyAlignment="1">
      <alignment horizontal="center" vertical="center" shrinkToFit="1"/>
    </xf>
    <xf numFmtId="0" fontId="6" fillId="3" borderId="13"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3" borderId="11" xfId="0" applyFont="1" applyFill="1" applyBorder="1" applyAlignment="1">
      <alignment vertical="center" wrapText="1"/>
    </xf>
    <xf numFmtId="0" fontId="6" fillId="3" borderId="13" xfId="0" applyFont="1" applyFill="1" applyBorder="1" applyAlignment="1">
      <alignment vertical="center" wrapText="1"/>
    </xf>
    <xf numFmtId="0" fontId="6" fillId="3" borderId="14" xfId="0" applyFont="1" applyFill="1" applyBorder="1" applyAlignment="1">
      <alignment vertical="center" wrapText="1"/>
    </xf>
    <xf numFmtId="0" fontId="6" fillId="0" borderId="22"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222" xfId="0" applyFont="1" applyBorder="1" applyAlignment="1">
      <alignment horizontal="center" vertical="center"/>
    </xf>
    <xf numFmtId="0" fontId="6" fillId="0" borderId="223" xfId="0" applyFont="1" applyBorder="1" applyAlignment="1">
      <alignment horizontal="center" vertical="center"/>
    </xf>
    <xf numFmtId="0" fontId="6" fillId="0" borderId="224" xfId="0" applyFont="1" applyBorder="1" applyAlignment="1">
      <alignment horizontal="center" vertical="center"/>
    </xf>
    <xf numFmtId="0" fontId="6" fillId="0" borderId="225" xfId="0" applyFont="1" applyBorder="1" applyAlignment="1">
      <alignment horizontal="center" vertical="center"/>
    </xf>
    <xf numFmtId="0" fontId="6" fillId="0" borderId="226" xfId="0" applyFont="1" applyBorder="1" applyAlignment="1">
      <alignment horizontal="center" vertical="center"/>
    </xf>
    <xf numFmtId="0" fontId="6" fillId="0" borderId="227" xfId="0" applyFont="1" applyBorder="1" applyAlignment="1">
      <alignment horizontal="center" vertical="center"/>
    </xf>
    <xf numFmtId="3" fontId="6" fillId="3" borderId="1"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3" borderId="8" xfId="0" applyFont="1" applyFill="1" applyBorder="1" applyAlignment="1">
      <alignment horizontal="center" vertical="center"/>
    </xf>
    <xf numFmtId="0" fontId="6" fillId="0" borderId="0" xfId="0" applyFont="1" applyAlignment="1">
      <alignment horizontal="left" vertical="top"/>
    </xf>
    <xf numFmtId="0" fontId="103" fillId="0" borderId="14" xfId="0" applyFont="1" applyBorder="1" applyAlignment="1">
      <alignment horizontal="left" vertical="center" shrinkToFit="1"/>
    </xf>
    <xf numFmtId="0" fontId="103" fillId="0" borderId="21" xfId="0" applyFont="1" applyBorder="1" applyAlignment="1">
      <alignment horizontal="left" vertical="center" shrinkToFit="1"/>
    </xf>
    <xf numFmtId="0" fontId="39" fillId="0" borderId="11" xfId="0" applyFont="1" applyBorder="1">
      <alignment vertical="center"/>
    </xf>
    <xf numFmtId="0" fontId="39" fillId="0" borderId="13" xfId="0" applyFont="1" applyBorder="1">
      <alignment vertical="center"/>
    </xf>
    <xf numFmtId="0" fontId="39" fillId="0" borderId="14" xfId="0" applyFont="1" applyBorder="1">
      <alignment vertical="center"/>
    </xf>
    <xf numFmtId="0" fontId="103" fillId="0" borderId="21" xfId="0" applyFont="1" applyBorder="1" applyAlignment="1">
      <alignment horizontal="center" vertical="center" textRotation="255"/>
    </xf>
    <xf numFmtId="0" fontId="103" fillId="0" borderId="1" xfId="0" applyFont="1" applyBorder="1" applyAlignment="1">
      <alignment horizontal="center" vertical="center"/>
    </xf>
    <xf numFmtId="0" fontId="103" fillId="0" borderId="2" xfId="0" applyFont="1" applyBorder="1" applyAlignment="1">
      <alignment horizontal="center" vertical="center"/>
    </xf>
    <xf numFmtId="0" fontId="103" fillId="0" borderId="3" xfId="0" applyFont="1" applyBorder="1" applyAlignment="1">
      <alignment horizontal="center" vertical="center"/>
    </xf>
    <xf numFmtId="0" fontId="103" fillId="0" borderId="6" xfId="0" applyFont="1" applyBorder="1" applyAlignment="1">
      <alignment horizontal="center" vertical="center"/>
    </xf>
    <xf numFmtId="0" fontId="103" fillId="0" borderId="7" xfId="0" applyFont="1" applyBorder="1" applyAlignment="1">
      <alignment horizontal="center" vertical="center"/>
    </xf>
    <xf numFmtId="0" fontId="103" fillId="0" borderId="8" xfId="0" applyFont="1" applyBorder="1" applyAlignment="1">
      <alignment horizontal="center" vertical="center"/>
    </xf>
    <xf numFmtId="0" fontId="103" fillId="0" borderId="11" xfId="0" applyFont="1" applyBorder="1">
      <alignment vertical="center"/>
    </xf>
    <xf numFmtId="0" fontId="103" fillId="0" borderId="13" xfId="0" applyFont="1" applyBorder="1">
      <alignment vertical="center"/>
    </xf>
    <xf numFmtId="0" fontId="103" fillId="0" borderId="14" xfId="0" applyFont="1" applyBorder="1">
      <alignment vertical="center"/>
    </xf>
    <xf numFmtId="0" fontId="103" fillId="0" borderId="14" xfId="0" applyFont="1" applyBorder="1" applyAlignment="1">
      <alignment horizontal="left" vertical="center"/>
    </xf>
    <xf numFmtId="0" fontId="103" fillId="0" borderId="21" xfId="0" applyFont="1" applyBorder="1" applyAlignment="1">
      <alignment horizontal="left" vertical="center"/>
    </xf>
    <xf numFmtId="0" fontId="103" fillId="0" borderId="21" xfId="0" applyFont="1" applyBorder="1" applyAlignment="1">
      <alignment horizontal="center" vertical="center"/>
    </xf>
    <xf numFmtId="0" fontId="103" fillId="0" borderId="11" xfId="0" applyFont="1" applyBorder="1" applyAlignment="1">
      <alignment vertical="center" shrinkToFit="1"/>
    </xf>
    <xf numFmtId="0" fontId="103" fillId="0" borderId="13" xfId="0" applyFont="1" applyBorder="1" applyAlignment="1">
      <alignment vertical="center" shrinkToFit="1"/>
    </xf>
    <xf numFmtId="0" fontId="103" fillId="0" borderId="14" xfId="0" applyFont="1" applyBorder="1" applyAlignment="1">
      <alignment vertical="center" shrinkToFit="1"/>
    </xf>
    <xf numFmtId="0" fontId="103" fillId="0" borderId="9" xfId="0" applyFont="1" applyBorder="1" applyAlignment="1">
      <alignment horizontal="center" vertical="center" wrapText="1"/>
    </xf>
    <xf numFmtId="0" fontId="103" fillId="0" borderId="12" xfId="0" applyFont="1" applyBorder="1" applyAlignment="1">
      <alignment horizontal="center" vertical="center" wrapText="1"/>
    </xf>
    <xf numFmtId="0" fontId="103" fillId="0" borderId="10" xfId="0" applyFont="1" applyBorder="1" applyAlignment="1">
      <alignment horizontal="center" vertical="center" wrapText="1"/>
    </xf>
    <xf numFmtId="0" fontId="39" fillId="0" borderId="1" xfId="0" applyFont="1" applyBorder="1" applyAlignment="1">
      <alignment vertical="center" wrapText="1"/>
    </xf>
    <xf numFmtId="0" fontId="39" fillId="0" borderId="2" xfId="0" applyFont="1" applyBorder="1" applyAlignment="1">
      <alignment vertical="center" wrapText="1"/>
    </xf>
    <xf numFmtId="0" fontId="39" fillId="0" borderId="3" xfId="0" applyFont="1" applyBorder="1" applyAlignment="1">
      <alignment vertical="center" wrapText="1"/>
    </xf>
    <xf numFmtId="0" fontId="39" fillId="0" borderId="4" xfId="0" applyFont="1" applyBorder="1" applyAlignment="1">
      <alignment vertical="center" wrapText="1"/>
    </xf>
    <xf numFmtId="0" fontId="39" fillId="0" borderId="0" xfId="0" applyFont="1" applyAlignment="1">
      <alignment vertical="center" wrapText="1"/>
    </xf>
    <xf numFmtId="0" fontId="39" fillId="0" borderId="5" xfId="0" applyFont="1" applyBorder="1" applyAlignment="1">
      <alignment vertical="center" wrapText="1"/>
    </xf>
    <xf numFmtId="0" fontId="39" fillId="0" borderId="6" xfId="0" applyFont="1" applyBorder="1" applyAlignment="1">
      <alignment vertical="center" wrapText="1"/>
    </xf>
    <xf numFmtId="0" fontId="39" fillId="0" borderId="7" xfId="0" applyFont="1" applyBorder="1" applyAlignment="1">
      <alignment vertical="center" wrapText="1"/>
    </xf>
    <xf numFmtId="0" fontId="39" fillId="0" borderId="8" xfId="0" applyFont="1" applyBorder="1" applyAlignment="1">
      <alignment vertical="center" wrapText="1"/>
    </xf>
    <xf numFmtId="0" fontId="103" fillId="0" borderId="1" xfId="0" applyFont="1" applyBorder="1" applyAlignment="1">
      <alignment vertical="center" wrapText="1"/>
    </xf>
    <xf numFmtId="0" fontId="103" fillId="0" borderId="2" xfId="0" applyFont="1" applyBorder="1" applyAlignment="1">
      <alignment vertical="center" wrapText="1"/>
    </xf>
    <xf numFmtId="0" fontId="103" fillId="0" borderId="3" xfId="0" applyFont="1" applyBorder="1" applyAlignment="1">
      <alignment vertical="center" wrapText="1"/>
    </xf>
    <xf numFmtId="0" fontId="103" fillId="0" borderId="4" xfId="0" applyFont="1" applyBorder="1" applyAlignment="1">
      <alignment vertical="center" wrapText="1"/>
    </xf>
    <xf numFmtId="0" fontId="103" fillId="0" borderId="0" xfId="0" applyFont="1" applyAlignment="1">
      <alignment vertical="center" wrapText="1"/>
    </xf>
    <xf numFmtId="0" fontId="103" fillId="0" borderId="5" xfId="0" applyFont="1" applyBorder="1" applyAlignment="1">
      <alignment vertical="center" wrapText="1"/>
    </xf>
    <xf numFmtId="0" fontId="103" fillId="0" borderId="6" xfId="0" applyFont="1" applyBorder="1" applyAlignment="1">
      <alignment vertical="center" wrapText="1"/>
    </xf>
    <xf numFmtId="0" fontId="103" fillId="0" borderId="7" xfId="0" applyFont="1" applyBorder="1" applyAlignment="1">
      <alignment vertical="center" wrapText="1"/>
    </xf>
    <xf numFmtId="0" fontId="103" fillId="0" borderId="8" xfId="0" applyFont="1" applyBorder="1" applyAlignment="1">
      <alignment vertical="center" wrapText="1"/>
    </xf>
    <xf numFmtId="0" fontId="103" fillId="0" borderId="1" xfId="0" applyFont="1" applyBorder="1" applyAlignment="1">
      <alignment horizontal="left" vertical="center"/>
    </xf>
    <xf numFmtId="0" fontId="103" fillId="0" borderId="2" xfId="0" applyFont="1" applyBorder="1" applyAlignment="1">
      <alignment horizontal="left" vertical="center"/>
    </xf>
    <xf numFmtId="0" fontId="103" fillId="0" borderId="3" xfId="0" applyFont="1" applyBorder="1" applyAlignment="1">
      <alignment horizontal="left" vertical="center"/>
    </xf>
    <xf numFmtId="0" fontId="103" fillId="0" borderId="4" xfId="0" applyFont="1" applyBorder="1" applyAlignment="1">
      <alignment horizontal="left" vertical="center"/>
    </xf>
    <xf numFmtId="0" fontId="103" fillId="0" borderId="0" xfId="0" applyFont="1" applyAlignment="1">
      <alignment horizontal="left" vertical="center"/>
    </xf>
    <xf numFmtId="0" fontId="103" fillId="0" borderId="5" xfId="0" applyFont="1" applyBorder="1" applyAlignment="1">
      <alignment horizontal="left" vertical="center"/>
    </xf>
    <xf numFmtId="0" fontId="103" fillId="0" borderId="6" xfId="0" applyFont="1" applyBorder="1" applyAlignment="1">
      <alignment horizontal="left" vertical="center"/>
    </xf>
    <xf numFmtId="0" fontId="103" fillId="0" borderId="7" xfId="0" applyFont="1" applyBorder="1" applyAlignment="1">
      <alignment horizontal="left" vertical="center"/>
    </xf>
    <xf numFmtId="0" fontId="103" fillId="0" borderId="8" xfId="0" applyFont="1" applyBorder="1" applyAlignment="1">
      <alignment horizontal="left" vertical="center"/>
    </xf>
    <xf numFmtId="0" fontId="103" fillId="0" borderId="9" xfId="0" applyFont="1" applyBorder="1" applyAlignment="1">
      <alignment horizontal="center" vertical="center"/>
    </xf>
    <xf numFmtId="0" fontId="103" fillId="0" borderId="12" xfId="0" applyFont="1" applyBorder="1" applyAlignment="1">
      <alignment horizontal="center" vertical="center"/>
    </xf>
    <xf numFmtId="0" fontId="103" fillId="0" borderId="10" xfId="0" applyFont="1" applyBorder="1" applyAlignment="1">
      <alignment horizontal="center" vertical="center"/>
    </xf>
    <xf numFmtId="0" fontId="103" fillId="0" borderId="9" xfId="0" applyFont="1" applyBorder="1" applyAlignment="1">
      <alignment horizontal="left" vertical="center"/>
    </xf>
    <xf numFmtId="0" fontId="103" fillId="0" borderId="29" xfId="0" applyFont="1" applyBorder="1" applyAlignment="1">
      <alignment horizontal="left" vertical="center"/>
    </xf>
    <xf numFmtId="0" fontId="103" fillId="0" borderId="10" xfId="0" applyFont="1" applyBorder="1" applyAlignment="1">
      <alignment horizontal="left" vertical="center"/>
    </xf>
    <xf numFmtId="0" fontId="103" fillId="0" borderId="203" xfId="0" applyFont="1" applyBorder="1" applyAlignment="1">
      <alignment horizontal="left" vertical="center"/>
    </xf>
    <xf numFmtId="0" fontId="103" fillId="0" borderId="204" xfId="0" applyFont="1" applyBorder="1" applyAlignment="1">
      <alignment horizontal="left" vertical="center"/>
    </xf>
    <xf numFmtId="0" fontId="103" fillId="0" borderId="21" xfId="0" applyFont="1" applyBorder="1" applyAlignment="1">
      <alignment horizontal="left" vertical="center" wrapText="1"/>
    </xf>
    <xf numFmtId="0" fontId="103" fillId="0" borderId="1" xfId="0" applyFont="1" applyBorder="1" applyAlignment="1">
      <alignment horizontal="left" vertical="center" wrapText="1"/>
    </xf>
    <xf numFmtId="0" fontId="103" fillId="0" borderId="2" xfId="0" applyFont="1" applyBorder="1" applyAlignment="1">
      <alignment horizontal="left" vertical="center" wrapText="1"/>
    </xf>
    <xf numFmtId="0" fontId="103" fillId="0" borderId="3" xfId="0" applyFont="1" applyBorder="1" applyAlignment="1">
      <alignment horizontal="left" vertical="center" wrapText="1"/>
    </xf>
    <xf numFmtId="0" fontId="103" fillId="0" borderId="4" xfId="0" applyFont="1" applyBorder="1" applyAlignment="1">
      <alignment horizontal="left" vertical="center" wrapText="1"/>
    </xf>
    <xf numFmtId="0" fontId="103" fillId="0" borderId="0" xfId="0" applyFont="1" applyAlignment="1">
      <alignment horizontal="left" vertical="center" wrapText="1"/>
    </xf>
    <xf numFmtId="0" fontId="103" fillId="0" borderId="5" xfId="0" applyFont="1" applyBorder="1" applyAlignment="1">
      <alignment horizontal="left" vertical="center" wrapText="1"/>
    </xf>
    <xf numFmtId="0" fontId="103" fillId="0" borderId="6" xfId="0" applyFont="1" applyBorder="1" applyAlignment="1">
      <alignment horizontal="left" vertical="center" wrapText="1"/>
    </xf>
    <xf numFmtId="0" fontId="103" fillId="0" borderId="7" xfId="0" applyFont="1" applyBorder="1" applyAlignment="1">
      <alignment horizontal="left" vertical="center" wrapText="1"/>
    </xf>
    <xf numFmtId="0" fontId="103" fillId="0" borderId="8" xfId="0" applyFont="1" applyBorder="1" applyAlignment="1">
      <alignment horizontal="left" vertical="center" wrapText="1"/>
    </xf>
    <xf numFmtId="0" fontId="103" fillId="0" borderId="4" xfId="0" applyFont="1" applyBorder="1" applyAlignment="1">
      <alignment horizontal="center" vertical="center"/>
    </xf>
    <xf numFmtId="0" fontId="103" fillId="0" borderId="5" xfId="0" applyFont="1" applyBorder="1" applyAlignment="1">
      <alignment horizontal="center" vertical="center"/>
    </xf>
    <xf numFmtId="0" fontId="6" fillId="2" borderId="21" xfId="0" applyFont="1" applyFill="1" applyBorder="1" applyAlignment="1">
      <alignment horizontal="left" vertical="center" wrapText="1"/>
    </xf>
    <xf numFmtId="0" fontId="6" fillId="8" borderId="21" xfId="0" applyFont="1" applyFill="1" applyBorder="1" applyAlignment="1">
      <alignment horizontal="left" vertical="center" wrapText="1"/>
    </xf>
    <xf numFmtId="0" fontId="37" fillId="0" borderId="21" xfId="0" applyFont="1" applyBorder="1" applyAlignment="1">
      <alignment horizontal="center" vertical="center" wrapText="1"/>
    </xf>
    <xf numFmtId="0" fontId="103" fillId="0" borderId="21" xfId="0" applyFont="1" applyBorder="1" applyAlignment="1">
      <alignment horizontal="center" vertical="top"/>
    </xf>
    <xf numFmtId="0" fontId="103" fillId="0" borderId="11" xfId="0" applyFont="1" applyBorder="1" applyAlignment="1">
      <alignment horizontal="center" vertical="top"/>
    </xf>
    <xf numFmtId="0" fontId="103" fillId="0" borderId="13" xfId="0" applyFont="1" applyBorder="1" applyAlignment="1">
      <alignment horizontal="center" vertical="top"/>
    </xf>
    <xf numFmtId="0" fontId="103" fillId="0" borderId="14" xfId="0" applyFont="1" applyBorder="1" applyAlignment="1">
      <alignment horizontal="center" vertical="top"/>
    </xf>
    <xf numFmtId="0" fontId="103" fillId="0" borderId="0" xfId="0" applyFont="1" applyAlignment="1">
      <alignment horizontal="left" vertical="top" wrapText="1"/>
    </xf>
    <xf numFmtId="0" fontId="103" fillId="2" borderId="1" xfId="0" applyFont="1" applyFill="1" applyBorder="1" applyAlignment="1">
      <alignment vertical="center" wrapText="1"/>
    </xf>
    <xf numFmtId="0" fontId="103" fillId="2" borderId="2" xfId="0" applyFont="1" applyFill="1" applyBorder="1" applyAlignment="1">
      <alignment vertical="center" wrapText="1"/>
    </xf>
    <xf numFmtId="0" fontId="103" fillId="2" borderId="3" xfId="0" applyFont="1" applyFill="1" applyBorder="1" applyAlignment="1">
      <alignment vertical="center" wrapText="1"/>
    </xf>
    <xf numFmtId="0" fontId="103" fillId="2" borderId="4" xfId="0" applyFont="1" applyFill="1" applyBorder="1" applyAlignment="1">
      <alignment vertical="center" wrapText="1"/>
    </xf>
    <xf numFmtId="0" fontId="103" fillId="2" borderId="5" xfId="0" applyFont="1" applyFill="1" applyBorder="1" applyAlignment="1">
      <alignment vertical="center" wrapText="1"/>
    </xf>
    <xf numFmtId="0" fontId="103" fillId="2" borderId="6" xfId="0" applyFont="1" applyFill="1" applyBorder="1" applyAlignment="1">
      <alignment vertical="center" wrapText="1"/>
    </xf>
    <xf numFmtId="0" fontId="103" fillId="2" borderId="7" xfId="0" applyFont="1" applyFill="1" applyBorder="1" applyAlignment="1">
      <alignment vertical="center" wrapText="1"/>
    </xf>
    <xf numFmtId="0" fontId="103" fillId="2" borderId="8" xfId="0" applyFont="1" applyFill="1" applyBorder="1" applyAlignment="1">
      <alignment vertical="center" wrapText="1"/>
    </xf>
    <xf numFmtId="0" fontId="6" fillId="8" borderId="21" xfId="0" applyFont="1" applyFill="1" applyBorder="1" applyAlignment="1">
      <alignment vertical="center" wrapText="1"/>
    </xf>
    <xf numFmtId="0" fontId="6" fillId="0" borderId="21" xfId="0" applyFont="1" applyBorder="1" applyAlignment="1">
      <alignment horizontal="center" vertical="center" textRotation="255"/>
    </xf>
    <xf numFmtId="0" fontId="6" fillId="0" borderId="21" xfId="0" applyFont="1" applyBorder="1" applyAlignment="1">
      <alignment horizontal="center" vertical="center" wrapText="1"/>
    </xf>
    <xf numFmtId="0" fontId="6" fillId="3" borderId="14" xfId="0" applyFont="1" applyFill="1" applyBorder="1" applyAlignment="1">
      <alignment horizontal="center" vertical="center"/>
    </xf>
    <xf numFmtId="0" fontId="103" fillId="0" borderId="11" xfId="0" applyFont="1" applyBorder="1" applyAlignment="1">
      <alignment horizontal="center" vertical="top" wrapText="1"/>
    </xf>
    <xf numFmtId="0" fontId="103" fillId="0" borderId="13" xfId="0" applyFont="1" applyBorder="1" applyAlignment="1">
      <alignment horizontal="center" vertical="top" wrapText="1"/>
    </xf>
    <xf numFmtId="0" fontId="103" fillId="0" borderId="14" xfId="0" applyFont="1" applyBorder="1" applyAlignment="1">
      <alignment horizontal="center" vertical="top" wrapText="1"/>
    </xf>
    <xf numFmtId="0" fontId="6" fillId="3" borderId="21" xfId="0" applyFont="1" applyFill="1" applyBorder="1" applyAlignment="1">
      <alignment vertical="top" wrapText="1"/>
    </xf>
    <xf numFmtId="0" fontId="103" fillId="0" borderId="0" xfId="0" applyFont="1" applyAlignment="1">
      <alignment vertical="top" wrapText="1"/>
    </xf>
    <xf numFmtId="0" fontId="45" fillId="3" borderId="1"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45" fillId="3" borderId="3" xfId="0" applyFont="1" applyFill="1" applyBorder="1" applyAlignment="1">
      <alignment horizontal="center" vertical="center" wrapText="1"/>
    </xf>
    <xf numFmtId="0" fontId="45" fillId="3" borderId="6" xfId="0" applyFont="1" applyFill="1" applyBorder="1" applyAlignment="1">
      <alignment horizontal="center" vertical="center" wrapText="1"/>
    </xf>
    <xf numFmtId="0" fontId="45" fillId="3" borderId="7" xfId="0" applyFont="1" applyFill="1" applyBorder="1" applyAlignment="1">
      <alignment horizontal="center" vertical="center" wrapText="1"/>
    </xf>
    <xf numFmtId="0" fontId="45" fillId="3" borderId="8" xfId="0" applyFont="1" applyFill="1" applyBorder="1" applyAlignment="1">
      <alignment horizontal="center" vertical="center" wrapText="1"/>
    </xf>
    <xf numFmtId="0" fontId="45" fillId="0" borderId="11" xfId="0" applyFont="1" applyBorder="1" applyAlignment="1">
      <alignment horizontal="center" vertical="center" shrinkToFit="1"/>
    </xf>
    <xf numFmtId="0" fontId="45" fillId="0" borderId="13" xfId="0" applyFont="1" applyBorder="1" applyAlignment="1">
      <alignment horizontal="center" vertical="center" shrinkToFit="1"/>
    </xf>
    <xf numFmtId="0" fontId="45" fillId="0" borderId="14" xfId="0" applyFont="1" applyBorder="1" applyAlignment="1">
      <alignment horizontal="center" vertical="center" shrinkToFit="1"/>
    </xf>
    <xf numFmtId="0" fontId="36" fillId="3" borderId="1"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45" fillId="3" borderId="1" xfId="0" applyFont="1" applyFill="1" applyBorder="1" applyAlignment="1">
      <alignment horizontal="left" vertical="center" wrapText="1"/>
    </xf>
    <xf numFmtId="0" fontId="45" fillId="3" borderId="2" xfId="0" applyFont="1" applyFill="1" applyBorder="1" applyAlignment="1">
      <alignment horizontal="left" vertical="center" wrapText="1"/>
    </xf>
    <xf numFmtId="0" fontId="45" fillId="3" borderId="3" xfId="0" applyFont="1" applyFill="1" applyBorder="1" applyAlignment="1">
      <alignment horizontal="left" vertical="center" wrapText="1"/>
    </xf>
    <xf numFmtId="0" fontId="45" fillId="3" borderId="6" xfId="0" applyFont="1" applyFill="1" applyBorder="1" applyAlignment="1">
      <alignment horizontal="left" vertical="center" wrapText="1"/>
    </xf>
    <xf numFmtId="0" fontId="45" fillId="3" borderId="7" xfId="0" applyFont="1" applyFill="1" applyBorder="1" applyAlignment="1">
      <alignment horizontal="left" vertical="center" wrapText="1"/>
    </xf>
    <xf numFmtId="0" fontId="45" fillId="3" borderId="8" xfId="0" applyFont="1" applyFill="1" applyBorder="1" applyAlignment="1">
      <alignment horizontal="left" vertical="center" wrapText="1"/>
    </xf>
    <xf numFmtId="176" fontId="6" fillId="3" borderId="1" xfId="0" applyNumberFormat="1" applyFont="1" applyFill="1" applyBorder="1" applyAlignment="1">
      <alignment horizontal="center" vertical="center" shrinkToFit="1"/>
    </xf>
    <xf numFmtId="176" fontId="6" fillId="3" borderId="2" xfId="0" applyNumberFormat="1" applyFont="1" applyFill="1" applyBorder="1" applyAlignment="1">
      <alignment horizontal="center" vertical="center" shrinkToFit="1"/>
    </xf>
    <xf numFmtId="176" fontId="6" fillId="3" borderId="3" xfId="0" applyNumberFormat="1" applyFont="1" applyFill="1" applyBorder="1" applyAlignment="1">
      <alignment horizontal="center" vertical="center" shrinkToFit="1"/>
    </xf>
    <xf numFmtId="176" fontId="6" fillId="3" borderId="6" xfId="0" applyNumberFormat="1" applyFont="1" applyFill="1" applyBorder="1" applyAlignment="1">
      <alignment horizontal="center" vertical="center" shrinkToFit="1"/>
    </xf>
    <xf numFmtId="176" fontId="6" fillId="3" borderId="7" xfId="0" applyNumberFormat="1" applyFont="1" applyFill="1" applyBorder="1" applyAlignment="1">
      <alignment horizontal="center" vertical="center" shrinkToFit="1"/>
    </xf>
    <xf numFmtId="176" fontId="6" fillId="3" borderId="8" xfId="0" applyNumberFormat="1" applyFont="1" applyFill="1" applyBorder="1" applyAlignment="1">
      <alignment horizontal="center" vertical="center" shrinkToFit="1"/>
    </xf>
    <xf numFmtId="0" fontId="6" fillId="8" borderId="9" xfId="0" applyFont="1" applyFill="1" applyBorder="1" applyAlignment="1">
      <alignment horizontal="left" vertical="center" wrapText="1"/>
    </xf>
    <xf numFmtId="0" fontId="6" fillId="0" borderId="21" xfId="0" applyFont="1" applyBorder="1" applyAlignment="1">
      <alignment horizontal="center" vertical="center" shrinkToFit="1"/>
    </xf>
    <xf numFmtId="0" fontId="59" fillId="0" borderId="178" xfId="0" applyFont="1" applyBorder="1" applyAlignment="1">
      <alignment vertical="top"/>
    </xf>
    <xf numFmtId="0" fontId="10" fillId="0" borderId="180" xfId="0" applyFont="1" applyBorder="1" applyAlignment="1">
      <alignment vertical="top"/>
    </xf>
    <xf numFmtId="0" fontId="6" fillId="6" borderId="1"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2" xfId="0" applyFont="1" applyBorder="1" applyAlignment="1">
      <alignment vertical="top" wrapText="1"/>
    </xf>
    <xf numFmtId="0" fontId="6" fillId="3" borderId="2" xfId="0" applyFont="1" applyFill="1" applyBorder="1" applyAlignment="1">
      <alignment horizontal="center" vertical="center"/>
    </xf>
    <xf numFmtId="0" fontId="91" fillId="8" borderId="0" xfId="0" applyFont="1" applyFill="1" applyAlignment="1">
      <alignment vertical="top" wrapText="1"/>
    </xf>
    <xf numFmtId="0" fontId="6" fillId="8" borderId="0" xfId="0" applyFont="1" applyFill="1" applyAlignment="1">
      <alignment horizontal="left" vertical="top"/>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36" fillId="0" borderId="1" xfId="0" applyFont="1" applyBorder="1" applyAlignment="1">
      <alignment horizontal="center" vertical="center" wrapText="1"/>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6" fillId="2" borderId="7" xfId="0" applyFont="1" applyFill="1" applyBorder="1" applyAlignment="1">
      <alignment horizontal="left" vertical="top"/>
    </xf>
    <xf numFmtId="0" fontId="6" fillId="2" borderId="0" xfId="0" applyFont="1" applyFill="1" applyAlignment="1">
      <alignment horizontal="left" vertical="top"/>
    </xf>
    <xf numFmtId="0" fontId="6" fillId="0" borderId="221" xfId="0" applyFont="1" applyBorder="1" applyAlignment="1">
      <alignment horizontal="left" vertical="center" wrapText="1"/>
    </xf>
    <xf numFmtId="0" fontId="6" fillId="0" borderId="21" xfId="0" applyFont="1" applyBorder="1">
      <alignment vertical="center"/>
    </xf>
    <xf numFmtId="0" fontId="103" fillId="0" borderId="11" xfId="0" applyFont="1" applyBorder="1" applyAlignment="1">
      <alignment horizontal="left" vertical="center"/>
    </xf>
    <xf numFmtId="0" fontId="103" fillId="0" borderId="13" xfId="0" applyFont="1" applyBorder="1" applyAlignment="1">
      <alignment horizontal="left" vertical="center"/>
    </xf>
    <xf numFmtId="0" fontId="103" fillId="0" borderId="21" xfId="0" applyFont="1" applyBorder="1" applyAlignment="1">
      <alignment horizontal="center" vertical="center" shrinkToFit="1"/>
    </xf>
    <xf numFmtId="0" fontId="6" fillId="3" borderId="11" xfId="0" applyFont="1" applyFill="1" applyBorder="1" applyAlignment="1">
      <alignment vertical="center" shrinkToFit="1"/>
    </xf>
    <xf numFmtId="0" fontId="6" fillId="3" borderId="13" xfId="0" applyFont="1" applyFill="1" applyBorder="1" applyAlignment="1">
      <alignment vertical="center" shrinkToFit="1"/>
    </xf>
    <xf numFmtId="0" fontId="6" fillId="3" borderId="14" xfId="0" applyFont="1" applyFill="1" applyBorder="1" applyAlignment="1">
      <alignment vertical="center" shrinkToFit="1"/>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0" borderId="0" xfId="0" applyFont="1" applyAlignment="1">
      <alignment horizontal="left" vertical="center" wrapText="1"/>
    </xf>
    <xf numFmtId="0" fontId="6" fillId="0" borderId="222" xfId="0" applyFont="1" applyBorder="1">
      <alignment vertical="center"/>
    </xf>
    <xf numFmtId="0" fontId="6" fillId="0" borderId="223" xfId="0" applyFont="1" applyBorder="1">
      <alignment vertical="center"/>
    </xf>
    <xf numFmtId="0" fontId="6" fillId="0" borderId="224" xfId="0" applyFont="1" applyBorder="1">
      <alignment vertical="center"/>
    </xf>
    <xf numFmtId="0" fontId="103" fillId="0" borderId="33" xfId="0" applyFont="1" applyBorder="1">
      <alignment vertical="center"/>
    </xf>
    <xf numFmtId="0" fontId="103" fillId="0" borderId="34" xfId="0" applyFont="1" applyBorder="1">
      <alignment vertical="center"/>
    </xf>
    <xf numFmtId="0" fontId="103" fillId="0" borderId="35" xfId="0" applyFont="1" applyBorder="1">
      <alignment vertical="center"/>
    </xf>
    <xf numFmtId="0" fontId="103" fillId="0" borderId="22" xfId="0" applyFont="1" applyBorder="1">
      <alignment vertical="center"/>
    </xf>
    <xf numFmtId="0" fontId="103" fillId="0" borderId="23" xfId="0" applyFont="1" applyBorder="1">
      <alignment vertical="center"/>
    </xf>
    <xf numFmtId="0" fontId="103" fillId="0" borderId="24" xfId="0" applyFont="1" applyBorder="1">
      <alignment vertical="center"/>
    </xf>
    <xf numFmtId="0" fontId="103" fillId="0" borderId="11" xfId="0" applyFont="1" applyBorder="1" applyAlignment="1">
      <alignment horizontal="left" vertical="center" shrinkToFit="1"/>
    </xf>
    <xf numFmtId="0" fontId="103" fillId="0" borderId="13" xfId="0" applyFont="1" applyBorder="1" applyAlignment="1">
      <alignment horizontal="left" vertical="center" shrinkToFit="1"/>
    </xf>
    <xf numFmtId="0" fontId="103" fillId="0" borderId="1" xfId="0" applyFont="1" applyBorder="1" applyAlignment="1">
      <alignment vertical="center" shrinkToFit="1"/>
    </xf>
    <xf numFmtId="0" fontId="103" fillId="0" borderId="2" xfId="0" applyFont="1" applyBorder="1" applyAlignment="1">
      <alignment vertical="center" shrinkToFit="1"/>
    </xf>
    <xf numFmtId="0" fontId="103" fillId="0" borderId="3" xfId="0" applyFont="1" applyBorder="1" applyAlignment="1">
      <alignment vertical="center" shrinkToFit="1"/>
    </xf>
    <xf numFmtId="0" fontId="103" fillId="0" borderId="6" xfId="0" applyFont="1" applyBorder="1" applyAlignment="1">
      <alignment vertical="center" shrinkToFit="1"/>
    </xf>
    <xf numFmtId="0" fontId="103" fillId="0" borderId="7" xfId="0" applyFont="1" applyBorder="1" applyAlignment="1">
      <alignment vertical="center" shrinkToFit="1"/>
    </xf>
    <xf numFmtId="0" fontId="103" fillId="0" borderId="8" xfId="0" applyFont="1" applyBorder="1" applyAlignment="1">
      <alignment vertical="center" shrinkToFit="1"/>
    </xf>
    <xf numFmtId="0" fontId="103" fillId="0" borderId="21" xfId="0" applyFont="1" applyBorder="1" applyAlignment="1">
      <alignment vertical="center" shrinkToFit="1"/>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 xfId="0" applyFont="1" applyFill="1" applyBorder="1" applyAlignment="1">
      <alignment horizontal="center" vertical="center" wrapText="1"/>
    </xf>
    <xf numFmtId="0" fontId="103" fillId="0" borderId="9" xfId="0" applyFont="1" applyBorder="1" applyAlignment="1">
      <alignment horizontal="center" vertical="center" textRotation="255"/>
    </xf>
    <xf numFmtId="0" fontId="103" fillId="0" borderId="12" xfId="0" applyFont="1" applyBorder="1" applyAlignment="1">
      <alignment horizontal="center" vertical="center" textRotation="255"/>
    </xf>
    <xf numFmtId="0" fontId="103" fillId="0" borderId="10" xfId="0" applyFont="1" applyBorder="1" applyAlignment="1">
      <alignment horizontal="center" vertical="center" textRotation="255"/>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6" borderId="53" xfId="0" applyFont="1" applyFill="1" applyBorder="1" applyAlignment="1">
      <alignment horizontal="left" vertical="center"/>
    </xf>
    <xf numFmtId="0" fontId="6" fillId="6" borderId="7" xfId="0" applyFont="1" applyFill="1" applyBorder="1" applyAlignment="1">
      <alignment horizontal="left" vertical="center"/>
    </xf>
    <xf numFmtId="0" fontId="6" fillId="6" borderId="8" xfId="0" applyFont="1" applyFill="1" applyBorder="1" applyAlignment="1">
      <alignment horizontal="left" vertical="center"/>
    </xf>
    <xf numFmtId="0" fontId="37" fillId="0" borderId="21" xfId="0" applyFont="1" applyBorder="1" applyAlignment="1">
      <alignment horizontal="center" vertical="center"/>
    </xf>
    <xf numFmtId="0" fontId="6" fillId="0" borderId="4" xfId="0" applyFont="1" applyBorder="1" applyAlignment="1">
      <alignment vertical="center" textRotation="255"/>
    </xf>
    <xf numFmtId="0" fontId="6" fillId="0" borderId="6" xfId="0" applyFont="1" applyBorder="1" applyAlignment="1">
      <alignment vertical="center" textRotation="255"/>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103" fillId="0" borderId="30" xfId="0" applyFont="1" applyBorder="1" applyAlignment="1">
      <alignment horizontal="left" vertical="center" shrinkToFit="1"/>
    </xf>
    <xf numFmtId="0" fontId="103" fillId="0" borderId="31" xfId="0" applyFont="1" applyBorder="1" applyAlignment="1">
      <alignment horizontal="left" vertical="center" shrinkToFit="1"/>
    </xf>
    <xf numFmtId="0" fontId="103" fillId="0" borderId="32" xfId="0" applyFont="1" applyBorder="1" applyAlignment="1">
      <alignment horizontal="left" vertical="center" shrinkToFit="1"/>
    </xf>
    <xf numFmtId="0" fontId="6" fillId="0" borderId="221" xfId="0" applyFont="1" applyBorder="1" applyAlignment="1">
      <alignment horizontal="left" vertical="center"/>
    </xf>
    <xf numFmtId="0" fontId="6" fillId="7" borderId="21" xfId="0" applyFont="1" applyFill="1" applyBorder="1" applyAlignment="1">
      <alignment horizontal="left" vertical="center" wrapText="1"/>
    </xf>
    <xf numFmtId="0" fontId="6" fillId="7" borderId="21" xfId="0" applyFont="1" applyFill="1" applyBorder="1" applyAlignment="1">
      <alignment horizontal="left" vertical="center"/>
    </xf>
    <xf numFmtId="0" fontId="6" fillId="0" borderId="9" xfId="0" applyFont="1" applyBorder="1" applyAlignment="1">
      <alignment vertical="center" textRotation="255"/>
    </xf>
    <xf numFmtId="0" fontId="6" fillId="0" borderId="12" xfId="0" applyFont="1" applyBorder="1" applyAlignment="1">
      <alignment vertical="center" textRotation="255"/>
    </xf>
    <xf numFmtId="0" fontId="6" fillId="0" borderId="10" xfId="0" applyFont="1" applyBorder="1" applyAlignment="1">
      <alignment vertical="center" textRotation="255"/>
    </xf>
    <xf numFmtId="0" fontId="103" fillId="0" borderId="0" xfId="0" applyFont="1" applyAlignment="1">
      <alignment horizontal="left" vertical="top"/>
    </xf>
    <xf numFmtId="0" fontId="6" fillId="3" borderId="21" xfId="0" applyFont="1" applyFill="1" applyBorder="1" applyAlignment="1">
      <alignment horizontal="left" vertical="top" wrapText="1"/>
    </xf>
    <xf numFmtId="0" fontId="6" fillId="3" borderId="3" xfId="0" applyFont="1" applyFill="1" applyBorder="1" applyAlignment="1">
      <alignment horizontal="center" vertical="center"/>
    </xf>
    <xf numFmtId="0" fontId="6" fillId="6" borderId="60" xfId="0" applyFont="1" applyFill="1" applyBorder="1" applyAlignment="1">
      <alignment horizontal="left" vertical="center"/>
    </xf>
    <xf numFmtId="0" fontId="6" fillId="6" borderId="13" xfId="0" applyFont="1" applyFill="1" applyBorder="1" applyAlignment="1">
      <alignment horizontal="left" vertical="center"/>
    </xf>
    <xf numFmtId="0" fontId="6" fillId="6" borderId="14" xfId="0" applyFont="1" applyFill="1" applyBorder="1" applyAlignment="1">
      <alignment horizontal="left" vertical="center"/>
    </xf>
    <xf numFmtId="0" fontId="103" fillId="2" borderId="21" xfId="0" applyFont="1" applyFill="1" applyBorder="1" applyAlignment="1">
      <alignment vertical="center" wrapText="1"/>
    </xf>
    <xf numFmtId="0" fontId="103" fillId="0" borderId="21" xfId="0" applyFont="1" applyBorder="1" applyAlignment="1">
      <alignment horizontal="center" vertical="center" wrapText="1"/>
    </xf>
    <xf numFmtId="0" fontId="6" fillId="9" borderId="1" xfId="0" applyFont="1" applyFill="1" applyBorder="1" applyAlignment="1">
      <alignment horizontal="right" vertical="center"/>
    </xf>
    <xf numFmtId="0" fontId="6" fillId="9" borderId="50" xfId="0" applyFont="1" applyFill="1" applyBorder="1" applyAlignment="1">
      <alignment horizontal="right" vertical="center"/>
    </xf>
    <xf numFmtId="0" fontId="6" fillId="9" borderId="6" xfId="0" applyFont="1" applyFill="1" applyBorder="1" applyAlignment="1">
      <alignment horizontal="right" vertical="center"/>
    </xf>
    <xf numFmtId="0" fontId="6" fillId="9" borderId="51" xfId="0" applyFont="1" applyFill="1" applyBorder="1" applyAlignment="1">
      <alignment horizontal="right" vertical="center"/>
    </xf>
    <xf numFmtId="183" fontId="6" fillId="9" borderId="1" xfId="0" applyNumberFormat="1" applyFont="1" applyFill="1" applyBorder="1" applyAlignment="1">
      <alignment horizontal="right" vertical="center"/>
    </xf>
    <xf numFmtId="183" fontId="6" fillId="9" borderId="2" xfId="0" applyNumberFormat="1" applyFont="1" applyFill="1" applyBorder="1" applyAlignment="1">
      <alignment horizontal="right" vertical="center"/>
    </xf>
    <xf numFmtId="183" fontId="6" fillId="9" borderId="50" xfId="0" applyNumberFormat="1" applyFont="1" applyFill="1" applyBorder="1" applyAlignment="1">
      <alignment horizontal="right" vertical="center"/>
    </xf>
    <xf numFmtId="183" fontId="6" fillId="9" borderId="6" xfId="0" applyNumberFormat="1" applyFont="1" applyFill="1" applyBorder="1" applyAlignment="1">
      <alignment horizontal="right" vertical="center"/>
    </xf>
    <xf numFmtId="183" fontId="6" fillId="9" borderId="7" xfId="0" applyNumberFormat="1" applyFont="1" applyFill="1" applyBorder="1" applyAlignment="1">
      <alignment horizontal="right" vertical="center"/>
    </xf>
    <xf numFmtId="183" fontId="6" fillId="9" borderId="51" xfId="0" applyNumberFormat="1" applyFont="1" applyFill="1" applyBorder="1" applyAlignment="1">
      <alignment horizontal="right" vertical="center"/>
    </xf>
    <xf numFmtId="0" fontId="6" fillId="6" borderId="0" xfId="0" applyFont="1" applyFill="1" applyAlignment="1">
      <alignment horizontal="right" vertical="center"/>
    </xf>
    <xf numFmtId="0" fontId="6" fillId="3" borderId="50" xfId="0" applyFont="1" applyFill="1" applyBorder="1" applyAlignment="1">
      <alignment horizontal="center" vertical="center"/>
    </xf>
    <xf numFmtId="0" fontId="6" fillId="3" borderId="1" xfId="0" applyFont="1" applyFill="1" applyBorder="1" applyAlignment="1">
      <alignment horizontal="left" vertical="center" shrinkToFit="1"/>
    </xf>
    <xf numFmtId="0" fontId="6" fillId="3" borderId="11" xfId="0" applyFont="1" applyFill="1" applyBorder="1" applyAlignment="1">
      <alignment horizontal="left" vertical="center" shrinkToFit="1"/>
    </xf>
    <xf numFmtId="0" fontId="6" fillId="3" borderId="13" xfId="0" applyFont="1" applyFill="1" applyBorder="1" applyAlignment="1">
      <alignment horizontal="left" vertical="center" shrinkToFit="1"/>
    </xf>
    <xf numFmtId="0" fontId="6" fillId="3" borderId="66" xfId="0" applyFont="1" applyFill="1" applyBorder="1" applyAlignment="1">
      <alignment horizontal="center" vertical="center"/>
    </xf>
    <xf numFmtId="0" fontId="6" fillId="0" borderId="2" xfId="0" applyFont="1" applyBorder="1" applyAlignment="1">
      <alignment horizontal="left" vertical="top"/>
    </xf>
    <xf numFmtId="0" fontId="6" fillId="7" borderId="11" xfId="0" applyFont="1" applyFill="1" applyBorder="1" applyAlignment="1">
      <alignment horizontal="left" vertical="center" shrinkToFit="1"/>
    </xf>
    <xf numFmtId="0" fontId="6" fillId="7" borderId="13" xfId="0" applyFont="1" applyFill="1" applyBorder="1" applyAlignment="1">
      <alignment horizontal="left" vertical="center" shrinkToFit="1"/>
    </xf>
    <xf numFmtId="0" fontId="6" fillId="7" borderId="14" xfId="0" applyFont="1" applyFill="1" applyBorder="1" applyAlignment="1">
      <alignment horizontal="left" vertical="center" shrinkToFit="1"/>
    </xf>
    <xf numFmtId="0" fontId="6" fillId="7" borderId="33" xfId="0" applyFont="1" applyFill="1" applyBorder="1" applyAlignment="1">
      <alignment horizontal="left" vertical="center" shrinkToFit="1"/>
    </xf>
    <xf numFmtId="0" fontId="6" fillId="7" borderId="34" xfId="0" applyFont="1" applyFill="1" applyBorder="1" applyAlignment="1">
      <alignment horizontal="left" vertical="center" shrinkToFit="1"/>
    </xf>
    <xf numFmtId="0" fontId="6" fillId="7" borderId="35" xfId="0" applyFont="1" applyFill="1" applyBorder="1" applyAlignment="1">
      <alignment horizontal="left" vertical="center" shrinkToFit="1"/>
    </xf>
    <xf numFmtId="0" fontId="6" fillId="7" borderId="30" xfId="0" applyFont="1" applyFill="1" applyBorder="1" applyAlignment="1">
      <alignment horizontal="left" vertical="center" shrinkToFit="1"/>
    </xf>
    <xf numFmtId="0" fontId="6" fillId="7" borderId="31" xfId="0" applyFont="1" applyFill="1" applyBorder="1" applyAlignment="1">
      <alignment horizontal="left" vertical="center" shrinkToFit="1"/>
    </xf>
    <xf numFmtId="0" fontId="6" fillId="7" borderId="32" xfId="0" applyFont="1" applyFill="1" applyBorder="1" applyAlignment="1">
      <alignment horizontal="left" vertical="center" shrinkToFit="1"/>
    </xf>
    <xf numFmtId="0" fontId="6" fillId="7" borderId="22" xfId="0" applyFont="1" applyFill="1" applyBorder="1" applyAlignment="1">
      <alignment horizontal="left" vertical="center" shrinkToFit="1"/>
    </xf>
    <xf numFmtId="0" fontId="6" fillId="7" borderId="23" xfId="0" applyFont="1" applyFill="1" applyBorder="1" applyAlignment="1">
      <alignment horizontal="left" vertical="center" shrinkToFit="1"/>
    </xf>
    <xf numFmtId="0" fontId="6" fillId="7" borderId="24" xfId="0" applyFont="1" applyFill="1" applyBorder="1" applyAlignment="1">
      <alignment horizontal="left" vertical="center" shrinkToFit="1"/>
    </xf>
    <xf numFmtId="0" fontId="6" fillId="0" borderId="0" xfId="0" applyFont="1" applyAlignment="1">
      <alignment horizontal="distributed" vertical="center"/>
    </xf>
    <xf numFmtId="0" fontId="0" fillId="0" borderId="0" xfId="0" applyAlignment="1">
      <alignment vertical="top" wrapText="1"/>
    </xf>
    <xf numFmtId="0" fontId="6" fillId="0" borderId="13" xfId="0" applyFont="1" applyBorder="1" applyAlignment="1">
      <alignment horizontal="center" vertical="center" shrinkToFit="1"/>
    </xf>
    <xf numFmtId="0" fontId="6" fillId="8" borderId="7" xfId="0" applyFont="1" applyFill="1" applyBorder="1" applyAlignment="1">
      <alignment horizontal="left" vertical="top"/>
    </xf>
    <xf numFmtId="0" fontId="6" fillId="3" borderId="21" xfId="0" applyFont="1" applyFill="1" applyBorder="1" applyAlignment="1">
      <alignment horizontal="center" vertical="center"/>
    </xf>
    <xf numFmtId="176" fontId="6" fillId="3" borderId="21" xfId="0" applyNumberFormat="1" applyFont="1" applyFill="1" applyBorder="1" applyAlignment="1">
      <alignment horizontal="center" vertical="center"/>
    </xf>
    <xf numFmtId="176" fontId="6" fillId="3" borderId="11" xfId="0" applyNumberFormat="1" applyFont="1" applyFill="1" applyBorder="1" applyAlignment="1">
      <alignment horizontal="center" vertical="center" shrinkToFit="1"/>
    </xf>
    <xf numFmtId="176" fontId="6" fillId="3" borderId="13" xfId="0" applyNumberFormat="1" applyFont="1" applyFill="1" applyBorder="1" applyAlignment="1">
      <alignment horizontal="center" vertical="center" shrinkToFit="1"/>
    </xf>
    <xf numFmtId="176" fontId="6" fillId="3" borderId="14" xfId="0" applyNumberFormat="1" applyFont="1" applyFill="1" applyBorder="1" applyAlignment="1">
      <alignment horizontal="center" vertical="center" shrinkToFit="1"/>
    </xf>
    <xf numFmtId="0" fontId="6" fillId="0" borderId="21" xfId="0" applyFont="1" applyBorder="1" applyAlignment="1">
      <alignment horizontal="left" vertical="center" wrapText="1" shrinkToFit="1"/>
    </xf>
    <xf numFmtId="176" fontId="6" fillId="3" borderId="11" xfId="0" applyNumberFormat="1" applyFont="1" applyFill="1" applyBorder="1" applyAlignment="1">
      <alignment horizontal="center" vertical="center"/>
    </xf>
    <xf numFmtId="176" fontId="6" fillId="3" borderId="13" xfId="0" applyNumberFormat="1" applyFont="1" applyFill="1" applyBorder="1" applyAlignment="1">
      <alignment horizontal="center" vertical="center"/>
    </xf>
    <xf numFmtId="176" fontId="6" fillId="3" borderId="14" xfId="0" applyNumberFormat="1" applyFont="1" applyFill="1" applyBorder="1" applyAlignment="1">
      <alignment horizontal="center" vertical="center"/>
    </xf>
    <xf numFmtId="176" fontId="6" fillId="3" borderId="21" xfId="0" applyNumberFormat="1" applyFont="1" applyFill="1" applyBorder="1" applyAlignment="1">
      <alignment horizontal="center" vertical="center" shrinkToFit="1"/>
    </xf>
    <xf numFmtId="0" fontId="6" fillId="3" borderId="21" xfId="0" applyFont="1" applyFill="1" applyBorder="1" applyAlignment="1">
      <alignment horizontal="left" vertical="center" wrapText="1"/>
    </xf>
    <xf numFmtId="187" fontId="6" fillId="3" borderId="21" xfId="0" applyNumberFormat="1" applyFont="1" applyFill="1" applyBorder="1" applyAlignment="1">
      <alignment horizontal="center" vertical="center"/>
    </xf>
    <xf numFmtId="0" fontId="37" fillId="0" borderId="4" xfId="0" applyFont="1" applyBorder="1" applyAlignment="1">
      <alignment horizontal="center" vertical="center" shrinkToFit="1"/>
    </xf>
    <xf numFmtId="0" fontId="37" fillId="0" borderId="0" xfId="0" applyFont="1" applyAlignment="1">
      <alignment horizontal="center" vertical="center" shrinkToFit="1"/>
    </xf>
    <xf numFmtId="0" fontId="37" fillId="0" borderId="1" xfId="0" applyFont="1" applyBorder="1" applyAlignment="1">
      <alignment horizontal="center" vertical="center" shrinkToFit="1"/>
    </xf>
    <xf numFmtId="0" fontId="37" fillId="0" borderId="2" xfId="0" applyFont="1" applyBorder="1" applyAlignment="1">
      <alignment horizontal="center" vertical="center" shrinkToFit="1"/>
    </xf>
    <xf numFmtId="0" fontId="37" fillId="0" borderId="3" xfId="0" applyFont="1" applyBorder="1" applyAlignment="1">
      <alignment horizontal="center" vertical="center" shrinkToFit="1"/>
    </xf>
    <xf numFmtId="0" fontId="37" fillId="0" borderId="21" xfId="0" applyFont="1" applyBorder="1" applyAlignment="1">
      <alignment horizontal="center" vertical="center" shrinkToFit="1"/>
    </xf>
    <xf numFmtId="0" fontId="37" fillId="0" borderId="21" xfId="0" applyFont="1" applyBorder="1" applyAlignment="1">
      <alignment horizontal="center" vertical="center" wrapText="1" shrinkToFit="1"/>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82" fillId="2" borderId="0" xfId="0" applyFont="1" applyFill="1" applyAlignment="1">
      <alignment horizontal="left" vertical="center" wrapText="1"/>
    </xf>
    <xf numFmtId="0" fontId="37" fillId="0" borderId="11" xfId="0" applyFont="1" applyBorder="1" applyAlignment="1">
      <alignment horizontal="center" vertical="center"/>
    </xf>
    <xf numFmtId="0" fontId="37" fillId="0" borderId="14" xfId="0" applyFont="1" applyBorder="1" applyAlignment="1">
      <alignment horizontal="center" vertical="center"/>
    </xf>
    <xf numFmtId="187" fontId="6" fillId="3" borderId="21" xfId="0" applyNumberFormat="1" applyFont="1" applyFill="1" applyBorder="1" applyAlignment="1">
      <alignment horizontal="center" vertical="center" wrapText="1"/>
    </xf>
    <xf numFmtId="0" fontId="37" fillId="0" borderId="11" xfId="0" applyFont="1" applyBorder="1" applyAlignment="1">
      <alignment horizontal="center" vertical="center" shrinkToFit="1"/>
    </xf>
    <xf numFmtId="0" fontId="37" fillId="0" borderId="13" xfId="0" applyFont="1" applyBorder="1" applyAlignment="1">
      <alignment horizontal="center" vertical="center" shrinkToFit="1"/>
    </xf>
    <xf numFmtId="0" fontId="39" fillId="0" borderId="11" xfId="0" applyFont="1" applyBorder="1" applyAlignment="1">
      <alignment horizontal="center" vertical="center" shrinkToFit="1"/>
    </xf>
    <xf numFmtId="0" fontId="39" fillId="0" borderId="13" xfId="0" applyFont="1" applyBorder="1" applyAlignment="1">
      <alignment horizontal="center" vertical="center" shrinkToFit="1"/>
    </xf>
    <xf numFmtId="0" fontId="39" fillId="0" borderId="14" xfId="0" applyFont="1" applyBorder="1" applyAlignment="1">
      <alignment horizontal="center" vertical="center" shrinkToFit="1"/>
    </xf>
    <xf numFmtId="0" fontId="37" fillId="0" borderId="14" xfId="0" applyFont="1" applyBorder="1" applyAlignment="1">
      <alignment horizontal="center" vertical="center" shrinkToFit="1"/>
    </xf>
    <xf numFmtId="0" fontId="37" fillId="0" borderId="11" xfId="0" applyFont="1" applyBorder="1" applyAlignment="1">
      <alignment horizontal="center" vertical="center" wrapText="1" shrinkToFit="1"/>
    </xf>
    <xf numFmtId="0" fontId="37" fillId="0" borderId="14" xfId="0" applyFont="1" applyBorder="1" applyAlignment="1">
      <alignment horizontal="center" vertical="center" wrapText="1" shrinkToFit="1"/>
    </xf>
    <xf numFmtId="0" fontId="37" fillId="0" borderId="1" xfId="0" applyFont="1" applyBorder="1" applyAlignment="1">
      <alignment horizontal="center" vertical="center" wrapText="1" shrinkToFit="1"/>
    </xf>
    <xf numFmtId="0" fontId="37" fillId="0" borderId="3" xfId="0" applyFont="1" applyBorder="1" applyAlignment="1">
      <alignment horizontal="center" vertical="center" wrapText="1" shrinkToFit="1"/>
    </xf>
    <xf numFmtId="0" fontId="37" fillId="0" borderId="6" xfId="0"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6" fillId="3" borderId="21" xfId="0" applyFont="1" applyFill="1" applyBorder="1" applyAlignment="1">
      <alignment horizontal="center" vertical="center" wrapText="1"/>
    </xf>
    <xf numFmtId="187" fontId="6" fillId="3" borderId="11" xfId="0" applyNumberFormat="1" applyFont="1" applyFill="1" applyBorder="1" applyAlignment="1">
      <alignment horizontal="center" vertical="center"/>
    </xf>
    <xf numFmtId="187" fontId="6" fillId="3" borderId="14" xfId="0" applyNumberFormat="1" applyFont="1" applyFill="1" applyBorder="1" applyAlignment="1">
      <alignment horizontal="center" vertical="center"/>
    </xf>
    <xf numFmtId="0" fontId="39" fillId="0" borderId="21" xfId="0" applyFont="1" applyBorder="1" applyAlignment="1">
      <alignment horizontal="center" vertical="center" shrinkToFit="1"/>
    </xf>
    <xf numFmtId="187" fontId="6" fillId="3" borderId="13" xfId="0" applyNumberFormat="1" applyFont="1" applyFill="1" applyBorder="1" applyAlignment="1">
      <alignment horizontal="center" vertical="center"/>
    </xf>
    <xf numFmtId="176" fontId="6" fillId="3" borderId="22" xfId="0" applyNumberFormat="1" applyFont="1" applyFill="1" applyBorder="1" applyAlignment="1">
      <alignment horizontal="center" vertical="center" shrinkToFit="1"/>
    </xf>
    <xf numFmtId="176" fontId="6" fillId="3" borderId="23" xfId="0" applyNumberFormat="1" applyFont="1" applyFill="1" applyBorder="1" applyAlignment="1">
      <alignment horizontal="center" vertical="center" shrinkToFit="1"/>
    </xf>
    <xf numFmtId="176" fontId="6" fillId="3" borderId="24" xfId="0" applyNumberFormat="1" applyFont="1" applyFill="1" applyBorder="1" applyAlignment="1">
      <alignment horizontal="center" vertical="center" shrinkToFit="1"/>
    </xf>
    <xf numFmtId="0" fontId="119" fillId="0" borderId="1" xfId="0" applyFont="1" applyBorder="1" applyAlignment="1">
      <alignment horizontal="center" vertical="center" wrapText="1"/>
    </xf>
    <xf numFmtId="0" fontId="119" fillId="0" borderId="3" xfId="0" applyFont="1" applyBorder="1" applyAlignment="1">
      <alignment horizontal="center" vertical="center" wrapText="1"/>
    </xf>
    <xf numFmtId="0" fontId="119" fillId="0" borderId="6" xfId="0" applyFont="1" applyBorder="1" applyAlignment="1">
      <alignment horizontal="center" vertical="center" wrapText="1"/>
    </xf>
    <xf numFmtId="0" fontId="119" fillId="0" borderId="8"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6" xfId="0" applyFont="1" applyBorder="1" applyAlignment="1">
      <alignment horizontal="center"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176" fontId="6" fillId="3" borderId="33" xfId="0" applyNumberFormat="1" applyFont="1" applyFill="1" applyBorder="1" applyAlignment="1">
      <alignment horizontal="center" vertical="center" shrinkToFit="1"/>
    </xf>
    <xf numFmtId="176" fontId="6" fillId="3" borderId="34" xfId="0" applyNumberFormat="1" applyFont="1" applyFill="1" applyBorder="1" applyAlignment="1">
      <alignment horizontal="center" vertical="center" shrinkToFit="1"/>
    </xf>
    <xf numFmtId="176" fontId="6" fillId="3" borderId="35" xfId="0" applyNumberFormat="1" applyFont="1" applyFill="1" applyBorder="1" applyAlignment="1">
      <alignment horizontal="center" vertical="center" shrinkToFit="1"/>
    </xf>
    <xf numFmtId="0" fontId="6" fillId="2" borderId="11"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42" fillId="2" borderId="0" xfId="0" applyFont="1" applyFill="1" applyAlignment="1">
      <alignment horizontal="left" vertical="center" wrapText="1"/>
    </xf>
    <xf numFmtId="0" fontId="6" fillId="0" borderId="21" xfId="0" applyFont="1" applyBorder="1" applyAlignment="1">
      <alignment horizontal="center" vertical="center" wrapText="1" shrinkToFit="1"/>
    </xf>
    <xf numFmtId="201" fontId="59" fillId="0" borderId="1" xfId="0" applyNumberFormat="1" applyFont="1" applyBorder="1" applyAlignment="1">
      <alignment horizontal="center" vertical="center" wrapText="1"/>
    </xf>
    <xf numFmtId="201" fontId="59" fillId="0" borderId="3" xfId="0" applyNumberFormat="1" applyFont="1" applyBorder="1" applyAlignment="1">
      <alignment horizontal="center" vertical="center" wrapText="1"/>
    </xf>
    <xf numFmtId="201" fontId="59" fillId="0" borderId="6" xfId="0" applyNumberFormat="1" applyFont="1" applyBorder="1" applyAlignment="1">
      <alignment horizontal="center" vertical="center" wrapText="1"/>
    </xf>
    <xf numFmtId="201" fontId="59" fillId="0" borderId="8" xfId="0" applyNumberFormat="1" applyFont="1" applyBorder="1" applyAlignment="1">
      <alignment horizontal="center" vertical="center" wrapText="1"/>
    </xf>
    <xf numFmtId="0" fontId="6" fillId="2" borderId="0" xfId="0" applyFont="1" applyFill="1" applyAlignment="1">
      <alignment horizontal="left" vertical="top" wrapText="1" shrinkToFit="1"/>
    </xf>
    <xf numFmtId="0" fontId="6" fillId="6" borderId="0" xfId="0" applyFont="1" applyFill="1" applyAlignment="1">
      <alignment horizontal="right" vertical="center" shrinkToFit="1"/>
    </xf>
    <xf numFmtId="0" fontId="6" fillId="0" borderId="0" xfId="0" applyFont="1" applyAlignment="1">
      <alignment horizontal="left" vertical="center" shrinkToFit="1"/>
    </xf>
    <xf numFmtId="0" fontId="103" fillId="2" borderId="0" xfId="0" applyFont="1" applyFill="1" applyAlignment="1">
      <alignment horizontal="left" vertical="top"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2" borderId="21" xfId="0" applyFont="1" applyFill="1" applyBorder="1" applyAlignment="1">
      <alignment horizontal="left" vertical="center" wrapText="1" shrinkToFit="1"/>
    </xf>
    <xf numFmtId="0" fontId="103" fillId="2" borderId="2" xfId="0" applyFont="1" applyFill="1" applyBorder="1" applyAlignment="1">
      <alignment vertical="top" wrapText="1"/>
    </xf>
    <xf numFmtId="0" fontId="103" fillId="2" borderId="0" xfId="0" applyFont="1" applyFill="1" applyAlignment="1">
      <alignment vertical="top" wrapText="1"/>
    </xf>
    <xf numFmtId="0" fontId="6" fillId="0" borderId="228" xfId="0" applyFont="1" applyBorder="1" applyAlignment="1">
      <alignment horizontal="center" vertical="center" wrapText="1"/>
    </xf>
    <xf numFmtId="0" fontId="6" fillId="0" borderId="229" xfId="0" applyFont="1" applyBorder="1" applyAlignment="1">
      <alignment horizontal="center" vertical="center" wrapText="1"/>
    </xf>
    <xf numFmtId="0" fontId="6" fillId="0" borderId="230" xfId="0" applyFont="1" applyBorder="1" applyAlignment="1">
      <alignment horizontal="center" vertical="center" wrapText="1"/>
    </xf>
    <xf numFmtId="0" fontId="6" fillId="0" borderId="231" xfId="0" applyFont="1" applyBorder="1" applyAlignment="1">
      <alignment horizontal="center" vertical="center" wrapText="1"/>
    </xf>
    <xf numFmtId="0" fontId="39" fillId="0" borderId="4" xfId="0" applyFont="1" applyBorder="1" applyAlignment="1">
      <alignment horizontal="right" vertical="center" indent="1"/>
    </xf>
    <xf numFmtId="0" fontId="39" fillId="0" borderId="0" xfId="0" applyFont="1" applyAlignment="1">
      <alignment horizontal="right" vertical="center" indent="1"/>
    </xf>
    <xf numFmtId="0" fontId="39" fillId="0" borderId="6" xfId="0" applyFont="1" applyBorder="1" applyAlignment="1">
      <alignment horizontal="right" vertical="center" indent="1"/>
    </xf>
    <xf numFmtId="0" fontId="115" fillId="0" borderId="1" xfId="0" applyFont="1" applyBorder="1" applyAlignment="1">
      <alignment horizontal="center" vertical="center"/>
    </xf>
    <xf numFmtId="0" fontId="115" fillId="0" borderId="2" xfId="0" applyFont="1" applyBorder="1" applyAlignment="1">
      <alignment horizontal="center" vertical="center"/>
    </xf>
    <xf numFmtId="0" fontId="115" fillId="0" borderId="237" xfId="0" applyFont="1" applyBorder="1" applyAlignment="1">
      <alignment horizontal="center" vertical="center"/>
    </xf>
    <xf numFmtId="0" fontId="115" fillId="0" borderId="238" xfId="0" applyFont="1" applyBorder="1" applyAlignment="1">
      <alignment horizontal="center" vertical="center"/>
    </xf>
    <xf numFmtId="0" fontId="39" fillId="0" borderId="2" xfId="0" applyFont="1" applyBorder="1" applyAlignment="1">
      <alignment horizontal="center" vertical="center" shrinkToFit="1"/>
    </xf>
    <xf numFmtId="0" fontId="39" fillId="0" borderId="3" xfId="0" applyFont="1" applyBorder="1" applyAlignment="1">
      <alignment horizontal="center" vertical="center" shrinkToFit="1"/>
    </xf>
    <xf numFmtId="0" fontId="39" fillId="0" borderId="238" xfId="0" applyFont="1" applyBorder="1" applyAlignment="1">
      <alignment horizontal="center" vertical="center" shrinkToFit="1"/>
    </xf>
    <xf numFmtId="0" fontId="39" fillId="0" borderId="239" xfId="0" applyFont="1" applyBorder="1" applyAlignment="1">
      <alignment horizontal="center" vertical="center" shrinkToFit="1"/>
    </xf>
    <xf numFmtId="0" fontId="39" fillId="8" borderId="213" xfId="0" applyFont="1" applyFill="1" applyBorder="1">
      <alignment vertical="center"/>
    </xf>
    <xf numFmtId="0" fontId="39" fillId="0" borderId="21" xfId="0" applyFont="1" applyBorder="1" applyAlignment="1">
      <alignment horizontal="center" vertical="center"/>
    </xf>
    <xf numFmtId="0" fontId="39" fillId="0" borderId="4" xfId="0" applyFont="1" applyBorder="1" applyAlignment="1">
      <alignment horizontal="left" vertical="center" indent="1"/>
    </xf>
    <xf numFmtId="0" fontId="39" fillId="0" borderId="0" xfId="0" applyFont="1" applyAlignment="1">
      <alignment horizontal="left" vertical="center" indent="1"/>
    </xf>
    <xf numFmtId="0" fontId="39" fillId="0" borderId="1" xfId="0" applyFont="1" applyBorder="1" applyAlignment="1">
      <alignment horizontal="right" vertical="center"/>
    </xf>
    <xf numFmtId="0" fontId="39" fillId="0" borderId="2" xfId="0" applyFont="1" applyBorder="1" applyAlignment="1">
      <alignment horizontal="right" vertical="center"/>
    </xf>
    <xf numFmtId="0" fontId="39" fillId="0" borderId="6" xfId="0" applyFont="1" applyBorder="1" applyAlignment="1">
      <alignment horizontal="right" vertical="center"/>
    </xf>
    <xf numFmtId="0" fontId="39" fillId="0" borderId="7" xfId="0" applyFont="1" applyBorder="1" applyAlignment="1">
      <alignment horizontal="right" vertical="center"/>
    </xf>
    <xf numFmtId="0" fontId="62" fillId="0" borderId="2" xfId="0" applyFont="1" applyBorder="1" applyAlignment="1">
      <alignment vertical="center" shrinkToFit="1"/>
    </xf>
    <xf numFmtId="0" fontId="62" fillId="0" borderId="3" xfId="0" applyFont="1" applyBorder="1" applyAlignment="1">
      <alignment vertical="center" shrinkToFit="1"/>
    </xf>
    <xf numFmtId="0" fontId="62" fillId="0" borderId="7" xfId="0" applyFont="1" applyBorder="1" applyAlignment="1">
      <alignment vertical="center" shrinkToFit="1"/>
    </xf>
    <xf numFmtId="0" fontId="62" fillId="0" borderId="8" xfId="0" applyFont="1" applyBorder="1" applyAlignment="1">
      <alignment vertical="center" shrinkToFit="1"/>
    </xf>
    <xf numFmtId="0" fontId="39" fillId="0" borderId="4" xfId="0" applyFont="1" applyBorder="1" applyAlignment="1">
      <alignment horizontal="left" vertical="center" indent="2"/>
    </xf>
    <xf numFmtId="0" fontId="39" fillId="0" borderId="0" xfId="0" applyFont="1" applyAlignment="1">
      <alignment horizontal="left" vertical="center" indent="2"/>
    </xf>
    <xf numFmtId="0" fontId="39" fillId="0" borderId="1" xfId="0" applyFont="1" applyBorder="1" applyAlignment="1">
      <alignment horizontal="left" vertical="center" indent="1"/>
    </xf>
    <xf numFmtId="0" fontId="39" fillId="0" borderId="2" xfId="0" applyFont="1" applyBorder="1" applyAlignment="1">
      <alignment horizontal="left" vertical="center" indent="1"/>
    </xf>
    <xf numFmtId="0" fontId="39" fillId="0" borderId="6" xfId="0" applyFont="1" applyBorder="1" applyAlignment="1">
      <alignment horizontal="left" vertical="center" indent="1"/>
    </xf>
    <xf numFmtId="0" fontId="39" fillId="0" borderId="7" xfId="0" applyFont="1" applyBorder="1" applyAlignment="1">
      <alignment horizontal="left" vertical="center" indent="1"/>
    </xf>
    <xf numFmtId="183" fontId="39" fillId="0" borderId="1" xfId="0" applyNumberFormat="1" applyFont="1" applyBorder="1">
      <alignment vertical="center"/>
    </xf>
    <xf numFmtId="183" fontId="39" fillId="0" borderId="2" xfId="0" applyNumberFormat="1" applyFont="1" applyBorder="1">
      <alignment vertical="center"/>
    </xf>
    <xf numFmtId="183" fontId="39" fillId="0" borderId="6" xfId="0" applyNumberFormat="1" applyFont="1" applyBorder="1">
      <alignment vertical="center"/>
    </xf>
    <xf numFmtId="183" fontId="39" fillId="0" borderId="7" xfId="0" applyNumberFormat="1" applyFont="1" applyBorder="1">
      <alignment vertical="center"/>
    </xf>
    <xf numFmtId="0" fontId="39" fillId="0" borderId="2" xfId="0" applyFont="1" applyBorder="1">
      <alignment vertical="center"/>
    </xf>
    <xf numFmtId="0" fontId="39" fillId="0" borderId="3" xfId="0" applyFont="1" applyBorder="1">
      <alignment vertical="center"/>
    </xf>
    <xf numFmtId="0" fontId="39" fillId="0" borderId="7" xfId="0" applyFont="1" applyBorder="1">
      <alignment vertical="center"/>
    </xf>
    <xf numFmtId="0" fontId="39" fillId="0" borderId="8" xfId="0" applyFont="1" applyBorder="1">
      <alignment vertical="center"/>
    </xf>
    <xf numFmtId="0" fontId="39" fillId="0" borderId="21" xfId="0" applyFont="1" applyBorder="1">
      <alignment vertical="center"/>
    </xf>
    <xf numFmtId="183" fontId="39" fillId="14" borderId="1" xfId="0" applyNumberFormat="1" applyFont="1" applyFill="1" applyBorder="1">
      <alignment vertical="center"/>
    </xf>
    <xf numFmtId="183" fontId="39" fillId="14" borderId="2" xfId="0" applyNumberFormat="1" applyFont="1" applyFill="1" applyBorder="1">
      <alignment vertical="center"/>
    </xf>
    <xf numFmtId="183" fontId="39" fillId="14" borderId="6" xfId="0" applyNumberFormat="1" applyFont="1" applyFill="1" applyBorder="1">
      <alignment vertical="center"/>
    </xf>
    <xf numFmtId="183" fontId="39" fillId="14" borderId="7" xfId="0" applyNumberFormat="1" applyFont="1" applyFill="1" applyBorder="1">
      <alignment vertical="center"/>
    </xf>
    <xf numFmtId="183" fontId="39" fillId="0" borderId="4" xfId="0" applyNumberFormat="1" applyFont="1" applyBorder="1">
      <alignment vertical="center"/>
    </xf>
    <xf numFmtId="183" fontId="39" fillId="0" borderId="0" xfId="0" applyNumberFormat="1" applyFont="1">
      <alignment vertical="center"/>
    </xf>
    <xf numFmtId="0" fontId="39" fillId="0" borderId="0" xfId="0" applyFont="1">
      <alignment vertical="center"/>
    </xf>
    <xf numFmtId="0" fontId="39" fillId="0" borderId="5" xfId="0" applyFont="1" applyBorder="1">
      <alignment vertical="center"/>
    </xf>
    <xf numFmtId="0" fontId="36" fillId="0" borderId="6" xfId="0" applyFont="1" applyBorder="1" applyAlignment="1">
      <alignment horizontal="right" vertical="center" indent="2"/>
    </xf>
    <xf numFmtId="0" fontId="36" fillId="0" borderId="7" xfId="0" applyFont="1" applyBorder="1" applyAlignment="1">
      <alignment horizontal="right" vertical="center" indent="2"/>
    </xf>
    <xf numFmtId="0" fontId="36" fillId="0" borderId="8" xfId="0" applyFont="1" applyBorder="1" applyAlignment="1">
      <alignment horizontal="right" vertical="center" indent="2"/>
    </xf>
    <xf numFmtId="183" fontId="62" fillId="0" borderId="1" xfId="0" applyNumberFormat="1" applyFont="1" applyBorder="1">
      <alignment vertical="center"/>
    </xf>
    <xf numFmtId="183" fontId="62" fillId="0" borderId="2" xfId="0" applyNumberFormat="1" applyFont="1" applyBorder="1">
      <alignment vertical="center"/>
    </xf>
    <xf numFmtId="183" fontId="62" fillId="0" borderId="6" xfId="0" applyNumberFormat="1" applyFont="1" applyBorder="1">
      <alignment vertical="center"/>
    </xf>
    <xf numFmtId="183" fontId="62" fillId="0" borderId="7" xfId="0" applyNumberFormat="1" applyFont="1" applyBorder="1">
      <alignment vertical="center"/>
    </xf>
    <xf numFmtId="0" fontId="39" fillId="0" borderId="1" xfId="0" applyFont="1" applyBorder="1" applyAlignment="1">
      <alignment horizontal="left" vertical="center"/>
    </xf>
    <xf numFmtId="0" fontId="39" fillId="0" borderId="2" xfId="0" applyFont="1" applyBorder="1" applyAlignment="1">
      <alignment horizontal="left" vertical="center"/>
    </xf>
    <xf numFmtId="0" fontId="39" fillId="0" borderId="3" xfId="0" applyFont="1" applyBorder="1" applyAlignment="1">
      <alignment horizontal="left" vertical="center"/>
    </xf>
    <xf numFmtId="0" fontId="39" fillId="0" borderId="6" xfId="0" applyFont="1" applyBorder="1" applyAlignment="1">
      <alignment horizontal="left" vertical="center"/>
    </xf>
    <xf numFmtId="0" fontId="39" fillId="0" borderId="7" xfId="0" applyFont="1" applyBorder="1" applyAlignment="1">
      <alignment horizontal="left" vertical="center"/>
    </xf>
    <xf numFmtId="0" fontId="39" fillId="0" borderId="8" xfId="0" applyFont="1" applyBorder="1" applyAlignment="1">
      <alignment horizontal="left" vertical="center"/>
    </xf>
    <xf numFmtId="183" fontId="39" fillId="0" borderId="21" xfId="0" applyNumberFormat="1" applyFont="1" applyBorder="1">
      <alignment vertical="center"/>
    </xf>
    <xf numFmtId="183" fontId="39" fillId="0" borderId="11" xfId="0" applyNumberFormat="1" applyFont="1" applyBorder="1">
      <alignment vertical="center"/>
    </xf>
    <xf numFmtId="0" fontId="39" fillId="0" borderId="1" xfId="0" applyFont="1" applyBorder="1" applyAlignment="1">
      <alignment horizontal="center" vertical="center"/>
    </xf>
    <xf numFmtId="0" fontId="39" fillId="0" borderId="3" xfId="0" applyFont="1" applyBorder="1" applyAlignment="1">
      <alignment horizontal="center" vertical="center"/>
    </xf>
    <xf numFmtId="0" fontId="39" fillId="0" borderId="6" xfId="0" applyFont="1" applyBorder="1" applyAlignment="1">
      <alignment horizontal="center" vertical="center"/>
    </xf>
    <xf numFmtId="0" fontId="39" fillId="0" borderId="8" xfId="0" applyFont="1" applyBorder="1" applyAlignment="1">
      <alignment horizontal="center" vertical="center"/>
    </xf>
    <xf numFmtId="0" fontId="39" fillId="0" borderId="21" xfId="0" applyFont="1" applyBorder="1" applyAlignment="1">
      <alignment horizontal="left" vertical="center" indent="1"/>
    </xf>
    <xf numFmtId="0" fontId="39" fillId="14" borderId="1" xfId="0" applyFont="1" applyFill="1" applyBorder="1" applyAlignment="1">
      <alignment horizontal="center" vertical="center"/>
    </xf>
    <xf numFmtId="0" fontId="39" fillId="14" borderId="3" xfId="0" applyFont="1" applyFill="1" applyBorder="1" applyAlignment="1">
      <alignment horizontal="center" vertical="center"/>
    </xf>
    <xf numFmtId="0" fontId="39" fillId="14" borderId="6" xfId="0" applyFont="1" applyFill="1" applyBorder="1" applyAlignment="1">
      <alignment horizontal="center" vertical="center"/>
    </xf>
    <xf numFmtId="0" fontId="39" fillId="14" borderId="8" xfId="0" applyFont="1" applyFill="1" applyBorder="1" applyAlignment="1">
      <alignment horizontal="center" vertical="center"/>
    </xf>
    <xf numFmtId="183" fontId="39" fillId="0" borderId="1" xfId="0" applyNumberFormat="1" applyFont="1" applyBorder="1" applyAlignment="1">
      <alignment horizontal="center" vertical="center"/>
    </xf>
    <xf numFmtId="183" fontId="39" fillId="0" borderId="3" xfId="0" applyNumberFormat="1" applyFont="1" applyBorder="1" applyAlignment="1">
      <alignment horizontal="center" vertical="center"/>
    </xf>
    <xf numFmtId="183" fontId="39" fillId="0" borderId="6" xfId="0" applyNumberFormat="1" applyFont="1" applyBorder="1" applyAlignment="1">
      <alignment horizontal="center" vertical="center"/>
    </xf>
    <xf numFmtId="183" fontId="39" fillId="0" borderId="8" xfId="0" applyNumberFormat="1" applyFont="1" applyBorder="1" applyAlignment="1">
      <alignment horizontal="center" vertical="center"/>
    </xf>
    <xf numFmtId="0" fontId="39" fillId="0" borderId="1" xfId="0" applyFont="1" applyBorder="1" applyAlignment="1">
      <alignment vertical="center" shrinkToFit="1"/>
    </xf>
    <xf numFmtId="0" fontId="39" fillId="0" borderId="2" xfId="0" applyFont="1" applyBorder="1" applyAlignment="1">
      <alignment vertical="center" shrinkToFit="1"/>
    </xf>
    <xf numFmtId="0" fontId="39" fillId="0" borderId="3" xfId="0" applyFont="1" applyBorder="1" applyAlignment="1">
      <alignment vertical="center" shrinkToFit="1"/>
    </xf>
    <xf numFmtId="0" fontId="39" fillId="0" borderId="6" xfId="0" applyFont="1" applyBorder="1" applyAlignment="1">
      <alignment vertical="center" shrinkToFit="1"/>
    </xf>
    <xf numFmtId="0" fontId="39" fillId="0" borderId="7" xfId="0" applyFont="1" applyBorder="1" applyAlignment="1">
      <alignment vertical="center" shrinkToFit="1"/>
    </xf>
    <xf numFmtId="0" fontId="39" fillId="0" borderId="8" xfId="0" applyFont="1" applyBorder="1" applyAlignment="1">
      <alignment vertical="center" shrinkToFit="1"/>
    </xf>
    <xf numFmtId="0" fontId="39" fillId="0" borderId="217" xfId="0" applyFont="1" applyBorder="1" applyAlignment="1">
      <alignment horizontal="center" vertical="center"/>
    </xf>
    <xf numFmtId="0" fontId="39" fillId="1" borderId="21" xfId="0" applyFont="1" applyFill="1" applyBorder="1" applyAlignment="1">
      <alignment horizontal="center" vertical="center"/>
    </xf>
    <xf numFmtId="0" fontId="39" fillId="0" borderId="55" xfId="0" applyFont="1" applyBorder="1" applyAlignment="1">
      <alignment horizontal="center" vertical="center"/>
    </xf>
    <xf numFmtId="0" fontId="39" fillId="14" borderId="21" xfId="0" applyFont="1" applyFill="1" applyBorder="1" applyAlignment="1">
      <alignment horizontal="center" vertical="center"/>
    </xf>
    <xf numFmtId="183" fontId="39" fillId="0" borderId="21" xfId="0" applyNumberFormat="1" applyFont="1" applyBorder="1" applyAlignment="1">
      <alignment horizontal="center" vertical="center"/>
    </xf>
    <xf numFmtId="0" fontId="36" fillId="0" borderId="21" xfId="0" applyFont="1" applyBorder="1" applyAlignment="1">
      <alignment vertical="center" shrinkToFit="1"/>
    </xf>
    <xf numFmtId="0" fontId="88" fillId="0" borderId="9" xfId="0" applyFont="1" applyBorder="1" applyAlignment="1">
      <alignment vertical="center" textRotation="255" shrinkToFit="1"/>
    </xf>
    <xf numFmtId="0" fontId="88" fillId="0" borderId="12" xfId="0" applyFont="1" applyBorder="1" applyAlignment="1">
      <alignment vertical="center" textRotation="255" shrinkToFit="1"/>
    </xf>
    <xf numFmtId="0" fontId="88" fillId="0" borderId="10" xfId="0" applyFont="1" applyBorder="1" applyAlignment="1">
      <alignment vertical="center" textRotation="255" shrinkToFit="1"/>
    </xf>
    <xf numFmtId="0" fontId="39" fillId="0" borderId="1" xfId="0" applyFont="1" applyBorder="1">
      <alignment vertical="center"/>
    </xf>
    <xf numFmtId="0" fontId="39" fillId="0" borderId="6" xfId="0" applyFont="1" applyBorder="1">
      <alignment vertical="center"/>
    </xf>
    <xf numFmtId="0" fontId="39" fillId="0" borderId="1"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0" xfId="0" applyFont="1" applyAlignment="1">
      <alignment horizontal="center" vertical="center" wrapText="1"/>
    </xf>
    <xf numFmtId="0" fontId="39" fillId="0" borderId="5" xfId="0" applyFont="1" applyBorder="1" applyAlignment="1">
      <alignment horizontal="center" vertical="center" wrapText="1"/>
    </xf>
    <xf numFmtId="0" fontId="36" fillId="0" borderId="4" xfId="0" applyFont="1" applyBorder="1" applyAlignment="1">
      <alignment horizontal="left" vertical="center" wrapText="1"/>
    </xf>
    <xf numFmtId="0" fontId="36" fillId="0" borderId="0" xfId="0" applyFont="1" applyAlignment="1">
      <alignment horizontal="left" vertical="center" wrapText="1"/>
    </xf>
    <xf numFmtId="0" fontId="36" fillId="0" borderId="5" xfId="0" applyFont="1" applyBorder="1" applyAlignment="1">
      <alignment horizontal="left" vertical="center" wrapText="1"/>
    </xf>
    <xf numFmtId="0" fontId="36" fillId="0" borderId="6" xfId="0" applyFont="1" applyBorder="1" applyAlignment="1">
      <alignment horizontal="left" vertical="center" wrapText="1"/>
    </xf>
    <xf numFmtId="0" fontId="36" fillId="0" borderId="7" xfId="0" applyFont="1" applyBorder="1" applyAlignment="1">
      <alignment horizontal="left" vertical="center" wrapText="1"/>
    </xf>
    <xf numFmtId="0" fontId="36" fillId="0" borderId="8" xfId="0" applyFont="1" applyBorder="1" applyAlignment="1">
      <alignment horizontal="left" vertical="center" wrapText="1"/>
    </xf>
    <xf numFmtId="0" fontId="88" fillId="0" borderId="9" xfId="0" applyFont="1" applyBorder="1" applyAlignment="1">
      <alignment horizontal="center" vertical="center" wrapText="1"/>
    </xf>
    <xf numFmtId="0" fontId="88" fillId="0" borderId="21"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21" xfId="0" applyFont="1" applyBorder="1" applyAlignment="1">
      <alignment horizontal="center" vertical="center" wrapText="1"/>
    </xf>
    <xf numFmtId="0" fontId="39" fillId="0" borderId="10" xfId="0" applyFont="1" applyBorder="1" applyAlignment="1">
      <alignment horizontal="center" vertical="center" wrapText="1"/>
    </xf>
    <xf numFmtId="0" fontId="103" fillId="8" borderId="0" xfId="0" applyFont="1" applyFill="1" applyAlignment="1">
      <alignment horizontal="left" vertical="center"/>
    </xf>
    <xf numFmtId="0" fontId="113" fillId="0" borderId="0" xfId="0" applyFont="1" applyAlignment="1">
      <alignment horizontal="center" vertical="center"/>
    </xf>
    <xf numFmtId="0" fontId="39" fillId="0" borderId="0" xfId="0" applyFont="1" applyAlignment="1">
      <alignment horizontal="left" vertical="top" wrapText="1"/>
    </xf>
    <xf numFmtId="0" fontId="39" fillId="0" borderId="216" xfId="0" applyFont="1" applyBorder="1" applyAlignment="1">
      <alignment horizontal="left" vertical="top" wrapText="1"/>
    </xf>
    <xf numFmtId="0" fontId="39" fillId="0" borderId="10" xfId="0" applyFont="1" applyBorder="1" applyAlignment="1">
      <alignment horizontal="center" vertical="center"/>
    </xf>
    <xf numFmtId="0" fontId="88" fillId="0" borderId="235" xfId="0" applyFont="1" applyBorder="1" applyAlignment="1">
      <alignment horizontal="center" vertical="center" wrapText="1"/>
    </xf>
    <xf numFmtId="0" fontId="88" fillId="0" borderId="213" xfId="0" applyFont="1" applyBorder="1" applyAlignment="1">
      <alignment horizontal="center" vertical="center" wrapText="1"/>
    </xf>
    <xf numFmtId="0" fontId="88" fillId="0" borderId="236" xfId="0" applyFont="1" applyBorder="1" applyAlignment="1">
      <alignment horizontal="center" vertical="center" wrapText="1"/>
    </xf>
    <xf numFmtId="0" fontId="88" fillId="0" borderId="4" xfId="0" applyFont="1" applyBorder="1" applyAlignment="1">
      <alignment horizontal="center" vertical="center" wrapText="1"/>
    </xf>
    <xf numFmtId="0" fontId="88" fillId="0" borderId="0" xfId="0" applyFont="1" applyAlignment="1">
      <alignment horizontal="center" vertical="center" wrapText="1"/>
    </xf>
    <xf numFmtId="0" fontId="88" fillId="0" borderId="5" xfId="0" applyFont="1" applyBorder="1" applyAlignment="1">
      <alignment horizontal="center" vertical="center" wrapText="1"/>
    </xf>
    <xf numFmtId="0" fontId="87" fillId="0" borderId="9" xfId="0" applyFont="1" applyBorder="1" applyAlignment="1">
      <alignment vertical="center" textRotation="255" shrinkToFit="1"/>
    </xf>
    <xf numFmtId="0" fontId="87" fillId="0" borderId="12" xfId="0" applyFont="1" applyBorder="1" applyAlignment="1">
      <alignment vertical="center" textRotation="255" shrinkToFit="1"/>
    </xf>
    <xf numFmtId="0" fontId="87" fillId="0" borderId="10" xfId="0" applyFont="1" applyBorder="1" applyAlignment="1">
      <alignment vertical="center" textRotation="255" shrinkToFit="1"/>
    </xf>
    <xf numFmtId="0" fontId="36" fillId="0" borderId="21" xfId="0" applyFont="1" applyBorder="1">
      <alignment vertical="center"/>
    </xf>
    <xf numFmtId="0" fontId="6" fillId="0" borderId="54" xfId="0" applyFont="1" applyBorder="1" applyAlignment="1">
      <alignment horizontal="center" vertical="center" shrinkToFit="1"/>
    </xf>
    <xf numFmtId="0" fontId="6" fillId="0" borderId="46" xfId="0" applyFont="1" applyBorder="1" applyAlignment="1">
      <alignment horizontal="center" vertical="center" shrinkToFit="1"/>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3" borderId="6"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176" fontId="6" fillId="3" borderId="4" xfId="0" applyNumberFormat="1" applyFont="1" applyFill="1" applyBorder="1" applyAlignment="1">
      <alignment horizontal="right" vertical="center" shrinkToFit="1"/>
    </xf>
    <xf numFmtId="176" fontId="6" fillId="3" borderId="0" xfId="0" applyNumberFormat="1" applyFont="1" applyFill="1" applyAlignment="1">
      <alignment horizontal="right" vertical="center" shrinkToFit="1"/>
    </xf>
    <xf numFmtId="176" fontId="6" fillId="3" borderId="181" xfId="0" applyNumberFormat="1" applyFont="1" applyFill="1" applyBorder="1" applyAlignment="1">
      <alignment horizontal="right" vertical="center" shrinkToFit="1"/>
    </xf>
    <xf numFmtId="176" fontId="6" fillId="3" borderId="6" xfId="0" applyNumberFormat="1" applyFont="1" applyFill="1" applyBorder="1" applyAlignment="1">
      <alignment horizontal="right" vertical="center" shrinkToFit="1"/>
    </xf>
    <xf numFmtId="176" fontId="6" fillId="3" borderId="7" xfId="0" applyNumberFormat="1" applyFont="1" applyFill="1" applyBorder="1" applyAlignment="1">
      <alignment horizontal="right" vertical="center" shrinkToFit="1"/>
    </xf>
    <xf numFmtId="176" fontId="6" fillId="3" borderId="51" xfId="0" applyNumberFormat="1" applyFont="1" applyFill="1" applyBorder="1" applyAlignment="1">
      <alignment horizontal="right" vertical="center" shrinkToFit="1"/>
    </xf>
    <xf numFmtId="0" fontId="37" fillId="0" borderId="1" xfId="0" applyFont="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37" fillId="0" borderId="4" xfId="0" applyFont="1" applyBorder="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78" fillId="0" borderId="0" xfId="2" applyFont="1" applyAlignment="1">
      <alignment horizontal="right" vertical="center" shrinkToFit="1"/>
    </xf>
    <xf numFmtId="0" fontId="0" fillId="6" borderId="0" xfId="0" applyFill="1" applyAlignment="1">
      <alignment horizontal="right" vertical="center" shrinkToFit="1"/>
    </xf>
    <xf numFmtId="0" fontId="34" fillId="11" borderId="9" xfId="0" applyFont="1" applyFill="1" applyBorder="1" applyAlignment="1" applyProtection="1">
      <alignment horizontal="center" vertical="center" wrapText="1"/>
      <protection locked="0"/>
    </xf>
    <xf numFmtId="0" fontId="0" fillId="11" borderId="11" xfId="0" applyFill="1" applyBorder="1" applyAlignment="1" applyProtection="1">
      <alignment horizontal="left" vertical="top" wrapText="1"/>
      <protection locked="0"/>
    </xf>
    <xf numFmtId="0" fontId="0" fillId="0" borderId="13" xfId="0" applyBorder="1" applyAlignment="1">
      <alignment horizontal="left" vertical="top" wrapText="1"/>
    </xf>
    <xf numFmtId="0" fontId="0" fillId="0" borderId="14" xfId="0" applyBorder="1" applyAlignment="1">
      <alignment horizontal="left" vertical="top" wrapText="1"/>
    </xf>
    <xf numFmtId="0" fontId="34" fillId="11" borderId="7" xfId="0" applyFont="1" applyFill="1" applyBorder="1" applyAlignment="1" applyProtection="1">
      <alignment horizontal="left" vertical="top" wrapText="1"/>
      <protection locked="0"/>
    </xf>
    <xf numFmtId="0" fontId="34" fillId="0" borderId="7" xfId="0" applyFont="1" applyBorder="1" applyAlignment="1">
      <alignment horizontal="left" vertical="top" wrapText="1"/>
    </xf>
    <xf numFmtId="0" fontId="34" fillId="0" borderId="8" xfId="0" applyFont="1" applyBorder="1" applyAlignment="1">
      <alignment horizontal="left" vertical="top" wrapText="1"/>
    </xf>
    <xf numFmtId="0" fontId="33" fillId="0" borderId="0" xfId="0" applyFont="1" applyAlignment="1">
      <alignment horizontal="left" vertical="top" wrapText="1"/>
    </xf>
    <xf numFmtId="0" fontId="34" fillId="11" borderId="1" xfId="0" applyFont="1" applyFill="1" applyBorder="1" applyAlignment="1" applyProtection="1">
      <alignment horizontal="center" vertical="center" wrapText="1"/>
      <protection locked="0"/>
    </xf>
    <xf numFmtId="0" fontId="13" fillId="0" borderId="6" xfId="0" applyFont="1" applyBorder="1" applyAlignment="1">
      <alignment horizontal="center" vertical="center" wrapText="1"/>
    </xf>
    <xf numFmtId="0" fontId="25" fillId="0" borderId="4" xfId="0" applyFont="1" applyBorder="1">
      <alignment vertical="center"/>
    </xf>
    <xf numFmtId="0" fontId="25" fillId="0" borderId="6" xfId="0" applyFont="1" applyBorder="1">
      <alignment vertical="center"/>
    </xf>
    <xf numFmtId="0" fontId="34" fillId="11" borderId="7" xfId="0" applyFont="1" applyFill="1" applyBorder="1" applyAlignment="1" applyProtection="1">
      <alignment horizontal="left" vertical="center" wrapText="1"/>
      <protection locked="0"/>
    </xf>
    <xf numFmtId="0" fontId="25" fillId="0" borderId="7" xfId="0" applyFont="1" applyBorder="1" applyAlignment="1">
      <alignment vertical="center" wrapText="1"/>
    </xf>
    <xf numFmtId="0" fontId="25" fillId="0" borderId="8" xfId="0" applyFont="1" applyBorder="1" applyAlignment="1">
      <alignment vertical="center" wrapText="1"/>
    </xf>
    <xf numFmtId="190" fontId="48" fillId="0" borderId="11" xfId="0" applyNumberFormat="1" applyFont="1" applyBorder="1" applyAlignment="1">
      <alignment horizontal="center" vertical="center"/>
    </xf>
    <xf numFmtId="0" fontId="0" fillId="0" borderId="14" xfId="0" applyBorder="1">
      <alignment vertical="center"/>
    </xf>
    <xf numFmtId="192" fontId="48" fillId="0" borderId="90" xfId="0" applyNumberFormat="1" applyFont="1" applyBorder="1" applyAlignment="1">
      <alignment horizontal="center" vertical="center"/>
    </xf>
    <xf numFmtId="0" fontId="25" fillId="0" borderId="91" xfId="0" applyFont="1" applyBorder="1">
      <alignment vertical="center"/>
    </xf>
    <xf numFmtId="0" fontId="53" fillId="0" borderId="93" xfId="0" applyFont="1" applyBorder="1" applyAlignment="1">
      <alignment vertical="center" wrapText="1"/>
    </xf>
    <xf numFmtId="0" fontId="13" fillId="0" borderId="93" xfId="0" applyFont="1" applyBorder="1">
      <alignment vertical="center"/>
    </xf>
    <xf numFmtId="0" fontId="13" fillId="0" borderId="0" xfId="0" applyFont="1">
      <alignment vertical="center"/>
    </xf>
    <xf numFmtId="0" fontId="39" fillId="0" borderId="64" xfId="0" applyFont="1" applyBorder="1" applyAlignment="1">
      <alignment horizontal="left" vertical="center" wrapText="1"/>
    </xf>
    <xf numFmtId="0" fontId="39" fillId="0" borderId="31" xfId="0" applyFont="1" applyBorder="1" applyAlignment="1">
      <alignment horizontal="left" vertical="center" wrapText="1"/>
    </xf>
    <xf numFmtId="0" fontId="39" fillId="0" borderId="89" xfId="0" applyFont="1" applyBorder="1" applyAlignment="1">
      <alignment horizontal="left" vertical="center" wrapText="1"/>
    </xf>
    <xf numFmtId="188" fontId="40" fillId="8" borderId="0" xfId="0" applyNumberFormat="1" applyFont="1" applyFill="1" applyAlignment="1">
      <alignment horizontal="left" vertical="center" shrinkToFit="1"/>
    </xf>
    <xf numFmtId="0" fontId="30" fillId="8" borderId="0" xfId="0" applyFont="1" applyFill="1" applyAlignment="1">
      <alignment horizontal="left" vertical="center" shrinkToFit="1"/>
    </xf>
    <xf numFmtId="0" fontId="33" fillId="6" borderId="0" xfId="0" applyFont="1" applyFill="1" applyAlignment="1" applyProtection="1">
      <alignment horizontal="left" vertical="center" shrinkToFit="1"/>
      <protection locked="0"/>
    </xf>
    <xf numFmtId="188" fontId="26" fillId="0" borderId="0" xfId="0" applyNumberFormat="1" applyFont="1" applyAlignment="1">
      <alignment vertical="top" wrapText="1"/>
    </xf>
    <xf numFmtId="0" fontId="13" fillId="0" borderId="0" xfId="0" applyFont="1" applyAlignment="1">
      <alignment vertical="top" wrapText="1"/>
    </xf>
    <xf numFmtId="0" fontId="13" fillId="0" borderId="0" xfId="0" applyFont="1" applyAlignment="1">
      <alignment vertical="top"/>
    </xf>
    <xf numFmtId="0" fontId="34" fillId="11" borderId="211" xfId="0" applyFont="1" applyFill="1" applyBorder="1" applyAlignment="1" applyProtection="1">
      <alignment horizontal="center" vertical="center" wrapText="1"/>
      <protection locked="0"/>
    </xf>
    <xf numFmtId="0" fontId="101" fillId="0" borderId="214" xfId="0" applyFont="1" applyBorder="1" applyAlignment="1">
      <alignment horizontal="center" vertical="center" wrapText="1"/>
    </xf>
    <xf numFmtId="0" fontId="101" fillId="0" borderId="213" xfId="0" applyFont="1" applyBorder="1" applyAlignment="1">
      <alignment vertical="center" wrapText="1"/>
    </xf>
    <xf numFmtId="0" fontId="101" fillId="0" borderId="212" xfId="0" applyFont="1" applyBorder="1" applyAlignment="1">
      <alignment vertical="center" wrapText="1"/>
    </xf>
    <xf numFmtId="0" fontId="34" fillId="11" borderId="216" xfId="0" applyFont="1" applyFill="1" applyBorder="1" applyAlignment="1" applyProtection="1">
      <alignment vertical="center" wrapText="1"/>
      <protection locked="0"/>
    </xf>
    <xf numFmtId="0" fontId="34" fillId="11" borderId="215" xfId="0" applyFont="1" applyFill="1" applyBorder="1" applyAlignment="1" applyProtection="1">
      <alignment vertical="center" wrapText="1"/>
      <protection locked="0"/>
    </xf>
    <xf numFmtId="0" fontId="43" fillId="0" borderId="0" xfId="0" applyFont="1" applyAlignment="1">
      <alignment horizontal="left" vertical="center" wrapText="1"/>
    </xf>
    <xf numFmtId="0" fontId="44" fillId="0" borderId="0" xfId="0" applyFont="1" applyAlignment="1">
      <alignment horizontal="left" vertical="center" wrapText="1"/>
    </xf>
    <xf numFmtId="0" fontId="34" fillId="11" borderId="4" xfId="0" applyFont="1" applyFill="1" applyBorder="1" applyAlignment="1" applyProtection="1">
      <alignment horizontal="center" vertical="center" wrapText="1"/>
      <protection locked="0"/>
    </xf>
    <xf numFmtId="0" fontId="101" fillId="11" borderId="2" xfId="0" applyFont="1" applyFill="1" applyBorder="1" applyAlignment="1" applyProtection="1">
      <alignment horizontal="left" vertical="center"/>
      <protection locked="0"/>
    </xf>
    <xf numFmtId="0" fontId="13" fillId="11" borderId="2" xfId="0" applyFont="1" applyFill="1" applyBorder="1" applyAlignment="1" applyProtection="1">
      <alignment horizontal="left" vertical="center"/>
      <protection locked="0"/>
    </xf>
    <xf numFmtId="0" fontId="13" fillId="11" borderId="3" xfId="0" applyFont="1" applyFill="1" applyBorder="1" applyAlignment="1" applyProtection="1">
      <alignment horizontal="left" vertical="center"/>
      <protection locked="0"/>
    </xf>
    <xf numFmtId="0" fontId="33" fillId="0" borderId="0" xfId="0" applyFont="1" applyAlignment="1">
      <alignment horizontal="left" vertical="center" wrapText="1"/>
    </xf>
    <xf numFmtId="0" fontId="13" fillId="0" borderId="4" xfId="0" applyFont="1" applyBorder="1" applyAlignment="1">
      <alignment vertical="center" wrapText="1"/>
    </xf>
    <xf numFmtId="0" fontId="13" fillId="0" borderId="6" xfId="0" applyFont="1" applyBorder="1" applyAlignment="1">
      <alignment vertical="center" wrapText="1"/>
    </xf>
    <xf numFmtId="0" fontId="34"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8" xfId="0" applyFont="1" applyBorder="1" applyAlignment="1">
      <alignment horizontal="left" vertical="center" wrapText="1"/>
    </xf>
    <xf numFmtId="0" fontId="43" fillId="0" borderId="0" xfId="0" applyFont="1" applyAlignment="1">
      <alignment horizontal="left" vertical="top" wrapText="1"/>
    </xf>
    <xf numFmtId="188" fontId="27" fillId="0" borderId="0" xfId="0" applyNumberFormat="1" applyFont="1" applyAlignment="1">
      <alignment horizontal="center" vertical="center" wrapText="1" shrinkToFit="1"/>
    </xf>
    <xf numFmtId="188" fontId="27" fillId="0" borderId="0" xfId="0" applyNumberFormat="1" applyFont="1" applyAlignment="1">
      <alignment horizontal="center" vertical="center" shrinkToFit="1"/>
    </xf>
    <xf numFmtId="0" fontId="29" fillId="0" borderId="11" xfId="0" applyFont="1" applyBorder="1" applyAlignment="1">
      <alignment horizontal="left" vertical="center" wrapText="1"/>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0" fontId="34" fillId="11" borderId="11" xfId="0" applyFont="1" applyFill="1" applyBorder="1" applyAlignment="1" applyProtection="1">
      <alignment horizontal="left" vertical="top" wrapText="1"/>
      <protection locked="0"/>
    </xf>
    <xf numFmtId="0" fontId="34" fillId="11" borderId="13" xfId="0" applyFont="1" applyFill="1" applyBorder="1" applyAlignment="1" applyProtection="1">
      <alignment horizontal="left" vertical="top" wrapText="1"/>
      <protection locked="0"/>
    </xf>
    <xf numFmtId="0" fontId="34" fillId="11" borderId="14" xfId="0" applyFont="1" applyFill="1" applyBorder="1" applyAlignment="1" applyProtection="1">
      <alignment horizontal="left" vertical="top" wrapText="1"/>
      <protection locked="0"/>
    </xf>
    <xf numFmtId="0" fontId="34" fillId="11" borderId="6" xfId="0" applyFont="1" applyFill="1" applyBorder="1" applyAlignment="1" applyProtection="1">
      <alignment horizontal="center" vertical="center" wrapText="1"/>
      <protection locked="0"/>
    </xf>
    <xf numFmtId="176" fontId="59" fillId="6" borderId="11" xfId="0" applyNumberFormat="1" applyFont="1" applyFill="1" applyBorder="1" applyAlignment="1">
      <alignment horizontal="center" vertical="center"/>
    </xf>
    <xf numFmtId="176" fontId="59" fillId="6" borderId="13" xfId="0" applyNumberFormat="1" applyFont="1" applyFill="1" applyBorder="1" applyAlignment="1">
      <alignment horizontal="center" vertical="center"/>
    </xf>
    <xf numFmtId="176" fontId="59" fillId="6" borderId="14" xfId="0" applyNumberFormat="1" applyFont="1" applyFill="1" applyBorder="1" applyAlignment="1">
      <alignment horizontal="center" vertical="center"/>
    </xf>
    <xf numFmtId="0" fontId="6" fillId="6" borderId="11" xfId="0" applyFont="1" applyFill="1" applyBorder="1" applyAlignment="1">
      <alignment horizontal="center" vertical="center" shrinkToFit="1"/>
    </xf>
    <xf numFmtId="0" fontId="6" fillId="6" borderId="13" xfId="0" applyFont="1" applyFill="1" applyBorder="1" applyAlignment="1">
      <alignment horizontal="center" vertical="center" shrinkToFit="1"/>
    </xf>
    <xf numFmtId="0" fontId="6" fillId="6" borderId="14" xfId="0" applyFont="1" applyFill="1" applyBorder="1" applyAlignment="1">
      <alignment horizontal="center" vertical="center" shrinkToFi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59" fillId="0" borderId="13" xfId="0" applyFont="1" applyBorder="1">
      <alignment vertical="center"/>
    </xf>
    <xf numFmtId="0" fontId="59" fillId="0" borderId="14" xfId="0" applyFont="1" applyBorder="1">
      <alignment vertical="center"/>
    </xf>
    <xf numFmtId="194" fontId="59" fillId="0" borderId="11" xfId="0" applyNumberFormat="1" applyFont="1" applyBorder="1" applyAlignment="1">
      <alignment horizontal="right" vertical="center"/>
    </xf>
    <xf numFmtId="194" fontId="59" fillId="0" borderId="13" xfId="0" applyNumberFormat="1" applyFont="1" applyBorder="1" applyAlignment="1">
      <alignment horizontal="right" vertical="center"/>
    </xf>
    <xf numFmtId="0" fontId="59" fillId="0" borderId="11" xfId="0" applyFont="1" applyBorder="1" applyAlignment="1">
      <alignment horizontal="right" vertical="center"/>
    </xf>
    <xf numFmtId="0" fontId="59" fillId="0" borderId="13" xfId="0" applyFont="1" applyBorder="1" applyAlignment="1">
      <alignment horizontal="right" vertical="center"/>
    </xf>
    <xf numFmtId="0" fontId="6" fillId="8" borderId="2" xfId="0" applyFont="1" applyFill="1" applyBorder="1" applyAlignment="1">
      <alignment horizontal="left" vertical="top"/>
    </xf>
    <xf numFmtId="0" fontId="123" fillId="0" borderId="0" xfId="1" applyFont="1" applyAlignment="1">
      <alignment horizontal="left" vertical="top" wrapText="1"/>
    </xf>
    <xf numFmtId="0" fontId="6" fillId="3" borderId="21" xfId="0" applyFont="1" applyFill="1" applyBorder="1" applyAlignment="1">
      <alignment horizontal="center" vertical="center" shrinkToFit="1"/>
    </xf>
    <xf numFmtId="176" fontId="6" fillId="3" borderId="21" xfId="0" applyNumberFormat="1" applyFont="1" applyFill="1" applyBorder="1" applyAlignment="1">
      <alignment horizontal="center" vertical="top" shrinkToFit="1"/>
    </xf>
    <xf numFmtId="0" fontId="103" fillId="0" borderId="0" xfId="0" applyFont="1" applyAlignment="1">
      <alignment vertical="top" shrinkToFit="1"/>
    </xf>
    <xf numFmtId="0" fontId="0" fillId="0" borderId="7" xfId="0" applyBorder="1" applyAlignment="1">
      <alignment horizontal="left" vertical="center" shrinkToFit="1"/>
    </xf>
    <xf numFmtId="0" fontId="39" fillId="0" borderId="21" xfId="0" applyFont="1" applyBorder="1" applyAlignment="1">
      <alignment horizontal="left" vertical="center" wrapText="1"/>
    </xf>
    <xf numFmtId="0" fontId="59" fillId="0" borderId="21" xfId="0" applyFont="1" applyBorder="1" applyAlignment="1">
      <alignment horizontal="center" vertical="center" shrinkToFit="1"/>
    </xf>
    <xf numFmtId="202" fontId="59" fillId="0" borderId="21" xfId="0" applyNumberFormat="1" applyFont="1" applyBorder="1" applyAlignment="1">
      <alignment horizontal="center" vertical="center" shrinkToFit="1"/>
    </xf>
    <xf numFmtId="0" fontId="37" fillId="0" borderId="21" xfId="0" applyFont="1" applyBorder="1" applyAlignment="1">
      <alignment horizontal="left" vertical="center" wrapText="1"/>
    </xf>
    <xf numFmtId="0" fontId="6" fillId="3" borderId="1" xfId="0" applyFont="1" applyFill="1" applyBorder="1" applyAlignment="1">
      <alignment horizontal="left" vertical="center" wrapText="1" shrinkToFit="1"/>
    </xf>
    <xf numFmtId="0" fontId="6" fillId="3" borderId="2" xfId="0" applyFont="1" applyFill="1" applyBorder="1" applyAlignment="1">
      <alignment horizontal="left" vertical="center" wrapText="1" shrinkToFit="1"/>
    </xf>
    <xf numFmtId="0" fontId="6" fillId="3" borderId="3" xfId="0" applyFont="1" applyFill="1" applyBorder="1" applyAlignment="1">
      <alignment horizontal="left" vertical="center" wrapText="1" shrinkToFit="1"/>
    </xf>
    <xf numFmtId="0" fontId="6" fillId="3" borderId="6" xfId="0" applyFont="1" applyFill="1" applyBorder="1" applyAlignment="1">
      <alignment horizontal="left" vertical="center" wrapText="1" shrinkToFit="1"/>
    </xf>
    <xf numFmtId="0" fontId="6" fillId="3" borderId="7" xfId="0" applyFont="1" applyFill="1" applyBorder="1" applyAlignment="1">
      <alignment horizontal="left" vertical="center" wrapText="1" shrinkToFit="1"/>
    </xf>
    <xf numFmtId="0" fontId="6" fillId="3" borderId="8" xfId="0" applyFont="1" applyFill="1" applyBorder="1" applyAlignment="1">
      <alignment horizontal="left" vertical="center" wrapText="1" shrinkToFi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3" borderId="0" xfId="0" applyFont="1" applyFill="1" applyAlignment="1">
      <alignment horizontal="left" vertical="center"/>
    </xf>
    <xf numFmtId="176" fontId="6" fillId="8" borderId="0" xfId="0" applyNumberFormat="1" applyFont="1" applyFill="1" applyAlignment="1">
      <alignment horizontal="left" vertical="center" shrinkToFit="1"/>
    </xf>
    <xf numFmtId="0" fontId="37" fillId="0" borderId="0" xfId="0" applyFont="1" applyAlignment="1">
      <alignment horizontal="distributed" vertical="center"/>
    </xf>
    <xf numFmtId="0" fontId="37" fillId="0" borderId="0" xfId="0" applyFont="1" applyAlignment="1">
      <alignment horizontal="distributed" vertical="justify"/>
    </xf>
    <xf numFmtId="0" fontId="6" fillId="8" borderId="0" xfId="0" applyFont="1" applyFill="1" applyAlignment="1">
      <alignment horizontal="left" vertical="top" wrapText="1"/>
    </xf>
    <xf numFmtId="0" fontId="91" fillId="0" borderId="0" xfId="0" applyFont="1" applyAlignment="1">
      <alignment horizontal="left" vertical="top" wrapText="1"/>
    </xf>
    <xf numFmtId="0" fontId="6" fillId="3" borderId="0" xfId="0" applyFont="1" applyFill="1" applyAlignment="1">
      <alignment horizontal="left" vertical="center" shrinkToFit="1"/>
    </xf>
    <xf numFmtId="176" fontId="6" fillId="3" borderId="21" xfId="0" applyNumberFormat="1" applyFont="1" applyFill="1" applyBorder="1" applyAlignment="1">
      <alignment horizontal="center" vertical="center" wrapText="1" shrinkToFit="1"/>
    </xf>
    <xf numFmtId="0" fontId="37" fillId="0" borderId="13" xfId="0" applyFont="1" applyBorder="1" applyAlignment="1">
      <alignment horizontal="center" vertical="center" wrapText="1" shrinkToFit="1"/>
    </xf>
    <xf numFmtId="176" fontId="37" fillId="3" borderId="2" xfId="0" applyNumberFormat="1" applyFont="1" applyFill="1" applyBorder="1" applyAlignment="1">
      <alignment horizontal="center" vertical="center" shrinkToFit="1"/>
    </xf>
    <xf numFmtId="176" fontId="37" fillId="3" borderId="3" xfId="0" applyNumberFormat="1" applyFont="1" applyFill="1" applyBorder="1" applyAlignment="1">
      <alignment horizontal="center" vertical="center" shrinkToFit="1"/>
    </xf>
    <xf numFmtId="176" fontId="37" fillId="3" borderId="22" xfId="0" applyNumberFormat="1" applyFont="1" applyFill="1" applyBorder="1" applyAlignment="1">
      <alignment horizontal="center" vertical="center" shrinkToFit="1"/>
    </xf>
    <xf numFmtId="176" fontId="37" fillId="3" borderId="23" xfId="0" applyNumberFormat="1" applyFont="1" applyFill="1" applyBorder="1" applyAlignment="1">
      <alignment horizontal="center" vertical="center" shrinkToFit="1"/>
    </xf>
    <xf numFmtId="176" fontId="37" fillId="3" borderId="24" xfId="0" applyNumberFormat="1" applyFont="1" applyFill="1" applyBorder="1" applyAlignment="1">
      <alignment horizontal="center" vertical="center" shrinkToFi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7" fillId="3" borderId="1" xfId="0" applyFont="1" applyFill="1" applyBorder="1" applyAlignment="1">
      <alignment horizontal="center" vertical="center" wrapText="1"/>
    </xf>
    <xf numFmtId="0" fontId="37" fillId="3" borderId="2"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7" fillId="3" borderId="8" xfId="0" applyFont="1" applyFill="1" applyBorder="1" applyAlignment="1">
      <alignment horizontal="center" vertical="center" wrapText="1"/>
    </xf>
    <xf numFmtId="49" fontId="37" fillId="0" borderId="21" xfId="0" applyNumberFormat="1" applyFont="1" applyBorder="1" applyAlignment="1">
      <alignment horizontal="center" vertical="center"/>
    </xf>
    <xf numFmtId="0" fontId="37" fillId="0" borderId="13" xfId="0" applyFont="1" applyBorder="1" applyAlignment="1">
      <alignment horizontal="center" vertical="center"/>
    </xf>
    <xf numFmtId="49" fontId="37" fillId="0" borderId="21" xfId="0" applyNumberFormat="1" applyFont="1" applyBorder="1" applyAlignment="1">
      <alignment horizontal="left" vertical="center"/>
    </xf>
    <xf numFmtId="0" fontId="37" fillId="0" borderId="21" xfId="0" applyFont="1" applyBorder="1" applyAlignment="1">
      <alignment horizontal="left" vertical="top" wrapText="1"/>
    </xf>
    <xf numFmtId="0" fontId="37" fillId="0" borderId="55" xfId="0" applyFont="1" applyBorder="1" applyAlignment="1">
      <alignment horizontal="left" vertical="top" wrapText="1"/>
    </xf>
    <xf numFmtId="0" fontId="6" fillId="0" borderId="55" xfId="0" applyFont="1" applyBorder="1" applyAlignment="1">
      <alignment horizontal="left" vertical="top"/>
    </xf>
    <xf numFmtId="0" fontId="37" fillId="0" borderId="21" xfId="0" applyFont="1" applyBorder="1" applyAlignment="1">
      <alignment horizontal="left" vertical="top"/>
    </xf>
    <xf numFmtId="49" fontId="37" fillId="0" borderId="1" xfId="0" applyNumberFormat="1" applyFont="1" applyBorder="1" applyAlignment="1">
      <alignment horizontal="left" vertical="center"/>
    </xf>
    <xf numFmtId="49" fontId="37" fillId="0" borderId="2" xfId="0" applyNumberFormat="1" applyFont="1" applyBorder="1" applyAlignment="1">
      <alignment horizontal="left" vertical="center"/>
    </xf>
    <xf numFmtId="49" fontId="37" fillId="0" borderId="3" xfId="0" applyNumberFormat="1" applyFont="1" applyBorder="1" applyAlignment="1">
      <alignment horizontal="left" vertical="center"/>
    </xf>
    <xf numFmtId="49" fontId="37" fillId="0" borderId="6" xfId="0" applyNumberFormat="1" applyFont="1" applyBorder="1" applyAlignment="1">
      <alignment horizontal="left" vertical="center"/>
    </xf>
    <xf numFmtId="49" fontId="37" fillId="0" borderId="7" xfId="0" applyNumberFormat="1" applyFont="1" applyBorder="1" applyAlignment="1">
      <alignment horizontal="left" vertical="center"/>
    </xf>
    <xf numFmtId="49" fontId="37" fillId="0" borderId="8" xfId="0" applyNumberFormat="1" applyFont="1" applyBorder="1" applyAlignment="1">
      <alignment horizontal="left"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1" xfId="0" applyFont="1" applyBorder="1">
      <alignment vertical="center"/>
    </xf>
    <xf numFmtId="0" fontId="6" fillId="0" borderId="14" xfId="0" applyFont="1" applyBorder="1">
      <alignment vertical="center"/>
    </xf>
    <xf numFmtId="0" fontId="59" fillId="0" borderId="1" xfId="0" applyFont="1" applyBorder="1" applyAlignment="1">
      <alignment vertical="center" wrapText="1"/>
    </xf>
    <xf numFmtId="0" fontId="59" fillId="0" borderId="2" xfId="0" applyFont="1" applyBorder="1" applyAlignment="1">
      <alignment vertical="center" wrapText="1"/>
    </xf>
    <xf numFmtId="0" fontId="59" fillId="0" borderId="3" xfId="0" applyFont="1" applyBorder="1" applyAlignment="1">
      <alignment vertical="center" wrapText="1"/>
    </xf>
    <xf numFmtId="0" fontId="59" fillId="0" borderId="4" xfId="0" applyFont="1" applyBorder="1" applyAlignment="1">
      <alignment vertical="center" wrapText="1"/>
    </xf>
    <xf numFmtId="0" fontId="59" fillId="0" borderId="0" xfId="0" applyFont="1" applyAlignment="1">
      <alignment vertical="center" wrapText="1"/>
    </xf>
    <xf numFmtId="0" fontId="59" fillId="0" borderId="5" xfId="0" applyFont="1" applyBorder="1" applyAlignment="1">
      <alignment vertical="center" wrapText="1"/>
    </xf>
    <xf numFmtId="0" fontId="59" fillId="0" borderId="6" xfId="0" applyFont="1" applyBorder="1" applyAlignment="1">
      <alignment vertical="center" wrapText="1"/>
    </xf>
    <xf numFmtId="0" fontId="59" fillId="0" borderId="7" xfId="0" applyFont="1" applyBorder="1" applyAlignment="1">
      <alignment vertical="center" wrapText="1"/>
    </xf>
    <xf numFmtId="0" fontId="59" fillId="0" borderId="8" xfId="0" applyFont="1" applyBorder="1" applyAlignment="1">
      <alignment vertical="center" wrapText="1"/>
    </xf>
    <xf numFmtId="0" fontId="36" fillId="0" borderId="21" xfId="0" applyFont="1" applyBorder="1" applyAlignment="1">
      <alignment horizontal="left" vertical="top" wrapText="1"/>
    </xf>
    <xf numFmtId="0" fontId="6" fillId="8" borderId="7" xfId="0" applyFont="1" applyFill="1" applyBorder="1" applyAlignment="1">
      <alignment horizontal="left" vertical="center"/>
    </xf>
    <xf numFmtId="0" fontId="6" fillId="0" borderId="0" xfId="0" applyFont="1" applyAlignment="1">
      <alignment horizontal="justify" vertical="top"/>
    </xf>
    <xf numFmtId="0" fontId="0" fillId="0" borderId="0" xfId="0" applyAlignment="1">
      <alignment vertical="top"/>
    </xf>
    <xf numFmtId="0" fontId="6" fillId="8" borderId="0" xfId="0" applyFont="1" applyFill="1">
      <alignment vertical="center"/>
    </xf>
    <xf numFmtId="0" fontId="0" fillId="8" borderId="0" xfId="0" applyFill="1">
      <alignment vertical="center"/>
    </xf>
    <xf numFmtId="0" fontId="6" fillId="8" borderId="0" xfId="0" applyFont="1" applyFill="1" applyAlignment="1">
      <alignment vertical="top" wrapText="1"/>
    </xf>
    <xf numFmtId="0" fontId="0" fillId="8" borderId="0" xfId="0" applyFill="1" applyAlignment="1">
      <alignment vertical="top" wrapText="1"/>
    </xf>
    <xf numFmtId="0" fontId="0" fillId="0" borderId="0" xfId="0" applyAlignment="1">
      <alignment horizontal="left" vertical="center" shrinkToFit="1"/>
    </xf>
    <xf numFmtId="176" fontId="6" fillId="6" borderId="0" xfId="0" applyNumberFormat="1" applyFont="1" applyFill="1" applyAlignment="1">
      <alignment horizontal="center" vertical="center"/>
    </xf>
    <xf numFmtId="176" fontId="0" fillId="6" borderId="0" xfId="0" applyNumberFormat="1" applyFill="1" applyAlignment="1">
      <alignment horizontal="center" vertical="center"/>
    </xf>
    <xf numFmtId="0" fontId="6" fillId="0" borderId="0" xfId="0" applyFont="1" applyAlignment="1">
      <alignment vertical="top"/>
    </xf>
    <xf numFmtId="0" fontId="6" fillId="27" borderId="11" xfId="0" applyFont="1" applyFill="1" applyBorder="1" applyAlignment="1">
      <alignment horizontal="center" vertical="center"/>
    </xf>
    <xf numFmtId="0" fontId="6" fillId="27" borderId="13" xfId="0" applyFont="1" applyFill="1" applyBorder="1" applyAlignment="1">
      <alignment horizontal="center" vertical="center"/>
    </xf>
    <xf numFmtId="0" fontId="0" fillId="27" borderId="11" xfId="0" applyFill="1" applyBorder="1">
      <alignment vertical="center"/>
    </xf>
    <xf numFmtId="0" fontId="0" fillId="27" borderId="13" xfId="0" applyFill="1" applyBorder="1">
      <alignment vertical="center"/>
    </xf>
    <xf numFmtId="0" fontId="0" fillId="27" borderId="14" xfId="0" applyFill="1" applyBorder="1">
      <alignment vertical="center"/>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13" fillId="0" borderId="13" xfId="0" applyFont="1" applyBorder="1" applyAlignment="1">
      <alignment vertical="center" shrinkToFit="1"/>
    </xf>
    <xf numFmtId="0" fontId="13" fillId="0" borderId="14" xfId="0" applyFont="1" applyBorder="1" applyAlignment="1">
      <alignment vertical="center" shrinkToFit="1"/>
    </xf>
    <xf numFmtId="0" fontId="6" fillId="6" borderId="7" xfId="0" applyFont="1" applyFill="1" applyBorder="1" applyAlignment="1">
      <alignment vertical="center" wrapText="1"/>
    </xf>
    <xf numFmtId="0" fontId="6" fillId="2" borderId="21" xfId="0" applyFont="1" applyFill="1" applyBorder="1" applyAlignment="1">
      <alignment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center" vertical="center"/>
    </xf>
    <xf numFmtId="0" fontId="6" fillId="2" borderId="1"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6" fillId="27" borderId="14" xfId="0" applyFont="1" applyFill="1" applyBorder="1" applyAlignment="1">
      <alignment horizontal="center" vertical="center"/>
    </xf>
    <xf numFmtId="0" fontId="103" fillId="0" borderId="0" xfId="0" applyFont="1" applyAlignment="1">
      <alignment horizontal="center" vertical="center"/>
    </xf>
    <xf numFmtId="0" fontId="6" fillId="27" borderId="1" xfId="0" applyFont="1" applyFill="1" applyBorder="1" applyAlignment="1">
      <alignment horizontal="left" vertical="top" wrapText="1"/>
    </xf>
    <xf numFmtId="0" fontId="6" fillId="27" borderId="2" xfId="0" applyFont="1" applyFill="1" applyBorder="1" applyAlignment="1">
      <alignment horizontal="left" vertical="top" wrapText="1"/>
    </xf>
    <xf numFmtId="0" fontId="6" fillId="27" borderId="3" xfId="0" applyFont="1" applyFill="1" applyBorder="1" applyAlignment="1">
      <alignment horizontal="left" vertical="top" wrapText="1"/>
    </xf>
    <xf numFmtId="0" fontId="6" fillId="27" borderId="4" xfId="0" applyFont="1" applyFill="1" applyBorder="1" applyAlignment="1">
      <alignment horizontal="left" vertical="top" wrapText="1"/>
    </xf>
    <xf numFmtId="0" fontId="6" fillId="27" borderId="0" xfId="0" applyFont="1" applyFill="1" applyAlignment="1">
      <alignment horizontal="left" vertical="top" wrapText="1"/>
    </xf>
    <xf numFmtId="0" fontId="6" fillId="27" borderId="5" xfId="0" applyFont="1" applyFill="1" applyBorder="1" applyAlignment="1">
      <alignment horizontal="left" vertical="top" wrapText="1"/>
    </xf>
    <xf numFmtId="0" fontId="6" fillId="27" borderId="6" xfId="0" applyFont="1" applyFill="1" applyBorder="1" applyAlignment="1">
      <alignment horizontal="left" vertical="top" wrapText="1"/>
    </xf>
    <xf numFmtId="0" fontId="6" fillId="27" borderId="7" xfId="0" applyFont="1" applyFill="1" applyBorder="1" applyAlignment="1">
      <alignment horizontal="left" vertical="top" wrapText="1"/>
    </xf>
    <xf numFmtId="0" fontId="6" fillId="27" borderId="8" xfId="0" applyFont="1" applyFill="1" applyBorder="1" applyAlignment="1">
      <alignment horizontal="left" vertical="top" wrapText="1"/>
    </xf>
    <xf numFmtId="0" fontId="6" fillId="27" borderId="1" xfId="0" applyFont="1" applyFill="1" applyBorder="1" applyAlignment="1">
      <alignment vertical="center" wrapText="1"/>
    </xf>
    <xf numFmtId="0" fontId="6" fillId="27" borderId="2" xfId="0" applyFont="1" applyFill="1" applyBorder="1" applyAlignment="1">
      <alignment vertical="center" wrapText="1"/>
    </xf>
    <xf numFmtId="0" fontId="6" fillId="27" borderId="3" xfId="0" applyFont="1" applyFill="1" applyBorder="1" applyAlignment="1">
      <alignment vertical="center" wrapText="1"/>
    </xf>
    <xf numFmtId="0" fontId="13" fillId="0" borderId="12" xfId="0" applyFont="1" applyBorder="1" applyAlignment="1">
      <alignment horizontal="center" vertical="center" textRotation="255"/>
    </xf>
    <xf numFmtId="0" fontId="13" fillId="0" borderId="10" xfId="0" applyFont="1" applyBorder="1" applyAlignment="1">
      <alignment horizontal="center" vertical="center" textRotation="255"/>
    </xf>
    <xf numFmtId="0" fontId="6" fillId="3" borderId="11"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2" borderId="0" xfId="0" applyFont="1" applyFill="1" applyAlignment="1">
      <alignment vertical="top" wrapText="1"/>
    </xf>
    <xf numFmtId="0" fontId="6" fillId="2" borderId="7" xfId="0" applyFont="1" applyFill="1" applyBorder="1" applyAlignment="1">
      <alignment vertical="top"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8" borderId="21" xfId="0" applyFont="1" applyFill="1" applyBorder="1">
      <alignment vertical="center"/>
    </xf>
    <xf numFmtId="3" fontId="6" fillId="3" borderId="11" xfId="0" applyNumberFormat="1" applyFont="1" applyFill="1" applyBorder="1" applyAlignment="1">
      <alignment horizontal="right" vertical="center"/>
    </xf>
    <xf numFmtId="3" fontId="6" fillId="3" borderId="13" xfId="0" applyNumberFormat="1" applyFont="1" applyFill="1" applyBorder="1" applyAlignment="1">
      <alignment horizontal="right" vertical="center"/>
    </xf>
    <xf numFmtId="0" fontId="37" fillId="0" borderId="11" xfId="0" applyFont="1" applyBorder="1" applyAlignment="1">
      <alignment horizontal="left" vertical="center"/>
    </xf>
    <xf numFmtId="0" fontId="37" fillId="0" borderId="13" xfId="0" applyFont="1" applyBorder="1" applyAlignment="1">
      <alignment horizontal="left" vertical="center"/>
    </xf>
    <xf numFmtId="0" fontId="37" fillId="0" borderId="14"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103" fillId="0" borderId="33" xfId="0" applyFont="1" applyBorder="1" applyAlignment="1">
      <alignment horizontal="left" vertical="center"/>
    </xf>
    <xf numFmtId="0" fontId="103" fillId="0" borderId="34" xfId="0" applyFont="1" applyBorder="1" applyAlignment="1">
      <alignment horizontal="left" vertical="center"/>
    </xf>
    <xf numFmtId="0" fontId="103" fillId="0" borderId="35" xfId="0" applyFont="1" applyBorder="1" applyAlignment="1">
      <alignment horizontal="left" vertical="center"/>
    </xf>
    <xf numFmtId="0" fontId="103" fillId="0" borderId="22" xfId="0" applyFont="1" applyBorder="1" applyAlignment="1">
      <alignment horizontal="left" vertical="center"/>
    </xf>
    <xf numFmtId="0" fontId="103" fillId="0" borderId="23" xfId="0" applyFont="1" applyBorder="1" applyAlignment="1">
      <alignment horizontal="left" vertical="center"/>
    </xf>
    <xf numFmtId="0" fontId="103" fillId="0" borderId="24" xfId="0" applyFont="1" applyBorder="1" applyAlignment="1">
      <alignment horizontal="left" vertical="center"/>
    </xf>
    <xf numFmtId="0" fontId="103" fillId="0" borderId="30" xfId="0" applyFont="1" applyBorder="1" applyAlignment="1">
      <alignment horizontal="left" vertical="center"/>
    </xf>
    <xf numFmtId="0" fontId="103" fillId="0" borderId="31" xfId="0" applyFont="1" applyBorder="1" applyAlignment="1">
      <alignment horizontal="left" vertical="center"/>
    </xf>
    <xf numFmtId="0" fontId="103" fillId="0" borderId="32" xfId="0" applyFont="1" applyBorder="1" applyAlignment="1">
      <alignment horizontal="left" vertical="center"/>
    </xf>
    <xf numFmtId="0" fontId="38" fillId="0" borderId="0" xfId="0" applyFont="1" applyAlignment="1">
      <alignment vertical="top" wrapText="1"/>
    </xf>
    <xf numFmtId="0" fontId="103" fillId="0" borderId="2" xfId="0" applyFont="1" applyBorder="1" applyAlignment="1">
      <alignment horizontal="left" vertical="top" wrapText="1"/>
    </xf>
    <xf numFmtId="0" fontId="6" fillId="6" borderId="0" xfId="0" applyFont="1" applyFill="1">
      <alignment vertical="center"/>
    </xf>
    <xf numFmtId="0" fontId="0" fillId="0" borderId="0" xfId="0">
      <alignment vertical="center"/>
    </xf>
    <xf numFmtId="0" fontId="6" fillId="3" borderId="0" xfId="0" applyFont="1" applyFill="1">
      <alignment vertical="center"/>
    </xf>
    <xf numFmtId="0" fontId="0" fillId="3" borderId="0" xfId="0" applyFill="1">
      <alignmen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vertical="center" wrapText="1"/>
    </xf>
    <xf numFmtId="176" fontId="6" fillId="6" borderId="0" xfId="0" applyNumberFormat="1" applyFont="1" applyFill="1" applyAlignment="1">
      <alignment horizontal="left" vertical="center"/>
    </xf>
    <xf numFmtId="0" fontId="0" fillId="6" borderId="0" xfId="0" applyFill="1" applyAlignment="1">
      <alignment horizontal="left" vertical="center"/>
    </xf>
    <xf numFmtId="0" fontId="103" fillId="2" borderId="2" xfId="0" applyFont="1" applyFill="1" applyBorder="1" applyAlignment="1">
      <alignment horizontal="left" vertical="top" wrapText="1"/>
    </xf>
    <xf numFmtId="0" fontId="6" fillId="3" borderId="1" xfId="0" applyFont="1" applyFill="1" applyBorder="1" applyAlignment="1">
      <alignment horizontal="right" vertical="center" wrapText="1"/>
    </xf>
    <xf numFmtId="0" fontId="6" fillId="3" borderId="2" xfId="0" applyFont="1" applyFill="1" applyBorder="1" applyAlignment="1">
      <alignment horizontal="right" vertical="center" wrapText="1"/>
    </xf>
    <xf numFmtId="0" fontId="6" fillId="3" borderId="50" xfId="0" applyFont="1" applyFill="1" applyBorder="1" applyAlignment="1">
      <alignment horizontal="right" vertical="center" wrapText="1"/>
    </xf>
    <xf numFmtId="0" fontId="6" fillId="3" borderId="6" xfId="0" applyFont="1" applyFill="1" applyBorder="1" applyAlignment="1">
      <alignment horizontal="right" vertical="center" wrapText="1"/>
    </xf>
    <xf numFmtId="0" fontId="6" fillId="3" borderId="7" xfId="0" applyFont="1" applyFill="1" applyBorder="1" applyAlignment="1">
      <alignment horizontal="right" vertical="center" wrapText="1"/>
    </xf>
    <xf numFmtId="0" fontId="6" fillId="3" borderId="51" xfId="0" applyFont="1" applyFill="1" applyBorder="1" applyAlignment="1">
      <alignment horizontal="right" vertical="center" wrapText="1"/>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3" borderId="0" xfId="0" applyFont="1" applyFill="1" applyAlignment="1">
      <alignment horizontal="righ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center" vertical="center"/>
    </xf>
    <xf numFmtId="176" fontId="6" fillId="8" borderId="1" xfId="0" applyNumberFormat="1" applyFont="1" applyFill="1" applyBorder="1" applyAlignment="1">
      <alignment horizontal="left" vertical="center"/>
    </xf>
    <xf numFmtId="176" fontId="6" fillId="8" borderId="2" xfId="0" applyNumberFormat="1" applyFont="1" applyFill="1" applyBorder="1" applyAlignment="1">
      <alignment horizontal="left" vertical="center"/>
    </xf>
    <xf numFmtId="176" fontId="6" fillId="8" borderId="3" xfId="0" applyNumberFormat="1" applyFont="1" applyFill="1" applyBorder="1" applyAlignment="1">
      <alignment horizontal="left" vertical="center"/>
    </xf>
    <xf numFmtId="176" fontId="6" fillId="8" borderId="6" xfId="0" applyNumberFormat="1" applyFont="1" applyFill="1" applyBorder="1" applyAlignment="1">
      <alignment horizontal="left" vertical="center"/>
    </xf>
    <xf numFmtId="176" fontId="6" fillId="8" borderId="7" xfId="0" applyNumberFormat="1" applyFont="1" applyFill="1" applyBorder="1" applyAlignment="1">
      <alignment horizontal="left" vertical="center"/>
    </xf>
    <xf numFmtId="176" fontId="6" fillId="8" borderId="8" xfId="0" applyNumberFormat="1" applyFont="1" applyFill="1" applyBorder="1" applyAlignment="1">
      <alignment horizontal="left" vertical="center"/>
    </xf>
    <xf numFmtId="0" fontId="6" fillId="8" borderId="4" xfId="0" applyFont="1" applyFill="1" applyBorder="1" applyAlignment="1">
      <alignment horizontal="left" vertical="center"/>
    </xf>
    <xf numFmtId="0" fontId="6" fillId="8" borderId="5" xfId="0" applyFont="1" applyFill="1" applyBorder="1" applyAlignment="1">
      <alignment horizontal="left" vertical="center"/>
    </xf>
    <xf numFmtId="0" fontId="6" fillId="3" borderId="15" xfId="0" applyFont="1" applyFill="1" applyBorder="1" applyAlignment="1">
      <alignment horizontal="left" vertical="top" wrapText="1"/>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9"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18" xfId="0" applyFont="1" applyFill="1" applyBorder="1" applyAlignment="1">
      <alignment horizontal="left" vertical="top" wrapText="1"/>
    </xf>
    <xf numFmtId="0" fontId="6" fillId="3" borderId="18" xfId="0" applyFont="1" applyFill="1" applyBorder="1" applyAlignment="1">
      <alignment horizontal="center" vertical="top" wrapText="1"/>
    </xf>
    <xf numFmtId="0" fontId="6" fillId="3" borderId="19" xfId="0" applyFont="1" applyFill="1" applyBorder="1" applyAlignment="1">
      <alignment horizontal="center" vertical="top" wrapText="1"/>
    </xf>
    <xf numFmtId="0" fontId="6" fillId="3" borderId="20" xfId="0"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0" xfId="0" applyFont="1" applyFill="1" applyAlignment="1">
      <alignment horizontal="center" vertical="top" wrapText="1"/>
    </xf>
    <xf numFmtId="0" fontId="6" fillId="3" borderId="5"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5" xfId="0" applyFont="1" applyFill="1" applyBorder="1" applyAlignment="1">
      <alignment horizontal="left" vertical="top" wrapText="1"/>
    </xf>
    <xf numFmtId="0" fontId="6" fillId="2" borderId="0" xfId="0" applyFont="1" applyFill="1" applyAlignment="1">
      <alignment vertical="center" wrapText="1"/>
    </xf>
    <xf numFmtId="0" fontId="6" fillId="0" borderId="2"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0" xfId="0" applyFont="1" applyAlignment="1">
      <alignment horizontal="left" vertical="center" wrapText="1" indent="1"/>
    </xf>
    <xf numFmtId="0" fontId="6" fillId="0" borderId="5"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cellXfs>
  <cellStyles count="4">
    <cellStyle name="ハイパーリンク" xfId="1" builtinId="8"/>
    <cellStyle name="標準" xfId="0" builtinId="0"/>
    <cellStyle name="標準 2" xfId="2" xr:uid="{00000000-0005-0000-0000-000002000000}"/>
    <cellStyle name="標準 3" xfId="3" xr:uid="{00000000-0005-0000-0000-000003000000}"/>
  </cellStyles>
  <dxfs count="5">
    <dxf>
      <fill>
        <patternFill>
          <bgColor rgb="FFFF000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25400</xdr:colOff>
      <xdr:row>94</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93</xdr:row>
      <xdr:rowOff>127000</xdr:rowOff>
    </xdr:from>
    <xdr:to>
      <xdr:col>2</xdr:col>
      <xdr:colOff>863600</xdr:colOff>
      <xdr:row>93</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92</xdr:row>
      <xdr:rowOff>165100</xdr:rowOff>
    </xdr:from>
    <xdr:to>
      <xdr:col>2</xdr:col>
      <xdr:colOff>1244600</xdr:colOff>
      <xdr:row>94</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92</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96</xdr:row>
      <xdr:rowOff>91416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5483816"/>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93</xdr:row>
      <xdr:rowOff>139700</xdr:rowOff>
    </xdr:from>
    <xdr:to>
      <xdr:col>6</xdr:col>
      <xdr:colOff>101600</xdr:colOff>
      <xdr:row>93</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93</xdr:row>
      <xdr:rowOff>25400</xdr:rowOff>
    </xdr:from>
    <xdr:to>
      <xdr:col>6</xdr:col>
      <xdr:colOff>393700</xdr:colOff>
      <xdr:row>94</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91</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94</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96</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93</xdr:row>
      <xdr:rowOff>127000</xdr:rowOff>
    </xdr:from>
    <xdr:to>
      <xdr:col>7</xdr:col>
      <xdr:colOff>965200</xdr:colOff>
      <xdr:row>93</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93</xdr:row>
      <xdr:rowOff>12700</xdr:rowOff>
    </xdr:from>
    <xdr:to>
      <xdr:col>8</xdr:col>
      <xdr:colOff>406400</xdr:colOff>
      <xdr:row>94</xdr:row>
      <xdr:rowOff>101600</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70866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90</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6788219"/>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94</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96</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93</xdr:row>
      <xdr:rowOff>127000</xdr:rowOff>
    </xdr:from>
    <xdr:to>
      <xdr:col>9</xdr:col>
      <xdr:colOff>914400</xdr:colOff>
      <xdr:row>93</xdr:row>
      <xdr:rowOff>127000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7378700" y="14986000"/>
          <a:ext cx="1308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93</xdr:row>
      <xdr:rowOff>12700</xdr:rowOff>
    </xdr:from>
    <xdr:to>
      <xdr:col>9</xdr:col>
      <xdr:colOff>1219200</xdr:colOff>
      <xdr:row>94</xdr:row>
      <xdr:rowOff>101600</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87249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91</xdr:row>
      <xdr:rowOff>80986</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191500" y="1458438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96</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509000" y="15560018"/>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94</xdr:row>
      <xdr:rowOff>38100</xdr:rowOff>
    </xdr:from>
    <xdr:to>
      <xdr:col>9</xdr:col>
      <xdr:colOff>812800</xdr:colOff>
      <xdr:row>96</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7442200" y="15074900"/>
          <a:ext cx="1143000" cy="330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95</xdr:row>
      <xdr:rowOff>76200</xdr:rowOff>
    </xdr:from>
    <xdr:to>
      <xdr:col>9</xdr:col>
      <xdr:colOff>1219200</xdr:colOff>
      <xdr:row>96</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8724900" y="15290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94</xdr:row>
      <xdr:rowOff>101600</xdr:rowOff>
    </xdr:from>
    <xdr:to>
      <xdr:col>2</xdr:col>
      <xdr:colOff>1358900</xdr:colOff>
      <xdr:row>95</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94</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71</xdr:row>
      <xdr:rowOff>57150</xdr:rowOff>
    </xdr:from>
    <xdr:to>
      <xdr:col>2</xdr:col>
      <xdr:colOff>2238375</xdr:colOff>
      <xdr:row>72</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61</xdr:row>
      <xdr:rowOff>142875</xdr:rowOff>
    </xdr:from>
    <xdr:to>
      <xdr:col>5</xdr:col>
      <xdr:colOff>19050</xdr:colOff>
      <xdr:row>62</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123825</xdr:colOff>
      <xdr:row>47</xdr:row>
      <xdr:rowOff>28575</xdr:rowOff>
    </xdr:from>
    <xdr:to>
      <xdr:col>7</xdr:col>
      <xdr:colOff>276225</xdr:colOff>
      <xdr:row>56</xdr:row>
      <xdr:rowOff>9525</xdr:rowOff>
    </xdr:to>
    <xdr:sp macro="" textlink="">
      <xdr:nvSpPr>
        <xdr:cNvPr id="37" name="右中かっこ 36">
          <a:extLst>
            <a:ext uri="{FF2B5EF4-FFF2-40B4-BE49-F238E27FC236}">
              <a16:creationId xmlns:a16="http://schemas.microsoft.com/office/drawing/2014/main" id="{00000000-0008-0000-0000-000025000000}"/>
            </a:ext>
          </a:extLst>
        </xdr:cNvPr>
        <xdr:cNvSpPr/>
      </xdr:nvSpPr>
      <xdr:spPr>
        <a:xfrm>
          <a:off x="7296150" y="9410700"/>
          <a:ext cx="152400" cy="15430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409574</xdr:colOff>
      <xdr:row>50</xdr:row>
      <xdr:rowOff>95792</xdr:rowOff>
    </xdr:from>
    <xdr:ext cx="1743074" cy="380458"/>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7581899" y="10001792"/>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oneCellAnchor>
    <xdr:from>
      <xdr:col>7</xdr:col>
      <xdr:colOff>314325</xdr:colOff>
      <xdr:row>36</xdr:row>
      <xdr:rowOff>104775</xdr:rowOff>
    </xdr:from>
    <xdr:ext cx="2295525" cy="1089026"/>
    <xdr:sp macro="" textlink="">
      <xdr:nvSpPr>
        <xdr:cNvPr id="41" name="四角形吹き出し 40">
          <a:extLst>
            <a:ext uri="{FF2B5EF4-FFF2-40B4-BE49-F238E27FC236}">
              <a16:creationId xmlns:a16="http://schemas.microsoft.com/office/drawing/2014/main" id="{00000000-0008-0000-0000-000029000000}"/>
            </a:ext>
          </a:extLst>
        </xdr:cNvPr>
        <xdr:cNvSpPr/>
      </xdr:nvSpPr>
      <xdr:spPr>
        <a:xfrm>
          <a:off x="7486650" y="7724775"/>
          <a:ext cx="2295525" cy="1089026"/>
        </a:xfrm>
        <a:prstGeom prst="wedgeRectCallout">
          <a:avLst>
            <a:gd name="adj1" fmla="val -33263"/>
            <a:gd name="adj2" fmla="val 4342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労働福祉関連</a:t>
          </a:r>
          <a:r>
            <a:rPr kumimoji="1" lang="ja-JP" altLang="en-US" sz="1100">
              <a:solidFill>
                <a:schemeClr val="tx1"/>
              </a:solidFill>
            </a:rPr>
            <a:t>を選択した場合、必要な様式全てを選択してください</a:t>
          </a:r>
          <a:endParaRPr kumimoji="1" lang="en-US" altLang="ja-JP" sz="1100">
            <a:solidFill>
              <a:schemeClr val="tx1"/>
            </a:solidFill>
          </a:endParaRPr>
        </a:p>
        <a:p>
          <a:pPr algn="l"/>
          <a:r>
            <a:rPr kumimoji="1" lang="ja-JP" altLang="en-US" sz="1100">
              <a:solidFill>
                <a:schemeClr val="tx1"/>
              </a:solidFill>
            </a:rPr>
            <a:t>その際、</a:t>
          </a:r>
          <a:r>
            <a:rPr kumimoji="1" lang="ja-JP" altLang="en-US" sz="1100">
              <a:solidFill>
                <a:srgbClr val="FF0000"/>
              </a:solidFill>
            </a:rPr>
            <a:t>様式番号</a:t>
          </a:r>
          <a:r>
            <a:rPr kumimoji="1" lang="ja-JP" altLang="en-US" sz="1100">
              <a:solidFill>
                <a:schemeClr val="tx1"/>
              </a:solidFill>
            </a:rPr>
            <a:t>は、</a:t>
          </a:r>
          <a:r>
            <a:rPr kumimoji="1" lang="ja-JP" altLang="en-US" sz="1100">
              <a:solidFill>
                <a:srgbClr val="FF0000"/>
              </a:solidFill>
            </a:rPr>
            <a:t>違う番号</a:t>
          </a:r>
          <a:r>
            <a:rPr kumimoji="1" lang="ja-JP" altLang="en-US" sz="1100">
              <a:solidFill>
                <a:schemeClr val="tx1"/>
              </a:solidFill>
            </a:rPr>
            <a:t>にしてください。</a:t>
          </a:r>
          <a:endParaRPr kumimoji="1" lang="en-US" altLang="ja-JP" sz="1100">
            <a:solidFill>
              <a:schemeClr val="tx1"/>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47998</xdr:colOff>
      <xdr:row>27</xdr:row>
      <xdr:rowOff>145676</xdr:rowOff>
    </xdr:from>
    <xdr:to>
      <xdr:col>10</xdr:col>
      <xdr:colOff>204881</xdr:colOff>
      <xdr:row>42</xdr:row>
      <xdr:rowOff>78441</xdr:rowOff>
    </xdr:to>
    <xdr:sp macro="" textlink="">
      <xdr:nvSpPr>
        <xdr:cNvPr id="2" name="右大かっこ 1">
          <a:extLst>
            <a:ext uri="{FF2B5EF4-FFF2-40B4-BE49-F238E27FC236}">
              <a16:creationId xmlns:a16="http://schemas.microsoft.com/office/drawing/2014/main" id="{33F97AD5-E01A-432D-A01D-B94B92388946}"/>
            </a:ext>
          </a:extLst>
        </xdr:cNvPr>
        <xdr:cNvSpPr/>
      </xdr:nvSpPr>
      <xdr:spPr>
        <a:xfrm>
          <a:off x="8658598" y="3955676"/>
          <a:ext cx="156883" cy="2656915"/>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312270</xdr:colOff>
      <xdr:row>31</xdr:row>
      <xdr:rowOff>107203</xdr:rowOff>
    </xdr:from>
    <xdr:to>
      <xdr:col>15</xdr:col>
      <xdr:colOff>414618</xdr:colOff>
      <xdr:row>36</xdr:row>
      <xdr:rowOff>97679</xdr:rowOff>
    </xdr:to>
    <xdr:sp macro="" textlink="">
      <xdr:nvSpPr>
        <xdr:cNvPr id="3" name="テキスト ボックス 2">
          <a:extLst>
            <a:ext uri="{FF2B5EF4-FFF2-40B4-BE49-F238E27FC236}">
              <a16:creationId xmlns:a16="http://schemas.microsoft.com/office/drawing/2014/main" id="{3C4940C8-0CC9-4924-88A6-62F608E8DFEE}"/>
            </a:ext>
          </a:extLst>
        </xdr:cNvPr>
        <xdr:cNvSpPr txBox="1"/>
      </xdr:nvSpPr>
      <xdr:spPr>
        <a:xfrm>
          <a:off x="8922870" y="4812553"/>
          <a:ext cx="3150348" cy="8223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twoCellAnchor>
    <xdr:from>
      <xdr:col>10</xdr:col>
      <xdr:colOff>47998</xdr:colOff>
      <xdr:row>56</xdr:row>
      <xdr:rowOff>145676</xdr:rowOff>
    </xdr:from>
    <xdr:to>
      <xdr:col>10</xdr:col>
      <xdr:colOff>204881</xdr:colOff>
      <xdr:row>71</xdr:row>
      <xdr:rowOff>78441</xdr:rowOff>
    </xdr:to>
    <xdr:sp macro="" textlink="">
      <xdr:nvSpPr>
        <xdr:cNvPr id="4" name="右大かっこ 3">
          <a:extLst>
            <a:ext uri="{FF2B5EF4-FFF2-40B4-BE49-F238E27FC236}">
              <a16:creationId xmlns:a16="http://schemas.microsoft.com/office/drawing/2014/main" id="{FFB634B6-5C19-4148-B61E-A88DB7504BD3}"/>
            </a:ext>
          </a:extLst>
        </xdr:cNvPr>
        <xdr:cNvSpPr/>
      </xdr:nvSpPr>
      <xdr:spPr>
        <a:xfrm>
          <a:off x="8655423" y="5095501"/>
          <a:ext cx="156883" cy="2431490"/>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337670</xdr:colOff>
      <xdr:row>55</xdr:row>
      <xdr:rowOff>65928</xdr:rowOff>
    </xdr:from>
    <xdr:to>
      <xdr:col>15</xdr:col>
      <xdr:colOff>433668</xdr:colOff>
      <xdr:row>59</xdr:row>
      <xdr:rowOff>46879</xdr:rowOff>
    </xdr:to>
    <xdr:sp macro="" textlink="">
      <xdr:nvSpPr>
        <xdr:cNvPr id="5" name="テキスト ボックス 4">
          <a:extLst>
            <a:ext uri="{FF2B5EF4-FFF2-40B4-BE49-F238E27FC236}">
              <a16:creationId xmlns:a16="http://schemas.microsoft.com/office/drawing/2014/main" id="{5526EBFC-2E3E-4E7A-BA3A-93CF6CFAAFC4}"/>
            </a:ext>
          </a:extLst>
        </xdr:cNvPr>
        <xdr:cNvSpPr txBox="1"/>
      </xdr:nvSpPr>
      <xdr:spPr>
        <a:xfrm>
          <a:off x="8948270" y="10086228"/>
          <a:ext cx="3143998" cy="83185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190500</xdr:colOff>
      <xdr:row>0</xdr:row>
      <xdr:rowOff>47625</xdr:rowOff>
    </xdr:from>
    <xdr:to>
      <xdr:col>18</xdr:col>
      <xdr:colOff>9525</xdr:colOff>
      <xdr:row>18</xdr:row>
      <xdr:rowOff>152400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6353175" y="47625"/>
          <a:ext cx="190500" cy="33718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xdr:row>
      <xdr:rowOff>76200</xdr:rowOff>
    </xdr:from>
    <xdr:to>
      <xdr:col>19</xdr:col>
      <xdr:colOff>342900</xdr:colOff>
      <xdr:row>12</xdr:row>
      <xdr:rowOff>142875</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181850" y="857250"/>
          <a:ext cx="895350" cy="15240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447675</xdr:colOff>
      <xdr:row>35</xdr:row>
      <xdr:rowOff>95249</xdr:rowOff>
    </xdr:to>
    <xdr:sp macro="" textlink="">
      <xdr:nvSpPr>
        <xdr:cNvPr id="4" name="Text Box 12">
          <a:extLst>
            <a:ext uri="{FF2B5EF4-FFF2-40B4-BE49-F238E27FC236}">
              <a16:creationId xmlns:a16="http://schemas.microsoft.com/office/drawing/2014/main" id="{00000000-0008-0000-0700-000004000000}"/>
            </a:ext>
          </a:extLst>
        </xdr:cNvPr>
        <xdr:cNvSpPr txBox="1">
          <a:spLocks noChangeArrowheads="1"/>
        </xdr:cNvSpPr>
      </xdr:nvSpPr>
      <xdr:spPr bwMode="auto">
        <a:xfrm>
          <a:off x="779145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66675</xdr:colOff>
      <xdr:row>0</xdr:row>
      <xdr:rowOff>57150</xdr:rowOff>
    </xdr:from>
    <xdr:to>
      <xdr:col>17</xdr:col>
      <xdr:colOff>285750</xdr:colOff>
      <xdr:row>18</xdr:row>
      <xdr:rowOff>161925</xdr:rowOff>
    </xdr:to>
    <xdr:sp macro="" textlink="">
      <xdr:nvSpPr>
        <xdr:cNvPr id="2" name="右中かっこ 1">
          <a:extLst>
            <a:ext uri="{FF2B5EF4-FFF2-40B4-BE49-F238E27FC236}">
              <a16:creationId xmlns:a16="http://schemas.microsoft.com/office/drawing/2014/main" id="{00000000-0008-0000-0800-000002000000}"/>
            </a:ext>
          </a:extLst>
        </xdr:cNvPr>
        <xdr:cNvSpPr/>
      </xdr:nvSpPr>
      <xdr:spPr>
        <a:xfrm>
          <a:off x="6229350" y="5715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xdr:row>
      <xdr:rowOff>85725</xdr:rowOff>
    </xdr:from>
    <xdr:to>
      <xdr:col>19</xdr:col>
      <xdr:colOff>304800</xdr:colOff>
      <xdr:row>12</xdr:row>
      <xdr:rowOff>152400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6572250" y="781050"/>
          <a:ext cx="89535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104775</xdr:colOff>
      <xdr:row>35</xdr:row>
      <xdr:rowOff>95249</xdr:rowOff>
    </xdr:to>
    <xdr:sp macro="" textlink="">
      <xdr:nvSpPr>
        <xdr:cNvPr id="6" name="Text Box 12">
          <a:extLst>
            <a:ext uri="{FF2B5EF4-FFF2-40B4-BE49-F238E27FC236}">
              <a16:creationId xmlns:a16="http://schemas.microsoft.com/office/drawing/2014/main" id="{00000000-0008-0000-0800-000006000000}"/>
            </a:ext>
          </a:extLst>
        </xdr:cNvPr>
        <xdr:cNvSpPr txBox="1">
          <a:spLocks noChangeArrowheads="1"/>
        </xdr:cNvSpPr>
      </xdr:nvSpPr>
      <xdr:spPr bwMode="auto">
        <a:xfrm>
          <a:off x="84201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114300</xdr:colOff>
      <xdr:row>0</xdr:row>
      <xdr:rowOff>38100</xdr:rowOff>
    </xdr:from>
    <xdr:to>
      <xdr:col>17</xdr:col>
      <xdr:colOff>333375</xdr:colOff>
      <xdr:row>18</xdr:row>
      <xdr:rowOff>142875</xdr:rowOff>
    </xdr:to>
    <xdr:sp macro="" textlink="">
      <xdr:nvSpPr>
        <xdr:cNvPr id="2" name="右中かっこ 1">
          <a:extLst>
            <a:ext uri="{FF2B5EF4-FFF2-40B4-BE49-F238E27FC236}">
              <a16:creationId xmlns:a16="http://schemas.microsoft.com/office/drawing/2014/main" id="{00000000-0008-0000-0900-000002000000}"/>
            </a:ext>
          </a:extLst>
        </xdr:cNvPr>
        <xdr:cNvSpPr/>
      </xdr:nvSpPr>
      <xdr:spPr>
        <a:xfrm>
          <a:off x="6762750" y="3810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85725</xdr:colOff>
      <xdr:row>4</xdr:row>
      <xdr:rowOff>66675</xdr:rowOff>
    </xdr:from>
    <xdr:to>
      <xdr:col>19</xdr:col>
      <xdr:colOff>352425</xdr:colOff>
      <xdr:row>12</xdr:row>
      <xdr:rowOff>133350</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7134225" y="762000"/>
          <a:ext cx="95250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9525</xdr:rowOff>
    </xdr:from>
    <xdr:to>
      <xdr:col>26</xdr:col>
      <xdr:colOff>104775</xdr:colOff>
      <xdr:row>35</xdr:row>
      <xdr:rowOff>104774</xdr:rowOff>
    </xdr:to>
    <xdr:sp macro="" textlink="">
      <xdr:nvSpPr>
        <xdr:cNvPr id="6" name="Text Box 12">
          <a:extLst>
            <a:ext uri="{FF2B5EF4-FFF2-40B4-BE49-F238E27FC236}">
              <a16:creationId xmlns:a16="http://schemas.microsoft.com/office/drawing/2014/main" id="{00000000-0008-0000-0900-000006000000}"/>
            </a:ext>
          </a:extLst>
        </xdr:cNvPr>
        <xdr:cNvSpPr txBox="1">
          <a:spLocks noChangeArrowheads="1"/>
        </xdr:cNvSpPr>
      </xdr:nvSpPr>
      <xdr:spPr bwMode="auto">
        <a:xfrm>
          <a:off x="8420100" y="5505450"/>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85725</xdr:colOff>
      <xdr:row>0</xdr:row>
      <xdr:rowOff>28575</xdr:rowOff>
    </xdr:from>
    <xdr:to>
      <xdr:col>17</xdr:col>
      <xdr:colOff>304800</xdr:colOff>
      <xdr:row>18</xdr:row>
      <xdr:rowOff>133350</xdr:rowOff>
    </xdr:to>
    <xdr:sp macro="" textlink="">
      <xdr:nvSpPr>
        <xdr:cNvPr id="2" name="右中かっこ 1">
          <a:extLst>
            <a:ext uri="{FF2B5EF4-FFF2-40B4-BE49-F238E27FC236}">
              <a16:creationId xmlns:a16="http://schemas.microsoft.com/office/drawing/2014/main" id="{00000000-0008-0000-0A00-000002000000}"/>
            </a:ext>
          </a:extLst>
        </xdr:cNvPr>
        <xdr:cNvSpPr/>
      </xdr:nvSpPr>
      <xdr:spPr>
        <a:xfrm>
          <a:off x="6734175" y="28575"/>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57150</xdr:rowOff>
    </xdr:from>
    <xdr:to>
      <xdr:col>19</xdr:col>
      <xdr:colOff>323850</xdr:colOff>
      <xdr:row>12</xdr:row>
      <xdr:rowOff>123825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105650" y="752475"/>
          <a:ext cx="95250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104775</xdr:colOff>
      <xdr:row>35</xdr:row>
      <xdr:rowOff>95249</xdr:rowOff>
    </xdr:to>
    <xdr:sp macro="" textlink="">
      <xdr:nvSpPr>
        <xdr:cNvPr id="4" name="Text Box 12">
          <a:extLst>
            <a:ext uri="{FF2B5EF4-FFF2-40B4-BE49-F238E27FC236}">
              <a16:creationId xmlns:a16="http://schemas.microsoft.com/office/drawing/2014/main" id="{00000000-0008-0000-0A00-000004000000}"/>
            </a:ext>
          </a:extLst>
        </xdr:cNvPr>
        <xdr:cNvSpPr txBox="1">
          <a:spLocks noChangeArrowheads="1"/>
        </xdr:cNvSpPr>
      </xdr:nvSpPr>
      <xdr:spPr bwMode="auto">
        <a:xfrm>
          <a:off x="84201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17</xdr:col>
      <xdr:colOff>133350</xdr:colOff>
      <xdr:row>0</xdr:row>
      <xdr:rowOff>66675</xdr:rowOff>
    </xdr:from>
    <xdr:to>
      <xdr:col>17</xdr:col>
      <xdr:colOff>352425</xdr:colOff>
      <xdr:row>19</xdr:row>
      <xdr:rowOff>0</xdr:rowOff>
    </xdr:to>
    <xdr:sp macro="" textlink="">
      <xdr:nvSpPr>
        <xdr:cNvPr id="2" name="右中かっこ 1">
          <a:extLst>
            <a:ext uri="{FF2B5EF4-FFF2-40B4-BE49-F238E27FC236}">
              <a16:creationId xmlns:a16="http://schemas.microsoft.com/office/drawing/2014/main" id="{00000000-0008-0000-0B00-000002000000}"/>
            </a:ext>
          </a:extLst>
        </xdr:cNvPr>
        <xdr:cNvSpPr/>
      </xdr:nvSpPr>
      <xdr:spPr>
        <a:xfrm>
          <a:off x="6296025" y="66675"/>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xdr:row>
      <xdr:rowOff>95250</xdr:rowOff>
    </xdr:from>
    <xdr:to>
      <xdr:col>19</xdr:col>
      <xdr:colOff>457200</xdr:colOff>
      <xdr:row>12</xdr:row>
      <xdr:rowOff>161925</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6667500" y="790575"/>
          <a:ext cx="95250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104775</xdr:colOff>
      <xdr:row>35</xdr:row>
      <xdr:rowOff>95249</xdr:rowOff>
    </xdr:to>
    <xdr:sp macro="" textlink="">
      <xdr:nvSpPr>
        <xdr:cNvPr id="4" name="Text Box 12">
          <a:extLst>
            <a:ext uri="{FF2B5EF4-FFF2-40B4-BE49-F238E27FC236}">
              <a16:creationId xmlns:a16="http://schemas.microsoft.com/office/drawing/2014/main" id="{00000000-0008-0000-0B00-000004000000}"/>
            </a:ext>
          </a:extLst>
        </xdr:cNvPr>
        <xdr:cNvSpPr txBox="1">
          <a:spLocks noChangeArrowheads="1"/>
        </xdr:cNvSpPr>
      </xdr:nvSpPr>
      <xdr:spPr bwMode="auto">
        <a:xfrm>
          <a:off x="84201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17</xdr:col>
      <xdr:colOff>123825</xdr:colOff>
      <xdr:row>0</xdr:row>
      <xdr:rowOff>38100</xdr:rowOff>
    </xdr:from>
    <xdr:to>
      <xdr:col>17</xdr:col>
      <xdr:colOff>342900</xdr:colOff>
      <xdr:row>18</xdr:row>
      <xdr:rowOff>142875</xdr:rowOff>
    </xdr:to>
    <xdr:sp macro="" textlink="">
      <xdr:nvSpPr>
        <xdr:cNvPr id="2" name="右中かっこ 1">
          <a:extLst>
            <a:ext uri="{FF2B5EF4-FFF2-40B4-BE49-F238E27FC236}">
              <a16:creationId xmlns:a16="http://schemas.microsoft.com/office/drawing/2014/main" id="{00000000-0008-0000-0C00-000002000000}"/>
            </a:ext>
          </a:extLst>
        </xdr:cNvPr>
        <xdr:cNvSpPr/>
      </xdr:nvSpPr>
      <xdr:spPr>
        <a:xfrm>
          <a:off x="6276975" y="3810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161925</xdr:colOff>
      <xdr:row>4</xdr:row>
      <xdr:rowOff>66675</xdr:rowOff>
    </xdr:from>
    <xdr:to>
      <xdr:col>19</xdr:col>
      <xdr:colOff>542925</xdr:colOff>
      <xdr:row>12</xdr:row>
      <xdr:rowOff>133350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6677025" y="762000"/>
          <a:ext cx="100965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447675</xdr:colOff>
      <xdr:row>35</xdr:row>
      <xdr:rowOff>95249</xdr:rowOff>
    </xdr:to>
    <xdr:sp macro="" textlink="">
      <xdr:nvSpPr>
        <xdr:cNvPr id="4" name="Text Box 12">
          <a:extLst>
            <a:ext uri="{FF2B5EF4-FFF2-40B4-BE49-F238E27FC236}">
              <a16:creationId xmlns:a16="http://schemas.microsoft.com/office/drawing/2014/main" id="{00000000-0008-0000-0C00-000004000000}"/>
            </a:ext>
          </a:extLst>
        </xdr:cNvPr>
        <xdr:cNvSpPr txBox="1">
          <a:spLocks noChangeArrowheads="1"/>
        </xdr:cNvSpPr>
      </xdr:nvSpPr>
      <xdr:spPr bwMode="auto">
        <a:xfrm>
          <a:off x="77724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17</xdr:col>
      <xdr:colOff>85725</xdr:colOff>
      <xdr:row>0</xdr:row>
      <xdr:rowOff>66675</xdr:rowOff>
    </xdr:from>
    <xdr:to>
      <xdr:col>17</xdr:col>
      <xdr:colOff>304800</xdr:colOff>
      <xdr:row>19</xdr:row>
      <xdr:rowOff>19050</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6238875" y="66675"/>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161925</xdr:rowOff>
    </xdr:from>
    <xdr:to>
      <xdr:col>19</xdr:col>
      <xdr:colOff>438150</xdr:colOff>
      <xdr:row>13</xdr:row>
      <xdr:rowOff>28575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6572250" y="857250"/>
          <a:ext cx="1009650" cy="14097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447675</xdr:colOff>
      <xdr:row>35</xdr:row>
      <xdr:rowOff>95249</xdr:rowOff>
    </xdr:to>
    <xdr:sp macro="" textlink="">
      <xdr:nvSpPr>
        <xdr:cNvPr id="4" name="Text Box 12">
          <a:extLst>
            <a:ext uri="{FF2B5EF4-FFF2-40B4-BE49-F238E27FC236}">
              <a16:creationId xmlns:a16="http://schemas.microsoft.com/office/drawing/2014/main" id="{00000000-0008-0000-0D00-000004000000}"/>
            </a:ext>
          </a:extLst>
        </xdr:cNvPr>
        <xdr:cNvSpPr txBox="1">
          <a:spLocks noChangeArrowheads="1"/>
        </xdr:cNvSpPr>
      </xdr:nvSpPr>
      <xdr:spPr bwMode="auto">
        <a:xfrm>
          <a:off x="77724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361950</xdr:colOff>
      <xdr:row>25</xdr:row>
      <xdr:rowOff>130175</xdr:rowOff>
    </xdr:from>
    <xdr:to>
      <xdr:col>22</xdr:col>
      <xdr:colOff>438150</xdr:colOff>
      <xdr:row>28</xdr:row>
      <xdr:rowOff>152400</xdr:rowOff>
    </xdr:to>
    <xdr:sp macro="" textlink="">
      <xdr:nvSpPr>
        <xdr:cNvPr id="3" name="四角形吹き出し 2">
          <a:extLst>
            <a:ext uri="{FF2B5EF4-FFF2-40B4-BE49-F238E27FC236}">
              <a16:creationId xmlns:a16="http://schemas.microsoft.com/office/drawing/2014/main" id="{00000000-0008-0000-0600-000003000000}"/>
            </a:ext>
          </a:extLst>
        </xdr:cNvPr>
        <xdr:cNvSpPr/>
      </xdr:nvSpPr>
      <xdr:spPr>
        <a:xfrm>
          <a:off x="6981825" y="4968875"/>
          <a:ext cx="2590800" cy="536575"/>
        </a:xfrm>
        <a:prstGeom prst="wedgeRectCallout">
          <a:avLst>
            <a:gd name="adj1" fmla="val -86036"/>
            <a:gd name="adj2" fmla="val 1451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17</xdr:col>
      <xdr:colOff>276225</xdr:colOff>
      <xdr:row>11</xdr:row>
      <xdr:rowOff>180975</xdr:rowOff>
    </xdr:from>
    <xdr:to>
      <xdr:col>22</xdr:col>
      <xdr:colOff>66675</xdr:colOff>
      <xdr:row>24</xdr:row>
      <xdr:rowOff>161925</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367145" y="2359025"/>
          <a:ext cx="2948940" cy="1946275"/>
          <a:chOff x="6915150" y="2381250"/>
          <a:chExt cx="3219450" cy="2466975"/>
        </a:xfrm>
      </xdr:grpSpPr>
      <xdr:pic>
        <xdr:nvPicPr>
          <xdr:cNvPr id="7" name="図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0</xdr:colOff>
      <xdr:row>48</xdr:row>
      <xdr:rowOff>0</xdr:rowOff>
    </xdr:from>
    <xdr:to>
      <xdr:col>17</xdr:col>
      <xdr:colOff>161925</xdr:colOff>
      <xdr:row>66</xdr:row>
      <xdr:rowOff>9525</xdr:rowOff>
    </xdr:to>
    <xdr:sp macro="" textlink="">
      <xdr:nvSpPr>
        <xdr:cNvPr id="2" name="右大かっこ 1">
          <a:extLst>
            <a:ext uri="{FF2B5EF4-FFF2-40B4-BE49-F238E27FC236}">
              <a16:creationId xmlns:a16="http://schemas.microsoft.com/office/drawing/2014/main" id="{55B3E7E4-4FED-4F79-8A87-3C815A94202C}"/>
            </a:ext>
          </a:extLst>
        </xdr:cNvPr>
        <xdr:cNvSpPr/>
      </xdr:nvSpPr>
      <xdr:spPr>
        <a:xfrm>
          <a:off x="5991225" y="8905875"/>
          <a:ext cx="161925" cy="3609975"/>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53975</xdr:colOff>
      <xdr:row>28</xdr:row>
      <xdr:rowOff>133350</xdr:rowOff>
    </xdr:from>
    <xdr:to>
      <xdr:col>17</xdr:col>
      <xdr:colOff>116052</xdr:colOff>
      <xdr:row>46</xdr:row>
      <xdr:rowOff>161543</xdr:rowOff>
    </xdr:to>
    <xdr:sp macro="" textlink="">
      <xdr:nvSpPr>
        <xdr:cNvPr id="8" name="右大かっこ 7">
          <a:extLst>
            <a:ext uri="{FF2B5EF4-FFF2-40B4-BE49-F238E27FC236}">
              <a16:creationId xmlns:a16="http://schemas.microsoft.com/office/drawing/2014/main" id="{23CB3423-7014-4122-9E8C-9CE000F9416B}"/>
            </a:ext>
          </a:extLst>
        </xdr:cNvPr>
        <xdr:cNvSpPr/>
      </xdr:nvSpPr>
      <xdr:spPr>
        <a:xfrm>
          <a:off x="6045200" y="5486400"/>
          <a:ext cx="62077" cy="3180968"/>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247650</xdr:colOff>
      <xdr:row>55</xdr:row>
      <xdr:rowOff>114300</xdr:rowOff>
    </xdr:from>
    <xdr:to>
      <xdr:col>23</xdr:col>
      <xdr:colOff>336176</xdr:colOff>
      <xdr:row>58</xdr:row>
      <xdr:rowOff>96930</xdr:rowOff>
    </xdr:to>
    <xdr:sp macro="" textlink="">
      <xdr:nvSpPr>
        <xdr:cNvPr id="10" name="吹き出し: 左矢印 9">
          <a:extLst>
            <a:ext uri="{FF2B5EF4-FFF2-40B4-BE49-F238E27FC236}">
              <a16:creationId xmlns:a16="http://schemas.microsoft.com/office/drawing/2014/main" id="{C9F3B040-AA44-42BF-971E-0AB8FD95EB79}"/>
            </a:ext>
          </a:extLst>
        </xdr:cNvPr>
        <xdr:cNvSpPr/>
      </xdr:nvSpPr>
      <xdr:spPr>
        <a:xfrm>
          <a:off x="6238875" y="10420350"/>
          <a:ext cx="3860426" cy="582705"/>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twoCellAnchor>
    <xdr:from>
      <xdr:col>17</xdr:col>
      <xdr:colOff>142875</xdr:colOff>
      <xdr:row>35</xdr:row>
      <xdr:rowOff>57150</xdr:rowOff>
    </xdr:from>
    <xdr:to>
      <xdr:col>22</xdr:col>
      <xdr:colOff>311880</xdr:colOff>
      <xdr:row>39</xdr:row>
      <xdr:rowOff>20107</xdr:rowOff>
    </xdr:to>
    <xdr:sp macro="" textlink="">
      <xdr:nvSpPr>
        <xdr:cNvPr id="4" name="吹き出し: 左矢印 3">
          <a:extLst>
            <a:ext uri="{FF2B5EF4-FFF2-40B4-BE49-F238E27FC236}">
              <a16:creationId xmlns:a16="http://schemas.microsoft.com/office/drawing/2014/main" id="{72D37A53-3EDD-4144-9348-37EA57295323}"/>
            </a:ext>
          </a:extLst>
        </xdr:cNvPr>
        <xdr:cNvSpPr/>
      </xdr:nvSpPr>
      <xdr:spPr>
        <a:xfrm>
          <a:off x="6134100" y="6591300"/>
          <a:ext cx="3312255" cy="610657"/>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全ての</a:t>
          </a:r>
          <a:r>
            <a:rPr kumimoji="1" lang="en-US" altLang="ja-JP" sz="1100">
              <a:solidFill>
                <a:sysClr val="windowText" lastClr="000000"/>
              </a:solidFill>
              <a:effectLst/>
              <a:latin typeface="+mn-lt"/>
              <a:ea typeface="+mn-ea"/>
              <a:cs typeface="+mn-cs"/>
            </a:rPr>
            <a:t>JV</a:t>
          </a:r>
          <a:r>
            <a:rPr kumimoji="1" lang="ja-JP" altLang="en-US" sz="1100">
              <a:solidFill>
                <a:sysClr val="windowText" lastClr="000000"/>
              </a:solidFill>
              <a:effectLst/>
              <a:latin typeface="+mn-lt"/>
              <a:ea typeface="+mn-ea"/>
              <a:cs typeface="+mn-cs"/>
            </a:rPr>
            <a:t>構成員（２社）が</a:t>
          </a: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47625</xdr:colOff>
      <xdr:row>23</xdr:row>
      <xdr:rowOff>114300</xdr:rowOff>
    </xdr:from>
    <xdr:to>
      <xdr:col>9</xdr:col>
      <xdr:colOff>85725</xdr:colOff>
      <xdr:row>23</xdr:row>
      <xdr:rowOff>114300</xdr:rowOff>
    </xdr:to>
    <xdr:sp macro="" textlink="">
      <xdr:nvSpPr>
        <xdr:cNvPr id="13314" name="AutoShape 2">
          <a:extLst>
            <a:ext uri="{FF2B5EF4-FFF2-40B4-BE49-F238E27FC236}">
              <a16:creationId xmlns:a16="http://schemas.microsoft.com/office/drawing/2014/main" id="{00000000-0008-0000-1B00-000002340000}"/>
            </a:ext>
          </a:extLst>
        </xdr:cNvPr>
        <xdr:cNvSpPr>
          <a:spLocks noChangeShapeType="1"/>
        </xdr:cNvSpPr>
      </xdr:nvSpPr>
      <xdr:spPr bwMode="auto">
        <a:xfrm>
          <a:off x="47625" y="3886200"/>
          <a:ext cx="4524375" cy="0"/>
        </a:xfrm>
        <a:prstGeom prst="straightConnector1">
          <a:avLst/>
        </a:prstGeom>
        <a:noFill/>
        <a:ln w="9525">
          <a:noFill/>
          <a:prstDash val="dashDot"/>
          <a:round/>
          <a:headEnd/>
          <a:tailEnd/>
        </a:ln>
        <a:extLst>
          <a:ext uri="{909E8E84-426E-40DD-AFC4-6F175D3DCCD1}">
            <a14:hiddenFill xmlns:a14="http://schemas.microsoft.com/office/drawing/2010/main">
              <a:noFill/>
            </a14:hiddenFill>
          </a:ext>
        </a:extLst>
      </xdr:spPr>
      <xdr:txBody>
        <a:bodyPr/>
        <a:lstStyle/>
        <a:p>
          <a:r>
            <a:rPr lang="ja-JP" altLang="en-US"/>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19</xdr:col>
      <xdr:colOff>0</xdr:colOff>
      <xdr:row>16</xdr:row>
      <xdr:rowOff>0</xdr:rowOff>
    </xdr:from>
    <xdr:to>
      <xdr:col>23</xdr:col>
      <xdr:colOff>419100</xdr:colOff>
      <xdr:row>24</xdr:row>
      <xdr:rowOff>69850</xdr:rowOff>
    </xdr:to>
    <xdr:sp macro="" textlink="">
      <xdr:nvSpPr>
        <xdr:cNvPr id="2" name="AutoShape 2">
          <a:extLst>
            <a:ext uri="{FF2B5EF4-FFF2-40B4-BE49-F238E27FC236}">
              <a16:creationId xmlns:a16="http://schemas.microsoft.com/office/drawing/2014/main" id="{00000000-0008-0000-1200-000004000000}"/>
            </a:ext>
          </a:extLst>
        </xdr:cNvPr>
        <xdr:cNvSpPr>
          <a:spLocks noChangeArrowheads="1"/>
        </xdr:cNvSpPr>
      </xdr:nvSpPr>
      <xdr:spPr bwMode="auto">
        <a:xfrm>
          <a:off x="7397750" y="3263900"/>
          <a:ext cx="2933700" cy="1485900"/>
        </a:xfrm>
        <a:prstGeom prst="roundRect">
          <a:avLst>
            <a:gd name="adj" fmla="val 16667"/>
          </a:avLst>
        </a:prstGeom>
        <a:solidFill>
          <a:srgbClr val="FFFF00"/>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000" b="1" i="0" u="none" strike="noStrike" baseline="0">
              <a:solidFill>
                <a:srgbClr val="FF0000"/>
              </a:solidFill>
              <a:latin typeface="ＭＳ 明朝"/>
              <a:ea typeface="ＭＳ 明朝"/>
            </a:rPr>
            <a:t>更新が必要な資格は、有効期限を確認すること。</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・１級舗装施工管理技術者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・のり面施工管理技術者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・プレストレストコンクリート技士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・グラウンドアンカー施工士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　　　　　　　　　　　　　　　　　　など</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21</xdr:col>
      <xdr:colOff>127000</xdr:colOff>
      <xdr:row>16</xdr:row>
      <xdr:rowOff>0</xdr:rowOff>
    </xdr:from>
    <xdr:to>
      <xdr:col>22</xdr:col>
      <xdr:colOff>184150</xdr:colOff>
      <xdr:row>32</xdr:row>
      <xdr:rowOff>190500</xdr:rowOff>
    </xdr:to>
    <xdr:sp macro="" textlink="">
      <xdr:nvSpPr>
        <xdr:cNvPr id="2" name="右中かっこ 1">
          <a:extLst>
            <a:ext uri="{FF2B5EF4-FFF2-40B4-BE49-F238E27FC236}">
              <a16:creationId xmlns:a16="http://schemas.microsoft.com/office/drawing/2014/main" id="{00000000-0008-0000-2F00-000002000000}"/>
            </a:ext>
          </a:extLst>
        </xdr:cNvPr>
        <xdr:cNvSpPr/>
      </xdr:nvSpPr>
      <xdr:spPr>
        <a:xfrm>
          <a:off x="7213600" y="3003550"/>
          <a:ext cx="412750" cy="33401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266700</xdr:colOff>
      <xdr:row>22</xdr:row>
      <xdr:rowOff>25400</xdr:rowOff>
    </xdr:from>
    <xdr:to>
      <xdr:col>27</xdr:col>
      <xdr:colOff>552450</xdr:colOff>
      <xdr:row>26</xdr:row>
      <xdr:rowOff>177800</xdr:rowOff>
    </xdr:to>
    <xdr:sp macro="" textlink="">
      <xdr:nvSpPr>
        <xdr:cNvPr id="3" name="テキスト ボックス 2">
          <a:extLst>
            <a:ext uri="{FF2B5EF4-FFF2-40B4-BE49-F238E27FC236}">
              <a16:creationId xmlns:a16="http://schemas.microsoft.com/office/drawing/2014/main" id="{00000000-0008-0000-2F00-000003000000}"/>
            </a:ext>
          </a:extLst>
        </xdr:cNvPr>
        <xdr:cNvSpPr txBox="1"/>
      </xdr:nvSpPr>
      <xdr:spPr>
        <a:xfrm>
          <a:off x="7708900" y="4210050"/>
          <a:ext cx="3568700" cy="9398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ＭＳ Ｐ明朝" panose="02020600040205080304" pitchFamily="18" charset="-128"/>
              <a:ea typeface="ＭＳ Ｐ明朝" panose="02020600040205080304" pitchFamily="18" charset="-128"/>
            </a:rPr>
            <a:t>17</a:t>
          </a:r>
          <a:r>
            <a:rPr kumimoji="1" lang="ja-JP" altLang="en-US" sz="1100">
              <a:latin typeface="ＭＳ Ｐ明朝" panose="02020600040205080304" pitchFamily="18" charset="-128"/>
              <a:ea typeface="ＭＳ Ｐ明朝" panose="02020600040205080304" pitchFamily="18" charset="-128"/>
            </a:rPr>
            <a:t>行～</a:t>
          </a:r>
          <a:r>
            <a:rPr kumimoji="1" lang="en-US" altLang="ja-JP" sz="1100">
              <a:latin typeface="ＭＳ Ｐ明朝" panose="02020600040205080304" pitchFamily="18" charset="-128"/>
              <a:ea typeface="ＭＳ Ｐ明朝" panose="02020600040205080304" pitchFamily="18" charset="-128"/>
            </a:rPr>
            <a:t>32</a:t>
          </a:r>
          <a:r>
            <a:rPr kumimoji="1" lang="ja-JP" altLang="en-US" sz="1100">
              <a:latin typeface="ＭＳ Ｐ明朝" panose="02020600040205080304" pitchFamily="18" charset="-128"/>
              <a:ea typeface="ＭＳ Ｐ明朝" panose="02020600040205080304" pitchFamily="18" charset="-128"/>
            </a:rPr>
            <a:t>行の青色セルに入力する労働者数は自然体の人数を記入してください。</a:t>
          </a:r>
          <a:endParaRPr kumimoji="1" lang="en-US" altLang="ja-JP" sz="1100">
            <a:latin typeface="ＭＳ Ｐ明朝" panose="02020600040205080304" pitchFamily="18" charset="-128"/>
            <a:ea typeface="ＭＳ Ｐ明朝" panose="02020600040205080304" pitchFamily="18" charset="-128"/>
          </a:endParaRPr>
        </a:p>
        <a:p>
          <a:r>
            <a:rPr kumimoji="1" lang="ja-JP" altLang="en-US" sz="1100">
              <a:latin typeface="ＭＳ Ｐ明朝" panose="02020600040205080304" pitchFamily="18" charset="-128"/>
              <a:ea typeface="ＭＳ Ｐ明朝" panose="02020600040205080304" pitchFamily="18" charset="-128"/>
            </a:rPr>
            <a:t>常用雇用労働者数及び雇用障がい者数の換算は自動で行われます。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21</xdr:col>
      <xdr:colOff>127000</xdr:colOff>
      <xdr:row>16</xdr:row>
      <xdr:rowOff>0</xdr:rowOff>
    </xdr:from>
    <xdr:to>
      <xdr:col>22</xdr:col>
      <xdr:colOff>184150</xdr:colOff>
      <xdr:row>32</xdr:row>
      <xdr:rowOff>190500</xdr:rowOff>
    </xdr:to>
    <xdr:sp macro="" textlink="">
      <xdr:nvSpPr>
        <xdr:cNvPr id="2" name="右中かっこ 1">
          <a:extLst>
            <a:ext uri="{FF2B5EF4-FFF2-40B4-BE49-F238E27FC236}">
              <a16:creationId xmlns:a16="http://schemas.microsoft.com/office/drawing/2014/main" id="{00000000-0008-0000-3000-000002000000}"/>
            </a:ext>
          </a:extLst>
        </xdr:cNvPr>
        <xdr:cNvSpPr/>
      </xdr:nvSpPr>
      <xdr:spPr>
        <a:xfrm>
          <a:off x="7213600" y="3003550"/>
          <a:ext cx="412750" cy="33401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266700</xdr:colOff>
      <xdr:row>22</xdr:row>
      <xdr:rowOff>25400</xdr:rowOff>
    </xdr:from>
    <xdr:to>
      <xdr:col>27</xdr:col>
      <xdr:colOff>552450</xdr:colOff>
      <xdr:row>26</xdr:row>
      <xdr:rowOff>177800</xdr:rowOff>
    </xdr:to>
    <xdr:sp macro="" textlink="">
      <xdr:nvSpPr>
        <xdr:cNvPr id="3" name="テキスト ボックス 2">
          <a:extLst>
            <a:ext uri="{FF2B5EF4-FFF2-40B4-BE49-F238E27FC236}">
              <a16:creationId xmlns:a16="http://schemas.microsoft.com/office/drawing/2014/main" id="{00000000-0008-0000-3000-000003000000}"/>
            </a:ext>
          </a:extLst>
        </xdr:cNvPr>
        <xdr:cNvSpPr txBox="1"/>
      </xdr:nvSpPr>
      <xdr:spPr>
        <a:xfrm>
          <a:off x="7708900" y="4210050"/>
          <a:ext cx="3568700" cy="9398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ＭＳ Ｐ明朝" panose="02020600040205080304" pitchFamily="18" charset="-128"/>
              <a:ea typeface="ＭＳ Ｐ明朝" panose="02020600040205080304" pitchFamily="18" charset="-128"/>
            </a:rPr>
            <a:t>17</a:t>
          </a:r>
          <a:r>
            <a:rPr kumimoji="1" lang="ja-JP" altLang="en-US" sz="1100">
              <a:latin typeface="ＭＳ Ｐ明朝" panose="02020600040205080304" pitchFamily="18" charset="-128"/>
              <a:ea typeface="ＭＳ Ｐ明朝" panose="02020600040205080304" pitchFamily="18" charset="-128"/>
            </a:rPr>
            <a:t>行～</a:t>
          </a:r>
          <a:r>
            <a:rPr kumimoji="1" lang="en-US" altLang="ja-JP" sz="1100">
              <a:latin typeface="ＭＳ Ｐ明朝" panose="02020600040205080304" pitchFamily="18" charset="-128"/>
              <a:ea typeface="ＭＳ Ｐ明朝" panose="02020600040205080304" pitchFamily="18" charset="-128"/>
            </a:rPr>
            <a:t>32</a:t>
          </a:r>
          <a:r>
            <a:rPr kumimoji="1" lang="ja-JP" altLang="en-US" sz="1100">
              <a:latin typeface="ＭＳ Ｐ明朝" panose="02020600040205080304" pitchFamily="18" charset="-128"/>
              <a:ea typeface="ＭＳ Ｐ明朝" panose="02020600040205080304" pitchFamily="18" charset="-128"/>
            </a:rPr>
            <a:t>行の青色セルに入力する労働者数は自然体の人数を記入してください。</a:t>
          </a:r>
          <a:endParaRPr kumimoji="1" lang="en-US" altLang="ja-JP" sz="1100">
            <a:latin typeface="ＭＳ Ｐ明朝" panose="02020600040205080304" pitchFamily="18" charset="-128"/>
            <a:ea typeface="ＭＳ Ｐ明朝" panose="02020600040205080304" pitchFamily="18" charset="-128"/>
          </a:endParaRPr>
        </a:p>
        <a:p>
          <a:r>
            <a:rPr kumimoji="1" lang="ja-JP" altLang="en-US" sz="1100">
              <a:latin typeface="ＭＳ Ｐ明朝" panose="02020600040205080304" pitchFamily="18" charset="-128"/>
              <a:ea typeface="ＭＳ Ｐ明朝" panose="02020600040205080304" pitchFamily="18" charset="-128"/>
            </a:rPr>
            <a:t>常用雇用労働者数及び雇用障がい者数の換算は自動で行われます。</a:t>
          </a: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9</xdr:col>
      <xdr:colOff>28575</xdr:colOff>
      <xdr:row>6</xdr:row>
      <xdr:rowOff>21024</xdr:rowOff>
    </xdr:from>
    <xdr:ext cx="2986074" cy="659155"/>
    <xdr:sp macro="" textlink="">
      <xdr:nvSpPr>
        <xdr:cNvPr id="2" name="テキスト ボックス 1">
          <a:extLst>
            <a:ext uri="{FF2B5EF4-FFF2-40B4-BE49-F238E27FC236}">
              <a16:creationId xmlns:a16="http://schemas.microsoft.com/office/drawing/2014/main" id="{00000000-0008-0000-3200-000002000000}"/>
            </a:ext>
          </a:extLst>
        </xdr:cNvPr>
        <xdr:cNvSpPr txBox="1"/>
      </xdr:nvSpPr>
      <xdr:spPr>
        <a:xfrm>
          <a:off x="8629650" y="1659324"/>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3200-000003000000}"/>
            </a:ext>
          </a:extLst>
        </xdr:cNvPr>
        <xdr:cNvSpPr txBox="1"/>
      </xdr:nvSpPr>
      <xdr:spPr>
        <a:xfrm>
          <a:off x="3133725" y="423957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3200-000004000000}"/>
            </a:ext>
          </a:extLst>
        </xdr:cNvPr>
        <xdr:cNvSpPr txBox="1"/>
      </xdr:nvSpPr>
      <xdr:spPr>
        <a:xfrm>
          <a:off x="2819400" y="43281600"/>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57150</xdr:colOff>
      <xdr:row>8</xdr:row>
      <xdr:rowOff>154340</xdr:rowOff>
    </xdr:from>
    <xdr:ext cx="2983702" cy="559127"/>
    <xdr:sp macro="" textlink="">
      <xdr:nvSpPr>
        <xdr:cNvPr id="5" name="テキスト ボックス 4">
          <a:extLst>
            <a:ext uri="{FF2B5EF4-FFF2-40B4-BE49-F238E27FC236}">
              <a16:creationId xmlns:a16="http://schemas.microsoft.com/office/drawing/2014/main" id="{00000000-0008-0000-3200-000005000000}"/>
            </a:ext>
          </a:extLst>
        </xdr:cNvPr>
        <xdr:cNvSpPr txBox="1"/>
      </xdr:nvSpPr>
      <xdr:spPr>
        <a:xfrm>
          <a:off x="8658225" y="2602265"/>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32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9</xdr:col>
      <xdr:colOff>38100</xdr:colOff>
      <xdr:row>6</xdr:row>
      <xdr:rowOff>30549</xdr:rowOff>
    </xdr:from>
    <xdr:ext cx="2986074" cy="659155"/>
    <xdr:sp macro="" textlink="">
      <xdr:nvSpPr>
        <xdr:cNvPr id="2" name="テキスト ボックス 1">
          <a:extLst>
            <a:ext uri="{FF2B5EF4-FFF2-40B4-BE49-F238E27FC236}">
              <a16:creationId xmlns:a16="http://schemas.microsoft.com/office/drawing/2014/main" id="{00000000-0008-0000-3300-000002000000}"/>
            </a:ext>
          </a:extLst>
        </xdr:cNvPr>
        <xdr:cNvSpPr txBox="1"/>
      </xdr:nvSpPr>
      <xdr:spPr>
        <a:xfrm>
          <a:off x="8639175" y="1668849"/>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3300-000003000000}"/>
            </a:ext>
          </a:extLst>
        </xdr:cNvPr>
        <xdr:cNvSpPr txBox="1"/>
      </xdr:nvSpPr>
      <xdr:spPr>
        <a:xfrm>
          <a:off x="3133725" y="42538650"/>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3300-000004000000}"/>
            </a:ext>
          </a:extLst>
        </xdr:cNvPr>
        <xdr:cNvSpPr txBox="1"/>
      </xdr:nvSpPr>
      <xdr:spPr>
        <a:xfrm>
          <a:off x="2819400" y="43424475"/>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38100</xdr:colOff>
      <xdr:row>9</xdr:row>
      <xdr:rowOff>20990</xdr:rowOff>
    </xdr:from>
    <xdr:ext cx="2983702" cy="559127"/>
    <xdr:sp macro="" textlink="">
      <xdr:nvSpPr>
        <xdr:cNvPr id="5" name="テキスト ボックス 4">
          <a:extLst>
            <a:ext uri="{FF2B5EF4-FFF2-40B4-BE49-F238E27FC236}">
              <a16:creationId xmlns:a16="http://schemas.microsoft.com/office/drawing/2014/main" id="{00000000-0008-0000-3300-000005000000}"/>
            </a:ext>
          </a:extLst>
        </xdr:cNvPr>
        <xdr:cNvSpPr txBox="1"/>
      </xdr:nvSpPr>
      <xdr:spPr>
        <a:xfrm>
          <a:off x="8639175" y="2640365"/>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7" name="テキスト ボックス 6">
          <a:extLst>
            <a:ext uri="{FF2B5EF4-FFF2-40B4-BE49-F238E27FC236}">
              <a16:creationId xmlns:a16="http://schemas.microsoft.com/office/drawing/2014/main" id="{00000000-0008-0000-3300-000007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17.xml><?xml version="1.0" encoding="utf-8"?>
<xdr:wsDr xmlns:xdr="http://schemas.openxmlformats.org/drawingml/2006/spreadsheetDrawing" xmlns:a="http://schemas.openxmlformats.org/drawingml/2006/main">
  <xdr:twoCellAnchor editAs="oneCell">
    <xdr:from>
      <xdr:col>0</xdr:col>
      <xdr:colOff>104775</xdr:colOff>
      <xdr:row>79</xdr:row>
      <xdr:rowOff>133350</xdr:rowOff>
    </xdr:from>
    <xdr:to>
      <xdr:col>17</xdr:col>
      <xdr:colOff>238125</xdr:colOff>
      <xdr:row>101</xdr:row>
      <xdr:rowOff>132891</xdr:rowOff>
    </xdr:to>
    <xdr:pic>
      <xdr:nvPicPr>
        <xdr:cNvPr id="2" name="図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xfrm>
          <a:off x="104775" y="14544675"/>
          <a:ext cx="6019800" cy="3771441"/>
        </a:xfrm>
        <a:prstGeom prst="rect">
          <a:avLst/>
        </a:prstGeom>
        <a:ln>
          <a:solidFill>
            <a:schemeClr val="tx1"/>
          </a:solidFill>
        </a:ln>
      </xdr:spPr>
    </xdr:pic>
    <xdr:clientData/>
  </xdr:twoCellAnchor>
  <xdr:twoCellAnchor>
    <xdr:from>
      <xdr:col>6</xdr:col>
      <xdr:colOff>190499</xdr:colOff>
      <xdr:row>81</xdr:row>
      <xdr:rowOff>9809</xdr:rowOff>
    </xdr:from>
    <xdr:to>
      <xdr:col>7</xdr:col>
      <xdr:colOff>266699</xdr:colOff>
      <xdr:row>83</xdr:row>
      <xdr:rowOff>86009</xdr:rowOff>
    </xdr:to>
    <xdr:sp macro="" textlink="">
      <xdr:nvSpPr>
        <xdr:cNvPr id="3" name="円/楕円 2">
          <a:extLst>
            <a:ext uri="{FF2B5EF4-FFF2-40B4-BE49-F238E27FC236}">
              <a16:creationId xmlns:a16="http://schemas.microsoft.com/office/drawing/2014/main" id="{00000000-0008-0000-3A00-000003000000}"/>
            </a:ext>
          </a:extLst>
        </xdr:cNvPr>
        <xdr:cNvSpPr/>
      </xdr:nvSpPr>
      <xdr:spPr>
        <a:xfrm>
          <a:off x="2247899" y="14764034"/>
          <a:ext cx="419100" cy="4191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123824</xdr:colOff>
      <xdr:row>81</xdr:row>
      <xdr:rowOff>95534</xdr:rowOff>
    </xdr:from>
    <xdr:to>
      <xdr:col>8</xdr:col>
      <xdr:colOff>66674</xdr:colOff>
      <xdr:row>83</xdr:row>
      <xdr:rowOff>38384</xdr:rowOff>
    </xdr:to>
    <xdr:sp macro="" textlink="">
      <xdr:nvSpPr>
        <xdr:cNvPr id="4" name="テキスト ボックス 3">
          <a:extLst>
            <a:ext uri="{FF2B5EF4-FFF2-40B4-BE49-F238E27FC236}">
              <a16:creationId xmlns:a16="http://schemas.microsoft.com/office/drawing/2014/main" id="{00000000-0008-0000-3A00-000004000000}"/>
            </a:ext>
          </a:extLst>
        </xdr:cNvPr>
        <xdr:cNvSpPr txBox="1"/>
      </xdr:nvSpPr>
      <xdr:spPr>
        <a:xfrm>
          <a:off x="2181224" y="14849759"/>
          <a:ext cx="6286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受付印</a:t>
          </a:r>
        </a:p>
      </xdr:txBody>
    </xdr:sp>
    <xdr:clientData/>
  </xdr:twoCellAnchor>
  <xdr:twoCellAnchor>
    <xdr:from>
      <xdr:col>8</xdr:col>
      <xdr:colOff>133349</xdr:colOff>
      <xdr:row>80</xdr:row>
      <xdr:rowOff>28859</xdr:rowOff>
    </xdr:from>
    <xdr:to>
      <xdr:col>13</xdr:col>
      <xdr:colOff>76199</xdr:colOff>
      <xdr:row>81</xdr:row>
      <xdr:rowOff>143159</xdr:rowOff>
    </xdr:to>
    <xdr:sp macro="" textlink="">
      <xdr:nvSpPr>
        <xdr:cNvPr id="5" name="角丸四角形吹き出し 4">
          <a:extLst>
            <a:ext uri="{FF2B5EF4-FFF2-40B4-BE49-F238E27FC236}">
              <a16:creationId xmlns:a16="http://schemas.microsoft.com/office/drawing/2014/main" id="{00000000-0008-0000-3A00-000005000000}"/>
            </a:ext>
          </a:extLst>
        </xdr:cNvPr>
        <xdr:cNvSpPr/>
      </xdr:nvSpPr>
      <xdr:spPr>
        <a:xfrm>
          <a:off x="2876549" y="14611634"/>
          <a:ext cx="1657350" cy="285750"/>
        </a:xfrm>
        <a:prstGeom prst="wedgeRoundRectCallout">
          <a:avLst>
            <a:gd name="adj1" fmla="val -59353"/>
            <a:gd name="adj2" fmla="val 43717"/>
            <a:gd name="adj3" fmla="val 16667"/>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県が押印した最新のもの</a:t>
          </a:r>
        </a:p>
      </xdr:txBody>
    </xdr:sp>
    <xdr:clientData/>
  </xdr:twoCellAnchor>
  <xdr:twoCellAnchor>
    <xdr:from>
      <xdr:col>0</xdr:col>
      <xdr:colOff>123824</xdr:colOff>
      <xdr:row>83</xdr:row>
      <xdr:rowOff>114584</xdr:rowOff>
    </xdr:from>
    <xdr:to>
      <xdr:col>0</xdr:col>
      <xdr:colOff>304799</xdr:colOff>
      <xdr:row>88</xdr:row>
      <xdr:rowOff>47909</xdr:rowOff>
    </xdr:to>
    <xdr:sp macro="" textlink="">
      <xdr:nvSpPr>
        <xdr:cNvPr id="6" name="正方形/長方形 5">
          <a:extLst>
            <a:ext uri="{FF2B5EF4-FFF2-40B4-BE49-F238E27FC236}">
              <a16:creationId xmlns:a16="http://schemas.microsoft.com/office/drawing/2014/main" id="{00000000-0008-0000-3A00-000006000000}"/>
            </a:ext>
          </a:extLst>
        </xdr:cNvPr>
        <xdr:cNvSpPr/>
      </xdr:nvSpPr>
      <xdr:spPr>
        <a:xfrm>
          <a:off x="123824" y="15211709"/>
          <a:ext cx="180975" cy="790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209549</xdr:colOff>
      <xdr:row>89</xdr:row>
      <xdr:rowOff>284</xdr:rowOff>
    </xdr:from>
    <xdr:ext cx="2524125" cy="657225"/>
    <xdr:sp macro="" textlink="">
      <xdr:nvSpPr>
        <xdr:cNvPr id="7" name="角丸四角形吹き出し 6">
          <a:extLst>
            <a:ext uri="{FF2B5EF4-FFF2-40B4-BE49-F238E27FC236}">
              <a16:creationId xmlns:a16="http://schemas.microsoft.com/office/drawing/2014/main" id="{00000000-0008-0000-3A00-000007000000}"/>
            </a:ext>
          </a:extLst>
        </xdr:cNvPr>
        <xdr:cNvSpPr/>
      </xdr:nvSpPr>
      <xdr:spPr>
        <a:xfrm>
          <a:off x="209549" y="16126109"/>
          <a:ext cx="2524125" cy="657225"/>
        </a:xfrm>
        <a:prstGeom prst="wedgeRoundRectCallout">
          <a:avLst>
            <a:gd name="adj1" fmla="val -44681"/>
            <a:gd name="adj2" fmla="val -106809"/>
            <a:gd name="adj3" fmla="val 16667"/>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spAutoFit/>
        </a:bodyPr>
        <a:lstStyle/>
        <a:p>
          <a:pPr algn="l"/>
          <a:r>
            <a:rPr kumimoji="1" lang="ja-JP" altLang="en-US" sz="1000">
              <a:solidFill>
                <a:schemeClr val="tx1"/>
              </a:solidFill>
            </a:rPr>
            <a:t>総合評価で申請する建設機械と経営事項審査時に提出する建設機械が対比できるよう表１に対応する番号を記載すること</a:t>
          </a:r>
        </a:p>
      </xdr:txBody>
    </xdr:sp>
    <xdr:clientData/>
  </xdr:oneCellAnchor>
</xdr:wsDr>
</file>

<file path=xl/drawings/drawing18.xml><?xml version="1.0" encoding="utf-8"?>
<xdr:wsDr xmlns:xdr="http://schemas.openxmlformats.org/drawingml/2006/spreadsheetDrawing" xmlns:a="http://schemas.openxmlformats.org/drawingml/2006/main">
  <xdr:twoCellAnchor>
    <xdr:from>
      <xdr:col>19</xdr:col>
      <xdr:colOff>285750</xdr:colOff>
      <xdr:row>8</xdr:row>
      <xdr:rowOff>57150</xdr:rowOff>
    </xdr:from>
    <xdr:to>
      <xdr:col>20</xdr:col>
      <xdr:colOff>7619</xdr:colOff>
      <xdr:row>12</xdr:row>
      <xdr:rowOff>180975</xdr:rowOff>
    </xdr:to>
    <xdr:sp macro="" textlink="">
      <xdr:nvSpPr>
        <xdr:cNvPr id="7" name="左大かっこ 6">
          <a:extLst>
            <a:ext uri="{FF2B5EF4-FFF2-40B4-BE49-F238E27FC236}">
              <a16:creationId xmlns:a16="http://schemas.microsoft.com/office/drawing/2014/main" id="{00000000-0008-0000-3800-000007000000}"/>
            </a:ext>
          </a:extLst>
        </xdr:cNvPr>
        <xdr:cNvSpPr/>
      </xdr:nvSpPr>
      <xdr:spPr>
        <a:xfrm>
          <a:off x="7534275" y="1695450"/>
          <a:ext cx="93344" cy="962025"/>
        </a:xfrm>
        <a:prstGeom prst="lef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361950</xdr:colOff>
      <xdr:row>10</xdr:row>
      <xdr:rowOff>95250</xdr:rowOff>
    </xdr:from>
    <xdr:to>
      <xdr:col>19</xdr:col>
      <xdr:colOff>278131</xdr:colOff>
      <xdr:row>10</xdr:row>
      <xdr:rowOff>195263</xdr:rowOff>
    </xdr:to>
    <xdr:cxnSp macro="">
      <xdr:nvCxnSpPr>
        <xdr:cNvPr id="8" name="直線矢印コネクタ 7">
          <a:extLst>
            <a:ext uri="{FF2B5EF4-FFF2-40B4-BE49-F238E27FC236}">
              <a16:creationId xmlns:a16="http://schemas.microsoft.com/office/drawing/2014/main" id="{00000000-0008-0000-3800-000008000000}"/>
            </a:ext>
          </a:extLst>
        </xdr:cNvPr>
        <xdr:cNvCxnSpPr/>
      </xdr:nvCxnSpPr>
      <xdr:spPr>
        <a:xfrm flipH="1">
          <a:off x="7239000" y="2152650"/>
          <a:ext cx="287656" cy="10001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361950</xdr:colOff>
      <xdr:row>13</xdr:row>
      <xdr:rowOff>9525</xdr:rowOff>
    </xdr:from>
    <xdr:to>
      <xdr:col>18</xdr:col>
      <xdr:colOff>352425</xdr:colOff>
      <xdr:row>29</xdr:row>
      <xdr:rowOff>1</xdr:rowOff>
    </xdr:to>
    <xdr:cxnSp macro="">
      <xdr:nvCxnSpPr>
        <xdr:cNvPr id="10" name="直線コネクタ 9">
          <a:extLst>
            <a:ext uri="{FF2B5EF4-FFF2-40B4-BE49-F238E27FC236}">
              <a16:creationId xmlns:a16="http://schemas.microsoft.com/office/drawing/2014/main" id="{00000000-0008-0000-3800-00000A000000}"/>
            </a:ext>
          </a:extLst>
        </xdr:cNvPr>
        <xdr:cNvCxnSpPr/>
      </xdr:nvCxnSpPr>
      <xdr:spPr>
        <a:xfrm flipV="1">
          <a:off x="4279900" y="2695575"/>
          <a:ext cx="2397125" cy="382587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263769</xdr:colOff>
      <xdr:row>18</xdr:row>
      <xdr:rowOff>114788</xdr:rowOff>
    </xdr:from>
    <xdr:to>
      <xdr:col>19</xdr:col>
      <xdr:colOff>341922</xdr:colOff>
      <xdr:row>22</xdr:row>
      <xdr:rowOff>190499</xdr:rowOff>
    </xdr:to>
    <xdr:sp macro="" textlink="">
      <xdr:nvSpPr>
        <xdr:cNvPr id="11" name="左大かっこ 10">
          <a:extLst>
            <a:ext uri="{FF2B5EF4-FFF2-40B4-BE49-F238E27FC236}">
              <a16:creationId xmlns:a16="http://schemas.microsoft.com/office/drawing/2014/main" id="{00000000-0008-0000-3800-00000B000000}"/>
            </a:ext>
          </a:extLst>
        </xdr:cNvPr>
        <xdr:cNvSpPr/>
      </xdr:nvSpPr>
      <xdr:spPr>
        <a:xfrm>
          <a:off x="6943969" y="3848588"/>
          <a:ext cx="78153" cy="1218711"/>
        </a:xfrm>
        <a:prstGeom prst="lef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361950</xdr:colOff>
      <xdr:row>20</xdr:row>
      <xdr:rowOff>165987</xdr:rowOff>
    </xdr:from>
    <xdr:to>
      <xdr:col>19</xdr:col>
      <xdr:colOff>247652</xdr:colOff>
      <xdr:row>20</xdr:row>
      <xdr:rowOff>165987</xdr:rowOff>
    </xdr:to>
    <xdr:cxnSp macro="">
      <xdr:nvCxnSpPr>
        <xdr:cNvPr id="12" name="直線矢印コネクタ 11">
          <a:extLst>
            <a:ext uri="{FF2B5EF4-FFF2-40B4-BE49-F238E27FC236}">
              <a16:creationId xmlns:a16="http://schemas.microsoft.com/office/drawing/2014/main" id="{00000000-0008-0000-3800-00000C000000}"/>
            </a:ext>
          </a:extLst>
        </xdr:cNvPr>
        <xdr:cNvCxnSpPr/>
      </xdr:nvCxnSpPr>
      <xdr:spPr>
        <a:xfrm flipH="1">
          <a:off x="6680200" y="4534787"/>
          <a:ext cx="247652"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xdr:colOff>
      <xdr:row>15</xdr:row>
      <xdr:rowOff>152400</xdr:rowOff>
    </xdr:from>
    <xdr:to>
      <xdr:col>19</xdr:col>
      <xdr:colOff>342900</xdr:colOff>
      <xdr:row>18</xdr:row>
      <xdr:rowOff>180975</xdr:rowOff>
    </xdr:to>
    <xdr:cxnSp macro="">
      <xdr:nvCxnSpPr>
        <xdr:cNvPr id="13" name="直線矢印コネクタ 12">
          <a:extLst>
            <a:ext uri="{FF2B5EF4-FFF2-40B4-BE49-F238E27FC236}">
              <a16:creationId xmlns:a16="http://schemas.microsoft.com/office/drawing/2014/main" id="{00000000-0008-0000-3800-00000D000000}"/>
            </a:ext>
          </a:extLst>
        </xdr:cNvPr>
        <xdr:cNvCxnSpPr/>
      </xdr:nvCxnSpPr>
      <xdr:spPr>
        <a:xfrm flipH="1">
          <a:off x="6680201" y="3257550"/>
          <a:ext cx="342899" cy="6572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20</xdr:col>
      <xdr:colOff>476250</xdr:colOff>
      <xdr:row>31</xdr:row>
      <xdr:rowOff>104775</xdr:rowOff>
    </xdr:from>
    <xdr:to>
      <xdr:col>24</xdr:col>
      <xdr:colOff>66675</xdr:colOff>
      <xdr:row>36</xdr:row>
      <xdr:rowOff>6350</xdr:rowOff>
    </xdr:to>
    <xdr:sp macro="" textlink="">
      <xdr:nvSpPr>
        <xdr:cNvPr id="2" name="四角形吹き出し 1">
          <a:extLst>
            <a:ext uri="{FF2B5EF4-FFF2-40B4-BE49-F238E27FC236}">
              <a16:creationId xmlns:a16="http://schemas.microsoft.com/office/drawing/2014/main" id="{00000000-0008-0000-3C00-000002000000}"/>
            </a:ext>
          </a:extLst>
        </xdr:cNvPr>
        <xdr:cNvSpPr/>
      </xdr:nvSpPr>
      <xdr:spPr>
        <a:xfrm>
          <a:off x="7385050" y="6613525"/>
          <a:ext cx="2219325" cy="1050925"/>
        </a:xfrm>
        <a:prstGeom prst="wedgeRectCallout">
          <a:avLst>
            <a:gd name="adj1" fmla="val -80070"/>
            <a:gd name="adj2" fmla="val -20453"/>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chemeClr val="tx1"/>
              </a:solidFill>
            </a:rPr>
            <a:t> ＊入札説明書に「工事成績評定点が７０点未満の場合のものは施工実績として認めない」と条件をつけること</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18</xdr:col>
      <xdr:colOff>609600</xdr:colOff>
      <xdr:row>15</xdr:row>
      <xdr:rowOff>111125</xdr:rowOff>
    </xdr:from>
    <xdr:to>
      <xdr:col>25</xdr:col>
      <xdr:colOff>240926</xdr:colOff>
      <xdr:row>48</xdr:row>
      <xdr:rowOff>112880</xdr:rowOff>
    </xdr:to>
    <xdr:pic>
      <xdr:nvPicPr>
        <xdr:cNvPr id="2" name="図 1">
          <a:extLst>
            <a:ext uri="{FF2B5EF4-FFF2-40B4-BE49-F238E27FC236}">
              <a16:creationId xmlns:a16="http://schemas.microsoft.com/office/drawing/2014/main" id="{E419F0CC-5032-49C5-B88B-200192C428C1}"/>
            </a:ext>
          </a:extLst>
        </xdr:cNvPr>
        <xdr:cNvPicPr>
          <a:picLocks noChangeAspect="1"/>
        </xdr:cNvPicPr>
      </xdr:nvPicPr>
      <xdr:blipFill>
        <a:blip xmlns:r="http://schemas.openxmlformats.org/officeDocument/2006/relationships" r:embed="rId1"/>
        <a:stretch>
          <a:fillRect/>
        </a:stretch>
      </xdr:blipFill>
      <xdr:spPr>
        <a:xfrm>
          <a:off x="6991350" y="3111500"/>
          <a:ext cx="4031876" cy="6650205"/>
        </a:xfrm>
        <a:prstGeom prst="rect">
          <a:avLst/>
        </a:prstGeom>
      </xdr:spPr>
    </xdr:pic>
    <xdr:clientData/>
  </xdr:twoCellAnchor>
  <xdr:twoCellAnchor editAs="oneCell">
    <xdr:from>
      <xdr:col>21</xdr:col>
      <xdr:colOff>140404</xdr:colOff>
      <xdr:row>38</xdr:row>
      <xdr:rowOff>36064</xdr:rowOff>
    </xdr:from>
    <xdr:to>
      <xdr:col>24</xdr:col>
      <xdr:colOff>437920</xdr:colOff>
      <xdr:row>41</xdr:row>
      <xdr:rowOff>178932</xdr:rowOff>
    </xdr:to>
    <xdr:pic>
      <xdr:nvPicPr>
        <xdr:cNvPr id="5" name="図 4">
          <a:extLst>
            <a:ext uri="{FF2B5EF4-FFF2-40B4-BE49-F238E27FC236}">
              <a16:creationId xmlns:a16="http://schemas.microsoft.com/office/drawing/2014/main" id="{23480188-816B-4FBB-88C7-098E362E0052}"/>
            </a:ext>
          </a:extLst>
        </xdr:cNvPr>
        <xdr:cNvPicPr>
          <a:picLocks noChangeAspect="1"/>
        </xdr:cNvPicPr>
      </xdr:nvPicPr>
      <xdr:blipFill>
        <a:blip xmlns:r="http://schemas.openxmlformats.org/officeDocument/2006/relationships" r:embed="rId2"/>
        <a:stretch>
          <a:fillRect/>
        </a:stretch>
      </xdr:blipFill>
      <xdr:spPr>
        <a:xfrm>
          <a:off x="8408104" y="7684639"/>
          <a:ext cx="2183466" cy="742943"/>
        </a:xfrm>
        <a:prstGeom prst="rect">
          <a:avLst/>
        </a:prstGeom>
      </xdr:spPr>
    </xdr:pic>
    <xdr:clientData/>
  </xdr:twoCellAnchor>
  <xdr:oneCellAnchor>
    <xdr:from>
      <xdr:col>18</xdr:col>
      <xdr:colOff>215900</xdr:colOff>
      <xdr:row>31</xdr:row>
      <xdr:rowOff>107950</xdr:rowOff>
    </xdr:from>
    <xdr:ext cx="4981575" cy="267381"/>
    <xdr:sp macro="" textlink="">
      <xdr:nvSpPr>
        <xdr:cNvPr id="4" name="テキスト ボックス 3">
          <a:extLst>
            <a:ext uri="{FF2B5EF4-FFF2-40B4-BE49-F238E27FC236}">
              <a16:creationId xmlns:a16="http://schemas.microsoft.com/office/drawing/2014/main" id="{00000000-0008-0000-2C00-000004000000}"/>
            </a:ext>
          </a:extLst>
        </xdr:cNvPr>
        <xdr:cNvSpPr txBox="1"/>
      </xdr:nvSpPr>
      <xdr:spPr>
        <a:xfrm>
          <a:off x="6654800" y="6102350"/>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drawings/drawing21.xml><?xml version="1.0" encoding="utf-8"?>
<xdr:wsDr xmlns:xdr="http://schemas.openxmlformats.org/drawingml/2006/spreadsheetDrawing" xmlns:a="http://schemas.openxmlformats.org/drawingml/2006/main">
  <xdr:twoCellAnchor editAs="oneCell">
    <xdr:from>
      <xdr:col>18</xdr:col>
      <xdr:colOff>561975</xdr:colOff>
      <xdr:row>13</xdr:row>
      <xdr:rowOff>123825</xdr:rowOff>
    </xdr:from>
    <xdr:to>
      <xdr:col>25</xdr:col>
      <xdr:colOff>190126</xdr:colOff>
      <xdr:row>47</xdr:row>
      <xdr:rowOff>30330</xdr:rowOff>
    </xdr:to>
    <xdr:pic>
      <xdr:nvPicPr>
        <xdr:cNvPr id="2" name="図 1">
          <a:extLst>
            <a:ext uri="{FF2B5EF4-FFF2-40B4-BE49-F238E27FC236}">
              <a16:creationId xmlns:a16="http://schemas.microsoft.com/office/drawing/2014/main" id="{E20CC5FF-A6C2-418D-8FCA-1B90B298D50E}"/>
            </a:ext>
          </a:extLst>
        </xdr:cNvPr>
        <xdr:cNvPicPr>
          <a:picLocks noChangeAspect="1"/>
        </xdr:cNvPicPr>
      </xdr:nvPicPr>
      <xdr:blipFill>
        <a:blip xmlns:r="http://schemas.openxmlformats.org/officeDocument/2006/relationships" r:embed="rId1"/>
        <a:stretch>
          <a:fillRect/>
        </a:stretch>
      </xdr:blipFill>
      <xdr:spPr>
        <a:xfrm>
          <a:off x="6943725" y="2724150"/>
          <a:ext cx="4028701" cy="6650205"/>
        </a:xfrm>
        <a:prstGeom prst="rect">
          <a:avLst/>
        </a:prstGeom>
      </xdr:spPr>
    </xdr:pic>
    <xdr:clientData/>
  </xdr:twoCellAnchor>
  <xdr:twoCellAnchor editAs="oneCell">
    <xdr:from>
      <xdr:col>21</xdr:col>
      <xdr:colOff>95954</xdr:colOff>
      <xdr:row>36</xdr:row>
      <xdr:rowOff>153539</xdr:rowOff>
    </xdr:from>
    <xdr:to>
      <xdr:col>24</xdr:col>
      <xdr:colOff>390295</xdr:colOff>
      <xdr:row>40</xdr:row>
      <xdr:rowOff>102732</xdr:rowOff>
    </xdr:to>
    <xdr:pic>
      <xdr:nvPicPr>
        <xdr:cNvPr id="5" name="図 4">
          <a:extLst>
            <a:ext uri="{FF2B5EF4-FFF2-40B4-BE49-F238E27FC236}">
              <a16:creationId xmlns:a16="http://schemas.microsoft.com/office/drawing/2014/main" id="{7B8ADA53-0A45-403B-A846-F20B7E92DD1F}"/>
            </a:ext>
          </a:extLst>
        </xdr:cNvPr>
        <xdr:cNvPicPr>
          <a:picLocks noChangeAspect="1"/>
        </xdr:cNvPicPr>
      </xdr:nvPicPr>
      <xdr:blipFill>
        <a:blip xmlns:r="http://schemas.openxmlformats.org/officeDocument/2006/relationships" r:embed="rId2"/>
        <a:stretch>
          <a:fillRect/>
        </a:stretch>
      </xdr:blipFill>
      <xdr:spPr>
        <a:xfrm>
          <a:off x="8363654" y="7297289"/>
          <a:ext cx="2180291" cy="749293"/>
        </a:xfrm>
        <a:prstGeom prst="rect">
          <a:avLst/>
        </a:prstGeom>
      </xdr:spPr>
    </xdr:pic>
    <xdr:clientData/>
  </xdr:twoCellAnchor>
  <xdr:oneCellAnchor>
    <xdr:from>
      <xdr:col>18</xdr:col>
      <xdr:colOff>152400</xdr:colOff>
      <xdr:row>31</xdr:row>
      <xdr:rowOff>95250</xdr:rowOff>
    </xdr:from>
    <xdr:ext cx="4981575" cy="267381"/>
    <xdr:sp macro="" textlink="">
      <xdr:nvSpPr>
        <xdr:cNvPr id="3" name="テキスト ボックス 2">
          <a:extLst>
            <a:ext uri="{FF2B5EF4-FFF2-40B4-BE49-F238E27FC236}">
              <a16:creationId xmlns:a16="http://schemas.microsoft.com/office/drawing/2014/main" id="{00000000-0008-0000-2D00-000004000000}"/>
            </a:ext>
          </a:extLst>
        </xdr:cNvPr>
        <xdr:cNvSpPr txBox="1"/>
      </xdr:nvSpPr>
      <xdr:spPr>
        <a:xfrm>
          <a:off x="6591300" y="6178550"/>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drawings/drawing22.xml><?xml version="1.0" encoding="utf-8"?>
<xdr:wsDr xmlns:xdr="http://schemas.openxmlformats.org/drawingml/2006/spreadsheetDrawing" xmlns:a="http://schemas.openxmlformats.org/drawingml/2006/main">
  <xdr:twoCellAnchor editAs="oneCell">
    <xdr:from>
      <xdr:col>18</xdr:col>
      <xdr:colOff>0</xdr:colOff>
      <xdr:row>13</xdr:row>
      <xdr:rowOff>0</xdr:rowOff>
    </xdr:from>
    <xdr:to>
      <xdr:col>21</xdr:col>
      <xdr:colOff>294341</xdr:colOff>
      <xdr:row>17</xdr:row>
      <xdr:rowOff>60318</xdr:rowOff>
    </xdr:to>
    <xdr:pic>
      <xdr:nvPicPr>
        <xdr:cNvPr id="3" name="図 2">
          <a:extLst>
            <a:ext uri="{FF2B5EF4-FFF2-40B4-BE49-F238E27FC236}">
              <a16:creationId xmlns:a16="http://schemas.microsoft.com/office/drawing/2014/main" id="{5B7942EF-BBEE-47D8-BE18-2117A5E88555}"/>
            </a:ext>
          </a:extLst>
        </xdr:cNvPr>
        <xdr:cNvPicPr>
          <a:picLocks noChangeAspect="1"/>
        </xdr:cNvPicPr>
      </xdr:nvPicPr>
      <xdr:blipFill>
        <a:blip xmlns:r="http://schemas.openxmlformats.org/officeDocument/2006/relationships" r:embed="rId1"/>
        <a:stretch>
          <a:fillRect/>
        </a:stretch>
      </xdr:blipFill>
      <xdr:spPr>
        <a:xfrm>
          <a:off x="6381750" y="2600325"/>
          <a:ext cx="2180291" cy="7461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13.xml"/><Relationship Id="rId1" Type="http://schemas.openxmlformats.org/officeDocument/2006/relationships/printerSettings" Target="../printerSettings/printerSettings48.bin"/><Relationship Id="rId4" Type="http://schemas.openxmlformats.org/officeDocument/2006/relationships/comments" Target="../comments41.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14.xml"/><Relationship Id="rId1" Type="http://schemas.openxmlformats.org/officeDocument/2006/relationships/printerSettings" Target="../printerSettings/printerSettings49.bin"/><Relationship Id="rId4" Type="http://schemas.openxmlformats.org/officeDocument/2006/relationships/comments" Target="../comments42.xml"/></Relationships>
</file>

<file path=xl/worksheets/_rels/sheet50.xml.rels><?xml version="1.0" encoding="UTF-8" standalone="yes"?>
<Relationships xmlns="http://schemas.openxmlformats.org/package/2006/relationships"><Relationship Id="rId3" Type="http://schemas.openxmlformats.org/officeDocument/2006/relationships/comments" Target="../comments43.xml"/><Relationship Id="rId2" Type="http://schemas.openxmlformats.org/officeDocument/2006/relationships/vmlDrawing" Target="../drawings/vmlDrawing43.v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comments" Target="../comments44.xml"/><Relationship Id="rId2" Type="http://schemas.openxmlformats.org/officeDocument/2006/relationships/vmlDrawing" Target="../drawings/vmlDrawing44.v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printerSettings" Target="../printerSettings/printerSettings55.bin"/><Relationship Id="rId1" Type="http://schemas.openxmlformats.org/officeDocument/2006/relationships/hyperlink" Target="https://www.pref.shimane.lg.jp/admin/bid/seido/seido_doboku/jyoukinseikakuninsiryou.html" TargetMode="External"/><Relationship Id="rId4" Type="http://schemas.openxmlformats.org/officeDocument/2006/relationships/comments" Target="../comments45.xml"/></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17.xml"/><Relationship Id="rId1" Type="http://schemas.openxmlformats.org/officeDocument/2006/relationships/printerSettings" Target="../printerSettings/printerSettings56.bin"/><Relationship Id="rId4" Type="http://schemas.openxmlformats.org/officeDocument/2006/relationships/comments" Target="../comments46.xml"/></Relationships>
</file>

<file path=xl/worksheets/_rels/sheet57.xml.rels><?xml version="1.0" encoding="UTF-8" standalone="yes"?>
<Relationships xmlns="http://schemas.openxmlformats.org/package/2006/relationships"><Relationship Id="rId3" Type="http://schemas.openxmlformats.org/officeDocument/2006/relationships/comments" Target="../comments47.xml"/><Relationship Id="rId2" Type="http://schemas.openxmlformats.org/officeDocument/2006/relationships/vmlDrawing" Target="../drawings/vmlDrawing47.v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48.xml"/><Relationship Id="rId2" Type="http://schemas.openxmlformats.org/officeDocument/2006/relationships/vmlDrawing" Target="../drawings/vmlDrawing48.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18.xml"/><Relationship Id="rId1" Type="http://schemas.openxmlformats.org/officeDocument/2006/relationships/printerSettings" Target="../printerSettings/printerSettings59.bin"/><Relationship Id="rId4" Type="http://schemas.openxmlformats.org/officeDocument/2006/relationships/comments" Target="../comments49.xml"/></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19.xml"/><Relationship Id="rId1" Type="http://schemas.openxmlformats.org/officeDocument/2006/relationships/printerSettings" Target="../printerSettings/printerSettings61.bin"/><Relationship Id="rId4" Type="http://schemas.openxmlformats.org/officeDocument/2006/relationships/comments" Target="../comments50.xm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20.xml"/><Relationship Id="rId1" Type="http://schemas.openxmlformats.org/officeDocument/2006/relationships/printerSettings" Target="../printerSettings/printerSettings62.bin"/><Relationship Id="rId4" Type="http://schemas.openxmlformats.org/officeDocument/2006/relationships/comments" Target="../comments51.x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21.xml"/><Relationship Id="rId1" Type="http://schemas.openxmlformats.org/officeDocument/2006/relationships/printerSettings" Target="../printerSettings/printerSettings63.bin"/><Relationship Id="rId4" Type="http://schemas.openxmlformats.org/officeDocument/2006/relationships/comments" Target="../comments52.xml"/></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BD102"/>
  <sheetViews>
    <sheetView zoomScaleNormal="100" workbookViewId="0"/>
  </sheetViews>
  <sheetFormatPr defaultRowHeight="13"/>
  <cols>
    <col min="1" max="1" width="3.6328125" customWidth="1"/>
    <col min="2" max="2" width="15.6328125" customWidth="1"/>
    <col min="3" max="3" width="31.26953125" customWidth="1"/>
    <col min="4" max="4" width="10.90625" customWidth="1"/>
    <col min="5" max="5" width="9.7265625" customWidth="1"/>
    <col min="6" max="6" width="10" customWidth="1"/>
    <col min="7" max="7" width="13" customWidth="1"/>
    <col min="8" max="8" width="16.36328125" bestFit="1" customWidth="1"/>
    <col min="9" max="9" width="10.90625" customWidth="1"/>
    <col min="10" max="10" width="16.90625" customWidth="1"/>
    <col min="11" max="11" width="16.6328125" customWidth="1"/>
    <col min="12" max="12" width="16.26953125" customWidth="1"/>
    <col min="13" max="13" width="17.453125" customWidth="1"/>
    <col min="14" max="14" width="23.90625" customWidth="1"/>
    <col min="15" max="15" width="15.7265625" customWidth="1"/>
    <col min="16" max="16" width="8.453125" customWidth="1"/>
    <col min="17" max="17" width="6.7265625" customWidth="1"/>
    <col min="18" max="19" width="10.08984375" customWidth="1"/>
    <col min="20" max="20" width="14" customWidth="1"/>
    <col min="21" max="21" width="16.08984375" customWidth="1"/>
    <col min="22" max="22" width="7.6328125" customWidth="1"/>
    <col min="23" max="23" width="11" customWidth="1"/>
    <col min="24" max="24" width="10.08984375" customWidth="1"/>
    <col min="25" max="25" width="7.08984375" customWidth="1"/>
    <col min="26" max="26" width="6.90625" customWidth="1"/>
    <col min="27" max="27" width="13.90625" customWidth="1"/>
    <col min="28" max="28" width="9.90625" customWidth="1"/>
    <col min="29" max="33" width="8.08984375" customWidth="1"/>
    <col min="50" max="51" width="24.453125" customWidth="1"/>
    <col min="52" max="52" width="38.36328125" customWidth="1"/>
    <col min="53" max="53" width="31.6328125" customWidth="1"/>
    <col min="54" max="54" width="46.7265625" customWidth="1"/>
    <col min="55" max="55" width="26.90625" customWidth="1"/>
  </cols>
  <sheetData>
    <row r="1" spans="1:56" ht="16.5">
      <c r="A1" s="42" t="s">
        <v>447</v>
      </c>
      <c r="B1" s="43"/>
      <c r="C1" s="43"/>
      <c r="D1" s="43"/>
      <c r="E1" s="43"/>
      <c r="F1" s="43"/>
      <c r="G1" s="43"/>
      <c r="H1" s="43"/>
      <c r="I1" s="43"/>
      <c r="J1" s="43"/>
      <c r="K1" s="43"/>
      <c r="L1" s="42" t="s">
        <v>424</v>
      </c>
      <c r="M1" s="43"/>
      <c r="N1" s="43"/>
      <c r="O1" s="43"/>
      <c r="P1" s="43"/>
      <c r="Q1" s="43"/>
      <c r="R1" s="43"/>
      <c r="S1" s="43"/>
      <c r="T1" s="43"/>
      <c r="U1" s="43"/>
      <c r="V1" s="43"/>
      <c r="W1" s="43"/>
      <c r="X1" s="43"/>
      <c r="Y1" s="43"/>
      <c r="Z1" s="43"/>
      <c r="AA1" s="43"/>
      <c r="AB1" s="43"/>
      <c r="AC1" s="43"/>
      <c r="AD1" s="43"/>
      <c r="AE1" s="43"/>
      <c r="AF1" s="43"/>
      <c r="AG1" s="43"/>
      <c r="AH1" s="43"/>
      <c r="AI1" s="43"/>
      <c r="AJ1" s="43"/>
      <c r="AK1" s="415"/>
      <c r="AL1" s="415"/>
      <c r="AM1" s="415"/>
      <c r="AN1" s="415"/>
      <c r="AO1" s="415"/>
      <c r="AP1" s="415"/>
      <c r="AQ1" s="415"/>
      <c r="AR1" s="415"/>
      <c r="AS1" s="415"/>
      <c r="AT1" s="415"/>
      <c r="AU1" s="415"/>
      <c r="AV1" s="415"/>
      <c r="AW1" s="415"/>
      <c r="AX1" s="414" t="s">
        <v>1159</v>
      </c>
      <c r="AY1" s="415"/>
      <c r="AZ1" s="415"/>
      <c r="BA1" s="415"/>
      <c r="BB1" s="415"/>
      <c r="BC1" s="415"/>
      <c r="BD1" s="415"/>
    </row>
    <row r="2" spans="1:56" ht="14">
      <c r="A2" s="44" t="s">
        <v>451</v>
      </c>
      <c r="B2" s="43"/>
      <c r="C2" s="43"/>
      <c r="D2" s="43"/>
      <c r="E2" s="43"/>
      <c r="F2" s="43"/>
      <c r="G2" s="43"/>
      <c r="H2" s="43"/>
      <c r="I2" s="43"/>
      <c r="J2" s="43"/>
      <c r="K2" s="43"/>
      <c r="L2" s="43" t="s">
        <v>493</v>
      </c>
      <c r="M2" s="43"/>
      <c r="N2" s="43"/>
      <c r="O2" s="43"/>
      <c r="P2" s="43"/>
      <c r="Q2" s="43"/>
      <c r="R2" s="43"/>
      <c r="S2" s="43"/>
      <c r="T2" s="43"/>
      <c r="U2" s="43"/>
      <c r="V2" s="43"/>
      <c r="W2" s="43"/>
      <c r="X2" s="43"/>
      <c r="Y2" s="43"/>
      <c r="Z2" s="43"/>
      <c r="AA2" s="43"/>
      <c r="AB2" s="43"/>
      <c r="AC2" s="43"/>
      <c r="AD2" s="43"/>
      <c r="AE2" s="43"/>
      <c r="AF2" s="43"/>
      <c r="AG2" s="43"/>
      <c r="AH2" s="43"/>
      <c r="AI2" s="43"/>
      <c r="AJ2" s="43"/>
      <c r="AK2" s="414" t="s">
        <v>1685</v>
      </c>
      <c r="AL2" s="415"/>
      <c r="AM2" s="415"/>
      <c r="AN2" s="415"/>
      <c r="AO2" s="415"/>
      <c r="AP2" s="415"/>
      <c r="AQ2" s="415"/>
      <c r="AR2" s="415"/>
      <c r="AS2" s="415"/>
      <c r="AT2" s="415"/>
      <c r="AU2" s="415"/>
      <c r="AV2" s="415"/>
      <c r="AW2" s="415"/>
      <c r="AX2" s="416" t="s">
        <v>1160</v>
      </c>
      <c r="AY2" s="417" t="str">
        <f>C8&amp;C9</f>
        <v>電気工事電気工事</v>
      </c>
      <c r="AZ2" s="415"/>
      <c r="BA2" s="415"/>
      <c r="BB2" s="415"/>
      <c r="BC2" s="415"/>
      <c r="BD2" s="415"/>
    </row>
    <row r="3" spans="1:56" ht="24.75" customHeight="1">
      <c r="A3" s="42"/>
      <c r="B3" s="44" t="s">
        <v>490</v>
      </c>
      <c r="C3" s="43"/>
      <c r="D3" s="43"/>
      <c r="E3" s="43"/>
      <c r="F3" s="43"/>
      <c r="G3" s="43"/>
      <c r="H3" s="43"/>
      <c r="I3" s="43"/>
      <c r="J3" s="43"/>
      <c r="K3" s="43"/>
      <c r="L3" s="43" t="s">
        <v>467</v>
      </c>
      <c r="M3" s="43"/>
      <c r="N3" s="43"/>
      <c r="O3" s="43"/>
      <c r="P3" s="43"/>
      <c r="Q3" s="43"/>
      <c r="R3" s="43"/>
      <c r="S3" s="43"/>
      <c r="T3" s="43"/>
      <c r="U3" s="43"/>
      <c r="V3" s="43"/>
      <c r="W3" s="43"/>
      <c r="X3" s="43"/>
      <c r="Y3" s="43"/>
      <c r="Z3" s="43"/>
      <c r="AA3" s="43"/>
      <c r="AB3" s="43"/>
      <c r="AC3" s="43"/>
      <c r="AD3" s="43"/>
      <c r="AE3" s="43"/>
      <c r="AF3" s="43"/>
      <c r="AG3" s="43"/>
      <c r="AH3" s="43"/>
      <c r="AI3" s="43"/>
      <c r="AJ3" s="43"/>
      <c r="AK3" s="1293"/>
      <c r="AL3" s="1293"/>
      <c r="AM3" s="415"/>
      <c r="AN3" s="415"/>
      <c r="AO3" s="415"/>
      <c r="AP3" s="415"/>
      <c r="AQ3" s="415"/>
      <c r="AR3" s="415"/>
      <c r="AS3" s="415"/>
      <c r="AT3" s="415"/>
      <c r="AU3" s="415"/>
      <c r="AV3" s="415"/>
      <c r="AW3" s="415"/>
      <c r="AX3" s="418" t="s">
        <v>167</v>
      </c>
      <c r="AY3" s="418" t="s">
        <v>232</v>
      </c>
      <c r="AZ3" s="418" t="s">
        <v>1161</v>
      </c>
      <c r="BA3" s="418" t="s">
        <v>1162</v>
      </c>
      <c r="BB3" s="418" t="s">
        <v>1163</v>
      </c>
      <c r="BC3" s="418" t="s">
        <v>1164</v>
      </c>
      <c r="BD3" s="415"/>
    </row>
    <row r="4" spans="1:56" ht="24.75" customHeight="1" thickBot="1">
      <c r="A4" s="42"/>
      <c r="B4" s="43" t="s">
        <v>444</v>
      </c>
      <c r="C4" s="43"/>
      <c r="D4" s="43"/>
      <c r="E4" s="43"/>
      <c r="F4" s="43"/>
      <c r="G4" s="43"/>
      <c r="H4" s="43"/>
      <c r="I4" s="43"/>
      <c r="J4" s="43"/>
      <c r="K4" s="43"/>
      <c r="L4" s="43" t="s">
        <v>443</v>
      </c>
      <c r="M4" s="43"/>
      <c r="N4" s="43"/>
      <c r="O4" s="43"/>
      <c r="P4" s="43"/>
      <c r="Q4" s="43"/>
      <c r="R4" s="43"/>
      <c r="S4" s="43"/>
      <c r="T4" s="43"/>
      <c r="U4" s="43"/>
      <c r="V4" s="43"/>
      <c r="W4" s="43"/>
      <c r="X4" s="43"/>
      <c r="Y4" s="43"/>
      <c r="Z4" s="43"/>
      <c r="AA4" s="43"/>
      <c r="AB4" s="43"/>
      <c r="AC4" s="43"/>
      <c r="AD4" s="43"/>
      <c r="AE4" s="43"/>
      <c r="AF4" s="43"/>
      <c r="AG4" s="43"/>
      <c r="AH4" s="43"/>
      <c r="AI4" s="43"/>
      <c r="AJ4" s="43"/>
      <c r="AK4" s="415"/>
      <c r="AL4" s="415"/>
      <c r="AM4" s="415"/>
      <c r="AN4" s="415"/>
      <c r="AO4" s="415"/>
      <c r="AP4" s="415"/>
      <c r="AQ4" s="415"/>
      <c r="AR4" s="415"/>
      <c r="AS4" s="415"/>
      <c r="AT4" s="415"/>
      <c r="AU4" s="415"/>
      <c r="AV4" s="415"/>
      <c r="AW4" s="415"/>
      <c r="AX4" s="419" t="s">
        <v>1136</v>
      </c>
      <c r="AY4" s="419" t="s">
        <v>1137</v>
      </c>
      <c r="AZ4" s="419" t="str">
        <f>AX4&amp;AY4</f>
        <v>一般土木工事土木一式工事</v>
      </c>
      <c r="BA4" s="419" t="s">
        <v>1165</v>
      </c>
      <c r="BB4" s="419" t="s">
        <v>1166</v>
      </c>
      <c r="BC4" s="419" t="s">
        <v>1434</v>
      </c>
      <c r="BD4" s="415"/>
    </row>
    <row r="5" spans="1:56" ht="24.75" customHeight="1">
      <c r="A5" s="43"/>
      <c r="B5" s="15" t="s">
        <v>175</v>
      </c>
      <c r="C5" s="16" t="s">
        <v>176</v>
      </c>
      <c r="D5" s="179"/>
      <c r="E5" s="43"/>
      <c r="F5" s="43"/>
      <c r="G5" s="43"/>
      <c r="H5" s="43"/>
      <c r="I5" s="43"/>
      <c r="J5" s="43"/>
      <c r="K5" s="43"/>
      <c r="L5" s="176" t="s">
        <v>186</v>
      </c>
      <c r="M5" s="25" t="s">
        <v>187</v>
      </c>
      <c r="N5" s="25" t="s">
        <v>1612</v>
      </c>
      <c r="O5" s="25" t="s">
        <v>188</v>
      </c>
      <c r="P5" s="25" t="s">
        <v>355</v>
      </c>
      <c r="Q5" s="25" t="s">
        <v>377</v>
      </c>
      <c r="R5" s="25" t="s">
        <v>378</v>
      </c>
      <c r="S5" s="25" t="s">
        <v>1286</v>
      </c>
      <c r="T5" s="98" t="s">
        <v>167</v>
      </c>
      <c r="U5" s="98" t="s">
        <v>232</v>
      </c>
      <c r="V5" s="96" t="s">
        <v>605</v>
      </c>
      <c r="W5" s="98" t="s">
        <v>606</v>
      </c>
      <c r="X5" s="98" t="s">
        <v>609</v>
      </c>
      <c r="Y5" s="98" t="s">
        <v>610</v>
      </c>
      <c r="Z5" s="215" t="s">
        <v>642</v>
      </c>
      <c r="AA5" s="98" t="s">
        <v>647</v>
      </c>
      <c r="AB5" s="96" t="s">
        <v>648</v>
      </c>
      <c r="AC5" s="98" t="s">
        <v>693</v>
      </c>
      <c r="AD5" s="98" t="s">
        <v>694</v>
      </c>
      <c r="AE5" s="96" t="s">
        <v>771</v>
      </c>
      <c r="AF5" s="98" t="s">
        <v>958</v>
      </c>
      <c r="AG5" s="98" t="s">
        <v>987</v>
      </c>
      <c r="AH5" s="373" t="s">
        <v>988</v>
      </c>
      <c r="AI5" s="367" t="s">
        <v>996</v>
      </c>
      <c r="AJ5" s="43"/>
      <c r="AK5" s="415"/>
      <c r="AL5" s="415"/>
      <c r="AM5" s="415"/>
      <c r="AN5" s="415"/>
      <c r="AO5" s="415"/>
      <c r="AP5" s="415"/>
      <c r="AQ5" s="415"/>
      <c r="AR5" s="415"/>
      <c r="AS5" s="415"/>
      <c r="AT5" s="415"/>
      <c r="AU5" s="415"/>
      <c r="AV5" s="415"/>
      <c r="AW5" s="415"/>
      <c r="AX5" s="419" t="s">
        <v>1136</v>
      </c>
      <c r="AY5" s="419" t="s">
        <v>1139</v>
      </c>
      <c r="AZ5" s="419" t="str">
        <f t="shared" ref="AZ5:AZ14" si="0">AX5&amp;AY5</f>
        <v>一般土木工事とび・土工・コンクリート工事</v>
      </c>
      <c r="BA5" s="419" t="s">
        <v>1165</v>
      </c>
      <c r="BB5" s="419" t="s">
        <v>1166</v>
      </c>
      <c r="BC5" s="419" t="s">
        <v>1434</v>
      </c>
      <c r="BD5" s="415"/>
    </row>
    <row r="6" spans="1:56" ht="24.75" customHeight="1">
      <c r="A6" s="43"/>
      <c r="B6" s="45" t="s">
        <v>155</v>
      </c>
      <c r="C6" s="48" t="s">
        <v>1871</v>
      </c>
      <c r="D6" s="43" t="s">
        <v>352</v>
      </c>
      <c r="E6" s="43"/>
      <c r="F6" s="43"/>
      <c r="G6" s="43"/>
      <c r="H6" s="43"/>
      <c r="I6" s="43"/>
      <c r="J6" s="43"/>
      <c r="K6" s="43"/>
      <c r="L6" s="17" t="s">
        <v>189</v>
      </c>
      <c r="M6" s="18" t="s">
        <v>190</v>
      </c>
      <c r="N6" s="18" t="s">
        <v>396</v>
      </c>
      <c r="O6" s="18" t="s">
        <v>193</v>
      </c>
      <c r="P6" s="19" t="s">
        <v>358</v>
      </c>
      <c r="Q6" s="19" t="s">
        <v>356</v>
      </c>
      <c r="R6" s="18" t="s">
        <v>379</v>
      </c>
      <c r="S6" s="18"/>
      <c r="T6" s="175" t="s">
        <v>1136</v>
      </c>
      <c r="U6" s="175" t="s">
        <v>1137</v>
      </c>
      <c r="V6" t="s">
        <v>544</v>
      </c>
      <c r="W6" s="99" t="s">
        <v>607</v>
      </c>
      <c r="X6" s="175" t="s">
        <v>615</v>
      </c>
      <c r="Y6" s="175" t="s">
        <v>611</v>
      </c>
      <c r="Z6" s="216" t="s">
        <v>643</v>
      </c>
      <c r="AA6" s="175" t="s">
        <v>649</v>
      </c>
      <c r="AB6" s="7" t="s">
        <v>644</v>
      </c>
      <c r="AC6" s="175" t="s">
        <v>695</v>
      </c>
      <c r="AD6" s="175" t="s">
        <v>696</v>
      </c>
      <c r="AE6" s="7" t="s">
        <v>772</v>
      </c>
      <c r="AF6" s="368" t="s">
        <v>959</v>
      </c>
      <c r="AG6" s="369" t="s">
        <v>607</v>
      </c>
      <c r="AH6" s="374" t="s">
        <v>615</v>
      </c>
      <c r="AI6" s="370" t="s">
        <v>997</v>
      </c>
      <c r="AJ6" s="43"/>
      <c r="AK6" s="415"/>
      <c r="AL6" s="415"/>
      <c r="AM6" s="415"/>
      <c r="AN6" s="415"/>
      <c r="AO6" s="415"/>
      <c r="AP6" s="415"/>
      <c r="AQ6" s="415"/>
      <c r="AR6" s="415"/>
      <c r="AS6" s="415"/>
      <c r="AT6" s="415"/>
      <c r="AU6" s="415"/>
      <c r="AV6" s="415"/>
      <c r="AW6" s="415"/>
      <c r="AX6" s="419" t="s">
        <v>1136</v>
      </c>
      <c r="AY6" s="419" t="s">
        <v>1144</v>
      </c>
      <c r="AZ6" s="419" t="str">
        <f t="shared" si="0"/>
        <v>一般土木工事しゅんせつ工事</v>
      </c>
      <c r="BA6" s="419" t="s">
        <v>1165</v>
      </c>
      <c r="BB6" s="419" t="s">
        <v>1166</v>
      </c>
      <c r="BC6" s="419" t="s">
        <v>1434</v>
      </c>
      <c r="BD6" s="415"/>
    </row>
    <row r="7" spans="1:56" ht="24.75" customHeight="1">
      <c r="A7" s="43"/>
      <c r="B7" s="45" t="s">
        <v>156</v>
      </c>
      <c r="C7" s="759">
        <v>46290</v>
      </c>
      <c r="D7" s="233" t="s">
        <v>711</v>
      </c>
      <c r="E7" s="43"/>
      <c r="F7" s="43"/>
      <c r="G7" s="234" t="s">
        <v>692</v>
      </c>
      <c r="H7" s="760">
        <f>C7-1</f>
        <v>46289</v>
      </c>
      <c r="I7" s="43" t="s">
        <v>712</v>
      </c>
      <c r="J7" s="43"/>
      <c r="K7" s="43"/>
      <c r="L7" s="26" t="s">
        <v>191</v>
      </c>
      <c r="M7" s="18" t="s">
        <v>192</v>
      </c>
      <c r="N7" s="18" t="s">
        <v>893</v>
      </c>
      <c r="O7" s="18" t="s">
        <v>199</v>
      </c>
      <c r="P7" s="19" t="s">
        <v>359</v>
      </c>
      <c r="Q7" s="19" t="s">
        <v>297</v>
      </c>
      <c r="R7" s="18" t="s">
        <v>380</v>
      </c>
      <c r="S7" s="177"/>
      <c r="T7" s="175" t="s">
        <v>1349</v>
      </c>
      <c r="U7" s="175" t="s">
        <v>1139</v>
      </c>
      <c r="V7" t="s">
        <v>545</v>
      </c>
      <c r="W7" s="99" t="s">
        <v>867</v>
      </c>
      <c r="X7" s="175" t="s">
        <v>614</v>
      </c>
      <c r="Y7" s="175" t="s">
        <v>612</v>
      </c>
      <c r="Z7" s="216" t="s">
        <v>797</v>
      </c>
      <c r="AA7" s="175" t="s">
        <v>650</v>
      </c>
      <c r="AB7" s="7" t="s">
        <v>645</v>
      </c>
      <c r="AC7" s="175" t="s">
        <v>1193</v>
      </c>
      <c r="AD7" s="175" t="s">
        <v>697</v>
      </c>
      <c r="AE7" s="7" t="s">
        <v>773</v>
      </c>
      <c r="AF7" s="175" t="s">
        <v>960</v>
      </c>
      <c r="AG7" s="99" t="s">
        <v>867</v>
      </c>
      <c r="AH7" s="375" t="s">
        <v>614</v>
      </c>
      <c r="AI7" s="370" t="s">
        <v>998</v>
      </c>
      <c r="AJ7" s="43"/>
      <c r="AK7" s="415"/>
      <c r="AL7" s="415"/>
      <c r="AM7" s="415"/>
      <c r="AN7" s="415"/>
      <c r="AO7" s="415"/>
      <c r="AP7" s="415"/>
      <c r="AQ7" s="415"/>
      <c r="AR7" s="415"/>
      <c r="AS7" s="415"/>
      <c r="AT7" s="415"/>
      <c r="AU7" s="415"/>
      <c r="AV7" s="415"/>
      <c r="AW7" s="415"/>
      <c r="AX7" s="419" t="s">
        <v>1152</v>
      </c>
      <c r="AY7" s="419" t="s">
        <v>1137</v>
      </c>
      <c r="AZ7" s="419" t="str">
        <f t="shared" si="0"/>
        <v>維持修繕工事土木一式工事</v>
      </c>
      <c r="BA7" s="419" t="s">
        <v>1165</v>
      </c>
      <c r="BB7" s="419" t="s">
        <v>1166</v>
      </c>
      <c r="BC7" s="419" t="s">
        <v>1434</v>
      </c>
      <c r="BD7" s="415"/>
    </row>
    <row r="8" spans="1:56" ht="24.75" customHeight="1">
      <c r="A8" s="43"/>
      <c r="B8" s="45" t="s">
        <v>167</v>
      </c>
      <c r="C8" s="409" t="s">
        <v>1151</v>
      </c>
      <c r="D8" s="43" t="s">
        <v>1182</v>
      </c>
      <c r="E8" s="43"/>
      <c r="F8" s="43"/>
      <c r="G8" s="234"/>
      <c r="H8" s="235"/>
      <c r="I8" s="43"/>
      <c r="J8" s="43"/>
      <c r="K8" s="43"/>
      <c r="L8" s="26" t="s">
        <v>194</v>
      </c>
      <c r="M8" s="18" t="s">
        <v>195</v>
      </c>
      <c r="N8" s="18" t="s">
        <v>1564</v>
      </c>
      <c r="O8" s="18" t="s">
        <v>420</v>
      </c>
      <c r="P8" s="19" t="s">
        <v>360</v>
      </c>
      <c r="Q8" s="19" t="s">
        <v>298</v>
      </c>
      <c r="R8" s="18" t="s">
        <v>381</v>
      </c>
      <c r="S8" s="18"/>
      <c r="T8" s="175" t="s">
        <v>1140</v>
      </c>
      <c r="U8" s="175" t="s">
        <v>1141</v>
      </c>
      <c r="W8" s="99" t="s">
        <v>608</v>
      </c>
      <c r="X8" s="175" t="s">
        <v>616</v>
      </c>
      <c r="Y8" s="358"/>
      <c r="Z8" s="216" t="s">
        <v>798</v>
      </c>
      <c r="AA8" s="175" t="s">
        <v>651</v>
      </c>
      <c r="AB8" s="231" t="s">
        <v>646</v>
      </c>
      <c r="AC8" s="175" t="s">
        <v>1194</v>
      </c>
      <c r="AD8" s="252"/>
      <c r="AE8" s="7"/>
      <c r="AF8" s="99" t="s">
        <v>966</v>
      </c>
      <c r="AG8" s="99" t="s">
        <v>608</v>
      </c>
      <c r="AH8" s="375" t="s">
        <v>616</v>
      </c>
      <c r="AI8" s="370"/>
      <c r="AJ8" s="43"/>
      <c r="AK8" s="415"/>
      <c r="AL8" s="852"/>
      <c r="AM8" s="415"/>
      <c r="AN8" s="415"/>
      <c r="AO8" s="415"/>
      <c r="AP8" s="415"/>
      <c r="AQ8" s="415"/>
      <c r="AR8" s="415"/>
      <c r="AS8" s="415"/>
      <c r="AT8" s="415"/>
      <c r="AU8" s="415"/>
      <c r="AV8" s="415"/>
      <c r="AW8" s="415"/>
      <c r="AX8" s="419" t="s">
        <v>1152</v>
      </c>
      <c r="AY8" s="419" t="s">
        <v>1139</v>
      </c>
      <c r="AZ8" s="419" t="str">
        <f t="shared" si="0"/>
        <v>維持修繕工事とび・土工・コンクリート工事</v>
      </c>
      <c r="BA8" s="419" t="s">
        <v>1165</v>
      </c>
      <c r="BB8" s="419" t="s">
        <v>1166</v>
      </c>
      <c r="BC8" s="419" t="s">
        <v>1434</v>
      </c>
      <c r="BD8" s="415"/>
    </row>
    <row r="9" spans="1:56" ht="24.75" customHeight="1" thickBot="1">
      <c r="A9" s="43"/>
      <c r="B9" s="45" t="s">
        <v>232</v>
      </c>
      <c r="C9" s="410" t="s">
        <v>1151</v>
      </c>
      <c r="D9" s="420" t="str">
        <f>IF(INDEX(AX3:BC31,MATCH(AY2,AZ3:AZ31,0),3)=AY2,INDEX(AX3:BC31,MATCH(AY2,AZ3:AZ31,0),6),"err")</f>
        <v>工事成績（過去5年間で評価）</v>
      </c>
      <c r="E9" s="43"/>
      <c r="F9" s="43"/>
      <c r="G9" s="421" t="s">
        <v>1183</v>
      </c>
      <c r="H9" s="235"/>
      <c r="I9" s="43"/>
      <c r="J9" s="43"/>
      <c r="K9" s="43"/>
      <c r="L9" s="26" t="s">
        <v>197</v>
      </c>
      <c r="M9" s="18" t="s">
        <v>198</v>
      </c>
      <c r="N9" s="18" t="s">
        <v>894</v>
      </c>
      <c r="O9" s="18" t="s">
        <v>407</v>
      </c>
      <c r="P9" s="19" t="s">
        <v>361</v>
      </c>
      <c r="Q9" s="19" t="s">
        <v>299</v>
      </c>
      <c r="R9" s="18" t="s">
        <v>382</v>
      </c>
      <c r="S9" s="18"/>
      <c r="T9" s="175" t="s">
        <v>1142</v>
      </c>
      <c r="U9" s="175" t="s">
        <v>1138</v>
      </c>
      <c r="W9" s="175" t="s">
        <v>866</v>
      </c>
      <c r="X9" s="175" t="s">
        <v>865</v>
      </c>
      <c r="Y9" s="99"/>
      <c r="Z9" s="358"/>
      <c r="AA9" s="175" t="s">
        <v>1566</v>
      </c>
      <c r="AB9" s="358"/>
      <c r="AC9" s="175" t="s">
        <v>1195</v>
      </c>
      <c r="AD9" s="99"/>
      <c r="AF9" s="99"/>
      <c r="AG9" s="99"/>
      <c r="AH9" s="376"/>
      <c r="AI9" s="370" t="s">
        <v>257</v>
      </c>
      <c r="AJ9" s="43"/>
      <c r="AK9" s="415"/>
      <c r="AL9" s="415"/>
      <c r="AM9" s="415"/>
      <c r="AN9" s="415"/>
      <c r="AO9" s="415"/>
      <c r="AP9" s="415"/>
      <c r="AQ9" s="415"/>
      <c r="AR9" s="415"/>
      <c r="AS9" s="415"/>
      <c r="AT9" s="415"/>
      <c r="AU9" s="415"/>
      <c r="AV9" s="415"/>
      <c r="AW9" s="415"/>
      <c r="AX9" s="8" t="s">
        <v>1349</v>
      </c>
      <c r="AY9" s="419" t="s">
        <v>1138</v>
      </c>
      <c r="AZ9" s="419" t="str">
        <f t="shared" si="0"/>
        <v>アスファルト舗装工事・特殊舗装工事（旧舗装工事）舗装工事</v>
      </c>
      <c r="BA9" s="8" t="s">
        <v>1350</v>
      </c>
      <c r="BB9" s="419" t="s">
        <v>1138</v>
      </c>
      <c r="BC9" s="419" t="s">
        <v>1434</v>
      </c>
      <c r="BD9" s="415"/>
    </row>
    <row r="10" spans="1:56" ht="32.25" customHeight="1" thickBot="1">
      <c r="A10" s="43"/>
      <c r="B10" s="45" t="s">
        <v>157</v>
      </c>
      <c r="C10" s="1272" t="s">
        <v>1854</v>
      </c>
      <c r="D10" s="1273"/>
      <c r="E10" s="1273"/>
      <c r="F10" s="1273"/>
      <c r="G10" s="1273"/>
      <c r="H10" s="1273"/>
      <c r="I10" s="1274"/>
      <c r="J10" s="43"/>
      <c r="K10" s="43"/>
      <c r="L10" s="26" t="s">
        <v>469</v>
      </c>
      <c r="M10" s="18" t="s">
        <v>200</v>
      </c>
      <c r="N10" s="18" t="s">
        <v>1846</v>
      </c>
      <c r="O10" s="18" t="s">
        <v>202</v>
      </c>
      <c r="P10" s="19" t="s">
        <v>362</v>
      </c>
      <c r="Q10" s="19" t="s">
        <v>305</v>
      </c>
      <c r="R10" s="18" t="s">
        <v>383</v>
      </c>
      <c r="S10" s="18"/>
      <c r="T10" s="175" t="s">
        <v>1143</v>
      </c>
      <c r="U10" s="175" t="s">
        <v>1144</v>
      </c>
      <c r="W10" s="175" t="s">
        <v>868</v>
      </c>
      <c r="X10" s="175" t="s">
        <v>617</v>
      </c>
      <c r="Y10" s="100"/>
      <c r="Z10" s="217"/>
      <c r="AA10" s="358"/>
      <c r="AB10" s="232"/>
      <c r="AC10" s="175" t="s">
        <v>1196</v>
      </c>
      <c r="AD10" s="100"/>
      <c r="AE10" s="232"/>
      <c r="AF10" s="100"/>
      <c r="AG10" s="100"/>
      <c r="AH10" s="377"/>
      <c r="AI10" s="370" t="s">
        <v>1504</v>
      </c>
      <c r="AJ10" s="43"/>
      <c r="AK10" s="415"/>
      <c r="AL10" s="415"/>
      <c r="AM10" s="415"/>
      <c r="AN10" s="415"/>
      <c r="AO10" s="415"/>
      <c r="AP10" s="415"/>
      <c r="AQ10" s="415"/>
      <c r="AR10" s="415"/>
      <c r="AS10" s="415"/>
      <c r="AT10" s="415"/>
      <c r="AU10" s="415"/>
      <c r="AV10" s="415"/>
      <c r="AW10" s="415"/>
      <c r="AX10" s="419" t="s">
        <v>1152</v>
      </c>
      <c r="AY10" s="419" t="s">
        <v>1138</v>
      </c>
      <c r="AZ10" s="419" t="str">
        <f t="shared" si="0"/>
        <v>維持修繕工事舗装工事</v>
      </c>
      <c r="BA10" s="8" t="s">
        <v>1350</v>
      </c>
      <c r="BB10" s="419" t="s">
        <v>1138</v>
      </c>
      <c r="BC10" s="419" t="s">
        <v>1434</v>
      </c>
      <c r="BD10" s="415"/>
    </row>
    <row r="11" spans="1:56" ht="14.25" customHeight="1">
      <c r="A11" s="43"/>
      <c r="B11" s="786"/>
      <c r="C11" s="760"/>
      <c r="D11" s="787"/>
      <c r="E11" s="788"/>
      <c r="F11" s="787"/>
      <c r="G11" s="787"/>
      <c r="H11" s="787"/>
      <c r="I11" s="787"/>
      <c r="J11" s="43"/>
      <c r="K11" s="43"/>
      <c r="L11" s="26" t="s">
        <v>351</v>
      </c>
      <c r="M11" s="18" t="s">
        <v>202</v>
      </c>
      <c r="N11" s="18" t="s">
        <v>196</v>
      </c>
      <c r="O11" s="20"/>
      <c r="P11" s="19" t="s">
        <v>363</v>
      </c>
      <c r="Q11" s="19" t="s">
        <v>306</v>
      </c>
      <c r="R11" s="18" t="s">
        <v>384</v>
      </c>
      <c r="S11" s="18"/>
      <c r="T11" s="422" t="s">
        <v>1145</v>
      </c>
      <c r="U11" s="411" t="s">
        <v>1146</v>
      </c>
      <c r="W11" s="358"/>
      <c r="X11" s="358"/>
      <c r="Y11" s="99"/>
      <c r="Z11" s="218"/>
      <c r="AA11" s="358"/>
      <c r="AC11" s="175" t="s">
        <v>1197</v>
      </c>
      <c r="AD11" s="99"/>
      <c r="AF11" s="99"/>
      <c r="AG11" s="99"/>
      <c r="AH11" s="376"/>
      <c r="AI11" s="362" t="s">
        <v>1505</v>
      </c>
      <c r="AJ11" s="43"/>
      <c r="AK11" s="415"/>
      <c r="AL11" s="415"/>
      <c r="AM11" s="415"/>
      <c r="AN11" s="415"/>
      <c r="AO11" s="415"/>
      <c r="AP11" s="415"/>
      <c r="AQ11" s="415"/>
      <c r="AR11" s="415"/>
      <c r="AS11" s="415"/>
      <c r="AT11" s="415"/>
      <c r="AU11" s="415"/>
      <c r="AV11" s="415"/>
      <c r="AW11" s="415"/>
      <c r="AX11" s="419" t="s">
        <v>1140</v>
      </c>
      <c r="AY11" s="419" t="s">
        <v>1141</v>
      </c>
      <c r="AZ11" s="419" t="str">
        <f t="shared" si="0"/>
        <v>鋼橋上部工事鋼構造物工事</v>
      </c>
      <c r="BA11" s="419" t="s">
        <v>1140</v>
      </c>
      <c r="BB11" s="419" t="s">
        <v>1141</v>
      </c>
      <c r="BC11" s="419" t="s">
        <v>1434</v>
      </c>
      <c r="BD11" s="415"/>
    </row>
    <row r="12" spans="1:56" ht="14.25" customHeight="1">
      <c r="A12" s="44" t="s">
        <v>452</v>
      </c>
      <c r="B12" s="43"/>
      <c r="C12" s="43"/>
      <c r="D12" s="43"/>
      <c r="E12" s="43"/>
      <c r="F12" s="43"/>
      <c r="G12" s="43"/>
      <c r="H12" s="43"/>
      <c r="I12" s="43"/>
      <c r="J12" s="43"/>
      <c r="K12" s="43"/>
      <c r="L12" s="26" t="s">
        <v>202</v>
      </c>
      <c r="M12" s="20"/>
      <c r="N12" s="18" t="s">
        <v>201</v>
      </c>
      <c r="O12" s="18"/>
      <c r="P12" s="19" t="s">
        <v>364</v>
      </c>
      <c r="Q12" s="20"/>
      <c r="R12" s="18" t="s">
        <v>385</v>
      </c>
      <c r="S12" s="18"/>
      <c r="T12" s="175" t="s">
        <v>1147</v>
      </c>
      <c r="U12" s="175" t="s">
        <v>1147</v>
      </c>
      <c r="W12" s="99"/>
      <c r="X12" s="99"/>
      <c r="Y12" s="99"/>
      <c r="Z12" s="218"/>
      <c r="AA12" s="99"/>
      <c r="AC12" s="175" t="s">
        <v>1198</v>
      </c>
      <c r="AD12" s="99"/>
      <c r="AF12" s="99"/>
      <c r="AG12" s="99"/>
      <c r="AH12" s="376"/>
      <c r="AI12" s="770"/>
      <c r="AJ12" s="43"/>
      <c r="AK12" s="415"/>
      <c r="AL12" s="415"/>
      <c r="AM12" s="415"/>
      <c r="AN12" s="415"/>
      <c r="AO12" s="415"/>
      <c r="AP12" s="415"/>
      <c r="AQ12" s="415"/>
      <c r="AR12" s="415"/>
      <c r="AS12" s="415"/>
      <c r="AT12" s="415"/>
      <c r="AU12" s="415"/>
      <c r="AV12" s="415"/>
      <c r="AW12" s="415"/>
      <c r="AX12" s="419" t="s">
        <v>1142</v>
      </c>
      <c r="AY12" s="419" t="s">
        <v>1137</v>
      </c>
      <c r="AZ12" s="419" t="str">
        <f t="shared" si="0"/>
        <v>ﾌﾟﾚｽﾄﾚｽﾄｺﾝｸﾘｰﾄ構造物工事土木一式工事</v>
      </c>
      <c r="BA12" s="419" t="s">
        <v>1167</v>
      </c>
      <c r="BB12" s="419" t="s">
        <v>1137</v>
      </c>
      <c r="BC12" s="419" t="s">
        <v>1434</v>
      </c>
      <c r="BD12" s="415"/>
    </row>
    <row r="13" spans="1:56" ht="14.25" customHeight="1">
      <c r="A13" s="43"/>
      <c r="B13" s="44" t="s">
        <v>491</v>
      </c>
      <c r="C13" s="43"/>
      <c r="D13" s="43"/>
      <c r="E13" s="43"/>
      <c r="F13" s="43"/>
      <c r="G13" s="43"/>
      <c r="H13" s="43"/>
      <c r="I13" s="43"/>
      <c r="J13" s="43"/>
      <c r="K13" s="43"/>
      <c r="L13" s="21"/>
      <c r="M13" s="18"/>
      <c r="N13" s="18" t="s">
        <v>471</v>
      </c>
      <c r="O13" s="18"/>
      <c r="P13" s="19" t="s">
        <v>365</v>
      </c>
      <c r="Q13" s="18"/>
      <c r="R13" s="18" t="s">
        <v>386</v>
      </c>
      <c r="S13" s="18"/>
      <c r="T13" s="175" t="s">
        <v>1148</v>
      </c>
      <c r="U13" s="175" t="s">
        <v>1148</v>
      </c>
      <c r="W13" s="99"/>
      <c r="X13" s="99"/>
      <c r="Y13" s="99"/>
      <c r="Z13" s="218"/>
      <c r="AA13" s="99"/>
      <c r="AC13" s="175" t="s">
        <v>1199</v>
      </c>
      <c r="AD13" s="99"/>
      <c r="AF13" s="99"/>
      <c r="AG13" s="99"/>
      <c r="AH13" s="376"/>
      <c r="AI13" s="362"/>
      <c r="AJ13" s="43"/>
      <c r="AK13" s="415"/>
      <c r="AL13" s="415"/>
      <c r="AM13" s="415"/>
      <c r="AN13" s="415"/>
      <c r="AO13" s="415"/>
      <c r="AP13" s="415"/>
      <c r="AQ13" s="415"/>
      <c r="AR13" s="415"/>
      <c r="AS13" s="415"/>
      <c r="AT13" s="415"/>
      <c r="AU13" s="415"/>
      <c r="AV13" s="415"/>
      <c r="AW13" s="415"/>
      <c r="AX13" s="419" t="s">
        <v>1143</v>
      </c>
      <c r="AY13" s="419" t="s">
        <v>1137</v>
      </c>
      <c r="AZ13" s="419" t="str">
        <f t="shared" si="0"/>
        <v>港湾工事土木一式工事</v>
      </c>
      <c r="BA13" s="419" t="s">
        <v>1143</v>
      </c>
      <c r="BB13" s="419" t="s">
        <v>1168</v>
      </c>
      <c r="BC13" s="419" t="s">
        <v>1434</v>
      </c>
      <c r="BD13" s="415"/>
    </row>
    <row r="14" spans="1:56" ht="14.25" customHeight="1">
      <c r="A14" s="43"/>
      <c r="B14" s="43" t="s">
        <v>669</v>
      </c>
      <c r="C14" s="43"/>
      <c r="D14" s="43"/>
      <c r="E14" s="43"/>
      <c r="F14" s="43"/>
      <c r="G14" s="43"/>
      <c r="H14" s="43"/>
      <c r="I14" s="43"/>
      <c r="J14" s="43"/>
      <c r="K14" s="43"/>
      <c r="L14" s="17"/>
      <c r="N14" s="18" t="s">
        <v>472</v>
      </c>
      <c r="O14" s="18"/>
      <c r="P14" s="19" t="s">
        <v>366</v>
      </c>
      <c r="Q14" s="18"/>
      <c r="R14" s="18" t="s">
        <v>387</v>
      </c>
      <c r="S14" s="18"/>
      <c r="T14" s="175" t="s">
        <v>1149</v>
      </c>
      <c r="U14" s="175" t="s">
        <v>1149</v>
      </c>
      <c r="W14" s="99"/>
      <c r="X14" s="99"/>
      <c r="Y14" s="99"/>
      <c r="Z14" s="218"/>
      <c r="AA14" s="99"/>
      <c r="AC14" s="99" t="s">
        <v>1200</v>
      </c>
      <c r="AD14" s="99"/>
      <c r="AF14" s="99"/>
      <c r="AG14" s="99"/>
      <c r="AH14" s="376"/>
      <c r="AI14" s="362"/>
      <c r="AJ14" s="43"/>
      <c r="AK14" s="415"/>
      <c r="AL14" s="415"/>
      <c r="AM14" s="415"/>
      <c r="AN14" s="415"/>
      <c r="AO14" s="415"/>
      <c r="AP14" s="415"/>
      <c r="AQ14" s="415"/>
      <c r="AR14" s="415"/>
      <c r="AS14" s="415"/>
      <c r="AT14" s="415"/>
      <c r="AU14" s="415"/>
      <c r="AV14" s="415"/>
      <c r="AW14" s="415"/>
      <c r="AX14" s="419" t="s">
        <v>1143</v>
      </c>
      <c r="AY14" s="419" t="s">
        <v>1144</v>
      </c>
      <c r="AZ14" s="419" t="str">
        <f t="shared" si="0"/>
        <v>港湾工事しゅんせつ工事</v>
      </c>
      <c r="BA14" s="419" t="s">
        <v>1143</v>
      </c>
      <c r="BB14" s="419" t="s">
        <v>1168</v>
      </c>
      <c r="BC14" s="419" t="s">
        <v>1434</v>
      </c>
      <c r="BD14" s="415"/>
    </row>
    <row r="15" spans="1:56" ht="14.25" customHeight="1">
      <c r="A15" s="43"/>
      <c r="B15" s="44" t="s">
        <v>633</v>
      </c>
      <c r="C15" s="43"/>
      <c r="D15" s="43"/>
      <c r="E15" s="43"/>
      <c r="F15" s="43"/>
      <c r="G15" s="43"/>
      <c r="H15" s="43"/>
      <c r="I15" s="43"/>
      <c r="J15" s="43"/>
      <c r="K15" s="43"/>
      <c r="L15" s="17"/>
      <c r="N15" s="18" t="s">
        <v>473</v>
      </c>
      <c r="O15" s="18"/>
      <c r="P15" s="19" t="s">
        <v>367</v>
      </c>
      <c r="Q15" s="18"/>
      <c r="R15" s="18" t="s">
        <v>388</v>
      </c>
      <c r="S15" s="18"/>
      <c r="T15" s="175" t="s">
        <v>1150</v>
      </c>
      <c r="U15" s="175" t="s">
        <v>1151</v>
      </c>
      <c r="W15" s="99"/>
      <c r="X15" s="99"/>
      <c r="Y15" s="99"/>
      <c r="Z15" s="218"/>
      <c r="AA15" s="99"/>
      <c r="AC15" s="99" t="s">
        <v>1201</v>
      </c>
      <c r="AD15" s="99"/>
      <c r="AF15" s="99"/>
      <c r="AG15" s="99"/>
      <c r="AH15" s="376"/>
      <c r="AI15" s="362"/>
      <c r="AJ15" s="43"/>
      <c r="AK15" s="415"/>
      <c r="AL15" s="415"/>
      <c r="AM15" s="415"/>
      <c r="AN15" s="415"/>
      <c r="AO15" s="415"/>
      <c r="AP15" s="415"/>
      <c r="AQ15" s="415"/>
      <c r="AR15" s="415"/>
      <c r="AS15" s="415"/>
      <c r="AT15" s="415"/>
      <c r="AU15" s="415"/>
      <c r="AV15" s="415"/>
      <c r="AW15" s="415"/>
      <c r="AX15" s="419" t="s">
        <v>1145</v>
      </c>
      <c r="AY15" s="419" t="s">
        <v>1146</v>
      </c>
      <c r="AZ15" s="419" t="str">
        <f>AX15&amp;AY15</f>
        <v>機械設備工事機械器具設置工事</v>
      </c>
      <c r="BA15" s="419" t="s">
        <v>1145</v>
      </c>
      <c r="BB15" s="419" t="s">
        <v>1169</v>
      </c>
      <c r="BC15" s="419" t="s">
        <v>1170</v>
      </c>
      <c r="BD15" s="415"/>
    </row>
    <row r="16" spans="1:56" ht="14.25" customHeight="1">
      <c r="A16" s="43"/>
      <c r="B16" s="43" t="s">
        <v>442</v>
      </c>
      <c r="C16" s="43"/>
      <c r="D16" s="43"/>
      <c r="E16" s="43"/>
      <c r="F16" s="43"/>
      <c r="G16" s="43"/>
      <c r="H16" s="43"/>
      <c r="I16" s="43"/>
      <c r="J16" s="43"/>
      <c r="K16" s="43"/>
      <c r="L16" s="17"/>
      <c r="N16" s="18" t="s">
        <v>576</v>
      </c>
      <c r="O16" s="18"/>
      <c r="P16" s="19" t="s">
        <v>368</v>
      </c>
      <c r="Q16" s="18"/>
      <c r="R16" s="20"/>
      <c r="S16" s="18"/>
      <c r="T16" s="175" t="s">
        <v>1152</v>
      </c>
      <c r="U16" s="175" t="s">
        <v>1153</v>
      </c>
      <c r="W16" s="99"/>
      <c r="X16" s="99"/>
      <c r="Y16" s="99"/>
      <c r="Z16" s="218"/>
      <c r="AA16" s="99"/>
      <c r="AC16" s="99" t="s">
        <v>1202</v>
      </c>
      <c r="AD16" s="99"/>
      <c r="AF16" s="99"/>
      <c r="AG16" s="99"/>
      <c r="AH16" s="376"/>
      <c r="AI16" s="362"/>
      <c r="AJ16" s="43"/>
      <c r="AK16" s="415"/>
      <c r="AL16" s="415"/>
      <c r="AM16" s="415"/>
      <c r="AN16" s="415"/>
      <c r="AO16" s="415"/>
      <c r="AP16" s="415"/>
      <c r="AQ16" s="415"/>
      <c r="AR16" s="415"/>
      <c r="AS16" s="415"/>
      <c r="AT16" s="415"/>
      <c r="AU16" s="415"/>
      <c r="AV16" s="415"/>
      <c r="AW16" s="415"/>
      <c r="AX16" s="419" t="s">
        <v>1145</v>
      </c>
      <c r="AY16" s="419" t="s">
        <v>1141</v>
      </c>
      <c r="AZ16" s="419" t="str">
        <f t="shared" ref="AZ16:AZ31" si="1">AX16&amp;AY16</f>
        <v>機械設備工事鋼構造物工事</v>
      </c>
      <c r="BA16" s="419" t="s">
        <v>1145</v>
      </c>
      <c r="BB16" s="419" t="s">
        <v>1169</v>
      </c>
      <c r="BC16" s="419" t="s">
        <v>1170</v>
      </c>
      <c r="BD16" s="415"/>
    </row>
    <row r="17" spans="1:56" ht="14.25" customHeight="1">
      <c r="A17" s="43"/>
      <c r="B17" s="431"/>
      <c r="C17" s="43"/>
      <c r="D17" s="43"/>
      <c r="E17" s="43"/>
      <c r="F17" s="43"/>
      <c r="G17" s="43"/>
      <c r="H17" s="43"/>
      <c r="I17" s="43"/>
      <c r="J17" s="43"/>
      <c r="K17" s="43"/>
      <c r="L17" s="17"/>
      <c r="M17" s="18"/>
      <c r="N17" s="18" t="s">
        <v>561</v>
      </c>
      <c r="O17" s="18"/>
      <c r="P17" s="19" t="s">
        <v>369</v>
      </c>
      <c r="Q17" s="18"/>
      <c r="R17" s="18"/>
      <c r="S17" s="18"/>
      <c r="T17" s="175" t="s">
        <v>1154</v>
      </c>
      <c r="U17" s="175" t="s">
        <v>1155</v>
      </c>
      <c r="W17" s="99"/>
      <c r="X17" s="99"/>
      <c r="Y17" s="99"/>
      <c r="Z17" s="218"/>
      <c r="AA17" s="99"/>
      <c r="AC17" s="20"/>
      <c r="AD17" s="99"/>
      <c r="AF17" s="99"/>
      <c r="AG17" s="99"/>
      <c r="AH17" s="376"/>
      <c r="AI17" s="362"/>
      <c r="AJ17" s="43"/>
      <c r="AK17" s="415"/>
      <c r="AL17" s="415"/>
      <c r="AM17" s="415"/>
      <c r="AN17" s="415"/>
      <c r="AO17" s="415"/>
      <c r="AP17" s="415"/>
      <c r="AQ17" s="415"/>
      <c r="AR17" s="415"/>
      <c r="AS17" s="415"/>
      <c r="AT17" s="415"/>
      <c r="AU17" s="415"/>
      <c r="AV17" s="415"/>
      <c r="AW17" s="415"/>
      <c r="AX17" s="419" t="s">
        <v>1147</v>
      </c>
      <c r="AY17" s="419" t="s">
        <v>1147</v>
      </c>
      <c r="AZ17" s="419" t="str">
        <f t="shared" si="1"/>
        <v>塗装工事塗装工事</v>
      </c>
      <c r="BA17" s="419" t="s">
        <v>1171</v>
      </c>
      <c r="BB17" s="419" t="s">
        <v>1147</v>
      </c>
      <c r="BC17" s="419" t="s">
        <v>1170</v>
      </c>
      <c r="BD17" s="415"/>
    </row>
    <row r="18" spans="1:56" ht="14.25" customHeight="1" thickBot="1">
      <c r="A18" s="43"/>
      <c r="B18" s="44" t="s">
        <v>445</v>
      </c>
      <c r="C18" s="43"/>
      <c r="D18" s="43"/>
      <c r="E18" s="43"/>
      <c r="F18" s="43" t="s">
        <v>355</v>
      </c>
      <c r="G18" s="43" t="s">
        <v>422</v>
      </c>
      <c r="H18" s="43"/>
      <c r="I18" s="43"/>
      <c r="J18" s="43"/>
      <c r="K18" s="43"/>
      <c r="L18" s="17"/>
      <c r="N18" s="18" t="s">
        <v>1176</v>
      </c>
      <c r="O18" s="18"/>
      <c r="P18" s="19" t="s">
        <v>370</v>
      </c>
      <c r="Q18" s="18"/>
      <c r="R18" s="18"/>
      <c r="S18" s="18"/>
      <c r="T18" s="175" t="s">
        <v>1153</v>
      </c>
      <c r="U18" s="175" t="s">
        <v>1156</v>
      </c>
      <c r="W18" s="99"/>
      <c r="X18" s="99"/>
      <c r="Y18" s="99"/>
      <c r="Z18" s="218"/>
      <c r="AA18" s="99"/>
      <c r="AC18" s="99"/>
      <c r="AD18" s="99"/>
      <c r="AF18" s="99"/>
      <c r="AG18" s="99"/>
      <c r="AH18" s="376"/>
      <c r="AI18" s="362"/>
      <c r="AJ18" s="43"/>
      <c r="AK18" s="415"/>
      <c r="AL18" s="415"/>
      <c r="AM18" s="415"/>
      <c r="AN18" s="415"/>
      <c r="AO18" s="415"/>
      <c r="AP18" s="415"/>
      <c r="AQ18" s="415"/>
      <c r="AR18" s="415"/>
      <c r="AS18" s="415"/>
      <c r="AT18" s="415"/>
      <c r="AU18" s="415"/>
      <c r="AV18" s="415"/>
      <c r="AW18" s="415"/>
      <c r="AX18" s="419" t="s">
        <v>1152</v>
      </c>
      <c r="AY18" s="419" t="s">
        <v>1147</v>
      </c>
      <c r="AZ18" s="419" t="str">
        <f t="shared" si="1"/>
        <v>維持修繕工事塗装工事</v>
      </c>
      <c r="BA18" s="419" t="s">
        <v>1171</v>
      </c>
      <c r="BB18" s="419" t="s">
        <v>1147</v>
      </c>
      <c r="BC18" s="419" t="s">
        <v>1170</v>
      </c>
      <c r="BD18" s="415"/>
    </row>
    <row r="19" spans="1:56" ht="14.25" customHeight="1" thickTop="1">
      <c r="A19" s="43"/>
      <c r="B19" s="64" t="s">
        <v>209</v>
      </c>
      <c r="C19" s="180" t="s">
        <v>208</v>
      </c>
      <c r="D19" s="178" t="s">
        <v>1286</v>
      </c>
      <c r="E19" s="34" t="s">
        <v>354</v>
      </c>
      <c r="F19" s="34" t="s">
        <v>421</v>
      </c>
      <c r="G19" s="35"/>
      <c r="H19" s="43"/>
      <c r="I19" s="43"/>
      <c r="J19" s="43"/>
      <c r="K19" s="43"/>
      <c r="L19" s="17"/>
      <c r="N19" s="18" t="s">
        <v>470</v>
      </c>
      <c r="O19" s="18"/>
      <c r="P19" s="19" t="s">
        <v>371</v>
      </c>
      <c r="Q19" s="18"/>
      <c r="R19" s="18"/>
      <c r="S19" s="18"/>
      <c r="T19" s="175" t="s">
        <v>1151</v>
      </c>
      <c r="U19" s="175" t="s">
        <v>1157</v>
      </c>
      <c r="W19" s="99"/>
      <c r="X19" s="99"/>
      <c r="Y19" s="99"/>
      <c r="Z19" s="218"/>
      <c r="AA19" s="99"/>
      <c r="AC19" s="99"/>
      <c r="AD19" s="99"/>
      <c r="AF19" s="99"/>
      <c r="AG19" s="99"/>
      <c r="AH19" s="376"/>
      <c r="AI19" s="362"/>
      <c r="AJ19" s="43"/>
      <c r="AK19" s="415"/>
      <c r="AL19" s="415"/>
      <c r="AM19" s="415"/>
      <c r="AN19" s="415"/>
      <c r="AO19" s="415"/>
      <c r="AP19" s="415"/>
      <c r="AQ19" s="415"/>
      <c r="AR19" s="415"/>
      <c r="AS19" s="415"/>
      <c r="AT19" s="415"/>
      <c r="AU19" s="415"/>
      <c r="AV19" s="415"/>
      <c r="AW19" s="415"/>
      <c r="AX19" s="419" t="s">
        <v>1148</v>
      </c>
      <c r="AY19" s="419" t="s">
        <v>1148</v>
      </c>
      <c r="AZ19" s="419" t="str">
        <f t="shared" si="1"/>
        <v>造園工事造園工事</v>
      </c>
      <c r="BA19" s="419" t="s">
        <v>1148</v>
      </c>
      <c r="BB19" s="419" t="s">
        <v>1148</v>
      </c>
      <c r="BC19" s="419" t="s">
        <v>1170</v>
      </c>
      <c r="BD19" s="415"/>
    </row>
    <row r="20" spans="1:56" ht="14.25" customHeight="1">
      <c r="A20" s="43"/>
      <c r="B20" s="65" t="s">
        <v>268</v>
      </c>
      <c r="C20" s="236"/>
      <c r="D20" s="188"/>
      <c r="E20" s="49"/>
      <c r="F20" s="50"/>
      <c r="G20" s="36"/>
      <c r="H20" s="43" t="s">
        <v>227</v>
      </c>
      <c r="I20" s="43"/>
      <c r="J20" s="43"/>
      <c r="K20" s="43"/>
      <c r="L20" s="17"/>
      <c r="N20" s="18" t="s">
        <v>203</v>
      </c>
      <c r="O20" s="18"/>
      <c r="P20" s="19" t="s">
        <v>372</v>
      </c>
      <c r="Q20" s="18"/>
      <c r="R20" s="18"/>
      <c r="S20" s="18"/>
      <c r="T20" s="175" t="s">
        <v>1158</v>
      </c>
      <c r="U20" s="175"/>
      <c r="W20" s="99"/>
      <c r="X20" s="99"/>
      <c r="Y20" s="99"/>
      <c r="Z20" s="218"/>
      <c r="AA20" s="99"/>
      <c r="AC20" s="99"/>
      <c r="AD20" s="99"/>
      <c r="AF20" s="99"/>
      <c r="AG20" s="99"/>
      <c r="AH20" s="376"/>
      <c r="AI20" s="362"/>
      <c r="AJ20" s="43"/>
      <c r="AK20" s="415"/>
      <c r="AL20" s="415"/>
      <c r="AM20" s="415"/>
      <c r="AN20" s="415"/>
      <c r="AO20" s="415"/>
      <c r="AP20" s="415"/>
      <c r="AQ20" s="415"/>
      <c r="AR20" s="415"/>
      <c r="AS20" s="415"/>
      <c r="AT20" s="415"/>
      <c r="AU20" s="415"/>
      <c r="AV20" s="415"/>
      <c r="AW20" s="415"/>
      <c r="AX20" s="419" t="s">
        <v>1149</v>
      </c>
      <c r="AY20" s="419" t="s">
        <v>1149</v>
      </c>
      <c r="AZ20" s="419" t="str">
        <f t="shared" si="1"/>
        <v>さく井工事さく井工事</v>
      </c>
      <c r="BA20" s="419" t="s">
        <v>1149</v>
      </c>
      <c r="BB20" s="419" t="s">
        <v>1149</v>
      </c>
      <c r="BC20" s="419" t="s">
        <v>1170</v>
      </c>
      <c r="BD20" s="415"/>
    </row>
    <row r="21" spans="1:56" ht="14.25" customHeight="1">
      <c r="A21" s="43"/>
      <c r="B21" s="66" t="s">
        <v>226</v>
      </c>
      <c r="C21" s="237"/>
      <c r="D21" s="189"/>
      <c r="E21" s="51"/>
      <c r="F21" s="52"/>
      <c r="G21" s="37"/>
      <c r="H21" s="43" t="s">
        <v>228</v>
      </c>
      <c r="I21" s="43"/>
      <c r="J21" s="43"/>
      <c r="K21" s="43"/>
      <c r="L21" s="17"/>
      <c r="N21" s="18" t="s">
        <v>1571</v>
      </c>
      <c r="O21" s="18"/>
      <c r="P21" s="19" t="s">
        <v>373</v>
      </c>
      <c r="Q21" s="18"/>
      <c r="R21" s="18"/>
      <c r="S21" s="18"/>
      <c r="T21" s="175"/>
      <c r="U21" s="175"/>
      <c r="W21" s="99"/>
      <c r="X21" s="99"/>
      <c r="Y21" s="99"/>
      <c r="Z21" s="218"/>
      <c r="AA21" s="99"/>
      <c r="AC21" s="99"/>
      <c r="AD21" s="99"/>
      <c r="AF21" s="99"/>
      <c r="AG21" s="99"/>
      <c r="AH21" s="376"/>
      <c r="AI21" s="362"/>
      <c r="AJ21" s="43"/>
      <c r="AK21" s="415"/>
      <c r="AL21" s="415"/>
      <c r="AM21" s="415"/>
      <c r="AN21" s="415"/>
      <c r="AO21" s="415"/>
      <c r="AP21" s="415"/>
      <c r="AQ21" s="415"/>
      <c r="AR21" s="415"/>
      <c r="AS21" s="415"/>
      <c r="AT21" s="415"/>
      <c r="AU21" s="415"/>
      <c r="AV21" s="415"/>
      <c r="AW21" s="415"/>
      <c r="AX21" s="419" t="s">
        <v>1150</v>
      </c>
      <c r="AY21" s="419" t="s">
        <v>1139</v>
      </c>
      <c r="AZ21" s="419" t="str">
        <f t="shared" si="1"/>
        <v>法面処理工事とび・土工・コンクリート工事</v>
      </c>
      <c r="BA21" s="419" t="s">
        <v>1150</v>
      </c>
      <c r="BB21" s="419" t="s">
        <v>1139</v>
      </c>
      <c r="BC21" s="419" t="s">
        <v>1434</v>
      </c>
      <c r="BD21" s="415"/>
    </row>
    <row r="22" spans="1:56" ht="14.25" customHeight="1">
      <c r="A22" s="43"/>
      <c r="B22" s="66" t="s">
        <v>226</v>
      </c>
      <c r="C22" s="237"/>
      <c r="D22" s="189"/>
      <c r="E22" s="51"/>
      <c r="F22" s="52"/>
      <c r="G22" s="37"/>
      <c r="H22" s="43" t="s">
        <v>229</v>
      </c>
      <c r="I22" s="43"/>
      <c r="J22" s="43"/>
      <c r="K22" s="43"/>
      <c r="L22" s="17"/>
      <c r="N22" s="18" t="s">
        <v>1570</v>
      </c>
      <c r="O22" s="18"/>
      <c r="P22" s="19" t="s">
        <v>374</v>
      </c>
      <c r="Q22" s="18"/>
      <c r="R22" s="18"/>
      <c r="S22" s="18"/>
      <c r="T22" s="412"/>
      <c r="U22" s="412"/>
      <c r="W22" s="99"/>
      <c r="X22" s="99"/>
      <c r="Y22" s="99"/>
      <c r="Z22" s="218"/>
      <c r="AA22" s="99"/>
      <c r="AC22" s="99"/>
      <c r="AD22" s="99"/>
      <c r="AF22" s="99"/>
      <c r="AG22" s="99"/>
      <c r="AH22" s="376"/>
      <c r="AI22" s="362"/>
      <c r="AJ22" s="43"/>
      <c r="AK22" s="415"/>
      <c r="AL22" s="415"/>
      <c r="AM22" s="415"/>
      <c r="AN22" s="415"/>
      <c r="AO22" s="415"/>
      <c r="AP22" s="415"/>
      <c r="AQ22" s="415"/>
      <c r="AR22" s="415"/>
      <c r="AS22" s="415"/>
      <c r="AT22" s="415"/>
      <c r="AU22" s="415"/>
      <c r="AV22" s="415"/>
      <c r="AW22" s="415"/>
      <c r="AX22" s="419" t="s">
        <v>1151</v>
      </c>
      <c r="AY22" s="419" t="s">
        <v>1151</v>
      </c>
      <c r="AZ22" s="419" t="str">
        <f t="shared" si="1"/>
        <v>電気工事電気工事</v>
      </c>
      <c r="BA22" s="419" t="s">
        <v>1172</v>
      </c>
      <c r="BB22" s="419" t="s">
        <v>1151</v>
      </c>
      <c r="BC22" s="419" t="s">
        <v>1170</v>
      </c>
      <c r="BD22" s="415"/>
    </row>
    <row r="23" spans="1:56" ht="14.25" customHeight="1">
      <c r="A23" s="43"/>
      <c r="B23" s="66" t="s">
        <v>226</v>
      </c>
      <c r="C23" s="237"/>
      <c r="D23" s="189"/>
      <c r="E23" s="51"/>
      <c r="F23" s="52"/>
      <c r="G23" s="37"/>
      <c r="H23" s="43" t="s">
        <v>230</v>
      </c>
      <c r="I23" s="43"/>
      <c r="J23" s="43"/>
      <c r="K23" s="43"/>
      <c r="L23" s="17"/>
      <c r="N23" s="18" t="s">
        <v>204</v>
      </c>
      <c r="O23" s="18"/>
      <c r="P23" s="19" t="s">
        <v>375</v>
      </c>
      <c r="Q23" s="18"/>
      <c r="R23" s="18"/>
      <c r="S23" s="18"/>
      <c r="T23" s="175"/>
      <c r="U23" s="175"/>
      <c r="W23" s="99"/>
      <c r="X23" s="99"/>
      <c r="Y23" s="99"/>
      <c r="Z23" s="218"/>
      <c r="AA23" s="99"/>
      <c r="AC23" s="99"/>
      <c r="AD23" s="99"/>
      <c r="AF23" s="99"/>
      <c r="AG23" s="99"/>
      <c r="AH23" s="376"/>
      <c r="AI23" s="362"/>
      <c r="AJ23" s="43"/>
      <c r="AK23" s="415"/>
      <c r="AL23" s="415"/>
      <c r="AM23" s="415"/>
      <c r="AN23" s="415"/>
      <c r="AO23" s="415"/>
      <c r="AP23" s="415"/>
      <c r="AQ23" s="415"/>
      <c r="AR23" s="415"/>
      <c r="AS23" s="415"/>
      <c r="AT23" s="415"/>
      <c r="AU23" s="415"/>
      <c r="AV23" s="415"/>
      <c r="AW23" s="415"/>
      <c r="AX23" s="419" t="s">
        <v>1151</v>
      </c>
      <c r="AY23" s="419" t="s">
        <v>1156</v>
      </c>
      <c r="AZ23" s="419" t="str">
        <f t="shared" si="1"/>
        <v>電気工事消防施設工事</v>
      </c>
      <c r="BA23" s="419" t="s">
        <v>1172</v>
      </c>
      <c r="BB23" s="419" t="s">
        <v>1151</v>
      </c>
      <c r="BC23" s="419" t="s">
        <v>1170</v>
      </c>
      <c r="BD23" s="415"/>
    </row>
    <row r="24" spans="1:56" ht="14.25" customHeight="1">
      <c r="A24" s="43"/>
      <c r="B24" s="66" t="s">
        <v>226</v>
      </c>
      <c r="C24" s="238"/>
      <c r="D24" s="190"/>
      <c r="E24" s="51"/>
      <c r="F24" s="52"/>
      <c r="G24" s="37"/>
      <c r="H24" s="43" t="s">
        <v>231</v>
      </c>
      <c r="I24" s="43"/>
      <c r="J24" s="43"/>
      <c r="K24" s="43"/>
      <c r="L24" s="17"/>
      <c r="N24" s="18" t="s">
        <v>205</v>
      </c>
      <c r="O24" s="18"/>
      <c r="P24" s="19" t="s">
        <v>376</v>
      </c>
      <c r="Q24" s="18"/>
      <c r="R24" s="18"/>
      <c r="S24" s="18"/>
      <c r="T24" s="175"/>
      <c r="U24" s="175"/>
      <c r="W24" s="99"/>
      <c r="X24" s="99"/>
      <c r="Y24" s="99"/>
      <c r="Z24" s="218"/>
      <c r="AA24" s="99"/>
      <c r="AC24" s="99"/>
      <c r="AD24" s="99"/>
      <c r="AF24" s="99"/>
      <c r="AG24" s="99"/>
      <c r="AH24" s="376"/>
      <c r="AI24" s="362"/>
      <c r="AJ24" s="43"/>
      <c r="AK24" s="415"/>
      <c r="AL24" s="415"/>
      <c r="AM24" s="415"/>
      <c r="AN24" s="415"/>
      <c r="AO24" s="415"/>
      <c r="AP24" s="415"/>
      <c r="AQ24" s="415"/>
      <c r="AR24" s="415"/>
      <c r="AS24" s="415"/>
      <c r="AT24" s="415"/>
      <c r="AU24" s="415"/>
      <c r="AV24" s="415"/>
      <c r="AW24" s="415"/>
      <c r="AX24" s="419" t="s">
        <v>1152</v>
      </c>
      <c r="AY24" s="419" t="s">
        <v>1151</v>
      </c>
      <c r="AZ24" s="419" t="str">
        <f t="shared" si="1"/>
        <v>維持修繕工事電気工事</v>
      </c>
      <c r="BA24" s="419" t="s">
        <v>1172</v>
      </c>
      <c r="BB24" s="419" t="s">
        <v>1151</v>
      </c>
      <c r="BC24" s="419" t="s">
        <v>1170</v>
      </c>
      <c r="BD24" s="415"/>
    </row>
    <row r="25" spans="1:56" ht="14.25" customHeight="1">
      <c r="A25" s="43"/>
      <c r="B25" s="66" t="s">
        <v>226</v>
      </c>
      <c r="C25" s="238"/>
      <c r="D25" s="190"/>
      <c r="E25" s="51"/>
      <c r="F25" s="52"/>
      <c r="G25" s="37"/>
      <c r="H25" s="43" t="s">
        <v>333</v>
      </c>
      <c r="I25" s="43"/>
      <c r="J25" s="43"/>
      <c r="K25" s="43"/>
      <c r="L25" s="17"/>
      <c r="N25" s="18" t="s">
        <v>202</v>
      </c>
      <c r="O25" s="18"/>
      <c r="P25" s="19" t="s">
        <v>592</v>
      </c>
      <c r="Q25" s="18"/>
      <c r="R25" s="18"/>
      <c r="S25" s="18"/>
      <c r="T25" s="175"/>
      <c r="U25" s="175"/>
      <c r="W25" s="99"/>
      <c r="X25" s="99"/>
      <c r="Y25" s="99"/>
      <c r="Z25" s="218"/>
      <c r="AA25" s="99"/>
      <c r="AC25" s="99"/>
      <c r="AD25" s="99"/>
      <c r="AF25" s="99"/>
      <c r="AG25" s="99"/>
      <c r="AH25" s="376"/>
      <c r="AI25" s="362"/>
      <c r="AJ25" s="43"/>
      <c r="AK25" s="415"/>
      <c r="AL25" s="415"/>
      <c r="AM25" s="415"/>
      <c r="AN25" s="415"/>
      <c r="AO25" s="415"/>
      <c r="AP25" s="415"/>
      <c r="AQ25" s="415"/>
      <c r="AR25" s="415"/>
      <c r="AS25" s="415"/>
      <c r="AT25" s="415"/>
      <c r="AU25" s="415"/>
      <c r="AV25" s="415"/>
      <c r="AW25" s="415"/>
      <c r="AX25" s="419" t="s">
        <v>1154</v>
      </c>
      <c r="AY25" s="419" t="s">
        <v>1137</v>
      </c>
      <c r="AZ25" s="419" t="str">
        <f t="shared" si="1"/>
        <v>グラウト工事土木一式工事</v>
      </c>
      <c r="BA25" s="419" t="s">
        <v>1154</v>
      </c>
      <c r="BB25" s="419" t="s">
        <v>1173</v>
      </c>
      <c r="BC25" s="419" t="s">
        <v>1170</v>
      </c>
      <c r="BD25" s="415"/>
    </row>
    <row r="26" spans="1:56" ht="14.25" customHeight="1">
      <c r="A26" s="43"/>
      <c r="B26" s="67" t="s">
        <v>226</v>
      </c>
      <c r="C26" s="239"/>
      <c r="D26" s="191"/>
      <c r="E26" s="53"/>
      <c r="F26" s="54"/>
      <c r="G26" s="38"/>
      <c r="H26" s="43" t="s">
        <v>428</v>
      </c>
      <c r="I26" s="43"/>
      <c r="J26" s="43"/>
      <c r="K26" s="43"/>
      <c r="L26" s="17"/>
      <c r="N26" s="18" t="s">
        <v>202</v>
      </c>
      <c r="O26" s="18"/>
      <c r="P26" s="19" t="s">
        <v>593</v>
      </c>
      <c r="Q26" s="18"/>
      <c r="R26" s="18"/>
      <c r="S26" s="18"/>
      <c r="T26" s="175"/>
      <c r="U26" s="175"/>
      <c r="W26" s="99"/>
      <c r="X26" s="99"/>
      <c r="Y26" s="99"/>
      <c r="Z26" s="218"/>
      <c r="AA26" s="99"/>
      <c r="AC26" s="99"/>
      <c r="AD26" s="99"/>
      <c r="AF26" s="99"/>
      <c r="AG26" s="99"/>
      <c r="AH26" s="376"/>
      <c r="AI26" s="362"/>
      <c r="AJ26" s="43"/>
      <c r="AK26" s="415"/>
      <c r="AL26" s="415"/>
      <c r="AM26" s="415"/>
      <c r="AN26" s="415"/>
      <c r="AO26" s="415"/>
      <c r="AP26" s="415"/>
      <c r="AQ26" s="415"/>
      <c r="AR26" s="415"/>
      <c r="AS26" s="415"/>
      <c r="AT26" s="415"/>
      <c r="AU26" s="415"/>
      <c r="AV26" s="415"/>
      <c r="AW26" s="415"/>
      <c r="AX26" s="419" t="s">
        <v>1154</v>
      </c>
      <c r="AY26" s="419" t="s">
        <v>1139</v>
      </c>
      <c r="AZ26" s="419" t="str">
        <f t="shared" si="1"/>
        <v>グラウト工事とび・土工・コンクリート工事</v>
      </c>
      <c r="BA26" s="419" t="s">
        <v>1154</v>
      </c>
      <c r="BB26" s="419" t="s">
        <v>1173</v>
      </c>
      <c r="BC26" s="419" t="s">
        <v>1170</v>
      </c>
      <c r="BD26" s="415"/>
    </row>
    <row r="27" spans="1:56" ht="14.25" customHeight="1">
      <c r="A27" s="43"/>
      <c r="B27" s="68" t="s">
        <v>185</v>
      </c>
      <c r="C27" s="183" t="s">
        <v>189</v>
      </c>
      <c r="D27" s="359"/>
      <c r="E27" s="55" t="s">
        <v>357</v>
      </c>
      <c r="F27" s="56" t="s">
        <v>308</v>
      </c>
      <c r="G27" s="39" t="s">
        <v>8</v>
      </c>
      <c r="H27" s="43"/>
      <c r="I27" s="43"/>
      <c r="J27" s="43"/>
      <c r="K27" s="43"/>
      <c r="L27" s="17"/>
      <c r="N27" s="20"/>
      <c r="O27" s="18"/>
      <c r="P27" s="19" t="s">
        <v>594</v>
      </c>
      <c r="Q27" s="18"/>
      <c r="R27" s="18"/>
      <c r="S27" s="18"/>
      <c r="T27" s="175"/>
      <c r="U27" s="175"/>
      <c r="W27" s="99"/>
      <c r="X27" s="99"/>
      <c r="Y27" s="99"/>
      <c r="Z27" s="218"/>
      <c r="AA27" s="99"/>
      <c r="AC27" s="99"/>
      <c r="AD27" s="99"/>
      <c r="AF27" s="99"/>
      <c r="AG27" s="99"/>
      <c r="AH27" s="376"/>
      <c r="AI27" s="362"/>
      <c r="AJ27" s="43"/>
      <c r="AK27" s="415"/>
      <c r="AL27" s="415"/>
      <c r="AM27" s="415"/>
      <c r="AN27" s="415"/>
      <c r="AO27" s="415"/>
      <c r="AP27" s="415"/>
      <c r="AQ27" s="415"/>
      <c r="AR27" s="415"/>
      <c r="AS27" s="415"/>
      <c r="AT27" s="415"/>
      <c r="AU27" s="415"/>
      <c r="AV27" s="415"/>
      <c r="AW27" s="415"/>
      <c r="AX27" s="419" t="s">
        <v>1153</v>
      </c>
      <c r="AY27" s="419" t="s">
        <v>1153</v>
      </c>
      <c r="AZ27" s="419" t="str">
        <f t="shared" si="1"/>
        <v>管工事管工事</v>
      </c>
      <c r="BA27" s="419" t="s">
        <v>1153</v>
      </c>
      <c r="BB27" s="419" t="s">
        <v>1174</v>
      </c>
      <c r="BC27" s="419" t="s">
        <v>1170</v>
      </c>
      <c r="BD27" s="415"/>
    </row>
    <row r="28" spans="1:56" ht="14.25" customHeight="1">
      <c r="A28" s="43"/>
      <c r="B28" s="66" t="s">
        <v>185</v>
      </c>
      <c r="C28" s="182" t="s">
        <v>191</v>
      </c>
      <c r="D28" s="189"/>
      <c r="E28" s="51" t="s">
        <v>1855</v>
      </c>
      <c r="F28" s="52" t="s">
        <v>308</v>
      </c>
      <c r="G28" s="37" t="s">
        <v>9</v>
      </c>
      <c r="H28" s="43"/>
      <c r="I28" s="43"/>
      <c r="J28" s="43"/>
      <c r="K28" s="43"/>
      <c r="L28" s="17"/>
      <c r="N28" s="18"/>
      <c r="O28" s="18"/>
      <c r="P28" s="19" t="s">
        <v>595</v>
      </c>
      <c r="Q28" s="18"/>
      <c r="R28" s="18"/>
      <c r="S28" s="18"/>
      <c r="T28" s="175"/>
      <c r="U28" s="175"/>
      <c r="W28" s="99"/>
      <c r="X28" s="99"/>
      <c r="Y28" s="99"/>
      <c r="Z28" s="218"/>
      <c r="AA28" s="99"/>
      <c r="AC28" s="99"/>
      <c r="AD28" s="99"/>
      <c r="AF28" s="99"/>
      <c r="AG28" s="99"/>
      <c r="AH28" s="376"/>
      <c r="AI28" s="362"/>
      <c r="AJ28" s="43"/>
      <c r="AK28" s="415"/>
      <c r="AL28" s="415"/>
      <c r="AM28" s="415"/>
      <c r="AN28" s="415"/>
      <c r="AO28" s="415"/>
      <c r="AP28" s="415"/>
      <c r="AQ28" s="415"/>
      <c r="AR28" s="415"/>
      <c r="AS28" s="415"/>
      <c r="AT28" s="415"/>
      <c r="AU28" s="415"/>
      <c r="AV28" s="415"/>
      <c r="AW28" s="415"/>
      <c r="AX28" s="419" t="s">
        <v>1153</v>
      </c>
      <c r="AY28" s="419" t="s">
        <v>1155</v>
      </c>
      <c r="AZ28" s="419" t="str">
        <f t="shared" si="1"/>
        <v>管工事水道施設工事</v>
      </c>
      <c r="BA28" s="419" t="s">
        <v>1153</v>
      </c>
      <c r="BB28" s="419" t="s">
        <v>1174</v>
      </c>
      <c r="BC28" s="419" t="s">
        <v>1170</v>
      </c>
      <c r="BD28" s="415"/>
    </row>
    <row r="29" spans="1:56" ht="14.25" customHeight="1">
      <c r="A29" s="43"/>
      <c r="B29" s="66" t="s">
        <v>185</v>
      </c>
      <c r="C29" s="182" t="s">
        <v>194</v>
      </c>
      <c r="D29" s="189"/>
      <c r="E29" s="51" t="s">
        <v>1856</v>
      </c>
      <c r="F29" s="52" t="s">
        <v>308</v>
      </c>
      <c r="G29" s="37" t="s">
        <v>10</v>
      </c>
      <c r="H29" s="43"/>
      <c r="I29" s="43"/>
      <c r="J29" s="43"/>
      <c r="K29" s="43"/>
      <c r="L29" s="17"/>
      <c r="N29" s="18"/>
      <c r="O29" s="18"/>
      <c r="P29" s="19" t="s">
        <v>596</v>
      </c>
      <c r="Q29" s="18"/>
      <c r="R29" s="18"/>
      <c r="S29" s="18"/>
      <c r="T29" s="175"/>
      <c r="U29" s="175"/>
      <c r="W29" s="99"/>
      <c r="X29" s="99"/>
      <c r="Y29" s="99"/>
      <c r="Z29" s="218"/>
      <c r="AA29" s="99"/>
      <c r="AC29" s="99"/>
      <c r="AD29" s="99"/>
      <c r="AF29" s="99"/>
      <c r="AG29" s="99"/>
      <c r="AH29" s="376"/>
      <c r="AI29" s="362"/>
      <c r="AJ29" s="43"/>
      <c r="AK29" s="415"/>
      <c r="AL29" s="415"/>
      <c r="AM29" s="415"/>
      <c r="AN29" s="415"/>
      <c r="AO29" s="415"/>
      <c r="AP29" s="415"/>
      <c r="AQ29" s="415"/>
      <c r="AR29" s="415"/>
      <c r="AS29" s="415"/>
      <c r="AT29" s="415"/>
      <c r="AU29" s="415"/>
      <c r="AV29" s="415"/>
      <c r="AW29" s="415"/>
      <c r="AX29" s="419" t="s">
        <v>1158</v>
      </c>
      <c r="AY29" s="419" t="s">
        <v>1157</v>
      </c>
      <c r="AZ29" s="419" t="str">
        <f t="shared" si="1"/>
        <v>通信設備工事電気通信工事</v>
      </c>
      <c r="BA29" s="419" t="s">
        <v>1158</v>
      </c>
      <c r="BB29" s="419" t="s">
        <v>1157</v>
      </c>
      <c r="BC29" s="419" t="s">
        <v>1170</v>
      </c>
      <c r="BD29" s="415"/>
    </row>
    <row r="30" spans="1:56" ht="14.25" customHeight="1">
      <c r="A30" s="43"/>
      <c r="B30" s="66" t="s">
        <v>185</v>
      </c>
      <c r="C30" s="182"/>
      <c r="D30" s="189"/>
      <c r="E30" s="51"/>
      <c r="F30" s="52"/>
      <c r="G30" s="37"/>
      <c r="H30" s="43"/>
      <c r="I30" s="43"/>
      <c r="J30" s="43"/>
      <c r="K30" s="43"/>
      <c r="L30" s="17"/>
      <c r="M30" s="18"/>
      <c r="N30" s="18"/>
      <c r="O30" s="18"/>
      <c r="P30" s="19" t="s">
        <v>597</v>
      </c>
      <c r="Q30" s="18"/>
      <c r="R30" s="18"/>
      <c r="S30" s="18"/>
      <c r="T30" s="175"/>
      <c r="U30" s="175"/>
      <c r="W30" s="99"/>
      <c r="X30" s="99"/>
      <c r="Y30" s="99"/>
      <c r="Z30" s="218"/>
      <c r="AA30" s="99"/>
      <c r="AC30" s="99"/>
      <c r="AD30" s="99"/>
      <c r="AF30" s="99"/>
      <c r="AG30" s="99"/>
      <c r="AH30" s="376"/>
      <c r="AI30" s="362"/>
      <c r="AJ30" s="43"/>
      <c r="AK30" s="415"/>
      <c r="AL30" s="415"/>
      <c r="AM30" s="415"/>
      <c r="AN30" s="415"/>
      <c r="AO30" s="415"/>
      <c r="AP30" s="415"/>
      <c r="AQ30" s="415"/>
      <c r="AR30" s="415"/>
      <c r="AS30" s="415"/>
      <c r="AT30" s="415"/>
      <c r="AU30" s="415"/>
      <c r="AV30" s="415"/>
      <c r="AW30" s="415"/>
      <c r="AX30" s="419" t="s">
        <v>1136</v>
      </c>
      <c r="AY30" s="419" t="s">
        <v>1141</v>
      </c>
      <c r="AZ30" s="419" t="str">
        <f t="shared" si="1"/>
        <v>一般土木工事鋼構造物工事</v>
      </c>
      <c r="BA30" s="419"/>
      <c r="BB30" s="419"/>
      <c r="BC30" s="419" t="s">
        <v>1175</v>
      </c>
      <c r="BD30" s="415"/>
    </row>
    <row r="31" spans="1:56" ht="14.25" customHeight="1">
      <c r="A31" s="43"/>
      <c r="B31" s="68" t="s">
        <v>185</v>
      </c>
      <c r="C31" s="183"/>
      <c r="D31" s="360"/>
      <c r="E31" s="55"/>
      <c r="F31" s="56"/>
      <c r="G31" s="39"/>
      <c r="H31" s="43"/>
      <c r="I31" s="43"/>
      <c r="J31" s="43"/>
      <c r="K31" s="43"/>
      <c r="L31" s="17"/>
      <c r="M31" s="18"/>
      <c r="N31" s="18"/>
      <c r="O31" s="18"/>
      <c r="P31" s="19" t="s">
        <v>598</v>
      </c>
      <c r="Q31" s="18"/>
      <c r="R31" s="18"/>
      <c r="S31" s="18"/>
      <c r="T31" s="175"/>
      <c r="U31" s="175"/>
      <c r="W31" s="99"/>
      <c r="X31" s="99"/>
      <c r="Y31" s="99"/>
      <c r="Z31" s="218"/>
      <c r="AA31" s="99"/>
      <c r="AC31" s="99"/>
      <c r="AD31" s="99"/>
      <c r="AF31" s="99"/>
      <c r="AG31" s="99"/>
      <c r="AH31" s="376"/>
      <c r="AI31" s="362"/>
      <c r="AJ31" s="43"/>
      <c r="AK31" s="415"/>
      <c r="AL31" s="415"/>
      <c r="AM31" s="415"/>
      <c r="AN31" s="415"/>
      <c r="AO31" s="415"/>
      <c r="AP31" s="415"/>
      <c r="AQ31" s="415"/>
      <c r="AR31" s="415"/>
      <c r="AS31" s="415"/>
      <c r="AT31" s="415"/>
      <c r="AU31" s="415"/>
      <c r="AV31" s="415"/>
      <c r="AW31" s="415"/>
      <c r="AX31" s="419" t="s">
        <v>1152</v>
      </c>
      <c r="AY31" s="419" t="s">
        <v>1141</v>
      </c>
      <c r="AZ31" s="419" t="str">
        <f t="shared" si="1"/>
        <v>維持修繕工事鋼構造物工事</v>
      </c>
      <c r="BA31" s="419"/>
      <c r="BB31" s="419"/>
      <c r="BC31" s="419" t="s">
        <v>1175</v>
      </c>
      <c r="BD31" s="415"/>
    </row>
    <row r="32" spans="1:56" ht="14.25" customHeight="1" thickBot="1">
      <c r="A32" s="43"/>
      <c r="B32" s="65" t="s">
        <v>206</v>
      </c>
      <c r="C32" s="181" t="s">
        <v>198</v>
      </c>
      <c r="D32" s="359"/>
      <c r="E32" s="49" t="s">
        <v>1857</v>
      </c>
      <c r="F32" s="50" t="s">
        <v>297</v>
      </c>
      <c r="G32" s="36" t="s">
        <v>8</v>
      </c>
      <c r="H32" s="43"/>
      <c r="I32" s="43"/>
      <c r="J32" s="43"/>
      <c r="K32" s="43"/>
      <c r="L32" s="22"/>
      <c r="M32" s="23"/>
      <c r="N32" s="23"/>
      <c r="O32" s="23"/>
      <c r="P32" s="95"/>
      <c r="Q32" s="23"/>
      <c r="R32" s="23"/>
      <c r="S32" s="23"/>
      <c r="T32" s="413"/>
      <c r="U32" s="413"/>
      <c r="V32" s="97"/>
      <c r="W32" s="101"/>
      <c r="X32" s="101"/>
      <c r="Y32" s="101"/>
      <c r="Z32" s="219"/>
      <c r="AA32" s="101"/>
      <c r="AB32" s="97"/>
      <c r="AC32" s="97"/>
      <c r="AD32" s="101"/>
      <c r="AE32" s="97"/>
      <c r="AF32" s="101"/>
      <c r="AG32" s="101"/>
      <c r="AH32" s="378"/>
      <c r="AI32" s="371"/>
      <c r="AJ32" s="43"/>
      <c r="AK32" s="415"/>
      <c r="AL32" s="415"/>
      <c r="AM32" s="415"/>
      <c r="AN32" s="415"/>
      <c r="AO32" s="415"/>
      <c r="AP32" s="415"/>
      <c r="AQ32" s="415"/>
      <c r="AR32" s="415"/>
      <c r="AS32" s="415"/>
      <c r="AT32" s="415"/>
      <c r="AU32" s="415"/>
      <c r="AV32" s="415"/>
      <c r="AW32" s="415"/>
      <c r="AX32" s="415"/>
      <c r="AY32" s="415"/>
      <c r="AZ32" s="415"/>
      <c r="BA32" s="415"/>
      <c r="BB32" s="415"/>
      <c r="BC32" s="415"/>
      <c r="BD32" s="415"/>
    </row>
    <row r="33" spans="1:56" ht="14.25" customHeight="1">
      <c r="A33" s="43"/>
      <c r="B33" s="66" t="s">
        <v>206</v>
      </c>
      <c r="C33" s="182" t="s">
        <v>192</v>
      </c>
      <c r="D33" s="189"/>
      <c r="E33" s="51" t="s">
        <v>1858</v>
      </c>
      <c r="F33" s="52" t="s">
        <v>297</v>
      </c>
      <c r="G33" s="37" t="s">
        <v>9</v>
      </c>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15"/>
      <c r="AL33" s="415"/>
      <c r="AM33" s="415"/>
      <c r="AN33" s="415"/>
      <c r="AO33" s="415"/>
      <c r="AP33" s="415"/>
      <c r="AQ33" s="415"/>
      <c r="AR33" s="415"/>
      <c r="AS33" s="415"/>
      <c r="AT33" s="415"/>
      <c r="AU33" s="415"/>
      <c r="AV33" s="415"/>
      <c r="AW33" s="415"/>
      <c r="AX33" s="415"/>
      <c r="AY33" s="415"/>
      <c r="AZ33" s="415"/>
      <c r="BA33" s="415"/>
      <c r="BB33" s="415"/>
      <c r="BC33" s="415"/>
      <c r="BD33" s="415"/>
    </row>
    <row r="34" spans="1:56" ht="14.25" customHeight="1">
      <c r="A34" s="43"/>
      <c r="B34" s="66" t="s">
        <v>206</v>
      </c>
      <c r="C34" s="182" t="s">
        <v>195</v>
      </c>
      <c r="D34" s="189"/>
      <c r="E34" s="51" t="s">
        <v>1859</v>
      </c>
      <c r="F34" s="52" t="s">
        <v>297</v>
      </c>
      <c r="G34" s="37" t="s">
        <v>10</v>
      </c>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15"/>
      <c r="AL34" s="415"/>
      <c r="AM34" s="415"/>
      <c r="AN34" s="415"/>
      <c r="AO34" s="415"/>
      <c r="AP34" s="415"/>
      <c r="AQ34" s="415"/>
      <c r="AR34" s="415"/>
      <c r="AS34" s="415"/>
      <c r="AT34" s="415"/>
      <c r="AU34" s="415"/>
      <c r="AV34" s="415"/>
      <c r="AW34" s="415"/>
      <c r="AX34" s="415"/>
      <c r="AY34" s="415"/>
      <c r="AZ34" s="415"/>
      <c r="BA34" s="415"/>
      <c r="BB34" s="415"/>
      <c r="BC34" s="415"/>
      <c r="BD34" s="415"/>
    </row>
    <row r="35" spans="1:56" ht="14.25" customHeight="1">
      <c r="A35" s="43"/>
      <c r="B35" s="67" t="s">
        <v>206</v>
      </c>
      <c r="C35" s="184"/>
      <c r="D35" s="360"/>
      <c r="E35" s="53"/>
      <c r="F35" s="54"/>
      <c r="G35" s="38"/>
      <c r="H35" s="43"/>
      <c r="I35" s="43"/>
      <c r="J35" s="43"/>
      <c r="K35" s="43"/>
      <c r="L35" s="42" t="s">
        <v>468</v>
      </c>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15"/>
      <c r="AL35" s="415"/>
      <c r="AM35" s="415"/>
      <c r="AN35" s="415"/>
      <c r="AO35" s="415"/>
      <c r="AP35" s="415"/>
      <c r="AQ35" s="415"/>
      <c r="AR35" s="415"/>
      <c r="AS35" s="415"/>
      <c r="AT35" s="415"/>
      <c r="AU35" s="415"/>
      <c r="AV35" s="415"/>
      <c r="AW35" s="415"/>
      <c r="AX35" s="415"/>
      <c r="AY35" s="415"/>
      <c r="AZ35" s="415"/>
      <c r="BA35" s="415"/>
      <c r="BB35" s="415"/>
      <c r="BC35" s="415"/>
      <c r="BD35" s="415"/>
    </row>
    <row r="36" spans="1:56" ht="14.25" customHeight="1">
      <c r="A36" s="43"/>
      <c r="B36" s="68" t="s">
        <v>1614</v>
      </c>
      <c r="C36" s="183" t="s">
        <v>1846</v>
      </c>
      <c r="D36" s="359"/>
      <c r="E36" s="55" t="s">
        <v>1860</v>
      </c>
      <c r="F36" s="56" t="s">
        <v>298</v>
      </c>
      <c r="G36" s="39" t="s">
        <v>8</v>
      </c>
      <c r="H36" s="43"/>
      <c r="I36" s="43"/>
      <c r="J36" s="43"/>
      <c r="K36" s="43"/>
      <c r="L36" s="43" t="s">
        <v>476</v>
      </c>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15"/>
      <c r="AL36" s="415"/>
      <c r="AM36" s="415"/>
      <c r="AN36" s="415"/>
      <c r="AO36" s="415"/>
      <c r="AP36" s="415"/>
      <c r="AQ36" s="415"/>
      <c r="AR36" s="415"/>
      <c r="AS36" s="415"/>
      <c r="AT36" s="415"/>
      <c r="AU36" s="415"/>
      <c r="AV36" s="415"/>
      <c r="AW36" s="415"/>
      <c r="AX36" s="415"/>
      <c r="AY36" s="415"/>
      <c r="AZ36" s="415"/>
      <c r="BA36" s="415"/>
      <c r="BB36" s="415"/>
      <c r="BC36" s="415"/>
      <c r="BD36" s="415"/>
    </row>
    <row r="37" spans="1:56" ht="14.25" customHeight="1">
      <c r="A37" s="43"/>
      <c r="B37" s="66" t="s">
        <v>1614</v>
      </c>
      <c r="C37" s="182" t="s">
        <v>471</v>
      </c>
      <c r="D37" s="189"/>
      <c r="E37" s="51" t="s">
        <v>1861</v>
      </c>
      <c r="F37" s="52" t="s">
        <v>298</v>
      </c>
      <c r="G37" s="37" t="s">
        <v>9</v>
      </c>
      <c r="H37" s="43"/>
      <c r="I37" s="43"/>
      <c r="J37" s="43"/>
      <c r="K37" s="43"/>
      <c r="L37" s="43" t="s">
        <v>474</v>
      </c>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15"/>
      <c r="AL37" s="415"/>
      <c r="AM37" s="415"/>
      <c r="AN37" s="415"/>
      <c r="AO37" s="415"/>
      <c r="AP37" s="415"/>
      <c r="AQ37" s="415"/>
      <c r="AR37" s="415"/>
      <c r="AS37" s="415"/>
      <c r="AT37" s="415"/>
      <c r="AU37" s="415"/>
      <c r="AV37" s="415"/>
      <c r="AW37" s="415"/>
      <c r="AX37" s="415"/>
      <c r="AY37" s="415"/>
      <c r="AZ37" s="415"/>
      <c r="BA37" s="415"/>
      <c r="BB37" s="415"/>
      <c r="BC37" s="415"/>
      <c r="BD37" s="415"/>
    </row>
    <row r="38" spans="1:56" ht="14.25" customHeight="1">
      <c r="A38" s="43"/>
      <c r="B38" s="66" t="s">
        <v>1614</v>
      </c>
      <c r="C38" s="182" t="s">
        <v>472</v>
      </c>
      <c r="D38" s="189"/>
      <c r="E38" s="51" t="s">
        <v>1862</v>
      </c>
      <c r="F38" s="52" t="s">
        <v>298</v>
      </c>
      <c r="G38" s="37" t="s">
        <v>9</v>
      </c>
      <c r="H38" s="43"/>
      <c r="I38" s="43"/>
      <c r="J38" s="43"/>
      <c r="K38" s="43"/>
      <c r="L38" s="43" t="s">
        <v>446</v>
      </c>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15"/>
      <c r="AL38" s="415"/>
      <c r="AM38" s="415"/>
      <c r="AN38" s="415"/>
      <c r="AO38" s="415"/>
      <c r="AP38" s="415"/>
      <c r="AQ38" s="415"/>
      <c r="AR38" s="415"/>
      <c r="AS38" s="415"/>
      <c r="AT38" s="415"/>
      <c r="AU38" s="415"/>
      <c r="AV38" s="415"/>
      <c r="AW38" s="415"/>
      <c r="AX38" s="415"/>
      <c r="AY38" s="415"/>
      <c r="AZ38" s="415"/>
      <c r="BA38" s="415"/>
      <c r="BB38" s="415"/>
      <c r="BC38" s="415"/>
      <c r="BD38" s="415"/>
    </row>
    <row r="39" spans="1:56" ht="14.25" customHeight="1" thickBot="1">
      <c r="A39" s="43"/>
      <c r="B39" s="66" t="s">
        <v>1614</v>
      </c>
      <c r="C39" s="182" t="s">
        <v>473</v>
      </c>
      <c r="D39" s="189"/>
      <c r="E39" s="51" t="s">
        <v>1863</v>
      </c>
      <c r="F39" s="52" t="s">
        <v>298</v>
      </c>
      <c r="G39" s="37" t="s">
        <v>9</v>
      </c>
      <c r="H39" s="43"/>
      <c r="I39" s="43"/>
      <c r="J39" s="43"/>
      <c r="K39" s="43"/>
      <c r="L39" s="43" t="s">
        <v>456</v>
      </c>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15"/>
      <c r="AL39" s="415"/>
      <c r="AM39" s="415"/>
      <c r="AN39" s="415"/>
      <c r="AO39" s="415"/>
      <c r="AP39" s="415"/>
      <c r="AQ39" s="415"/>
      <c r="AR39" s="415"/>
      <c r="AS39" s="415"/>
      <c r="AT39" s="415"/>
      <c r="AU39" s="415"/>
      <c r="AV39" s="415"/>
      <c r="AW39" s="415"/>
      <c r="AX39" s="415"/>
      <c r="AY39" s="415"/>
      <c r="AZ39" s="415"/>
      <c r="BA39" s="415"/>
      <c r="BB39" s="415"/>
      <c r="BC39" s="415"/>
      <c r="BD39" s="415"/>
    </row>
    <row r="40" spans="1:56" ht="14.25" customHeight="1" thickTop="1">
      <c r="A40" s="43"/>
      <c r="B40" s="66" t="s">
        <v>1614</v>
      </c>
      <c r="C40" s="182" t="s">
        <v>575</v>
      </c>
      <c r="D40" s="189"/>
      <c r="E40" s="51" t="s">
        <v>1864</v>
      </c>
      <c r="F40" s="52" t="s">
        <v>298</v>
      </c>
      <c r="G40" s="37" t="s">
        <v>10</v>
      </c>
      <c r="H40" s="43"/>
      <c r="I40" s="43"/>
      <c r="J40" s="43"/>
      <c r="K40" s="43"/>
      <c r="L40" s="24" t="s">
        <v>423</v>
      </c>
      <c r="M40" s="24" t="s">
        <v>389</v>
      </c>
      <c r="N40" s="15" t="s">
        <v>393</v>
      </c>
      <c r="O40" s="1294" t="s">
        <v>394</v>
      </c>
      <c r="P40" s="1295"/>
      <c r="Q40" s="1295"/>
      <c r="R40" s="1295"/>
      <c r="S40" s="1295"/>
      <c r="T40" s="1295"/>
      <c r="U40" s="1295"/>
      <c r="V40" s="1296"/>
      <c r="W40" s="43"/>
      <c r="X40" s="43"/>
      <c r="Y40" s="43"/>
      <c r="Z40" s="43"/>
      <c r="AA40" s="43"/>
      <c r="AB40" s="43"/>
      <c r="AC40" s="43"/>
      <c r="AD40" s="43"/>
      <c r="AE40" s="43"/>
      <c r="AF40" s="43"/>
      <c r="AG40" s="43"/>
      <c r="AH40" s="43"/>
      <c r="AI40" s="43"/>
      <c r="AJ40" s="43"/>
      <c r="AK40" s="415"/>
      <c r="AL40" s="415"/>
      <c r="AM40" s="415"/>
      <c r="AN40" s="415"/>
      <c r="AO40" s="415"/>
      <c r="AP40" s="415"/>
      <c r="AQ40" s="415"/>
      <c r="AR40" s="415"/>
      <c r="AS40" s="415"/>
      <c r="AT40" s="415"/>
      <c r="AU40" s="415"/>
      <c r="AV40" s="415"/>
      <c r="AW40" s="415"/>
      <c r="AX40" s="415"/>
      <c r="AY40" s="415"/>
      <c r="AZ40" s="415"/>
      <c r="BA40" s="415"/>
      <c r="BB40" s="415"/>
      <c r="BC40" s="415"/>
      <c r="BD40" s="415"/>
    </row>
    <row r="41" spans="1:56" ht="14.25" customHeight="1">
      <c r="A41" s="43"/>
      <c r="B41" s="66" t="s">
        <v>1614</v>
      </c>
      <c r="C41" s="182"/>
      <c r="D41" s="189"/>
      <c r="E41" s="51"/>
      <c r="F41" s="52"/>
      <c r="G41" s="37"/>
      <c r="H41" s="43"/>
      <c r="I41" s="43"/>
      <c r="J41" s="43"/>
      <c r="K41" s="43"/>
      <c r="L41" s="27" t="str">
        <f t="shared" ref="L41:L83" si="2">INDEX($B$27:$G$47,MATCH(N41,$C$27:$C$47,0),4)</f>
        <v>２</v>
      </c>
      <c r="M41" s="1281" t="s">
        <v>390</v>
      </c>
      <c r="N41" s="1" t="str">
        <f t="shared" ref="N41:N48" si="3">L6</f>
        <v>工事成績</v>
      </c>
      <c r="O41" s="1278" t="str">
        <f>CONCATENATE("　○企業の工事成績評定点　（様式-",L41,"-１、様式-",L41,"-２）")</f>
        <v>　○企業の工事成績評定点　（様式-２-１、様式-２-２）</v>
      </c>
      <c r="P41" s="1279"/>
      <c r="Q41" s="1279"/>
      <c r="R41" s="1279"/>
      <c r="S41" s="1279"/>
      <c r="T41" s="1279"/>
      <c r="U41" s="1279"/>
      <c r="V41" s="1280"/>
      <c r="W41" s="43"/>
      <c r="X41" s="43"/>
      <c r="Y41" s="43"/>
      <c r="Z41" s="43"/>
      <c r="AA41" s="43"/>
      <c r="AB41" s="43"/>
      <c r="AC41" s="43"/>
      <c r="AD41" s="43"/>
      <c r="AE41" s="43"/>
      <c r="AF41" s="43"/>
      <c r="AG41" s="43"/>
      <c r="AH41" s="43"/>
      <c r="AI41" s="43"/>
      <c r="AJ41" s="43"/>
      <c r="AK41" s="415"/>
      <c r="AL41" s="415"/>
      <c r="AM41" s="415"/>
      <c r="AN41" s="415"/>
      <c r="AO41" s="415"/>
      <c r="AP41" s="415"/>
      <c r="AQ41" s="415"/>
      <c r="AR41" s="415"/>
      <c r="AS41" s="415"/>
      <c r="AT41" s="415"/>
      <c r="AU41" s="415"/>
      <c r="AV41" s="415"/>
      <c r="AW41" s="415"/>
      <c r="AX41" s="415"/>
      <c r="AY41" s="415"/>
      <c r="AZ41" s="415"/>
      <c r="BA41" s="415"/>
      <c r="BB41" s="415"/>
      <c r="BC41" s="415"/>
      <c r="BD41" s="415"/>
    </row>
    <row r="42" spans="1:56" ht="14.25" customHeight="1">
      <c r="A42" s="43"/>
      <c r="B42" s="66" t="s">
        <v>1614</v>
      </c>
      <c r="C42" s="182"/>
      <c r="D42" s="189"/>
      <c r="E42" s="51"/>
      <c r="F42" s="52"/>
      <c r="G42" s="37"/>
      <c r="H42" s="43"/>
      <c r="I42" s="43"/>
      <c r="J42" s="43"/>
      <c r="K42" s="43"/>
      <c r="L42" s="27" t="str">
        <f t="shared" si="2"/>
        <v>３</v>
      </c>
      <c r="M42" s="1282"/>
      <c r="N42" s="1" t="str">
        <f t="shared" si="3"/>
        <v>同種工事実績</v>
      </c>
      <c r="O42" s="1278" t="str">
        <f>CONCATENATE("　○企業の同種工事の施工実績　（様式-",L42,"）")</f>
        <v>　○企業の同種工事の施工実績　（様式-３）</v>
      </c>
      <c r="P42" s="1279"/>
      <c r="Q42" s="1279"/>
      <c r="R42" s="1279"/>
      <c r="S42" s="1279"/>
      <c r="T42" s="1279"/>
      <c r="U42" s="1279"/>
      <c r="V42" s="1280"/>
      <c r="W42" s="43"/>
      <c r="X42" s="43"/>
      <c r="Y42" s="43"/>
      <c r="Z42" s="43"/>
      <c r="AA42" s="43"/>
      <c r="AB42" s="43"/>
      <c r="AC42" s="43"/>
      <c r="AD42" s="43"/>
      <c r="AE42" s="43"/>
      <c r="AF42" s="43"/>
      <c r="AG42" s="43"/>
      <c r="AH42" s="43"/>
      <c r="AI42" s="43"/>
      <c r="AJ42" s="43"/>
      <c r="AK42" s="415"/>
      <c r="AL42" s="415"/>
      <c r="AM42" s="415"/>
      <c r="AN42" s="415"/>
      <c r="AO42" s="415"/>
      <c r="AP42" s="415"/>
      <c r="AQ42" s="415"/>
      <c r="AR42" s="415"/>
      <c r="AS42" s="415"/>
      <c r="AT42" s="415"/>
      <c r="AU42" s="415"/>
      <c r="AV42" s="415"/>
      <c r="AW42" s="415"/>
      <c r="AX42" s="415"/>
      <c r="AY42" s="415"/>
      <c r="AZ42" s="415"/>
      <c r="BA42" s="415"/>
      <c r="BB42" s="415"/>
      <c r="BC42" s="415"/>
      <c r="BD42" s="415"/>
    </row>
    <row r="43" spans="1:56" ht="14.25" customHeight="1">
      <c r="A43" s="43"/>
      <c r="B43" s="66" t="s">
        <v>1614</v>
      </c>
      <c r="C43" s="182"/>
      <c r="D43" s="189"/>
      <c r="E43" s="51"/>
      <c r="F43" s="52"/>
      <c r="G43" s="37"/>
      <c r="H43" s="43"/>
      <c r="I43" s="43"/>
      <c r="J43" s="43"/>
      <c r="K43" s="43"/>
      <c r="L43" s="27" t="str">
        <f t="shared" si="2"/>
        <v>４</v>
      </c>
      <c r="M43" s="1282"/>
      <c r="N43" s="1" t="str">
        <f t="shared" si="3"/>
        <v>優良工事表彰</v>
      </c>
      <c r="O43" s="1278" t="str">
        <f>CONCATENATE("　○企業の優良工事表彰（優良工事施工団体表彰）　（様式-",L43,"）")</f>
        <v>　○企業の優良工事表彰（優良工事施工団体表彰）　（様式-４）</v>
      </c>
      <c r="P43" s="1279"/>
      <c r="Q43" s="1279"/>
      <c r="R43" s="1279"/>
      <c r="S43" s="1279"/>
      <c r="T43" s="1279"/>
      <c r="U43" s="1279"/>
      <c r="V43" s="1280"/>
      <c r="W43" s="43"/>
      <c r="X43" s="43"/>
      <c r="Y43" s="43"/>
      <c r="Z43" s="43"/>
      <c r="AA43" s="43"/>
      <c r="AB43" s="43"/>
      <c r="AC43" s="43"/>
      <c r="AD43" s="43"/>
      <c r="AE43" s="43"/>
      <c r="AF43" s="43"/>
      <c r="AG43" s="43"/>
      <c r="AH43" s="43"/>
      <c r="AI43" s="43"/>
      <c r="AJ43" s="43"/>
      <c r="AK43" s="415"/>
      <c r="AL43" s="415"/>
      <c r="AM43" s="415"/>
      <c r="AN43" s="415"/>
      <c r="AO43" s="415"/>
      <c r="AP43" s="415"/>
      <c r="AQ43" s="415"/>
      <c r="AR43" s="415"/>
      <c r="AS43" s="415"/>
      <c r="AT43" s="415"/>
      <c r="AU43" s="415"/>
      <c r="AV43" s="415"/>
      <c r="AW43" s="415"/>
      <c r="AX43" s="415"/>
      <c r="AY43" s="415"/>
      <c r="AZ43" s="415"/>
      <c r="BA43" s="415"/>
      <c r="BB43" s="415"/>
      <c r="BC43" s="415"/>
      <c r="BD43" s="415"/>
    </row>
    <row r="44" spans="1:56" ht="14.25" customHeight="1">
      <c r="A44" s="43"/>
      <c r="B44" s="66" t="s">
        <v>1614</v>
      </c>
      <c r="C44" s="182"/>
      <c r="D44" s="189"/>
      <c r="E44" s="51"/>
      <c r="F44" s="52"/>
      <c r="G44" s="37"/>
      <c r="H44" s="43"/>
      <c r="I44" s="43"/>
      <c r="J44" s="43"/>
      <c r="K44" s="43"/>
      <c r="L44" s="27" t="e">
        <f t="shared" si="2"/>
        <v>#N/A</v>
      </c>
      <c r="M44" s="1282"/>
      <c r="N44" s="1" t="str">
        <f t="shared" si="3"/>
        <v>プラント保有</v>
      </c>
      <c r="O44" s="1278" t="e">
        <f>CONCATENATE("　○アスファルト合材プラント保有の有無　（様式-",L44,"）")</f>
        <v>#N/A</v>
      </c>
      <c r="P44" s="1279"/>
      <c r="Q44" s="1279"/>
      <c r="R44" s="1279"/>
      <c r="S44" s="1279"/>
      <c r="T44" s="1279"/>
      <c r="U44" s="1279"/>
      <c r="V44" s="1280"/>
      <c r="W44" s="43"/>
      <c r="X44" s="43"/>
      <c r="Y44" s="43"/>
      <c r="Z44" s="43"/>
      <c r="AA44" s="43"/>
      <c r="AB44" s="43"/>
      <c r="AC44" s="43"/>
      <c r="AD44" s="43"/>
      <c r="AE44" s="43"/>
      <c r="AF44" s="43"/>
      <c r="AG44" s="43"/>
      <c r="AH44" s="43"/>
      <c r="AI44" s="43"/>
      <c r="AJ44" s="43"/>
      <c r="AK44" s="415"/>
      <c r="AL44" s="415"/>
      <c r="AM44" s="415"/>
      <c r="AN44" s="415"/>
      <c r="AO44" s="415"/>
      <c r="AP44" s="415"/>
      <c r="AQ44" s="415"/>
      <c r="AR44" s="415"/>
      <c r="AS44" s="415"/>
      <c r="AT44" s="415"/>
      <c r="AU44" s="415"/>
      <c r="AV44" s="415"/>
      <c r="AW44" s="415"/>
      <c r="AX44" s="415"/>
      <c r="AY44" s="415"/>
      <c r="AZ44" s="415"/>
      <c r="BA44" s="415"/>
      <c r="BB44" s="415"/>
      <c r="BC44" s="415"/>
      <c r="BD44" s="415"/>
    </row>
    <row r="45" spans="1:56" ht="14.25" customHeight="1">
      <c r="A45" s="43"/>
      <c r="B45" s="68" t="s">
        <v>1614</v>
      </c>
      <c r="C45" s="183"/>
      <c r="D45" s="360"/>
      <c r="E45" s="55"/>
      <c r="F45" s="56"/>
      <c r="G45" s="39"/>
      <c r="H45" s="43"/>
      <c r="I45" s="43"/>
      <c r="J45" s="43"/>
      <c r="K45" s="43"/>
      <c r="L45" s="27" t="e">
        <f t="shared" si="2"/>
        <v>#N/A</v>
      </c>
      <c r="M45" s="1282"/>
      <c r="N45" s="1" t="str">
        <f t="shared" si="3"/>
        <v>法面機械保有</v>
      </c>
      <c r="O45" s="1278" t="e">
        <f>CONCATENATE("　○企業の○○機の保有の有無　（様式-",L45,"）")</f>
        <v>#N/A</v>
      </c>
      <c r="P45" s="1279"/>
      <c r="Q45" s="1279"/>
      <c r="R45" s="1279"/>
      <c r="S45" s="1279"/>
      <c r="T45" s="1279"/>
      <c r="U45" s="1279"/>
      <c r="V45" s="1280"/>
      <c r="W45" s="43"/>
      <c r="X45" s="43"/>
      <c r="Y45" s="43"/>
      <c r="Z45" s="43"/>
      <c r="AA45" s="43"/>
      <c r="AB45" s="43"/>
      <c r="AC45" s="43"/>
      <c r="AD45" s="43"/>
      <c r="AE45" s="43"/>
      <c r="AF45" s="43"/>
      <c r="AG45" s="43"/>
      <c r="AH45" s="43"/>
      <c r="AI45" s="43"/>
      <c r="AJ45" s="43"/>
      <c r="AK45" s="415"/>
      <c r="AL45" s="415"/>
      <c r="AM45" s="415"/>
      <c r="AN45" s="415"/>
      <c r="AO45" s="415"/>
      <c r="AP45" s="415"/>
      <c r="AQ45" s="415"/>
      <c r="AR45" s="415"/>
      <c r="AS45" s="415"/>
      <c r="AT45" s="415"/>
      <c r="AU45" s="415"/>
      <c r="AV45" s="415"/>
      <c r="AW45" s="415"/>
      <c r="AX45" s="415"/>
      <c r="AY45" s="415"/>
      <c r="AZ45" s="415"/>
      <c r="BA45" s="415"/>
      <c r="BB45" s="415"/>
      <c r="BC45" s="415"/>
      <c r="BD45" s="415"/>
    </row>
    <row r="46" spans="1:56" ht="14.25" customHeight="1">
      <c r="A46" s="43"/>
      <c r="B46" s="65" t="s">
        <v>207</v>
      </c>
      <c r="C46" s="181" t="s">
        <v>199</v>
      </c>
      <c r="D46" s="359"/>
      <c r="E46" s="49" t="s">
        <v>1865</v>
      </c>
      <c r="F46" s="50" t="s">
        <v>299</v>
      </c>
      <c r="G46" s="36" t="s">
        <v>8</v>
      </c>
      <c r="H46" s="43"/>
      <c r="I46" s="43"/>
      <c r="J46" s="43"/>
      <c r="K46" s="43"/>
      <c r="L46" s="27" t="e">
        <f t="shared" si="2"/>
        <v>#N/A</v>
      </c>
      <c r="M46" s="1282"/>
      <c r="N46" s="1" t="str">
        <f t="shared" si="3"/>
        <v>OPD制度参加登録</v>
      </c>
      <c r="O46" s="1278" t="e">
        <f>CONCATENATE("　○企業の継続能力（CPD）制度の参加登録　（様式-",L46,"）")</f>
        <v>#N/A</v>
      </c>
      <c r="P46" s="1279"/>
      <c r="Q46" s="1279"/>
      <c r="R46" s="1279"/>
      <c r="S46" s="1279"/>
      <c r="T46" s="1279"/>
      <c r="U46" s="1279"/>
      <c r="V46" s="1280"/>
      <c r="W46" s="43"/>
      <c r="X46" s="43"/>
      <c r="Y46" s="43"/>
      <c r="Z46" s="43"/>
      <c r="AA46" s="43"/>
      <c r="AB46" s="43"/>
      <c r="AC46" s="43"/>
      <c r="AD46" s="43"/>
      <c r="AE46" s="43"/>
      <c r="AF46" s="43"/>
      <c r="AG46" s="43"/>
      <c r="AH46" s="43"/>
      <c r="AI46" s="43"/>
      <c r="AJ46" s="43"/>
      <c r="AK46" s="415"/>
      <c r="AL46" s="415"/>
      <c r="AM46" s="415"/>
      <c r="AN46" s="415"/>
      <c r="AO46" s="415"/>
      <c r="AP46" s="415"/>
      <c r="AQ46" s="415"/>
      <c r="AR46" s="415"/>
      <c r="AS46" s="415"/>
      <c r="AT46" s="415"/>
      <c r="AU46" s="415"/>
      <c r="AV46" s="415"/>
      <c r="AW46" s="415"/>
      <c r="AX46" s="415"/>
      <c r="AY46" s="415"/>
      <c r="AZ46" s="415"/>
      <c r="BA46" s="415"/>
      <c r="BB46" s="415"/>
      <c r="BC46" s="415"/>
      <c r="BD46" s="415"/>
    </row>
    <row r="47" spans="1:56" ht="14.25" customHeight="1" thickBot="1">
      <c r="A47" s="43"/>
      <c r="B47" s="69" t="s">
        <v>207</v>
      </c>
      <c r="C47" s="185"/>
      <c r="D47" s="361"/>
      <c r="E47" s="57"/>
      <c r="F47" s="58"/>
      <c r="G47" s="40"/>
      <c r="H47" s="43"/>
      <c r="I47" s="43"/>
      <c r="J47" s="43"/>
      <c r="K47" s="43"/>
      <c r="L47" s="27" t="e">
        <f t="shared" si="2"/>
        <v>#N/A</v>
      </c>
      <c r="M47" s="1282"/>
      <c r="N47" s="1" t="str">
        <f t="shared" si="3"/>
        <v>-</v>
      </c>
      <c r="O47" s="1278" t="s">
        <v>492</v>
      </c>
      <c r="P47" s="1279"/>
      <c r="Q47" s="1279"/>
      <c r="R47" s="1279"/>
      <c r="S47" s="1279"/>
      <c r="T47" s="1279"/>
      <c r="U47" s="1279"/>
      <c r="V47" s="1280"/>
      <c r="W47" s="43"/>
      <c r="X47" s="43"/>
      <c r="Y47" s="43"/>
      <c r="Z47" s="43"/>
      <c r="AA47" s="43"/>
      <c r="AB47" s="43"/>
      <c r="AC47" s="43"/>
      <c r="AD47" s="43"/>
      <c r="AE47" s="43"/>
      <c r="AF47" s="43"/>
      <c r="AG47" s="43"/>
      <c r="AH47" s="43"/>
      <c r="AI47" s="43"/>
      <c r="AJ47" s="43"/>
      <c r="AK47" s="415"/>
      <c r="AL47" s="415"/>
      <c r="AM47" s="415"/>
      <c r="AN47" s="415"/>
      <c r="AO47" s="415"/>
      <c r="AP47" s="415"/>
      <c r="AQ47" s="415"/>
      <c r="AR47" s="415"/>
      <c r="AS47" s="415"/>
      <c r="AT47" s="415"/>
      <c r="AU47" s="415"/>
      <c r="AV47" s="415"/>
      <c r="AW47" s="415"/>
      <c r="AX47" s="415"/>
      <c r="AY47" s="415"/>
      <c r="AZ47" s="415"/>
      <c r="BA47" s="415"/>
      <c r="BB47" s="415"/>
      <c r="BC47" s="415"/>
      <c r="BD47" s="415"/>
    </row>
    <row r="48" spans="1:56" ht="14.25" customHeight="1" thickTop="1">
      <c r="A48" s="43"/>
      <c r="B48" s="86" t="s">
        <v>578</v>
      </c>
      <c r="C48" s="186" t="s">
        <v>580</v>
      </c>
      <c r="D48" s="192"/>
      <c r="E48" s="84"/>
      <c r="F48" s="89"/>
      <c r="G48" s="90"/>
      <c r="H48" s="43"/>
      <c r="I48" s="43"/>
      <c r="J48" s="43"/>
      <c r="K48" s="43"/>
      <c r="L48" s="27" t="e">
        <f t="shared" si="2"/>
        <v>#N/A</v>
      </c>
      <c r="M48" s="1283"/>
      <c r="N48" s="1">
        <f t="shared" si="3"/>
        <v>0</v>
      </c>
      <c r="O48" s="1287" t="s">
        <v>425</v>
      </c>
      <c r="P48" s="1288"/>
      <c r="Q48" s="1288"/>
      <c r="R48" s="1288"/>
      <c r="S48" s="1288"/>
      <c r="T48" s="1288"/>
      <c r="U48" s="1288"/>
      <c r="V48" s="1289"/>
      <c r="W48" s="43"/>
      <c r="X48" s="43"/>
      <c r="Y48" s="43"/>
      <c r="Z48" s="43"/>
      <c r="AA48" s="43"/>
      <c r="AB48" s="43"/>
      <c r="AC48" s="43"/>
      <c r="AD48" s="43"/>
      <c r="AE48" s="43"/>
      <c r="AF48" s="43"/>
      <c r="AG48" s="43"/>
      <c r="AH48" s="43"/>
      <c r="AI48" s="43"/>
      <c r="AJ48" s="43"/>
      <c r="AK48" s="415"/>
      <c r="AL48" s="415"/>
      <c r="AM48" s="415"/>
      <c r="AN48" s="415"/>
      <c r="AO48" s="415"/>
      <c r="AP48" s="415"/>
      <c r="AQ48" s="415"/>
      <c r="AR48" s="415"/>
      <c r="AS48" s="415"/>
      <c r="AT48" s="415"/>
      <c r="AU48" s="415"/>
      <c r="AV48" s="415"/>
      <c r="AW48" s="415"/>
      <c r="AX48" s="415"/>
      <c r="AY48" s="415"/>
      <c r="AZ48" s="415"/>
      <c r="BA48" s="415"/>
      <c r="BB48" s="415"/>
      <c r="BC48" s="415"/>
      <c r="BD48" s="415"/>
    </row>
    <row r="49" spans="1:56" ht="14.25" customHeight="1">
      <c r="A49" s="43"/>
      <c r="B49" s="83" t="s">
        <v>577</v>
      </c>
      <c r="C49" s="182" t="s">
        <v>581</v>
      </c>
      <c r="D49" s="193"/>
      <c r="E49" s="88"/>
      <c r="F49" s="91"/>
      <c r="G49" s="92"/>
      <c r="H49" s="43"/>
      <c r="I49" s="43"/>
      <c r="J49" s="43"/>
      <c r="K49" s="43"/>
      <c r="L49" s="27" t="e">
        <f t="shared" si="2"/>
        <v>#N/A</v>
      </c>
      <c r="M49" s="1290" t="s">
        <v>391</v>
      </c>
      <c r="N49" s="1" t="str">
        <f t="shared" ref="N49:N55" si="4">M6</f>
        <v>保有資格</v>
      </c>
      <c r="O49" s="1278" t="e">
        <f>CONCATENATE("　○配置予定技術者の資格　（様式-",L49,"）")</f>
        <v>#N/A</v>
      </c>
      <c r="P49" s="1279"/>
      <c r="Q49" s="1279"/>
      <c r="R49" s="1279"/>
      <c r="S49" s="1279"/>
      <c r="T49" s="1279"/>
      <c r="U49" s="1279"/>
      <c r="V49" s="1280"/>
      <c r="W49" s="43"/>
      <c r="X49" s="43"/>
      <c r="Y49" s="43"/>
      <c r="Z49" s="43"/>
      <c r="AA49" s="43"/>
      <c r="AB49" s="43"/>
      <c r="AC49" s="43"/>
      <c r="AD49" s="43"/>
      <c r="AE49" s="43"/>
      <c r="AF49" s="43"/>
      <c r="AG49" s="43"/>
      <c r="AH49" s="43"/>
      <c r="AI49" s="43"/>
      <c r="AJ49" s="43"/>
      <c r="AK49" s="415"/>
      <c r="AL49" s="415"/>
      <c r="AM49" s="415"/>
      <c r="AN49" s="415"/>
      <c r="AO49" s="415"/>
      <c r="AP49" s="415"/>
      <c r="AQ49" s="415"/>
      <c r="AR49" s="415"/>
      <c r="AS49" s="415"/>
      <c r="AT49" s="415"/>
      <c r="AU49" s="415"/>
      <c r="AV49" s="415"/>
      <c r="AW49" s="415"/>
      <c r="AX49" s="415"/>
      <c r="AY49" s="415"/>
      <c r="AZ49" s="415"/>
      <c r="BA49" s="415"/>
      <c r="BB49" s="415"/>
      <c r="BC49" s="415"/>
      <c r="BD49" s="415"/>
    </row>
    <row r="50" spans="1:56" ht="14.25" customHeight="1">
      <c r="A50" s="43"/>
      <c r="B50" s="83" t="s">
        <v>577</v>
      </c>
      <c r="C50" s="182" t="s">
        <v>583</v>
      </c>
      <c r="D50" s="193"/>
      <c r="E50" s="88"/>
      <c r="F50" s="91"/>
      <c r="G50" s="92"/>
      <c r="H50" s="43"/>
      <c r="I50" s="43"/>
      <c r="J50" s="43"/>
      <c r="K50" s="43"/>
      <c r="L50" s="27" t="str">
        <f t="shared" si="2"/>
        <v>６</v>
      </c>
      <c r="M50" s="1291"/>
      <c r="N50" s="1" t="str">
        <f t="shared" si="4"/>
        <v>同種工事経験</v>
      </c>
      <c r="O50" s="1278" t="str">
        <f>CONCATENATE("　○配置予定技術者の同種工事の施工経験　（様式-",L50,"）")</f>
        <v>　○配置予定技術者の同種工事の施工経験　（様式-６）</v>
      </c>
      <c r="P50" s="1279"/>
      <c r="Q50" s="1279"/>
      <c r="R50" s="1279"/>
      <c r="S50" s="1279"/>
      <c r="T50" s="1279"/>
      <c r="U50" s="1279"/>
      <c r="V50" s="1280"/>
      <c r="W50" s="43"/>
      <c r="X50" s="43"/>
      <c r="Y50" s="43"/>
      <c r="Z50" s="43"/>
      <c r="AA50" s="43"/>
      <c r="AB50" s="43"/>
      <c r="AC50" s="43"/>
      <c r="AD50" s="43"/>
      <c r="AE50" s="43"/>
      <c r="AF50" s="43"/>
      <c r="AG50" s="43"/>
      <c r="AH50" s="43"/>
      <c r="AI50" s="43"/>
      <c r="AJ50" s="43"/>
      <c r="AK50" s="415"/>
      <c r="AL50" s="415"/>
      <c r="AM50" s="415"/>
      <c r="AN50" s="415"/>
      <c r="AO50" s="415"/>
      <c r="AP50" s="415"/>
      <c r="AQ50" s="415"/>
      <c r="AR50" s="415"/>
      <c r="AS50" s="415"/>
      <c r="AT50" s="415"/>
      <c r="AU50" s="415"/>
      <c r="AV50" s="415"/>
      <c r="AW50" s="415"/>
      <c r="AX50" s="415"/>
      <c r="AY50" s="415"/>
      <c r="AZ50" s="415"/>
      <c r="BA50" s="415"/>
      <c r="BB50" s="415"/>
      <c r="BC50" s="415"/>
      <c r="BD50" s="415"/>
    </row>
    <row r="51" spans="1:56" ht="14.25" customHeight="1">
      <c r="A51" s="43"/>
      <c r="B51" s="83" t="s">
        <v>577</v>
      </c>
      <c r="C51" s="182" t="s">
        <v>585</v>
      </c>
      <c r="D51" s="193"/>
      <c r="E51" s="88"/>
      <c r="F51" s="91"/>
      <c r="G51" s="92"/>
      <c r="H51" s="43"/>
      <c r="I51" s="43"/>
      <c r="J51" s="43"/>
      <c r="K51" s="43"/>
      <c r="L51" s="27" t="str">
        <f t="shared" si="2"/>
        <v>７</v>
      </c>
      <c r="M51" s="1291"/>
      <c r="N51" s="1" t="str">
        <f t="shared" si="4"/>
        <v>技術者の表彰</v>
      </c>
      <c r="O51" s="1278" t="str">
        <f>CONCATENATE("　○配置予定技術者の優秀建設技術者表彰　（様式-",L51,"）")</f>
        <v>　○配置予定技術者の優秀建設技術者表彰　（様式-７）</v>
      </c>
      <c r="P51" s="1279"/>
      <c r="Q51" s="1279"/>
      <c r="R51" s="1279"/>
      <c r="S51" s="1279"/>
      <c r="T51" s="1279"/>
      <c r="U51" s="1279"/>
      <c r="V51" s="1280"/>
      <c r="W51" s="43"/>
      <c r="X51" s="43"/>
      <c r="Y51" s="43"/>
      <c r="Z51" s="43"/>
      <c r="AA51" s="43"/>
      <c r="AB51" s="43"/>
      <c r="AC51" s="43"/>
      <c r="AD51" s="43"/>
      <c r="AE51" s="43"/>
      <c r="AF51" s="43"/>
      <c r="AG51" s="43"/>
      <c r="AH51" s="43"/>
      <c r="AI51" s="43"/>
      <c r="AJ51" s="43"/>
      <c r="AK51" s="415"/>
      <c r="AL51" s="415"/>
      <c r="AM51" s="415"/>
      <c r="AN51" s="415"/>
      <c r="AO51" s="415"/>
      <c r="AP51" s="415"/>
      <c r="AQ51" s="415"/>
      <c r="AR51" s="415"/>
      <c r="AS51" s="415"/>
      <c r="AT51" s="415"/>
      <c r="AU51" s="415"/>
      <c r="AV51" s="415"/>
      <c r="AW51" s="415"/>
      <c r="AX51" s="415"/>
      <c r="AY51" s="415"/>
      <c r="AZ51" s="415"/>
      <c r="BA51" s="415"/>
      <c r="BB51" s="415"/>
      <c r="BC51" s="415"/>
      <c r="BD51" s="415"/>
    </row>
    <row r="52" spans="1:56" ht="14.25" customHeight="1">
      <c r="A52" s="43"/>
      <c r="B52" s="83" t="s">
        <v>577</v>
      </c>
      <c r="C52" s="182" t="s">
        <v>587</v>
      </c>
      <c r="D52" s="193"/>
      <c r="E52" s="88"/>
      <c r="F52" s="91"/>
      <c r="G52" s="92"/>
      <c r="H52" s="43"/>
      <c r="I52" s="43"/>
      <c r="J52" s="43"/>
      <c r="K52" s="43"/>
      <c r="L52" s="27" t="str">
        <f t="shared" si="2"/>
        <v>５</v>
      </c>
      <c r="M52" s="1291"/>
      <c r="N52" s="1" t="str">
        <f t="shared" si="4"/>
        <v>継続学習</v>
      </c>
      <c r="O52" s="1278" t="str">
        <f>CONCATENATE("　○配置予定技術者の継続学習　（様式-",L52,"）")</f>
        <v>　○配置予定技術者の継続学習　（様式-５）</v>
      </c>
      <c r="P52" s="1279"/>
      <c r="Q52" s="1279"/>
      <c r="R52" s="1279"/>
      <c r="S52" s="1279"/>
      <c r="T52" s="1279"/>
      <c r="U52" s="1279"/>
      <c r="V52" s="1280"/>
      <c r="W52" s="43"/>
      <c r="X52" s="43"/>
      <c r="Y52" s="43"/>
      <c r="Z52" s="43"/>
      <c r="AA52" s="43"/>
      <c r="AB52" s="43"/>
      <c r="AC52" s="43"/>
      <c r="AD52" s="43"/>
      <c r="AE52" s="43"/>
      <c r="AF52" s="43"/>
      <c r="AG52" s="43"/>
      <c r="AH52" s="43"/>
      <c r="AI52" s="43"/>
      <c r="AJ52" s="43"/>
      <c r="AK52" s="415"/>
      <c r="AL52" s="415"/>
      <c r="AM52" s="415"/>
      <c r="AN52" s="415"/>
      <c r="AO52" s="415"/>
      <c r="AP52" s="415"/>
      <c r="AQ52" s="415"/>
      <c r="AR52" s="415"/>
      <c r="AS52" s="415"/>
      <c r="AT52" s="415"/>
      <c r="AU52" s="415"/>
      <c r="AV52" s="415"/>
      <c r="AW52" s="415"/>
      <c r="AX52" s="415"/>
      <c r="AY52" s="415"/>
      <c r="AZ52" s="415"/>
      <c r="BA52" s="415"/>
      <c r="BB52" s="415"/>
      <c r="BC52" s="415"/>
      <c r="BD52" s="415"/>
    </row>
    <row r="53" spans="1:56" ht="14.25" customHeight="1">
      <c r="A53" s="43"/>
      <c r="B53" s="83" t="s">
        <v>577</v>
      </c>
      <c r="C53" s="182" t="s">
        <v>628</v>
      </c>
      <c r="D53" s="193"/>
      <c r="E53" s="88"/>
      <c r="F53" s="91"/>
      <c r="G53" s="92"/>
      <c r="H53" s="43"/>
      <c r="I53" s="43"/>
      <c r="J53" s="43"/>
      <c r="K53" s="43"/>
      <c r="L53" s="27" t="e">
        <f t="shared" si="2"/>
        <v>#N/A</v>
      </c>
      <c r="M53" s="1291"/>
      <c r="N53" s="1" t="str">
        <f t="shared" si="4"/>
        <v>技術者の成績</v>
      </c>
      <c r="O53" s="1278" t="e">
        <f>CONCATENATE("　○配置予定技術者の工事成績評定点　（様式-",L53,"-１、様式-",L53,"-２）")</f>
        <v>#N/A</v>
      </c>
      <c r="P53" s="1279"/>
      <c r="Q53" s="1279"/>
      <c r="R53" s="1279"/>
      <c r="S53" s="1279"/>
      <c r="T53" s="1279"/>
      <c r="U53" s="1279"/>
      <c r="V53" s="1280"/>
      <c r="W53" s="43"/>
      <c r="X53" s="43"/>
      <c r="Y53" s="43"/>
      <c r="Z53" s="43"/>
      <c r="AA53" s="43"/>
      <c r="AB53" s="43"/>
      <c r="AC53" s="43"/>
      <c r="AD53" s="43"/>
      <c r="AE53" s="43"/>
      <c r="AF53" s="43"/>
      <c r="AG53" s="43"/>
      <c r="AH53" s="43"/>
      <c r="AI53" s="43"/>
      <c r="AJ53" s="43"/>
      <c r="AK53" s="415"/>
      <c r="AL53" s="415"/>
      <c r="AM53" s="415"/>
      <c r="AN53" s="415"/>
      <c r="AO53" s="415"/>
      <c r="AP53" s="415"/>
      <c r="AQ53" s="415"/>
      <c r="AR53" s="415"/>
      <c r="AS53" s="415"/>
      <c r="AT53" s="415"/>
      <c r="AU53" s="415"/>
      <c r="AV53" s="415"/>
      <c r="AW53" s="415"/>
      <c r="AX53" s="415"/>
      <c r="AY53" s="415"/>
      <c r="AZ53" s="415"/>
      <c r="BA53" s="415"/>
      <c r="BB53" s="415"/>
      <c r="BC53" s="415"/>
      <c r="BD53" s="415"/>
    </row>
    <row r="54" spans="1:56" ht="14.25" customHeight="1">
      <c r="A54" s="43"/>
      <c r="B54" s="83" t="s">
        <v>577</v>
      </c>
      <c r="C54" s="182" t="s">
        <v>629</v>
      </c>
      <c r="D54" s="193"/>
      <c r="E54" s="88"/>
      <c r="F54" s="91"/>
      <c r="G54" s="92"/>
      <c r="H54" s="43"/>
      <c r="I54" s="43"/>
      <c r="J54" s="43"/>
      <c r="K54" s="43"/>
      <c r="L54" s="27" t="e">
        <f t="shared" si="2"/>
        <v>#N/A</v>
      </c>
      <c r="M54" s="1291"/>
      <c r="N54" s="1" t="str">
        <f t="shared" si="4"/>
        <v>-</v>
      </c>
      <c r="O54" s="1278" t="s">
        <v>395</v>
      </c>
      <c r="P54" s="1279"/>
      <c r="Q54" s="1279"/>
      <c r="R54" s="1279"/>
      <c r="S54" s="1279"/>
      <c r="T54" s="1279"/>
      <c r="U54" s="1279"/>
      <c r="V54" s="1280"/>
      <c r="W54" s="43"/>
      <c r="X54" s="43"/>
      <c r="Y54" s="43"/>
      <c r="Z54" s="43"/>
      <c r="AA54" s="43"/>
      <c r="AB54" s="43"/>
      <c r="AC54" s="43"/>
      <c r="AD54" s="43"/>
      <c r="AE54" s="43"/>
      <c r="AF54" s="43"/>
      <c r="AG54" s="43"/>
      <c r="AH54" s="43"/>
      <c r="AI54" s="43"/>
      <c r="AJ54" s="43"/>
      <c r="AK54" s="415"/>
      <c r="AL54" s="415"/>
      <c r="AM54" s="415"/>
      <c r="AN54" s="415"/>
      <c r="AO54" s="415"/>
      <c r="AP54" s="415"/>
      <c r="AQ54" s="415"/>
      <c r="AR54" s="415"/>
      <c r="AS54" s="415"/>
      <c r="AT54" s="415"/>
      <c r="AU54" s="415"/>
      <c r="AV54" s="415"/>
      <c r="AW54" s="415"/>
      <c r="AX54" s="415"/>
      <c r="AY54" s="415"/>
      <c r="AZ54" s="415"/>
      <c r="BA54" s="415"/>
      <c r="BB54" s="415"/>
      <c r="BC54" s="415"/>
      <c r="BD54" s="415"/>
    </row>
    <row r="55" spans="1:56" ht="14.25" customHeight="1">
      <c r="A55" s="43"/>
      <c r="B55" s="83" t="s">
        <v>577</v>
      </c>
      <c r="C55" s="182" t="s">
        <v>589</v>
      </c>
      <c r="D55" s="193"/>
      <c r="E55" s="88"/>
      <c r="F55" s="91"/>
      <c r="G55" s="92"/>
      <c r="H55" s="43"/>
      <c r="I55" s="43"/>
      <c r="J55" s="43"/>
      <c r="K55" s="43"/>
      <c r="L55" s="27" t="e">
        <f t="shared" si="2"/>
        <v>#N/A</v>
      </c>
      <c r="M55" s="1292"/>
      <c r="N55" s="1">
        <f t="shared" si="4"/>
        <v>0</v>
      </c>
      <c r="O55" s="1287" t="s">
        <v>426</v>
      </c>
      <c r="P55" s="1288"/>
      <c r="Q55" s="1288"/>
      <c r="R55" s="1288"/>
      <c r="S55" s="1288"/>
      <c r="T55" s="1288"/>
      <c r="U55" s="1288"/>
      <c r="V55" s="1289"/>
      <c r="W55" s="43"/>
      <c r="X55" s="43"/>
      <c r="Y55" s="43"/>
      <c r="Z55" s="43"/>
      <c r="AA55" s="43"/>
      <c r="AB55" s="43"/>
      <c r="AC55" s="43"/>
      <c r="AD55" s="43"/>
      <c r="AE55" s="43"/>
      <c r="AF55" s="43"/>
      <c r="AG55" s="43"/>
      <c r="AH55" s="43"/>
      <c r="AI55" s="43"/>
      <c r="AJ55" s="43"/>
      <c r="AK55" s="415"/>
      <c r="AL55" s="415"/>
      <c r="AM55" s="415"/>
      <c r="AN55" s="415"/>
      <c r="AO55" s="415"/>
      <c r="AP55" s="415"/>
      <c r="AQ55" s="415"/>
      <c r="AR55" s="415"/>
      <c r="AS55" s="415"/>
      <c r="AT55" s="415"/>
      <c r="AU55" s="415"/>
      <c r="AV55" s="415"/>
      <c r="AW55" s="415"/>
      <c r="AX55" s="415"/>
      <c r="AY55" s="415"/>
      <c r="AZ55" s="415"/>
      <c r="BA55" s="415"/>
      <c r="BB55" s="415"/>
      <c r="BC55" s="415"/>
      <c r="BD55" s="415"/>
    </row>
    <row r="56" spans="1:56" ht="14.25" customHeight="1" thickBot="1">
      <c r="A56" s="43"/>
      <c r="B56" s="87" t="s">
        <v>577</v>
      </c>
      <c r="C56" s="187" t="s">
        <v>591</v>
      </c>
      <c r="D56" s="194"/>
      <c r="E56" s="85"/>
      <c r="F56" s="93"/>
      <c r="G56" s="94"/>
      <c r="H56" s="43"/>
      <c r="I56" s="43"/>
      <c r="J56" s="43"/>
      <c r="K56" s="43"/>
      <c r="L56" s="27" t="e">
        <f t="shared" si="2"/>
        <v>#N/A</v>
      </c>
      <c r="M56" s="60" t="s">
        <v>1614</v>
      </c>
      <c r="N56" s="1" t="str">
        <f t="shared" ref="N56:N75" si="5">N6</f>
        <v>防災協定</v>
      </c>
      <c r="O56" s="1278" t="e">
        <f>CONCATENATE("　○防災協定の締結実績　（様式-",L56,"）")</f>
        <v>#N/A</v>
      </c>
      <c r="P56" s="1279"/>
      <c r="Q56" s="1279"/>
      <c r="R56" s="1279"/>
      <c r="S56" s="1279"/>
      <c r="T56" s="1279"/>
      <c r="U56" s="1279"/>
      <c r="V56" s="1280"/>
      <c r="W56" s="43"/>
      <c r="X56" s="43"/>
      <c r="Y56" s="43"/>
      <c r="Z56" s="43"/>
      <c r="AA56" s="43"/>
      <c r="AB56" s="43"/>
      <c r="AC56" s="43"/>
      <c r="AD56" s="43"/>
      <c r="AE56" s="43"/>
      <c r="AF56" s="43"/>
      <c r="AG56" s="43"/>
      <c r="AH56" s="43"/>
      <c r="AI56" s="43"/>
      <c r="AJ56" s="43"/>
      <c r="AK56" s="415"/>
      <c r="AL56" s="415"/>
      <c r="AM56" s="415"/>
      <c r="AN56" s="415"/>
      <c r="AO56" s="415"/>
      <c r="AP56" s="415"/>
      <c r="AQ56" s="415"/>
      <c r="AR56" s="415"/>
      <c r="AS56" s="415"/>
      <c r="AT56" s="415"/>
      <c r="AU56" s="415"/>
      <c r="AV56" s="415"/>
      <c r="AW56" s="415"/>
      <c r="AX56" s="415"/>
      <c r="AY56" s="415"/>
      <c r="AZ56" s="415"/>
      <c r="BA56" s="415"/>
      <c r="BB56" s="415"/>
      <c r="BC56" s="415"/>
      <c r="BD56" s="415"/>
    </row>
    <row r="57" spans="1:56" ht="14.25" customHeight="1" thickTop="1">
      <c r="A57" s="43"/>
      <c r="B57" s="43"/>
      <c r="C57" s="43"/>
      <c r="D57" s="43"/>
      <c r="E57" s="43"/>
      <c r="F57" s="43"/>
      <c r="G57" s="43"/>
      <c r="H57" s="43"/>
      <c r="I57" s="43"/>
      <c r="J57" s="43"/>
      <c r="K57" s="43"/>
      <c r="L57" s="27" t="e">
        <f t="shared" si="2"/>
        <v>#N/A</v>
      </c>
      <c r="M57" s="55"/>
      <c r="N57" s="1" t="str">
        <f t="shared" si="5"/>
        <v>BCP&amp;防災協定</v>
      </c>
      <c r="O57" s="1278" t="e">
        <f>CONCATENATE("　○事業継続計画（BCP）認定及び防災協定の締結実績　（様式-",L57,"）")</f>
        <v>#N/A</v>
      </c>
      <c r="P57" s="1279"/>
      <c r="Q57" s="1279"/>
      <c r="R57" s="1279"/>
      <c r="S57" s="1279"/>
      <c r="T57" s="1279"/>
      <c r="U57" s="1279"/>
      <c r="V57" s="1280"/>
      <c r="W57" s="43"/>
      <c r="X57" s="43"/>
      <c r="Y57" s="43"/>
      <c r="Z57" s="43"/>
      <c r="AA57" s="43"/>
      <c r="AB57" s="43"/>
      <c r="AC57" s="43"/>
      <c r="AD57" s="43"/>
      <c r="AE57" s="43"/>
      <c r="AF57" s="43"/>
      <c r="AG57" s="43"/>
      <c r="AH57" s="43"/>
      <c r="AI57" s="43"/>
      <c r="AJ57" s="43"/>
      <c r="AK57" s="415"/>
      <c r="AL57" s="415"/>
      <c r="AM57" s="415"/>
      <c r="AN57" s="415"/>
      <c r="AO57" s="415"/>
      <c r="AP57" s="415"/>
      <c r="AQ57" s="415"/>
      <c r="AR57" s="415"/>
      <c r="AS57" s="415"/>
      <c r="AT57" s="415"/>
      <c r="AU57" s="415"/>
      <c r="AV57" s="415"/>
      <c r="AW57" s="415"/>
      <c r="AX57" s="415"/>
      <c r="AY57" s="415"/>
      <c r="AZ57" s="415"/>
      <c r="BA57" s="415"/>
      <c r="BB57" s="415"/>
      <c r="BC57" s="415"/>
      <c r="BD57" s="415"/>
    </row>
    <row r="58" spans="1:56" ht="14.25" customHeight="1">
      <c r="A58" s="46" t="s">
        <v>448</v>
      </c>
      <c r="B58" s="43"/>
      <c r="C58" s="43"/>
      <c r="D58" s="43"/>
      <c r="E58" s="43"/>
      <c r="F58" s="43"/>
      <c r="G58" s="43"/>
      <c r="H58" s="43"/>
      <c r="I58" s="43"/>
      <c r="J58" s="43"/>
      <c r="K58" s="43"/>
      <c r="L58" s="27" t="e">
        <f t="shared" si="2"/>
        <v>#N/A</v>
      </c>
      <c r="M58" s="55"/>
      <c r="N58" s="1" t="str">
        <f t="shared" si="5"/>
        <v>家畜伝染病防疫協定</v>
      </c>
      <c r="O58" s="1278" t="e">
        <f>CONCATENATE("　○家畜伝染病防疫協定の締結実績　（様式-",L58,"）")</f>
        <v>#N/A</v>
      </c>
      <c r="P58" s="1279"/>
      <c r="Q58" s="1279"/>
      <c r="R58" s="1279"/>
      <c r="S58" s="1279"/>
      <c r="T58" s="1279"/>
      <c r="U58" s="1279"/>
      <c r="V58" s="1280"/>
      <c r="W58" s="43"/>
      <c r="X58" s="43"/>
      <c r="Y58" s="43"/>
      <c r="Z58" s="43"/>
      <c r="AA58" s="43"/>
      <c r="AB58" s="43"/>
      <c r="AC58" s="43"/>
      <c r="AD58" s="43"/>
      <c r="AE58" s="43"/>
      <c r="AF58" s="43"/>
      <c r="AG58" s="43"/>
      <c r="AH58" s="43"/>
      <c r="AI58" s="43"/>
      <c r="AJ58" s="43"/>
      <c r="AK58" s="415"/>
      <c r="AL58" s="415"/>
      <c r="AM58" s="415"/>
      <c r="AN58" s="415"/>
      <c r="AO58" s="415"/>
      <c r="AP58" s="415"/>
      <c r="AQ58" s="415"/>
      <c r="AR58" s="415"/>
      <c r="AS58" s="415"/>
      <c r="AT58" s="415"/>
      <c r="AU58" s="415"/>
      <c r="AV58" s="415"/>
      <c r="AW58" s="415"/>
      <c r="AX58" s="415"/>
      <c r="AY58" s="415"/>
      <c r="AZ58" s="415"/>
      <c r="BA58" s="415"/>
      <c r="BB58" s="415"/>
      <c r="BC58" s="415"/>
      <c r="BD58" s="415"/>
    </row>
    <row r="59" spans="1:56" ht="14.25" customHeight="1">
      <c r="A59" s="44" t="s">
        <v>484</v>
      </c>
      <c r="B59" s="44"/>
      <c r="C59" s="43"/>
      <c r="D59" s="43"/>
      <c r="E59" s="43"/>
      <c r="F59" s="43"/>
      <c r="G59" s="43"/>
      <c r="H59" s="43"/>
      <c r="I59" s="43"/>
      <c r="J59" s="43"/>
      <c r="K59" s="43"/>
      <c r="L59" s="27" t="e">
        <f t="shared" si="2"/>
        <v>#N/A</v>
      </c>
      <c r="M59" s="55"/>
      <c r="N59" s="1" t="str">
        <f t="shared" si="5"/>
        <v>BCP&amp;家畜伝染防疫病協定</v>
      </c>
      <c r="O59" s="1278" t="e">
        <f>CONCATENATE("　○事業継続計画（BCP）認定及び家畜伝染病防疫協定の締結実績　（様式-",L59,"）")</f>
        <v>#N/A</v>
      </c>
      <c r="P59" s="1279"/>
      <c r="Q59" s="1279"/>
      <c r="R59" s="1279"/>
      <c r="S59" s="1279"/>
      <c r="T59" s="1279"/>
      <c r="U59" s="1279"/>
      <c r="V59" s="1280"/>
      <c r="W59" s="43"/>
      <c r="X59" s="43"/>
      <c r="Y59" s="43"/>
      <c r="Z59" s="43"/>
      <c r="AA59" s="43"/>
      <c r="AB59" s="43"/>
      <c r="AC59" s="43"/>
      <c r="AD59" s="43"/>
      <c r="AE59" s="43"/>
      <c r="AF59" s="43"/>
      <c r="AG59" s="43"/>
      <c r="AH59" s="43"/>
      <c r="AI59" s="43"/>
      <c r="AJ59" s="43"/>
      <c r="AK59" s="415"/>
      <c r="AL59" s="415"/>
      <c r="AM59" s="415"/>
      <c r="AN59" s="415"/>
      <c r="AO59" s="415"/>
      <c r="AP59" s="415"/>
      <c r="AQ59" s="415"/>
      <c r="AR59" s="415"/>
      <c r="AS59" s="415"/>
      <c r="AT59" s="415"/>
      <c r="AU59" s="415"/>
      <c r="AV59" s="415"/>
      <c r="AW59" s="415"/>
      <c r="AX59" s="415"/>
      <c r="AY59" s="415"/>
      <c r="AZ59" s="415"/>
      <c r="BA59" s="415"/>
      <c r="BB59" s="415"/>
      <c r="BC59" s="415"/>
      <c r="BD59" s="415"/>
    </row>
    <row r="60" spans="1:56" ht="14.25" customHeight="1">
      <c r="A60" s="42"/>
      <c r="B60" s="43" t="s">
        <v>630</v>
      </c>
      <c r="C60" s="43"/>
      <c r="D60" s="43"/>
      <c r="E60" s="43"/>
      <c r="F60" s="43"/>
      <c r="G60" s="43"/>
      <c r="H60" s="43"/>
      <c r="I60" s="43"/>
      <c r="J60" s="43"/>
      <c r="K60" s="43"/>
      <c r="L60" s="27" t="str">
        <f t="shared" si="2"/>
        <v>８</v>
      </c>
      <c r="M60" s="55"/>
      <c r="N60" s="1" t="str">
        <f t="shared" si="5"/>
        <v>ボランティア活動又はハートフルしまね</v>
      </c>
      <c r="O60" s="1278" t="str">
        <f>CONCATENATE("　○ボランティア活動又はハートフルしまねへの参加実績　（様式-",L60,"）")</f>
        <v>　○ボランティア活動又はハートフルしまねへの参加実績　（様式-８）</v>
      </c>
      <c r="P60" s="1279"/>
      <c r="Q60" s="1279"/>
      <c r="R60" s="1279"/>
      <c r="S60" s="1279"/>
      <c r="T60" s="1279"/>
      <c r="U60" s="1279"/>
      <c r="V60" s="1280"/>
      <c r="W60" s="43"/>
      <c r="X60" s="43"/>
      <c r="Y60" s="43"/>
      <c r="Z60" s="43"/>
      <c r="AA60" s="43"/>
      <c r="AB60" s="43"/>
      <c r="AC60" s="43"/>
      <c r="AD60" s="43"/>
      <c r="AE60" s="43"/>
      <c r="AF60" s="43"/>
      <c r="AG60" s="43"/>
      <c r="AH60" s="43"/>
      <c r="AI60" s="43"/>
      <c r="AJ60" s="43"/>
      <c r="AK60" s="415"/>
      <c r="AL60" s="415"/>
      <c r="AM60" s="415"/>
      <c r="AN60" s="415"/>
      <c r="AO60" s="415"/>
      <c r="AP60" s="415"/>
      <c r="AQ60" s="415"/>
      <c r="AR60" s="415"/>
      <c r="AS60" s="415"/>
      <c r="AT60" s="415"/>
      <c r="AU60" s="415"/>
      <c r="AV60" s="415"/>
      <c r="AW60" s="415"/>
      <c r="AX60" s="415"/>
      <c r="AY60" s="415"/>
      <c r="AZ60" s="415"/>
      <c r="BA60" s="415"/>
      <c r="BB60" s="415"/>
      <c r="BC60" s="415"/>
      <c r="BD60" s="415"/>
    </row>
    <row r="61" spans="1:56" ht="14.25" customHeight="1">
      <c r="A61" s="42"/>
      <c r="B61" s="47" t="s">
        <v>475</v>
      </c>
      <c r="C61" s="43"/>
      <c r="D61" s="43"/>
      <c r="E61" s="43"/>
      <c r="F61" s="43"/>
      <c r="G61" s="43"/>
      <c r="H61" s="43"/>
      <c r="I61" s="43"/>
      <c r="J61" s="43"/>
      <c r="K61" s="43"/>
      <c r="L61" s="27" t="e">
        <f t="shared" si="2"/>
        <v>#N/A</v>
      </c>
      <c r="M61" s="55"/>
      <c r="N61" s="1" t="str">
        <f t="shared" si="5"/>
        <v>維持管理業務</v>
      </c>
      <c r="O61" s="1278" t="e">
        <f>CONCATENATE("　○県管理公共土木施設に関する維持管理業務または海岸漂着物の回収業務の契約実績　（様式-",L61,"）")</f>
        <v>#N/A</v>
      </c>
      <c r="P61" s="1279"/>
      <c r="Q61" s="1279"/>
      <c r="R61" s="1279"/>
      <c r="S61" s="1279"/>
      <c r="T61" s="1279"/>
      <c r="U61" s="1279"/>
      <c r="V61" s="1280"/>
      <c r="W61" s="43"/>
      <c r="X61" s="43"/>
      <c r="Y61" s="43"/>
      <c r="Z61" s="43"/>
      <c r="AA61" s="43"/>
      <c r="AB61" s="43"/>
      <c r="AC61" s="43"/>
      <c r="AD61" s="43"/>
      <c r="AE61" s="43"/>
      <c r="AF61" s="43"/>
      <c r="AG61" s="43"/>
      <c r="AH61" s="43"/>
      <c r="AI61" s="43"/>
      <c r="AJ61" s="43"/>
      <c r="AK61" s="415"/>
      <c r="AL61" s="415"/>
      <c r="AM61" s="415"/>
      <c r="AN61" s="415"/>
      <c r="AO61" s="415"/>
      <c r="AP61" s="415"/>
      <c r="AQ61" s="415"/>
      <c r="AR61" s="415"/>
      <c r="AS61" s="415"/>
      <c r="AT61" s="415"/>
      <c r="AU61" s="415"/>
      <c r="AV61" s="415"/>
      <c r="AW61" s="415"/>
      <c r="AX61" s="415"/>
      <c r="AY61" s="415"/>
      <c r="AZ61" s="415"/>
      <c r="BA61" s="415"/>
      <c r="BB61" s="415"/>
      <c r="BC61" s="415"/>
      <c r="BD61" s="415"/>
    </row>
    <row r="62" spans="1:56" ht="14.25" customHeight="1">
      <c r="A62" s="42"/>
      <c r="B62" s="47" t="s">
        <v>489</v>
      </c>
      <c r="C62" s="43"/>
      <c r="D62" s="43"/>
      <c r="E62" s="43"/>
      <c r="F62" s="43"/>
      <c r="G62" s="43"/>
      <c r="H62" s="43"/>
      <c r="I62" s="43"/>
      <c r="J62" s="43"/>
      <c r="K62" s="43"/>
      <c r="L62" s="27" t="e">
        <f t="shared" si="2"/>
        <v>#N/A</v>
      </c>
      <c r="M62" s="55"/>
      <c r="N62" s="1" t="str">
        <f t="shared" si="5"/>
        <v>除雪業務</v>
      </c>
      <c r="O62" s="1278" t="e">
        <f>CONCATENATE("　○県管理道路・空港を含む除雪業務の契約実績　（様式-",L62,"）")</f>
        <v>#N/A</v>
      </c>
      <c r="P62" s="1279"/>
      <c r="Q62" s="1279"/>
      <c r="R62" s="1279"/>
      <c r="S62" s="1279"/>
      <c r="T62" s="1279"/>
      <c r="U62" s="1279"/>
      <c r="V62" s="1280"/>
      <c r="W62" s="43"/>
      <c r="X62" s="43"/>
      <c r="Y62" s="43"/>
      <c r="Z62" s="43"/>
      <c r="AA62" s="43"/>
      <c r="AB62" s="43"/>
      <c r="AC62" s="43"/>
      <c r="AD62" s="43"/>
      <c r="AE62" s="43"/>
      <c r="AF62" s="43"/>
      <c r="AG62" s="43"/>
      <c r="AH62" s="43"/>
      <c r="AI62" s="43"/>
      <c r="AJ62" s="43"/>
      <c r="AK62" s="415"/>
      <c r="AL62" s="415"/>
      <c r="AM62" s="415"/>
      <c r="AN62" s="415"/>
      <c r="AO62" s="415"/>
      <c r="AP62" s="415"/>
      <c r="AQ62" s="415"/>
      <c r="AR62" s="415"/>
      <c r="AS62" s="415"/>
      <c r="AT62" s="415"/>
      <c r="AU62" s="415"/>
      <c r="AV62" s="415"/>
      <c r="AW62" s="415"/>
      <c r="AX62" s="415"/>
      <c r="AY62" s="415"/>
      <c r="AZ62" s="415"/>
      <c r="BA62" s="415"/>
      <c r="BB62" s="415"/>
      <c r="BC62" s="415"/>
      <c r="BD62" s="415"/>
    </row>
    <row r="63" spans="1:56" ht="14.25" customHeight="1">
      <c r="A63" s="42"/>
      <c r="B63" s="43"/>
      <c r="C63" s="43"/>
      <c r="D63" s="43"/>
      <c r="E63" s="43"/>
      <c r="F63" s="43"/>
      <c r="G63" s="43"/>
      <c r="H63" s="43"/>
      <c r="I63" s="43"/>
      <c r="J63" s="43"/>
      <c r="K63" s="43"/>
      <c r="L63" s="27" t="str">
        <f t="shared" si="2"/>
        <v>９</v>
      </c>
      <c r="M63" s="55"/>
      <c r="N63" s="1" t="str">
        <f t="shared" si="5"/>
        <v>労働福祉（障がい者雇用）</v>
      </c>
      <c r="O63" s="1275" t="str">
        <f>CONCATENATE("　○労働福祉関連の状況(a 障がい者雇用の実態)　（様式-",L63,"）")</f>
        <v>　○労働福祉関連の状況(a 障がい者雇用の実態)　（様式-９）</v>
      </c>
      <c r="P63" s="1276"/>
      <c r="Q63" s="1276"/>
      <c r="R63" s="1276"/>
      <c r="S63" s="1276"/>
      <c r="T63" s="1276"/>
      <c r="U63" s="1276"/>
      <c r="V63" s="1277"/>
      <c r="W63" s="43"/>
      <c r="X63" s="43"/>
      <c r="Y63" s="43"/>
      <c r="Z63" s="43"/>
      <c r="AA63" s="43"/>
      <c r="AB63" s="43"/>
      <c r="AC63" s="43"/>
      <c r="AD63" s="43"/>
      <c r="AE63" s="43"/>
      <c r="AF63" s="43"/>
      <c r="AG63" s="43"/>
      <c r="AH63" s="43"/>
      <c r="AI63" s="43"/>
      <c r="AJ63" s="43"/>
      <c r="AK63" s="415"/>
      <c r="AL63" s="415"/>
      <c r="AM63" s="415"/>
      <c r="AN63" s="415"/>
      <c r="AO63" s="415"/>
      <c r="AP63" s="415"/>
      <c r="AQ63" s="415"/>
      <c r="AR63" s="415"/>
      <c r="AS63" s="415"/>
      <c r="AT63" s="415"/>
      <c r="AU63" s="415"/>
      <c r="AV63" s="415"/>
      <c r="AW63" s="415"/>
      <c r="AX63" s="415"/>
      <c r="AY63" s="415"/>
      <c r="AZ63" s="415"/>
      <c r="BA63" s="415"/>
      <c r="BB63" s="415"/>
      <c r="BC63" s="415"/>
      <c r="BD63" s="415"/>
    </row>
    <row r="64" spans="1:56" ht="14.25" customHeight="1">
      <c r="A64" s="44" t="s">
        <v>485</v>
      </c>
      <c r="B64" s="44"/>
      <c r="C64" s="43"/>
      <c r="D64" s="43"/>
      <c r="E64" s="43"/>
      <c r="F64" s="43"/>
      <c r="G64" s="43"/>
      <c r="H64" s="43"/>
      <c r="I64" s="43"/>
      <c r="J64" s="43"/>
      <c r="K64" s="43"/>
      <c r="L64" s="27" t="str">
        <f t="shared" si="2"/>
        <v>１０</v>
      </c>
      <c r="M64" s="55"/>
      <c r="N64" s="1" t="str">
        <f t="shared" si="5"/>
        <v>労働福祉（育児介護制度）</v>
      </c>
      <c r="O64" s="1275" t="str">
        <f>CONCATENATE("　○労働福祉関連の状況(b 育児・介護休業に関する制度)　（様式-",L64,"）")</f>
        <v>　○労働福祉関連の状況(b 育児・介護休業に関する制度)　（様式-１０）</v>
      </c>
      <c r="P64" s="1276"/>
      <c r="Q64" s="1276"/>
      <c r="R64" s="1276"/>
      <c r="S64" s="1276"/>
      <c r="T64" s="1276"/>
      <c r="U64" s="1276"/>
      <c r="V64" s="1277"/>
      <c r="W64" s="43"/>
      <c r="X64" s="43"/>
      <c r="Y64" s="43"/>
      <c r="Z64" s="43"/>
      <c r="AA64" s="43"/>
      <c r="AB64" s="43"/>
      <c r="AC64" s="43"/>
      <c r="AD64" s="43"/>
      <c r="AE64" s="43"/>
      <c r="AF64" s="43"/>
      <c r="AG64" s="43"/>
      <c r="AH64" s="43"/>
      <c r="AI64" s="43"/>
      <c r="AJ64" s="43"/>
      <c r="AK64" s="415"/>
      <c r="AL64" s="415"/>
      <c r="AM64" s="415"/>
      <c r="AN64" s="415"/>
      <c r="AO64" s="415"/>
      <c r="AP64" s="415"/>
      <c r="AQ64" s="415"/>
      <c r="AR64" s="415"/>
      <c r="AS64" s="415"/>
      <c r="AT64" s="415"/>
      <c r="AU64" s="415"/>
      <c r="AV64" s="415"/>
      <c r="AW64" s="415"/>
      <c r="AX64" s="415"/>
      <c r="AY64" s="415"/>
      <c r="AZ64" s="415"/>
      <c r="BA64" s="415"/>
      <c r="BB64" s="415"/>
      <c r="BC64" s="415"/>
      <c r="BD64" s="415"/>
    </row>
    <row r="65" spans="1:56" ht="14.25" customHeight="1">
      <c r="A65" s="42"/>
      <c r="B65" s="43" t="s">
        <v>453</v>
      </c>
      <c r="C65" s="43"/>
      <c r="D65" s="43"/>
      <c r="E65" s="43"/>
      <c r="F65" s="43"/>
      <c r="G65" s="43"/>
      <c r="H65" s="43"/>
      <c r="I65" s="43"/>
      <c r="J65" s="43"/>
      <c r="K65" s="43"/>
      <c r="L65" s="27" t="str">
        <f t="shared" si="2"/>
        <v>１１</v>
      </c>
      <c r="M65" s="55"/>
      <c r="N65" s="1" t="str">
        <f t="shared" si="5"/>
        <v>育児介護チェック表</v>
      </c>
      <c r="O65" s="1275" t="str">
        <f>CONCATENATE("　○育児・介護休業に関する制度　チェック表　（様式-",L65,"）")</f>
        <v>　○育児・介護休業に関する制度　チェック表　（様式-１１）</v>
      </c>
      <c r="P65" s="1276"/>
      <c r="Q65" s="1276"/>
      <c r="R65" s="1276"/>
      <c r="S65" s="1276"/>
      <c r="T65" s="1276"/>
      <c r="U65" s="1276"/>
      <c r="V65" s="1277"/>
      <c r="W65" s="43"/>
      <c r="X65" s="43"/>
      <c r="Y65" s="43"/>
      <c r="Z65" s="43"/>
      <c r="AA65" s="43"/>
      <c r="AB65" s="43"/>
      <c r="AC65" s="43"/>
      <c r="AD65" s="43"/>
      <c r="AE65" s="43"/>
      <c r="AF65" s="43"/>
      <c r="AG65" s="43"/>
      <c r="AH65" s="43"/>
      <c r="AI65" s="43"/>
      <c r="AJ65" s="43"/>
      <c r="AK65" s="415"/>
      <c r="AL65" s="415"/>
      <c r="AM65" s="415"/>
      <c r="AN65" s="415"/>
      <c r="AO65" s="415"/>
      <c r="AP65" s="415"/>
      <c r="AQ65" s="415"/>
      <c r="AR65" s="415"/>
      <c r="AS65" s="415"/>
      <c r="AT65" s="415"/>
      <c r="AU65" s="415"/>
      <c r="AV65" s="415"/>
      <c r="AW65" s="415"/>
      <c r="AX65" s="415"/>
      <c r="AY65" s="415"/>
      <c r="AZ65" s="415"/>
      <c r="BA65" s="415"/>
      <c r="BB65" s="415"/>
      <c r="BC65" s="415"/>
      <c r="BD65" s="415"/>
    </row>
    <row r="66" spans="1:56" ht="14.25" customHeight="1">
      <c r="A66" s="42"/>
      <c r="B66" s="47" t="s">
        <v>454</v>
      </c>
      <c r="C66" s="43"/>
      <c r="D66" s="43"/>
      <c r="E66" s="43"/>
      <c r="F66" s="43"/>
      <c r="G66" s="43"/>
      <c r="H66" s="43"/>
      <c r="I66" s="43"/>
      <c r="J66" s="43"/>
      <c r="K66" s="43"/>
      <c r="L66" s="27" t="str">
        <f t="shared" si="2"/>
        <v>１２</v>
      </c>
      <c r="M66" s="55"/>
      <c r="N66" s="1" t="str">
        <f t="shared" si="5"/>
        <v>登録基幹技能者</v>
      </c>
      <c r="O66" s="1275" t="str">
        <f>CONCATENATE("　○登録基幹技能者の配置　（様式-",L66,"）")</f>
        <v>　○登録基幹技能者の配置　（様式-１２）</v>
      </c>
      <c r="P66" s="1276"/>
      <c r="Q66" s="1276"/>
      <c r="R66" s="1276"/>
      <c r="S66" s="1276"/>
      <c r="T66" s="1276"/>
      <c r="U66" s="1276"/>
      <c r="V66" s="1277"/>
      <c r="W66" s="43"/>
      <c r="X66" s="43"/>
      <c r="Y66" s="43"/>
      <c r="Z66" s="43"/>
      <c r="AA66" s="43"/>
      <c r="AB66" s="43"/>
      <c r="AC66" s="43"/>
      <c r="AD66" s="43"/>
      <c r="AE66" s="43"/>
      <c r="AF66" s="43"/>
      <c r="AG66" s="43"/>
      <c r="AH66" s="43"/>
      <c r="AI66" s="43"/>
      <c r="AJ66" s="43"/>
      <c r="AK66" s="415"/>
      <c r="AL66" s="415"/>
      <c r="AM66" s="415"/>
      <c r="AN66" s="415"/>
      <c r="AO66" s="415"/>
      <c r="AP66" s="415"/>
      <c r="AQ66" s="415"/>
      <c r="AR66" s="415"/>
      <c r="AS66" s="415"/>
      <c r="AT66" s="415"/>
      <c r="AU66" s="415"/>
      <c r="AV66" s="415"/>
      <c r="AW66" s="415"/>
      <c r="AX66" s="415"/>
      <c r="AY66" s="415"/>
      <c r="AZ66" s="415"/>
      <c r="BA66" s="415"/>
      <c r="BB66" s="415"/>
      <c r="BC66" s="415"/>
      <c r="BD66" s="415"/>
    </row>
    <row r="67" spans="1:56" ht="14.25" customHeight="1">
      <c r="A67" s="43"/>
      <c r="B67" s="47" t="s">
        <v>455</v>
      </c>
      <c r="C67" s="43"/>
      <c r="D67" s="43"/>
      <c r="E67" s="43"/>
      <c r="F67" s="43"/>
      <c r="G67" s="43"/>
      <c r="H67" s="43"/>
      <c r="I67" s="43"/>
      <c r="J67" s="43"/>
      <c r="K67" s="43"/>
      <c r="L67" s="27" t="e">
        <f t="shared" si="2"/>
        <v>#N/A</v>
      </c>
      <c r="M67" s="55"/>
      <c r="N67" s="1" t="str">
        <f t="shared" si="5"/>
        <v>若手・中堅技術者配置</v>
      </c>
      <c r="O67" s="1275" t="e">
        <f>CONCATENATE("　○若手・中堅技術者の配置　（様式-",L67,"）")</f>
        <v>#N/A</v>
      </c>
      <c r="P67" s="1276"/>
      <c r="Q67" s="1276"/>
      <c r="R67" s="1276"/>
      <c r="S67" s="1276"/>
      <c r="T67" s="1276"/>
      <c r="U67" s="1276"/>
      <c r="V67" s="1277"/>
      <c r="W67" s="43"/>
      <c r="X67" s="43"/>
      <c r="Y67" s="43"/>
      <c r="Z67" s="43"/>
      <c r="AA67" s="43"/>
      <c r="AB67" s="43"/>
      <c r="AC67" s="43"/>
      <c r="AD67" s="43"/>
      <c r="AE67" s="43"/>
      <c r="AF67" s="43"/>
      <c r="AG67" s="43"/>
      <c r="AH67" s="43"/>
      <c r="AI67" s="43"/>
      <c r="AJ67" s="43"/>
      <c r="AK67" s="415"/>
      <c r="AL67" s="415"/>
      <c r="AM67" s="415"/>
      <c r="AN67" s="415"/>
      <c r="AO67" s="415"/>
      <c r="AP67" s="415"/>
      <c r="AQ67" s="415"/>
      <c r="AR67" s="415"/>
      <c r="AS67" s="415"/>
      <c r="AT67" s="415"/>
      <c r="AU67" s="415"/>
      <c r="AV67" s="415"/>
      <c r="AW67" s="415"/>
      <c r="AX67" s="415"/>
      <c r="AY67" s="415"/>
      <c r="AZ67" s="415"/>
      <c r="BA67" s="415"/>
      <c r="BB67" s="415"/>
      <c r="BC67" s="415"/>
      <c r="BD67" s="415"/>
    </row>
    <row r="68" spans="1:56" ht="14.25" customHeight="1">
      <c r="A68" s="43"/>
      <c r="B68" s="47" t="s">
        <v>449</v>
      </c>
      <c r="C68" s="43"/>
      <c r="D68" s="43"/>
      <c r="E68" s="43"/>
      <c r="F68" s="43"/>
      <c r="G68" s="43"/>
      <c r="H68" s="43"/>
      <c r="I68" s="43"/>
      <c r="J68" s="43"/>
      <c r="K68" s="43"/>
      <c r="L68" s="27" t="e">
        <f t="shared" si="2"/>
        <v>#N/A</v>
      </c>
      <c r="M68" s="55"/>
      <c r="N68" s="1" t="str">
        <f t="shared" si="5"/>
        <v>若手技術者・従業員の新規雇用</v>
      </c>
      <c r="O68" s="1275" t="e">
        <f>CONCATENATE("　○若手技術者・若手従業員の新規雇用　（様式-",L68,"）")</f>
        <v>#N/A</v>
      </c>
      <c r="P68" s="1276"/>
      <c r="Q68" s="1276"/>
      <c r="R68" s="1276"/>
      <c r="S68" s="1276"/>
      <c r="T68" s="1276"/>
      <c r="U68" s="1276"/>
      <c r="V68" s="1277"/>
      <c r="W68" s="43"/>
      <c r="X68" s="43"/>
      <c r="Y68" s="43"/>
      <c r="Z68" s="43"/>
      <c r="AA68" s="43"/>
      <c r="AB68" s="43"/>
      <c r="AC68" s="43"/>
      <c r="AD68" s="43"/>
      <c r="AE68" s="43"/>
      <c r="AF68" s="43"/>
      <c r="AG68" s="43"/>
      <c r="AH68" s="43"/>
      <c r="AI68" s="43"/>
      <c r="AJ68" s="43"/>
      <c r="AK68" s="415"/>
      <c r="AL68" s="415"/>
      <c r="AM68" s="415"/>
      <c r="AN68" s="415"/>
      <c r="AO68" s="415"/>
      <c r="AP68" s="415"/>
      <c r="AQ68" s="415"/>
      <c r="AR68" s="415"/>
      <c r="AS68" s="415"/>
      <c r="AT68" s="415"/>
      <c r="AU68" s="415"/>
      <c r="AV68" s="415"/>
      <c r="AW68" s="415"/>
      <c r="AX68" s="415"/>
      <c r="AY68" s="415"/>
      <c r="AZ68" s="415"/>
      <c r="BA68" s="415"/>
      <c r="BB68" s="415"/>
      <c r="BC68" s="415"/>
      <c r="BD68" s="415"/>
    </row>
    <row r="69" spans="1:56" ht="14.25" customHeight="1">
      <c r="A69" s="43"/>
      <c r="B69" s="43"/>
      <c r="C69" s="43"/>
      <c r="D69" s="43"/>
      <c r="E69" s="43"/>
      <c r="F69" s="43"/>
      <c r="G69" s="43"/>
      <c r="H69" s="43"/>
      <c r="I69" s="43"/>
      <c r="J69" s="43"/>
      <c r="K69" s="43"/>
      <c r="L69" s="27" t="e">
        <f t="shared" si="2"/>
        <v>#N/A</v>
      </c>
      <c r="M69" s="55"/>
      <c r="N69" s="1" t="str">
        <f t="shared" si="5"/>
        <v>建設機械保有状況</v>
      </c>
      <c r="O69" s="1275" t="e">
        <f>CONCATENATE("　○建設機械の保有状況　（様式-",L69,"）")</f>
        <v>#N/A</v>
      </c>
      <c r="P69" s="1276"/>
      <c r="Q69" s="1276"/>
      <c r="R69" s="1276"/>
      <c r="S69" s="1276"/>
      <c r="T69" s="1276"/>
      <c r="U69" s="1276"/>
      <c r="V69" s="1277"/>
      <c r="W69" s="43"/>
      <c r="X69" s="43"/>
      <c r="Y69" s="43"/>
      <c r="Z69" s="43"/>
      <c r="AA69" s="43"/>
      <c r="AB69" s="43"/>
      <c r="AC69" s="43"/>
      <c r="AD69" s="43"/>
      <c r="AE69" s="43"/>
      <c r="AF69" s="43"/>
      <c r="AG69" s="43"/>
      <c r="AH69" s="43"/>
      <c r="AI69" s="43"/>
      <c r="AJ69" s="43"/>
      <c r="AK69" s="415"/>
      <c r="AL69" s="415"/>
      <c r="AM69" s="415"/>
      <c r="AN69" s="415"/>
      <c r="AO69" s="415"/>
      <c r="AP69" s="415"/>
      <c r="AQ69" s="415"/>
      <c r="AR69" s="415"/>
      <c r="AS69" s="415"/>
      <c r="AT69" s="415"/>
      <c r="AU69" s="415"/>
      <c r="AV69" s="415"/>
      <c r="AW69" s="415"/>
      <c r="AX69" s="415"/>
      <c r="AY69" s="415"/>
      <c r="AZ69" s="415"/>
      <c r="BA69" s="415"/>
      <c r="BB69" s="415"/>
      <c r="BC69" s="415"/>
      <c r="BD69" s="415"/>
    </row>
    <row r="70" spans="1:56" ht="14.25" customHeight="1">
      <c r="A70" s="44" t="s">
        <v>486</v>
      </c>
      <c r="B70" s="44"/>
      <c r="C70" s="43"/>
      <c r="D70" s="43"/>
      <c r="E70" s="43"/>
      <c r="F70" s="43"/>
      <c r="G70" s="43"/>
      <c r="H70" s="43"/>
      <c r="I70" s="43"/>
      <c r="J70" s="43"/>
      <c r="K70" s="43"/>
      <c r="L70" s="27" t="e">
        <f t="shared" si="2"/>
        <v>#N/A</v>
      </c>
      <c r="M70" s="55"/>
      <c r="N70" s="1" t="str">
        <f t="shared" si="5"/>
        <v>消防団協力事業所</v>
      </c>
      <c r="O70" s="1275" t="e">
        <f>CONCATENATE("　○消防団協力事業所の認定　（様式-",L70,"）")</f>
        <v>#N/A</v>
      </c>
      <c r="P70" s="1276"/>
      <c r="Q70" s="1276"/>
      <c r="R70" s="1276"/>
      <c r="S70" s="1276"/>
      <c r="T70" s="1276"/>
      <c r="U70" s="1276"/>
      <c r="V70" s="1277"/>
      <c r="W70" s="43"/>
      <c r="X70" s="43"/>
      <c r="Y70" s="43"/>
      <c r="Z70" s="43"/>
      <c r="AA70" s="43"/>
      <c r="AB70" s="43"/>
      <c r="AC70" s="43"/>
      <c r="AD70" s="43"/>
      <c r="AE70" s="43"/>
      <c r="AF70" s="43"/>
      <c r="AG70" s="43"/>
      <c r="AH70" s="43"/>
      <c r="AI70" s="43"/>
      <c r="AJ70" s="43"/>
      <c r="AK70" s="415"/>
      <c r="AL70" s="415"/>
      <c r="AM70" s="415"/>
      <c r="AN70" s="415"/>
      <c r="AO70" s="415"/>
      <c r="AP70" s="415"/>
      <c r="AQ70" s="415"/>
      <c r="AR70" s="415"/>
      <c r="AS70" s="415"/>
      <c r="AT70" s="415"/>
      <c r="AU70" s="415"/>
      <c r="AV70" s="415"/>
      <c r="AW70" s="415"/>
      <c r="AX70" s="415"/>
      <c r="AY70" s="415"/>
      <c r="AZ70" s="415"/>
      <c r="BA70" s="415"/>
      <c r="BB70" s="415"/>
      <c r="BC70" s="415"/>
      <c r="BD70" s="415"/>
    </row>
    <row r="71" spans="1:56" ht="14.25" customHeight="1">
      <c r="A71" s="43"/>
      <c r="B71" s="47" t="s">
        <v>450</v>
      </c>
      <c r="C71" s="43"/>
      <c r="D71" s="43"/>
      <c r="E71" s="43"/>
      <c r="F71" s="43"/>
      <c r="G71" s="43"/>
      <c r="H71" s="43"/>
      <c r="I71" s="43"/>
      <c r="J71" s="43"/>
      <c r="K71" s="43"/>
      <c r="L71" s="27" t="e">
        <f t="shared" si="2"/>
        <v>#N/A</v>
      </c>
      <c r="M71" s="55"/>
      <c r="N71" s="1" t="str">
        <f t="shared" si="5"/>
        <v>CCUSの活用</v>
      </c>
      <c r="O71" s="1275" t="e">
        <f>CONCATENATE("　○建設キャリアアップシステム（CCUS）の活用　（様式-",L71,"）")</f>
        <v>#N/A</v>
      </c>
      <c r="P71" s="1276"/>
      <c r="Q71" s="1276"/>
      <c r="R71" s="1276"/>
      <c r="S71" s="1276"/>
      <c r="T71" s="1276"/>
      <c r="U71" s="1276"/>
      <c r="V71" s="1277"/>
      <c r="W71" s="43"/>
      <c r="X71" s="43"/>
      <c r="Y71" s="43"/>
      <c r="Z71" s="43"/>
      <c r="AA71" s="43"/>
      <c r="AB71" s="43"/>
      <c r="AC71" s="43"/>
      <c r="AD71" s="43"/>
      <c r="AE71" s="43"/>
      <c r="AF71" s="43"/>
      <c r="AG71" s="43"/>
      <c r="AH71" s="43"/>
      <c r="AI71" s="43"/>
      <c r="AJ71" s="43"/>
      <c r="AK71" s="415"/>
      <c r="AL71" s="415"/>
      <c r="AM71" s="415"/>
      <c r="AN71" s="415"/>
      <c r="AO71" s="415"/>
      <c r="AP71" s="415"/>
      <c r="AQ71" s="415"/>
      <c r="AR71" s="415"/>
      <c r="AS71" s="415"/>
      <c r="AT71" s="415"/>
      <c r="AU71" s="415"/>
      <c r="AV71" s="415"/>
      <c r="AW71" s="415"/>
      <c r="AX71" s="415"/>
      <c r="AY71" s="415"/>
      <c r="AZ71" s="415"/>
      <c r="BA71" s="415"/>
      <c r="BB71" s="415"/>
      <c r="BC71" s="415"/>
      <c r="BD71" s="415"/>
    </row>
    <row r="72" spans="1:56" ht="14.25" customHeight="1">
      <c r="A72" s="43"/>
      <c r="B72" s="43"/>
      <c r="C72" s="43"/>
      <c r="D72" s="43"/>
      <c r="E72" s="43"/>
      <c r="F72" s="43"/>
      <c r="G72" s="43"/>
      <c r="H72" s="43"/>
      <c r="I72" s="43"/>
      <c r="J72" s="43"/>
      <c r="K72" s="43"/>
      <c r="L72" s="27" t="e">
        <f t="shared" si="2"/>
        <v>#N/A</v>
      </c>
      <c r="M72" s="55"/>
      <c r="N72" s="1" t="str">
        <f t="shared" si="5"/>
        <v>ＩＣＴ活用工事施工実績</v>
      </c>
      <c r="O72" s="1275" t="e">
        <f>CONCATENATE("　○ＩＣＴ活用工事の施工実績　（様式-",L72,"）")</f>
        <v>#N/A</v>
      </c>
      <c r="P72" s="1276"/>
      <c r="Q72" s="1276"/>
      <c r="R72" s="1276"/>
      <c r="S72" s="1276"/>
      <c r="T72" s="1276"/>
      <c r="U72" s="1276"/>
      <c r="V72" s="1277"/>
      <c r="W72" s="43"/>
      <c r="X72" s="43"/>
      <c r="Y72" s="43"/>
      <c r="Z72" s="43"/>
      <c r="AA72" s="43"/>
      <c r="AB72" s="43"/>
      <c r="AC72" s="43"/>
      <c r="AD72" s="43"/>
      <c r="AE72" s="43"/>
      <c r="AF72" s="43"/>
      <c r="AG72" s="43"/>
      <c r="AH72" s="43"/>
      <c r="AI72" s="43"/>
      <c r="AJ72" s="43"/>
      <c r="AK72" s="415"/>
      <c r="AL72" s="415"/>
      <c r="AM72" s="415"/>
      <c r="AN72" s="415"/>
      <c r="AO72" s="415"/>
      <c r="AP72" s="415"/>
      <c r="AQ72" s="415"/>
      <c r="AR72" s="415"/>
      <c r="AS72" s="415"/>
      <c r="AT72" s="415"/>
      <c r="AU72" s="415"/>
      <c r="AV72" s="415"/>
      <c r="AW72" s="415"/>
      <c r="AX72" s="415"/>
      <c r="AY72" s="415"/>
      <c r="AZ72" s="415"/>
      <c r="BA72" s="415"/>
      <c r="BB72" s="415"/>
      <c r="BC72" s="415"/>
      <c r="BD72" s="415"/>
    </row>
    <row r="73" spans="1:56" ht="14.25" customHeight="1">
      <c r="A73" s="44" t="s">
        <v>487</v>
      </c>
      <c r="B73" s="44"/>
      <c r="C73" s="43"/>
      <c r="D73" s="43"/>
      <c r="E73" s="43"/>
      <c r="F73" s="43"/>
      <c r="G73" s="43"/>
      <c r="H73" s="43"/>
      <c r="I73" s="43"/>
      <c r="J73" s="43"/>
      <c r="K73" s="43"/>
      <c r="L73" s="27" t="e">
        <f t="shared" si="2"/>
        <v>#N/A</v>
      </c>
      <c r="M73" s="55"/>
      <c r="N73" s="1" t="str">
        <f t="shared" si="5"/>
        <v>海上援助活動</v>
      </c>
      <c r="O73" s="1275" t="e">
        <f>CONCATENATE("　○海上援助活動の実績　（様式-",L73,"）")</f>
        <v>#N/A</v>
      </c>
      <c r="P73" s="1276"/>
      <c r="Q73" s="1276"/>
      <c r="R73" s="1276"/>
      <c r="S73" s="1276"/>
      <c r="T73" s="1276"/>
      <c r="U73" s="1276"/>
      <c r="V73" s="1277"/>
      <c r="W73" s="43"/>
      <c r="X73" s="43"/>
      <c r="Y73" s="43"/>
      <c r="Z73" s="43"/>
      <c r="AA73" s="43"/>
      <c r="AB73" s="43"/>
      <c r="AC73" s="43"/>
      <c r="AD73" s="43"/>
      <c r="AE73" s="43"/>
      <c r="AF73" s="43"/>
      <c r="AG73" s="43"/>
      <c r="AH73" s="43"/>
      <c r="AI73" s="43"/>
      <c r="AJ73" s="43"/>
      <c r="AK73" s="415"/>
      <c r="AL73" s="415"/>
      <c r="AM73" s="415"/>
      <c r="AN73" s="415"/>
      <c r="AO73" s="415"/>
      <c r="AP73" s="415"/>
      <c r="AQ73" s="415"/>
      <c r="AR73" s="415"/>
      <c r="AS73" s="415"/>
      <c r="AT73" s="415"/>
      <c r="AU73" s="415"/>
      <c r="AV73" s="415"/>
      <c r="AW73" s="415"/>
      <c r="AX73" s="415"/>
      <c r="AY73" s="415"/>
      <c r="AZ73" s="415"/>
      <c r="BA73" s="415"/>
      <c r="BB73" s="415"/>
      <c r="BC73" s="415"/>
      <c r="BD73" s="415"/>
    </row>
    <row r="74" spans="1:56" ht="14.25" customHeight="1">
      <c r="A74" s="43"/>
      <c r="B74" s="43" t="s">
        <v>670</v>
      </c>
      <c r="C74" s="43"/>
      <c r="D74" s="43"/>
      <c r="E74" s="43"/>
      <c r="F74" s="43"/>
      <c r="G74" s="43"/>
      <c r="H74" s="43"/>
      <c r="I74" s="43"/>
      <c r="J74" s="43"/>
      <c r="K74" s="43"/>
      <c r="L74" s="27" t="e">
        <f t="shared" si="2"/>
        <v>#N/A</v>
      </c>
      <c r="M74" s="55"/>
      <c r="N74" s="1" t="str">
        <f t="shared" si="5"/>
        <v>応急危険度判定士</v>
      </c>
      <c r="O74" s="1275" t="e">
        <f>CONCATENATE("　○島根県地震被災建築物応急危険度判定士の登録　（様式-",L74,"）")</f>
        <v>#N/A</v>
      </c>
      <c r="P74" s="1276"/>
      <c r="Q74" s="1276"/>
      <c r="R74" s="1276"/>
      <c r="S74" s="1276"/>
      <c r="T74" s="1276"/>
      <c r="U74" s="1276"/>
      <c r="V74" s="1277"/>
      <c r="W74" s="43"/>
      <c r="X74" s="43"/>
      <c r="Y74" s="43"/>
      <c r="Z74" s="43"/>
      <c r="AA74" s="43"/>
      <c r="AB74" s="43"/>
      <c r="AC74" s="43"/>
      <c r="AD74" s="43"/>
      <c r="AE74" s="43"/>
      <c r="AF74" s="43"/>
      <c r="AG74" s="43"/>
      <c r="AH74" s="43"/>
      <c r="AI74" s="43"/>
      <c r="AJ74" s="43"/>
      <c r="AK74" s="415"/>
      <c r="AL74" s="415"/>
      <c r="AM74" s="415"/>
      <c r="AN74" s="415"/>
      <c r="AO74" s="415"/>
      <c r="AP74" s="415"/>
      <c r="AQ74" s="415"/>
      <c r="AR74" s="415"/>
      <c r="AS74" s="415"/>
      <c r="AT74" s="415"/>
      <c r="AU74" s="415"/>
      <c r="AV74" s="415"/>
      <c r="AW74" s="415"/>
      <c r="AX74" s="415"/>
      <c r="AY74" s="415"/>
      <c r="AZ74" s="415"/>
      <c r="BA74" s="415"/>
      <c r="BB74" s="415"/>
      <c r="BC74" s="415"/>
      <c r="BD74" s="415"/>
    </row>
    <row r="75" spans="1:56" ht="14.25" customHeight="1">
      <c r="A75" s="43"/>
      <c r="B75" s="47" t="s">
        <v>457</v>
      </c>
      <c r="C75" s="43"/>
      <c r="D75" s="43"/>
      <c r="E75" s="43"/>
      <c r="F75" s="43"/>
      <c r="G75" s="43"/>
      <c r="H75" s="43"/>
      <c r="I75" s="43"/>
      <c r="J75" s="43"/>
      <c r="K75" s="43"/>
      <c r="L75" s="27" t="e">
        <f t="shared" si="2"/>
        <v>#N/A</v>
      </c>
      <c r="M75" s="55"/>
      <c r="N75" s="1" t="str">
        <f t="shared" si="5"/>
        <v>-</v>
      </c>
      <c r="O75" s="1275" t="s">
        <v>1786</v>
      </c>
      <c r="P75" s="1276"/>
      <c r="Q75" s="1276"/>
      <c r="R75" s="1276"/>
      <c r="S75" s="1276"/>
      <c r="T75" s="1276"/>
      <c r="U75" s="1276"/>
      <c r="V75" s="1277"/>
      <c r="W75" s="43"/>
      <c r="X75" s="43"/>
      <c r="Y75" s="43"/>
      <c r="Z75" s="43"/>
      <c r="AA75" s="43"/>
      <c r="AB75" s="43"/>
      <c r="AC75" s="43"/>
      <c r="AD75" s="43"/>
      <c r="AE75" s="43"/>
      <c r="AF75" s="43"/>
      <c r="AG75" s="43"/>
      <c r="AH75" s="43"/>
      <c r="AI75" s="43"/>
      <c r="AJ75" s="43"/>
      <c r="AK75" s="415"/>
      <c r="AL75" s="415"/>
      <c r="AM75" s="415"/>
      <c r="AN75" s="415"/>
      <c r="AO75" s="415"/>
      <c r="AP75" s="415"/>
      <c r="AQ75" s="415"/>
      <c r="AR75" s="415"/>
      <c r="AS75" s="415"/>
      <c r="AT75" s="415"/>
      <c r="AU75" s="415"/>
      <c r="AV75" s="415"/>
      <c r="AW75" s="415"/>
      <c r="AX75" s="415"/>
      <c r="AY75" s="415"/>
      <c r="AZ75" s="415"/>
      <c r="BA75" s="415"/>
      <c r="BB75" s="415"/>
      <c r="BC75" s="415"/>
      <c r="BD75" s="415"/>
    </row>
    <row r="76" spans="1:56" ht="14.25" customHeight="1">
      <c r="A76" s="43"/>
      <c r="B76" s="47" t="s">
        <v>631</v>
      </c>
      <c r="C76" s="43"/>
      <c r="D76" s="43"/>
      <c r="E76" s="43"/>
      <c r="F76" s="43"/>
      <c r="G76" s="43"/>
      <c r="H76" s="43"/>
      <c r="I76" s="43"/>
      <c r="J76" s="43"/>
      <c r="K76" s="43"/>
      <c r="L76" s="27" t="e">
        <f t="shared" si="2"/>
        <v>#N/A</v>
      </c>
      <c r="M76" s="55"/>
      <c r="N76" s="1" t="s">
        <v>1611</v>
      </c>
      <c r="O76" s="1278" t="s">
        <v>395</v>
      </c>
      <c r="P76" s="1279"/>
      <c r="Q76" s="1279"/>
      <c r="R76" s="1279"/>
      <c r="S76" s="1279"/>
      <c r="T76" s="1279"/>
      <c r="U76" s="1279"/>
      <c r="V76" s="1280"/>
      <c r="W76" s="43"/>
      <c r="X76" s="43"/>
      <c r="Y76" s="43"/>
      <c r="Z76" s="43"/>
      <c r="AA76" s="43"/>
      <c r="AB76" s="43"/>
      <c r="AC76" s="43"/>
      <c r="AD76" s="43"/>
      <c r="AE76" s="43"/>
      <c r="AF76" s="43"/>
      <c r="AG76" s="43"/>
      <c r="AH76" s="43"/>
      <c r="AI76" s="43"/>
      <c r="AJ76" s="43"/>
      <c r="AK76" s="415"/>
      <c r="AL76" s="415"/>
      <c r="AM76" s="415"/>
      <c r="AN76" s="415"/>
      <c r="AO76" s="415"/>
      <c r="AP76" s="415"/>
      <c r="AQ76" s="415"/>
      <c r="AR76" s="415"/>
      <c r="AS76" s="415"/>
      <c r="AT76" s="415"/>
      <c r="AU76" s="415"/>
      <c r="AV76" s="415"/>
      <c r="AW76" s="415"/>
      <c r="AX76" s="415"/>
      <c r="AY76" s="415"/>
      <c r="AZ76" s="415"/>
      <c r="BA76" s="415"/>
      <c r="BB76" s="415"/>
      <c r="BC76" s="415"/>
      <c r="BD76" s="415"/>
    </row>
    <row r="77" spans="1:56" ht="14.25" customHeight="1">
      <c r="A77" s="43"/>
      <c r="B77" s="47" t="s">
        <v>632</v>
      </c>
      <c r="C77" s="43"/>
      <c r="D77" s="43"/>
      <c r="E77" s="43"/>
      <c r="F77" s="43"/>
      <c r="G77" s="43"/>
      <c r="H77" s="43"/>
      <c r="I77" s="43"/>
      <c r="J77" s="43"/>
      <c r="K77" s="43"/>
      <c r="L77" s="27" t="e">
        <f t="shared" si="2"/>
        <v>#N/A</v>
      </c>
      <c r="M77" s="55"/>
      <c r="N77" s="1">
        <v>0</v>
      </c>
      <c r="O77" s="1287" t="s">
        <v>1615</v>
      </c>
      <c r="P77" s="1288"/>
      <c r="Q77" s="1288"/>
      <c r="R77" s="1288"/>
      <c r="S77" s="1288"/>
      <c r="T77" s="1288"/>
      <c r="U77" s="1288"/>
      <c r="V77" s="1289"/>
      <c r="W77" s="43"/>
      <c r="X77" s="43"/>
      <c r="Y77" s="43"/>
      <c r="Z77" s="43"/>
      <c r="AA77" s="43"/>
      <c r="AB77" s="43"/>
      <c r="AC77" s="43"/>
      <c r="AD77" s="43"/>
      <c r="AE77" s="43"/>
      <c r="AF77" s="43"/>
      <c r="AG77" s="43"/>
      <c r="AH77" s="43"/>
      <c r="AI77" s="43"/>
      <c r="AJ77" s="43"/>
      <c r="AK77" s="415"/>
      <c r="AL77" s="415"/>
      <c r="AM77" s="415"/>
      <c r="AN77" s="415"/>
      <c r="AO77" s="415"/>
      <c r="AP77" s="415"/>
      <c r="AQ77" s="415"/>
      <c r="AR77" s="415"/>
      <c r="AS77" s="415"/>
      <c r="AT77" s="415"/>
      <c r="AU77" s="415"/>
      <c r="AV77" s="415"/>
      <c r="AW77" s="415"/>
      <c r="AX77" s="415"/>
      <c r="AY77" s="415"/>
      <c r="AZ77" s="415"/>
      <c r="BA77" s="415"/>
      <c r="BB77" s="415"/>
      <c r="BC77" s="415"/>
      <c r="BD77" s="415"/>
    </row>
    <row r="78" spans="1:56" ht="14.25" customHeight="1">
      <c r="A78" s="43"/>
      <c r="B78" s="47" t="s">
        <v>461</v>
      </c>
      <c r="C78" s="43"/>
      <c r="D78" s="43"/>
      <c r="E78" s="43"/>
      <c r="F78" s="43"/>
      <c r="G78" s="43"/>
      <c r="H78" s="43"/>
      <c r="I78" s="43"/>
      <c r="J78" s="43"/>
      <c r="K78" s="43"/>
      <c r="L78" s="27" t="e">
        <f t="shared" si="2"/>
        <v>#N/A</v>
      </c>
      <c r="M78" s="60" t="s">
        <v>392</v>
      </c>
      <c r="N78" s="1" t="str">
        <f t="shared" ref="N78:N83" si="6">O6</f>
        <v>近隣施工実績</v>
      </c>
      <c r="O78" s="1278" t="e">
        <f>CONCATENATE("　○地理的条件（近隣地域での施工実績）　（様式-",L78,"）")</f>
        <v>#N/A</v>
      </c>
      <c r="P78" s="1279"/>
      <c r="Q78" s="1279"/>
      <c r="R78" s="1279"/>
      <c r="S78" s="1279"/>
      <c r="T78" s="1279"/>
      <c r="U78" s="1279"/>
      <c r="V78" s="1280"/>
      <c r="W78" s="43"/>
      <c r="X78" s="43"/>
      <c r="Y78" s="43"/>
      <c r="Z78" s="43"/>
      <c r="AA78" s="43"/>
      <c r="AB78" s="43"/>
      <c r="AC78" s="43"/>
      <c r="AD78" s="43"/>
      <c r="AE78" s="43"/>
      <c r="AF78" s="43"/>
      <c r="AG78" s="43"/>
      <c r="AH78" s="43"/>
      <c r="AI78" s="43"/>
      <c r="AJ78" s="43"/>
      <c r="AK78" s="415"/>
      <c r="AL78" s="415"/>
      <c r="AM78" s="415"/>
      <c r="AN78" s="415"/>
      <c r="AO78" s="415"/>
      <c r="AP78" s="415"/>
      <c r="AQ78" s="415"/>
      <c r="AR78" s="415"/>
      <c r="AS78" s="415"/>
      <c r="AT78" s="415"/>
      <c r="AU78" s="415"/>
      <c r="AV78" s="415"/>
      <c r="AW78" s="415"/>
      <c r="AX78" s="415"/>
      <c r="AY78" s="415"/>
      <c r="AZ78" s="415"/>
      <c r="BA78" s="415"/>
      <c r="BB78" s="415"/>
      <c r="BC78" s="415"/>
      <c r="BD78" s="415"/>
    </row>
    <row r="79" spans="1:56" ht="14.25" customHeight="1">
      <c r="A79" s="43"/>
      <c r="B79" s="47"/>
      <c r="C79" s="43"/>
      <c r="D79" s="43"/>
      <c r="E79" s="43"/>
      <c r="F79" s="43"/>
      <c r="G79" s="43"/>
      <c r="H79" s="43"/>
      <c r="I79" s="43"/>
      <c r="J79" s="43"/>
      <c r="K79" s="43"/>
      <c r="L79" s="27" t="str">
        <f t="shared" si="2"/>
        <v>１３</v>
      </c>
      <c r="M79" s="55"/>
      <c r="N79" s="1" t="str">
        <f t="shared" si="6"/>
        <v>会社所在地</v>
      </c>
      <c r="O79" s="1278" t="str">
        <f>CONCATENATE("　○地理的条件（会社所在地）　（様式-",L79,"）")</f>
        <v>　○地理的条件（会社所在地）　（様式-１３）</v>
      </c>
      <c r="P79" s="1279"/>
      <c r="Q79" s="1279"/>
      <c r="R79" s="1279"/>
      <c r="S79" s="1279"/>
      <c r="T79" s="1279"/>
      <c r="U79" s="1279"/>
      <c r="V79" s="1280"/>
      <c r="W79" s="43"/>
      <c r="X79" s="43"/>
      <c r="Y79" s="43"/>
      <c r="Z79" s="43"/>
      <c r="AA79" s="43"/>
      <c r="AB79" s="43"/>
      <c r="AC79" s="43"/>
      <c r="AD79" s="43"/>
      <c r="AE79" s="43"/>
      <c r="AF79" s="43"/>
      <c r="AG79" s="43"/>
      <c r="AH79" s="43"/>
      <c r="AI79" s="43"/>
      <c r="AJ79" s="43"/>
      <c r="AK79" s="415"/>
      <c r="AL79" s="415"/>
      <c r="AM79" s="415"/>
      <c r="AN79" s="415"/>
      <c r="AO79" s="415"/>
      <c r="AP79" s="415"/>
      <c r="AQ79" s="415"/>
      <c r="AR79" s="415"/>
      <c r="AS79" s="415"/>
      <c r="AT79" s="415"/>
      <c r="AU79" s="415"/>
      <c r="AV79" s="415"/>
      <c r="AW79" s="415"/>
      <c r="AX79" s="415"/>
      <c r="AY79" s="415"/>
      <c r="AZ79" s="415"/>
      <c r="BA79" s="415"/>
      <c r="BB79" s="415"/>
      <c r="BC79" s="415"/>
      <c r="BD79" s="415"/>
    </row>
    <row r="80" spans="1:56" ht="14.25" customHeight="1">
      <c r="A80" s="44" t="s">
        <v>519</v>
      </c>
      <c r="B80" s="44"/>
      <c r="C80" s="43"/>
      <c r="D80" s="43"/>
      <c r="E80" s="43"/>
      <c r="F80" s="43"/>
      <c r="G80" s="43"/>
      <c r="H80" s="43"/>
      <c r="I80" s="43"/>
      <c r="J80" s="43"/>
      <c r="K80" s="43"/>
      <c r="L80" s="27" t="e">
        <f t="shared" si="2"/>
        <v>#N/A</v>
      </c>
      <c r="M80" s="55"/>
      <c r="N80" s="1" t="str">
        <f t="shared" si="6"/>
        <v>工場・会社所在地</v>
      </c>
      <c r="O80" s="1278" t="e">
        <f>CONCATENATE("　○地理的条件（橋梁用桁製作の機能を有する工場及び建設業法上の営業所所在地）　（様式-",L80,"）")</f>
        <v>#N/A</v>
      </c>
      <c r="P80" s="1279"/>
      <c r="Q80" s="1279"/>
      <c r="R80" s="1279"/>
      <c r="S80" s="1279"/>
      <c r="T80" s="1279"/>
      <c r="U80" s="1279"/>
      <c r="V80" s="1280"/>
      <c r="W80" s="43"/>
      <c r="X80" s="43"/>
      <c r="Y80" s="43"/>
      <c r="Z80" s="43"/>
      <c r="AA80" s="43"/>
      <c r="AB80" s="43"/>
      <c r="AC80" s="43"/>
      <c r="AD80" s="43"/>
      <c r="AE80" s="43"/>
      <c r="AF80" s="43"/>
      <c r="AG80" s="43"/>
      <c r="AH80" s="43"/>
      <c r="AI80" s="43"/>
      <c r="AJ80" s="43"/>
      <c r="AK80" s="415"/>
      <c r="AL80" s="415"/>
      <c r="AM80" s="415"/>
      <c r="AN80" s="415"/>
      <c r="AO80" s="415"/>
      <c r="AP80" s="415"/>
      <c r="AQ80" s="415"/>
      <c r="AR80" s="415"/>
      <c r="AS80" s="415"/>
      <c r="AT80" s="415"/>
      <c r="AU80" s="415"/>
      <c r="AV80" s="415"/>
      <c r="AW80" s="415"/>
      <c r="AX80" s="415"/>
      <c r="AY80" s="415"/>
      <c r="AZ80" s="415"/>
      <c r="BA80" s="415"/>
      <c r="BB80" s="415"/>
      <c r="BC80" s="415"/>
      <c r="BD80" s="415"/>
    </row>
    <row r="81" spans="1:56">
      <c r="A81" s="43"/>
      <c r="B81" s="47" t="s">
        <v>479</v>
      </c>
      <c r="C81" s="43"/>
      <c r="D81" s="43"/>
      <c r="E81" s="43"/>
      <c r="F81" s="43"/>
      <c r="G81" s="43"/>
      <c r="H81" s="43"/>
      <c r="I81" s="43"/>
      <c r="J81" s="43"/>
      <c r="K81" s="43"/>
      <c r="L81" s="27" t="e">
        <f t="shared" si="2"/>
        <v>#N/A</v>
      </c>
      <c r="M81" s="55"/>
      <c r="N81" s="1" t="str">
        <f t="shared" si="6"/>
        <v>サポート拠点</v>
      </c>
      <c r="O81" s="1278" t="e">
        <f>CONCATENATE("　○地理的条件（サポート拠点の所在地及び技術者の在籍）　（様式-",L81,"）")</f>
        <v>#N/A</v>
      </c>
      <c r="P81" s="1279"/>
      <c r="Q81" s="1279"/>
      <c r="R81" s="1279"/>
      <c r="S81" s="1279"/>
      <c r="T81" s="1279"/>
      <c r="U81" s="1279"/>
      <c r="V81" s="1280"/>
      <c r="W81" s="43"/>
      <c r="X81" s="43"/>
      <c r="Y81" s="43"/>
      <c r="Z81" s="43"/>
      <c r="AA81" s="43"/>
      <c r="AB81" s="43"/>
      <c r="AC81" s="43"/>
      <c r="AD81" s="43"/>
      <c r="AE81" s="43"/>
      <c r="AF81" s="43"/>
      <c r="AG81" s="43"/>
      <c r="AH81" s="43"/>
      <c r="AI81" s="43"/>
      <c r="AJ81" s="43"/>
      <c r="AK81" s="415"/>
      <c r="AL81" s="415"/>
      <c r="AM81" s="415"/>
      <c r="AN81" s="415"/>
      <c r="AO81" s="415"/>
      <c r="AP81" s="415"/>
      <c r="AQ81" s="415"/>
      <c r="AR81" s="415"/>
      <c r="AS81" s="415"/>
      <c r="AT81" s="415"/>
      <c r="AU81" s="415"/>
      <c r="AV81" s="415"/>
      <c r="AW81" s="415"/>
      <c r="AX81" s="415"/>
      <c r="AY81" s="415"/>
      <c r="AZ81" s="415"/>
      <c r="BA81" s="415"/>
      <c r="BB81" s="415"/>
      <c r="BC81" s="415"/>
      <c r="BD81" s="415"/>
    </row>
    <row r="82" spans="1:56">
      <c r="A82" s="43"/>
      <c r="B82" s="47" t="s">
        <v>482</v>
      </c>
      <c r="C82" s="43"/>
      <c r="D82" s="43"/>
      <c r="E82" s="43"/>
      <c r="F82" s="43"/>
      <c r="G82" s="43"/>
      <c r="H82" s="43"/>
      <c r="I82" s="43"/>
      <c r="J82" s="43"/>
      <c r="K82" s="43"/>
      <c r="L82" s="27" t="e">
        <f t="shared" si="2"/>
        <v>#N/A</v>
      </c>
      <c r="M82" s="55"/>
      <c r="N82" s="1" t="str">
        <f t="shared" si="6"/>
        <v>-</v>
      </c>
      <c r="O82" s="1278" t="s">
        <v>395</v>
      </c>
      <c r="P82" s="1279"/>
      <c r="Q82" s="1279"/>
      <c r="R82" s="1279"/>
      <c r="S82" s="1279"/>
      <c r="T82" s="1279"/>
      <c r="U82" s="1279"/>
      <c r="V82" s="1280"/>
      <c r="W82" s="43"/>
      <c r="X82" s="43"/>
      <c r="Y82" s="43"/>
      <c r="Z82" s="43"/>
      <c r="AA82" s="43"/>
      <c r="AB82" s="43"/>
      <c r="AC82" s="43"/>
      <c r="AD82" s="43"/>
      <c r="AE82" s="43"/>
      <c r="AF82" s="43"/>
      <c r="AG82" s="43"/>
      <c r="AH82" s="43"/>
      <c r="AI82" s="43"/>
      <c r="AJ82" s="43"/>
      <c r="AK82" s="415"/>
      <c r="AL82" s="415"/>
      <c r="AM82" s="415"/>
      <c r="AN82" s="415"/>
      <c r="AO82" s="415"/>
      <c r="AP82" s="415"/>
      <c r="AQ82" s="415"/>
      <c r="AR82" s="415"/>
      <c r="AS82" s="415"/>
      <c r="AT82" s="415"/>
      <c r="AU82" s="415"/>
      <c r="AV82" s="415"/>
      <c r="AW82" s="415"/>
      <c r="AX82" s="415"/>
      <c r="AY82" s="415"/>
      <c r="AZ82" s="415"/>
      <c r="BA82" s="415"/>
      <c r="BB82" s="415"/>
      <c r="BC82" s="415"/>
      <c r="BD82" s="415"/>
    </row>
    <row r="83" spans="1:56" ht="13.5" thickBot="1">
      <c r="A83" s="43"/>
      <c r="B83" s="43"/>
      <c r="C83" s="43"/>
      <c r="D83" s="43"/>
      <c r="E83" s="43"/>
      <c r="F83" s="43"/>
      <c r="G83" s="43"/>
      <c r="H83" s="43"/>
      <c r="I83" s="43"/>
      <c r="J83" s="43"/>
      <c r="K83" s="43"/>
      <c r="L83" s="27" t="e">
        <f t="shared" si="2"/>
        <v>#N/A</v>
      </c>
      <c r="M83" s="61"/>
      <c r="N83" s="1">
        <f t="shared" si="6"/>
        <v>0</v>
      </c>
      <c r="O83" s="1284" t="s">
        <v>427</v>
      </c>
      <c r="P83" s="1285"/>
      <c r="Q83" s="1285"/>
      <c r="R83" s="1285"/>
      <c r="S83" s="1285"/>
      <c r="T83" s="1285"/>
      <c r="U83" s="1285"/>
      <c r="V83" s="1286"/>
      <c r="W83" s="43"/>
      <c r="X83" s="43"/>
      <c r="Y83" s="43"/>
      <c r="Z83" s="43"/>
      <c r="AA83" s="43"/>
      <c r="AB83" s="43"/>
      <c r="AC83" s="43"/>
      <c r="AD83" s="43"/>
      <c r="AE83" s="43"/>
      <c r="AF83" s="43"/>
      <c r="AG83" s="43"/>
      <c r="AH83" s="43"/>
      <c r="AI83" s="43"/>
      <c r="AJ83" s="43"/>
      <c r="AK83" s="415"/>
      <c r="AL83" s="415"/>
      <c r="AM83" s="415"/>
      <c r="AN83" s="415"/>
      <c r="AO83" s="415"/>
      <c r="AP83" s="415"/>
      <c r="AQ83" s="415"/>
      <c r="AR83" s="415"/>
      <c r="AS83" s="415"/>
      <c r="AT83" s="415"/>
      <c r="AU83" s="415"/>
      <c r="AV83" s="415"/>
      <c r="AW83" s="415"/>
      <c r="AX83" s="415"/>
      <c r="AY83" s="415"/>
      <c r="AZ83" s="415"/>
      <c r="BA83" s="415"/>
      <c r="BB83" s="415"/>
      <c r="BC83" s="415"/>
      <c r="BD83" s="415"/>
    </row>
    <row r="84" spans="1:56" ht="13.5" thickTop="1">
      <c r="A84" s="43"/>
      <c r="B84" s="43" t="s">
        <v>480</v>
      </c>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15"/>
      <c r="AL84" s="415"/>
      <c r="AM84" s="415"/>
      <c r="AN84" s="415"/>
      <c r="AO84" s="415"/>
      <c r="AP84" s="415"/>
      <c r="AQ84" s="415"/>
      <c r="AR84" s="415"/>
      <c r="AS84" s="415"/>
      <c r="AT84" s="415"/>
      <c r="AU84" s="415"/>
      <c r="AV84" s="415"/>
      <c r="AW84" s="415"/>
      <c r="AX84" s="415"/>
      <c r="AY84" s="415"/>
      <c r="AZ84" s="415"/>
      <c r="BA84" s="415"/>
      <c r="BB84" s="415"/>
      <c r="BC84" s="415"/>
      <c r="BD84" s="415"/>
    </row>
    <row r="85" spans="1:56">
      <c r="A85" s="43"/>
      <c r="B85" s="47" t="s">
        <v>483</v>
      </c>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15"/>
      <c r="AL85" s="415"/>
      <c r="AM85" s="415"/>
      <c r="AN85" s="415"/>
      <c r="AO85" s="415"/>
      <c r="AP85" s="415"/>
      <c r="AQ85" s="415"/>
      <c r="AR85" s="415"/>
      <c r="AS85" s="415"/>
      <c r="AT85" s="415"/>
      <c r="AU85" s="415"/>
      <c r="AV85" s="415"/>
      <c r="AW85" s="415"/>
      <c r="AX85" s="415"/>
      <c r="AY85" s="415"/>
      <c r="AZ85" s="415"/>
      <c r="BA85" s="415"/>
      <c r="BB85" s="415"/>
      <c r="BC85" s="415"/>
      <c r="BD85" s="415"/>
    </row>
    <row r="86" spans="1:56">
      <c r="A86" s="43"/>
      <c r="B86" s="43" t="s">
        <v>520</v>
      </c>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15"/>
      <c r="AL86" s="415"/>
      <c r="AM86" s="415"/>
      <c r="AN86" s="415"/>
      <c r="AO86" s="415"/>
      <c r="AP86" s="415"/>
      <c r="AQ86" s="415"/>
      <c r="AR86" s="415"/>
      <c r="AS86" s="415"/>
      <c r="AT86" s="415"/>
      <c r="AU86" s="415"/>
      <c r="AV86" s="415"/>
      <c r="AW86" s="415"/>
      <c r="AX86" s="415"/>
      <c r="AY86" s="415"/>
      <c r="AZ86" s="415"/>
      <c r="BA86" s="415"/>
      <c r="BB86" s="415"/>
      <c r="BC86" s="415"/>
      <c r="BD86" s="415"/>
    </row>
    <row r="87" spans="1:56">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15"/>
      <c r="AL87" s="415"/>
      <c r="AM87" s="415"/>
      <c r="AN87" s="415"/>
      <c r="AO87" s="415"/>
      <c r="AP87" s="415"/>
      <c r="AQ87" s="415"/>
      <c r="AR87" s="415"/>
      <c r="AS87" s="415"/>
      <c r="AT87" s="415"/>
      <c r="AU87" s="415"/>
      <c r="AV87" s="415"/>
      <c r="AW87" s="415"/>
      <c r="AX87" s="415"/>
      <c r="AY87" s="415"/>
      <c r="AZ87" s="415"/>
      <c r="BA87" s="415"/>
      <c r="BB87" s="415"/>
      <c r="BC87" s="415"/>
      <c r="BD87" s="415"/>
    </row>
    <row r="88" spans="1:56">
      <c r="A88" s="43"/>
      <c r="B88" s="43" t="s">
        <v>481</v>
      </c>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15"/>
      <c r="AL88" s="415"/>
      <c r="AM88" s="415"/>
      <c r="AN88" s="415"/>
      <c r="AO88" s="415"/>
      <c r="AP88" s="415"/>
      <c r="AQ88" s="415"/>
      <c r="AR88" s="415"/>
      <c r="AS88" s="415"/>
      <c r="AT88" s="415"/>
      <c r="AU88" s="415"/>
      <c r="AV88" s="415"/>
      <c r="AW88" s="415"/>
      <c r="AX88" s="415"/>
      <c r="AY88" s="415"/>
      <c r="AZ88" s="415"/>
      <c r="BA88" s="415"/>
      <c r="BB88" s="415"/>
      <c r="BC88" s="415"/>
      <c r="BD88" s="415"/>
    </row>
    <row r="89" spans="1:56">
      <c r="A89" s="43"/>
      <c r="B89" s="43" t="s">
        <v>521</v>
      </c>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15"/>
      <c r="AL89" s="415"/>
      <c r="AM89" s="415"/>
      <c r="AN89" s="415"/>
      <c r="AO89" s="415"/>
      <c r="AP89" s="415"/>
      <c r="AQ89" s="415"/>
      <c r="AR89" s="415"/>
      <c r="AS89" s="415"/>
      <c r="AT89" s="415"/>
      <c r="AU89" s="415"/>
      <c r="AV89" s="415"/>
      <c r="AW89" s="415"/>
      <c r="AX89" s="415"/>
      <c r="AY89" s="415"/>
      <c r="AZ89" s="415"/>
      <c r="BA89" s="415"/>
      <c r="BB89" s="415"/>
      <c r="BC89" s="415"/>
      <c r="BD89" s="415"/>
    </row>
    <row r="90" spans="1:56">
      <c r="A90" s="43"/>
      <c r="B90" s="43" t="s">
        <v>522</v>
      </c>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15"/>
      <c r="AL90" s="415"/>
      <c r="AM90" s="415"/>
      <c r="AN90" s="415"/>
      <c r="AO90" s="415"/>
      <c r="AP90" s="415"/>
      <c r="AQ90" s="415"/>
      <c r="AR90" s="415"/>
      <c r="AS90" s="415"/>
      <c r="AT90" s="415"/>
      <c r="AU90" s="415"/>
      <c r="AV90" s="415"/>
      <c r="AW90" s="415"/>
      <c r="AX90" s="415"/>
      <c r="AY90" s="415"/>
      <c r="AZ90" s="415"/>
      <c r="BA90" s="415"/>
      <c r="BB90" s="415"/>
      <c r="BC90" s="415"/>
      <c r="BD90" s="415"/>
    </row>
    <row r="91" spans="1:56">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15"/>
      <c r="AL91" s="415"/>
      <c r="AM91" s="415"/>
      <c r="AN91" s="415"/>
      <c r="AO91" s="415"/>
      <c r="AP91" s="415"/>
      <c r="AQ91" s="415"/>
      <c r="AR91" s="415"/>
      <c r="AS91" s="415"/>
      <c r="AT91" s="415"/>
      <c r="AU91" s="415"/>
      <c r="AV91" s="415"/>
      <c r="AW91" s="415"/>
      <c r="AX91" s="415"/>
      <c r="AY91" s="415"/>
      <c r="AZ91" s="415"/>
      <c r="BA91" s="415"/>
      <c r="BB91" s="415"/>
      <c r="BC91" s="415"/>
      <c r="BD91" s="415"/>
    </row>
    <row r="92" spans="1:56" ht="14">
      <c r="A92" s="44" t="s">
        <v>488</v>
      </c>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15"/>
      <c r="AL92" s="415"/>
      <c r="AM92" s="415"/>
      <c r="AN92" s="415"/>
      <c r="AO92" s="415"/>
      <c r="AP92" s="415"/>
      <c r="AQ92" s="415"/>
      <c r="AR92" s="415"/>
      <c r="AS92" s="415"/>
      <c r="AT92" s="415"/>
      <c r="AU92" s="415"/>
      <c r="AV92" s="415"/>
      <c r="AW92" s="415"/>
      <c r="AX92" s="415"/>
      <c r="AY92" s="415"/>
      <c r="AZ92" s="415"/>
      <c r="BA92" s="415"/>
      <c r="BB92" s="415"/>
      <c r="BC92" s="415"/>
      <c r="BD92" s="415"/>
    </row>
    <row r="93" spans="1:56">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15"/>
      <c r="AL93" s="415"/>
      <c r="AM93" s="415"/>
      <c r="AN93" s="415"/>
      <c r="AO93" s="415"/>
      <c r="AP93" s="415"/>
      <c r="AQ93" s="415"/>
      <c r="AR93" s="415"/>
      <c r="AS93" s="415"/>
      <c r="AT93" s="415"/>
      <c r="AU93" s="415"/>
      <c r="AV93" s="415"/>
      <c r="AW93" s="415"/>
      <c r="AX93" s="415"/>
      <c r="AY93" s="415"/>
      <c r="AZ93" s="415"/>
      <c r="BA93" s="415"/>
      <c r="BB93" s="415"/>
      <c r="BC93" s="415"/>
      <c r="BD93" s="415"/>
    </row>
    <row r="94" spans="1:56">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15"/>
      <c r="AL94" s="415"/>
      <c r="AM94" s="415"/>
      <c r="AN94" s="415"/>
      <c r="AO94" s="415"/>
      <c r="AP94" s="415"/>
      <c r="AQ94" s="415"/>
      <c r="AR94" s="415"/>
      <c r="AS94" s="415"/>
      <c r="AT94" s="415"/>
      <c r="AU94" s="415"/>
      <c r="AV94" s="415"/>
      <c r="AW94" s="415"/>
      <c r="AX94" s="415"/>
      <c r="AY94" s="415"/>
      <c r="AZ94" s="415"/>
      <c r="BA94" s="415"/>
      <c r="BB94" s="415"/>
      <c r="BC94" s="415"/>
      <c r="BD94" s="415"/>
    </row>
    <row r="95" spans="1:56">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15"/>
      <c r="AL95" s="415"/>
      <c r="AM95" s="415"/>
      <c r="AN95" s="415"/>
      <c r="AO95" s="415"/>
      <c r="AP95" s="415"/>
      <c r="AQ95" s="415"/>
      <c r="AR95" s="415"/>
      <c r="AS95" s="415"/>
      <c r="AT95" s="415"/>
      <c r="AU95" s="415"/>
      <c r="AV95" s="415"/>
      <c r="AW95" s="415"/>
      <c r="AX95" s="415"/>
      <c r="AY95" s="415"/>
      <c r="AZ95" s="415"/>
      <c r="BA95" s="415"/>
      <c r="BB95" s="415"/>
      <c r="BC95" s="415"/>
      <c r="BD95" s="415"/>
    </row>
    <row r="96" spans="1:56">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15"/>
      <c r="AL96" s="415"/>
      <c r="AM96" s="415"/>
      <c r="AN96" s="415"/>
      <c r="AO96" s="415"/>
      <c r="AP96" s="415"/>
      <c r="AQ96" s="415"/>
      <c r="AR96" s="415"/>
      <c r="AS96" s="415"/>
      <c r="AT96" s="415"/>
      <c r="AU96" s="415"/>
      <c r="AV96" s="415"/>
      <c r="AW96" s="415"/>
      <c r="AX96" s="415"/>
      <c r="AY96" s="415"/>
      <c r="AZ96" s="415"/>
      <c r="BA96" s="415"/>
      <c r="BB96" s="415"/>
      <c r="BC96" s="415"/>
      <c r="BD96" s="415"/>
    </row>
    <row r="97" spans="1:56">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15"/>
      <c r="AL97" s="415"/>
      <c r="AM97" s="415"/>
      <c r="AN97" s="415"/>
      <c r="AO97" s="415"/>
      <c r="AP97" s="415"/>
      <c r="AQ97" s="415"/>
      <c r="AR97" s="415"/>
      <c r="AS97" s="415"/>
      <c r="AT97" s="415"/>
      <c r="AU97" s="415"/>
      <c r="AV97" s="415"/>
      <c r="AW97" s="415"/>
      <c r="AX97" s="415"/>
      <c r="AY97" s="415"/>
      <c r="AZ97" s="415"/>
      <c r="BA97" s="415"/>
      <c r="BB97" s="415"/>
      <c r="BC97" s="415"/>
      <c r="BD97" s="415"/>
    </row>
    <row r="98" spans="1:56">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15"/>
      <c r="AL98" s="415"/>
      <c r="AM98" s="415"/>
      <c r="AN98" s="415"/>
      <c r="AO98" s="415"/>
      <c r="AP98" s="415"/>
      <c r="AQ98" s="415"/>
      <c r="AR98" s="415"/>
      <c r="AS98" s="415"/>
      <c r="AT98" s="415"/>
      <c r="AU98" s="415"/>
      <c r="AV98" s="415"/>
      <c r="AW98" s="415"/>
      <c r="AX98" s="415"/>
      <c r="AY98" s="415"/>
      <c r="AZ98" s="415"/>
      <c r="BA98" s="415"/>
      <c r="BB98" s="415"/>
      <c r="BC98" s="415"/>
      <c r="BD98" s="415"/>
    </row>
    <row r="99" spans="1:56">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15"/>
      <c r="AL99" s="415"/>
      <c r="AM99" s="415"/>
      <c r="AN99" s="415"/>
      <c r="AO99" s="415"/>
      <c r="AP99" s="415"/>
      <c r="AQ99" s="415"/>
      <c r="AR99" s="415"/>
      <c r="AS99" s="415"/>
      <c r="AT99" s="415"/>
      <c r="AU99" s="415"/>
      <c r="AV99" s="415"/>
      <c r="AW99" s="415"/>
      <c r="AX99" s="415"/>
      <c r="AY99" s="415"/>
      <c r="AZ99" s="415"/>
      <c r="BA99" s="415"/>
      <c r="BB99" s="415"/>
      <c r="BC99" s="415"/>
      <c r="BD99" s="415"/>
    </row>
    <row r="100" spans="1:56">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15"/>
      <c r="AL100" s="415"/>
      <c r="AM100" s="415"/>
      <c r="AN100" s="415"/>
      <c r="AO100" s="415"/>
      <c r="AP100" s="415"/>
      <c r="AQ100" s="415"/>
      <c r="AR100" s="415"/>
      <c r="AS100" s="415"/>
      <c r="AT100" s="415"/>
      <c r="AU100" s="415"/>
      <c r="AV100" s="415"/>
      <c r="AW100" s="415"/>
      <c r="AX100" s="415"/>
      <c r="AY100" s="415"/>
      <c r="AZ100" s="415"/>
      <c r="BA100" s="415"/>
      <c r="BB100" s="415"/>
      <c r="BC100" s="415"/>
      <c r="BD100" s="415"/>
    </row>
    <row r="101" spans="1:56">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15"/>
      <c r="AL101" s="415"/>
      <c r="AM101" s="415"/>
      <c r="AN101" s="415"/>
      <c r="AO101" s="415"/>
      <c r="AP101" s="415"/>
      <c r="AQ101" s="415"/>
      <c r="AR101" s="415"/>
      <c r="AS101" s="415"/>
      <c r="AT101" s="415"/>
      <c r="AU101" s="415"/>
      <c r="AV101" s="415"/>
      <c r="AW101" s="415"/>
      <c r="AX101" s="415"/>
      <c r="AY101" s="415"/>
      <c r="AZ101" s="415"/>
      <c r="BA101" s="415"/>
      <c r="BB101" s="415"/>
      <c r="BC101" s="415"/>
      <c r="BD101" s="415"/>
    </row>
    <row r="102" spans="1:56">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15"/>
      <c r="AL102" s="415"/>
      <c r="AM102" s="415"/>
      <c r="AN102" s="415"/>
      <c r="AO102" s="415"/>
      <c r="AP102" s="415"/>
      <c r="AQ102" s="415"/>
      <c r="AR102" s="415"/>
      <c r="AS102" s="415"/>
      <c r="AT102" s="415"/>
      <c r="AU102" s="415"/>
      <c r="AV102" s="415"/>
      <c r="AW102" s="415"/>
      <c r="AX102" s="415"/>
      <c r="AY102" s="415"/>
      <c r="AZ102" s="415"/>
      <c r="BA102" s="415"/>
      <c r="BB102" s="415"/>
      <c r="BC102" s="415"/>
      <c r="BD102" s="415"/>
    </row>
  </sheetData>
  <mergeCells count="48">
    <mergeCell ref="AK3:AL3"/>
    <mergeCell ref="O40:V40"/>
    <mergeCell ref="O43:V43"/>
    <mergeCell ref="O44:V44"/>
    <mergeCell ref="O45:V45"/>
    <mergeCell ref="O46:V46"/>
    <mergeCell ref="M49:M55"/>
    <mergeCell ref="O41:V41"/>
    <mergeCell ref="O42:V42"/>
    <mergeCell ref="O72:V72"/>
    <mergeCell ref="O47:V47"/>
    <mergeCell ref="O48:V48"/>
    <mergeCell ref="O49:V49"/>
    <mergeCell ref="O50:V50"/>
    <mergeCell ref="O51:V51"/>
    <mergeCell ref="O52:V52"/>
    <mergeCell ref="O53:V53"/>
    <mergeCell ref="O54:V54"/>
    <mergeCell ref="O55:V55"/>
    <mergeCell ref="O56:V56"/>
    <mergeCell ref="O57:V57"/>
    <mergeCell ref="O83:V83"/>
    <mergeCell ref="O73:V73"/>
    <mergeCell ref="O77:V77"/>
    <mergeCell ref="O78:V78"/>
    <mergeCell ref="O79:V79"/>
    <mergeCell ref="O80:V80"/>
    <mergeCell ref="O81:V81"/>
    <mergeCell ref="O82:V82"/>
    <mergeCell ref="O76:V76"/>
    <mergeCell ref="O74:V74"/>
    <mergeCell ref="O75:V75"/>
    <mergeCell ref="C10:I10"/>
    <mergeCell ref="O68:V68"/>
    <mergeCell ref="O69:V69"/>
    <mergeCell ref="O70:V70"/>
    <mergeCell ref="O71:V71"/>
    <mergeCell ref="O63:V63"/>
    <mergeCell ref="O64:V64"/>
    <mergeCell ref="O65:V65"/>
    <mergeCell ref="O66:V66"/>
    <mergeCell ref="O67:V67"/>
    <mergeCell ref="O58:V58"/>
    <mergeCell ref="O59:V59"/>
    <mergeCell ref="O60:V60"/>
    <mergeCell ref="O61:V61"/>
    <mergeCell ref="O62:V62"/>
    <mergeCell ref="M41:M48"/>
  </mergeCells>
  <phoneticPr fontId="2"/>
  <dataValidations count="9">
    <dataValidation type="list" showInputMessage="1" showErrorMessage="1" sqref="C32:C35" xr:uid="{00000000-0002-0000-0000-000000000000}">
      <formula1>【技術者】評価項目</formula1>
    </dataValidation>
    <dataValidation type="list" showInputMessage="1" showErrorMessage="1" sqref="C36:C45" xr:uid="{00000000-0002-0000-0000-000001000000}">
      <formula1>【地域貢献】評価項目</formula1>
    </dataValidation>
    <dataValidation type="list" showInputMessage="1" showErrorMessage="1" sqref="C27:C31" xr:uid="{00000000-0002-0000-0000-000002000000}">
      <formula1>【企業】評価項目</formula1>
    </dataValidation>
    <dataValidation type="list" showInputMessage="1" showErrorMessage="1" sqref="C46:C47" xr:uid="{00000000-0002-0000-0000-000003000000}">
      <formula1>【地理的条件】評価項目</formula1>
    </dataValidation>
    <dataValidation type="list" showInputMessage="1" showErrorMessage="1" sqref="E20:E56" xr:uid="{00000000-0002-0000-0000-000004000000}">
      <formula1>様式番号</formula1>
    </dataValidation>
    <dataValidation type="list" allowBlank="1" showInputMessage="1" showErrorMessage="1" sqref="F20:F47" xr:uid="{00000000-0002-0000-0000-000005000000}">
      <formula1>評価項目番号</formula1>
    </dataValidation>
    <dataValidation type="list" allowBlank="1" showInputMessage="1" showErrorMessage="1" sqref="G20:G47" xr:uid="{00000000-0002-0000-0000-000006000000}">
      <formula1>評価項目番号_枝番</formula1>
    </dataValidation>
    <dataValidation type="list" showInputMessage="1" showErrorMessage="1" sqref="C8" xr:uid="{00000000-0002-0000-0000-000007000000}">
      <formula1>工事種別</formula1>
    </dataValidation>
    <dataValidation type="list" showInputMessage="1" showErrorMessage="1" sqref="C9" xr:uid="{00000000-0002-0000-0000-000008000000}">
      <formula1>建設工事の種類</formula1>
    </dataValidation>
  </dataValidations>
  <printOptions horizontalCentered="1" verticalCentered="1"/>
  <pageMargins left="0" right="0" top="0" bottom="0" header="0.31496062992125984" footer="0.31496062992125984"/>
  <pageSetup paperSize="8" scale="70" fitToWidth="2"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T74"/>
  <sheetViews>
    <sheetView view="pageBreakPreview" topLeftCell="A2" zoomScaleNormal="100" zoomScaleSheetLayoutView="100" workbookViewId="0">
      <selection activeCell="A2" sqref="A2"/>
    </sheetView>
  </sheetViews>
  <sheetFormatPr defaultRowHeight="13"/>
  <cols>
    <col min="1" max="1" width="3.6328125" customWidth="1"/>
    <col min="2" max="2" width="19.26953125" customWidth="1"/>
    <col min="3" max="3" width="31.6328125" customWidth="1"/>
    <col min="4" max="4" width="16.36328125" customWidth="1"/>
  </cols>
  <sheetData>
    <row r="1" spans="1:20" ht="19">
      <c r="A1" s="301" t="s">
        <v>869</v>
      </c>
      <c r="B1" s="43"/>
      <c r="C1" s="43"/>
      <c r="D1" s="43"/>
      <c r="E1" s="43"/>
      <c r="F1" s="43"/>
      <c r="G1" s="43"/>
      <c r="H1" s="43"/>
      <c r="I1" s="43"/>
      <c r="J1" s="43"/>
    </row>
    <row r="2" spans="1:20" ht="16.5">
      <c r="A2" s="207" t="s">
        <v>870</v>
      </c>
      <c r="B2" s="43"/>
      <c r="C2" s="43"/>
      <c r="D2" s="43"/>
      <c r="E2" s="43"/>
      <c r="F2" s="43"/>
      <c r="G2" s="43"/>
      <c r="H2" s="43"/>
      <c r="I2" s="43"/>
      <c r="J2" s="43"/>
    </row>
    <row r="3" spans="1:20" ht="14.5" thickBot="1">
      <c r="A3" s="44" t="s">
        <v>871</v>
      </c>
      <c r="B3" s="43"/>
      <c r="C3" s="43"/>
      <c r="D3" s="43"/>
      <c r="E3" s="43"/>
      <c r="F3" s="43"/>
      <c r="G3" s="43"/>
      <c r="H3" s="43"/>
      <c r="I3" s="43"/>
      <c r="J3" s="43"/>
    </row>
    <row r="4" spans="1:20">
      <c r="A4" s="43"/>
      <c r="B4" s="15" t="s">
        <v>272</v>
      </c>
      <c r="C4" s="949" t="s">
        <v>459</v>
      </c>
      <c r="D4" s="950"/>
      <c r="E4" s="43"/>
      <c r="F4" s="43"/>
      <c r="G4" s="43"/>
      <c r="H4" s="43"/>
      <c r="I4" s="43"/>
      <c r="J4" s="43"/>
    </row>
    <row r="5" spans="1:20" ht="13.5" thickBot="1">
      <c r="A5" s="43">
        <v>1</v>
      </c>
      <c r="B5" s="5" t="s">
        <v>872</v>
      </c>
      <c r="C5" s="951" t="s">
        <v>1649</v>
      </c>
      <c r="D5" s="952"/>
      <c r="E5" s="43"/>
      <c r="F5" s="43"/>
      <c r="G5" s="43"/>
      <c r="H5" s="43"/>
      <c r="I5" s="43"/>
      <c r="J5" s="43"/>
    </row>
    <row r="6" spans="1:20">
      <c r="A6" s="43"/>
      <c r="B6" s="43"/>
      <c r="C6" s="43"/>
      <c r="D6" s="43"/>
      <c r="E6" s="43"/>
      <c r="F6" s="43"/>
      <c r="G6" s="43"/>
      <c r="H6" s="43"/>
      <c r="I6" s="43"/>
      <c r="J6" s="43"/>
    </row>
    <row r="7" spans="1:20" ht="16.5">
      <c r="A7" s="302" t="s">
        <v>873</v>
      </c>
      <c r="B7" s="43"/>
      <c r="C7" s="43"/>
      <c r="D7" s="43"/>
      <c r="E7" s="43"/>
      <c r="F7" s="43"/>
      <c r="G7" s="43"/>
      <c r="H7" s="43"/>
      <c r="I7" s="43"/>
      <c r="J7" s="43"/>
    </row>
    <row r="8" spans="1:20" ht="16.5">
      <c r="A8" s="207" t="s">
        <v>213</v>
      </c>
      <c r="B8" s="43"/>
      <c r="C8" s="43"/>
      <c r="D8" s="43"/>
      <c r="E8" s="43"/>
      <c r="F8" s="43"/>
      <c r="G8" s="43"/>
      <c r="H8" s="43"/>
      <c r="I8" s="43"/>
      <c r="J8" s="43"/>
    </row>
    <row r="9" spans="1:20" ht="14.5" thickBot="1">
      <c r="A9" s="44" t="s">
        <v>634</v>
      </c>
      <c r="B9" s="208"/>
      <c r="C9" s="208"/>
      <c r="D9" s="208"/>
      <c r="E9" s="208"/>
      <c r="F9" s="208"/>
      <c r="G9" s="43"/>
      <c r="H9" s="43"/>
      <c r="I9" s="43"/>
      <c r="J9" s="43"/>
    </row>
    <row r="10" spans="1:20">
      <c r="A10" s="43"/>
      <c r="B10" s="15" t="s">
        <v>458</v>
      </c>
      <c r="C10" s="16" t="s">
        <v>459</v>
      </c>
      <c r="D10" s="43"/>
      <c r="E10" s="43"/>
      <c r="F10" s="43"/>
      <c r="G10" s="43"/>
      <c r="H10" s="43"/>
      <c r="I10" s="43"/>
      <c r="J10" s="43"/>
    </row>
    <row r="11" spans="1:20">
      <c r="A11" s="43">
        <v>1</v>
      </c>
      <c r="B11" s="5" t="s">
        <v>163</v>
      </c>
      <c r="C11" s="759"/>
      <c r="D11" s="43" t="s">
        <v>689</v>
      </c>
      <c r="E11" s="43"/>
      <c r="F11" s="43"/>
      <c r="G11" s="43"/>
      <c r="H11" s="43"/>
      <c r="I11" s="43"/>
      <c r="J11" s="43"/>
    </row>
    <row r="12" spans="1:20">
      <c r="A12" s="43">
        <v>2</v>
      </c>
      <c r="B12" s="829"/>
      <c r="C12" s="830"/>
      <c r="D12" s="43"/>
      <c r="E12" s="43"/>
      <c r="F12" s="43"/>
      <c r="G12" s="43"/>
      <c r="H12" s="43"/>
      <c r="I12" s="43"/>
      <c r="J12" s="43"/>
    </row>
    <row r="13" spans="1:20" ht="27" customHeight="1">
      <c r="A13" s="43">
        <v>3</v>
      </c>
      <c r="B13" s="1" t="s">
        <v>164</v>
      </c>
      <c r="C13" s="74"/>
      <c r="D13" s="43"/>
      <c r="E13" s="43"/>
      <c r="F13" s="43"/>
      <c r="G13" s="43"/>
      <c r="H13" s="43"/>
      <c r="I13" s="43"/>
      <c r="J13" s="43"/>
      <c r="K13" s="861"/>
    </row>
    <row r="14" spans="1:20" ht="13.5" customHeight="1">
      <c r="A14" s="43">
        <v>4</v>
      </c>
      <c r="B14" s="1" t="s">
        <v>685</v>
      </c>
      <c r="C14" s="74" t="s">
        <v>1722</v>
      </c>
      <c r="D14" s="43"/>
      <c r="E14" s="43"/>
      <c r="F14" s="43"/>
      <c r="G14" s="43"/>
      <c r="H14" s="43"/>
      <c r="I14" s="43"/>
      <c r="J14" s="43"/>
      <c r="K14" s="865"/>
      <c r="L14" s="865"/>
      <c r="M14" s="865"/>
      <c r="N14" s="865"/>
      <c r="O14" s="865"/>
      <c r="P14" s="865"/>
      <c r="Q14" s="865"/>
      <c r="R14" s="865"/>
      <c r="S14" s="865"/>
      <c r="T14" s="865"/>
    </row>
    <row r="15" spans="1:20" ht="13.5" customHeight="1">
      <c r="A15" s="43">
        <v>5</v>
      </c>
      <c r="B15" s="1" t="s">
        <v>165</v>
      </c>
      <c r="C15" s="74" t="s">
        <v>1723</v>
      </c>
      <c r="D15" s="43"/>
      <c r="E15" s="43"/>
      <c r="F15" s="43"/>
      <c r="G15" s="43"/>
      <c r="H15" s="43"/>
      <c r="I15" s="43"/>
      <c r="J15" s="43"/>
      <c r="K15" s="865"/>
      <c r="L15" s="865"/>
      <c r="M15" s="865"/>
      <c r="N15" s="865"/>
      <c r="O15" s="865"/>
      <c r="P15" s="865"/>
      <c r="Q15" s="865"/>
      <c r="R15" s="865"/>
      <c r="S15" s="865"/>
      <c r="T15" s="865"/>
    </row>
    <row r="16" spans="1:20" ht="13.5" customHeight="1">
      <c r="A16" s="43">
        <v>6</v>
      </c>
      <c r="B16" s="1" t="s">
        <v>158</v>
      </c>
      <c r="C16" s="74"/>
      <c r="D16" s="43"/>
      <c r="E16" s="43"/>
      <c r="F16" s="43"/>
      <c r="G16" s="43"/>
      <c r="H16" s="43"/>
      <c r="I16" s="43"/>
      <c r="J16" s="43"/>
      <c r="K16" s="865"/>
      <c r="L16" s="865"/>
      <c r="M16" s="865"/>
      <c r="N16" s="865"/>
      <c r="O16" s="865"/>
      <c r="P16" s="865"/>
      <c r="Q16" s="865"/>
      <c r="R16" s="865"/>
      <c r="S16" s="865"/>
      <c r="T16" s="865"/>
    </row>
    <row r="17" spans="1:20" ht="13.5" customHeight="1">
      <c r="A17" s="43">
        <v>7</v>
      </c>
      <c r="B17" s="1" t="s">
        <v>159</v>
      </c>
      <c r="C17" s="74"/>
      <c r="D17" s="43"/>
      <c r="E17" s="43"/>
      <c r="F17" s="43"/>
      <c r="G17" s="43"/>
      <c r="H17" s="43"/>
      <c r="I17" s="43"/>
      <c r="J17" s="43"/>
      <c r="K17" s="865"/>
      <c r="L17" s="865"/>
      <c r="M17" s="865"/>
      <c r="N17" s="865"/>
      <c r="O17" s="865"/>
      <c r="P17" s="865"/>
      <c r="Q17" s="865"/>
      <c r="R17" s="865"/>
      <c r="S17" s="865"/>
      <c r="T17" s="865"/>
    </row>
    <row r="18" spans="1:20">
      <c r="A18" s="43">
        <v>8</v>
      </c>
      <c r="B18" s="1" t="s">
        <v>160</v>
      </c>
      <c r="C18" s="74"/>
      <c r="D18" s="43"/>
      <c r="E18" s="43"/>
      <c r="F18" s="43"/>
      <c r="G18" s="43"/>
      <c r="H18" s="43"/>
      <c r="I18" s="43"/>
      <c r="J18" s="43"/>
      <c r="K18" s="862"/>
    </row>
    <row r="19" spans="1:20">
      <c r="A19" s="43">
        <v>9</v>
      </c>
      <c r="B19" s="1" t="s">
        <v>161</v>
      </c>
      <c r="C19" s="74"/>
      <c r="D19" s="43"/>
      <c r="E19" s="43"/>
      <c r="F19" s="43"/>
      <c r="G19" s="43"/>
      <c r="H19" s="43"/>
      <c r="I19" s="43"/>
      <c r="J19" s="43"/>
      <c r="K19" s="862"/>
    </row>
    <row r="20" spans="1:20" ht="13.5" thickBot="1">
      <c r="A20" s="43">
        <v>10</v>
      </c>
      <c r="B20" s="1" t="s">
        <v>162</v>
      </c>
      <c r="C20" s="75"/>
      <c r="D20" s="43"/>
      <c r="E20" s="43"/>
      <c r="F20" s="43"/>
      <c r="G20" s="43"/>
      <c r="H20" s="43"/>
      <c r="I20" s="43"/>
      <c r="J20" s="43"/>
      <c r="K20" s="863"/>
    </row>
    <row r="21" spans="1:20">
      <c r="A21" s="43"/>
      <c r="B21" s="43"/>
      <c r="C21" s="43"/>
      <c r="D21" s="43"/>
      <c r="E21" s="43"/>
      <c r="F21" s="43"/>
      <c r="G21" s="43"/>
      <c r="H21" s="43"/>
      <c r="I21" s="43"/>
      <c r="J21" s="43"/>
      <c r="K21" s="864"/>
    </row>
    <row r="22" spans="1:20" ht="16.5">
      <c r="A22" s="207" t="s">
        <v>216</v>
      </c>
      <c r="B22" s="43"/>
      <c r="C22" s="43"/>
      <c r="D22" s="43"/>
      <c r="E22" s="43"/>
      <c r="F22" s="43"/>
      <c r="G22" s="43"/>
      <c r="H22" s="43"/>
      <c r="I22" s="43"/>
      <c r="J22" s="43"/>
    </row>
    <row r="23" spans="1:20" ht="14">
      <c r="A23" s="44" t="s">
        <v>635</v>
      </c>
      <c r="B23" s="209"/>
      <c r="C23" s="208"/>
      <c r="D23" s="208"/>
      <c r="E23" s="208"/>
      <c r="F23" s="208"/>
      <c r="G23" s="43"/>
      <c r="H23" s="43"/>
      <c r="I23" s="43"/>
      <c r="J23" s="43"/>
    </row>
    <row r="24" spans="1:20" ht="13.5" thickBot="1">
      <c r="A24" s="43"/>
      <c r="B24" s="15" t="s">
        <v>206</v>
      </c>
      <c r="C24" s="406" t="s">
        <v>460</v>
      </c>
      <c r="D24" s="407" t="s">
        <v>562</v>
      </c>
      <c r="E24" s="43"/>
      <c r="F24" s="43"/>
      <c r="G24" s="43"/>
      <c r="H24" s="43"/>
      <c r="I24" s="43"/>
      <c r="J24" s="43"/>
    </row>
    <row r="25" spans="1:20">
      <c r="A25" s="43">
        <v>1</v>
      </c>
      <c r="B25" s="1" t="s">
        <v>874</v>
      </c>
      <c r="C25" s="438"/>
      <c r="D25" s="439"/>
      <c r="E25" s="43" t="s">
        <v>875</v>
      </c>
      <c r="F25" s="43"/>
      <c r="G25" s="43"/>
      <c r="H25" s="43"/>
      <c r="I25" s="43"/>
      <c r="J25" s="43"/>
    </row>
    <row r="26" spans="1:20">
      <c r="A26" s="43">
        <v>2</v>
      </c>
      <c r="B26" s="1" t="s">
        <v>876</v>
      </c>
      <c r="C26" s="173"/>
      <c r="D26" s="205"/>
      <c r="E26" s="43" t="s">
        <v>875</v>
      </c>
      <c r="F26" s="43"/>
      <c r="G26" s="43"/>
      <c r="H26" s="43"/>
      <c r="I26" s="43"/>
      <c r="J26" s="43"/>
    </row>
    <row r="27" spans="1:20" ht="13.5" thickBot="1">
      <c r="A27" s="43">
        <v>3</v>
      </c>
      <c r="B27" s="1" t="s">
        <v>877</v>
      </c>
      <c r="C27" s="174"/>
      <c r="D27" s="206"/>
      <c r="E27" s="43" t="s">
        <v>875</v>
      </c>
      <c r="F27" s="43"/>
      <c r="G27" s="43"/>
      <c r="H27" s="43"/>
      <c r="I27" s="43"/>
      <c r="J27" s="43"/>
    </row>
    <row r="28" spans="1:20">
      <c r="A28" s="43"/>
      <c r="B28" s="43"/>
      <c r="C28" s="43"/>
      <c r="D28" s="922"/>
      <c r="E28" s="43"/>
      <c r="F28" s="43"/>
      <c r="G28" s="43"/>
      <c r="H28" s="43"/>
      <c r="I28" s="43"/>
      <c r="J28" s="43"/>
    </row>
    <row r="29" spans="1:20" ht="16.5">
      <c r="A29" s="207" t="s">
        <v>1787</v>
      </c>
      <c r="B29" s="43"/>
      <c r="C29" s="43"/>
      <c r="D29" s="43"/>
      <c r="E29" s="43"/>
      <c r="F29" s="43"/>
      <c r="G29" s="43"/>
      <c r="H29" s="43"/>
      <c r="I29" s="43"/>
      <c r="J29" s="43"/>
    </row>
    <row r="30" spans="1:20" ht="27" customHeight="1">
      <c r="A30" s="948" t="s">
        <v>1788</v>
      </c>
      <c r="B30" s="948"/>
      <c r="C30" s="948"/>
      <c r="D30" s="948"/>
      <c r="E30" s="948"/>
      <c r="F30" s="948"/>
      <c r="G30" s="948"/>
      <c r="H30" s="948"/>
      <c r="I30" s="948"/>
      <c r="J30" s="948"/>
    </row>
    <row r="31" spans="1:20">
      <c r="A31" s="43" t="s">
        <v>1789</v>
      </c>
      <c r="B31" s="43"/>
      <c r="C31" s="43"/>
      <c r="D31" s="923"/>
      <c r="E31" s="923"/>
      <c r="F31" s="923"/>
      <c r="G31" s="923"/>
      <c r="H31" s="923"/>
      <c r="I31" s="923"/>
      <c r="J31" s="43"/>
    </row>
    <row r="32" spans="1:20" ht="13.5" thickBot="1">
      <c r="A32" s="924">
        <f>COUNTA(B33:B42)</f>
        <v>0</v>
      </c>
      <c r="B32" s="925" t="s">
        <v>1790</v>
      </c>
      <c r="C32" s="15" t="s">
        <v>1791</v>
      </c>
      <c r="D32" s="417"/>
      <c r="E32" s="417"/>
      <c r="F32" s="417"/>
      <c r="G32" s="417"/>
      <c r="H32" s="417"/>
      <c r="I32" s="417"/>
      <c r="J32" s="926"/>
      <c r="K32" s="927" t="s">
        <v>1043</v>
      </c>
    </row>
    <row r="33" spans="1:10">
      <c r="A33" s="928">
        <f>COUNTA(B33)</f>
        <v>0</v>
      </c>
      <c r="B33" s="929"/>
      <c r="C33" s="946" t="s">
        <v>1792</v>
      </c>
      <c r="D33" s="947"/>
      <c r="E33" s="947"/>
      <c r="F33" s="947"/>
      <c r="G33" s="947"/>
      <c r="H33" s="947"/>
      <c r="I33" s="947"/>
      <c r="J33" s="43"/>
    </row>
    <row r="34" spans="1:10">
      <c r="A34" s="928">
        <f>COUNTA($B$33:B34)</f>
        <v>0</v>
      </c>
      <c r="B34" s="930"/>
      <c r="C34" s="946" t="s">
        <v>1793</v>
      </c>
      <c r="D34" s="947"/>
      <c r="E34" s="947"/>
      <c r="F34" s="947"/>
      <c r="G34" s="947"/>
      <c r="H34" s="947"/>
      <c r="I34" s="947"/>
      <c r="J34" s="43"/>
    </row>
    <row r="35" spans="1:10">
      <c r="A35" s="928">
        <f>COUNTA($B$33:B35)</f>
        <v>0</v>
      </c>
      <c r="B35" s="930"/>
      <c r="C35" s="946" t="s">
        <v>1794</v>
      </c>
      <c r="D35" s="947"/>
      <c r="E35" s="947"/>
      <c r="F35" s="947"/>
      <c r="G35" s="947"/>
      <c r="H35" s="947"/>
      <c r="I35" s="947"/>
      <c r="J35" s="43"/>
    </row>
    <row r="36" spans="1:10">
      <c r="A36" s="928">
        <f>COUNTA($B$33:B36)</f>
        <v>0</v>
      </c>
      <c r="B36" s="930"/>
      <c r="C36" s="946" t="s">
        <v>1795</v>
      </c>
      <c r="D36" s="947"/>
      <c r="E36" s="947"/>
      <c r="F36" s="947"/>
      <c r="G36" s="947"/>
      <c r="H36" s="947"/>
      <c r="I36" s="947"/>
      <c r="J36" s="43"/>
    </row>
    <row r="37" spans="1:10">
      <c r="A37" s="928">
        <f>COUNTA($B$33:B37)</f>
        <v>0</v>
      </c>
      <c r="B37" s="930"/>
      <c r="C37" s="946" t="s">
        <v>1796</v>
      </c>
      <c r="D37" s="947"/>
      <c r="E37" s="947"/>
      <c r="F37" s="947"/>
      <c r="G37" s="947"/>
      <c r="H37" s="947"/>
      <c r="I37" s="947"/>
      <c r="J37" s="43"/>
    </row>
    <row r="38" spans="1:10">
      <c r="A38" s="928">
        <f>COUNTA($B$33:B38)</f>
        <v>0</v>
      </c>
      <c r="B38" s="930"/>
      <c r="C38" s="946" t="s">
        <v>1797</v>
      </c>
      <c r="D38" s="947"/>
      <c r="E38" s="947"/>
      <c r="F38" s="947"/>
      <c r="G38" s="947"/>
      <c r="H38" s="947"/>
      <c r="I38" s="947"/>
      <c r="J38" s="43"/>
    </row>
    <row r="39" spans="1:10">
      <c r="A39" s="928">
        <f>COUNTA($B$33:B39)</f>
        <v>0</v>
      </c>
      <c r="B39" s="930"/>
      <c r="C39" s="946" t="s">
        <v>1847</v>
      </c>
      <c r="D39" s="947"/>
      <c r="E39" s="947"/>
      <c r="F39" s="947"/>
      <c r="G39" s="947"/>
      <c r="H39" s="947"/>
      <c r="I39" s="947"/>
      <c r="J39" s="43"/>
    </row>
    <row r="40" spans="1:10">
      <c r="A40" s="928">
        <f>COUNTA($B$33:B40)</f>
        <v>0</v>
      </c>
      <c r="B40" s="930"/>
      <c r="C40" s="946" t="s">
        <v>1798</v>
      </c>
      <c r="D40" s="947"/>
      <c r="E40" s="947"/>
      <c r="F40" s="947"/>
      <c r="G40" s="947"/>
      <c r="H40" s="947"/>
      <c r="I40" s="947"/>
      <c r="J40" s="43"/>
    </row>
    <row r="41" spans="1:10">
      <c r="A41" s="928">
        <f>COUNTA($B$33:B41)</f>
        <v>0</v>
      </c>
      <c r="B41" s="930"/>
      <c r="C41" s="946" t="s">
        <v>1799</v>
      </c>
      <c r="D41" s="947"/>
      <c r="E41" s="947"/>
      <c r="F41" s="947"/>
      <c r="G41" s="947"/>
      <c r="H41" s="947"/>
      <c r="I41" s="947"/>
      <c r="J41" s="43"/>
    </row>
    <row r="42" spans="1:10" ht="13.5" thickBot="1">
      <c r="A42" s="928">
        <f>COUNTA($B$33:B42)</f>
        <v>0</v>
      </c>
      <c r="B42" s="931"/>
      <c r="C42" s="946" t="s">
        <v>1800</v>
      </c>
      <c r="D42" s="947"/>
      <c r="E42" s="947"/>
      <c r="F42" s="947"/>
      <c r="G42" s="947"/>
      <c r="H42" s="947"/>
      <c r="I42" s="947"/>
      <c r="J42" s="43"/>
    </row>
    <row r="43" spans="1:10">
      <c r="A43" s="43"/>
      <c r="B43" s="43"/>
      <c r="C43" s="43"/>
      <c r="D43" s="922"/>
      <c r="E43" s="43"/>
      <c r="F43" s="43"/>
      <c r="G43" s="43"/>
      <c r="H43" s="43"/>
      <c r="I43" s="43"/>
      <c r="J43" s="43"/>
    </row>
    <row r="44" spans="1:10" ht="16.5">
      <c r="A44" s="302" t="s">
        <v>878</v>
      </c>
      <c r="B44" s="43"/>
      <c r="C44" s="43"/>
      <c r="D44" s="43"/>
      <c r="E44" s="43"/>
      <c r="F44" s="43"/>
      <c r="G44" s="43"/>
      <c r="H44" s="43"/>
      <c r="I44" s="43"/>
      <c r="J44" s="43"/>
    </row>
    <row r="45" spans="1:10" ht="16.5">
      <c r="A45" s="207" t="s">
        <v>213</v>
      </c>
      <c r="B45" s="43"/>
      <c r="C45" s="43"/>
      <c r="D45" s="43"/>
      <c r="E45" s="43"/>
      <c r="F45" s="43"/>
      <c r="G45" s="43"/>
      <c r="H45" s="43"/>
      <c r="I45" s="43"/>
      <c r="J45" s="43"/>
    </row>
    <row r="46" spans="1:10" ht="14.5" thickBot="1">
      <c r="A46" s="44" t="s">
        <v>634</v>
      </c>
      <c r="B46" s="208"/>
      <c r="C46" s="208"/>
      <c r="D46" s="208"/>
      <c r="E46" s="208"/>
      <c r="F46" s="208"/>
      <c r="G46" s="43"/>
      <c r="H46" s="43"/>
      <c r="I46" s="43"/>
      <c r="J46" s="43"/>
    </row>
    <row r="47" spans="1:10">
      <c r="A47" s="43"/>
      <c r="B47" s="15" t="s">
        <v>272</v>
      </c>
      <c r="C47" s="16" t="s">
        <v>459</v>
      </c>
      <c r="D47" s="43"/>
      <c r="E47" s="43"/>
      <c r="F47" s="43"/>
      <c r="G47" s="43"/>
      <c r="H47" s="43"/>
      <c r="I47" s="43"/>
      <c r="J47" s="43"/>
    </row>
    <row r="48" spans="1:10">
      <c r="A48" s="43">
        <v>1</v>
      </c>
      <c r="B48" s="1" t="s">
        <v>685</v>
      </c>
      <c r="C48" s="74" t="s">
        <v>1801</v>
      </c>
      <c r="D48" s="43"/>
      <c r="E48" s="43"/>
      <c r="F48" s="43"/>
      <c r="G48" s="43"/>
      <c r="H48" s="43"/>
      <c r="I48" s="43"/>
      <c r="J48" s="43"/>
    </row>
    <row r="49" spans="1:12">
      <c r="A49" s="43">
        <v>2</v>
      </c>
      <c r="B49" s="1" t="s">
        <v>165</v>
      </c>
      <c r="C49" s="74" t="s">
        <v>1802</v>
      </c>
      <c r="D49" s="43"/>
      <c r="E49" s="43"/>
      <c r="F49" s="43"/>
      <c r="G49" s="43"/>
      <c r="H49" s="43"/>
      <c r="I49" s="43"/>
      <c r="J49" s="43"/>
    </row>
    <row r="50" spans="1:12">
      <c r="A50" s="43"/>
      <c r="B50" s="43"/>
      <c r="C50" s="43"/>
      <c r="D50" s="43"/>
      <c r="E50" s="43"/>
      <c r="F50" s="43"/>
      <c r="G50" s="43"/>
      <c r="H50" s="43"/>
      <c r="I50" s="43"/>
      <c r="J50" s="43"/>
    </row>
    <row r="51" spans="1:12" ht="16.5">
      <c r="A51" s="207" t="s">
        <v>216</v>
      </c>
      <c r="B51" s="43"/>
      <c r="C51" s="43"/>
      <c r="D51" s="43"/>
      <c r="E51" s="43"/>
      <c r="F51" s="43"/>
      <c r="G51" s="43"/>
      <c r="H51" s="43"/>
      <c r="I51" s="43"/>
      <c r="J51" s="43"/>
    </row>
    <row r="52" spans="1:12" ht="14">
      <c r="A52" s="44" t="s">
        <v>635</v>
      </c>
      <c r="B52" s="209"/>
      <c r="C52" s="208"/>
      <c r="D52" s="208"/>
      <c r="E52" s="208"/>
      <c r="F52" s="208"/>
      <c r="G52" s="43"/>
      <c r="H52" s="43"/>
      <c r="I52" s="43"/>
      <c r="J52" s="43"/>
    </row>
    <row r="53" spans="1:12" ht="13.5" thickBot="1">
      <c r="A53" s="43"/>
      <c r="B53" s="15" t="s">
        <v>206</v>
      </c>
      <c r="C53" s="406" t="s">
        <v>460</v>
      </c>
      <c r="D53" s="407" t="s">
        <v>562</v>
      </c>
      <c r="E53" s="43"/>
      <c r="F53" s="43"/>
      <c r="G53" s="43"/>
      <c r="H53" s="43"/>
      <c r="I53" s="43"/>
      <c r="J53" s="43"/>
    </row>
    <row r="54" spans="1:12">
      <c r="A54" s="43">
        <v>1</v>
      </c>
      <c r="B54" s="1" t="s">
        <v>874</v>
      </c>
      <c r="C54" s="172"/>
      <c r="D54" s="439"/>
      <c r="E54" s="43" t="s">
        <v>875</v>
      </c>
      <c r="F54" s="43"/>
      <c r="G54" s="43"/>
      <c r="H54" s="43"/>
      <c r="I54" s="43"/>
      <c r="J54" s="43"/>
    </row>
    <row r="55" spans="1:12">
      <c r="A55" s="43">
        <v>2</v>
      </c>
      <c r="B55" s="1" t="s">
        <v>876</v>
      </c>
      <c r="C55" s="173"/>
      <c r="D55" s="205"/>
      <c r="E55" s="43" t="s">
        <v>875</v>
      </c>
      <c r="F55" s="43"/>
      <c r="G55" s="43"/>
      <c r="H55" s="43"/>
      <c r="I55" s="43"/>
      <c r="J55" s="43"/>
    </row>
    <row r="56" spans="1:12" ht="13.5" thickBot="1">
      <c r="A56" s="43">
        <v>3</v>
      </c>
      <c r="B56" s="1" t="s">
        <v>877</v>
      </c>
      <c r="C56" s="174"/>
      <c r="D56" s="206"/>
      <c r="E56" s="43" t="s">
        <v>875</v>
      </c>
      <c r="F56" s="43"/>
      <c r="G56" s="43"/>
      <c r="H56" s="43"/>
      <c r="I56" s="43"/>
      <c r="J56" s="43"/>
    </row>
    <row r="57" spans="1:12">
      <c r="A57" s="43"/>
      <c r="B57" s="43"/>
      <c r="C57" s="43"/>
      <c r="D57" s="43"/>
      <c r="E57" s="43"/>
      <c r="F57" s="43"/>
      <c r="G57" s="43"/>
      <c r="H57" s="43"/>
      <c r="I57" s="43"/>
      <c r="J57" s="43"/>
    </row>
    <row r="58" spans="1:12" ht="13.5" customHeight="1">
      <c r="A58" s="207" t="s">
        <v>1787</v>
      </c>
      <c r="B58" s="43"/>
      <c r="C58" s="43"/>
      <c r="D58" s="43"/>
      <c r="E58" s="43"/>
      <c r="F58" s="43"/>
      <c r="G58" s="43"/>
      <c r="H58" s="43"/>
      <c r="I58" s="43"/>
      <c r="J58" s="43"/>
    </row>
    <row r="59" spans="1:12" ht="27" customHeight="1">
      <c r="A59" s="948" t="s">
        <v>1788</v>
      </c>
      <c r="B59" s="948"/>
      <c r="C59" s="948"/>
      <c r="D59" s="948"/>
      <c r="E59" s="948"/>
      <c r="F59" s="948"/>
      <c r="G59" s="948"/>
      <c r="H59" s="948"/>
      <c r="I59" s="948"/>
      <c r="J59" s="948"/>
    </row>
    <row r="60" spans="1:12" ht="13.5" customHeight="1">
      <c r="A60" s="43" t="s">
        <v>1789</v>
      </c>
      <c r="B60" s="43"/>
      <c r="C60" s="43"/>
      <c r="D60" s="923"/>
      <c r="E60" s="923"/>
      <c r="F60" s="923"/>
      <c r="G60" s="923"/>
      <c r="H60" s="923"/>
      <c r="I60" s="923"/>
      <c r="J60" s="43"/>
    </row>
    <row r="61" spans="1:12" ht="13.5" thickBot="1">
      <c r="A61" s="924">
        <f>COUNTA(B62:B71)</f>
        <v>0</v>
      </c>
      <c r="B61" s="925" t="s">
        <v>1790</v>
      </c>
      <c r="C61" s="15" t="s">
        <v>1791</v>
      </c>
      <c r="D61" s="417"/>
      <c r="E61" s="417"/>
      <c r="F61" s="417"/>
      <c r="G61" s="417"/>
      <c r="H61" s="417"/>
      <c r="I61" s="417"/>
      <c r="J61" s="926"/>
      <c r="K61" s="927" t="s">
        <v>1043</v>
      </c>
    </row>
    <row r="62" spans="1:12" ht="13.5" customHeight="1">
      <c r="A62" s="928">
        <f>COUNTA(B62)</f>
        <v>0</v>
      </c>
      <c r="B62" s="929"/>
      <c r="C62" s="946" t="s">
        <v>1792</v>
      </c>
      <c r="D62" s="947"/>
      <c r="E62" s="947"/>
      <c r="F62" s="947"/>
      <c r="G62" s="947"/>
      <c r="H62" s="947"/>
      <c r="I62" s="947"/>
      <c r="J62" s="43"/>
      <c r="L62" s="419">
        <f>COUNTA(B33,B62)</f>
        <v>0</v>
      </c>
    </row>
    <row r="63" spans="1:12">
      <c r="A63" s="928">
        <f>COUNTA($B$62:B63)</f>
        <v>0</v>
      </c>
      <c r="B63" s="930"/>
      <c r="C63" s="946" t="s">
        <v>1793</v>
      </c>
      <c r="D63" s="947"/>
      <c r="E63" s="947"/>
      <c r="F63" s="947"/>
      <c r="G63" s="947"/>
      <c r="H63" s="947"/>
      <c r="I63" s="947"/>
      <c r="J63" s="43"/>
      <c r="L63" s="419">
        <f t="shared" ref="L63:L71" si="0">COUNTA(B34,B63)</f>
        <v>0</v>
      </c>
    </row>
    <row r="64" spans="1:12" ht="13.5" customHeight="1">
      <c r="A64" s="928">
        <f>COUNTA($B$62:B64)</f>
        <v>0</v>
      </c>
      <c r="B64" s="930"/>
      <c r="C64" s="946" t="s">
        <v>1794</v>
      </c>
      <c r="D64" s="947"/>
      <c r="E64" s="947"/>
      <c r="F64" s="947"/>
      <c r="G64" s="947"/>
      <c r="H64" s="947"/>
      <c r="I64" s="947"/>
      <c r="J64" s="43"/>
      <c r="L64" s="419">
        <f t="shared" si="0"/>
        <v>0</v>
      </c>
    </row>
    <row r="65" spans="1:12">
      <c r="A65" s="928">
        <f>COUNTA($B$62:B65)</f>
        <v>0</v>
      </c>
      <c r="B65" s="930"/>
      <c r="C65" s="946" t="s">
        <v>1795</v>
      </c>
      <c r="D65" s="947"/>
      <c r="E65" s="947"/>
      <c r="F65" s="947"/>
      <c r="G65" s="947"/>
      <c r="H65" s="947"/>
      <c r="I65" s="947"/>
      <c r="J65" s="43"/>
      <c r="L65" s="419">
        <f t="shared" si="0"/>
        <v>0</v>
      </c>
    </row>
    <row r="66" spans="1:12" ht="13.5" customHeight="1">
      <c r="A66" s="928">
        <f>COUNTA($B$62:B66)</f>
        <v>0</v>
      </c>
      <c r="B66" s="930"/>
      <c r="C66" s="946" t="s">
        <v>1796</v>
      </c>
      <c r="D66" s="947"/>
      <c r="E66" s="947"/>
      <c r="F66" s="947"/>
      <c r="G66" s="947"/>
      <c r="H66" s="947"/>
      <c r="I66" s="947"/>
      <c r="J66" s="43"/>
      <c r="L66" s="419">
        <f t="shared" si="0"/>
        <v>0</v>
      </c>
    </row>
    <row r="67" spans="1:12">
      <c r="A67" s="928">
        <f>COUNTA($B$62:B67)</f>
        <v>0</v>
      </c>
      <c r="B67" s="930"/>
      <c r="C67" s="946" t="s">
        <v>1797</v>
      </c>
      <c r="D67" s="947"/>
      <c r="E67" s="947"/>
      <c r="F67" s="947"/>
      <c r="G67" s="947"/>
      <c r="H67" s="947"/>
      <c r="I67" s="947"/>
      <c r="J67" s="43"/>
      <c r="L67" s="419">
        <f t="shared" si="0"/>
        <v>0</v>
      </c>
    </row>
    <row r="68" spans="1:12">
      <c r="A68" s="928">
        <f>COUNTA($B$62:B68)</f>
        <v>0</v>
      </c>
      <c r="B68" s="930"/>
      <c r="C68" s="946" t="s">
        <v>1847</v>
      </c>
      <c r="D68" s="947"/>
      <c r="E68" s="947"/>
      <c r="F68" s="947"/>
      <c r="G68" s="947"/>
      <c r="H68" s="947"/>
      <c r="I68" s="947"/>
      <c r="J68" s="43"/>
      <c r="L68" s="419">
        <f t="shared" si="0"/>
        <v>0</v>
      </c>
    </row>
    <row r="69" spans="1:12">
      <c r="A69" s="928">
        <f>COUNTA($B$62:B69)</f>
        <v>0</v>
      </c>
      <c r="B69" s="930"/>
      <c r="C69" s="946" t="s">
        <v>1798</v>
      </c>
      <c r="D69" s="947"/>
      <c r="E69" s="947"/>
      <c r="F69" s="947"/>
      <c r="G69" s="947"/>
      <c r="H69" s="947"/>
      <c r="I69" s="947"/>
      <c r="J69" s="43"/>
      <c r="L69" s="419">
        <f t="shared" si="0"/>
        <v>0</v>
      </c>
    </row>
    <row r="70" spans="1:12" ht="13.5" customHeight="1">
      <c r="A70" s="928">
        <f>COUNTA($B$62:B70)</f>
        <v>0</v>
      </c>
      <c r="B70" s="930"/>
      <c r="C70" s="946" t="s">
        <v>1799</v>
      </c>
      <c r="D70" s="947"/>
      <c r="E70" s="947"/>
      <c r="F70" s="947"/>
      <c r="G70" s="947"/>
      <c r="H70" s="947"/>
      <c r="I70" s="947"/>
      <c r="J70" s="43"/>
      <c r="L70" s="419">
        <f t="shared" si="0"/>
        <v>0</v>
      </c>
    </row>
    <row r="71" spans="1:12" ht="13.5" thickBot="1">
      <c r="A71" s="928">
        <f>COUNTA($B$62:B71)</f>
        <v>0</v>
      </c>
      <c r="B71" s="931"/>
      <c r="C71" s="946" t="s">
        <v>1800</v>
      </c>
      <c r="D71" s="947"/>
      <c r="E71" s="947"/>
      <c r="F71" s="947"/>
      <c r="G71" s="947"/>
      <c r="H71" s="947"/>
      <c r="I71" s="947"/>
      <c r="J71" s="43"/>
      <c r="L71" s="419">
        <f t="shared" si="0"/>
        <v>0</v>
      </c>
    </row>
    <row r="72" spans="1:12">
      <c r="A72" s="43"/>
      <c r="B72" s="43"/>
      <c r="C72" s="43"/>
      <c r="D72" s="922"/>
      <c r="E72" s="43"/>
      <c r="F72" s="43"/>
      <c r="G72" s="43"/>
      <c r="H72" s="43"/>
      <c r="I72" s="43"/>
      <c r="J72" s="43"/>
      <c r="L72" t="s">
        <v>1803</v>
      </c>
    </row>
    <row r="74" spans="1:12" ht="13.5" customHeight="1"/>
  </sheetData>
  <mergeCells count="24">
    <mergeCell ref="C4:D4"/>
    <mergeCell ref="C5:D5"/>
    <mergeCell ref="A30:J30"/>
    <mergeCell ref="C33:I33"/>
    <mergeCell ref="C34:I34"/>
    <mergeCell ref="C35:I35"/>
    <mergeCell ref="C36:I36"/>
    <mergeCell ref="C37:I37"/>
    <mergeCell ref="C38:I38"/>
    <mergeCell ref="C39:I39"/>
    <mergeCell ref="C40:I40"/>
    <mergeCell ref="C41:I41"/>
    <mergeCell ref="C42:I42"/>
    <mergeCell ref="A59:J59"/>
    <mergeCell ref="C62:I62"/>
    <mergeCell ref="C68:I68"/>
    <mergeCell ref="C69:I69"/>
    <mergeCell ref="C70:I70"/>
    <mergeCell ref="C71:I71"/>
    <mergeCell ref="C63:I63"/>
    <mergeCell ref="C64:I64"/>
    <mergeCell ref="C65:I65"/>
    <mergeCell ref="C66:I66"/>
    <mergeCell ref="C67:I67"/>
  </mergeCells>
  <phoneticPr fontId="2"/>
  <dataValidations count="1">
    <dataValidation type="list" showInputMessage="1" showErrorMessage="1" sqref="B33:B42 B62:B71" xr:uid="{A221B8E5-275B-4432-8D68-6C4C250D39E4}">
      <formula1>$K$32:$K$33</formula1>
    </dataValidation>
  </dataValidations>
  <pageMargins left="0.70866141732283472" right="0.31496062992125984" top="0.55118110236220474" bottom="0.55118110236220474" header="0.31496062992125984" footer="0.31496062992125984"/>
  <pageSetup paperSize="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Q59"/>
  <sheetViews>
    <sheetView workbookViewId="0">
      <selection sqref="A1:O1"/>
    </sheetView>
  </sheetViews>
  <sheetFormatPr defaultColWidth="9" defaultRowHeight="13"/>
  <cols>
    <col min="1" max="17" width="5.08984375" style="277" customWidth="1"/>
    <col min="18" max="16384" width="9" style="277"/>
  </cols>
  <sheetData>
    <row r="1" spans="1:17" s="282" customFormat="1" ht="16.5">
      <c r="A1" s="955" t="s">
        <v>969</v>
      </c>
      <c r="B1" s="955"/>
      <c r="C1" s="955"/>
      <c r="D1" s="955"/>
      <c r="E1" s="955"/>
      <c r="F1" s="955"/>
      <c r="G1" s="955"/>
      <c r="H1" s="955"/>
      <c r="I1" s="955"/>
      <c r="J1" s="955"/>
      <c r="K1" s="955"/>
      <c r="L1" s="955"/>
      <c r="M1" s="955"/>
      <c r="N1" s="955"/>
      <c r="O1" s="955"/>
    </row>
    <row r="2" spans="1:17" s="282" customFormat="1" ht="11.25" customHeight="1"/>
    <row r="3" spans="1:17" s="282" customFormat="1" ht="14">
      <c r="A3" s="953" t="s">
        <v>970</v>
      </c>
      <c r="B3" s="953"/>
      <c r="C3" s="953"/>
      <c r="D3" s="953"/>
      <c r="E3" s="953"/>
      <c r="F3" s="953"/>
      <c r="G3" s="953"/>
      <c r="H3" s="953"/>
      <c r="I3" s="953"/>
      <c r="J3" s="953"/>
      <c r="K3" s="953"/>
      <c r="L3" s="953"/>
      <c r="M3" s="953"/>
      <c r="N3" s="953"/>
      <c r="O3" s="953"/>
    </row>
    <row r="4" spans="1:17" s="282" customFormat="1">
      <c r="A4" s="283" t="s">
        <v>971</v>
      </c>
      <c r="B4" s="954" t="s">
        <v>972</v>
      </c>
      <c r="C4" s="954"/>
      <c r="D4" s="954"/>
      <c r="E4" s="954"/>
      <c r="F4" s="954"/>
      <c r="G4" s="954"/>
      <c r="H4" s="954"/>
      <c r="I4" s="954"/>
      <c r="J4" s="954"/>
      <c r="K4" s="954"/>
      <c r="L4" s="954"/>
      <c r="M4" s="954"/>
      <c r="N4" s="954"/>
      <c r="O4" s="954"/>
      <c r="P4" s="954"/>
      <c r="Q4" s="954"/>
    </row>
    <row r="5" spans="1:17" s="282" customFormat="1">
      <c r="A5" s="283"/>
      <c r="B5" s="954"/>
      <c r="C5" s="954"/>
      <c r="D5" s="954"/>
      <c r="E5" s="954"/>
      <c r="F5" s="954"/>
      <c r="G5" s="954"/>
      <c r="H5" s="954"/>
      <c r="I5" s="954"/>
      <c r="J5" s="954"/>
      <c r="K5" s="954"/>
      <c r="L5" s="954"/>
      <c r="M5" s="954"/>
      <c r="N5" s="954"/>
      <c r="O5" s="954"/>
      <c r="P5" s="954"/>
      <c r="Q5" s="954"/>
    </row>
    <row r="6" spans="1:17" s="282" customFormat="1" ht="13.5" customHeight="1">
      <c r="A6" s="283" t="s">
        <v>973</v>
      </c>
      <c r="B6" s="954" t="s">
        <v>974</v>
      </c>
      <c r="C6" s="954"/>
      <c r="D6" s="954"/>
      <c r="E6" s="954"/>
      <c r="F6" s="954"/>
      <c r="G6" s="954"/>
      <c r="H6" s="954"/>
      <c r="I6" s="954"/>
      <c r="J6" s="954"/>
      <c r="K6" s="954"/>
      <c r="L6" s="954"/>
      <c r="M6" s="954"/>
      <c r="N6" s="954"/>
      <c r="O6" s="954"/>
      <c r="P6" s="954"/>
      <c r="Q6" s="954"/>
    </row>
    <row r="7" spans="1:17" s="282" customFormat="1">
      <c r="A7" s="284"/>
      <c r="B7" s="954"/>
      <c r="C7" s="954"/>
      <c r="D7" s="954"/>
      <c r="E7" s="954"/>
      <c r="F7" s="954"/>
      <c r="G7" s="954"/>
      <c r="H7" s="954"/>
      <c r="I7" s="954"/>
      <c r="J7" s="954"/>
      <c r="K7" s="954"/>
      <c r="L7" s="954"/>
      <c r="M7" s="954"/>
      <c r="N7" s="954"/>
      <c r="O7" s="954"/>
      <c r="P7" s="954"/>
      <c r="Q7" s="954"/>
    </row>
    <row r="8" spans="1:17" s="282" customFormat="1">
      <c r="A8" s="284"/>
      <c r="B8" s="954"/>
      <c r="C8" s="954"/>
      <c r="D8" s="954"/>
      <c r="E8" s="954"/>
      <c r="F8" s="954"/>
      <c r="G8" s="954"/>
      <c r="H8" s="954"/>
      <c r="I8" s="954"/>
      <c r="J8" s="954"/>
      <c r="K8" s="954"/>
      <c r="L8" s="954"/>
      <c r="M8" s="954"/>
      <c r="N8" s="954"/>
      <c r="O8" s="954"/>
      <c r="P8" s="954"/>
      <c r="Q8" s="954"/>
    </row>
    <row r="9" spans="1:17" s="282" customFormat="1">
      <c r="A9" s="284"/>
      <c r="B9" s="954"/>
      <c r="C9" s="954"/>
      <c r="D9" s="954"/>
      <c r="E9" s="954"/>
      <c r="F9" s="954"/>
      <c r="G9" s="954"/>
      <c r="H9" s="954"/>
      <c r="I9" s="954"/>
      <c r="J9" s="954"/>
      <c r="K9" s="954"/>
      <c r="L9" s="954"/>
      <c r="M9" s="954"/>
      <c r="N9" s="954"/>
      <c r="O9" s="954"/>
      <c r="P9" s="954"/>
      <c r="Q9" s="954"/>
    </row>
    <row r="10" spans="1:17" s="282" customFormat="1" ht="9.75" customHeight="1">
      <c r="A10" s="363"/>
      <c r="B10" s="363"/>
      <c r="C10" s="363"/>
      <c r="D10" s="363"/>
      <c r="E10" s="363"/>
      <c r="F10" s="363"/>
      <c r="G10" s="363"/>
      <c r="H10" s="363"/>
      <c r="I10" s="363"/>
      <c r="J10" s="363"/>
      <c r="K10" s="363"/>
      <c r="L10" s="363"/>
      <c r="M10" s="363"/>
      <c r="N10" s="363"/>
      <c r="O10" s="363"/>
      <c r="P10" s="363"/>
      <c r="Q10" s="363"/>
    </row>
    <row r="11" spans="1:17" s="282" customFormat="1" ht="14">
      <c r="A11" s="953" t="s">
        <v>975</v>
      </c>
      <c r="B11" s="953"/>
      <c r="C11" s="953"/>
      <c r="D11" s="953"/>
      <c r="E11" s="953"/>
      <c r="F11" s="953"/>
      <c r="G11" s="953"/>
      <c r="H11" s="953"/>
      <c r="I11" s="953"/>
      <c r="J11" s="953"/>
      <c r="K11" s="953"/>
      <c r="L11" s="953"/>
      <c r="M11" s="953"/>
      <c r="N11" s="953"/>
    </row>
    <row r="12" spans="1:17" s="282" customFormat="1">
      <c r="A12" s="283" t="s">
        <v>971</v>
      </c>
      <c r="B12" s="954" t="s">
        <v>862</v>
      </c>
      <c r="C12" s="954"/>
      <c r="D12" s="954"/>
      <c r="E12" s="954"/>
      <c r="F12" s="954"/>
      <c r="G12" s="954"/>
      <c r="H12" s="954"/>
      <c r="I12" s="954"/>
      <c r="J12" s="954"/>
      <c r="K12" s="954"/>
      <c r="L12" s="954"/>
      <c r="M12" s="954"/>
      <c r="N12" s="954"/>
      <c r="O12" s="954"/>
      <c r="P12" s="954"/>
      <c r="Q12" s="954"/>
    </row>
    <row r="13" spans="1:17" s="282" customFormat="1">
      <c r="A13" s="283"/>
      <c r="B13" s="954"/>
      <c r="C13" s="954"/>
      <c r="D13" s="954"/>
      <c r="E13" s="954"/>
      <c r="F13" s="954"/>
      <c r="G13" s="954"/>
      <c r="H13" s="954"/>
      <c r="I13" s="954"/>
      <c r="J13" s="954"/>
      <c r="K13" s="954"/>
      <c r="L13" s="954"/>
      <c r="M13" s="954"/>
      <c r="N13" s="954"/>
      <c r="O13" s="954"/>
      <c r="P13" s="954"/>
      <c r="Q13" s="954"/>
    </row>
    <row r="14" spans="1:17" s="282" customFormat="1">
      <c r="A14" s="283" t="s">
        <v>973</v>
      </c>
      <c r="B14" s="954" t="s">
        <v>863</v>
      </c>
      <c r="C14" s="954"/>
      <c r="D14" s="954"/>
      <c r="E14" s="954"/>
      <c r="F14" s="954"/>
      <c r="G14" s="954"/>
      <c r="H14" s="954"/>
      <c r="I14" s="954"/>
      <c r="J14" s="954"/>
      <c r="K14" s="954"/>
      <c r="L14" s="954"/>
      <c r="M14" s="954"/>
      <c r="N14" s="954"/>
      <c r="O14" s="954"/>
      <c r="P14" s="954"/>
      <c r="Q14" s="954"/>
    </row>
    <row r="15" spans="1:17" s="282" customFormat="1">
      <c r="A15" s="283"/>
      <c r="B15" s="954"/>
      <c r="C15" s="954"/>
      <c r="D15" s="954"/>
      <c r="E15" s="954"/>
      <c r="F15" s="954"/>
      <c r="G15" s="954"/>
      <c r="H15" s="954"/>
      <c r="I15" s="954"/>
      <c r="J15" s="954"/>
      <c r="K15" s="954"/>
      <c r="L15" s="954"/>
      <c r="M15" s="954"/>
      <c r="N15" s="954"/>
      <c r="O15" s="954"/>
      <c r="P15" s="954"/>
      <c r="Q15" s="954"/>
    </row>
    <row r="16" spans="1:17" s="282" customFormat="1">
      <c r="A16" s="283" t="s">
        <v>116</v>
      </c>
      <c r="B16" s="295" t="s">
        <v>912</v>
      </c>
      <c r="C16" s="363"/>
      <c r="D16" s="363"/>
      <c r="E16" s="363"/>
      <c r="F16" s="363"/>
      <c r="G16" s="363"/>
      <c r="H16" s="363"/>
      <c r="I16" s="363"/>
      <c r="J16" s="363"/>
      <c r="K16" s="363"/>
      <c r="L16" s="363"/>
      <c r="M16" s="363"/>
      <c r="N16" s="363"/>
      <c r="O16" s="363"/>
      <c r="P16" s="363"/>
      <c r="Q16" s="363"/>
    </row>
    <row r="17" spans="1:17" s="282" customFormat="1">
      <c r="A17" s="283" t="s">
        <v>117</v>
      </c>
      <c r="B17" s="295" t="s">
        <v>913</v>
      </c>
      <c r="C17" s="363"/>
      <c r="D17" s="363"/>
      <c r="E17" s="363"/>
      <c r="F17" s="363"/>
      <c r="G17" s="363"/>
      <c r="H17" s="363"/>
      <c r="I17" s="363"/>
      <c r="J17" s="363"/>
      <c r="K17" s="363"/>
      <c r="L17" s="363"/>
      <c r="M17" s="363"/>
      <c r="N17" s="363"/>
      <c r="O17" s="363"/>
      <c r="P17" s="363"/>
      <c r="Q17" s="363"/>
    </row>
    <row r="18" spans="1:17" s="282" customFormat="1">
      <c r="A18" s="283" t="s">
        <v>847</v>
      </c>
      <c r="B18" s="954" t="s">
        <v>914</v>
      </c>
      <c r="C18" s="954"/>
      <c r="D18" s="954"/>
      <c r="E18" s="954"/>
      <c r="F18" s="954"/>
      <c r="G18" s="954"/>
      <c r="H18" s="954"/>
      <c r="I18" s="954"/>
      <c r="J18" s="954"/>
      <c r="K18" s="954"/>
      <c r="L18" s="954"/>
      <c r="M18" s="954"/>
      <c r="N18" s="954"/>
      <c r="O18" s="954"/>
      <c r="P18" s="954"/>
      <c r="Q18" s="954"/>
    </row>
    <row r="19" spans="1:17" s="282" customFormat="1">
      <c r="A19" s="283"/>
      <c r="B19" s="954"/>
      <c r="C19" s="954"/>
      <c r="D19" s="954"/>
      <c r="E19" s="954"/>
      <c r="F19" s="954"/>
      <c r="G19" s="954"/>
      <c r="H19" s="954"/>
      <c r="I19" s="954"/>
      <c r="J19" s="954"/>
      <c r="K19" s="954"/>
      <c r="L19" s="954"/>
      <c r="M19" s="954"/>
      <c r="N19" s="954"/>
      <c r="O19" s="954"/>
      <c r="P19" s="954"/>
      <c r="Q19" s="954"/>
    </row>
    <row r="20" spans="1:17" s="282" customFormat="1">
      <c r="A20" s="283" t="s">
        <v>976</v>
      </c>
      <c r="B20" s="954" t="s">
        <v>864</v>
      </c>
      <c r="C20" s="954"/>
      <c r="D20" s="954"/>
      <c r="E20" s="954"/>
      <c r="F20" s="954"/>
      <c r="G20" s="954"/>
      <c r="H20" s="954"/>
      <c r="I20" s="954"/>
      <c r="J20" s="954"/>
      <c r="K20" s="954"/>
      <c r="L20" s="954"/>
      <c r="M20" s="954"/>
      <c r="N20" s="954"/>
      <c r="O20" s="954"/>
      <c r="P20" s="954"/>
      <c r="Q20" s="954"/>
    </row>
    <row r="21" spans="1:17" s="282" customFormat="1">
      <c r="A21" s="283"/>
      <c r="B21" s="954"/>
      <c r="C21" s="954"/>
      <c r="D21" s="954"/>
      <c r="E21" s="954"/>
      <c r="F21" s="954"/>
      <c r="G21" s="954"/>
      <c r="H21" s="954"/>
      <c r="I21" s="954"/>
      <c r="J21" s="954"/>
      <c r="K21" s="954"/>
      <c r="L21" s="954"/>
      <c r="M21" s="954"/>
      <c r="N21" s="954"/>
      <c r="O21" s="954"/>
      <c r="P21" s="954"/>
      <c r="Q21" s="954"/>
    </row>
    <row r="22" spans="1:17" s="282" customFormat="1" ht="13.5" customHeight="1">
      <c r="A22" s="283" t="s">
        <v>977</v>
      </c>
      <c r="B22" s="954" t="s">
        <v>859</v>
      </c>
      <c r="C22" s="954"/>
      <c r="D22" s="954"/>
      <c r="E22" s="954"/>
      <c r="F22" s="954"/>
      <c r="G22" s="954"/>
      <c r="H22" s="954"/>
      <c r="I22" s="954"/>
      <c r="J22" s="954"/>
      <c r="K22" s="954"/>
      <c r="L22" s="954"/>
      <c r="M22" s="954"/>
      <c r="N22" s="954"/>
      <c r="O22" s="954"/>
      <c r="P22" s="954"/>
      <c r="Q22" s="954"/>
    </row>
    <row r="23" spans="1:17" s="282" customFormat="1">
      <c r="A23" s="283"/>
      <c r="B23" s="954"/>
      <c r="C23" s="954"/>
      <c r="D23" s="954"/>
      <c r="E23" s="954"/>
      <c r="F23" s="954"/>
      <c r="G23" s="954"/>
      <c r="H23" s="954"/>
      <c r="I23" s="954"/>
      <c r="J23" s="954"/>
      <c r="K23" s="954"/>
      <c r="L23" s="954"/>
      <c r="M23" s="954"/>
      <c r="N23" s="954"/>
      <c r="O23" s="954"/>
      <c r="P23" s="954"/>
      <c r="Q23" s="954"/>
    </row>
    <row r="24" spans="1:17" s="282" customFormat="1">
      <c r="A24" s="283" t="s">
        <v>978</v>
      </c>
      <c r="B24" s="954" t="s">
        <v>860</v>
      </c>
      <c r="C24" s="954"/>
      <c r="D24" s="954"/>
      <c r="E24" s="954"/>
      <c r="F24" s="954"/>
      <c r="G24" s="954"/>
      <c r="H24" s="954"/>
      <c r="I24" s="954"/>
      <c r="J24" s="954"/>
      <c r="K24" s="954"/>
      <c r="L24" s="954"/>
      <c r="M24" s="954"/>
      <c r="N24" s="954"/>
      <c r="O24" s="954"/>
      <c r="P24" s="954"/>
      <c r="Q24" s="954"/>
    </row>
    <row r="25" spans="1:17" s="282" customFormat="1">
      <c r="A25" s="283"/>
      <c r="B25" s="954"/>
      <c r="C25" s="954"/>
      <c r="D25" s="954"/>
      <c r="E25" s="954"/>
      <c r="F25" s="954"/>
      <c r="G25" s="954"/>
      <c r="H25" s="954"/>
      <c r="I25" s="954"/>
      <c r="J25" s="954"/>
      <c r="K25" s="954"/>
      <c r="L25" s="954"/>
      <c r="M25" s="954"/>
      <c r="N25" s="954"/>
      <c r="O25" s="954"/>
      <c r="P25" s="954"/>
      <c r="Q25" s="954"/>
    </row>
    <row r="26" spans="1:17" s="282" customFormat="1" ht="9.75" customHeight="1">
      <c r="A26" s="284"/>
    </row>
    <row r="27" spans="1:17" s="282" customFormat="1" ht="14">
      <c r="A27" s="953" t="s">
        <v>858</v>
      </c>
      <c r="B27" s="953"/>
      <c r="C27" s="953"/>
      <c r="D27" s="953"/>
      <c r="E27" s="953"/>
      <c r="F27" s="953"/>
      <c r="G27" s="953"/>
      <c r="H27" s="953"/>
      <c r="I27" s="953"/>
      <c r="J27" s="953"/>
    </row>
    <row r="28" spans="1:17" s="282" customFormat="1">
      <c r="A28" s="283" t="s">
        <v>979</v>
      </c>
      <c r="B28" s="954" t="s">
        <v>980</v>
      </c>
      <c r="C28" s="954"/>
      <c r="D28" s="954"/>
      <c r="E28" s="954"/>
      <c r="F28" s="954"/>
      <c r="G28" s="954"/>
      <c r="H28" s="954"/>
      <c r="I28" s="954"/>
      <c r="J28" s="954"/>
      <c r="K28" s="954"/>
      <c r="L28" s="954"/>
      <c r="M28" s="954"/>
      <c r="N28" s="954"/>
      <c r="O28" s="954"/>
      <c r="P28" s="954"/>
      <c r="Q28" s="954"/>
    </row>
    <row r="29" spans="1:17" s="282" customFormat="1">
      <c r="B29" s="954"/>
      <c r="C29" s="954"/>
      <c r="D29" s="954"/>
      <c r="E29" s="954"/>
      <c r="F29" s="954"/>
      <c r="G29" s="954"/>
      <c r="H29" s="954"/>
      <c r="I29" s="954"/>
      <c r="J29" s="954"/>
      <c r="K29" s="954"/>
      <c r="L29" s="954"/>
      <c r="M29" s="954"/>
      <c r="N29" s="954"/>
      <c r="O29" s="954"/>
      <c r="P29" s="954"/>
      <c r="Q29" s="954"/>
    </row>
    <row r="30" spans="1:17" s="282" customFormat="1" ht="9.75" customHeight="1">
      <c r="B30" s="363"/>
      <c r="C30" s="363"/>
      <c r="D30" s="363"/>
      <c r="E30" s="363"/>
      <c r="F30" s="363"/>
      <c r="G30" s="363"/>
      <c r="H30" s="363"/>
      <c r="I30" s="363"/>
      <c r="J30" s="363"/>
      <c r="K30" s="363"/>
      <c r="L30" s="363"/>
      <c r="M30" s="363"/>
      <c r="N30" s="363"/>
      <c r="O30" s="363"/>
      <c r="P30" s="363"/>
      <c r="Q30" s="363"/>
    </row>
    <row r="31" spans="1:17" s="282" customFormat="1" ht="14">
      <c r="A31" s="953" t="s">
        <v>839</v>
      </c>
      <c r="B31" s="953"/>
      <c r="C31" s="953"/>
      <c r="D31" s="953"/>
      <c r="E31" s="953"/>
      <c r="F31" s="953"/>
      <c r="G31" s="953"/>
      <c r="H31" s="953"/>
      <c r="I31" s="953"/>
      <c r="J31" s="953"/>
    </row>
    <row r="32" spans="1:17" s="282" customFormat="1">
      <c r="A32" s="283" t="s">
        <v>979</v>
      </c>
      <c r="B32" s="954" t="s">
        <v>981</v>
      </c>
      <c r="C32" s="954"/>
      <c r="D32" s="954"/>
      <c r="E32" s="954"/>
      <c r="F32" s="954"/>
      <c r="G32" s="954"/>
      <c r="H32" s="954"/>
      <c r="I32" s="954"/>
      <c r="J32" s="954"/>
      <c r="K32" s="954"/>
      <c r="L32" s="954"/>
      <c r="M32" s="954"/>
      <c r="N32" s="954"/>
      <c r="O32" s="954"/>
      <c r="P32" s="954"/>
      <c r="Q32" s="954"/>
    </row>
    <row r="33" spans="1:17" s="282" customFormat="1">
      <c r="A33" s="283"/>
      <c r="B33" s="954"/>
      <c r="C33" s="954"/>
      <c r="D33" s="954"/>
      <c r="E33" s="954"/>
      <c r="F33" s="954"/>
      <c r="G33" s="954"/>
      <c r="H33" s="954"/>
      <c r="I33" s="954"/>
      <c r="J33" s="954"/>
      <c r="K33" s="954"/>
      <c r="L33" s="954"/>
      <c r="M33" s="954"/>
      <c r="N33" s="954"/>
      <c r="O33" s="954"/>
      <c r="P33" s="954"/>
      <c r="Q33" s="954"/>
    </row>
    <row r="34" spans="1:17" s="282" customFormat="1" ht="9.75" customHeight="1">
      <c r="A34" s="284"/>
    </row>
    <row r="35" spans="1:17" s="282" customFormat="1" ht="14">
      <c r="A35" s="953" t="s">
        <v>968</v>
      </c>
      <c r="B35" s="953"/>
      <c r="C35" s="953"/>
      <c r="D35" s="953"/>
      <c r="E35" s="953"/>
      <c r="F35" s="953"/>
      <c r="G35" s="953"/>
      <c r="H35" s="953"/>
      <c r="I35" s="953"/>
      <c r="J35" s="953"/>
    </row>
    <row r="36" spans="1:17" s="282" customFormat="1">
      <c r="A36" s="285" t="s">
        <v>842</v>
      </c>
    </row>
    <row r="37" spans="1:17" s="282" customFormat="1">
      <c r="A37" s="286"/>
      <c r="B37" s="282" t="s">
        <v>861</v>
      </c>
    </row>
    <row r="38" spans="1:17" s="282" customFormat="1">
      <c r="A38" s="287"/>
      <c r="B38" s="282" t="s">
        <v>848</v>
      </c>
    </row>
    <row r="39" spans="1:17" s="282" customFormat="1" ht="9.75" customHeight="1">
      <c r="A39" s="288"/>
    </row>
    <row r="40" spans="1:17" s="282" customFormat="1">
      <c r="A40" s="289"/>
      <c r="B40" s="282" t="s">
        <v>849</v>
      </c>
    </row>
    <row r="41" spans="1:17" s="282" customFormat="1">
      <c r="A41" s="290"/>
      <c r="B41" s="282" t="s">
        <v>850</v>
      </c>
    </row>
    <row r="42" spans="1:17" s="282" customFormat="1">
      <c r="A42" s="291"/>
      <c r="B42" s="282" t="s">
        <v>851</v>
      </c>
    </row>
    <row r="43" spans="1:17" s="282" customFormat="1">
      <c r="A43" s="292"/>
      <c r="B43" s="282" t="s">
        <v>852</v>
      </c>
    </row>
    <row r="44" spans="1:17" s="282" customFormat="1">
      <c r="A44" s="293"/>
      <c r="B44" s="282" t="s">
        <v>1616</v>
      </c>
    </row>
    <row r="45" spans="1:17" s="282" customFormat="1">
      <c r="A45" s="294"/>
      <c r="B45" s="282" t="s">
        <v>853</v>
      </c>
    </row>
    <row r="46" spans="1:17" s="282" customFormat="1" ht="9.75" customHeight="1">
      <c r="A46" s="284"/>
    </row>
    <row r="47" spans="1:17" s="282" customFormat="1" ht="14">
      <c r="A47" s="953" t="s">
        <v>840</v>
      </c>
      <c r="B47" s="953"/>
      <c r="C47" s="953"/>
      <c r="D47" s="953"/>
      <c r="E47" s="953"/>
      <c r="F47" s="953"/>
      <c r="G47" s="953"/>
      <c r="H47" s="953"/>
      <c r="I47" s="953"/>
      <c r="J47" s="953"/>
    </row>
    <row r="48" spans="1:17" s="282" customFormat="1">
      <c r="A48" s="295" t="s">
        <v>841</v>
      </c>
    </row>
    <row r="49" spans="1:2" s="282" customFormat="1">
      <c r="A49" s="282" t="s">
        <v>429</v>
      </c>
    </row>
    <row r="50" spans="1:2" s="282" customFormat="1">
      <c r="A50" s="282" t="s">
        <v>430</v>
      </c>
    </row>
    <row r="51" spans="1:2" s="282" customFormat="1">
      <c r="A51" s="296"/>
      <c r="B51" s="282" t="s">
        <v>843</v>
      </c>
    </row>
    <row r="52" spans="1:2" s="282" customFormat="1">
      <c r="A52" s="297"/>
      <c r="B52" s="282" t="s">
        <v>432</v>
      </c>
    </row>
    <row r="53" spans="1:2" s="282" customFormat="1" ht="6.75" customHeight="1"/>
    <row r="54" spans="1:2" s="282" customFormat="1">
      <c r="A54" s="282" t="s">
        <v>433</v>
      </c>
    </row>
    <row r="55" spans="1:2" s="282" customFormat="1">
      <c r="A55" s="298"/>
      <c r="B55" s="282" t="s">
        <v>844</v>
      </c>
    </row>
    <row r="56" spans="1:2" s="282" customFormat="1">
      <c r="A56" s="299"/>
      <c r="B56" s="282" t="s">
        <v>432</v>
      </c>
    </row>
    <row r="57" spans="1:2" s="282" customFormat="1" ht="6" customHeight="1"/>
    <row r="58" spans="1:2" s="282" customFormat="1">
      <c r="A58" s="282" t="s">
        <v>846</v>
      </c>
    </row>
    <row r="59" spans="1:2" s="282" customFormat="1">
      <c r="A59" s="300"/>
      <c r="B59" s="282" t="s">
        <v>845</v>
      </c>
    </row>
  </sheetData>
  <mergeCells count="17">
    <mergeCell ref="A1:O1"/>
    <mergeCell ref="A3:O3"/>
    <mergeCell ref="B4:Q5"/>
    <mergeCell ref="B6:Q9"/>
    <mergeCell ref="A11:N11"/>
    <mergeCell ref="A35:J35"/>
    <mergeCell ref="A47:J47"/>
    <mergeCell ref="B12:Q13"/>
    <mergeCell ref="B14:Q15"/>
    <mergeCell ref="B18:Q19"/>
    <mergeCell ref="B20:Q21"/>
    <mergeCell ref="B22:Q23"/>
    <mergeCell ref="B24:Q25"/>
    <mergeCell ref="A27:J27"/>
    <mergeCell ref="B28:Q29"/>
    <mergeCell ref="A31:J31"/>
    <mergeCell ref="B32:Q33"/>
  </mergeCells>
  <phoneticPr fontId="2"/>
  <pageMargins left="0.70866141732283472" right="0.70866141732283472" top="0.55118110236220474" bottom="0.55118110236220474"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sheetPr>
  <dimension ref="A1:V75"/>
  <sheetViews>
    <sheetView workbookViewId="0">
      <selection sqref="A1:C1"/>
    </sheetView>
  </sheetViews>
  <sheetFormatPr defaultColWidth="9" defaultRowHeight="34.5" customHeight="1"/>
  <cols>
    <col min="1" max="1" width="5.453125" style="7" customWidth="1"/>
    <col min="2" max="2" width="2.08984375" style="7" customWidth="1"/>
    <col min="3" max="3" width="4.453125" style="7" customWidth="1"/>
    <col min="4" max="4" width="10.08984375" style="7" customWidth="1"/>
    <col min="5" max="5" width="18.08984375" style="7" customWidth="1"/>
    <col min="6" max="6" width="11.453125" style="7" customWidth="1"/>
    <col min="7" max="7" width="41" style="7" customWidth="1"/>
    <col min="8" max="11" width="17.7265625" style="7" customWidth="1"/>
    <col min="12" max="12" width="9" style="7"/>
    <col min="13" max="13" width="13.26953125" style="7" customWidth="1"/>
    <col min="14" max="14" width="9" style="7"/>
    <col min="15" max="15" width="12.6328125" style="7" customWidth="1"/>
    <col min="16" max="17" width="9" style="7"/>
    <col min="18" max="18" width="18.453125" style="7" customWidth="1"/>
    <col min="19" max="24" width="9" style="7"/>
    <col min="25" max="25" width="11.36328125" style="7" customWidth="1"/>
    <col min="26" max="28" width="9" style="7"/>
    <col min="29" max="29" width="11.36328125" style="7" customWidth="1"/>
    <col min="30" max="30" width="9" style="7"/>
    <col min="31" max="31" width="12.26953125" style="7" customWidth="1"/>
    <col min="32" max="16384" width="9" style="7"/>
  </cols>
  <sheetData>
    <row r="1" spans="1:22" ht="16.5" customHeight="1">
      <c r="A1" s="958" t="s">
        <v>515</v>
      </c>
      <c r="B1" s="958"/>
      <c r="C1" s="958"/>
      <c r="D1" s="963">
        <f>発注者入力シート!C7</f>
        <v>46290</v>
      </c>
      <c r="E1" s="963"/>
    </row>
    <row r="2" spans="1:22" ht="16.5" customHeight="1">
      <c r="A2" s="958" t="s">
        <v>516</v>
      </c>
      <c r="B2" s="958"/>
      <c r="C2" s="958"/>
      <c r="D2" s="964" t="str">
        <f>発注者入力シート!C10</f>
        <v>国道３７５号（両国トンネル）防安交付金（照明LED化）トンネル照明設備工事</v>
      </c>
      <c r="E2" s="964"/>
      <c r="F2" s="964"/>
      <c r="G2" s="964"/>
    </row>
    <row r="3" spans="1:22" ht="16.5" customHeight="1">
      <c r="A3" s="4" t="s">
        <v>517</v>
      </c>
      <c r="D3" s="4"/>
    </row>
    <row r="4" spans="1:22" ht="16.5" customHeight="1">
      <c r="A4" s="4" t="s">
        <v>518</v>
      </c>
      <c r="D4" s="4"/>
    </row>
    <row r="5" spans="1:22" ht="23.25" customHeight="1">
      <c r="A5" s="960" t="s">
        <v>464</v>
      </c>
      <c r="B5" s="961"/>
      <c r="C5" s="962"/>
      <c r="D5" s="73" t="s">
        <v>209</v>
      </c>
      <c r="E5" s="30" t="s">
        <v>208</v>
      </c>
      <c r="F5" s="30" t="s">
        <v>271</v>
      </c>
      <c r="G5" s="30" t="s">
        <v>466</v>
      </c>
    </row>
    <row r="6" spans="1:22" ht="43.5" customHeight="1">
      <c r="A6" s="33">
        <f>発注者入力シート!F20</f>
        <v>0</v>
      </c>
      <c r="B6" s="32" t="s">
        <v>465</v>
      </c>
      <c r="C6" s="31">
        <f>発注者入力シート!G20</f>
        <v>0</v>
      </c>
      <c r="D6" s="956" t="s">
        <v>226</v>
      </c>
      <c r="E6" s="59" t="str">
        <f>IF(技術提案①!B5="","",技術提案①!B5)</f>
        <v/>
      </c>
      <c r="F6" s="29"/>
      <c r="G6" s="29"/>
      <c r="N6" s="9"/>
      <c r="V6" s="10"/>
    </row>
    <row r="7" spans="1:22" ht="43.5" customHeight="1">
      <c r="A7" s="33">
        <f>発注者入力シート!F21</f>
        <v>0</v>
      </c>
      <c r="B7" s="32" t="s">
        <v>465</v>
      </c>
      <c r="C7" s="31">
        <f>発注者入力シート!G21</f>
        <v>0</v>
      </c>
      <c r="D7" s="965"/>
      <c r="E7" s="59" t="str">
        <f>IF(技術提案②!B5="","",技術提案②!B5)</f>
        <v/>
      </c>
      <c r="F7" s="29"/>
      <c r="G7" s="29"/>
      <c r="N7" s="11"/>
    </row>
    <row r="8" spans="1:22" ht="43.5" customHeight="1">
      <c r="A8" s="33">
        <f>発注者入力シート!F22</f>
        <v>0</v>
      </c>
      <c r="B8" s="32" t="s">
        <v>465</v>
      </c>
      <c r="C8" s="31">
        <f>発注者入力シート!G22</f>
        <v>0</v>
      </c>
      <c r="D8" s="965"/>
      <c r="E8" s="59" t="str">
        <f>IF(技術提案③!B5="","",技術提案③!B5)</f>
        <v/>
      </c>
      <c r="F8" s="29"/>
      <c r="G8" s="29"/>
    </row>
    <row r="9" spans="1:22" ht="43.5" customHeight="1">
      <c r="A9" s="33">
        <f>発注者入力シート!F23</f>
        <v>0</v>
      </c>
      <c r="B9" s="32" t="s">
        <v>465</v>
      </c>
      <c r="C9" s="31">
        <f>発注者入力シート!G23</f>
        <v>0</v>
      </c>
      <c r="D9" s="965"/>
      <c r="E9" s="59" t="str">
        <f>IF(技術提案④!B5="","",技術提案④!B5)</f>
        <v/>
      </c>
      <c r="F9" s="29"/>
      <c r="G9" s="29"/>
    </row>
    <row r="10" spans="1:22" ht="43.5" customHeight="1">
      <c r="A10" s="33">
        <f>発注者入力シート!F24</f>
        <v>0</v>
      </c>
      <c r="B10" s="32" t="s">
        <v>465</v>
      </c>
      <c r="C10" s="31">
        <f>発注者入力シート!G24</f>
        <v>0</v>
      </c>
      <c r="D10" s="965"/>
      <c r="E10" s="59" t="str">
        <f>IF(技術提案⑤!B5="","",技術提案⑤!B5)</f>
        <v/>
      </c>
      <c r="F10" s="29"/>
      <c r="G10" s="29"/>
      <c r="P10" s="12"/>
      <c r="Q10" s="12"/>
    </row>
    <row r="11" spans="1:22" ht="43.5" customHeight="1">
      <c r="A11" s="33">
        <f>発注者入力シート!F25</f>
        <v>0</v>
      </c>
      <c r="B11" s="32" t="s">
        <v>465</v>
      </c>
      <c r="C11" s="31">
        <f>発注者入力シート!G25</f>
        <v>0</v>
      </c>
      <c r="D11" s="965"/>
      <c r="E11" s="59" t="str">
        <f>IF(技術提案ｂ①!B5="","",技術提案ｂ①!B5)</f>
        <v/>
      </c>
      <c r="F11" s="29"/>
      <c r="G11" s="29"/>
      <c r="P11" s="12"/>
      <c r="Q11" s="12"/>
    </row>
    <row r="12" spans="1:22" ht="43.5" customHeight="1">
      <c r="A12" s="33">
        <f>発注者入力シート!F26</f>
        <v>0</v>
      </c>
      <c r="B12" s="32" t="s">
        <v>465</v>
      </c>
      <c r="C12" s="31">
        <f>発注者入力シート!G26</f>
        <v>0</v>
      </c>
      <c r="D12" s="957"/>
      <c r="E12" s="59" t="str">
        <f>IF(技術提案ｂ②!B5="","",技術提案ｂ②!B5)</f>
        <v/>
      </c>
      <c r="F12" s="29"/>
      <c r="G12" s="29"/>
      <c r="P12" s="12"/>
      <c r="Q12" s="12"/>
    </row>
    <row r="13" spans="1:22" ht="43.5" customHeight="1">
      <c r="A13" s="70" t="str">
        <f>INDEX(発注者入力シート!$B$27:$G$31,MATCH(発注者入力シート!L6,発注者入力シート!$C$27:$C$31,0),5)</f>
        <v>（１）</v>
      </c>
      <c r="B13" s="71" t="s">
        <v>465</v>
      </c>
      <c r="C13" s="72" t="str">
        <f>INDEX(発注者入力シート!$B$27:$G$31,MATCH(発注者入力シート!L6,発注者入力シート!$C$27:$C$31,0),6)</f>
        <v>①</v>
      </c>
      <c r="D13" s="959" t="s">
        <v>185</v>
      </c>
      <c r="E13" s="959" t="s">
        <v>1435</v>
      </c>
      <c r="F13" s="59" t="s">
        <v>166</v>
      </c>
      <c r="G13" s="59" t="str">
        <f>IF('企業成績評定点 (JV3年用)'!G6="","",'企業成績評定点 (JV3年用)'!G6)</f>
        <v>令和５年度から令和７年度（完成及び引き渡しが完了）</v>
      </c>
    </row>
    <row r="14" spans="1:22" ht="43.5" customHeight="1">
      <c r="A14" s="70" t="str">
        <f>A13</f>
        <v>（１）</v>
      </c>
      <c r="B14" s="71" t="s">
        <v>465</v>
      </c>
      <c r="C14" s="72" t="str">
        <f>C13</f>
        <v>①</v>
      </c>
      <c r="D14" s="959"/>
      <c r="E14" s="959"/>
      <c r="F14" s="59" t="s">
        <v>211</v>
      </c>
      <c r="G14" s="59" t="str">
        <f>IF('企業成績評定点 (JV3年用)'!G7="","",'企業成績評定点 (JV3年用)'!G7)</f>
        <v>島根県（総務部、農林水産部、土木部）</v>
      </c>
    </row>
    <row r="15" spans="1:22" ht="43.5" customHeight="1">
      <c r="A15" s="70" t="str">
        <f>A13</f>
        <v>（１）</v>
      </c>
      <c r="B15" s="71" t="s">
        <v>465</v>
      </c>
      <c r="C15" s="72" t="str">
        <f>C13</f>
        <v>①</v>
      </c>
      <c r="D15" s="959"/>
      <c r="E15" s="959"/>
      <c r="F15" s="59" t="s">
        <v>167</v>
      </c>
      <c r="G15" s="59" t="str">
        <f>IF('企業成績評定点 (JV3年用)'!G8="","",'企業成績評定点 (JV3年用)'!G8)</f>
        <v>電気工事</v>
      </c>
    </row>
    <row r="16" spans="1:22" ht="43.5" customHeight="1">
      <c r="A16" s="70" t="str">
        <f>A13</f>
        <v>（１）</v>
      </c>
      <c r="B16" s="71" t="s">
        <v>465</v>
      </c>
      <c r="C16" s="72" t="str">
        <f>C13</f>
        <v>①</v>
      </c>
      <c r="D16" s="959"/>
      <c r="E16" s="959"/>
      <c r="F16" s="59" t="s">
        <v>232</v>
      </c>
      <c r="G16" s="59" t="str">
        <f>IF('企業成績評定点 (JV3年用)'!G9="","",'企業成績評定点 (JV3年用)'!G9)</f>
        <v>電気工事</v>
      </c>
    </row>
    <row r="17" spans="1:22" ht="43.5" customHeight="1">
      <c r="A17" s="70" t="str">
        <f>INDEX(発注者入力シート!$B$27:$G$31,MATCH(発注者入力シート!L6,発注者入力シート!$C$27:$C$31,0),5)</f>
        <v>（１）</v>
      </c>
      <c r="B17" s="71" t="s">
        <v>465</v>
      </c>
      <c r="C17" s="72" t="str">
        <f>INDEX(発注者入力シート!$B$27:$G$31,MATCH(発注者入力シート!L6,発注者入力シート!$C$27:$C$31,0),6)</f>
        <v>①</v>
      </c>
      <c r="D17" s="959" t="s">
        <v>185</v>
      </c>
      <c r="E17" s="959" t="s">
        <v>938</v>
      </c>
      <c r="F17" s="59" t="s">
        <v>166</v>
      </c>
      <c r="G17" s="59" t="str">
        <f>IF('企業成績評定点 (JV5年用) '!D7="","",'企業成績評定点 (JV5年用) '!D7)</f>
        <v>令和３年度から令和７年度（完成及び引き渡しが完了）</v>
      </c>
    </row>
    <row r="18" spans="1:22" ht="43.5" customHeight="1">
      <c r="A18" s="70" t="str">
        <f>A17</f>
        <v>（１）</v>
      </c>
      <c r="B18" s="71" t="s">
        <v>465</v>
      </c>
      <c r="C18" s="72" t="str">
        <f>C17</f>
        <v>①</v>
      </c>
      <c r="D18" s="959"/>
      <c r="E18" s="959"/>
      <c r="F18" s="59" t="s">
        <v>211</v>
      </c>
      <c r="G18" s="59" t="str">
        <f>IF('企業成績評定点 (JV5年用) '!D8="","",'企業成績評定点 (JV5年用) '!D8)</f>
        <v>島根県（総務部、農林水産部、土木部）</v>
      </c>
    </row>
    <row r="19" spans="1:22" ht="43.5" customHeight="1">
      <c r="A19" s="70" t="str">
        <f>A17</f>
        <v>（１）</v>
      </c>
      <c r="B19" s="71" t="s">
        <v>465</v>
      </c>
      <c r="C19" s="72" t="str">
        <f>C17</f>
        <v>①</v>
      </c>
      <c r="D19" s="959"/>
      <c r="E19" s="959"/>
      <c r="F19" s="59" t="s">
        <v>167</v>
      </c>
      <c r="G19" s="59" t="str">
        <f>IF('企業成績評定点 (JV5年用) '!D9="","",'企業成績評定点 (JV5年用) '!D9)</f>
        <v>電気工事、維持修繕工事</v>
      </c>
    </row>
    <row r="20" spans="1:22" ht="43.5" customHeight="1">
      <c r="A20" s="70" t="str">
        <f>A17</f>
        <v>（１）</v>
      </c>
      <c r="B20" s="71" t="s">
        <v>465</v>
      </c>
      <c r="C20" s="72" t="str">
        <f>C17</f>
        <v>①</v>
      </c>
      <c r="D20" s="959"/>
      <c r="E20" s="959"/>
      <c r="F20" s="59" t="s">
        <v>232</v>
      </c>
      <c r="G20" s="59" t="str">
        <f>IF('企業成績評定点 (JV5年用) '!D10="","",'企業成績評定点 (JV5年用) '!D10)</f>
        <v>電気工事</v>
      </c>
    </row>
    <row r="21" spans="1:22" ht="43.5" customHeight="1">
      <c r="A21" s="70" t="str">
        <f>INDEX(発注者入力シート!$B$27:$G$31,MATCH(発注者入力シート!L7,発注者入力シート!$C$27:$C$31,0),5)</f>
        <v>（１）</v>
      </c>
      <c r="B21" s="71" t="s">
        <v>465</v>
      </c>
      <c r="C21" s="72" t="str">
        <f>INDEX(発注者入力シート!$B$27:$G$31,MATCH(発注者入力シート!L7,発注者入力シート!$C$27:$C$31,0),6)</f>
        <v>②</v>
      </c>
      <c r="D21" s="966" t="s">
        <v>512</v>
      </c>
      <c r="E21" s="966" t="s">
        <v>897</v>
      </c>
      <c r="F21" s="59" t="s">
        <v>245</v>
      </c>
      <c r="G21" s="59" t="str">
        <f>IF(同種工事施工実績!F6="","",同種工事施工実績!F6)</f>
        <v>平成２８年度から入札公告日前日までに完成及び引き渡しが完了した島根県及び中国地方整備局発注工事</v>
      </c>
    </row>
    <row r="22" spans="1:22" ht="43.5" customHeight="1">
      <c r="A22" s="70" t="str">
        <f>A21</f>
        <v>（１）</v>
      </c>
      <c r="B22" s="71" t="s">
        <v>465</v>
      </c>
      <c r="C22" s="72" t="str">
        <f>C21</f>
        <v>②</v>
      </c>
      <c r="D22" s="967"/>
      <c r="E22" s="967"/>
      <c r="F22" s="59" t="s">
        <v>236</v>
      </c>
      <c r="G22" s="59" t="str">
        <f>IF(同種工事施工実績!F10="","",同種工事施工実績!F10)</f>
        <v>１契約で最終数量９７台以上の道路トンネル照明器具設置（新設又は更新）を含む完成及び引き渡しが完了した工事</v>
      </c>
    </row>
    <row r="23" spans="1:22" ht="43.5" customHeight="1">
      <c r="A23" s="70" t="str">
        <f t="shared" ref="A23:A24" si="0">A22</f>
        <v>（１）</v>
      </c>
      <c r="B23" s="71" t="s">
        <v>465</v>
      </c>
      <c r="C23" s="72" t="str">
        <f t="shared" ref="C23:C24" si="1">C22</f>
        <v>②</v>
      </c>
      <c r="D23" s="967"/>
      <c r="E23" s="967"/>
      <c r="F23" s="444" t="s">
        <v>167</v>
      </c>
      <c r="G23" s="444" t="str">
        <f>IF(同種工事施工実績!F8="","",同種工事施工実績!F8)</f>
        <v>電気工事、維持修繕工事</v>
      </c>
    </row>
    <row r="24" spans="1:22" ht="43.5" customHeight="1">
      <c r="A24" s="70" t="str">
        <f t="shared" si="0"/>
        <v>（１）</v>
      </c>
      <c r="B24" s="71" t="s">
        <v>465</v>
      </c>
      <c r="C24" s="72" t="str">
        <f t="shared" si="1"/>
        <v>②</v>
      </c>
      <c r="D24" s="968"/>
      <c r="E24" s="968"/>
      <c r="F24" s="444" t="s">
        <v>232</v>
      </c>
      <c r="G24" s="444" t="str">
        <f>IF(同種工事施工実績!F9="","",同種工事施工実績!F9)</f>
        <v>電気工事</v>
      </c>
    </row>
    <row r="25" spans="1:22" ht="43.5" customHeight="1">
      <c r="A25" s="70" t="str">
        <f>INDEX(発注者入力シート!$B$27:$G$31,MATCH(発注者入力シート!L8,発注者入力シート!$C$27:$C$31,0),5)</f>
        <v>（１）</v>
      </c>
      <c r="B25" s="71" t="s">
        <v>465</v>
      </c>
      <c r="C25" s="72" t="str">
        <f>INDEX(発注者入力シート!$B$27:$G$31,MATCH(発注者入力シート!L8,発注者入力シート!$C$27:$C$31,0),6)</f>
        <v>③</v>
      </c>
      <c r="D25" s="966" t="s">
        <v>513</v>
      </c>
      <c r="E25" s="966" t="s">
        <v>898</v>
      </c>
      <c r="F25" s="444" t="s">
        <v>245</v>
      </c>
      <c r="G25" s="444" t="str">
        <f>IF(優良工事表彰!E6="","",優良工事表彰!E6)</f>
        <v>　島根県内の公共事業において、令和４年度から令和８年度に、島根県及び中国地方整備局発注工事で受けた優良工事表彰（優良工事施工団体表彰）</v>
      </c>
      <c r="P25" s="13"/>
      <c r="Q25" s="13"/>
    </row>
    <row r="26" spans="1:22" ht="43.5" customHeight="1">
      <c r="A26" s="70" t="str">
        <f t="shared" ref="A26:C27" si="2">A25</f>
        <v>（１）</v>
      </c>
      <c r="B26" s="71" t="str">
        <f t="shared" si="2"/>
        <v>-</v>
      </c>
      <c r="C26" s="72" t="str">
        <f t="shared" si="2"/>
        <v>③</v>
      </c>
      <c r="D26" s="967"/>
      <c r="E26" s="967"/>
      <c r="F26" s="444" t="s">
        <v>167</v>
      </c>
      <c r="G26" s="444" t="str">
        <f>IF(優良工事表彰!E9="","",優良工事表彰!E9)</f>
        <v>電気工事</v>
      </c>
      <c r="P26" s="13"/>
      <c r="Q26" s="13"/>
    </row>
    <row r="27" spans="1:22" ht="43.5" customHeight="1">
      <c r="A27" s="70" t="str">
        <f t="shared" si="2"/>
        <v>（１）</v>
      </c>
      <c r="B27" s="71" t="str">
        <f t="shared" si="2"/>
        <v>-</v>
      </c>
      <c r="C27" s="72" t="str">
        <f t="shared" si="2"/>
        <v>③</v>
      </c>
      <c r="D27" s="968"/>
      <c r="E27" s="968"/>
      <c r="F27" s="444" t="s">
        <v>232</v>
      </c>
      <c r="G27" s="444" t="str">
        <f>IF(優良工事表彰!E10="","",優良工事表彰!E10)</f>
        <v>電気工事</v>
      </c>
      <c r="P27" s="13"/>
      <c r="Q27" s="13"/>
    </row>
    <row r="28" spans="1:22" ht="43.5" customHeight="1">
      <c r="A28" s="70" t="str">
        <f>INDEX(発注者入力シート!$B$27:$G$31,MATCH(発注者入力シート!L8,発注者入力シート!$C$27:$C$31,0),5)</f>
        <v>（１）</v>
      </c>
      <c r="B28" s="71" t="s">
        <v>465</v>
      </c>
      <c r="C28" s="72" t="str">
        <f>INDEX(発注者入力シート!$B$27:$G$31,MATCH(発注者入力シート!L8,発注者入力シート!$C$27:$C$31,0),6)</f>
        <v>③</v>
      </c>
      <c r="D28" s="59" t="s">
        <v>512</v>
      </c>
      <c r="E28" s="59" t="s">
        <v>899</v>
      </c>
      <c r="F28" s="444" t="s">
        <v>245</v>
      </c>
      <c r="G28" s="444" t="str">
        <f>IF('優良工事表彰 (JV) '!A6="","",'優良工事表彰 (JV) '!A6)</f>
        <v>　島根県内の公共事業において、令和４年度から令和８年度に、島根県及び中国地方整備局発注工事で受けた優良工事表彰（優良工事施工団体表彰）</v>
      </c>
      <c r="P28" s="13"/>
      <c r="Q28" s="13"/>
    </row>
    <row r="29" spans="1:22" ht="43.5" customHeight="1">
      <c r="A29" s="70" t="str">
        <f>INDEX(発注者入力シート!$B$32:$G$35,MATCH(発注者入力シート!M9,発注者入力シート!$C$32:$C$35,0),5)</f>
        <v>（２）</v>
      </c>
      <c r="B29" s="71" t="s">
        <v>465</v>
      </c>
      <c r="C29" s="72" t="str">
        <f>INDEX(発注者入力シート!$B$32:$G$35,MATCH(発注者入力シート!M9,発注者入力シート!$C$32:$C$35,0),6)</f>
        <v>①</v>
      </c>
      <c r="D29" s="59" t="s">
        <v>246</v>
      </c>
      <c r="E29" s="59" t="s">
        <v>247</v>
      </c>
      <c r="F29" s="445"/>
      <c r="G29" s="445"/>
    </row>
    <row r="30" spans="1:22" ht="43.5" customHeight="1">
      <c r="A30" s="70" t="e">
        <f>INDEX(発注者入力シート!$B$32:$G$35,MATCH(発注者入力シート!M6,発注者入力シート!$C$32:$C$35,0),5)</f>
        <v>#N/A</v>
      </c>
      <c r="B30" s="71" t="s">
        <v>465</v>
      </c>
      <c r="C30" s="72" t="e">
        <f>INDEX(発注者入力シート!$B$32:$G$35,MATCH(発注者入力シート!M6,発注者入力シート!$C$32:$C$35,0),6)</f>
        <v>#N/A</v>
      </c>
      <c r="D30" s="59" t="s">
        <v>246</v>
      </c>
      <c r="E30" s="59" t="s">
        <v>248</v>
      </c>
      <c r="F30" s="444" t="s">
        <v>269</v>
      </c>
      <c r="G30" s="444" t="str">
        <f>IF(技術者資格!B9="","",技術者資格!B9)</f>
        <v>1級土木施工管理技士又は1級建設機械施工技士</v>
      </c>
    </row>
    <row r="31" spans="1:22" ht="43.5" customHeight="1">
      <c r="A31" s="70" t="str">
        <f>INDEX(発注者入力シート!$B$32:$G$35,MATCH(発注者入力シート!M7,発注者入力シート!$C$32:$C$35,0),5)</f>
        <v>（２）</v>
      </c>
      <c r="B31" s="71" t="s">
        <v>465</v>
      </c>
      <c r="C31" s="72" t="str">
        <f>INDEX(発注者入力シート!$B$32:$G$35,MATCH(発注者入力シート!M7,発注者入力シート!$C$32:$C$35,0),6)</f>
        <v>②</v>
      </c>
      <c r="D31" s="966" t="s">
        <v>246</v>
      </c>
      <c r="E31" s="966" t="s">
        <v>172</v>
      </c>
      <c r="F31" s="444" t="s">
        <v>270</v>
      </c>
      <c r="G31" s="444" t="str">
        <f>IF(同種工事施工経験!F6="","",同種工事施工経験!F6)</f>
        <v>平成２８年度から入札公告日前日までに完成及び引き渡しが完了した島根県及び中国地方整備局発注工事</v>
      </c>
      <c r="V31" s="10"/>
    </row>
    <row r="32" spans="1:22" ht="43.5" customHeight="1">
      <c r="A32" s="70" t="str">
        <f>A31</f>
        <v>（２）</v>
      </c>
      <c r="B32" s="71" t="s">
        <v>465</v>
      </c>
      <c r="C32" s="72" t="str">
        <f>C31</f>
        <v>②</v>
      </c>
      <c r="D32" s="967"/>
      <c r="E32" s="967"/>
      <c r="F32" s="444" t="s">
        <v>236</v>
      </c>
      <c r="G32" s="444" t="str">
        <f>IF(同種工事施工経験!F8="","",同種工事施工経験!F8)</f>
        <v>１契約で最終数量９７台以上の道路トンネル照明器具設置（新設又は更新）を含む完成及び引き渡しが完了した工事</v>
      </c>
    </row>
    <row r="33" spans="1:7" ht="43.5" customHeight="1">
      <c r="A33" s="70" t="str">
        <f t="shared" ref="A33:A34" si="3">A32</f>
        <v>（２）</v>
      </c>
      <c r="B33" s="71" t="s">
        <v>465</v>
      </c>
      <c r="C33" s="72" t="str">
        <f t="shared" ref="C33:C34" si="4">C32</f>
        <v>②</v>
      </c>
      <c r="D33" s="967"/>
      <c r="E33" s="967"/>
      <c r="F33" s="444" t="s">
        <v>167</v>
      </c>
      <c r="G33" s="444" t="str">
        <f>IF(同種工事施工経験!F11="","",同種工事施工経験!F11)</f>
        <v>電気工事、維持修繕工事</v>
      </c>
    </row>
    <row r="34" spans="1:7" ht="43.5" customHeight="1">
      <c r="A34" s="70" t="str">
        <f t="shared" si="3"/>
        <v>（２）</v>
      </c>
      <c r="B34" s="71" t="s">
        <v>465</v>
      </c>
      <c r="C34" s="72" t="str">
        <f t="shared" si="4"/>
        <v>②</v>
      </c>
      <c r="D34" s="968"/>
      <c r="E34" s="968"/>
      <c r="F34" s="444" t="s">
        <v>232</v>
      </c>
      <c r="G34" s="444" t="str">
        <f>IF(同種工事施工経験!F12="","",同種工事施工経験!F12)</f>
        <v>電気工事</v>
      </c>
    </row>
    <row r="35" spans="1:7" ht="51" customHeight="1">
      <c r="A35" s="70" t="str">
        <f>INDEX(発注者入力シート!$B$32:$G$35,MATCH(発注者入力シート!M8,発注者入力シート!$C$32:$C$35,0),5)</f>
        <v>（２）</v>
      </c>
      <c r="B35" s="71" t="s">
        <v>465</v>
      </c>
      <c r="C35" s="72" t="str">
        <f>INDEX(発注者入力シート!$B$32:$G$35,MATCH(発注者入力シート!M8,発注者入力シート!$C$32:$C$35,0),6)</f>
        <v>③</v>
      </c>
      <c r="D35" s="966" t="s">
        <v>246</v>
      </c>
      <c r="E35" s="966" t="s">
        <v>252</v>
      </c>
      <c r="F35" s="444" t="s">
        <v>245</v>
      </c>
      <c r="G35" s="444" t="str">
        <f>IF(優秀技術者表彰!E6="","",優秀技術者表彰!E6)</f>
        <v>　島根県内の公共事業において、令和４年度から令和８年度に、島根県及び中国地方整備局発注工事で主任（監理）技術者または現場代理人として受けた優秀建設技術者表彰</v>
      </c>
    </row>
    <row r="36" spans="1:7" ht="36" customHeight="1">
      <c r="A36" s="70" t="str">
        <f t="shared" ref="A36:C37" si="5">A35</f>
        <v>（２）</v>
      </c>
      <c r="B36" s="71" t="str">
        <f t="shared" si="5"/>
        <v>-</v>
      </c>
      <c r="C36" s="72" t="str">
        <f t="shared" si="5"/>
        <v>③</v>
      </c>
      <c r="D36" s="967"/>
      <c r="E36" s="967"/>
      <c r="F36" s="444" t="s">
        <v>167</v>
      </c>
      <c r="G36" s="444" t="str">
        <f>IF(優秀技術者表彰!E9="","",優秀技術者表彰!E9)</f>
        <v>電気工事</v>
      </c>
    </row>
    <row r="37" spans="1:7" ht="36" customHeight="1">
      <c r="A37" s="70" t="str">
        <f t="shared" si="5"/>
        <v>（２）</v>
      </c>
      <c r="B37" s="71" t="str">
        <f t="shared" si="5"/>
        <v>-</v>
      </c>
      <c r="C37" s="72" t="str">
        <f t="shared" si="5"/>
        <v>③</v>
      </c>
      <c r="D37" s="968"/>
      <c r="E37" s="968"/>
      <c r="F37" s="444" t="s">
        <v>232</v>
      </c>
      <c r="G37" s="444" t="str">
        <f>IF(優秀技術者表彰!E10="","",優秀技術者表彰!E10)</f>
        <v>電気工事</v>
      </c>
    </row>
    <row r="38" spans="1:7" ht="43.5" customHeight="1">
      <c r="A38" s="70" t="e">
        <f>INDEX(発注者入力シート!$B$32:$G$35,MATCH(発注者入力シート!M10,発注者入力シート!$C$32:$C$35,0),5)</f>
        <v>#N/A</v>
      </c>
      <c r="B38" s="71" t="s">
        <v>465</v>
      </c>
      <c r="C38" s="72" t="e">
        <f>INDEX(発注者入力シート!$B$32:$G$35,MATCH(発注者入力シート!M10,発注者入力シート!$C$32:$C$35,0),6)</f>
        <v>#N/A</v>
      </c>
      <c r="D38" s="956" t="s">
        <v>246</v>
      </c>
      <c r="E38" s="956" t="s">
        <v>900</v>
      </c>
      <c r="F38" s="444" t="s">
        <v>166</v>
      </c>
      <c r="G38" s="444" t="str">
        <f>IF('技術者成績評定点 (第1G用) '!F7="","",'技術者成績評定点 (第1G用) '!F7)</f>
        <v>令和３年度から令和７年度に完成及び引き渡しが完了した工事</v>
      </c>
    </row>
    <row r="39" spans="1:7" ht="43.5" customHeight="1">
      <c r="A39" s="70" t="e">
        <f>A38</f>
        <v>#N/A</v>
      </c>
      <c r="B39" s="71" t="s">
        <v>465</v>
      </c>
      <c r="C39" s="72" t="e">
        <f>C38</f>
        <v>#N/A</v>
      </c>
      <c r="D39" s="965"/>
      <c r="E39" s="965"/>
      <c r="F39" s="444" t="s">
        <v>211</v>
      </c>
      <c r="G39" s="444" t="str">
        <f>IF('技術者成績評定点 (第1G用) '!F8="","",'技術者成績評定点 (第1G用) '!F8)</f>
        <v>島根県（総務部、農林水産部、土木部）</v>
      </c>
    </row>
    <row r="40" spans="1:7" ht="43.5" customHeight="1">
      <c r="A40" s="70" t="e">
        <f>A38</f>
        <v>#N/A</v>
      </c>
      <c r="B40" s="71" t="s">
        <v>465</v>
      </c>
      <c r="C40" s="72" t="e">
        <f>C38</f>
        <v>#N/A</v>
      </c>
      <c r="D40" s="965"/>
      <c r="E40" s="965"/>
      <c r="F40" s="444" t="s">
        <v>167</v>
      </c>
      <c r="G40" s="444" t="str">
        <f>IF('技術者成績評定点 (第1G用) '!F9="","",'技術者成績評定点 (第1G用) '!F9)</f>
        <v>電気工事、維持修繕工事</v>
      </c>
    </row>
    <row r="41" spans="1:7" ht="43.5" customHeight="1">
      <c r="A41" s="70" t="e">
        <f>A38</f>
        <v>#N/A</v>
      </c>
      <c r="B41" s="71" t="s">
        <v>465</v>
      </c>
      <c r="C41" s="72" t="e">
        <f>C38</f>
        <v>#N/A</v>
      </c>
      <c r="D41" s="957"/>
      <c r="E41" s="957"/>
      <c r="F41" s="444" t="s">
        <v>232</v>
      </c>
      <c r="G41" s="444" t="str">
        <f>IF('技術者成績評定点 (第1G用) '!F10="","",'技術者成績評定点 (第1G用) '!F10)</f>
        <v>電気工事</v>
      </c>
    </row>
    <row r="42" spans="1:7" ht="43.5" customHeight="1">
      <c r="A42" s="70" t="e">
        <f>INDEX(発注者入力シート!$B$36:$G$45,MATCH(発注者入力シート!N6,発注者入力シート!$C$36:$C$45,0),5)</f>
        <v>#N/A</v>
      </c>
      <c r="B42" s="71" t="s">
        <v>465</v>
      </c>
      <c r="C42" s="72" t="e">
        <f>INDEX(発注者入力シート!$B$36:$G$45,MATCH(発注者入力シート!N6,発注者入力シート!$C$36:$C$45,0),6)</f>
        <v>#N/A</v>
      </c>
      <c r="D42" s="59" t="s">
        <v>1614</v>
      </c>
      <c r="E42" s="59" t="s">
        <v>253</v>
      </c>
      <c r="F42" s="444" t="s">
        <v>254</v>
      </c>
      <c r="G42" s="444" t="str">
        <f>IF(防災協定!B8="","",防災協定!B8)</f>
        <v>令和６年度及び令和７年度における島根県との防災協定の締結実績</v>
      </c>
    </row>
    <row r="43" spans="1:7" ht="43.5" customHeight="1">
      <c r="A43" s="70" t="e">
        <f>INDEX(発注者入力シート!$B$36:$G$45,MATCH(発注者入力シート!N7,発注者入力シート!$C$36:$C$45,0),5)</f>
        <v>#N/A</v>
      </c>
      <c r="B43" s="71" t="s">
        <v>465</v>
      </c>
      <c r="C43" s="72" t="e">
        <f>INDEX(発注者入力シート!$B$36:$G$45,MATCH(発注者入力シート!N7,発注者入力シート!$C$36:$C$45,0),6)</f>
        <v>#N/A</v>
      </c>
      <c r="D43" s="956" t="s">
        <v>1614</v>
      </c>
      <c r="E43" s="956" t="s">
        <v>895</v>
      </c>
      <c r="F43" s="444" t="s">
        <v>254</v>
      </c>
      <c r="G43" s="444" t="str">
        <f>IF('BCP&amp;防災協定'!B10="","",'BCP&amp;防災協定'!B10)</f>
        <v>入札公告日前日時点（令和8年9月24日時点）での事業継続計画（BCP）の認定状況</v>
      </c>
    </row>
    <row r="44" spans="1:7" ht="43.5" customHeight="1">
      <c r="A44" s="70" t="e">
        <f>A43</f>
        <v>#N/A</v>
      </c>
      <c r="B44" s="71" t="s">
        <v>465</v>
      </c>
      <c r="C44" s="72" t="e">
        <f>C43</f>
        <v>#N/A</v>
      </c>
      <c r="D44" s="957"/>
      <c r="E44" s="957"/>
      <c r="F44" s="444" t="s">
        <v>254</v>
      </c>
      <c r="G44" s="444" t="str">
        <f>IF('BCP&amp;防災協定'!B18="","",'BCP&amp;防災協定'!B18)</f>
        <v>令和６年度及び令和７年度における島根県との防災協定の締結実績</v>
      </c>
    </row>
    <row r="45" spans="1:7" ht="43.5" customHeight="1">
      <c r="A45" s="70" t="e">
        <f>INDEX(発注者入力シート!$B$36:$G$45,MATCH(発注者入力シート!N7,発注者入力シート!$C$36:$C$45,0),5)</f>
        <v>#N/A</v>
      </c>
      <c r="B45" s="71" t="s">
        <v>465</v>
      </c>
      <c r="C45" s="72" t="e">
        <f>INDEX(発注者入力シート!$B$36:$G$45,MATCH(発注者入力シート!N7,発注者入力シート!$C$36:$C$45,0),6)</f>
        <v>#N/A</v>
      </c>
      <c r="D45" s="956" t="s">
        <v>1614</v>
      </c>
      <c r="E45" s="956" t="s">
        <v>930</v>
      </c>
      <c r="F45" s="444" t="s">
        <v>254</v>
      </c>
      <c r="G45" s="444" t="str">
        <f>IF('BCP&amp;防災協定 (JV用)'!B7="","",'BCP&amp;防災協定 (JV用)'!B7)</f>
        <v>入札公告日前日時点（令和8年9月24日時点）での事業継続計画（BCP）の認定状況</v>
      </c>
    </row>
    <row r="46" spans="1:7" ht="43.5" customHeight="1">
      <c r="A46" s="70" t="e">
        <f>A45</f>
        <v>#N/A</v>
      </c>
      <c r="B46" s="71" t="s">
        <v>465</v>
      </c>
      <c r="C46" s="72" t="e">
        <f>C45</f>
        <v>#N/A</v>
      </c>
      <c r="D46" s="957"/>
      <c r="E46" s="957"/>
      <c r="F46" s="444" t="s">
        <v>254</v>
      </c>
      <c r="G46" s="444" t="str">
        <f>IF('BCP&amp;防災協定 (JV用)'!B15="","",'BCP&amp;防災協定 (JV用)'!B15)</f>
        <v>令和６年度及び令和７年度における島根県との防災協定の締結実績</v>
      </c>
    </row>
    <row r="47" spans="1:7" ht="43.5" customHeight="1">
      <c r="A47" s="70" t="e">
        <f>INDEX(発注者入力シート!$B$36:$G$45,MATCH(発注者入力シート!N8,発注者入力シート!$C$36:$C$45,0),5)</f>
        <v>#N/A</v>
      </c>
      <c r="B47" s="71" t="s">
        <v>465</v>
      </c>
      <c r="C47" s="72" t="e">
        <f>INDEX(発注者入力シート!$B$36:$G$45,MATCH(発注者入力シート!N8,発注者入力シート!$C$36:$C$45,0),6)</f>
        <v>#N/A</v>
      </c>
      <c r="D47" s="59" t="s">
        <v>1614</v>
      </c>
      <c r="E47" s="59" t="s">
        <v>255</v>
      </c>
      <c r="F47" s="444" t="s">
        <v>254</v>
      </c>
      <c r="G47" s="444" t="str">
        <f>IF(家畜伝染防疫協定!B8="","",家畜伝染防疫協定!B8)</f>
        <v>令和６年度及び令和７年度における島根県との家畜伝染病防疫協定の締結実績</v>
      </c>
    </row>
    <row r="48" spans="1:7" ht="43.5" customHeight="1">
      <c r="A48" s="70" t="e">
        <f>INDEX(発注者入力シート!$B$36:$G$45,MATCH(発注者入力シート!N9,発注者入力シート!$C$36:$C$45,0),5)</f>
        <v>#N/A</v>
      </c>
      <c r="B48" s="71" t="s">
        <v>465</v>
      </c>
      <c r="C48" s="72" t="e">
        <f>INDEX(発注者入力シート!$B$36:$G$45,MATCH(発注者入力シート!N9,発注者入力シート!$C$36:$C$45,0),6)</f>
        <v>#N/A</v>
      </c>
      <c r="D48" s="956" t="s">
        <v>1614</v>
      </c>
      <c r="E48" s="956" t="s">
        <v>896</v>
      </c>
      <c r="F48" s="444" t="s">
        <v>254</v>
      </c>
      <c r="G48" s="444" t="str">
        <f>IF('BCP&amp;家畜伝染病防疫協定'!B10="","",'BCP&amp;家畜伝染病防疫協定'!B10)</f>
        <v>入札公告日前日時点（令和8年9月24日時点）での事業継続計画（BCP）の認定状況</v>
      </c>
    </row>
    <row r="49" spans="1:22" ht="43.5" customHeight="1">
      <c r="A49" s="70" t="e">
        <f>A48</f>
        <v>#N/A</v>
      </c>
      <c r="B49" s="71" t="s">
        <v>465</v>
      </c>
      <c r="C49" s="72" t="e">
        <f>C48</f>
        <v>#N/A</v>
      </c>
      <c r="D49" s="957"/>
      <c r="E49" s="957"/>
      <c r="F49" s="444" t="s">
        <v>254</v>
      </c>
      <c r="G49" s="444" t="str">
        <f>IF('BCP&amp;家畜伝染病防疫協定'!B17="","",'BCP&amp;家畜伝染病防疫協定'!B17)</f>
        <v>令和６年度及び令和７年度における島根県との家畜伝染病防疫協定の締結実績</v>
      </c>
    </row>
    <row r="50" spans="1:22" ht="43.5" customHeight="1">
      <c r="A50" s="70" t="e">
        <f>INDEX(発注者入力シート!$B$36:$G$45,MATCH(発注者入力シート!N9,発注者入力シート!$C$36:$C$45,0),5)</f>
        <v>#N/A</v>
      </c>
      <c r="B50" s="71" t="s">
        <v>465</v>
      </c>
      <c r="C50" s="72" t="e">
        <f>INDEX(発注者入力シート!$B$36:$G$45,MATCH(発注者入力シート!N9,発注者入力シート!$C$36:$C$45,0),6)</f>
        <v>#N/A</v>
      </c>
      <c r="D50" s="956" t="s">
        <v>1614</v>
      </c>
      <c r="E50" s="956" t="s">
        <v>929</v>
      </c>
      <c r="F50" s="444" t="s">
        <v>254</v>
      </c>
      <c r="G50" s="444" t="str">
        <f>IF('BCP&amp;家畜伝染病防疫協定 (JV用)'!B7="","",'BCP&amp;家畜伝染病防疫協定 (JV用)'!B7)</f>
        <v>入札公告日前日時点（令和8年9月24日時点）での事業継続計画（BCP）の認定状況</v>
      </c>
    </row>
    <row r="51" spans="1:22" ht="43.5" customHeight="1">
      <c r="A51" s="70" t="e">
        <f>A50</f>
        <v>#N/A</v>
      </c>
      <c r="B51" s="71" t="s">
        <v>465</v>
      </c>
      <c r="C51" s="72" t="e">
        <f>C50</f>
        <v>#N/A</v>
      </c>
      <c r="D51" s="957"/>
      <c r="E51" s="957"/>
      <c r="F51" s="444" t="s">
        <v>254</v>
      </c>
      <c r="G51" s="444" t="str">
        <f>IF('BCP&amp;家畜伝染病防疫協定 (JV用)'!B15="","",'BCP&amp;家畜伝染病防疫協定 (JV用)'!B15)</f>
        <v>令和６年度及び令和７年度における島根県との家畜伝染病防疫協定の締結実績</v>
      </c>
    </row>
    <row r="52" spans="1:22" ht="43.5" customHeight="1">
      <c r="A52" s="70" t="str">
        <f>INDEX(発注者入力シート!$B$36:$G$45,MATCH(発注者入力シート!N10,発注者入力シート!$C$36:$C$45,0),5)</f>
        <v>（３）</v>
      </c>
      <c r="B52" s="71" t="s">
        <v>465</v>
      </c>
      <c r="C52" s="72" t="str">
        <f>INDEX(発注者入力シート!$B$36:$G$45,MATCH(発注者入力シート!N10,発注者入力シート!$C$36:$C$45,0),6)</f>
        <v>①</v>
      </c>
      <c r="D52" s="59" t="s">
        <v>1614</v>
      </c>
      <c r="E52" s="59" t="s">
        <v>623</v>
      </c>
      <c r="F52" s="444" t="s">
        <v>254</v>
      </c>
      <c r="G52" s="444" t="str">
        <f>IF(ボランティア!B6="","",ボランティア!B6)</f>
        <v>令和６年度及び令和７年度における島根県内で実施されたボランティア活動又はハートフルしまねへの参加実績</v>
      </c>
    </row>
    <row r="53" spans="1:22" ht="43.5" customHeight="1">
      <c r="A53" s="70" t="str">
        <f>INDEX(発注者入力シート!$B$36:$G$45,MATCH(発注者入力シート!N10,発注者入力シート!$C$36:$C$45,0),5)</f>
        <v>（３）</v>
      </c>
      <c r="B53" s="71" t="s">
        <v>465</v>
      </c>
      <c r="C53" s="72" t="str">
        <f>INDEX(発注者入力シート!$B$36:$G$45,MATCH(発注者入力シート!N10,発注者入力シート!$C$36:$C$45,0),6)</f>
        <v>①</v>
      </c>
      <c r="D53" s="59" t="s">
        <v>1614</v>
      </c>
      <c r="E53" s="59" t="s">
        <v>903</v>
      </c>
      <c r="F53" s="444" t="s">
        <v>254</v>
      </c>
      <c r="G53" s="444" t="str">
        <f>IF('ボランティア (JV)'!B7="","",'ボランティア (JV)'!B7)</f>
        <v>令和６年度及び令和７年度における島根県内で実施されたボランティア活動又はハートフルしまねへの参加実績</v>
      </c>
    </row>
    <row r="54" spans="1:22" ht="43.5" customHeight="1">
      <c r="A54" s="70" t="e">
        <f>INDEX(発注者入力シート!$B$36:$G$45,MATCH(発注者入力シート!N11,発注者入力シート!$C$36:$C$45,0),5)</f>
        <v>#N/A</v>
      </c>
      <c r="B54" s="71" t="s">
        <v>465</v>
      </c>
      <c r="C54" s="72" t="e">
        <f>INDEX(発注者入力シート!$B$36:$G$45,MATCH(発注者入力シート!N11,発注者入力シート!$C$36:$C$45,0),6)</f>
        <v>#N/A</v>
      </c>
      <c r="D54" s="59" t="s">
        <v>1614</v>
      </c>
      <c r="E54" s="59" t="s">
        <v>622</v>
      </c>
      <c r="F54" s="444" t="s">
        <v>254</v>
      </c>
      <c r="G54" s="444" t="str">
        <f>IF(維持管理業務!B7="","",維持管理業務!B7)</f>
        <v>令和６年度及び令和７年度の県管理公共土木施設に関する維持管理業務または海岸漂着物の回収業務の契約実績</v>
      </c>
    </row>
    <row r="55" spans="1:22" ht="43.5" customHeight="1">
      <c r="A55" s="70" t="e">
        <f>INDEX(発注者入力シート!$B$36:$G$45,MATCH(発注者入力シート!N11,発注者入力シート!$C$36:$C$45,0),5)</f>
        <v>#N/A</v>
      </c>
      <c r="B55" s="71" t="s">
        <v>465</v>
      </c>
      <c r="C55" s="72" t="e">
        <f>INDEX(発注者入力シート!$B$36:$G$45,MATCH(発注者入力シート!N11,発注者入力シート!$C$36:$C$45,0),6)</f>
        <v>#N/A</v>
      </c>
      <c r="D55" s="59" t="s">
        <v>1614</v>
      </c>
      <c r="E55" s="59" t="s">
        <v>901</v>
      </c>
      <c r="F55" s="444" t="s">
        <v>254</v>
      </c>
      <c r="G55" s="444" t="str">
        <f>IF('維持管理業務 (JV)'!B7="","",'維持管理業務 (JV)'!B7)</f>
        <v>令和６年度及び令和７年度の県管理公共土木施設に関する維持管理業務または海岸漂着物の回収業務の契約実績</v>
      </c>
    </row>
    <row r="56" spans="1:22" ht="43.5" customHeight="1">
      <c r="A56" s="70" t="e">
        <f>INDEX(発注者入力シート!$B$36:$G$45,MATCH(発注者入力シート!N12,発注者入力シート!$C$36:$C$45,0),5)</f>
        <v>#N/A</v>
      </c>
      <c r="B56" s="71" t="s">
        <v>465</v>
      </c>
      <c r="C56" s="72" t="e">
        <f>INDEX(発注者入力シート!$B$36:$G$45,MATCH(発注者入力シート!N12,発注者入力シート!$C$36:$C$45,0),6)</f>
        <v>#N/A</v>
      </c>
      <c r="D56" s="59" t="s">
        <v>1614</v>
      </c>
      <c r="E56" s="59" t="s">
        <v>257</v>
      </c>
      <c r="F56" s="444" t="s">
        <v>254</v>
      </c>
      <c r="G56" s="444" t="str">
        <f>IF(除雪業務!B8="","",除雪業務!B8)</f>
        <v>令和６年度及び令和７年度の県管理道路・空港を含む除雪業務の契約実績</v>
      </c>
    </row>
    <row r="57" spans="1:22" ht="43.5" customHeight="1">
      <c r="A57" s="70" t="e">
        <f>INDEX(発注者入力シート!$B$36:$G$45,MATCH(発注者入力シート!N12,発注者入力シート!$C$36:$C$45,0),5)</f>
        <v>#N/A</v>
      </c>
      <c r="B57" s="71" t="s">
        <v>465</v>
      </c>
      <c r="C57" s="72" t="e">
        <f>INDEX(発注者入力シート!$B$36:$G$45,MATCH(発注者入力シート!N12,発注者入力シート!$C$36:$C$45,0),6)</f>
        <v>#N/A</v>
      </c>
      <c r="D57" s="59" t="s">
        <v>1614</v>
      </c>
      <c r="E57" s="59" t="s">
        <v>902</v>
      </c>
      <c r="F57" s="444" t="s">
        <v>254</v>
      </c>
      <c r="G57" s="444" t="str">
        <f>IF('除雪業務 (JV)'!B8="","",'除雪業務 (JV)'!B8)</f>
        <v>令和６年度及び令和７年度の県管理道路・空港を含む除雪業務の契約実績</v>
      </c>
    </row>
    <row r="58" spans="1:22" ht="43.5" customHeight="1">
      <c r="A58" s="70" t="str">
        <f>INDEX(発注者入力シート!$B$36:$G$45,MATCH(発注者入力シート!N13,発注者入力シート!$C$36:$C$45,0),5)</f>
        <v>（３）</v>
      </c>
      <c r="B58" s="71" t="s">
        <v>465</v>
      </c>
      <c r="C58" s="72" t="str">
        <f>INDEX(発注者入力シート!$B$36:$G$45,MATCH(発注者入力シート!N13,発注者入力シート!$C$36:$C$45,0),6)</f>
        <v>②</v>
      </c>
      <c r="D58" s="956" t="s">
        <v>1614</v>
      </c>
      <c r="E58" s="956" t="s">
        <v>939</v>
      </c>
      <c r="F58" s="444" t="s">
        <v>262</v>
      </c>
      <c r="G58" s="445"/>
    </row>
    <row r="59" spans="1:22" ht="43.5" customHeight="1">
      <c r="A59" s="70" t="str">
        <f>INDEX(発注者入力シート!$B$36:$G$45,MATCH(発注者入力シート!N14,発注者入力シート!$C$36:$C$45,0),5)</f>
        <v>（３）</v>
      </c>
      <c r="B59" s="71" t="s">
        <v>465</v>
      </c>
      <c r="C59" s="72" t="str">
        <f>INDEX(発注者入力シート!$B$36:$G$45,MATCH(発注者入力シート!N14,発注者入力シート!$C$36:$C$45,0),6)</f>
        <v>②</v>
      </c>
      <c r="D59" s="957"/>
      <c r="E59" s="957"/>
      <c r="F59" s="444" t="s">
        <v>261</v>
      </c>
      <c r="G59" s="445"/>
    </row>
    <row r="60" spans="1:22" ht="43.5" customHeight="1">
      <c r="A60" s="70" t="str">
        <f>INDEX(発注者入力シート!$B$36:$G$45,MATCH(発注者入力シート!N16,発注者入力シート!$C$36:$C$45,0),5)</f>
        <v>（３）</v>
      </c>
      <c r="B60" s="71" t="s">
        <v>465</v>
      </c>
      <c r="C60" s="72" t="str">
        <f>INDEX(発注者入力シート!$B$36:$G$45,MATCH(発注者入力シート!N16,発注者入力シート!$C$36:$C$45,0),6)</f>
        <v>③</v>
      </c>
      <c r="D60" s="59" t="s">
        <v>1614</v>
      </c>
      <c r="E60" s="59" t="s">
        <v>575</v>
      </c>
      <c r="F60" s="444" t="s">
        <v>254</v>
      </c>
      <c r="G60" s="444" t="str">
        <f>IF(登録基幹技能者!B9="","",登録基幹技能者!B9)</f>
        <v>登録電気基幹技能者の現場への配置</v>
      </c>
    </row>
    <row r="61" spans="1:22" ht="43.5" customHeight="1">
      <c r="A61" s="70" t="e">
        <f>INDEX(発注者入力シート!$B$36:$G$45,MATCH(発注者入力シート!N17,発注者入力シート!$C$36:$C$45,0),5)</f>
        <v>#N/A</v>
      </c>
      <c r="B61" s="71" t="s">
        <v>465</v>
      </c>
      <c r="C61" s="72" t="e">
        <f>INDEX(発注者入力シート!$B$36:$G$45,MATCH(発注者入力シート!N17,発注者入力シート!$C$36:$C$45,0),6)</f>
        <v>#N/A</v>
      </c>
      <c r="D61" s="59" t="s">
        <v>1614</v>
      </c>
      <c r="E61" s="59" t="s">
        <v>561</v>
      </c>
      <c r="F61" s="444" t="s">
        <v>254</v>
      </c>
      <c r="G61" s="444" t="str">
        <f>IF(若手・中堅技術者の配置!B9="","",若手・中堅技術者の配置!B9)</f>
        <v>４０歳未満の技術者を主任技術者又は監理技術者として配置</v>
      </c>
    </row>
    <row r="62" spans="1:22" ht="43.5" customHeight="1">
      <c r="A62" s="70" t="e">
        <f>INDEX(発注者入力シート!$B$36:$G$45,MATCH(発注者入力シート!N18,発注者入力シート!$C$36:$C$45,0),5)</f>
        <v>#N/A</v>
      </c>
      <c r="B62" s="71" t="s">
        <v>465</v>
      </c>
      <c r="C62" s="72" t="e">
        <f>INDEX(発注者入力シート!$B$36:$G$45,MATCH(発注者入力シート!N18,発注者入力シート!$C$36:$C$45,0),6)</f>
        <v>#N/A</v>
      </c>
      <c r="D62" s="59" t="s">
        <v>1614</v>
      </c>
      <c r="E62" s="59" t="s">
        <v>1177</v>
      </c>
      <c r="F62" s="444" t="s">
        <v>254</v>
      </c>
      <c r="G62" s="444" t="str">
        <f>IF('若手技術者・従業員新規雇用（JV)'!B7="","",'若手技術者・従業員新規雇用（JV)'!B7)</f>
        <v>令和６年4月1日以降に、若手技術者・若手従業員（30歳未満の者）の１人以上の新規雇用があること。</v>
      </c>
    </row>
    <row r="63" spans="1:22" ht="43.5" customHeight="1">
      <c r="A63" s="70" t="e">
        <f>INDEX(発注者入力シート!$B$36:$G$45,MATCH(発注者入力シート!N19,発注者入力シート!$C$36:$C$45,0),5)</f>
        <v>#N/A</v>
      </c>
      <c r="B63" s="71" t="s">
        <v>465</v>
      </c>
      <c r="C63" s="72" t="e">
        <f>INDEX(発注者入力シート!$B$36:$G$45,MATCH(発注者入力シート!N19,発注者入力シート!$C$36:$C$45,0),6)</f>
        <v>#N/A</v>
      </c>
      <c r="D63" s="59" t="s">
        <v>1614</v>
      </c>
      <c r="E63" s="59" t="s">
        <v>470</v>
      </c>
      <c r="F63" s="444" t="s">
        <v>254</v>
      </c>
      <c r="G63" s="444" t="str">
        <f>IF(建設機械の保有状況!B6="","",建設機械の保有状況!B6)</f>
        <v>入札公告日前日時点（令和8年9月24日時点）で建設機械を３台以上保有もしくは長期リース契約していること</v>
      </c>
    </row>
    <row r="64" spans="1:22" ht="43.5" customHeight="1">
      <c r="A64" s="70" t="e">
        <f>INDEX(発注者入力シート!$B$36:$G$45,MATCH(発注者入力シート!N20,発注者入力シート!$C$36:$C$45,0),5)</f>
        <v>#N/A</v>
      </c>
      <c r="B64" s="71" t="s">
        <v>465</v>
      </c>
      <c r="C64" s="72" t="e">
        <f>INDEX(発注者入力シート!$B$36:$G$45,MATCH(発注者入力シート!N20,発注者入力シート!$C$36:$C$45,0),6)</f>
        <v>#N/A</v>
      </c>
      <c r="D64" s="59" t="s">
        <v>1614</v>
      </c>
      <c r="E64" s="59" t="s">
        <v>263</v>
      </c>
      <c r="F64" s="445"/>
      <c r="G64" s="445"/>
      <c r="V64" s="10"/>
    </row>
    <row r="65" spans="1:7" ht="43.5" customHeight="1">
      <c r="A65" s="70" t="e">
        <f>INDEX(発注者入力シート!$B$36:$G$45,MATCH(発注者入力シート!N21,発注者入力シート!$C$36:$C$45,0),5)</f>
        <v>#N/A</v>
      </c>
      <c r="B65" s="71" t="s">
        <v>465</v>
      </c>
      <c r="C65" s="72" t="e">
        <f>INDEX(発注者入力シート!$B$36:$G$45,MATCH(発注者入力シート!N21,発注者入力シート!$C$36:$C$45,0),6)</f>
        <v>#N/A</v>
      </c>
      <c r="D65" s="59" t="s">
        <v>1614</v>
      </c>
      <c r="E65" s="59" t="s">
        <v>1606</v>
      </c>
      <c r="F65" s="444" t="s">
        <v>254</v>
      </c>
      <c r="G65" s="444" t="str">
        <f>IF('建設キャリアアップシステム(CCUS)'!B8="","",'建設キャリアアップシステム(CCUS)'!B8)</f>
        <v>当該工事における建設キャリアアップシステム（CCUS）の活用することの確約</v>
      </c>
    </row>
    <row r="66" spans="1:7" ht="43.5" customHeight="1">
      <c r="A66" s="70" t="e">
        <f>INDEX(発注者入力シート!$B$36:$G$45,MATCH(発注者入力シート!N22,発注者入力シート!$C$36:$C$45,0),5)</f>
        <v>#N/A</v>
      </c>
      <c r="B66" s="71" t="s">
        <v>465</v>
      </c>
      <c r="C66" s="72" t="e">
        <f>INDEX(発注者入力シート!$B$36:$G$45,MATCH(発注者入力シート!N22,発注者入力シート!$C$36:$C$45,0),6)</f>
        <v>#N/A</v>
      </c>
      <c r="D66" s="59" t="s">
        <v>1614</v>
      </c>
      <c r="E66" s="956" t="s">
        <v>1607</v>
      </c>
      <c r="F66" s="956" t="s">
        <v>254</v>
      </c>
      <c r="G66" s="444" t="str">
        <f>IF(ＩＣＴ施工実績!F9="","",ＩＣＴ施工実績!F9)</f>
        <v>令和６年度から入札公告前日までに完成及び引き渡しが完了した島根県発注のＩＣＴ活用工事</v>
      </c>
    </row>
    <row r="67" spans="1:7" ht="43.5" customHeight="1">
      <c r="A67" s="70" t="e">
        <f>A66</f>
        <v>#N/A</v>
      </c>
      <c r="B67" s="71" t="s">
        <v>465</v>
      </c>
      <c r="C67" s="72" t="e">
        <f>C66</f>
        <v>#N/A</v>
      </c>
      <c r="D67" s="59" t="s">
        <v>1614</v>
      </c>
      <c r="E67" s="957"/>
      <c r="F67" s="957"/>
      <c r="G67" s="444" t="str">
        <f>IF(ＩＣＴ施工実績!F11="","",ＩＣＴ施工実績!F11)</f>
        <v/>
      </c>
    </row>
    <row r="68" spans="1:7" ht="43.5" customHeight="1">
      <c r="A68" s="70" t="e">
        <f>INDEX(発注者入力シート!$B$36:$G$45,MATCH(発注者入力シート!N23,発注者入力シート!$C$36:$C$45,0),5)</f>
        <v>#N/A</v>
      </c>
      <c r="B68" s="71" t="s">
        <v>465</v>
      </c>
      <c r="C68" s="72" t="e">
        <f>INDEX(発注者入力シート!$B$36:$G$45,MATCH(発注者入力シート!N23,発注者入力シート!$C$36:$C$45,0),6)</f>
        <v>#N/A</v>
      </c>
      <c r="D68" s="59" t="s">
        <v>1614</v>
      </c>
      <c r="E68" s="59" t="s">
        <v>1133</v>
      </c>
      <c r="F68" s="444" t="s">
        <v>254</v>
      </c>
      <c r="G68" s="444" t="str">
        <f>IF(【水産】海上援助活動!B8="","",【水産】海上援助活動!B8)</f>
        <v>令和３年度から令和７年度における県内で発生した海難事故等に伴う海上援助活動の実績</v>
      </c>
    </row>
    <row r="69" spans="1:7" ht="43.5" customHeight="1">
      <c r="A69" s="70" t="e">
        <f>INDEX(発注者入力シート!$B$46:$G$47,MATCH(発注者入力シート!O6,発注者入力シート!$C$46:$C$47,0),5)</f>
        <v>#N/A</v>
      </c>
      <c r="B69" s="71" t="s">
        <v>465</v>
      </c>
      <c r="C69" s="72" t="e">
        <f>INDEX(発注者入力シート!$B$46:$G$47,MATCH(発注者入力シート!O6,発注者入力シート!$C$46:$C$47,0),6)</f>
        <v>#N/A</v>
      </c>
      <c r="D69" s="966" t="s">
        <v>207</v>
      </c>
      <c r="E69" s="966" t="s">
        <v>264</v>
      </c>
      <c r="F69" s="444" t="s">
        <v>270</v>
      </c>
      <c r="G69" s="444" t="str">
        <f>IF(近隣施工実績!B10="","",近隣施工実績!B10)</f>
        <v>令和６年度及び令和７年度に完成及び引き渡しが完了した島根県（総務部、農林水産部、土木部）発注の下記工事</v>
      </c>
    </row>
    <row r="70" spans="1:7" ht="43.5" customHeight="1">
      <c r="A70" s="70" t="e">
        <f>A69</f>
        <v>#N/A</v>
      </c>
      <c r="B70" s="71" t="s">
        <v>465</v>
      </c>
      <c r="C70" s="72" t="e">
        <f>C69</f>
        <v>#N/A</v>
      </c>
      <c r="D70" s="967"/>
      <c r="E70" s="967"/>
      <c r="F70" s="444" t="s">
        <v>265</v>
      </c>
      <c r="G70" s="444" t="str">
        <f>IF(近隣施工実績!F12="","",近隣施工実績!F12)</f>
        <v>（例）○○県土整備事務所管内における請負金額５００万以上（税込）の工事</v>
      </c>
    </row>
    <row r="71" spans="1:7" ht="43.5" customHeight="1">
      <c r="A71" s="70" t="e">
        <f t="shared" ref="A71:A72" si="6">A70</f>
        <v>#N/A</v>
      </c>
      <c r="B71" s="71" t="s">
        <v>465</v>
      </c>
      <c r="C71" s="72" t="e">
        <f t="shared" ref="C71:C72" si="7">C70</f>
        <v>#N/A</v>
      </c>
      <c r="D71" s="967"/>
      <c r="E71" s="967"/>
      <c r="F71" s="444" t="s">
        <v>167</v>
      </c>
      <c r="G71" s="444" t="str">
        <f>IF(近隣施工実績!F14="","",近隣施工実績!F14)</f>
        <v>電気工事、維持修繕工事</v>
      </c>
    </row>
    <row r="72" spans="1:7" ht="43.5" customHeight="1">
      <c r="A72" s="70" t="e">
        <f t="shared" si="6"/>
        <v>#N/A</v>
      </c>
      <c r="B72" s="71" t="s">
        <v>465</v>
      </c>
      <c r="C72" s="72" t="e">
        <f t="shared" si="7"/>
        <v>#N/A</v>
      </c>
      <c r="D72" s="968"/>
      <c r="E72" s="968"/>
      <c r="F72" s="444" t="s">
        <v>232</v>
      </c>
      <c r="G72" s="444" t="str">
        <f>IF(近隣施工実績!F15="","",近隣施工実績!F15)</f>
        <v>電気工事</v>
      </c>
    </row>
    <row r="73" spans="1:7" ht="43.5" customHeight="1">
      <c r="A73" s="70" t="str">
        <f>INDEX(発注者入力シート!$B$46:$G$47,MATCH(発注者入力シート!O7,発注者入力シート!$C$46:$C$47,0),5)</f>
        <v>（４）</v>
      </c>
      <c r="B73" s="71" t="s">
        <v>465</v>
      </c>
      <c r="C73" s="72" t="str">
        <f>INDEX(発注者入力シート!$B$46:$G$47,MATCH(発注者入力シート!O7,発注者入力シート!$C$46:$C$47,0),6)</f>
        <v>①</v>
      </c>
      <c r="D73" s="59" t="s">
        <v>514</v>
      </c>
      <c r="E73" s="59" t="s">
        <v>266</v>
      </c>
      <c r="F73" s="59" t="s">
        <v>254</v>
      </c>
      <c r="G73" s="59" t="str">
        <f>IF(会社所在地!B10="","",会社所在地!B10)</f>
        <v>入札公告日前日において、県央県土整備事務所管内に建設業法で規定する主たる営業所（本店）または従たる営業所（支店、営業所）がある者</v>
      </c>
    </row>
    <row r="74" spans="1:7" ht="34.5" customHeight="1">
      <c r="A74" s="70" t="e">
        <f>INDEX(発注者入力シート!$B$46:$G$47,MATCH(発注者入力シート!O8,発注者入力シート!$C$46:$C$47,0),5)</f>
        <v>#N/A</v>
      </c>
      <c r="B74" s="71" t="s">
        <v>465</v>
      </c>
      <c r="C74" s="72" t="e">
        <f>INDEX(発注者入力シート!$B$46:$G$47,MATCH(発注者入力シート!O8,発注者入力シート!$C$46:$C$47,0),6)</f>
        <v>#N/A</v>
      </c>
      <c r="D74" s="59" t="s">
        <v>514</v>
      </c>
      <c r="E74" s="28" t="s">
        <v>462</v>
      </c>
      <c r="F74" s="59" t="s">
        <v>254</v>
      </c>
      <c r="G74" s="28" t="str">
        <f>IF(【鋼橋上部】工場会社所在地!B10="","",【鋼橋上部】工場会社所在地!B10)</f>
        <v>島根県内における建設業法で規定する主たる営業所（本店）または従たる営業所（支店、営業所）がある者及び橋梁用桁製作の機能を有する工場がある者</v>
      </c>
    </row>
    <row r="75" spans="1:7" ht="34.5" customHeight="1">
      <c r="A75" s="70" t="e">
        <f>INDEX(発注者入力シート!$B$46:$G$47,MATCH(発注者入力シート!O9,発注者入力シート!$C$46:$C$47,0),5)</f>
        <v>#N/A</v>
      </c>
      <c r="B75" s="71" t="s">
        <v>465</v>
      </c>
      <c r="C75" s="72" t="e">
        <f>INDEX(発注者入力シート!$B$46:$G$47,MATCH(発注者入力シート!O9,発注者入力シート!$C$46:$C$47,0),6)</f>
        <v>#N/A</v>
      </c>
      <c r="D75" s="59" t="s">
        <v>514</v>
      </c>
      <c r="E75" s="28" t="s">
        <v>463</v>
      </c>
      <c r="F75" s="59" t="s">
        <v>254</v>
      </c>
      <c r="G75" s="28" t="str">
        <f>IF(サポート拠点!B9="","",サポート拠点!B9)</f>
        <v>○○内におけるサポート拠点の所在と技術者の在籍</v>
      </c>
    </row>
  </sheetData>
  <mergeCells count="34">
    <mergeCell ref="D69:D72"/>
    <mergeCell ref="E69:E72"/>
    <mergeCell ref="D50:D51"/>
    <mergeCell ref="E50:E51"/>
    <mergeCell ref="E66:E67"/>
    <mergeCell ref="D58:D59"/>
    <mergeCell ref="E58:E59"/>
    <mergeCell ref="E45:E46"/>
    <mergeCell ref="D38:D41"/>
    <mergeCell ref="E38:E41"/>
    <mergeCell ref="D21:D24"/>
    <mergeCell ref="E21:E24"/>
    <mergeCell ref="D25:D27"/>
    <mergeCell ref="E25:E27"/>
    <mergeCell ref="D31:D34"/>
    <mergeCell ref="E31:E34"/>
    <mergeCell ref="D35:D37"/>
    <mergeCell ref="E35:E37"/>
    <mergeCell ref="F66:F67"/>
    <mergeCell ref="A1:C1"/>
    <mergeCell ref="A2:C2"/>
    <mergeCell ref="E17:E20"/>
    <mergeCell ref="A5:C5"/>
    <mergeCell ref="D1:E1"/>
    <mergeCell ref="D2:G2"/>
    <mergeCell ref="D13:D16"/>
    <mergeCell ref="E13:E16"/>
    <mergeCell ref="D6:D12"/>
    <mergeCell ref="D17:D20"/>
    <mergeCell ref="D43:D44"/>
    <mergeCell ref="E43:E44"/>
    <mergeCell ref="D48:D49"/>
    <mergeCell ref="E48:E49"/>
    <mergeCell ref="D45:D46"/>
  </mergeCells>
  <phoneticPr fontId="2"/>
  <pageMargins left="0.59055118110236227" right="0.19685039370078741" top="0.39370078740157483" bottom="0.3937007874015748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sheetPr>
  <dimension ref="A1:H30"/>
  <sheetViews>
    <sheetView workbookViewId="0"/>
  </sheetViews>
  <sheetFormatPr defaultColWidth="9" defaultRowHeight="13"/>
  <cols>
    <col min="1" max="1" width="9" style="7"/>
    <col min="2" max="8" width="17.7265625" style="7" customWidth="1"/>
    <col min="9" max="16384" width="9" style="7"/>
  </cols>
  <sheetData>
    <row r="1" spans="1:8" ht="19">
      <c r="A1" s="80" t="s">
        <v>879</v>
      </c>
      <c r="B1" s="77"/>
      <c r="C1" s="77"/>
      <c r="D1" s="77"/>
      <c r="E1" s="77"/>
      <c r="F1" s="77"/>
      <c r="G1" s="77"/>
      <c r="H1" s="77"/>
    </row>
    <row r="2" spans="1:8" ht="27" customHeight="1">
      <c r="B2" s="972" t="s">
        <v>226</v>
      </c>
      <c r="C2" s="973"/>
      <c r="D2" s="973"/>
      <c r="E2" s="973"/>
      <c r="F2" s="973"/>
      <c r="G2" s="973"/>
      <c r="H2" s="973"/>
    </row>
    <row r="3" spans="1:8" ht="67.5" customHeight="1">
      <c r="B3" s="8" t="s">
        <v>227</v>
      </c>
      <c r="C3" s="8" t="s">
        <v>228</v>
      </c>
      <c r="D3" s="8" t="s">
        <v>229</v>
      </c>
      <c r="E3" s="8" t="s">
        <v>230</v>
      </c>
      <c r="F3" s="8" t="s">
        <v>231</v>
      </c>
      <c r="G3" s="8" t="s">
        <v>333</v>
      </c>
      <c r="H3" s="8" t="s">
        <v>428</v>
      </c>
    </row>
    <row r="4" spans="1:8" ht="18.75" customHeight="1">
      <c r="B4" s="974" t="str">
        <f>IF(技術提案①!B5="","",技術提案①!B5)</f>
        <v/>
      </c>
      <c r="C4" s="974" t="str">
        <f>IF(技術提案②!B5="","",技術提案②!B5)</f>
        <v/>
      </c>
      <c r="D4" s="974" t="str">
        <f>IF(技術提案③!B5="","",技術提案③!B5)</f>
        <v/>
      </c>
      <c r="E4" s="974" t="str">
        <f>IF(技術提案④!B5="","",技術提案④!B5)</f>
        <v/>
      </c>
      <c r="F4" s="974" t="str">
        <f>IF(技術提案⑤!B5="","",技術提案⑤!B5)</f>
        <v/>
      </c>
      <c r="G4" s="969" t="str">
        <f>IF(技術提案ｂ①!B5="","",技術提案ｂ①!B5)</f>
        <v/>
      </c>
      <c r="H4" s="969" t="str">
        <f>IF(技術提案ｂ②!B5="","",技術提案ｂ②!B5)</f>
        <v/>
      </c>
    </row>
    <row r="5" spans="1:8" ht="18.75" customHeight="1">
      <c r="B5" s="974"/>
      <c r="C5" s="974"/>
      <c r="D5" s="974"/>
      <c r="E5" s="974"/>
      <c r="F5" s="974"/>
      <c r="G5" s="970"/>
      <c r="H5" s="970"/>
    </row>
    <row r="6" spans="1:8" ht="18.75" customHeight="1">
      <c r="B6" s="974"/>
      <c r="C6" s="974"/>
      <c r="D6" s="974"/>
      <c r="E6" s="974"/>
      <c r="F6" s="974"/>
      <c r="G6" s="970"/>
      <c r="H6" s="970"/>
    </row>
    <row r="7" spans="1:8" ht="18.75" customHeight="1">
      <c r="B7" s="974"/>
      <c r="C7" s="974"/>
      <c r="D7" s="974"/>
      <c r="E7" s="974"/>
      <c r="F7" s="974"/>
      <c r="G7" s="971"/>
      <c r="H7" s="971"/>
    </row>
    <row r="8" spans="1:8" ht="85.5">
      <c r="B8" s="348" t="str">
        <f>IF(技術提案①!A20="","",技術提案①!A20)</f>
        <v>①　◯◯◯◯◯
（現場特性・概要）
（時期、期間）
（位置、範囲）
（内容《誰が･何を･どうする》、数量、材料、機械等）
（目的、効果、優位性）
（効果の技術的根拠）
（その他）</v>
      </c>
      <c r="C8" s="348" t="str">
        <f>IF(技術提案②!A20="","",技術提案②!A20)</f>
        <v>①　◯◯◯◯◯
（現場特性・概要）
（時期、期間）
（位置、範囲）
（内容《誰が･何を･どうする》、数量、材料、機械等）
（目的、効果、優位性）
（効果の技術的根拠）
（その他）</v>
      </c>
      <c r="D8" s="348" t="str">
        <f>IF(技術提案③!A20="","",技術提案③!A20)</f>
        <v>①　◯◯◯◯◯
（現場特性・概要）
（時期、期間）
（位置、範囲）
（内容《誰が･何を･どうする》、数量、材料、機械等）
（目的、効果、優位性）
（効果の技術的根拠）
（その他）</v>
      </c>
      <c r="E8" s="348" t="str">
        <f>IF(技術提案④!A20="","",技術提案④!A20)</f>
        <v>①　◯◯◯◯◯
（現場特性・概要）
（時期、期間）
（位置、範囲）
（内容《誰が･何を･どうする》、数量、材料、機械等）
（目的、効果、優位性）
（効果の技術的根拠）
（その他）</v>
      </c>
      <c r="F8" s="348" t="str">
        <f>IF(技術提案⑤!A20="","",技術提案⑤!A20)</f>
        <v>①　◯◯◯◯◯
（現場特性・概要）
（時期、期間）
（位置、範囲）
（内容《誰が･何を･どうする》、数量、材料、機械等）
（目的、効果、優位性）
（効果の技術的根拠）
（その他）</v>
      </c>
      <c r="G8" s="349" t="str">
        <f>IF(技術提案ｂ①!B20="","",技術提案ｂ①!B20)</f>
        <v>使用材料</v>
      </c>
      <c r="H8" s="349" t="str">
        <f>IF(技術提案ｂ②!B20="","",技術提案ｂ②!B20)</f>
        <v>使用材料</v>
      </c>
    </row>
    <row r="9" spans="1:8" ht="85.5">
      <c r="B9" s="348" t="str">
        <f>IF(技術提案①!A27="","",技術提案①!A27)</f>
        <v>②　◯◯◯◯◯
（現場特性・概要）
（時期、期間）
（位置、範囲）
（内容《誰が･何を･どうする》、数量、材料、機械等）
（目的、効果、優位性）
（効果の技術的根拠）
（その他）</v>
      </c>
      <c r="C9" s="348" t="str">
        <f>IF(技術提案②!A27="","",技術提案②!A27)</f>
        <v>②　◯◯◯◯◯
（現場特性・概要）
（時期、期間）
（位置、範囲）
（内容《誰が･何を･どうする》、数量、材料、機械等）
（目的、効果、優位性）
（効果の技術的根拠）
（その他）</v>
      </c>
      <c r="D9" s="348" t="str">
        <f>IF(技術提案③!A27="","",技術提案③!A27)</f>
        <v>②　◯◯◯◯◯
（現場特性・概要）
（時期、期間）
（位置、範囲）
（内容《誰が･何を･どうする》、数量、材料、機械等）
（目的、効果、優位性）
（効果の技術的根拠）
（その他）</v>
      </c>
      <c r="E9" s="348" t="str">
        <f>IF(技術提案④!A27="","",技術提案④!A27)</f>
        <v>②　◯◯◯◯◯
（現場特性・概要）
（時期、期間）
（位置、範囲）
（内容《誰が･何を･どうする》、数量、材料、機械等）
（目的、効果、優位性）
（効果の技術的根拠）
（その他）</v>
      </c>
      <c r="F9" s="348" t="str">
        <f>IF(技術提案⑤!A27="","",技術提案⑤!A27)</f>
        <v>②　◯◯◯◯◯
（現場特性・概要）
（時期、期間）
（位置、範囲）
（内容《誰が･何を･どうする》、数量、材料、機械等）
（目的、効果、優位性）
（効果の技術的根拠）
（その他）</v>
      </c>
      <c r="G9" s="348" t="str">
        <f>IF(技術提案ｂ①!A21="","",技術提案ｂ①!A21)</f>
        <v>①</v>
      </c>
      <c r="H9" s="348" t="str">
        <f>IF(技術提案ｂ②!A21="","",技術提案ｂ②!A21)</f>
        <v>①</v>
      </c>
    </row>
    <row r="10" spans="1:8" ht="85.5">
      <c r="B10" s="348" t="str">
        <f>IF(技術提案①!A34="","",技術提案①!A34)</f>
        <v>③　◯◯◯◯◯
（現場特性・概要）
（時期、期間）
（位置、範囲）
（内容《誰が･何を･どうする》、数量、材料、機械等）
（目的、効果、優位性）
（効果の技術的根拠）
（その他）</v>
      </c>
      <c r="C10" s="348" t="str">
        <f>IF(技術提案②!A34="","",技術提案②!A34)</f>
        <v>③　◯◯◯◯◯
（現場特性・概要）
（時期、期間）
（位置、範囲）
（内容《誰が･何を･どうする》、数量、材料、機械等）
（目的、効果、優位性）
（効果の技術的根拠）
（その他）</v>
      </c>
      <c r="D10" s="348" t="str">
        <f>IF(技術提案③!A34="","",技術提案③!A34)</f>
        <v>③　◯◯◯◯◯
（現場特性・概要）
（時期、期間）
（位置、範囲）
（内容《誰が･何を･どうする》、数量、材料、機械等）
（目的、効果、優位性）
（効果の技術的根拠）
（その他）</v>
      </c>
      <c r="E10" s="348" t="str">
        <f>IF(技術提案④!A34="","",技術提案④!A34)</f>
        <v>③　◯◯◯◯◯
（現場特性・概要）
（時期、期間）
（位置、範囲）
（内容《誰が･何を･どうする》、数量、材料、機械等）
（目的、効果、優位性）
（効果の技術的根拠）
（その他）</v>
      </c>
      <c r="F10" s="348" t="str">
        <f>IF(技術提案⑤!A34="","",技術提案⑤!A34)</f>
        <v>③　◯◯◯◯◯
（現場特性・概要）
（時期、期間）
（位置、範囲）
（内容《誰が･何を･どうする》、数量、材料、機械等）
（目的、効果、優位性）
（効果の技術的根拠）
（その他）</v>
      </c>
      <c r="G10" s="348" t="str">
        <f>IF(技術提案ｂ①!A26="","",技術提案ｂ①!A26)</f>
        <v>②</v>
      </c>
      <c r="H10" s="348" t="str">
        <f>IF(技術提案ｂ②!A26="","",技術提案ｂ②!A26)</f>
        <v>②</v>
      </c>
    </row>
    <row r="11" spans="1:8">
      <c r="B11" s="348"/>
      <c r="C11" s="348"/>
      <c r="D11" s="348"/>
      <c r="E11" s="348"/>
      <c r="F11" s="348"/>
      <c r="G11" s="350" t="str">
        <f>IF(技術提案ｂ①!B31="","",技術提案ｂ①!B31)</f>
        <v>使用材料</v>
      </c>
      <c r="H11" s="350" t="str">
        <f>IF(技術提案ｂ②!B31="","",技術提案ｂ②!B31)</f>
        <v>使用材料</v>
      </c>
    </row>
    <row r="12" spans="1:8">
      <c r="B12" s="348"/>
      <c r="C12" s="348"/>
      <c r="D12" s="348"/>
      <c r="E12" s="348"/>
      <c r="F12" s="348"/>
      <c r="G12" s="348" t="str">
        <f>IF(技術提案ｂ①!A32="","",技術提案ｂ①!A32)</f>
        <v>①</v>
      </c>
      <c r="H12" s="348" t="str">
        <f>IF(技術提案ｂ②!A32="","",技術提案ｂ②!A32)</f>
        <v>①</v>
      </c>
    </row>
    <row r="13" spans="1:8">
      <c r="B13" s="348"/>
      <c r="C13" s="348"/>
      <c r="D13" s="348"/>
      <c r="E13" s="348"/>
      <c r="F13" s="348"/>
      <c r="G13" s="348" t="str">
        <f>IF(技術提案ｂ①!A37="","",技術提案ｂ①!A37)</f>
        <v>②</v>
      </c>
      <c r="H13" s="348" t="str">
        <f>IF(技術提案ｂ②!A37="","",技術提案ｂ②!A37)</f>
        <v>②</v>
      </c>
    </row>
    <row r="14" spans="1:8">
      <c r="B14" s="348"/>
      <c r="C14" s="348"/>
      <c r="D14" s="348"/>
      <c r="E14" s="348"/>
      <c r="F14" s="348"/>
      <c r="G14" s="351" t="str">
        <f>IF(技術提案ｂ①!B42="","",技術提案ｂ①!B42)</f>
        <v>使用材料</v>
      </c>
      <c r="H14" s="351" t="str">
        <f>IF(技術提案ｂ②!B42="","",技術提案ｂ②!B42)</f>
        <v>使用材料</v>
      </c>
    </row>
    <row r="15" spans="1:8">
      <c r="B15" s="348"/>
      <c r="C15" s="348"/>
      <c r="D15" s="348"/>
      <c r="E15" s="348"/>
      <c r="F15" s="348"/>
      <c r="G15" s="348" t="str">
        <f>IF(技術提案ｂ①!A43="","",技術提案ｂ①!A43)</f>
        <v>①</v>
      </c>
      <c r="H15" s="348" t="str">
        <f>IF(技術提案ｂ②!A43="","",技術提案ｂ②!A43)</f>
        <v>①</v>
      </c>
    </row>
    <row r="16" spans="1:8">
      <c r="B16" s="348"/>
      <c r="C16" s="348"/>
      <c r="D16" s="348"/>
      <c r="E16" s="348"/>
      <c r="F16" s="348"/>
      <c r="G16" s="348" t="str">
        <f>IF(技術提案ｂ①!A48="","",技術提案ｂ①!A48)</f>
        <v>②</v>
      </c>
      <c r="H16" s="348" t="str">
        <f>IF(技術提案ｂ②!A48="","",技術提案ｂ②!A48)</f>
        <v>②</v>
      </c>
    </row>
    <row r="30" ht="56.25" customHeight="1"/>
  </sheetData>
  <mergeCells count="8">
    <mergeCell ref="G4:G7"/>
    <mergeCell ref="B2:H2"/>
    <mergeCell ref="H4:H7"/>
    <mergeCell ref="B4:B7"/>
    <mergeCell ref="C4:C7"/>
    <mergeCell ref="D4:D7"/>
    <mergeCell ref="E4:E7"/>
    <mergeCell ref="F4:F7"/>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pageSetUpPr fitToPage="1"/>
  </sheetPr>
  <dimension ref="A1:FL63"/>
  <sheetViews>
    <sheetView view="pageBreakPreview" zoomScale="60" zoomScaleNormal="60" workbookViewId="0"/>
  </sheetViews>
  <sheetFormatPr defaultColWidth="9" defaultRowHeight="13"/>
  <cols>
    <col min="1" max="1" width="7.7265625" style="7" customWidth="1"/>
    <col min="2" max="2" width="7" style="7" customWidth="1"/>
    <col min="3" max="3" width="20.26953125" style="7" customWidth="1"/>
    <col min="4" max="5" width="14.6328125" style="7" customWidth="1"/>
    <col min="6" max="6" width="20.26953125" style="7" hidden="1" customWidth="1"/>
    <col min="7" max="8" width="19.7265625" style="7" hidden="1" customWidth="1"/>
    <col min="9" max="9" width="19" style="7" customWidth="1"/>
    <col min="10" max="11" width="22.6328125" style="7" customWidth="1"/>
    <col min="12" max="14" width="19.26953125" style="7" customWidth="1"/>
    <col min="15" max="16" width="15.6328125" style="7" customWidth="1"/>
    <col min="17" max="17" width="23.26953125" style="7" customWidth="1"/>
    <col min="18" max="19" width="15.6328125" style="7" hidden="1" customWidth="1"/>
    <col min="20" max="20" width="0" style="7" hidden="1" customWidth="1"/>
    <col min="21" max="21" width="10.08984375" style="7" bestFit="1" customWidth="1"/>
    <col min="22" max="22" width="9" style="7"/>
    <col min="23" max="23" width="15.6328125" style="7" customWidth="1"/>
    <col min="24" max="24" width="16.7265625" style="7" hidden="1" customWidth="1"/>
    <col min="25" max="26" width="15.6328125" style="7" hidden="1" customWidth="1"/>
    <col min="27" max="27" width="26.26953125" style="7" customWidth="1"/>
    <col min="28" max="28" width="28.36328125" style="7" customWidth="1"/>
    <col min="29" max="29" width="28.26953125" style="7" customWidth="1"/>
    <col min="30" max="32" width="20.08984375" style="7" customWidth="1"/>
    <col min="33" max="33" width="15.6328125" style="7" customWidth="1"/>
    <col min="34" max="35" width="19.90625" style="7" customWidth="1"/>
    <col min="36" max="37" width="15.6328125" style="7" customWidth="1"/>
    <col min="38" max="38" width="9" style="7"/>
    <col min="39" max="39" width="9.453125" style="7" bestFit="1" customWidth="1"/>
    <col min="40" max="40" width="9" style="7"/>
    <col min="41" max="41" width="15.6328125" style="7" customWidth="1"/>
    <col min="42" max="42" width="16.6328125" style="7" hidden="1" customWidth="1"/>
    <col min="43" max="43" width="15.6328125" style="7" hidden="1" customWidth="1"/>
    <col min="44" max="44" width="15.7265625" style="7" hidden="1" customWidth="1"/>
    <col min="45" max="45" width="23.36328125" style="7" customWidth="1"/>
    <col min="46" max="46" width="25.08984375" style="7" customWidth="1"/>
    <col min="47" max="47" width="27.6328125" style="7" customWidth="1"/>
    <col min="48" max="50" width="19.7265625" style="7" customWidth="1"/>
    <col min="51" max="53" width="20.08984375" style="7" customWidth="1"/>
    <col min="54" max="55" width="15.6328125" style="7" hidden="1" customWidth="1"/>
    <col min="56" max="56" width="0" style="7" hidden="1" customWidth="1"/>
    <col min="57" max="57" width="9.453125" style="7" bestFit="1" customWidth="1"/>
    <col min="58" max="58" width="9" style="7"/>
    <col min="59" max="59" width="15.6328125" style="7" customWidth="1"/>
    <col min="60" max="60" width="16.7265625" style="7" hidden="1" customWidth="1"/>
    <col min="61" max="61" width="15.6328125" style="7" hidden="1" customWidth="1"/>
    <col min="62" max="62" width="15.7265625" style="7" hidden="1" customWidth="1"/>
    <col min="63" max="65" width="24.90625" style="7" customWidth="1"/>
    <col min="66" max="68" width="20.90625" style="7" customWidth="1"/>
    <col min="69" max="71" width="18.453125" style="7" customWidth="1"/>
    <col min="72" max="74" width="15.6328125" style="7" hidden="1" customWidth="1"/>
    <col min="75" max="76" width="22.26953125" style="7" hidden="1" customWidth="1"/>
    <col min="77" max="77" width="15.6328125" style="7" hidden="1" customWidth="1"/>
    <col min="78" max="79" width="16" style="7" hidden="1" customWidth="1"/>
    <col min="80" max="80" width="15.6328125" style="7" hidden="1" customWidth="1"/>
    <col min="81" max="82" width="16" style="7" hidden="1" customWidth="1"/>
    <col min="83" max="83" width="15.6328125" style="7" hidden="1" customWidth="1"/>
    <col min="84" max="85" width="21.26953125" style="7" hidden="1" customWidth="1"/>
    <col min="86" max="86" width="15.6328125" style="7" hidden="1" customWidth="1"/>
    <col min="87" max="88" width="16" style="7" hidden="1" customWidth="1"/>
    <col min="89" max="89" width="15.6328125" style="7" hidden="1" customWidth="1"/>
    <col min="90" max="91" width="16" style="7" hidden="1" customWidth="1"/>
    <col min="92" max="92" width="15.6328125" style="7" hidden="1" customWidth="1"/>
    <col min="93" max="94" width="16.08984375" style="7" customWidth="1"/>
    <col min="95" max="98" width="16" style="7" customWidth="1"/>
    <col min="99" max="99" width="17.90625" style="7" hidden="1" customWidth="1"/>
    <col min="100" max="100" width="16.453125" style="7" hidden="1" customWidth="1"/>
    <col min="101" max="101" width="16.08984375" style="7" hidden="1" customWidth="1"/>
    <col min="102" max="102" width="17.90625" style="7" hidden="1" customWidth="1"/>
    <col min="103" max="103" width="16.453125" style="7" hidden="1" customWidth="1"/>
    <col min="104" max="104" width="16.08984375" style="7" hidden="1" customWidth="1"/>
    <col min="105" max="110" width="15.6328125" style="7" hidden="1" customWidth="1"/>
    <col min="111" max="113" width="15.7265625" style="7" customWidth="1"/>
    <col min="114" max="115" width="15.6328125" style="7" customWidth="1"/>
    <col min="116" max="116" width="16" style="7" customWidth="1"/>
    <col min="117" max="119" width="16" style="7" hidden="1" customWidth="1"/>
    <col min="120" max="122" width="15.7265625" style="7" hidden="1" customWidth="1"/>
    <col min="123" max="125" width="16" style="7" hidden="1" customWidth="1"/>
    <col min="126" max="127" width="15.7265625" style="7" hidden="1" customWidth="1"/>
    <col min="128" max="128" width="9" style="7" hidden="1" customWidth="1"/>
    <col min="129" max="134" width="14.6328125" style="7" hidden="1" customWidth="1"/>
    <col min="135" max="149" width="16" style="7" hidden="1" customWidth="1"/>
    <col min="150" max="152" width="23.36328125" style="7" hidden="1" customWidth="1"/>
    <col min="153" max="155" width="16.08984375" style="7" customWidth="1"/>
    <col min="156" max="160" width="16.08984375" style="7" hidden="1" customWidth="1"/>
    <col min="161" max="161" width="0" style="7" hidden="1" customWidth="1"/>
    <col min="162" max="163" width="16.08984375" style="7" hidden="1" customWidth="1"/>
    <col min="164" max="164" width="0" style="7" hidden="1" customWidth="1"/>
    <col min="165" max="166" width="16.08984375" style="7" hidden="1" customWidth="1"/>
    <col min="167" max="167" width="0" style="7" hidden="1" customWidth="1"/>
    <col min="168" max="16384" width="9" style="7"/>
  </cols>
  <sheetData>
    <row r="1" spans="1:17" ht="19">
      <c r="A1" s="80" t="s">
        <v>666</v>
      </c>
      <c r="B1" s="77"/>
      <c r="C1" s="77"/>
      <c r="D1" s="77"/>
      <c r="E1" s="77"/>
      <c r="F1" s="77"/>
      <c r="G1" s="77"/>
      <c r="H1" s="77"/>
      <c r="I1" s="77"/>
      <c r="J1" s="77"/>
      <c r="K1" s="77"/>
    </row>
    <row r="2" spans="1:17" ht="14.25" customHeight="1">
      <c r="A2" s="211" t="s">
        <v>534</v>
      </c>
      <c r="B2" s="212"/>
      <c r="C2" s="212"/>
      <c r="D2" s="212"/>
      <c r="E2" s="212"/>
      <c r="F2" s="212"/>
      <c r="G2" s="212"/>
      <c r="H2" s="212"/>
      <c r="I2" s="212"/>
      <c r="J2" s="212"/>
      <c r="K2" s="212"/>
      <c r="L2" s="212"/>
      <c r="M2" s="212"/>
    </row>
    <row r="3" spans="1:17" ht="14.25" customHeight="1">
      <c r="A3" s="212"/>
      <c r="B3" s="211" t="s">
        <v>657</v>
      </c>
      <c r="C3" s="213"/>
      <c r="D3" s="213"/>
      <c r="E3" s="213"/>
      <c r="F3" s="213"/>
      <c r="G3" s="213"/>
      <c r="H3" s="213"/>
      <c r="I3" s="213"/>
      <c r="J3" s="213"/>
      <c r="K3" s="213"/>
      <c r="L3" s="213"/>
      <c r="M3" s="213"/>
      <c r="N3" s="225"/>
      <c r="O3" s="225"/>
      <c r="P3" s="225"/>
      <c r="Q3" s="225"/>
    </row>
    <row r="4" spans="1:17" ht="14.25" customHeight="1">
      <c r="A4" s="212"/>
      <c r="B4" s="211" t="s">
        <v>660</v>
      </c>
      <c r="C4" s="213"/>
      <c r="D4" s="213"/>
      <c r="E4" s="213"/>
      <c r="F4" s="213"/>
      <c r="G4" s="213"/>
      <c r="H4" s="213"/>
      <c r="I4" s="213"/>
      <c r="J4" s="213"/>
      <c r="K4" s="213"/>
      <c r="L4" s="213"/>
      <c r="M4" s="213"/>
      <c r="N4" s="225"/>
      <c r="O4" s="225"/>
      <c r="P4" s="225"/>
      <c r="Q4" s="225"/>
    </row>
    <row r="5" spans="1:17" ht="14.25" customHeight="1">
      <c r="A5" s="212"/>
      <c r="B5" s="211" t="s">
        <v>658</v>
      </c>
      <c r="C5" s="213"/>
      <c r="D5" s="213"/>
      <c r="E5" s="213"/>
      <c r="F5" s="213"/>
      <c r="G5" s="213"/>
      <c r="H5" s="213"/>
      <c r="I5" s="213"/>
      <c r="J5" s="213"/>
      <c r="K5" s="213"/>
      <c r="L5" s="213"/>
      <c r="M5" s="213"/>
      <c r="N5" s="225"/>
      <c r="O5" s="225"/>
      <c r="P5" s="225"/>
      <c r="Q5" s="225"/>
    </row>
    <row r="6" spans="1:17" ht="14.25" customHeight="1">
      <c r="A6" s="212"/>
      <c r="B6" s="211" t="s">
        <v>664</v>
      </c>
      <c r="C6" s="213"/>
      <c r="D6" s="213"/>
      <c r="E6" s="213"/>
      <c r="F6" s="213"/>
      <c r="G6" s="213"/>
      <c r="H6" s="213"/>
      <c r="I6" s="213"/>
      <c r="J6" s="213"/>
      <c r="K6" s="213"/>
      <c r="L6" s="213"/>
      <c r="M6" s="213"/>
      <c r="N6" s="225"/>
      <c r="O6" s="225"/>
      <c r="P6" s="225"/>
      <c r="Q6" s="225"/>
    </row>
    <row r="7" spans="1:17" ht="14">
      <c r="A7" s="44" t="s">
        <v>653</v>
      </c>
      <c r="B7" s="43"/>
      <c r="C7" s="208"/>
      <c r="D7" s="208"/>
      <c r="E7" s="208"/>
      <c r="F7" s="208"/>
      <c r="G7" s="208"/>
      <c r="H7" s="208"/>
      <c r="I7" s="208"/>
      <c r="J7" s="208"/>
      <c r="K7" s="208"/>
      <c r="L7" s="208"/>
      <c r="M7" s="208"/>
    </row>
    <row r="8" spans="1:17" ht="14.25" customHeight="1">
      <c r="A8" s="227" t="s">
        <v>662</v>
      </c>
      <c r="B8" s="44" t="s">
        <v>654</v>
      </c>
      <c r="C8" s="44"/>
      <c r="D8" s="44"/>
      <c r="E8" s="44"/>
      <c r="F8" s="44"/>
      <c r="G8" s="44"/>
      <c r="H8" s="44"/>
      <c r="I8" s="44"/>
      <c r="J8" s="44"/>
      <c r="K8" s="44"/>
      <c r="L8" s="44"/>
      <c r="M8" s="44"/>
      <c r="N8" s="63"/>
      <c r="O8" s="63"/>
      <c r="P8" s="63"/>
      <c r="Q8" s="63"/>
    </row>
    <row r="9" spans="1:17" ht="14.25" customHeight="1">
      <c r="A9" s="210"/>
      <c r="B9" s="44" t="s">
        <v>665</v>
      </c>
      <c r="C9" s="44"/>
      <c r="D9" s="44"/>
      <c r="E9" s="44"/>
      <c r="F9" s="44"/>
      <c r="G9" s="44"/>
      <c r="H9" s="44"/>
      <c r="I9" s="44"/>
      <c r="J9" s="44"/>
      <c r="K9" s="44"/>
      <c r="L9" s="44"/>
      <c r="M9" s="44"/>
      <c r="N9" s="63"/>
      <c r="O9" s="63"/>
      <c r="P9" s="63"/>
      <c r="Q9" s="63"/>
    </row>
    <row r="10" spans="1:17" ht="14.25" customHeight="1">
      <c r="A10" s="210"/>
      <c r="B10" s="224" t="s">
        <v>655</v>
      </c>
      <c r="C10" s="44"/>
      <c r="D10" s="44"/>
      <c r="E10" s="44"/>
      <c r="F10" s="44"/>
      <c r="G10" s="44"/>
      <c r="H10" s="44"/>
      <c r="I10" s="44"/>
      <c r="J10" s="44"/>
      <c r="K10" s="44"/>
      <c r="L10" s="44"/>
      <c r="M10" s="44"/>
      <c r="N10" s="63"/>
      <c r="O10" s="63"/>
      <c r="P10" s="63"/>
      <c r="Q10" s="63"/>
    </row>
    <row r="11" spans="1:17" ht="14.25" customHeight="1">
      <c r="A11" s="210"/>
      <c r="B11" s="224" t="s">
        <v>659</v>
      </c>
      <c r="C11" s="44"/>
      <c r="D11" s="44"/>
      <c r="E11" s="44"/>
      <c r="F11" s="44"/>
      <c r="G11" s="44"/>
      <c r="H11" s="44"/>
      <c r="I11" s="44"/>
      <c r="J11" s="44"/>
      <c r="K11" s="44"/>
      <c r="L11" s="44"/>
      <c r="M11" s="44"/>
      <c r="N11" s="63"/>
      <c r="O11" s="63"/>
      <c r="P11" s="63"/>
      <c r="Q11" s="63"/>
    </row>
    <row r="12" spans="1:17" ht="14.25" customHeight="1">
      <c r="A12" s="210"/>
      <c r="B12" s="78" t="s">
        <v>1618</v>
      </c>
      <c r="C12" s="79"/>
      <c r="D12" s="79"/>
      <c r="E12" s="79"/>
      <c r="F12" s="79"/>
      <c r="G12" s="79"/>
      <c r="H12" s="79"/>
      <c r="I12" s="79"/>
      <c r="J12" s="79"/>
      <c r="K12" s="79"/>
      <c r="L12" s="44"/>
      <c r="M12" s="44"/>
      <c r="N12" s="63"/>
      <c r="O12" s="63"/>
      <c r="P12" s="63"/>
      <c r="Q12" s="63"/>
    </row>
    <row r="13" spans="1:17" ht="14.25" customHeight="1">
      <c r="A13" s="210" t="s">
        <v>636</v>
      </c>
      <c r="B13" s="224" t="s">
        <v>668</v>
      </c>
      <c r="C13" s="44"/>
      <c r="D13" s="44"/>
      <c r="E13" s="44"/>
      <c r="F13" s="44"/>
      <c r="G13" s="44"/>
      <c r="H13" s="44"/>
      <c r="I13" s="44"/>
      <c r="J13" s="44"/>
      <c r="K13" s="44"/>
      <c r="L13" s="44"/>
      <c r="M13" s="44"/>
      <c r="N13" s="63"/>
      <c r="O13" s="63"/>
      <c r="P13" s="63"/>
      <c r="Q13" s="63"/>
    </row>
    <row r="14" spans="1:17" ht="14.25" customHeight="1">
      <c r="A14" s="210" t="s">
        <v>637</v>
      </c>
      <c r="B14" s="44" t="s">
        <v>667</v>
      </c>
      <c r="C14" s="44"/>
      <c r="D14" s="44"/>
      <c r="E14" s="44"/>
      <c r="F14" s="44"/>
      <c r="G14" s="44"/>
      <c r="H14" s="44"/>
      <c r="I14" s="44"/>
      <c r="J14" s="44"/>
      <c r="K14" s="44"/>
      <c r="L14" s="44"/>
      <c r="M14" s="44"/>
      <c r="N14" s="63"/>
      <c r="O14" s="63"/>
      <c r="P14" s="63"/>
      <c r="Q14" s="63"/>
    </row>
    <row r="15" spans="1:17" ht="14.25" customHeight="1">
      <c r="A15" s="210" t="s">
        <v>638</v>
      </c>
      <c r="B15" s="44" t="s">
        <v>663</v>
      </c>
      <c r="C15" s="44"/>
      <c r="D15" s="44"/>
      <c r="E15" s="44"/>
      <c r="F15" s="44"/>
      <c r="G15" s="44"/>
      <c r="H15" s="44"/>
      <c r="I15" s="44"/>
      <c r="J15" s="44"/>
      <c r="K15" s="44"/>
      <c r="L15" s="44"/>
      <c r="M15" s="44"/>
      <c r="N15" s="63"/>
      <c r="O15" s="63"/>
      <c r="P15" s="63"/>
      <c r="Q15" s="63"/>
    </row>
    <row r="16" spans="1:17" ht="14">
      <c r="A16" s="63"/>
    </row>
    <row r="17" spans="1:168" ht="16.5">
      <c r="A17" s="14" t="s">
        <v>661</v>
      </c>
      <c r="R17" t="s">
        <v>533</v>
      </c>
      <c r="AJ17" t="s">
        <v>533</v>
      </c>
      <c r="BB17" t="s">
        <v>533</v>
      </c>
      <c r="BT17" t="s">
        <v>533</v>
      </c>
      <c r="EH17" t="s">
        <v>1600</v>
      </c>
      <c r="EK17" t="s">
        <v>1600</v>
      </c>
      <c r="EN17" t="s">
        <v>1600</v>
      </c>
      <c r="EQ17" t="s">
        <v>1600</v>
      </c>
      <c r="FI17" t="s">
        <v>673</v>
      </c>
    </row>
    <row r="18" spans="1:168" ht="13.5" thickBot="1">
      <c r="A18" s="208"/>
      <c r="B18" s="43" t="s">
        <v>535</v>
      </c>
      <c r="C18" s="76" t="str">
        <f>CONCATENATE("様式-",INDEX(発注者入力シート!$B$27:$G$31,MATCH(発注者入力シート!L6,発注者入力シート!$C$27:$C$31,0),4))</f>
        <v>様式-２</v>
      </c>
      <c r="D18" s="208"/>
      <c r="E18" s="208"/>
      <c r="F18" s="76" t="str">
        <f>CONCATENATE("様式-",INDEX(発注者入力シート!$B$27:$G$31,MATCH(発注者入力シート!L6,発注者入力シート!$C$27:$C$31,0),4))</f>
        <v>様式-２</v>
      </c>
      <c r="G18" s="208"/>
      <c r="H18" s="208"/>
      <c r="I18" s="76" t="str">
        <f>CONCATENATE("様式-",INDEX(発注者入力シート!$B$27:$G$31,MATCH(発注者入力シート!L7,発注者入力シート!$C$27:$C$31,0),4))</f>
        <v>様式-３</v>
      </c>
      <c r="J18" s="208"/>
      <c r="K18" s="208"/>
      <c r="L18" s="76" t="str">
        <f>CONCATENATE("様式-",INDEX(発注者入力シート!$B$27:$G$31,MATCH(発注者入力シート!L8,発注者入力シート!$C$27:$C$31,0),4))</f>
        <v>様式-４</v>
      </c>
      <c r="M18" s="208"/>
      <c r="N18" s="208"/>
      <c r="O18" s="76" t="str">
        <f>CONCATENATE("様式-",INDEX(発注者入力シート!$B$27:$G$31,MATCH(発注者入力シート!L8,発注者入力シート!$C$27:$C$31,0),4))</f>
        <v>様式-４</v>
      </c>
      <c r="P18" s="208"/>
      <c r="Q18" s="208"/>
      <c r="R18" s="76" t="e">
        <f>CONCATENATE("様式-",INDEX(発注者入力シート!$B$27:$G$31,MATCH(発注者入力シート!L13,発注者入力シート!$C$27:$C$31,0),4))</f>
        <v>#N/A</v>
      </c>
      <c r="S18" s="208"/>
      <c r="T18" s="208"/>
      <c r="U18" s="76" t="str">
        <f>CONCATENATE("様式-",INDEX(発注者入力シート!$B$32:$G$35,MATCH(発注者入力シート!M9,発注者入力シート!$C$32:$C$35,0),4))</f>
        <v>様式-５</v>
      </c>
      <c r="V18" s="208"/>
      <c r="W18" s="208"/>
      <c r="X18" s="76" t="e">
        <f>CONCATENATE("様式-",INDEX(発注者入力シート!$B$32:$G$35,MATCH(発注者入力シート!M6,発注者入力シート!$C$32:$C$35,0),4))</f>
        <v>#N/A</v>
      </c>
      <c r="Y18" s="208"/>
      <c r="Z18" s="208"/>
      <c r="AA18" s="76" t="str">
        <f>CONCATENATE("様式-",INDEX(発注者入力シート!$B$32:$G$35,MATCH(発注者入力シート!M7,発注者入力シート!$C$32:$C$35,0),4))</f>
        <v>様式-６</v>
      </c>
      <c r="AB18" s="208"/>
      <c r="AC18" s="208"/>
      <c r="AD18" s="76" t="str">
        <f>CONCATENATE("様式-",INDEX(発注者入力シート!$B$32:$G$35,MATCH(発注者入力シート!M8,発注者入力シート!$C$32:$C$35,0),4))</f>
        <v>様式-７</v>
      </c>
      <c r="AE18" s="208"/>
      <c r="AF18" s="208"/>
      <c r="AG18" s="76" t="e">
        <f>CONCATENATE("様式-",INDEX(発注者入力シート!$B$32:$G$35,MATCH(発注者入力シート!M10,発注者入力シート!$C$32:$C$35,0),4))</f>
        <v>#N/A</v>
      </c>
      <c r="AH18" s="208"/>
      <c r="AI18" s="208"/>
      <c r="AJ18" s="76" t="e">
        <f>CONCATENATE("様式-",INDEX(発注者入力シート!$B$32:$G$35,MATCH(発注者入力シート!M12,発注者入力シート!$C$32:$C$35,0),4))</f>
        <v>#N/A</v>
      </c>
      <c r="AK18" s="208"/>
      <c r="AL18" s="208"/>
      <c r="AM18" s="76" t="str">
        <f>CONCATENATE("様式-",INDEX(発注者入力シート!$B$32:$G$35,MATCH(発注者入力シート!M9,発注者入力シート!$C$32:$C$35,0),4))</f>
        <v>様式-５</v>
      </c>
      <c r="AN18" s="208"/>
      <c r="AO18" s="208"/>
      <c r="AP18" s="76" t="e">
        <f>CONCATENATE("様式-",INDEX(発注者入力シート!$B$32:$G$35,MATCH(発注者入力シート!M6,発注者入力シート!$C$32:$C$35,0),4))</f>
        <v>#N/A</v>
      </c>
      <c r="AQ18" s="208"/>
      <c r="AR18" s="208"/>
      <c r="AS18" s="76" t="str">
        <f>CONCATENATE("様式-",INDEX(発注者入力シート!$B$32:$G$35,MATCH(発注者入力シート!M7,発注者入力シート!$C$32:$C$35,0),4))</f>
        <v>様式-６</v>
      </c>
      <c r="AT18" s="208"/>
      <c r="AU18" s="208"/>
      <c r="AV18" s="76" t="str">
        <f>CONCATENATE("様式-",INDEX(発注者入力シート!$B$32:$G$35,MATCH(発注者入力シート!M8,発注者入力シート!$C$32:$C$35,0),4))</f>
        <v>様式-７</v>
      </c>
      <c r="AW18" s="208"/>
      <c r="AX18" s="208"/>
      <c r="AY18" s="76" t="e">
        <f>CONCATENATE("様式-",INDEX(発注者入力シート!$B$32:$G$35,MATCH(発注者入力シート!M10,発注者入力シート!$C$32:$C$35,0),4))</f>
        <v>#N/A</v>
      </c>
      <c r="AZ18" s="208"/>
      <c r="BA18" s="208"/>
      <c r="BB18" s="76" t="e">
        <f>CONCATENATE("様式-",INDEX(発注者入力シート!$B$32:$G$35,MATCH(発注者入力シート!M12,発注者入力シート!$C$32:$C$35,0),4))</f>
        <v>#N/A</v>
      </c>
      <c r="BC18" s="208"/>
      <c r="BD18" s="208"/>
      <c r="BE18" s="76" t="str">
        <f>CONCATENATE("様式-",INDEX(発注者入力シート!$B$32:$G$35,MATCH(発注者入力シート!M9,発注者入力シート!$C$32:$C$35,0),4))</f>
        <v>様式-５</v>
      </c>
      <c r="BF18" s="208"/>
      <c r="BG18" s="208"/>
      <c r="BH18" s="76" t="e">
        <f>CONCATENATE("様式-",INDEX(発注者入力シート!$B$32:$G$35,MATCH(発注者入力シート!M6,発注者入力シート!$C$32:$C$35,0),4))</f>
        <v>#N/A</v>
      </c>
      <c r="BI18" s="208"/>
      <c r="BJ18" s="208"/>
      <c r="BK18" s="76" t="str">
        <f>CONCATENATE("様式-",INDEX(発注者入力シート!$B$32:$G$35,MATCH(発注者入力シート!M7,発注者入力シート!$C$32:$C$35,0),4))</f>
        <v>様式-６</v>
      </c>
      <c r="BL18" s="208"/>
      <c r="BM18" s="208"/>
      <c r="BN18" s="76" t="str">
        <f>CONCATENATE("様式-",INDEX(発注者入力シート!$B$32:$G$35,MATCH(発注者入力シート!M8,発注者入力シート!$C$32:$C$35,0),4))</f>
        <v>様式-７</v>
      </c>
      <c r="BO18" s="208"/>
      <c r="BP18" s="208"/>
      <c r="BQ18" s="76" t="e">
        <f>CONCATENATE("様式-",INDEX(発注者入力シート!$B$32:$G$35,MATCH(発注者入力シート!M10,発注者入力シート!$C$32:$C$35,0),4))</f>
        <v>#N/A</v>
      </c>
      <c r="BR18" s="208"/>
      <c r="BS18" s="208"/>
      <c r="BT18" s="76" t="e">
        <f>CONCATENATE("様式-",INDEX(発注者入力シート!$B$32:$G$35,MATCH(発注者入力シート!M12,発注者入力シート!$C$32:$C$35,0),4))</f>
        <v>#N/A</v>
      </c>
      <c r="BU18" s="208"/>
      <c r="BV18" s="208"/>
      <c r="BW18" s="76" t="e">
        <f>CONCATENATE("様式-",INDEX(発注者入力シート!$B$36:$G$45,MATCH(発注者入力シート!N6,発注者入力シート!$C$36:$C$45,0),4))</f>
        <v>#N/A</v>
      </c>
      <c r="BX18" s="208"/>
      <c r="BY18" s="208"/>
      <c r="BZ18" s="76" t="e">
        <f>CONCATENATE("様式-",INDEX(発注者入力シート!$B$36:$G$45,MATCH(発注者入力シート!N7,発注者入力シート!$C$36:$C$45,0),4))</f>
        <v>#N/A</v>
      </c>
      <c r="CA18" s="208"/>
      <c r="CB18" s="208"/>
      <c r="CC18" s="76" t="e">
        <f>CONCATENATE("様式-",INDEX(発注者入力シート!$B$36:$G$45,MATCH(発注者入力シート!N7,発注者入力シート!$C$36:$C$45,0),4))</f>
        <v>#N/A</v>
      </c>
      <c r="CD18" s="208"/>
      <c r="CE18" s="208"/>
      <c r="CF18" s="76" t="e">
        <f>CONCATENATE("様式-",INDEX(発注者入力シート!$B$36:$G$45,MATCH(発注者入力シート!N8,発注者入力シート!$C$36:$C$45,0),4))</f>
        <v>#N/A</v>
      </c>
      <c r="CG18" s="208"/>
      <c r="CH18" s="208"/>
      <c r="CI18" s="76" t="e">
        <f>CONCATENATE("様式-",INDEX(発注者入力シート!$B$36:$G$45,MATCH(発注者入力シート!N9,発注者入力シート!$C$36:$C$45,0),4))</f>
        <v>#N/A</v>
      </c>
      <c r="CJ18" s="208"/>
      <c r="CK18" s="208"/>
      <c r="CL18" s="76" t="e">
        <f>CONCATENATE("様式-",INDEX(発注者入力シート!$B$36:$G$45,MATCH(発注者入力シート!N9,発注者入力シート!$C$36:$C$45,0),4))</f>
        <v>#N/A</v>
      </c>
      <c r="CM18" s="208"/>
      <c r="CN18" s="208"/>
      <c r="CO18" s="76" t="str">
        <f>CONCATENATE("様式-",INDEX(発注者入力シート!$B$36:$G$45,MATCH(発注者入力シート!N10,発注者入力シート!$C$36:$C$45,0),4))</f>
        <v>様式-８</v>
      </c>
      <c r="CP18" s="208"/>
      <c r="CQ18" s="208"/>
      <c r="CR18" s="76" t="str">
        <f>CONCATENATE("様式-",INDEX(発注者入力シート!$B$36:$G$45,MATCH(発注者入力シート!N10,発注者入力シート!$C$36:$C$45,0),4))</f>
        <v>様式-８</v>
      </c>
      <c r="CS18" s="208"/>
      <c r="CT18" s="208"/>
      <c r="CU18" s="76" t="e">
        <f>CONCATENATE("様式-",INDEX(発注者入力シート!$B$36:$G$45,MATCH(発注者入力シート!N11,発注者入力シート!$C$36:$C$45,0),4))</f>
        <v>#N/A</v>
      </c>
      <c r="CV18" s="208"/>
      <c r="CW18" s="208"/>
      <c r="CX18" s="76" t="e">
        <f>CONCATENATE("様式-",INDEX(発注者入力シート!$B$36:$G$45,MATCH(発注者入力シート!N11,発注者入力シート!$C$36:$C$45,0),4))</f>
        <v>#N/A</v>
      </c>
      <c r="CY18" s="208"/>
      <c r="CZ18" s="208"/>
      <c r="DA18" s="76" t="e">
        <f>CONCATENATE("様式-",INDEX(発注者入力シート!$B$36:$G$45,MATCH(発注者入力シート!N12,発注者入力シート!$C$36:$C$45,0),4))</f>
        <v>#N/A</v>
      </c>
      <c r="DB18" s="208"/>
      <c r="DC18" s="208"/>
      <c r="DD18" s="76" t="e">
        <f>CONCATENATE("様式-",INDEX(発注者入力シート!$B$36:$G$45,MATCH(発注者入力シート!N12,発注者入力シート!$C$36:$C$45,0),4))</f>
        <v>#N/A</v>
      </c>
      <c r="DE18" s="208"/>
      <c r="DF18" s="208"/>
      <c r="DG18" s="76" t="str">
        <f>CONCATENATE("様式-",INDEX(発注者入力シート!$B$36:$G$45,MATCH(発注者入力シート!N13,発注者入力シート!$C$36:$C$45,0),4),"など")</f>
        <v>様式-９など</v>
      </c>
      <c r="DH18" s="208"/>
      <c r="DI18" s="208"/>
      <c r="DJ18" s="76" t="str">
        <f>CONCATENATE("様式-",INDEX(発注者入力シート!$B$36:$G$45,MATCH(発注者入力シート!N16,発注者入力シート!$C$36:$C$45,0),4))</f>
        <v>様式-１２</v>
      </c>
      <c r="DK18" s="208"/>
      <c r="DL18" s="208"/>
      <c r="DM18" s="76" t="e">
        <f>CONCATENATE("様式-",INDEX(発注者入力シート!$B$36:$G$45,MATCH(発注者入力シート!N17,発注者入力シート!$C$36:$C$45,0),4))</f>
        <v>#N/A</v>
      </c>
      <c r="DN18" s="208"/>
      <c r="DO18" s="208"/>
      <c r="DP18" s="76" t="e">
        <f>CONCATENATE("様式-",INDEX(発注者入力シート!$B$36:$G$45,MATCH(発注者入力シート!N18,発注者入力シート!$C$36:$C$45,0),4))</f>
        <v>#N/A</v>
      </c>
      <c r="DQ18" s="208"/>
      <c r="DR18" s="208"/>
      <c r="DS18" s="76" t="e">
        <f>CONCATENATE("様式-",INDEX(発注者入力シート!$B$36:$G$45,MATCH(発注者入力シート!N19,発注者入力シート!$C$36:$C$45,0),4))</f>
        <v>#N/A</v>
      </c>
      <c r="DT18" s="208"/>
      <c r="DU18" s="208"/>
      <c r="DV18" s="76" t="e">
        <f>CONCATENATE("様式-",INDEX(発注者入力シート!$B$36:$G$45,MATCH(発注者入力シート!N20,発注者入力シート!$C$36:$C$45,0),4))</f>
        <v>#N/A</v>
      </c>
      <c r="DW18" s="208"/>
      <c r="DX18" s="208"/>
      <c r="DY18" s="76" t="e">
        <f>CONCATENATE("様式-",INDEX(発注者入力シート!$B$36:$G$45,MATCH(発注者入力シート!N21,発注者入力シート!$C$36:$C$45,0),4))</f>
        <v>#N/A</v>
      </c>
      <c r="DZ18" s="208"/>
      <c r="EA18" s="208"/>
      <c r="EB18" s="76" t="e">
        <f>CONCATENATE("様式-",INDEX(発注者入力シート!$B$36:$G$45,MATCH(発注者入力シート!N22,発注者入力シート!$C$36:$C$45,0),4))</f>
        <v>#N/A</v>
      </c>
      <c r="EC18" s="208"/>
      <c r="ED18" s="208"/>
      <c r="EE18" s="76" t="e">
        <f>CONCATENATE("様式-",INDEX(発注者入力シート!$B$36:$G$45,MATCH(発注者入力シート!N23,発注者入力シート!$C$36:$C$45,0),4))</f>
        <v>#N/A</v>
      </c>
      <c r="EF18" s="208"/>
      <c r="EG18" s="208"/>
      <c r="EH18" s="76"/>
      <c r="EI18" s="208"/>
      <c r="EJ18" s="208"/>
      <c r="EK18" s="76"/>
      <c r="EL18" s="208"/>
      <c r="EM18" s="208"/>
      <c r="EN18" s="76"/>
      <c r="EO18" s="208"/>
      <c r="EP18" s="208"/>
      <c r="EQ18" s="76"/>
      <c r="ER18" s="208"/>
      <c r="ES18" s="208"/>
      <c r="ET18" s="76" t="e">
        <f>CONCATENATE("様式-",INDEX(発注者入力シート!$B$46:$G$47,MATCH(発注者入力シート!O6,発注者入力シート!$C$46:$C$47,0),4))</f>
        <v>#N/A</v>
      </c>
      <c r="EU18" s="208"/>
      <c r="EV18" s="208"/>
      <c r="EW18" s="76" t="str">
        <f>CONCATENATE("様式-",INDEX(発注者入力シート!$B$46:$G$47,MATCH(発注者入力シート!O7,発注者入力シート!$C$46:$C$47,0),4))</f>
        <v>様式-１３</v>
      </c>
      <c r="EX18" s="208"/>
      <c r="EY18" s="208"/>
      <c r="EZ18" s="76" t="e">
        <f>CONCATENATE("様式-",INDEX(発注者入力シート!$B$46:$G$47,MATCH(発注者入力シート!O8,発注者入力シート!$C$46:$C$47,0),4))</f>
        <v>#N/A</v>
      </c>
      <c r="FA18" s="208"/>
      <c r="FB18" s="208"/>
      <c r="FC18" s="76" t="e">
        <f>CONCATENATE("様式-",INDEX(発注者入力シート!$B$46:$G$47,MATCH(発注者入力シート!O9,発注者入力シート!$C$46:$C$47,0),4))</f>
        <v>#N/A</v>
      </c>
      <c r="FD18" s="208"/>
      <c r="FE18" s="208"/>
      <c r="FF18" s="76" t="e">
        <f>CONCATENATE("様式-",INDEX(発注者入力シート!$B$46:$G$47,MATCH(発注者入力シート!O11,発注者入力シート!$C$46:$C$47,0),4))</f>
        <v>#N/A</v>
      </c>
      <c r="FG18" s="208"/>
      <c r="FH18" s="208"/>
      <c r="FI18" s="76"/>
      <c r="FJ18" s="208"/>
      <c r="FK18" s="208"/>
      <c r="FL18" s="208"/>
    </row>
    <row r="19" spans="1:168" s="41" customFormat="1" ht="24" customHeight="1">
      <c r="A19" s="220" t="s">
        <v>652</v>
      </c>
      <c r="B19" s="221" t="s">
        <v>341</v>
      </c>
      <c r="C19" s="979" t="s">
        <v>185</v>
      </c>
      <c r="D19" s="980"/>
      <c r="E19" s="981"/>
      <c r="F19" s="979" t="s">
        <v>185</v>
      </c>
      <c r="G19" s="980"/>
      <c r="H19" s="981"/>
      <c r="I19" s="979" t="s">
        <v>185</v>
      </c>
      <c r="J19" s="980"/>
      <c r="K19" s="981"/>
      <c r="L19" s="979" t="s">
        <v>185</v>
      </c>
      <c r="M19" s="980"/>
      <c r="N19" s="981"/>
      <c r="O19" s="979" t="s">
        <v>185</v>
      </c>
      <c r="P19" s="980"/>
      <c r="Q19" s="981"/>
      <c r="R19" s="979" t="s">
        <v>526</v>
      </c>
      <c r="S19" s="980"/>
      <c r="T19" s="981"/>
      <c r="U19" s="979" t="s">
        <v>342</v>
      </c>
      <c r="V19" s="980"/>
      <c r="W19" s="981"/>
      <c r="X19" s="979" t="s">
        <v>342</v>
      </c>
      <c r="Y19" s="980"/>
      <c r="Z19" s="981"/>
      <c r="AA19" s="979" t="s">
        <v>342</v>
      </c>
      <c r="AB19" s="980"/>
      <c r="AC19" s="981"/>
      <c r="AD19" s="979" t="s">
        <v>342</v>
      </c>
      <c r="AE19" s="980"/>
      <c r="AF19" s="981"/>
      <c r="AG19" s="979" t="s">
        <v>917</v>
      </c>
      <c r="AH19" s="980"/>
      <c r="AI19" s="981"/>
      <c r="AJ19" s="979" t="s">
        <v>214</v>
      </c>
      <c r="AK19" s="980"/>
      <c r="AL19" s="981"/>
      <c r="AM19" s="979" t="s">
        <v>343</v>
      </c>
      <c r="AN19" s="980"/>
      <c r="AO19" s="981"/>
      <c r="AP19" s="979" t="s">
        <v>343</v>
      </c>
      <c r="AQ19" s="980"/>
      <c r="AR19" s="981"/>
      <c r="AS19" s="979" t="s">
        <v>343</v>
      </c>
      <c r="AT19" s="980"/>
      <c r="AU19" s="981"/>
      <c r="AV19" s="979" t="s">
        <v>343</v>
      </c>
      <c r="AW19" s="980"/>
      <c r="AX19" s="981"/>
      <c r="AY19" s="979" t="s">
        <v>918</v>
      </c>
      <c r="AZ19" s="980"/>
      <c r="BA19" s="981"/>
      <c r="BB19" s="979" t="s">
        <v>530</v>
      </c>
      <c r="BC19" s="980"/>
      <c r="BD19" s="981"/>
      <c r="BE19" s="979" t="s">
        <v>344</v>
      </c>
      <c r="BF19" s="980"/>
      <c r="BG19" s="981"/>
      <c r="BH19" s="979" t="s">
        <v>344</v>
      </c>
      <c r="BI19" s="980"/>
      <c r="BJ19" s="981"/>
      <c r="BK19" s="979" t="s">
        <v>344</v>
      </c>
      <c r="BL19" s="980"/>
      <c r="BM19" s="981"/>
      <c r="BN19" s="979" t="s">
        <v>344</v>
      </c>
      <c r="BO19" s="980"/>
      <c r="BP19" s="981"/>
      <c r="BQ19" s="979" t="s">
        <v>919</v>
      </c>
      <c r="BR19" s="980"/>
      <c r="BS19" s="981"/>
      <c r="BT19" s="979" t="s">
        <v>215</v>
      </c>
      <c r="BU19" s="980"/>
      <c r="BV19" s="981"/>
      <c r="BW19" s="979" t="s">
        <v>1614</v>
      </c>
      <c r="BX19" s="980"/>
      <c r="BY19" s="981"/>
      <c r="BZ19" s="979" t="s">
        <v>1613</v>
      </c>
      <c r="CA19" s="980"/>
      <c r="CB19" s="981"/>
      <c r="CC19" s="979" t="s">
        <v>1613</v>
      </c>
      <c r="CD19" s="980"/>
      <c r="CE19" s="981"/>
      <c r="CF19" s="979" t="s">
        <v>1614</v>
      </c>
      <c r="CG19" s="980"/>
      <c r="CH19" s="981"/>
      <c r="CI19" s="979" t="s">
        <v>1613</v>
      </c>
      <c r="CJ19" s="980"/>
      <c r="CK19" s="981"/>
      <c r="CL19" s="979" t="s">
        <v>1613</v>
      </c>
      <c r="CM19" s="980"/>
      <c r="CN19" s="981"/>
      <c r="CO19" s="979" t="s">
        <v>1614</v>
      </c>
      <c r="CP19" s="980"/>
      <c r="CQ19" s="981"/>
      <c r="CR19" s="979" t="s">
        <v>1614</v>
      </c>
      <c r="CS19" s="980"/>
      <c r="CT19" s="1179"/>
      <c r="CU19" s="979" t="s">
        <v>1614</v>
      </c>
      <c r="CV19" s="980"/>
      <c r="CW19" s="981"/>
      <c r="CX19" s="979" t="s">
        <v>1614</v>
      </c>
      <c r="CY19" s="980"/>
      <c r="CZ19" s="981"/>
      <c r="DA19" s="979" t="s">
        <v>1614</v>
      </c>
      <c r="DB19" s="980"/>
      <c r="DC19" s="981"/>
      <c r="DD19" s="979" t="s">
        <v>1614</v>
      </c>
      <c r="DE19" s="980"/>
      <c r="DF19" s="981"/>
      <c r="DG19" s="979" t="s">
        <v>1614</v>
      </c>
      <c r="DH19" s="980"/>
      <c r="DI19" s="981"/>
      <c r="DJ19" s="979" t="s">
        <v>524</v>
      </c>
      <c r="DK19" s="980"/>
      <c r="DL19" s="981"/>
      <c r="DM19" s="979" t="s">
        <v>1613</v>
      </c>
      <c r="DN19" s="980"/>
      <c r="DO19" s="981"/>
      <c r="DP19" s="979" t="s">
        <v>1614</v>
      </c>
      <c r="DQ19" s="980"/>
      <c r="DR19" s="981"/>
      <c r="DS19" s="979" t="s">
        <v>1613</v>
      </c>
      <c r="DT19" s="980"/>
      <c r="DU19" s="981"/>
      <c r="DV19" s="979" t="s">
        <v>1614</v>
      </c>
      <c r="DW19" s="980"/>
      <c r="DX19" s="981"/>
      <c r="DY19" s="1181" t="s">
        <v>1614</v>
      </c>
      <c r="DZ19" s="1182"/>
      <c r="EA19" s="1183"/>
      <c r="EB19" s="1181" t="s">
        <v>1614</v>
      </c>
      <c r="EC19" s="1182"/>
      <c r="ED19" s="1183"/>
      <c r="EE19" s="979" t="s">
        <v>1617</v>
      </c>
      <c r="EF19" s="980"/>
      <c r="EG19" s="981"/>
      <c r="EH19" s="979" t="s">
        <v>1613</v>
      </c>
      <c r="EI19" s="980"/>
      <c r="EJ19" s="981"/>
      <c r="EK19" s="979" t="s">
        <v>1613</v>
      </c>
      <c r="EL19" s="980"/>
      <c r="EM19" s="981"/>
      <c r="EN19" s="979" t="s">
        <v>1613</v>
      </c>
      <c r="EO19" s="980"/>
      <c r="EP19" s="981"/>
      <c r="EQ19" s="979" t="s">
        <v>1613</v>
      </c>
      <c r="ER19" s="980"/>
      <c r="ES19" s="981"/>
      <c r="ET19" s="979" t="s">
        <v>345</v>
      </c>
      <c r="EU19" s="980"/>
      <c r="EV19" s="981"/>
      <c r="EW19" s="1147" t="s">
        <v>345</v>
      </c>
      <c r="EX19" s="980"/>
      <c r="EY19" s="981"/>
      <c r="EZ19" s="1147" t="s">
        <v>285</v>
      </c>
      <c r="FA19" s="980"/>
      <c r="FB19" s="981"/>
      <c r="FC19" s="1180" t="s">
        <v>285</v>
      </c>
      <c r="FD19" s="980"/>
      <c r="FE19" s="981"/>
      <c r="FF19" s="1180" t="s">
        <v>285</v>
      </c>
      <c r="FG19" s="980"/>
      <c r="FH19" s="981"/>
      <c r="FI19" s="1180" t="s">
        <v>285</v>
      </c>
      <c r="FJ19" s="980"/>
      <c r="FK19" s="981"/>
      <c r="FL19" s="220"/>
    </row>
    <row r="20" spans="1:168" ht="24" customHeight="1" thickBot="1">
      <c r="A20" s="220" t="s">
        <v>652</v>
      </c>
      <c r="B20" s="210" t="s">
        <v>346</v>
      </c>
      <c r="C20" s="982" t="s">
        <v>1433</v>
      </c>
      <c r="D20" s="983"/>
      <c r="E20" s="984"/>
      <c r="F20" s="982" t="s">
        <v>933</v>
      </c>
      <c r="G20" s="983"/>
      <c r="H20" s="984"/>
      <c r="I20" s="982" t="s">
        <v>168</v>
      </c>
      <c r="J20" s="983"/>
      <c r="K20" s="984"/>
      <c r="L20" s="982" t="s">
        <v>244</v>
      </c>
      <c r="M20" s="983"/>
      <c r="N20" s="984"/>
      <c r="O20" s="982" t="s">
        <v>761</v>
      </c>
      <c r="P20" s="983"/>
      <c r="Q20" s="984"/>
      <c r="R20" s="982" t="s">
        <v>527</v>
      </c>
      <c r="S20" s="983"/>
      <c r="T20" s="984"/>
      <c r="U20" s="982" t="s">
        <v>247</v>
      </c>
      <c r="V20" s="983"/>
      <c r="W20" s="984"/>
      <c r="X20" s="982" t="s">
        <v>248</v>
      </c>
      <c r="Y20" s="983"/>
      <c r="Z20" s="984"/>
      <c r="AA20" s="982" t="s">
        <v>172</v>
      </c>
      <c r="AB20" s="983"/>
      <c r="AC20" s="984"/>
      <c r="AD20" s="982" t="s">
        <v>252</v>
      </c>
      <c r="AE20" s="983"/>
      <c r="AF20" s="984"/>
      <c r="AG20" s="1184" t="s">
        <v>935</v>
      </c>
      <c r="AH20" s="1185"/>
      <c r="AI20" s="1186"/>
      <c r="AJ20" s="982" t="s">
        <v>527</v>
      </c>
      <c r="AK20" s="983"/>
      <c r="AL20" s="984"/>
      <c r="AM20" s="982" t="s">
        <v>247</v>
      </c>
      <c r="AN20" s="983"/>
      <c r="AO20" s="984"/>
      <c r="AP20" s="982" t="s">
        <v>248</v>
      </c>
      <c r="AQ20" s="983"/>
      <c r="AR20" s="984"/>
      <c r="AS20" s="982" t="s">
        <v>172</v>
      </c>
      <c r="AT20" s="983"/>
      <c r="AU20" s="984"/>
      <c r="AV20" s="982" t="s">
        <v>252</v>
      </c>
      <c r="AW20" s="983"/>
      <c r="AX20" s="984"/>
      <c r="AY20" s="982" t="s">
        <v>935</v>
      </c>
      <c r="AZ20" s="983"/>
      <c r="BA20" s="984"/>
      <c r="BB20" s="982" t="s">
        <v>527</v>
      </c>
      <c r="BC20" s="983"/>
      <c r="BD20" s="984"/>
      <c r="BE20" s="982" t="s">
        <v>247</v>
      </c>
      <c r="BF20" s="983"/>
      <c r="BG20" s="984"/>
      <c r="BH20" s="982" t="s">
        <v>248</v>
      </c>
      <c r="BI20" s="983"/>
      <c r="BJ20" s="984"/>
      <c r="BK20" s="982" t="s">
        <v>172</v>
      </c>
      <c r="BL20" s="983"/>
      <c r="BM20" s="984"/>
      <c r="BN20" s="982" t="s">
        <v>252</v>
      </c>
      <c r="BO20" s="983"/>
      <c r="BP20" s="984"/>
      <c r="BQ20" s="982" t="s">
        <v>935</v>
      </c>
      <c r="BR20" s="983"/>
      <c r="BS20" s="984"/>
      <c r="BT20" s="982" t="s">
        <v>527</v>
      </c>
      <c r="BU20" s="983"/>
      <c r="BV20" s="984"/>
      <c r="BW20" s="982" t="s">
        <v>253</v>
      </c>
      <c r="BX20" s="983"/>
      <c r="BY20" s="984"/>
      <c r="BZ20" s="982" t="s">
        <v>833</v>
      </c>
      <c r="CA20" s="983"/>
      <c r="CB20" s="984"/>
      <c r="CC20" s="982" t="s">
        <v>924</v>
      </c>
      <c r="CD20" s="983"/>
      <c r="CE20" s="984"/>
      <c r="CF20" s="982" t="s">
        <v>255</v>
      </c>
      <c r="CG20" s="983"/>
      <c r="CH20" s="984"/>
      <c r="CI20" s="1057" t="s">
        <v>838</v>
      </c>
      <c r="CJ20" s="1058"/>
      <c r="CK20" s="1059"/>
      <c r="CL20" s="1057" t="s">
        <v>931</v>
      </c>
      <c r="CM20" s="1058"/>
      <c r="CN20" s="1059"/>
      <c r="CO20" s="982" t="s">
        <v>641</v>
      </c>
      <c r="CP20" s="983"/>
      <c r="CQ20" s="984"/>
      <c r="CR20" s="982" t="s">
        <v>936</v>
      </c>
      <c r="CS20" s="983"/>
      <c r="CT20" s="1148"/>
      <c r="CU20" s="982" t="s">
        <v>640</v>
      </c>
      <c r="CV20" s="983"/>
      <c r="CW20" s="984"/>
      <c r="CX20" s="982" t="s">
        <v>904</v>
      </c>
      <c r="CY20" s="983"/>
      <c r="CZ20" s="984"/>
      <c r="DA20" s="982" t="s">
        <v>257</v>
      </c>
      <c r="DB20" s="983"/>
      <c r="DC20" s="984"/>
      <c r="DD20" s="982" t="s">
        <v>902</v>
      </c>
      <c r="DE20" s="983"/>
      <c r="DF20" s="984"/>
      <c r="DG20" s="982" t="s">
        <v>937</v>
      </c>
      <c r="DH20" s="983"/>
      <c r="DI20" s="984"/>
      <c r="DJ20" s="982" t="s">
        <v>523</v>
      </c>
      <c r="DK20" s="983"/>
      <c r="DL20" s="984"/>
      <c r="DM20" s="982" t="s">
        <v>573</v>
      </c>
      <c r="DN20" s="983"/>
      <c r="DO20" s="984"/>
      <c r="DP20" s="1174" t="s">
        <v>1184</v>
      </c>
      <c r="DQ20" s="1175"/>
      <c r="DR20" s="1176"/>
      <c r="DS20" s="982" t="s">
        <v>532</v>
      </c>
      <c r="DT20" s="983"/>
      <c r="DU20" s="984"/>
      <c r="DV20" s="982" t="s">
        <v>263</v>
      </c>
      <c r="DW20" s="983"/>
      <c r="DX20" s="984"/>
      <c r="DY20" s="1001" t="s">
        <v>1571</v>
      </c>
      <c r="DZ20" s="1002"/>
      <c r="EA20" s="1003"/>
      <c r="EB20" s="1001" t="s">
        <v>1608</v>
      </c>
      <c r="EC20" s="1002"/>
      <c r="ED20" s="1003"/>
      <c r="EE20" s="982" t="s">
        <v>1134</v>
      </c>
      <c r="EF20" s="983"/>
      <c r="EG20" s="984"/>
      <c r="EH20" s="982" t="s">
        <v>527</v>
      </c>
      <c r="EI20" s="983"/>
      <c r="EJ20" s="984"/>
      <c r="EK20" s="982" t="s">
        <v>527</v>
      </c>
      <c r="EL20" s="983"/>
      <c r="EM20" s="984"/>
      <c r="EN20" s="982" t="s">
        <v>527</v>
      </c>
      <c r="EO20" s="983"/>
      <c r="EP20" s="984"/>
      <c r="EQ20" s="982" t="s">
        <v>527</v>
      </c>
      <c r="ER20" s="983"/>
      <c r="ES20" s="984"/>
      <c r="ET20" s="982" t="s">
        <v>264</v>
      </c>
      <c r="EU20" s="983"/>
      <c r="EV20" s="984"/>
      <c r="EW20" s="982" t="s">
        <v>266</v>
      </c>
      <c r="EX20" s="983"/>
      <c r="EY20" s="984"/>
      <c r="EZ20" s="982" t="s">
        <v>409</v>
      </c>
      <c r="FA20" s="983"/>
      <c r="FB20" s="984"/>
      <c r="FC20" s="1146" t="s">
        <v>408</v>
      </c>
      <c r="FD20" s="983"/>
      <c r="FE20" s="984"/>
      <c r="FF20" s="982" t="s">
        <v>671</v>
      </c>
      <c r="FG20" s="983"/>
      <c r="FH20" s="984"/>
      <c r="FI20" s="982" t="s">
        <v>672</v>
      </c>
      <c r="FJ20" s="983"/>
      <c r="FK20" s="984"/>
      <c r="FL20" s="208"/>
    </row>
    <row r="21" spans="1:168" ht="83.25" customHeight="1">
      <c r="A21" s="220" t="s">
        <v>652</v>
      </c>
      <c r="B21" s="210" t="s">
        <v>347</v>
      </c>
      <c r="C21" s="447" t="str">
        <f>C39</f>
        <v>完成年度</v>
      </c>
      <c r="D21" s="1053" t="str">
        <f t="shared" ref="D21:E21" si="0">D39</f>
        <v>令和５年度から令和７年度（完成及び引き渡しが完了）</v>
      </c>
      <c r="E21" s="1054">
        <f t="shared" si="0"/>
        <v>0</v>
      </c>
      <c r="F21" s="447" t="str">
        <f>F39</f>
        <v>完成年度</v>
      </c>
      <c r="G21" s="1053" t="str">
        <f t="shared" ref="G21:H21" si="1">G39</f>
        <v>令和３年度から令和７年度（完成及び引き渡しが完了）</v>
      </c>
      <c r="H21" s="1054">
        <f t="shared" si="1"/>
        <v>0</v>
      </c>
      <c r="I21" s="448" t="str">
        <f t="shared" ref="I21:M21" si="2">I39</f>
        <v>対象期間</v>
      </c>
      <c r="J21" s="1037" t="str">
        <f t="shared" si="2"/>
        <v>平成２８年度から入札公告日前日までに完成及び引き渡しが完了した島根県及び中国地方整備局発注工事</v>
      </c>
      <c r="K21" s="1038"/>
      <c r="L21" s="1080" t="str">
        <f t="shared" si="2"/>
        <v>対象年度・機関等</v>
      </c>
      <c r="M21" s="1082" t="str">
        <f t="shared" si="2"/>
        <v>　島根県内の公共事業において、令和４年度から令和８年度に、島根県及び中国地方整備局発注工事で受けた優良工事表彰（優良工事施工団体表彰）</v>
      </c>
      <c r="N21" s="1083"/>
      <c r="O21" s="1076" t="str">
        <f t="shared" ref="O21:Q21" si="3">O39</f>
        <v>対象年度・機関等</v>
      </c>
      <c r="P21" s="1060" t="str">
        <f t="shared" si="3"/>
        <v>　島根県内の公共事業において、令和４年度から令和８年度に、島根県及び中国地方整備局発注工事で受けた優良工事表彰（優良工事施工団体表彰）</v>
      </c>
      <c r="Q21" s="1061">
        <f t="shared" si="3"/>
        <v>0</v>
      </c>
      <c r="R21" s="449"/>
      <c r="S21" s="450"/>
      <c r="T21" s="451"/>
      <c r="U21" s="1076" t="str">
        <f t="shared" ref="U21:AE21" si="4">U39</f>
        <v>配置予定の主任（監理）技術者が保有するCPDSユニット</v>
      </c>
      <c r="V21" s="1060">
        <f t="shared" si="4"/>
        <v>0</v>
      </c>
      <c r="W21" s="1061">
        <f t="shared" si="4"/>
        <v>0</v>
      </c>
      <c r="X21" s="1076" t="str">
        <f t="shared" si="4"/>
        <v>対象資格</v>
      </c>
      <c r="Y21" s="1060" t="str">
        <f t="shared" si="4"/>
        <v>1級土木施工管理技士又は1級建設機械施工技士</v>
      </c>
      <c r="Z21" s="1061">
        <f t="shared" si="4"/>
        <v>0</v>
      </c>
      <c r="AA21" s="448" t="str">
        <f t="shared" si="4"/>
        <v>対象年度・機関等</v>
      </c>
      <c r="AB21" s="1037" t="str">
        <f t="shared" si="4"/>
        <v>平成２８年度から入札公告日前日までに完成及び引き渡しが完了した島根県及び中国地方整備局発注工事</v>
      </c>
      <c r="AC21" s="1038"/>
      <c r="AD21" s="1080" t="str">
        <f t="shared" si="4"/>
        <v>対象年度・機関等</v>
      </c>
      <c r="AE21" s="1082" t="str">
        <f t="shared" si="4"/>
        <v>　島根県内の公共事業において、令和４年度から令和８年度に、島根県及び中国地方整備局発注工事で主任（監理）技術者または現場代理人として受けた優秀建設技術者表彰</v>
      </c>
      <c r="AF21" s="1083"/>
      <c r="AG21" s="447" t="str">
        <f>AG39</f>
        <v>完成年度</v>
      </c>
      <c r="AH21" s="1053" t="str">
        <f t="shared" ref="AH21:AI21" si="5">AH39</f>
        <v>令和３年度から令和７年度に完成及び引き渡しが完了した工事</v>
      </c>
      <c r="AI21" s="1054" t="str">
        <f t="shared" si="5"/>
        <v/>
      </c>
      <c r="AJ21" s="449"/>
      <c r="AK21" s="450"/>
      <c r="AL21" s="451"/>
      <c r="AM21" s="1076" t="str">
        <f t="shared" ref="AM21:AW21" si="6">AM39</f>
        <v>配置予定の主任（監理）技術者が保有するCPDSユニット</v>
      </c>
      <c r="AN21" s="1060">
        <f t="shared" si="6"/>
        <v>0</v>
      </c>
      <c r="AO21" s="1061">
        <f t="shared" si="6"/>
        <v>0</v>
      </c>
      <c r="AP21" s="1076" t="str">
        <f t="shared" si="6"/>
        <v>対象資格</v>
      </c>
      <c r="AQ21" s="1060" t="str">
        <f t="shared" si="6"/>
        <v>1級土木施工管理技士又は1級建設機械施工技士</v>
      </c>
      <c r="AR21" s="1061">
        <f t="shared" si="6"/>
        <v>0</v>
      </c>
      <c r="AS21" s="448" t="str">
        <f t="shared" si="6"/>
        <v>対象年度・機関等</v>
      </c>
      <c r="AT21" s="1037" t="str">
        <f t="shared" si="6"/>
        <v>平成２８年度から入札公告日前日までに完成及び引き渡しが完了した島根県及び中国地方整備局発注工事</v>
      </c>
      <c r="AU21" s="1038"/>
      <c r="AV21" s="1080" t="str">
        <f t="shared" si="6"/>
        <v>対象年度・機関等</v>
      </c>
      <c r="AW21" s="1082" t="str">
        <f t="shared" si="6"/>
        <v>　島根県内の公共事業において、令和４年度から令和８年度に、島根県及び中国地方整備局発注工事で主任（監理）技術者または現場代理人として受けた優秀建設技術者表彰</v>
      </c>
      <c r="AX21" s="1083"/>
      <c r="AY21" s="447" t="str">
        <f>AY39</f>
        <v>完成年度</v>
      </c>
      <c r="AZ21" s="1053" t="str">
        <f t="shared" ref="AZ21:BA21" si="7">AZ39</f>
        <v>令和３年度から令和７年度に完成及び引き渡しが完了した工事</v>
      </c>
      <c r="BA21" s="1054" t="str">
        <f t="shared" si="7"/>
        <v/>
      </c>
      <c r="BB21" s="449"/>
      <c r="BC21" s="450"/>
      <c r="BD21" s="451"/>
      <c r="BE21" s="1076" t="str">
        <f t="shared" ref="BE21:BO21" si="8">BE39</f>
        <v>配置予定の主任（監理）技術者が保有するCPDSユニット</v>
      </c>
      <c r="BF21" s="1060">
        <f t="shared" si="8"/>
        <v>0</v>
      </c>
      <c r="BG21" s="1061">
        <f t="shared" si="8"/>
        <v>0</v>
      </c>
      <c r="BH21" s="1076" t="str">
        <f t="shared" si="8"/>
        <v>対象資格</v>
      </c>
      <c r="BI21" s="1060" t="str">
        <f t="shared" si="8"/>
        <v>1級土木施工管理技士又は1級建設機械施工技士</v>
      </c>
      <c r="BJ21" s="1061">
        <f t="shared" si="8"/>
        <v>0</v>
      </c>
      <c r="BK21" s="448" t="str">
        <f t="shared" si="8"/>
        <v>対象年度・機関等</v>
      </c>
      <c r="BL21" s="1037" t="str">
        <f t="shared" si="8"/>
        <v>平成２８年度から入札公告日前日までに完成及び引き渡しが完了した島根県及び中国地方整備局発注工事</v>
      </c>
      <c r="BM21" s="1038"/>
      <c r="BN21" s="1080" t="str">
        <f t="shared" si="8"/>
        <v>対象年度・機関等</v>
      </c>
      <c r="BO21" s="1082" t="str">
        <f t="shared" si="8"/>
        <v>　島根県内の公共事業において、令和４年度から令和８年度に、島根県及び中国地方整備局発注工事で主任（監理）技術者または現場代理人として受けた優秀建設技術者表彰</v>
      </c>
      <c r="BP21" s="1083"/>
      <c r="BQ21" s="447" t="str">
        <f>BQ39</f>
        <v>完成年度</v>
      </c>
      <c r="BR21" s="1053" t="str">
        <f t="shared" ref="BR21:BS21" si="9">BR39</f>
        <v>令和３年度から令和７年度に完成及び引き渡しが完了した工事</v>
      </c>
      <c r="BS21" s="1054" t="str">
        <f t="shared" si="9"/>
        <v/>
      </c>
      <c r="BT21" s="449"/>
      <c r="BU21" s="450"/>
      <c r="BV21" s="451"/>
      <c r="BW21" s="1076" t="str">
        <f t="shared" ref="BW21:EG28" si="10">BW39</f>
        <v>対象</v>
      </c>
      <c r="BX21" s="1060" t="str">
        <f t="shared" si="10"/>
        <v>令和６年度及び令和７年度における島根県との防災協定の締結実績</v>
      </c>
      <c r="BY21" s="1061">
        <f t="shared" si="10"/>
        <v>0</v>
      </c>
      <c r="BZ21" s="1064" t="str">
        <f>BZ39</f>
        <v>入札公告日前日時点（令和8年9月24日時点）での事業継続計画（BCP）の認定状況</v>
      </c>
      <c r="CA21" s="1065"/>
      <c r="CB21" s="1066"/>
      <c r="CC21" s="1064" t="str">
        <f>CC39</f>
        <v>入札公告日前日時点（令和8年9月24日時点）での事業継続計画（BCP）の認定状況</v>
      </c>
      <c r="CD21" s="1065"/>
      <c r="CE21" s="1066"/>
      <c r="CF21" s="1076" t="str">
        <f t="shared" si="10"/>
        <v>対象</v>
      </c>
      <c r="CG21" s="1060" t="str">
        <f t="shared" si="10"/>
        <v>令和６年度及び令和７年度における島根県との家畜伝染病防疫協定の締結実績</v>
      </c>
      <c r="CH21" s="1061">
        <f t="shared" si="10"/>
        <v>0</v>
      </c>
      <c r="CI21" s="1064" t="str">
        <f>CI39</f>
        <v>入札公告日前日時点（令和8年9月24日時点）での事業継続計画（BCP）の認定状況</v>
      </c>
      <c r="CJ21" s="1065"/>
      <c r="CK21" s="1066"/>
      <c r="CL21" s="1064" t="str">
        <f>CL39</f>
        <v>入札公告日前日時点（令和8年9月24日時点）での事業継続計画（BCP）の認定状況</v>
      </c>
      <c r="CM21" s="1065"/>
      <c r="CN21" s="1066"/>
      <c r="CO21" s="1076" t="str">
        <f t="shared" ref="CO21:CQ25" si="11">CO39</f>
        <v>対象</v>
      </c>
      <c r="CP21" s="1060" t="str">
        <f t="shared" si="11"/>
        <v>令和６年度及び令和７年度における島根県内で実施されたボランティア活動又はハートフルしまねへの参加実績</v>
      </c>
      <c r="CQ21" s="1061">
        <f t="shared" si="11"/>
        <v>0</v>
      </c>
      <c r="CR21" s="1076" t="str">
        <f t="shared" ref="CR21:CT21" si="12">CR39</f>
        <v>対象</v>
      </c>
      <c r="CS21" s="1060" t="str">
        <f t="shared" si="12"/>
        <v>令和６年度及び令和７年度における島根県内で実施されたボランティア活動又はハートフルしまねへの参加実績</v>
      </c>
      <c r="CT21" s="1170">
        <f t="shared" si="12"/>
        <v>0</v>
      </c>
      <c r="CU21" s="1076" t="str">
        <f t="shared" si="10"/>
        <v>対象</v>
      </c>
      <c r="CV21" s="1060" t="str">
        <f t="shared" si="10"/>
        <v>令和６年度及び令和７年度の県管理公共土木施設に関する維持管理業務または海岸漂着物の回収業務の契約実績</v>
      </c>
      <c r="CW21" s="1061">
        <f t="shared" si="10"/>
        <v>0</v>
      </c>
      <c r="CX21" s="1076" t="str">
        <f t="shared" ref="CX21:CZ21" si="13">CX39</f>
        <v>対象</v>
      </c>
      <c r="CY21" s="1060" t="str">
        <f t="shared" si="13"/>
        <v>令和６年度及び令和７年度の県管理公共土木施設に関する維持管理業務または海岸漂着物の回収業務の契約実績</v>
      </c>
      <c r="CZ21" s="1061">
        <f t="shared" si="13"/>
        <v>0</v>
      </c>
      <c r="DA21" s="1076" t="str">
        <f t="shared" si="10"/>
        <v>対象</v>
      </c>
      <c r="DB21" s="1060" t="str">
        <f t="shared" si="10"/>
        <v>令和６年度及び令和７年度の県管理道路・空港を含む除雪業務の契約実績</v>
      </c>
      <c r="DC21" s="1061">
        <f t="shared" si="10"/>
        <v>0</v>
      </c>
      <c r="DD21" s="1076" t="str">
        <f t="shared" ref="DD21:DF21" si="14">DD39</f>
        <v>対象</v>
      </c>
      <c r="DE21" s="1060" t="str">
        <f t="shared" si="14"/>
        <v>令和６年度及び令和７年度の県管理道路・空港を含む除雪業務の契約実績</v>
      </c>
      <c r="DF21" s="1061">
        <f t="shared" si="14"/>
        <v>0</v>
      </c>
      <c r="DG21" s="1076" t="str">
        <f t="shared" ref="DG21:DR24" si="15">DG39</f>
        <v>対象</v>
      </c>
      <c r="DH21" s="1060" t="str">
        <f t="shared" si="15"/>
        <v>入札公告日前日時点での取り組み状況</v>
      </c>
      <c r="DI21" s="1061">
        <f t="shared" si="15"/>
        <v>0</v>
      </c>
      <c r="DJ21" s="1064" t="str">
        <f>DJ39</f>
        <v>登録電気基幹技能者の現場への配置</v>
      </c>
      <c r="DK21" s="1065"/>
      <c r="DL21" s="1066"/>
      <c r="DM21" s="1064" t="str">
        <f>DM39</f>
        <v>４０歳未満の技術者を主任技術者又は監理技術者として配置</v>
      </c>
      <c r="DN21" s="1065"/>
      <c r="DO21" s="1066"/>
      <c r="DP21" s="1076" t="str">
        <f t="shared" si="15"/>
        <v>対象</v>
      </c>
      <c r="DQ21" s="1060" t="str">
        <f t="shared" si="15"/>
        <v>令和６年4月1日以降に、若手技術者・若手従業員（30歳未満の者）の１人以上の新規雇用があること。</v>
      </c>
      <c r="DR21" s="1061">
        <f t="shared" si="15"/>
        <v>0</v>
      </c>
      <c r="DS21" s="1064" t="str">
        <f>DS39</f>
        <v>入札公告日前日時点（令和8年9月24日時点）で建設機械を３台以上保有もしくは長期リース契約していること</v>
      </c>
      <c r="DT21" s="1065"/>
      <c r="DU21" s="1066"/>
      <c r="DV21" s="1076" t="str">
        <f t="shared" si="10"/>
        <v>対象</v>
      </c>
      <c r="DW21" s="1060" t="str">
        <f t="shared" si="10"/>
        <v>入札公告日前日時点での認定状況</v>
      </c>
      <c r="DX21" s="1061">
        <f t="shared" si="10"/>
        <v>0</v>
      </c>
      <c r="DY21" s="1004" t="str">
        <f t="shared" si="10"/>
        <v>対象</v>
      </c>
      <c r="DZ21" s="1007" t="str">
        <f t="shared" si="10"/>
        <v>当該工事での建設キャリアアップシステム（CCUS）の活用</v>
      </c>
      <c r="EA21" s="1008">
        <f t="shared" si="10"/>
        <v>0</v>
      </c>
      <c r="EB21" s="1013" t="str">
        <f t="shared" si="10"/>
        <v>対象工事</v>
      </c>
      <c r="EC21" s="1015" t="str">
        <f t="shared" si="10"/>
        <v>令和６年度から入札公告前日までに完成及び引き渡しが完了した島根県発注のＩＣＴ活用工事</v>
      </c>
      <c r="ED21" s="1016"/>
      <c r="EE21" s="1076" t="str">
        <f t="shared" si="10"/>
        <v>対象</v>
      </c>
      <c r="EF21" s="1060" t="str">
        <f t="shared" si="10"/>
        <v>令和３年度から令和７年度における県内で発生した海難事故等に伴う海上援助活動の実績</v>
      </c>
      <c r="EG21" s="1061">
        <f t="shared" si="10"/>
        <v>0</v>
      </c>
      <c r="EH21" s="449"/>
      <c r="EI21" s="450"/>
      <c r="EJ21" s="451"/>
      <c r="EK21" s="449"/>
      <c r="EL21" s="450"/>
      <c r="EM21" s="451"/>
      <c r="EN21" s="449"/>
      <c r="EO21" s="450"/>
      <c r="EP21" s="451"/>
      <c r="EQ21" s="449"/>
      <c r="ER21" s="450"/>
      <c r="ES21" s="451"/>
      <c r="ET21" s="448" t="str">
        <f t="shared" ref="ET21:FE21" si="16">ET39</f>
        <v>対象</v>
      </c>
      <c r="EU21" s="1037" t="str">
        <f t="shared" si="16"/>
        <v>令和６年度及び令和７年度に完成及び引き渡しが完了した島根県（総務部、農林水産部、土木部）発注の下記工事</v>
      </c>
      <c r="EV21" s="1038"/>
      <c r="EW21" s="1076" t="str">
        <f t="shared" si="16"/>
        <v>対象</v>
      </c>
      <c r="EX21" s="1060" t="str">
        <f t="shared" si="16"/>
        <v>入札公告日前日において、県央県土整備事務所管内に建設業法で規定する主たる営業所（本店）または従たる営業所（支店、営業所）がある者</v>
      </c>
      <c r="EY21" s="1061">
        <f t="shared" si="16"/>
        <v>0</v>
      </c>
      <c r="EZ21" s="1076" t="str">
        <f t="shared" si="16"/>
        <v>対象</v>
      </c>
      <c r="FA21" s="1060" t="str">
        <f t="shared" si="16"/>
        <v>島根県内における建設業法で規定する主たる営業所（本店）または従たる営業所（支店、営業所）がある者及び橋梁用桁製作の機能を有する工場がある者</v>
      </c>
      <c r="FB21" s="1061">
        <f t="shared" si="16"/>
        <v>0</v>
      </c>
      <c r="FC21" s="1144" t="str">
        <f t="shared" si="16"/>
        <v>対象</v>
      </c>
      <c r="FD21" s="1060" t="str">
        <f t="shared" si="16"/>
        <v>○○内におけるサポート拠点の所在と技術者の在籍</v>
      </c>
      <c r="FE21" s="1061">
        <f t="shared" si="16"/>
        <v>0</v>
      </c>
      <c r="FF21" s="1144"/>
      <c r="FG21" s="1060"/>
      <c r="FH21" s="1061"/>
      <c r="FI21" s="1144"/>
      <c r="FJ21" s="1060"/>
      <c r="FK21" s="1061"/>
      <c r="FL21" s="208"/>
    </row>
    <row r="22" spans="1:168" ht="72" customHeight="1">
      <c r="A22" s="220" t="s">
        <v>652</v>
      </c>
      <c r="B22" s="210" t="s">
        <v>348</v>
      </c>
      <c r="C22" s="452" t="str">
        <f>C40</f>
        <v>発注機関</v>
      </c>
      <c r="D22" s="1039" t="str">
        <f t="shared" ref="D22:E22" si="17">D40</f>
        <v>島根県（総務部、農林水産部、土木部）</v>
      </c>
      <c r="E22" s="1040">
        <f t="shared" si="17"/>
        <v>0</v>
      </c>
      <c r="F22" s="452" t="str">
        <f>F40</f>
        <v>発注機関</v>
      </c>
      <c r="G22" s="1039" t="str">
        <f t="shared" ref="G22:H22" si="18">G40</f>
        <v>島根県（総務部、農林水産部、土木部）</v>
      </c>
      <c r="H22" s="1040">
        <f t="shared" si="18"/>
        <v>0</v>
      </c>
      <c r="I22" s="453" t="str">
        <f t="shared" ref="I22:J22" si="19">I40</f>
        <v>同種工事</v>
      </c>
      <c r="J22" s="1035" t="str">
        <f t="shared" si="19"/>
        <v>１契約で最終数量９７台以上の道路トンネル照明器具設置（新設又は更新）を含む完成及び引き渡しが完了した工事</v>
      </c>
      <c r="K22" s="1036"/>
      <c r="L22" s="1081"/>
      <c r="M22" s="1084"/>
      <c r="N22" s="1085"/>
      <c r="O22" s="1077">
        <f t="shared" ref="O22:Q22" si="20">O40</f>
        <v>0</v>
      </c>
      <c r="P22" s="1062">
        <f t="shared" si="20"/>
        <v>0</v>
      </c>
      <c r="Q22" s="1063">
        <f t="shared" si="20"/>
        <v>0</v>
      </c>
      <c r="R22" s="454"/>
      <c r="S22" s="455"/>
      <c r="T22" s="456"/>
      <c r="U22" s="1077">
        <f t="shared" ref="U22:AB22" si="21">U40</f>
        <v>0</v>
      </c>
      <c r="V22" s="1062">
        <f t="shared" si="21"/>
        <v>0</v>
      </c>
      <c r="W22" s="1063">
        <f t="shared" si="21"/>
        <v>0</v>
      </c>
      <c r="X22" s="1077">
        <f t="shared" si="21"/>
        <v>0</v>
      </c>
      <c r="Y22" s="1062">
        <f t="shared" si="21"/>
        <v>0</v>
      </c>
      <c r="Z22" s="1063">
        <f t="shared" si="21"/>
        <v>0</v>
      </c>
      <c r="AA22" s="453" t="str">
        <f t="shared" si="21"/>
        <v>同種工事</v>
      </c>
      <c r="AB22" s="1035" t="str">
        <f t="shared" si="21"/>
        <v>１契約で最終数量９７台以上の道路トンネル照明器具設置（新設又は更新）を含む完成及び引き渡しが完了した工事</v>
      </c>
      <c r="AC22" s="1036"/>
      <c r="AD22" s="1081"/>
      <c r="AE22" s="1084"/>
      <c r="AF22" s="1085"/>
      <c r="AG22" s="452" t="str">
        <f>AG40</f>
        <v>発注機関</v>
      </c>
      <c r="AH22" s="1039" t="str">
        <f t="shared" ref="AH22:AI22" si="22">AH40</f>
        <v>島根県（総務部、農林水産部、土木部）</v>
      </c>
      <c r="AI22" s="1040" t="str">
        <f t="shared" si="22"/>
        <v/>
      </c>
      <c r="AJ22" s="454"/>
      <c r="AK22" s="455"/>
      <c r="AL22" s="456"/>
      <c r="AM22" s="1077">
        <f t="shared" ref="AM22:AT22" si="23">AM40</f>
        <v>0</v>
      </c>
      <c r="AN22" s="1062">
        <f t="shared" si="23"/>
        <v>0</v>
      </c>
      <c r="AO22" s="1063">
        <f t="shared" si="23"/>
        <v>0</v>
      </c>
      <c r="AP22" s="1077">
        <f t="shared" si="23"/>
        <v>0</v>
      </c>
      <c r="AQ22" s="1062">
        <f t="shared" si="23"/>
        <v>0</v>
      </c>
      <c r="AR22" s="1063">
        <f t="shared" si="23"/>
        <v>0</v>
      </c>
      <c r="AS22" s="453" t="str">
        <f t="shared" si="23"/>
        <v>同種工事</v>
      </c>
      <c r="AT22" s="1035" t="str">
        <f t="shared" si="23"/>
        <v>１契約で最終数量９７台以上の道路トンネル照明器具設置（新設又は更新）を含む完成及び引き渡しが完了した工事</v>
      </c>
      <c r="AU22" s="1036"/>
      <c r="AV22" s="1081"/>
      <c r="AW22" s="1084"/>
      <c r="AX22" s="1085"/>
      <c r="AY22" s="452" t="str">
        <f>AY40</f>
        <v>発注機関</v>
      </c>
      <c r="AZ22" s="1039" t="str">
        <f t="shared" ref="AZ22:BA22" si="24">AZ40</f>
        <v>島根県（総務部、農林水産部、土木部）</v>
      </c>
      <c r="BA22" s="1040" t="str">
        <f t="shared" si="24"/>
        <v/>
      </c>
      <c r="BB22" s="454"/>
      <c r="BC22" s="455"/>
      <c r="BD22" s="456"/>
      <c r="BE22" s="1077">
        <f t="shared" ref="BE22:BL22" si="25">BE40</f>
        <v>0</v>
      </c>
      <c r="BF22" s="1062">
        <f t="shared" si="25"/>
        <v>0</v>
      </c>
      <c r="BG22" s="1063">
        <f t="shared" si="25"/>
        <v>0</v>
      </c>
      <c r="BH22" s="1077">
        <f t="shared" si="25"/>
        <v>0</v>
      </c>
      <c r="BI22" s="1062">
        <f t="shared" si="25"/>
        <v>0</v>
      </c>
      <c r="BJ22" s="1063">
        <f t="shared" si="25"/>
        <v>0</v>
      </c>
      <c r="BK22" s="453" t="str">
        <f t="shared" si="25"/>
        <v>同種工事</v>
      </c>
      <c r="BL22" s="1035" t="str">
        <f t="shared" si="25"/>
        <v>１契約で最終数量９７台以上の道路トンネル照明器具設置（新設又は更新）を含む完成及び引き渡しが完了した工事</v>
      </c>
      <c r="BM22" s="1036"/>
      <c r="BN22" s="1081"/>
      <c r="BO22" s="1084"/>
      <c r="BP22" s="1085"/>
      <c r="BQ22" s="452" t="str">
        <f>BQ40</f>
        <v>発注機関</v>
      </c>
      <c r="BR22" s="1039" t="str">
        <f t="shared" ref="BR22:BS22" si="26">BR40</f>
        <v>島根県（総務部、農林水産部、土木部）</v>
      </c>
      <c r="BS22" s="1040" t="str">
        <f t="shared" si="26"/>
        <v/>
      </c>
      <c r="BT22" s="454"/>
      <c r="BU22" s="455"/>
      <c r="BV22" s="456"/>
      <c r="BW22" s="1077">
        <f t="shared" ref="BW22:EG22" si="27">BW40</f>
        <v>0</v>
      </c>
      <c r="BX22" s="1062">
        <f t="shared" si="27"/>
        <v>0</v>
      </c>
      <c r="BY22" s="1063">
        <f t="shared" si="27"/>
        <v>0</v>
      </c>
      <c r="BZ22" s="1067"/>
      <c r="CA22" s="1068"/>
      <c r="CB22" s="1069"/>
      <c r="CC22" s="1067"/>
      <c r="CD22" s="1068"/>
      <c r="CE22" s="1069"/>
      <c r="CF22" s="1077">
        <f t="shared" si="27"/>
        <v>0</v>
      </c>
      <c r="CG22" s="1062">
        <f t="shared" si="27"/>
        <v>0</v>
      </c>
      <c r="CH22" s="1063">
        <f t="shared" si="27"/>
        <v>0</v>
      </c>
      <c r="CI22" s="1067"/>
      <c r="CJ22" s="1068"/>
      <c r="CK22" s="1069"/>
      <c r="CL22" s="1067"/>
      <c r="CM22" s="1068"/>
      <c r="CN22" s="1069"/>
      <c r="CO22" s="1077">
        <f t="shared" si="11"/>
        <v>0</v>
      </c>
      <c r="CP22" s="1062">
        <f t="shared" si="11"/>
        <v>0</v>
      </c>
      <c r="CQ22" s="1063">
        <f t="shared" si="11"/>
        <v>0</v>
      </c>
      <c r="CR22" s="1077">
        <f t="shared" ref="CR22:CT22" si="28">CR40</f>
        <v>0</v>
      </c>
      <c r="CS22" s="1062">
        <f t="shared" si="28"/>
        <v>0</v>
      </c>
      <c r="CT22" s="1171">
        <f t="shared" si="28"/>
        <v>0</v>
      </c>
      <c r="CU22" s="1077">
        <f t="shared" si="27"/>
        <v>0</v>
      </c>
      <c r="CV22" s="1062">
        <f t="shared" si="27"/>
        <v>0</v>
      </c>
      <c r="CW22" s="1063">
        <f t="shared" si="27"/>
        <v>0</v>
      </c>
      <c r="CX22" s="1077">
        <f t="shared" ref="CX22:CZ22" si="29">CX40</f>
        <v>0</v>
      </c>
      <c r="CY22" s="1062">
        <f t="shared" si="29"/>
        <v>0</v>
      </c>
      <c r="CZ22" s="1063">
        <f t="shared" si="29"/>
        <v>0</v>
      </c>
      <c r="DA22" s="1077">
        <f t="shared" si="27"/>
        <v>0</v>
      </c>
      <c r="DB22" s="1062">
        <f t="shared" si="27"/>
        <v>0</v>
      </c>
      <c r="DC22" s="1063">
        <f t="shared" si="27"/>
        <v>0</v>
      </c>
      <c r="DD22" s="1077">
        <f t="shared" ref="DD22:DF22" si="30">DD40</f>
        <v>0</v>
      </c>
      <c r="DE22" s="1062">
        <f t="shared" si="30"/>
        <v>0</v>
      </c>
      <c r="DF22" s="1063">
        <f t="shared" si="30"/>
        <v>0</v>
      </c>
      <c r="DG22" s="1077">
        <f t="shared" ref="DG22:DI22" si="31">DG40</f>
        <v>0</v>
      </c>
      <c r="DH22" s="1062">
        <f t="shared" si="31"/>
        <v>0</v>
      </c>
      <c r="DI22" s="1063">
        <f t="shared" si="31"/>
        <v>0</v>
      </c>
      <c r="DJ22" s="1067"/>
      <c r="DK22" s="1068"/>
      <c r="DL22" s="1069"/>
      <c r="DM22" s="1067"/>
      <c r="DN22" s="1068"/>
      <c r="DO22" s="1069"/>
      <c r="DP22" s="1077">
        <f t="shared" si="15"/>
        <v>0</v>
      </c>
      <c r="DQ22" s="1062">
        <f t="shared" si="15"/>
        <v>0</v>
      </c>
      <c r="DR22" s="1063">
        <f t="shared" si="15"/>
        <v>0</v>
      </c>
      <c r="DS22" s="1067"/>
      <c r="DT22" s="1068"/>
      <c r="DU22" s="1069"/>
      <c r="DV22" s="1077">
        <f t="shared" si="27"/>
        <v>0</v>
      </c>
      <c r="DW22" s="1062">
        <f t="shared" si="27"/>
        <v>0</v>
      </c>
      <c r="DX22" s="1063">
        <f t="shared" si="27"/>
        <v>0</v>
      </c>
      <c r="DY22" s="1005">
        <f t="shared" si="10"/>
        <v>0</v>
      </c>
      <c r="DZ22" s="1009">
        <f t="shared" si="10"/>
        <v>0</v>
      </c>
      <c r="EA22" s="1010">
        <f t="shared" si="10"/>
        <v>0</v>
      </c>
      <c r="EB22" s="1014"/>
      <c r="EC22" s="1017"/>
      <c r="ED22" s="1018"/>
      <c r="EE22" s="1077">
        <f t="shared" si="27"/>
        <v>0</v>
      </c>
      <c r="EF22" s="1062">
        <f t="shared" si="27"/>
        <v>0</v>
      </c>
      <c r="EG22" s="1063">
        <f t="shared" si="27"/>
        <v>0</v>
      </c>
      <c r="EH22" s="454"/>
      <c r="EI22" s="455"/>
      <c r="EJ22" s="456"/>
      <c r="EK22" s="454"/>
      <c r="EL22" s="455"/>
      <c r="EM22" s="456"/>
      <c r="EN22" s="454"/>
      <c r="EO22" s="455"/>
      <c r="EP22" s="456"/>
      <c r="EQ22" s="454"/>
      <c r="ER22" s="455"/>
      <c r="ES22" s="456"/>
      <c r="ET22" s="453" t="str">
        <f t="shared" ref="ET22:FE22" si="32">ET40</f>
        <v>対象工事</v>
      </c>
      <c r="EU22" s="1035" t="str">
        <f t="shared" si="32"/>
        <v>（例）○○県土整備事務所管内における請負金額５００万以上（税込）の工事</v>
      </c>
      <c r="EV22" s="1036"/>
      <c r="EW22" s="1077">
        <f t="shared" si="32"/>
        <v>0</v>
      </c>
      <c r="EX22" s="1062">
        <f t="shared" si="32"/>
        <v>0</v>
      </c>
      <c r="EY22" s="1063">
        <f t="shared" si="32"/>
        <v>0</v>
      </c>
      <c r="EZ22" s="1077">
        <f t="shared" si="32"/>
        <v>0</v>
      </c>
      <c r="FA22" s="1062">
        <f t="shared" si="32"/>
        <v>0</v>
      </c>
      <c r="FB22" s="1063">
        <f t="shared" si="32"/>
        <v>0</v>
      </c>
      <c r="FC22" s="1145">
        <f t="shared" si="32"/>
        <v>0</v>
      </c>
      <c r="FD22" s="1062">
        <f t="shared" si="32"/>
        <v>0</v>
      </c>
      <c r="FE22" s="1063">
        <f t="shared" si="32"/>
        <v>0</v>
      </c>
      <c r="FF22" s="1145"/>
      <c r="FG22" s="1062"/>
      <c r="FH22" s="1063"/>
      <c r="FI22" s="1145"/>
      <c r="FJ22" s="1062"/>
      <c r="FK22" s="1063"/>
      <c r="FL22" s="208"/>
    </row>
    <row r="23" spans="1:168" ht="45" customHeight="1">
      <c r="A23" s="220" t="s">
        <v>652</v>
      </c>
      <c r="B23" s="210" t="s">
        <v>349</v>
      </c>
      <c r="C23" s="452" t="str">
        <f>C41</f>
        <v>工事種別</v>
      </c>
      <c r="D23" s="1039" t="str">
        <f t="shared" ref="D23:E23" si="33">D41</f>
        <v>電気工事</v>
      </c>
      <c r="E23" s="1040">
        <f t="shared" si="33"/>
        <v>0</v>
      </c>
      <c r="F23" s="452" t="str">
        <f>F41</f>
        <v>工事種別</v>
      </c>
      <c r="G23" s="1189" t="str">
        <f t="shared" ref="G23:H23" si="34">G41</f>
        <v>電気工事、維持修繕工事</v>
      </c>
      <c r="H23" s="1190">
        <f t="shared" si="34"/>
        <v>0</v>
      </c>
      <c r="I23" s="453" t="str">
        <f t="shared" ref="I23:L23" si="35">I41</f>
        <v>工事種別</v>
      </c>
      <c r="J23" s="1035" t="str">
        <f t="shared" si="35"/>
        <v>電気工事、維持修繕工事</v>
      </c>
      <c r="K23" s="1036"/>
      <c r="L23" s="453" t="str">
        <f t="shared" si="35"/>
        <v>工事種別</v>
      </c>
      <c r="M23" s="1035" t="str">
        <f>M41</f>
        <v>電気工事</v>
      </c>
      <c r="N23" s="1036"/>
      <c r="O23" s="1077">
        <f t="shared" ref="O23:Q23" si="36">O41</f>
        <v>0</v>
      </c>
      <c r="P23" s="1062">
        <f t="shared" si="36"/>
        <v>0</v>
      </c>
      <c r="Q23" s="1063">
        <f t="shared" si="36"/>
        <v>0</v>
      </c>
      <c r="R23" s="454"/>
      <c r="S23" s="455"/>
      <c r="T23" s="456"/>
      <c r="U23" s="1077">
        <f t="shared" ref="U23:AE23" si="37">U41</f>
        <v>0</v>
      </c>
      <c r="V23" s="1062">
        <f t="shared" si="37"/>
        <v>0</v>
      </c>
      <c r="W23" s="1063">
        <f t="shared" si="37"/>
        <v>0</v>
      </c>
      <c r="X23" s="1077">
        <f t="shared" si="37"/>
        <v>0</v>
      </c>
      <c r="Y23" s="1062">
        <f t="shared" si="37"/>
        <v>0</v>
      </c>
      <c r="Z23" s="1063">
        <f t="shared" si="37"/>
        <v>0</v>
      </c>
      <c r="AA23" s="453" t="str">
        <f t="shared" si="37"/>
        <v>工事種別</v>
      </c>
      <c r="AB23" s="1035" t="str">
        <f t="shared" si="37"/>
        <v>電気工事、維持修繕工事</v>
      </c>
      <c r="AC23" s="1036"/>
      <c r="AD23" s="453" t="str">
        <f>AD41</f>
        <v>工事種別</v>
      </c>
      <c r="AE23" s="1035" t="str">
        <f t="shared" si="37"/>
        <v>電気工事</v>
      </c>
      <c r="AF23" s="1036"/>
      <c r="AG23" s="452" t="str">
        <f>AG41</f>
        <v>工事種別</v>
      </c>
      <c r="AH23" s="1039" t="str">
        <f t="shared" ref="AH23:AI23" si="38">AH41</f>
        <v>電気工事、維持修繕工事</v>
      </c>
      <c r="AI23" s="1040" t="str">
        <f t="shared" si="38"/>
        <v/>
      </c>
      <c r="AJ23" s="454"/>
      <c r="AK23" s="455"/>
      <c r="AL23" s="456"/>
      <c r="AM23" s="1077">
        <f t="shared" ref="AM23:AW23" si="39">AM41</f>
        <v>0</v>
      </c>
      <c r="AN23" s="1062">
        <f t="shared" si="39"/>
        <v>0</v>
      </c>
      <c r="AO23" s="1063">
        <f t="shared" si="39"/>
        <v>0</v>
      </c>
      <c r="AP23" s="1077">
        <f t="shared" si="39"/>
        <v>0</v>
      </c>
      <c r="AQ23" s="1062">
        <f t="shared" si="39"/>
        <v>0</v>
      </c>
      <c r="AR23" s="1063">
        <f t="shared" si="39"/>
        <v>0</v>
      </c>
      <c r="AS23" s="453" t="str">
        <f t="shared" si="39"/>
        <v>工事種別</v>
      </c>
      <c r="AT23" s="1035" t="str">
        <f t="shared" si="39"/>
        <v>電気工事、維持修繕工事</v>
      </c>
      <c r="AU23" s="1036"/>
      <c r="AV23" s="453" t="str">
        <f t="shared" si="39"/>
        <v>工事種別</v>
      </c>
      <c r="AW23" s="1035" t="str">
        <f t="shared" si="39"/>
        <v>電気工事</v>
      </c>
      <c r="AX23" s="1036"/>
      <c r="AY23" s="452" t="str">
        <f>AY41</f>
        <v>工事種別</v>
      </c>
      <c r="AZ23" s="1039" t="str">
        <f t="shared" ref="AZ23:BA23" si="40">AZ41</f>
        <v>電気工事、維持修繕工事</v>
      </c>
      <c r="BA23" s="1040" t="str">
        <f t="shared" si="40"/>
        <v/>
      </c>
      <c r="BB23" s="454"/>
      <c r="BC23" s="455"/>
      <c r="BD23" s="456"/>
      <c r="BE23" s="1077">
        <f t="shared" ref="BE23:BO23" si="41">BE41</f>
        <v>0</v>
      </c>
      <c r="BF23" s="1062">
        <f t="shared" si="41"/>
        <v>0</v>
      </c>
      <c r="BG23" s="1063">
        <f t="shared" si="41"/>
        <v>0</v>
      </c>
      <c r="BH23" s="1077">
        <f t="shared" si="41"/>
        <v>0</v>
      </c>
      <c r="BI23" s="1062">
        <f t="shared" si="41"/>
        <v>0</v>
      </c>
      <c r="BJ23" s="1063">
        <f t="shared" si="41"/>
        <v>0</v>
      </c>
      <c r="BK23" s="453" t="str">
        <f t="shared" si="41"/>
        <v>工事種別</v>
      </c>
      <c r="BL23" s="1035" t="str">
        <f t="shared" si="41"/>
        <v>電気工事、維持修繕工事</v>
      </c>
      <c r="BM23" s="1036"/>
      <c r="BN23" s="453" t="str">
        <f t="shared" si="41"/>
        <v>工事種別</v>
      </c>
      <c r="BO23" s="1035" t="str">
        <f t="shared" si="41"/>
        <v>電気工事</v>
      </c>
      <c r="BP23" s="1036"/>
      <c r="BQ23" s="452" t="str">
        <f>BQ41</f>
        <v>工事種別</v>
      </c>
      <c r="BR23" s="1039" t="str">
        <f t="shared" ref="BR23:BS23" si="42">BR41</f>
        <v>電気工事、維持修繕工事</v>
      </c>
      <c r="BS23" s="1040" t="str">
        <f t="shared" si="42"/>
        <v/>
      </c>
      <c r="BT23" s="454"/>
      <c r="BU23" s="455"/>
      <c r="BV23" s="456"/>
      <c r="BW23" s="1077">
        <f t="shared" ref="BW23:EG23" si="43">BW41</f>
        <v>0</v>
      </c>
      <c r="BX23" s="1062">
        <f t="shared" si="43"/>
        <v>0</v>
      </c>
      <c r="BY23" s="1063">
        <f t="shared" si="43"/>
        <v>0</v>
      </c>
      <c r="BZ23" s="1070" t="str">
        <f>BZ41</f>
        <v>令和６年度及び令和７年度における島根県との防災協定の締結実績</v>
      </c>
      <c r="CA23" s="1071"/>
      <c r="CB23" s="1072"/>
      <c r="CC23" s="1070" t="str">
        <f>CC41</f>
        <v>令和６年度及び令和７年度における島根県との防災協定の締結実績</v>
      </c>
      <c r="CD23" s="1071"/>
      <c r="CE23" s="1072"/>
      <c r="CF23" s="1077">
        <f t="shared" si="43"/>
        <v>0</v>
      </c>
      <c r="CG23" s="1062">
        <f t="shared" si="43"/>
        <v>0</v>
      </c>
      <c r="CH23" s="1063">
        <f t="shared" si="43"/>
        <v>0</v>
      </c>
      <c r="CI23" s="1070" t="str">
        <f>CI41</f>
        <v>令和６年度及び令和７年度における島根県との家畜伝染病防疫協定の締結実績</v>
      </c>
      <c r="CJ23" s="1071"/>
      <c r="CK23" s="1072"/>
      <c r="CL23" s="1070" t="str">
        <f>CL41</f>
        <v>令和６年度及び令和７年度における島根県との家畜伝染病防疫協定の締結実績</v>
      </c>
      <c r="CM23" s="1071"/>
      <c r="CN23" s="1072"/>
      <c r="CO23" s="1077">
        <f t="shared" si="11"/>
        <v>0</v>
      </c>
      <c r="CP23" s="1062">
        <f t="shared" si="11"/>
        <v>0</v>
      </c>
      <c r="CQ23" s="1063">
        <f t="shared" si="11"/>
        <v>0</v>
      </c>
      <c r="CR23" s="1077">
        <f t="shared" ref="CR23:CT23" si="44">CR41</f>
        <v>0</v>
      </c>
      <c r="CS23" s="1062">
        <f t="shared" si="44"/>
        <v>0</v>
      </c>
      <c r="CT23" s="1171">
        <f t="shared" si="44"/>
        <v>0</v>
      </c>
      <c r="CU23" s="1077">
        <f t="shared" si="43"/>
        <v>0</v>
      </c>
      <c r="CV23" s="1062">
        <f t="shared" si="43"/>
        <v>0</v>
      </c>
      <c r="CW23" s="1063">
        <f t="shared" si="43"/>
        <v>0</v>
      </c>
      <c r="CX23" s="1077">
        <f t="shared" ref="CX23:CZ23" si="45">CX41</f>
        <v>0</v>
      </c>
      <c r="CY23" s="1062">
        <f t="shared" si="45"/>
        <v>0</v>
      </c>
      <c r="CZ23" s="1063">
        <f t="shared" si="45"/>
        <v>0</v>
      </c>
      <c r="DA23" s="1077">
        <f t="shared" si="43"/>
        <v>0</v>
      </c>
      <c r="DB23" s="1062">
        <f t="shared" si="43"/>
        <v>0</v>
      </c>
      <c r="DC23" s="1063">
        <f t="shared" si="43"/>
        <v>0</v>
      </c>
      <c r="DD23" s="1077">
        <f t="shared" ref="DD23:DF23" si="46">DD41</f>
        <v>0</v>
      </c>
      <c r="DE23" s="1062">
        <f t="shared" si="46"/>
        <v>0</v>
      </c>
      <c r="DF23" s="1063">
        <f t="shared" si="46"/>
        <v>0</v>
      </c>
      <c r="DG23" s="1077">
        <f t="shared" ref="DG23:DI23" si="47">DG41</f>
        <v>0</v>
      </c>
      <c r="DH23" s="1062">
        <f t="shared" si="47"/>
        <v>0</v>
      </c>
      <c r="DI23" s="1063">
        <f t="shared" si="47"/>
        <v>0</v>
      </c>
      <c r="DJ23" s="1067"/>
      <c r="DK23" s="1068"/>
      <c r="DL23" s="1069"/>
      <c r="DM23" s="1067"/>
      <c r="DN23" s="1068"/>
      <c r="DO23" s="1069"/>
      <c r="DP23" s="1077">
        <f t="shared" si="15"/>
        <v>0</v>
      </c>
      <c r="DQ23" s="1062">
        <f t="shared" si="15"/>
        <v>0</v>
      </c>
      <c r="DR23" s="1063">
        <f t="shared" si="15"/>
        <v>0</v>
      </c>
      <c r="DS23" s="1067"/>
      <c r="DT23" s="1068"/>
      <c r="DU23" s="1069"/>
      <c r="DV23" s="1077">
        <f t="shared" si="43"/>
        <v>0</v>
      </c>
      <c r="DW23" s="1062">
        <f t="shared" si="43"/>
        <v>0</v>
      </c>
      <c r="DX23" s="1063">
        <f t="shared" si="43"/>
        <v>0</v>
      </c>
      <c r="DY23" s="1005">
        <f t="shared" si="10"/>
        <v>0</v>
      </c>
      <c r="DZ23" s="1009">
        <f t="shared" si="10"/>
        <v>0</v>
      </c>
      <c r="EA23" s="1010">
        <f t="shared" si="10"/>
        <v>0</v>
      </c>
      <c r="EB23" s="1014"/>
      <c r="EC23" s="1017"/>
      <c r="ED23" s="1018"/>
      <c r="EE23" s="1077">
        <f t="shared" si="43"/>
        <v>0</v>
      </c>
      <c r="EF23" s="1062">
        <f t="shared" si="43"/>
        <v>0</v>
      </c>
      <c r="EG23" s="1063">
        <f t="shared" si="43"/>
        <v>0</v>
      </c>
      <c r="EH23" s="454"/>
      <c r="EI23" s="455"/>
      <c r="EJ23" s="456"/>
      <c r="EK23" s="454"/>
      <c r="EL23" s="455"/>
      <c r="EM23" s="456"/>
      <c r="EN23" s="454"/>
      <c r="EO23" s="455"/>
      <c r="EP23" s="456"/>
      <c r="EQ23" s="454"/>
      <c r="ER23" s="455"/>
      <c r="ES23" s="456"/>
      <c r="ET23" s="453" t="str">
        <f t="shared" ref="ET23:FE23" si="48">ET41</f>
        <v>工事種別</v>
      </c>
      <c r="EU23" s="1035" t="str">
        <f t="shared" si="48"/>
        <v>電気工事、維持修繕工事</v>
      </c>
      <c r="EV23" s="1036"/>
      <c r="EW23" s="1077">
        <f t="shared" si="48"/>
        <v>0</v>
      </c>
      <c r="EX23" s="1062">
        <f t="shared" si="48"/>
        <v>0</v>
      </c>
      <c r="EY23" s="1063">
        <f t="shared" si="48"/>
        <v>0</v>
      </c>
      <c r="EZ23" s="1077">
        <f t="shared" si="48"/>
        <v>0</v>
      </c>
      <c r="FA23" s="1062">
        <f t="shared" si="48"/>
        <v>0</v>
      </c>
      <c r="FB23" s="1063">
        <f t="shared" si="48"/>
        <v>0</v>
      </c>
      <c r="FC23" s="1145">
        <f t="shared" si="48"/>
        <v>0</v>
      </c>
      <c r="FD23" s="1062">
        <f t="shared" si="48"/>
        <v>0</v>
      </c>
      <c r="FE23" s="1063">
        <f t="shared" si="48"/>
        <v>0</v>
      </c>
      <c r="FF23" s="1145"/>
      <c r="FG23" s="1062"/>
      <c r="FH23" s="1063"/>
      <c r="FI23" s="1145"/>
      <c r="FJ23" s="1062"/>
      <c r="FK23" s="1063"/>
      <c r="FL23" s="208"/>
    </row>
    <row r="24" spans="1:168" ht="45" customHeight="1">
      <c r="A24" s="220" t="s">
        <v>652</v>
      </c>
      <c r="B24" s="210" t="s">
        <v>350</v>
      </c>
      <c r="C24" s="452" t="str">
        <f t="shared" ref="C24:E24" si="49">C42</f>
        <v>建設工事の種類</v>
      </c>
      <c r="D24" s="1039" t="str">
        <f t="shared" si="49"/>
        <v>電気工事</v>
      </c>
      <c r="E24" s="1040">
        <f t="shared" si="49"/>
        <v>0</v>
      </c>
      <c r="F24" s="452" t="str">
        <f t="shared" ref="F24:M24" si="50">F42</f>
        <v>建設工事の種類</v>
      </c>
      <c r="G24" s="1039" t="str">
        <f t="shared" ref="G24:H24" si="51">G42</f>
        <v>電気工事</v>
      </c>
      <c r="H24" s="1040">
        <f t="shared" si="51"/>
        <v>0</v>
      </c>
      <c r="I24" s="453" t="str">
        <f t="shared" si="50"/>
        <v>建設工事の種類</v>
      </c>
      <c r="J24" s="1035" t="str">
        <f t="shared" si="50"/>
        <v>電気工事</v>
      </c>
      <c r="K24" s="1036"/>
      <c r="L24" s="453" t="str">
        <f t="shared" si="50"/>
        <v>建設工事の種類</v>
      </c>
      <c r="M24" s="1035" t="str">
        <f t="shared" si="50"/>
        <v>電気工事</v>
      </c>
      <c r="N24" s="1036"/>
      <c r="O24" s="1077">
        <f t="shared" ref="O24:Q24" si="52">O42</f>
        <v>0</v>
      </c>
      <c r="P24" s="1062">
        <f t="shared" si="52"/>
        <v>0</v>
      </c>
      <c r="Q24" s="1063">
        <f t="shared" si="52"/>
        <v>0</v>
      </c>
      <c r="R24" s="454"/>
      <c r="S24" s="455"/>
      <c r="T24" s="456"/>
      <c r="U24" s="1077">
        <f t="shared" ref="U24:AI24" si="53">U42</f>
        <v>0</v>
      </c>
      <c r="V24" s="1062">
        <f t="shared" si="53"/>
        <v>0</v>
      </c>
      <c r="W24" s="1063">
        <f t="shared" si="53"/>
        <v>0</v>
      </c>
      <c r="X24" s="1077">
        <f t="shared" si="53"/>
        <v>0</v>
      </c>
      <c r="Y24" s="1062">
        <f t="shared" si="53"/>
        <v>0</v>
      </c>
      <c r="Z24" s="1063">
        <f t="shared" si="53"/>
        <v>0</v>
      </c>
      <c r="AA24" s="453" t="str">
        <f t="shared" si="53"/>
        <v>建設工事の種類</v>
      </c>
      <c r="AB24" s="1035" t="str">
        <f t="shared" si="53"/>
        <v>電気工事</v>
      </c>
      <c r="AC24" s="1036"/>
      <c r="AD24" s="453" t="str">
        <f>AD42</f>
        <v>建設工事の種類</v>
      </c>
      <c r="AE24" s="1035" t="str">
        <f t="shared" si="53"/>
        <v>電気工事</v>
      </c>
      <c r="AF24" s="1036"/>
      <c r="AG24" s="452" t="str">
        <f t="shared" si="53"/>
        <v>建設工事の種類</v>
      </c>
      <c r="AH24" s="1039" t="str">
        <f t="shared" si="53"/>
        <v>電気工事</v>
      </c>
      <c r="AI24" s="1040" t="str">
        <f t="shared" si="53"/>
        <v/>
      </c>
      <c r="AJ24" s="454"/>
      <c r="AK24" s="455"/>
      <c r="AL24" s="456"/>
      <c r="AM24" s="1077">
        <f t="shared" ref="AM24:BA24" si="54">AM42</f>
        <v>0</v>
      </c>
      <c r="AN24" s="1062">
        <f t="shared" si="54"/>
        <v>0</v>
      </c>
      <c r="AO24" s="1063">
        <f t="shared" si="54"/>
        <v>0</v>
      </c>
      <c r="AP24" s="1077">
        <f t="shared" si="54"/>
        <v>0</v>
      </c>
      <c r="AQ24" s="1062">
        <f t="shared" si="54"/>
        <v>0</v>
      </c>
      <c r="AR24" s="1063">
        <f t="shared" si="54"/>
        <v>0</v>
      </c>
      <c r="AS24" s="453" t="str">
        <f t="shared" si="54"/>
        <v>建設工事の種類</v>
      </c>
      <c r="AT24" s="1035" t="str">
        <f t="shared" si="54"/>
        <v>電気工事</v>
      </c>
      <c r="AU24" s="1036"/>
      <c r="AV24" s="453" t="str">
        <f t="shared" si="54"/>
        <v>建設工事の種類</v>
      </c>
      <c r="AW24" s="1035" t="str">
        <f t="shared" si="54"/>
        <v>電気工事</v>
      </c>
      <c r="AX24" s="1036"/>
      <c r="AY24" s="452" t="str">
        <f t="shared" si="54"/>
        <v>建設工事の種類</v>
      </c>
      <c r="AZ24" s="1039" t="str">
        <f t="shared" si="54"/>
        <v>電気工事</v>
      </c>
      <c r="BA24" s="1040" t="str">
        <f t="shared" si="54"/>
        <v/>
      </c>
      <c r="BB24" s="454"/>
      <c r="BC24" s="455"/>
      <c r="BD24" s="456"/>
      <c r="BE24" s="1077">
        <f t="shared" ref="BE24:BS24" si="55">BE42</f>
        <v>0</v>
      </c>
      <c r="BF24" s="1062">
        <f t="shared" si="55"/>
        <v>0</v>
      </c>
      <c r="BG24" s="1063">
        <f t="shared" si="55"/>
        <v>0</v>
      </c>
      <c r="BH24" s="1077">
        <f t="shared" si="55"/>
        <v>0</v>
      </c>
      <c r="BI24" s="1062">
        <f t="shared" si="55"/>
        <v>0</v>
      </c>
      <c r="BJ24" s="1063">
        <f t="shared" si="55"/>
        <v>0</v>
      </c>
      <c r="BK24" s="453" t="str">
        <f t="shared" si="55"/>
        <v>建設工事の種類</v>
      </c>
      <c r="BL24" s="1035" t="str">
        <f t="shared" si="55"/>
        <v>電気工事</v>
      </c>
      <c r="BM24" s="1036"/>
      <c r="BN24" s="453" t="str">
        <f t="shared" si="55"/>
        <v>建設工事の種類</v>
      </c>
      <c r="BO24" s="1035" t="str">
        <f t="shared" si="55"/>
        <v>電気工事</v>
      </c>
      <c r="BP24" s="1036"/>
      <c r="BQ24" s="452" t="str">
        <f t="shared" si="55"/>
        <v>建設工事の種類</v>
      </c>
      <c r="BR24" s="1039" t="str">
        <f t="shared" si="55"/>
        <v>電気工事</v>
      </c>
      <c r="BS24" s="1040" t="str">
        <f t="shared" si="55"/>
        <v/>
      </c>
      <c r="BT24" s="454"/>
      <c r="BU24" s="455"/>
      <c r="BV24" s="456"/>
      <c r="BW24" s="1077">
        <f t="shared" ref="BW24:EG24" si="56">BW42</f>
        <v>0</v>
      </c>
      <c r="BX24" s="1062">
        <f t="shared" si="56"/>
        <v>0</v>
      </c>
      <c r="BY24" s="1063">
        <f t="shared" si="56"/>
        <v>0</v>
      </c>
      <c r="BZ24" s="1073"/>
      <c r="CA24" s="1074"/>
      <c r="CB24" s="1075"/>
      <c r="CC24" s="1073"/>
      <c r="CD24" s="1074"/>
      <c r="CE24" s="1075"/>
      <c r="CF24" s="1077">
        <f t="shared" si="56"/>
        <v>0</v>
      </c>
      <c r="CG24" s="1062">
        <f t="shared" si="56"/>
        <v>0</v>
      </c>
      <c r="CH24" s="1063">
        <f t="shared" si="56"/>
        <v>0</v>
      </c>
      <c r="CI24" s="1073"/>
      <c r="CJ24" s="1074"/>
      <c r="CK24" s="1075"/>
      <c r="CL24" s="1073"/>
      <c r="CM24" s="1074"/>
      <c r="CN24" s="1075"/>
      <c r="CO24" s="1077">
        <f t="shared" si="11"/>
        <v>0</v>
      </c>
      <c r="CP24" s="1062">
        <f t="shared" si="11"/>
        <v>0</v>
      </c>
      <c r="CQ24" s="1063">
        <f t="shared" si="11"/>
        <v>0</v>
      </c>
      <c r="CR24" s="1077">
        <f t="shared" ref="CR24:CT24" si="57">CR42</f>
        <v>0</v>
      </c>
      <c r="CS24" s="1062">
        <f t="shared" si="57"/>
        <v>0</v>
      </c>
      <c r="CT24" s="1171">
        <f t="shared" si="57"/>
        <v>0</v>
      </c>
      <c r="CU24" s="1077">
        <f t="shared" si="56"/>
        <v>0</v>
      </c>
      <c r="CV24" s="1062">
        <f t="shared" si="56"/>
        <v>0</v>
      </c>
      <c r="CW24" s="1063">
        <f t="shared" si="56"/>
        <v>0</v>
      </c>
      <c r="CX24" s="1077">
        <f t="shared" ref="CX24:CZ24" si="58">CX42</f>
        <v>0</v>
      </c>
      <c r="CY24" s="1062">
        <f t="shared" si="58"/>
        <v>0</v>
      </c>
      <c r="CZ24" s="1063">
        <f t="shared" si="58"/>
        <v>0</v>
      </c>
      <c r="DA24" s="1077">
        <f t="shared" si="56"/>
        <v>0</v>
      </c>
      <c r="DB24" s="1062">
        <f t="shared" si="56"/>
        <v>0</v>
      </c>
      <c r="DC24" s="1063">
        <f t="shared" si="56"/>
        <v>0</v>
      </c>
      <c r="DD24" s="1077">
        <f t="shared" ref="DD24:DF24" si="59">DD42</f>
        <v>0</v>
      </c>
      <c r="DE24" s="1062">
        <f t="shared" si="59"/>
        <v>0</v>
      </c>
      <c r="DF24" s="1063">
        <f t="shared" si="59"/>
        <v>0</v>
      </c>
      <c r="DG24" s="1077">
        <f t="shared" ref="DG24:DI24" si="60">DG42</f>
        <v>0</v>
      </c>
      <c r="DH24" s="1062">
        <f t="shared" si="60"/>
        <v>0</v>
      </c>
      <c r="DI24" s="1063">
        <f t="shared" si="60"/>
        <v>0</v>
      </c>
      <c r="DJ24" s="1073"/>
      <c r="DK24" s="1074"/>
      <c r="DL24" s="1075"/>
      <c r="DM24" s="1073"/>
      <c r="DN24" s="1074"/>
      <c r="DO24" s="1075"/>
      <c r="DP24" s="1077">
        <f t="shared" si="15"/>
        <v>0</v>
      </c>
      <c r="DQ24" s="1062">
        <f t="shared" si="15"/>
        <v>0</v>
      </c>
      <c r="DR24" s="1063">
        <f t="shared" si="15"/>
        <v>0</v>
      </c>
      <c r="DS24" s="1073"/>
      <c r="DT24" s="1074"/>
      <c r="DU24" s="1075"/>
      <c r="DV24" s="1077">
        <f t="shared" si="56"/>
        <v>0</v>
      </c>
      <c r="DW24" s="1062">
        <f t="shared" si="56"/>
        <v>0</v>
      </c>
      <c r="DX24" s="1063">
        <f t="shared" si="56"/>
        <v>0</v>
      </c>
      <c r="DY24" s="1006">
        <f t="shared" si="10"/>
        <v>0</v>
      </c>
      <c r="DZ24" s="1011">
        <f t="shared" si="10"/>
        <v>0</v>
      </c>
      <c r="EA24" s="1012">
        <f t="shared" si="10"/>
        <v>0</v>
      </c>
      <c r="EB24" s="820" t="str">
        <f t="shared" si="10"/>
        <v>対象ＩＣＴ工種</v>
      </c>
      <c r="EC24" s="1019" t="str">
        <f t="shared" si="10"/>
        <v>舗装工（修繕工）、舗装工</v>
      </c>
      <c r="ED24" s="1020"/>
      <c r="EE24" s="1077">
        <f t="shared" si="56"/>
        <v>0</v>
      </c>
      <c r="EF24" s="1062">
        <f t="shared" si="56"/>
        <v>0</v>
      </c>
      <c r="EG24" s="1063">
        <f t="shared" si="56"/>
        <v>0</v>
      </c>
      <c r="EH24" s="454"/>
      <c r="EI24" s="455"/>
      <c r="EJ24" s="456"/>
      <c r="EK24" s="454"/>
      <c r="EL24" s="455"/>
      <c r="EM24" s="456"/>
      <c r="EN24" s="454"/>
      <c r="EO24" s="455"/>
      <c r="EP24" s="456"/>
      <c r="EQ24" s="454"/>
      <c r="ER24" s="455"/>
      <c r="ES24" s="456"/>
      <c r="ET24" s="453" t="str">
        <f t="shared" ref="ET24:FE24" si="61">ET42</f>
        <v>建設工事の種類</v>
      </c>
      <c r="EU24" s="1035" t="str">
        <f t="shared" si="61"/>
        <v>電気工事</v>
      </c>
      <c r="EV24" s="1036"/>
      <c r="EW24" s="1077">
        <f t="shared" si="61"/>
        <v>0</v>
      </c>
      <c r="EX24" s="1062">
        <f t="shared" si="61"/>
        <v>0</v>
      </c>
      <c r="EY24" s="1063">
        <f t="shared" si="61"/>
        <v>0</v>
      </c>
      <c r="EZ24" s="1077">
        <f t="shared" si="61"/>
        <v>0</v>
      </c>
      <c r="FA24" s="1062">
        <f t="shared" si="61"/>
        <v>0</v>
      </c>
      <c r="FB24" s="1063">
        <f t="shared" si="61"/>
        <v>0</v>
      </c>
      <c r="FC24" s="1145">
        <f t="shared" si="61"/>
        <v>0</v>
      </c>
      <c r="FD24" s="1062">
        <f t="shared" si="61"/>
        <v>0</v>
      </c>
      <c r="FE24" s="1063">
        <f t="shared" si="61"/>
        <v>0</v>
      </c>
      <c r="FF24" s="1145"/>
      <c r="FG24" s="1062"/>
      <c r="FH24" s="1063"/>
      <c r="FI24" s="1145"/>
      <c r="FJ24" s="1062"/>
      <c r="FK24" s="1063"/>
      <c r="FL24" s="208"/>
    </row>
    <row r="25" spans="1:168" ht="38.5" thickBot="1">
      <c r="A25" s="220" t="s">
        <v>652</v>
      </c>
      <c r="B25" s="210" t="s">
        <v>340</v>
      </c>
      <c r="C25" s="457" t="str">
        <f t="shared" ref="C25:E25" si="62">C43</f>
        <v>対象</v>
      </c>
      <c r="D25" s="458" t="str">
        <f t="shared" si="62"/>
        <v>該当件数</v>
      </c>
      <c r="E25" s="459" t="str">
        <f t="shared" si="62"/>
        <v>平均点</v>
      </c>
      <c r="F25" s="457" t="str">
        <f t="shared" ref="F25:H25" si="63">F43</f>
        <v>対象</v>
      </c>
      <c r="G25" s="458" t="str">
        <f t="shared" si="63"/>
        <v>該当件数</v>
      </c>
      <c r="H25" s="459" t="str">
        <f t="shared" si="63"/>
        <v>平均点</v>
      </c>
      <c r="I25" s="457" t="str">
        <f>I43</f>
        <v>項目名</v>
      </c>
      <c r="J25" s="458" t="str">
        <f>J43</f>
        <v>工事①</v>
      </c>
      <c r="K25" s="460" t="str">
        <f>K43</f>
        <v>工事②</v>
      </c>
      <c r="L25" s="457" t="str">
        <f>L43</f>
        <v>表彰区分</v>
      </c>
      <c r="M25" s="1187" t="str">
        <f>M43</f>
        <v>実績</v>
      </c>
      <c r="N25" s="1188"/>
      <c r="O25" s="457" t="str">
        <f>O43</f>
        <v>受賞企業</v>
      </c>
      <c r="P25" s="1187" t="str">
        <f>P43</f>
        <v>企業名</v>
      </c>
      <c r="Q25" s="1188"/>
      <c r="R25" s="461"/>
      <c r="S25" s="462"/>
      <c r="T25" s="463"/>
      <c r="U25" s="457" t="str">
        <f>U43</f>
        <v>項目名</v>
      </c>
      <c r="V25" s="1048" t="str">
        <f>V43</f>
        <v>ユニット数</v>
      </c>
      <c r="W25" s="1049"/>
      <c r="X25" s="457" t="str">
        <f t="shared" ref="X25:Y27" si="64">X43</f>
        <v>項目名</v>
      </c>
      <c r="Y25" s="1048" t="str">
        <f t="shared" si="64"/>
        <v>状況</v>
      </c>
      <c r="Z25" s="1049"/>
      <c r="AA25" s="457" t="str">
        <f t="shared" ref="AA25:AE26" si="65">AA43</f>
        <v>項目名</v>
      </c>
      <c r="AB25" s="458" t="str">
        <f t="shared" si="65"/>
        <v>工事①</v>
      </c>
      <c r="AC25" s="460" t="str">
        <f t="shared" si="65"/>
        <v>工事②</v>
      </c>
      <c r="AD25" s="457" t="str">
        <f t="shared" si="65"/>
        <v>項目名</v>
      </c>
      <c r="AE25" s="1048" t="str">
        <f t="shared" si="65"/>
        <v>実績</v>
      </c>
      <c r="AF25" s="1049"/>
      <c r="AG25" s="457" t="str">
        <f t="shared" ref="AG25:AI26" si="66">AG43</f>
        <v>該当企業</v>
      </c>
      <c r="AH25" s="464" t="str">
        <f t="shared" si="66"/>
        <v>件数</v>
      </c>
      <c r="AI25" s="465" t="str">
        <f t="shared" si="66"/>
        <v>平均点</v>
      </c>
      <c r="AJ25" s="461"/>
      <c r="AK25" s="462"/>
      <c r="AL25" s="463"/>
      <c r="AM25" s="457" t="str">
        <f>AM43</f>
        <v>項目名</v>
      </c>
      <c r="AN25" s="1048" t="str">
        <f>AN43</f>
        <v>ユニット数</v>
      </c>
      <c r="AO25" s="1049"/>
      <c r="AP25" s="457" t="str">
        <f t="shared" ref="AP25:AQ27" si="67">AP43</f>
        <v>項目名</v>
      </c>
      <c r="AQ25" s="1048" t="str">
        <f t="shared" si="67"/>
        <v>状況</v>
      </c>
      <c r="AR25" s="1049"/>
      <c r="AS25" s="457" t="str">
        <f t="shared" ref="AS25:AW26" si="68">AS43</f>
        <v>項目名</v>
      </c>
      <c r="AT25" s="458" t="str">
        <f t="shared" si="68"/>
        <v>工事①</v>
      </c>
      <c r="AU25" s="460" t="str">
        <f t="shared" si="68"/>
        <v>工事②</v>
      </c>
      <c r="AV25" s="457" t="str">
        <f t="shared" si="68"/>
        <v>項目名</v>
      </c>
      <c r="AW25" s="1048" t="str">
        <f t="shared" si="68"/>
        <v>実績</v>
      </c>
      <c r="AX25" s="1049"/>
      <c r="AY25" s="466" t="str">
        <f t="shared" ref="AY25:BA25" si="69">AY43</f>
        <v>該当企業</v>
      </c>
      <c r="AZ25" s="464" t="str">
        <f t="shared" si="69"/>
        <v>件数</v>
      </c>
      <c r="BA25" s="465" t="str">
        <f t="shared" si="69"/>
        <v>平均点</v>
      </c>
      <c r="BB25" s="461"/>
      <c r="BC25" s="462"/>
      <c r="BD25" s="463"/>
      <c r="BE25" s="457" t="str">
        <f>BE43</f>
        <v>項目名</v>
      </c>
      <c r="BF25" s="1048" t="str">
        <f>BF43</f>
        <v>ユニット数</v>
      </c>
      <c r="BG25" s="1049"/>
      <c r="BH25" s="457" t="str">
        <f t="shared" ref="BH25:BI27" si="70">BH43</f>
        <v>項目名</v>
      </c>
      <c r="BI25" s="1048" t="str">
        <f t="shared" si="70"/>
        <v>状況</v>
      </c>
      <c r="BJ25" s="1049"/>
      <c r="BK25" s="457" t="str">
        <f t="shared" ref="BK25:BO26" si="71">BK43</f>
        <v>項目名</v>
      </c>
      <c r="BL25" s="458" t="str">
        <f t="shared" si="71"/>
        <v>工事①</v>
      </c>
      <c r="BM25" s="460" t="str">
        <f t="shared" si="71"/>
        <v>工事②</v>
      </c>
      <c r="BN25" s="457" t="str">
        <f t="shared" si="71"/>
        <v>項目名</v>
      </c>
      <c r="BO25" s="1048" t="str">
        <f t="shared" si="71"/>
        <v>実績</v>
      </c>
      <c r="BP25" s="1049"/>
      <c r="BQ25" s="467" t="str">
        <f t="shared" ref="BQ25:BS25" si="72">BQ43</f>
        <v>該当企業</v>
      </c>
      <c r="BR25" s="464" t="str">
        <f t="shared" si="72"/>
        <v>件数</v>
      </c>
      <c r="BS25" s="465" t="str">
        <f t="shared" si="72"/>
        <v>平均点</v>
      </c>
      <c r="BT25" s="461"/>
      <c r="BU25" s="462"/>
      <c r="BV25" s="463"/>
      <c r="BW25" s="457" t="str">
        <f t="shared" ref="BW25:DC26" si="73">BW43</f>
        <v>項目名</v>
      </c>
      <c r="BX25" s="458" t="str">
        <f t="shared" si="73"/>
        <v>令和４年度</v>
      </c>
      <c r="BY25" s="460" t="str">
        <f t="shared" si="73"/>
        <v>令和５年度</v>
      </c>
      <c r="BZ25" s="461" t="s">
        <v>272</v>
      </c>
      <c r="CA25" s="1078" t="s">
        <v>572</v>
      </c>
      <c r="CB25" s="1079"/>
      <c r="CC25" s="461" t="s">
        <v>272</v>
      </c>
      <c r="CD25" s="1078" t="s">
        <v>278</v>
      </c>
      <c r="CE25" s="1079"/>
      <c r="CF25" s="457" t="str">
        <f t="shared" si="73"/>
        <v>項目名</v>
      </c>
      <c r="CG25" s="458" t="str">
        <f t="shared" si="73"/>
        <v>令和４年度</v>
      </c>
      <c r="CH25" s="460" t="str">
        <f t="shared" si="73"/>
        <v>令和５年度</v>
      </c>
      <c r="CI25" s="461" t="s">
        <v>272</v>
      </c>
      <c r="CJ25" s="1078" t="s">
        <v>278</v>
      </c>
      <c r="CK25" s="1079"/>
      <c r="CL25" s="461" t="s">
        <v>272</v>
      </c>
      <c r="CM25" s="1078" t="s">
        <v>278</v>
      </c>
      <c r="CN25" s="1079"/>
      <c r="CO25" s="457" t="str">
        <f t="shared" si="11"/>
        <v>項目名</v>
      </c>
      <c r="CP25" s="458" t="str">
        <f t="shared" si="11"/>
        <v>令和４年度</v>
      </c>
      <c r="CQ25" s="460" t="str">
        <f t="shared" si="11"/>
        <v>令和５年度</v>
      </c>
      <c r="CR25" s="468" t="str">
        <f>CR43</f>
        <v>対象企業</v>
      </c>
      <c r="CS25" s="458" t="str">
        <f t="shared" ref="CS25:CT25" si="74">CS43</f>
        <v>ボランティア</v>
      </c>
      <c r="CT25" s="468" t="str">
        <f t="shared" si="74"/>
        <v>ﾊｰﾄﾌﾙ</v>
      </c>
      <c r="CU25" s="457" t="str">
        <f t="shared" si="73"/>
        <v>項目名</v>
      </c>
      <c r="CV25" s="458" t="str">
        <f t="shared" si="73"/>
        <v>令和４年度</v>
      </c>
      <c r="CW25" s="460" t="str">
        <f t="shared" si="73"/>
        <v>令和５年度</v>
      </c>
      <c r="CX25" s="457" t="str">
        <f t="shared" ref="CX25:CZ25" si="75">CX43</f>
        <v>項目名</v>
      </c>
      <c r="CY25" s="458" t="str">
        <f t="shared" si="75"/>
        <v>令和４年度</v>
      </c>
      <c r="CZ25" s="460" t="str">
        <f t="shared" si="75"/>
        <v>令和５年度</v>
      </c>
      <c r="DA25" s="457" t="str">
        <f t="shared" si="73"/>
        <v>項目名</v>
      </c>
      <c r="DB25" s="458" t="str">
        <f t="shared" si="73"/>
        <v>令和４年度</v>
      </c>
      <c r="DC25" s="460" t="str">
        <f t="shared" si="73"/>
        <v>令和５年度</v>
      </c>
      <c r="DD25" s="457" t="str">
        <f t="shared" ref="DD25:DF26" si="76">DD43</f>
        <v>項目名</v>
      </c>
      <c r="DE25" s="458" t="str">
        <f t="shared" si="76"/>
        <v>令和４年度</v>
      </c>
      <c r="DF25" s="460" t="str">
        <f t="shared" si="76"/>
        <v>令和５年度</v>
      </c>
      <c r="DG25" s="467" t="str">
        <f>DG43</f>
        <v>第1ｸﾞﾙｰﾌﾟ</v>
      </c>
      <c r="DH25" s="458" t="str">
        <f t="shared" ref="DH25" si="77">DH43</f>
        <v>第2ｸﾞﾙｰﾌﾟ</v>
      </c>
      <c r="DI25" s="459"/>
      <c r="DJ25" s="457" t="s">
        <v>272</v>
      </c>
      <c r="DK25" s="470" t="s">
        <v>278</v>
      </c>
      <c r="DL25" s="463"/>
      <c r="DM25" s="461" t="str">
        <f>DM43</f>
        <v>項目名</v>
      </c>
      <c r="DN25" s="462" t="str">
        <f>DN43</f>
        <v>生年月日</v>
      </c>
      <c r="DO25" s="463" t="str">
        <f>DO43</f>
        <v>年齢</v>
      </c>
      <c r="DP25" s="461" t="str">
        <f>DP43</f>
        <v>第1ｸﾞﾙｰﾌﾟ</v>
      </c>
      <c r="DQ25" s="462" t="str">
        <f>DQ43</f>
        <v>第2ｸﾞﾙｰﾌﾟ</v>
      </c>
      <c r="DR25" s="469"/>
      <c r="DS25" s="1177" t="str">
        <f>DS43</f>
        <v>項目名</v>
      </c>
      <c r="DT25" s="1178"/>
      <c r="DU25" s="459" t="str">
        <f>DU43</f>
        <v>状況</v>
      </c>
      <c r="DV25" s="457" t="str">
        <f>DV43</f>
        <v>項目名</v>
      </c>
      <c r="DW25" s="1048" t="str">
        <f>DW43</f>
        <v>状況</v>
      </c>
      <c r="DX25" s="1049"/>
      <c r="DY25" s="821" t="str">
        <f t="shared" si="10"/>
        <v>項目名</v>
      </c>
      <c r="DZ25" s="1021" t="str">
        <f t="shared" si="10"/>
        <v>状況</v>
      </c>
      <c r="EA25" s="1022"/>
      <c r="EB25" s="821" t="str">
        <f t="shared" si="10"/>
        <v>項目名</v>
      </c>
      <c r="EC25" s="1021" t="str">
        <f t="shared" si="10"/>
        <v>実績①</v>
      </c>
      <c r="ED25" s="1022"/>
      <c r="EE25" s="457" t="str">
        <f t="shared" ref="EE25:EG25" si="78">EE43</f>
        <v>項目名</v>
      </c>
      <c r="EF25" s="458" t="str">
        <f t="shared" si="78"/>
        <v>実績①</v>
      </c>
      <c r="EG25" s="460" t="str">
        <f t="shared" si="78"/>
        <v>実績②</v>
      </c>
      <c r="EH25" s="461"/>
      <c r="EI25" s="462"/>
      <c r="EJ25" s="463"/>
      <c r="EK25" s="461"/>
      <c r="EL25" s="462"/>
      <c r="EM25" s="463"/>
      <c r="EN25" s="461"/>
      <c r="EO25" s="462"/>
      <c r="EP25" s="463"/>
      <c r="EQ25" s="461"/>
      <c r="ER25" s="462"/>
      <c r="ES25" s="463"/>
      <c r="ET25" s="457" t="str">
        <f>ET43</f>
        <v>項目名</v>
      </c>
      <c r="EU25" s="458" t="str">
        <f>EU43</f>
        <v>工事①</v>
      </c>
      <c r="EV25" s="460" t="str">
        <f>EV43</f>
        <v>工事②</v>
      </c>
      <c r="EW25" s="457" t="str">
        <f>EW43</f>
        <v>項目名</v>
      </c>
      <c r="EX25" s="1078" t="str">
        <f>EX43</f>
        <v>状況</v>
      </c>
      <c r="EY25" s="1079"/>
      <c r="EZ25" s="457" t="str">
        <f>EZ43</f>
        <v>項目名</v>
      </c>
      <c r="FA25" s="1078" t="str">
        <f>FA43</f>
        <v>状況</v>
      </c>
      <c r="FB25" s="1079"/>
      <c r="FC25" s="471" t="str">
        <f t="shared" ref="FC25:FD27" si="79">FC43</f>
        <v>項目名</v>
      </c>
      <c r="FD25" s="1078" t="str">
        <f t="shared" si="79"/>
        <v>状況</v>
      </c>
      <c r="FE25" s="1079"/>
      <c r="FF25" s="471"/>
      <c r="FG25" s="1078"/>
      <c r="FH25" s="1079"/>
      <c r="FI25" s="471"/>
      <c r="FJ25" s="1078"/>
      <c r="FK25" s="1079"/>
      <c r="FL25" s="208"/>
    </row>
    <row r="26" spans="1:168" ht="39.75" customHeight="1">
      <c r="A26" s="220" t="s">
        <v>652</v>
      </c>
      <c r="B26" s="208">
        <v>1</v>
      </c>
      <c r="C26" s="472" t="str">
        <f t="shared" ref="C26:E26" si="80">C44</f>
        <v>第1ｸﾞﾙｰﾌﾟ</v>
      </c>
      <c r="D26" s="473" t="str">
        <f t="shared" si="80"/>
        <v/>
      </c>
      <c r="E26" s="474" t="str">
        <f t="shared" si="80"/>
        <v/>
      </c>
      <c r="F26" s="472" t="str">
        <f t="shared" ref="F26:H26" si="81">F44</f>
        <v>第1ｸﾞﾙｰﾌﾟ</v>
      </c>
      <c r="G26" s="475" t="str">
        <f t="shared" si="81"/>
        <v/>
      </c>
      <c r="H26" s="476" t="str">
        <f t="shared" si="81"/>
        <v/>
      </c>
      <c r="I26" s="477" t="str">
        <f t="shared" ref="I26:K29" si="82">I44</f>
        <v>工事名</v>
      </c>
      <c r="J26" s="478" t="str">
        <f t="shared" si="82"/>
        <v>申請なし</v>
      </c>
      <c r="K26" s="479" t="str">
        <f t="shared" si="82"/>
        <v>申請なし</v>
      </c>
      <c r="L26" s="1055" t="str">
        <f>L44</f>
        <v>申請なし</v>
      </c>
      <c r="M26" s="1041" t="str">
        <f>M44</f>
        <v/>
      </c>
      <c r="N26" s="1042"/>
      <c r="O26" s="477" t="s">
        <v>755</v>
      </c>
      <c r="P26" s="480">
        <f>COUNTIF($O$44:$O$53,O26)</f>
        <v>0</v>
      </c>
      <c r="Q26" s="481"/>
      <c r="R26" s="477"/>
      <c r="S26" s="482"/>
      <c r="T26" s="483"/>
      <c r="U26" s="484" t="str">
        <f>U44</f>
        <v>配置なし</v>
      </c>
      <c r="V26" s="1098" t="str">
        <f>V44</f>
        <v/>
      </c>
      <c r="W26" s="1099"/>
      <c r="X26" s="484" t="str">
        <f t="shared" si="64"/>
        <v>配置なし</v>
      </c>
      <c r="Y26" s="1041" t="str">
        <f t="shared" si="64"/>
        <v/>
      </c>
      <c r="Z26" s="1042"/>
      <c r="AA26" s="484" t="str">
        <f t="shared" si="65"/>
        <v>工事名</v>
      </c>
      <c r="AB26" s="482" t="str">
        <f t="shared" si="65"/>
        <v>配置なし</v>
      </c>
      <c r="AC26" s="483" t="str">
        <f t="shared" si="65"/>
        <v/>
      </c>
      <c r="AD26" s="1055" t="str">
        <f t="shared" si="65"/>
        <v>配置なし</v>
      </c>
      <c r="AE26" s="1041" t="str">
        <f t="shared" si="65"/>
        <v/>
      </c>
      <c r="AF26" s="1042"/>
      <c r="AG26" s="484" t="str">
        <f t="shared" si="66"/>
        <v>第1ｸﾞﾙｰﾌﾟ</v>
      </c>
      <c r="AH26" s="485" t="str">
        <f t="shared" si="66"/>
        <v/>
      </c>
      <c r="AI26" s="486" t="str">
        <f t="shared" si="66"/>
        <v/>
      </c>
      <c r="AJ26" s="477"/>
      <c r="AK26" s="482"/>
      <c r="AL26" s="483"/>
      <c r="AM26" s="484" t="str">
        <f>AM44</f>
        <v>配置なし</v>
      </c>
      <c r="AN26" s="1098" t="str">
        <f>AN44</f>
        <v/>
      </c>
      <c r="AO26" s="1099"/>
      <c r="AP26" s="484" t="str">
        <f t="shared" si="67"/>
        <v>配置なし</v>
      </c>
      <c r="AQ26" s="1041" t="str">
        <f t="shared" si="67"/>
        <v/>
      </c>
      <c r="AR26" s="1042"/>
      <c r="AS26" s="484" t="str">
        <f t="shared" si="68"/>
        <v>工事名</v>
      </c>
      <c r="AT26" s="482" t="str">
        <f t="shared" si="68"/>
        <v>配置なし</v>
      </c>
      <c r="AU26" s="483" t="str">
        <f t="shared" si="68"/>
        <v/>
      </c>
      <c r="AV26" s="1055" t="str">
        <f t="shared" si="68"/>
        <v>配置なし</v>
      </c>
      <c r="AW26" s="1041" t="str">
        <f t="shared" si="68"/>
        <v/>
      </c>
      <c r="AX26" s="1042"/>
      <c r="AY26" s="487" t="str">
        <f>AY44</f>
        <v>第1ｸﾞﾙｰﾌﾟ</v>
      </c>
      <c r="AZ26" s="473" t="str">
        <f t="shared" ref="AZ26:BA26" si="83">AZ44</f>
        <v/>
      </c>
      <c r="BA26" s="488" t="str">
        <f t="shared" si="83"/>
        <v/>
      </c>
      <c r="BB26" s="477"/>
      <c r="BC26" s="482"/>
      <c r="BD26" s="483"/>
      <c r="BE26" s="484" t="str">
        <f>BE44</f>
        <v>配置なし</v>
      </c>
      <c r="BF26" s="1098" t="str">
        <f>BF44</f>
        <v/>
      </c>
      <c r="BG26" s="1099"/>
      <c r="BH26" s="484" t="str">
        <f t="shared" si="70"/>
        <v>配置なし</v>
      </c>
      <c r="BI26" s="1041" t="str">
        <f t="shared" si="70"/>
        <v/>
      </c>
      <c r="BJ26" s="1042"/>
      <c r="BK26" s="484" t="str">
        <f t="shared" si="71"/>
        <v>工事名</v>
      </c>
      <c r="BL26" s="482" t="str">
        <f t="shared" si="71"/>
        <v>配置なし</v>
      </c>
      <c r="BM26" s="483" t="str">
        <f t="shared" si="71"/>
        <v/>
      </c>
      <c r="BN26" s="1055" t="str">
        <f t="shared" si="71"/>
        <v>配置なし</v>
      </c>
      <c r="BO26" s="1041" t="str">
        <f t="shared" si="71"/>
        <v/>
      </c>
      <c r="BP26" s="1042"/>
      <c r="BQ26" s="487" t="str">
        <f t="shared" ref="BQ26:BS26" si="84">BQ44</f>
        <v>第1ｸﾞﾙｰﾌﾟ</v>
      </c>
      <c r="BR26" s="473" t="str">
        <f t="shared" si="84"/>
        <v/>
      </c>
      <c r="BS26" s="488" t="str">
        <f t="shared" si="84"/>
        <v/>
      </c>
      <c r="BT26" s="477"/>
      <c r="BU26" s="482"/>
      <c r="BV26" s="483"/>
      <c r="BW26" s="489" t="str">
        <f t="shared" ref="BW26:CF26" si="85">BW44</f>
        <v>協定実績</v>
      </c>
      <c r="BX26" s="490" t="str">
        <f>BX44</f>
        <v>申請なし</v>
      </c>
      <c r="BY26" s="491" t="str">
        <f>BY44</f>
        <v>申請なし</v>
      </c>
      <c r="BZ26" s="477" t="str">
        <f>BZ44</f>
        <v>BCP認定の有無</v>
      </c>
      <c r="CA26" s="1086" t="str">
        <f>CA44</f>
        <v>申請なし</v>
      </c>
      <c r="CB26" s="1087"/>
      <c r="CC26" s="1093" t="s">
        <v>926</v>
      </c>
      <c r="CD26" s="478" t="str">
        <f>IF(CD45="","申請なし",IF(AND(CD45="有",発注者入力シート!$H$7&lt;=CD46),"BCP認定有","BCP認定なし"))</f>
        <v>申請なし</v>
      </c>
      <c r="CE26" s="492"/>
      <c r="CF26" s="489" t="str">
        <f t="shared" si="85"/>
        <v>協定実績</v>
      </c>
      <c r="CG26" s="490" t="str">
        <f>CG44</f>
        <v>申請なし</v>
      </c>
      <c r="CH26" s="491" t="str">
        <f>CH44</f>
        <v>申請なし</v>
      </c>
      <c r="CI26" s="477" t="str">
        <f>CI44</f>
        <v>BCP認定の有無</v>
      </c>
      <c r="CJ26" s="1086" t="str">
        <f>CJ44</f>
        <v>申請なし</v>
      </c>
      <c r="CK26" s="1087"/>
      <c r="CL26" s="1093" t="s">
        <v>926</v>
      </c>
      <c r="CM26" s="478" t="str">
        <f>IF(CM45="","申請なし",IF(AND(CM45="有",発注者入力シート!$H$7&lt;=CM46),"BCP認定有","BCP認定なし"))</f>
        <v>申請なし</v>
      </c>
      <c r="CN26" s="492"/>
      <c r="CO26" s="484" t="str">
        <f t="shared" ref="CO26:CQ27" si="86">CO44</f>
        <v>ボランティア活動内容</v>
      </c>
      <c r="CP26" s="482" t="str">
        <f t="shared" si="86"/>
        <v>申請なし</v>
      </c>
      <c r="CQ26" s="483" t="str">
        <f t="shared" si="86"/>
        <v>申請なし</v>
      </c>
      <c r="CR26" s="494" t="s">
        <v>789</v>
      </c>
      <c r="CS26" s="495" t="str">
        <f>IF(CS44="有",CS44&amp;"("&amp;CS48&amp;"人)",CS44)</f>
        <v>申請なし</v>
      </c>
      <c r="CT26" s="496" t="str">
        <f>IF(CT44="有",CT44&amp;"("&amp;CT48&amp;"人)",CT44)</f>
        <v>申請なし</v>
      </c>
      <c r="CU26" s="1093" t="str">
        <f t="shared" si="73"/>
        <v>業務名</v>
      </c>
      <c r="CV26" s="1050" t="str">
        <f>CV44</f>
        <v/>
      </c>
      <c r="CW26" s="1090" t="str">
        <f>CW44</f>
        <v/>
      </c>
      <c r="CX26" s="1096" t="str">
        <f t="shared" ref="CX26" si="87">CX44</f>
        <v>第1ｸﾞﾙｰﾌﾟ</v>
      </c>
      <c r="CY26" s="493" t="str">
        <f>CY45</f>
        <v>申請なし</v>
      </c>
      <c r="CZ26" s="491" t="str">
        <f>CZ45</f>
        <v>申請なし</v>
      </c>
      <c r="DA26" s="1093" t="str">
        <f t="shared" ref="DA26" si="88">DA44</f>
        <v>業務名</v>
      </c>
      <c r="DB26" s="1050" t="str">
        <f>DB44</f>
        <v/>
      </c>
      <c r="DC26" s="1090" t="str">
        <f>DC44</f>
        <v/>
      </c>
      <c r="DD26" s="1153" t="str">
        <f t="shared" si="76"/>
        <v>第1ｸﾞﾙｰﾌﾟ</v>
      </c>
      <c r="DE26" s="493" t="str">
        <f>DE45</f>
        <v>申請なし</v>
      </c>
      <c r="DF26" s="491" t="str">
        <f>DF45</f>
        <v>申請なし</v>
      </c>
      <c r="DG26" s="1167"/>
      <c r="DH26" s="1168"/>
      <c r="DI26" s="1169"/>
      <c r="DJ26" s="477" t="str">
        <f t="shared" ref="DJ26:DK26" si="89">DJ44</f>
        <v>配置の有無</v>
      </c>
      <c r="DK26" s="482" t="str">
        <f t="shared" si="89"/>
        <v>申請なし</v>
      </c>
      <c r="DL26" s="483"/>
      <c r="DM26" s="477" t="str">
        <f t="shared" ref="DM26:DO27" si="90">DM44</f>
        <v>技術者①</v>
      </c>
      <c r="DN26" s="802" t="str">
        <f t="shared" si="90"/>
        <v>配置なし</v>
      </c>
      <c r="DO26" s="499" t="str">
        <f t="shared" si="90"/>
        <v/>
      </c>
      <c r="DP26" s="497" t="str">
        <f>DP44</f>
        <v>雇用①</v>
      </c>
      <c r="DQ26" s="482" t="str">
        <f t="shared" ref="DQ26:DQ29" si="91">DQ44</f>
        <v>雇用①</v>
      </c>
      <c r="DR26" s="498"/>
      <c r="DS26" s="1153" t="s">
        <v>706</v>
      </c>
      <c r="DT26" s="1154"/>
      <c r="DU26" s="500">
        <f>COUNTA(DT44,DT46,DT48)-COUNTBLANK(DT44)-COUNTBLANK(DT46)-COUNTBLANK(DT48)</f>
        <v>0</v>
      </c>
      <c r="DV26" s="484" t="str">
        <f>DV44</f>
        <v>認定有無</v>
      </c>
      <c r="DW26" s="1041" t="str">
        <f>DW44</f>
        <v>申請なし</v>
      </c>
      <c r="DX26" s="1042"/>
      <c r="DY26" s="822" t="str">
        <f>DY44</f>
        <v>確約書の提出</v>
      </c>
      <c r="DZ26" s="1157" t="str">
        <f>DZ44</f>
        <v>無</v>
      </c>
      <c r="EA26" s="1158"/>
      <c r="EB26" s="823" t="str">
        <f t="shared" si="10"/>
        <v>工事名</v>
      </c>
      <c r="EC26" s="1157" t="str">
        <f>EC44</f>
        <v>申請無し</v>
      </c>
      <c r="ED26" s="1158"/>
      <c r="EE26" s="1055" t="str">
        <f>EE44</f>
        <v/>
      </c>
      <c r="EF26" s="1041" t="str">
        <f>EF44</f>
        <v>申請なし</v>
      </c>
      <c r="EG26" s="1042" t="str">
        <f>EG44</f>
        <v>申請なし</v>
      </c>
      <c r="EH26" s="477"/>
      <c r="EI26" s="482"/>
      <c r="EJ26" s="483"/>
      <c r="EK26" s="477"/>
      <c r="EL26" s="482"/>
      <c r="EM26" s="483"/>
      <c r="EN26" s="477"/>
      <c r="EO26" s="482"/>
      <c r="EP26" s="483"/>
      <c r="EQ26" s="477"/>
      <c r="ER26" s="482"/>
      <c r="ES26" s="483"/>
      <c r="ET26" s="484" t="str">
        <f t="shared" ref="ET26:EX27" si="92">ET44</f>
        <v>工事名</v>
      </c>
      <c r="EU26" s="482" t="str">
        <f t="shared" si="92"/>
        <v>申請なし</v>
      </c>
      <c r="EV26" s="483" t="str">
        <f t="shared" si="92"/>
        <v>申請なし</v>
      </c>
      <c r="EW26" s="484" t="str">
        <f t="shared" si="92"/>
        <v>住所</v>
      </c>
      <c r="EX26" s="1041" t="str">
        <f t="shared" si="92"/>
        <v>申請なし</v>
      </c>
      <c r="EY26" s="1042"/>
      <c r="EZ26" s="484" t="str">
        <f t="shared" ref="EZ26:FA28" si="93">EZ44</f>
        <v>営業所住所</v>
      </c>
      <c r="FA26" s="1041" t="str">
        <f t="shared" si="93"/>
        <v>松江市○○町１２３－２</v>
      </c>
      <c r="FB26" s="1042"/>
      <c r="FC26" s="484" t="str">
        <f t="shared" si="79"/>
        <v>拠点名1</v>
      </c>
      <c r="FD26" s="1041" t="str">
        <f t="shared" si="79"/>
        <v>申請なし</v>
      </c>
      <c r="FE26" s="1042"/>
      <c r="FF26" s="484"/>
      <c r="FG26" s="1041"/>
      <c r="FH26" s="1042"/>
      <c r="FI26" s="484"/>
      <c r="FJ26" s="1041"/>
      <c r="FK26" s="1042"/>
      <c r="FL26" s="208"/>
    </row>
    <row r="27" spans="1:168" ht="33.75" customHeight="1">
      <c r="A27" s="220" t="s">
        <v>652</v>
      </c>
      <c r="B27" s="208">
        <v>2</v>
      </c>
      <c r="C27" s="501" t="str">
        <f t="shared" ref="C27:E27" si="94">C45</f>
        <v>第2ｸﾞﾙｰﾌﾟ</v>
      </c>
      <c r="D27" s="502" t="str">
        <f>D45</f>
        <v/>
      </c>
      <c r="E27" s="503" t="str">
        <f t="shared" si="94"/>
        <v/>
      </c>
      <c r="F27" s="501" t="str">
        <f t="shared" ref="F27:H27" si="95">F45</f>
        <v>第2ｸﾞﾙｰﾌﾟ</v>
      </c>
      <c r="G27" s="504" t="str">
        <f t="shared" si="95"/>
        <v/>
      </c>
      <c r="H27" s="505" t="str">
        <f t="shared" si="95"/>
        <v/>
      </c>
      <c r="I27" s="506" t="str">
        <f t="shared" si="82"/>
        <v>発注機関</v>
      </c>
      <c r="J27" s="507" t="str">
        <f t="shared" si="82"/>
        <v/>
      </c>
      <c r="K27" s="508" t="str">
        <f t="shared" si="82"/>
        <v/>
      </c>
      <c r="L27" s="1056"/>
      <c r="M27" s="1043"/>
      <c r="N27" s="1044"/>
      <c r="O27" s="506" t="s">
        <v>756</v>
      </c>
      <c r="P27" s="509">
        <f>COUNTIF($O$44:$O$53,O27)</f>
        <v>0</v>
      </c>
      <c r="Q27" s="510"/>
      <c r="R27" s="506"/>
      <c r="S27" s="511"/>
      <c r="T27" s="512"/>
      <c r="U27" s="513"/>
      <c r="V27" s="514"/>
      <c r="W27" s="515"/>
      <c r="X27" s="516" t="str">
        <f t="shared" si="64"/>
        <v/>
      </c>
      <c r="Y27" s="1045" t="str">
        <f t="shared" si="64"/>
        <v/>
      </c>
      <c r="Z27" s="1046"/>
      <c r="AA27" s="506" t="str">
        <f t="shared" ref="AA27:AC29" si="96">AA45</f>
        <v>発注機関</v>
      </c>
      <c r="AB27" s="511" t="str">
        <f t="shared" si="96"/>
        <v/>
      </c>
      <c r="AC27" s="512" t="str">
        <f t="shared" si="96"/>
        <v/>
      </c>
      <c r="AD27" s="1056"/>
      <c r="AE27" s="1043"/>
      <c r="AF27" s="1044"/>
      <c r="AG27" s="516" t="str">
        <f t="shared" ref="AG27:AI27" si="97">AG45</f>
        <v>第2ｸﾞﾙｰﾌﾟ</v>
      </c>
      <c r="AH27" s="517" t="str">
        <f t="shared" si="97"/>
        <v/>
      </c>
      <c r="AI27" s="518" t="str">
        <f t="shared" si="97"/>
        <v/>
      </c>
      <c r="AJ27" s="506"/>
      <c r="AK27" s="511"/>
      <c r="AL27" s="512"/>
      <c r="AM27" s="519"/>
      <c r="AN27" s="514"/>
      <c r="AO27" s="515"/>
      <c r="AP27" s="516" t="str">
        <f t="shared" si="67"/>
        <v/>
      </c>
      <c r="AQ27" s="1045" t="str">
        <f t="shared" si="67"/>
        <v/>
      </c>
      <c r="AR27" s="1046"/>
      <c r="AS27" s="506" t="str">
        <f t="shared" ref="AS27:AU29" si="98">AS45</f>
        <v>発注機関</v>
      </c>
      <c r="AT27" s="511" t="str">
        <f t="shared" si="98"/>
        <v/>
      </c>
      <c r="AU27" s="512" t="str">
        <f t="shared" si="98"/>
        <v/>
      </c>
      <c r="AV27" s="1056"/>
      <c r="AW27" s="1043"/>
      <c r="AX27" s="1044"/>
      <c r="AY27" s="520" t="str">
        <f t="shared" ref="AY27:BA27" si="99">AY45</f>
        <v>第2ｸﾞﾙｰﾌﾟ</v>
      </c>
      <c r="AZ27" s="517" t="str">
        <f t="shared" si="99"/>
        <v/>
      </c>
      <c r="BA27" s="521" t="str">
        <f t="shared" si="99"/>
        <v/>
      </c>
      <c r="BB27" s="506"/>
      <c r="BC27" s="511"/>
      <c r="BD27" s="512"/>
      <c r="BE27" s="519"/>
      <c r="BF27" s="514"/>
      <c r="BG27" s="515"/>
      <c r="BH27" s="516" t="str">
        <f t="shared" si="70"/>
        <v/>
      </c>
      <c r="BI27" s="1045" t="str">
        <f t="shared" si="70"/>
        <v/>
      </c>
      <c r="BJ27" s="1046"/>
      <c r="BK27" s="506" t="str">
        <f t="shared" ref="BK27:BM29" si="100">BK45</f>
        <v>発注機関</v>
      </c>
      <c r="BL27" s="511" t="str">
        <f t="shared" si="100"/>
        <v/>
      </c>
      <c r="BM27" s="512" t="str">
        <f t="shared" si="100"/>
        <v/>
      </c>
      <c r="BN27" s="1056"/>
      <c r="BO27" s="1043"/>
      <c r="BP27" s="1044"/>
      <c r="BQ27" s="520" t="str">
        <f t="shared" ref="BQ27:BS27" si="101">BQ45</f>
        <v>第2ｸﾞﾙｰﾌﾟ</v>
      </c>
      <c r="BR27" s="517" t="str">
        <f t="shared" si="101"/>
        <v/>
      </c>
      <c r="BS27" s="521" t="str">
        <f t="shared" si="101"/>
        <v/>
      </c>
      <c r="BT27" s="506"/>
      <c r="BU27" s="511"/>
      <c r="BV27" s="512"/>
      <c r="BW27" s="519"/>
      <c r="BX27" s="522"/>
      <c r="BY27" s="523"/>
      <c r="BZ27" s="506" t="str">
        <f>BZ45</f>
        <v>認定年月日</v>
      </c>
      <c r="CA27" s="992" t="str">
        <f>CA45</f>
        <v/>
      </c>
      <c r="CB27" s="1088"/>
      <c r="CC27" s="1095"/>
      <c r="CD27" s="524" t="str">
        <f>IF(CD47="","申請なし",IF(CD47="有",'BCP&amp;防災協定 (JV用)'!E18&amp;CHAR(10)&amp;"実績あり",'BCP&amp;防災協定 (JV用)'!E18&amp;CHAR(10)&amp;"実績なし"))</f>
        <v>申請なし</v>
      </c>
      <c r="CE27" s="525" t="str">
        <f>IF(CE47="","申請なし",IF(CE47="有",'BCP&amp;防災協定 (JV用)'!G18&amp;CHAR(10)&amp;"実績あり",'BCP&amp;防災協定 (JV用)'!G18&amp;CHAR(10)&amp;"実績なし"))</f>
        <v>申請なし</v>
      </c>
      <c r="CF27" s="519"/>
      <c r="CG27" s="522"/>
      <c r="CH27" s="523"/>
      <c r="CI27" s="506" t="str">
        <f>CI45</f>
        <v>認定年月日</v>
      </c>
      <c r="CJ27" s="992" t="str">
        <f>CJ45</f>
        <v/>
      </c>
      <c r="CK27" s="1088"/>
      <c r="CL27" s="1095"/>
      <c r="CM27" s="524" t="str">
        <f>IF(CM47="","申請なし",IF(CM47="有",'BCP&amp;家畜伝染病防疫協定 (JV用)'!E18&amp;CHAR(10)&amp;"実績あり",'BCP&amp;家畜伝染病防疫協定 (JV用)'!E18&amp;CHAR(10)&amp;"実績なし"))</f>
        <v>申請なし</v>
      </c>
      <c r="CN27" s="525" t="str">
        <f>IF(CN47="","申請なし",IF(CN47="有",'BCP&amp;家畜伝染病防疫協定 (JV用)'!G18&amp;CHAR(10)&amp;"実績あり",'BCP&amp;家畜伝染病防疫協定 (JV用)'!G18&amp;CHAR(10)&amp;"実績なし"))</f>
        <v>申請なし</v>
      </c>
      <c r="CO27" s="516" t="str">
        <f t="shared" si="86"/>
        <v/>
      </c>
      <c r="CP27" s="528" t="str">
        <f t="shared" si="86"/>
        <v/>
      </c>
      <c r="CQ27" s="529" t="str">
        <f t="shared" si="86"/>
        <v/>
      </c>
      <c r="CR27" s="530" t="s">
        <v>788</v>
      </c>
      <c r="CS27" s="531" t="str">
        <f>IF(CS44="無","",CS49)</f>
        <v/>
      </c>
      <c r="CT27" s="532" t="str">
        <f>IF(CT44="無","",CT49)</f>
        <v/>
      </c>
      <c r="CU27" s="1094"/>
      <c r="CV27" s="1051"/>
      <c r="CW27" s="1091"/>
      <c r="CX27" s="1097"/>
      <c r="CY27" s="526" t="str">
        <f>IF(CY45="申請なし","",CY46&amp;CY48-CY47+1&amp;"日")</f>
        <v/>
      </c>
      <c r="CZ27" s="527" t="str">
        <f>IF(CZ45="申請なし","",CZ46&amp;CZ48-CZ47+1&amp;"日")</f>
        <v/>
      </c>
      <c r="DA27" s="1094"/>
      <c r="DB27" s="1051"/>
      <c r="DC27" s="1091"/>
      <c r="DD27" s="1173"/>
      <c r="DE27" s="507" t="str">
        <f>IF(DE45="申請なし","",DE46&amp;"")</f>
        <v/>
      </c>
      <c r="DF27" s="508" t="str">
        <f>IF(DF45="申請なし","",DF46&amp;"")</f>
        <v/>
      </c>
      <c r="DG27" s="533"/>
      <c r="DH27" s="534"/>
      <c r="DI27" s="535"/>
      <c r="DJ27" s="513"/>
      <c r="DK27" s="540"/>
      <c r="DL27" s="541"/>
      <c r="DM27" s="506" t="str">
        <f t="shared" si="90"/>
        <v>技術者②</v>
      </c>
      <c r="DN27" s="528" t="str">
        <f t="shared" si="90"/>
        <v>配置なし</v>
      </c>
      <c r="DO27" s="538" t="str">
        <f t="shared" si="90"/>
        <v/>
      </c>
      <c r="DP27" s="536" t="str">
        <f t="shared" ref="DP27" si="102">DP45</f>
        <v>申請なし</v>
      </c>
      <c r="DQ27" s="511" t="str">
        <f t="shared" si="91"/>
        <v>申請なし</v>
      </c>
      <c r="DR27" s="537"/>
      <c r="DS27" s="1155" t="s">
        <v>707</v>
      </c>
      <c r="DT27" s="1156"/>
      <c r="DU27" s="539">
        <f>COUNTIF(DU44,"保有")+COUNTIF(DU46,"保有")+COUNTIF(DU48,"保有")</f>
        <v>0</v>
      </c>
      <c r="DV27" s="519"/>
      <c r="DW27" s="514"/>
      <c r="DX27" s="515"/>
      <c r="DY27" s="514"/>
      <c r="DZ27" s="514"/>
      <c r="EA27" s="514"/>
      <c r="EB27" s="516" t="str">
        <f t="shared" si="10"/>
        <v>発注機関</v>
      </c>
      <c r="EC27" s="1159" t="str">
        <f t="shared" si="10"/>
        <v/>
      </c>
      <c r="ED27" s="1160"/>
      <c r="EE27" s="1056"/>
      <c r="EF27" s="1043"/>
      <c r="EG27" s="1044"/>
      <c r="EH27" s="506"/>
      <c r="EI27" s="511"/>
      <c r="EJ27" s="512"/>
      <c r="EK27" s="506"/>
      <c r="EL27" s="511"/>
      <c r="EM27" s="512"/>
      <c r="EN27" s="506"/>
      <c r="EO27" s="511"/>
      <c r="EP27" s="512"/>
      <c r="EQ27" s="506"/>
      <c r="ER27" s="511"/>
      <c r="ES27" s="512"/>
      <c r="ET27" s="516" t="str">
        <f t="shared" si="92"/>
        <v>発注機関</v>
      </c>
      <c r="EU27" s="511" t="str">
        <f t="shared" si="92"/>
        <v/>
      </c>
      <c r="EV27" s="512" t="str">
        <f t="shared" si="92"/>
        <v/>
      </c>
      <c r="EW27" s="516" t="str">
        <f t="shared" si="92"/>
        <v>種類</v>
      </c>
      <c r="EX27" s="1043" t="str">
        <f t="shared" si="92"/>
        <v/>
      </c>
      <c r="EY27" s="1044"/>
      <c r="EZ27" s="516" t="str">
        <f t="shared" si="93"/>
        <v>営業所種類</v>
      </c>
      <c r="FA27" s="1043" t="str">
        <f t="shared" si="93"/>
        <v>営業所</v>
      </c>
      <c r="FB27" s="1044"/>
      <c r="FC27" s="1056" t="str">
        <f t="shared" si="79"/>
        <v>所在地1</v>
      </c>
      <c r="FD27" s="1043" t="str">
        <f t="shared" si="79"/>
        <v/>
      </c>
      <c r="FE27" s="1044"/>
      <c r="FF27" s="1056"/>
      <c r="FG27" s="1043"/>
      <c r="FH27" s="1044"/>
      <c r="FI27" s="1056"/>
      <c r="FJ27" s="1043"/>
      <c r="FK27" s="1044"/>
      <c r="FL27" s="208"/>
    </row>
    <row r="28" spans="1:168" ht="39" customHeight="1">
      <c r="A28" s="220" t="s">
        <v>652</v>
      </c>
      <c r="B28" s="208">
        <v>3</v>
      </c>
      <c r="C28" s="542" t="str">
        <f>C44</f>
        <v>第1ｸﾞﾙｰﾌﾟ</v>
      </c>
      <c r="D28" s="543"/>
      <c r="E28" s="853" t="str">
        <f>IF(D26="","",IF(D26=1,ROUND(3/5*ROUNDDOWN(0.9*IF(E26&lt;70,0,IF(E26&lt;73,1,IF(80&lt;=E26,5,ROUNDDOWN(1.5+(3.5*(E26-73)/7),1)))),1),1),IF(E26&lt;70,0,IF(E26&lt;73,0.6,IF(80&lt;=E26,3,ROUND(3/5*ROUNDDOWN(1.5+(3.5*(E26-73)/7),1),1))))))</f>
        <v/>
      </c>
      <c r="F28" s="542" t="str">
        <f>F44</f>
        <v>第1ｸﾞﾙｰﾌﾟ</v>
      </c>
      <c r="G28" s="543"/>
      <c r="H28" s="518" t="str">
        <f>IF(G26="","",IF(G26=1,ROUND(3/5*ROUNDDOWN(0.9*IF(H26&lt;70,0,IF(H26&lt;73,1,IF(80&lt;=H26,5,ROUNDDOWN(1.5+(3.5*(H26-73)/7),1)))),1),1),IF(H26&lt;70,0,IF(H26&lt;73,0.6,IF(80&lt;=H26,3,ROUND(3/5*ROUNDDOWN(1.5+(3.5*(H26-73)/7),1),1))))))</f>
        <v/>
      </c>
      <c r="I28" s="506" t="str">
        <f t="shared" si="82"/>
        <v>工事種別</v>
      </c>
      <c r="J28" s="507" t="str">
        <f t="shared" si="82"/>
        <v/>
      </c>
      <c r="K28" s="508" t="str">
        <f t="shared" si="82"/>
        <v/>
      </c>
      <c r="L28" s="1056"/>
      <c r="M28" s="1043" t="str">
        <f>IF(M45="無","",M46)</f>
        <v/>
      </c>
      <c r="N28" s="1044"/>
      <c r="O28" s="506" t="s">
        <v>775</v>
      </c>
      <c r="P28" s="544">
        <f>P26+P27</f>
        <v>0</v>
      </c>
      <c r="Q28" s="510"/>
      <c r="R28" s="506"/>
      <c r="S28" s="511"/>
      <c r="T28" s="512"/>
      <c r="U28" s="545"/>
      <c r="V28" s="546"/>
      <c r="W28" s="547"/>
      <c r="X28" s="548"/>
      <c r="Y28" s="548"/>
      <c r="Z28" s="548"/>
      <c r="AA28" s="516" t="str">
        <f t="shared" si="96"/>
        <v>施工場所</v>
      </c>
      <c r="AB28" s="511" t="str">
        <f t="shared" si="96"/>
        <v/>
      </c>
      <c r="AC28" s="512" t="str">
        <f t="shared" si="96"/>
        <v/>
      </c>
      <c r="AD28" s="1056"/>
      <c r="AE28" s="1043"/>
      <c r="AF28" s="1044"/>
      <c r="AG28" s="542" t="str">
        <f>AG44</f>
        <v>第1ｸﾞﾙｰﾌﾟ</v>
      </c>
      <c r="AH28" s="543"/>
      <c r="AI28" s="518" t="str">
        <f>IF(AH26="","",IF(AI26&lt;70,0,IF(AH26&gt;1,HLOOKUP(AI26,発注者入力シート!$AM$3:$AV$5,2)*2/5,IF(AH26=1,HLOOKUP(AI26,発注者入力シート!$AM$3:$AV$5,3)*2/5,""))))</f>
        <v/>
      </c>
      <c r="AJ28" s="506"/>
      <c r="AK28" s="511"/>
      <c r="AL28" s="512"/>
      <c r="AM28" s="545"/>
      <c r="AN28" s="546"/>
      <c r="AO28" s="547"/>
      <c r="AP28" s="548"/>
      <c r="AQ28" s="548"/>
      <c r="AR28" s="548"/>
      <c r="AS28" s="516" t="str">
        <f t="shared" si="98"/>
        <v>施工場所</v>
      </c>
      <c r="AT28" s="511" t="str">
        <f t="shared" si="98"/>
        <v/>
      </c>
      <c r="AU28" s="512" t="str">
        <f t="shared" si="98"/>
        <v/>
      </c>
      <c r="AV28" s="1056"/>
      <c r="AW28" s="1043"/>
      <c r="AX28" s="1044"/>
      <c r="AY28" s="542" t="str">
        <f>AY44</f>
        <v>第1ｸﾞﾙｰﾌﾟ</v>
      </c>
      <c r="AZ28" s="543"/>
      <c r="BA28" s="518" t="str">
        <f>IF(AZ26="","",IF(BA26&lt;70,0,IF(AZ26&gt;1,HLOOKUP(BA26,発注者入力シート!$AM$3:$AV$5,2)*2/5,IF(AZ26=1,HLOOKUP(BA26,発注者入力シート!$AM$3:$AV$5,3)*2/5,""))))</f>
        <v/>
      </c>
      <c r="BB28" s="506"/>
      <c r="BC28" s="511"/>
      <c r="BD28" s="512"/>
      <c r="BE28" s="545"/>
      <c r="BF28" s="546"/>
      <c r="BG28" s="547"/>
      <c r="BH28" s="548"/>
      <c r="BI28" s="548"/>
      <c r="BJ28" s="548"/>
      <c r="BK28" s="516" t="str">
        <f t="shared" si="100"/>
        <v>施工場所</v>
      </c>
      <c r="BL28" s="511" t="str">
        <f t="shared" si="100"/>
        <v/>
      </c>
      <c r="BM28" s="512" t="str">
        <f t="shared" si="100"/>
        <v/>
      </c>
      <c r="BN28" s="1056"/>
      <c r="BO28" s="1043"/>
      <c r="BP28" s="1044"/>
      <c r="BQ28" s="542" t="str">
        <f>BQ44</f>
        <v>第1ｸﾞﾙｰﾌﾟ</v>
      </c>
      <c r="BR28" s="543"/>
      <c r="BS28" s="518" t="str">
        <f>IF(BR26="","",IF(BS26&lt;70,0,IF(BR26&gt;1,HLOOKUP(BS26,発注者入力シート!$AM$3:$AV$5,2)*2/5,IF(BR26=1,HLOOKUP(BS26,発注者入力シート!$AM$3:$AV$5,3)*2/5,""))))</f>
        <v/>
      </c>
      <c r="BT28" s="506"/>
      <c r="BU28" s="511"/>
      <c r="BV28" s="512"/>
      <c r="BW28" s="545"/>
      <c r="BX28" s="549"/>
      <c r="BY28" s="550"/>
      <c r="BZ28" s="506" t="str">
        <f>BZ46</f>
        <v>有効期限</v>
      </c>
      <c r="CA28" s="992" t="str">
        <f>CA46</f>
        <v/>
      </c>
      <c r="CB28" s="1088"/>
      <c r="CC28" s="1103" t="s">
        <v>928</v>
      </c>
      <c r="CD28" s="524" t="str">
        <f>IF(CD50="","申請なし",IF(AND(CD50="有",発注者入力シート!$H$7&lt;=CD51),"BCP認定有","BCP認定なし"))</f>
        <v>申請なし</v>
      </c>
      <c r="CE28" s="525"/>
      <c r="CF28" s="545"/>
      <c r="CG28" s="549"/>
      <c r="CH28" s="550"/>
      <c r="CI28" s="506" t="str">
        <f>CI46</f>
        <v>有効期限</v>
      </c>
      <c r="CJ28" s="992" t="str">
        <f>CJ46</f>
        <v/>
      </c>
      <c r="CK28" s="1088"/>
      <c r="CL28" s="1103" t="s">
        <v>928</v>
      </c>
      <c r="CM28" s="524" t="str">
        <f>IF(CM50="","申請なし",IF(AND(CM50="有",発注者入力シート!$H$7&lt;=CM51),"BCP認定有","BCP認定なし"))</f>
        <v>申請なし</v>
      </c>
      <c r="CN28" s="525"/>
      <c r="CO28" s="516" t="str">
        <f>CO47&amp;CHAR(10)&amp;CO48</f>
        <v xml:space="preserve">
</v>
      </c>
      <c r="CP28" s="551" t="str">
        <f>IF(OR(CP44="",,CP44="申請なし"),"","参加"&amp;CP47&amp;"人"&amp;CHAR(10)&amp;"従業員"&amp;CP48&amp;"人")</f>
        <v/>
      </c>
      <c r="CQ28" s="552" t="str">
        <f>IF(OR(CQ44="",CQ44="申請なし"),"","参加"&amp;CQ47&amp;"人"&amp;CHAR(10)&amp;"従業員"&amp;CQ48&amp;"人")</f>
        <v/>
      </c>
      <c r="CR28" s="553" t="s">
        <v>781</v>
      </c>
      <c r="CS28" s="531" t="str">
        <f>IF(CS50="有",CS50&amp;"("&amp;CS54&amp;"人)",CS50)</f>
        <v>申請なし</v>
      </c>
      <c r="CT28" s="554" t="str">
        <f>IF(CT50="有",CT50&amp;"("&amp;CT54&amp;"人)",CT50)</f>
        <v>有(年度間延べ参加人数人)</v>
      </c>
      <c r="CU28" s="1095"/>
      <c r="CV28" s="1052"/>
      <c r="CW28" s="1092"/>
      <c r="CX28" s="1172" t="str">
        <f>CX50</f>
        <v>第2ｸﾞﾙｰﾌﾟ</v>
      </c>
      <c r="CY28" s="511" t="str">
        <f>CY51</f>
        <v>申請なし</v>
      </c>
      <c r="CZ28" s="512" t="str">
        <f>CZ51</f>
        <v>申請なし</v>
      </c>
      <c r="DA28" s="1095"/>
      <c r="DB28" s="1052"/>
      <c r="DC28" s="1092"/>
      <c r="DD28" s="1056" t="str">
        <f>DD51</f>
        <v>第2ｸﾞﾙｰﾌﾟ</v>
      </c>
      <c r="DE28" s="511" t="str">
        <f>DE52</f>
        <v>申請なし</v>
      </c>
      <c r="DF28" s="512" t="str">
        <f>DF52</f>
        <v>申請なし</v>
      </c>
      <c r="DG28" s="1161" t="s">
        <v>790</v>
      </c>
      <c r="DH28" s="1162"/>
      <c r="DI28" s="1163"/>
      <c r="DJ28" s="555"/>
      <c r="DK28" s="549"/>
      <c r="DL28" s="550"/>
      <c r="DM28" s="506" t="str">
        <f>DM46</f>
        <v>技術者③</v>
      </c>
      <c r="DN28" s="528" t="str">
        <f>DN46</f>
        <v>配置なし</v>
      </c>
      <c r="DO28" s="538" t="str">
        <f>DO46</f>
        <v/>
      </c>
      <c r="DP28" s="536" t="str">
        <f t="shared" ref="DP28" si="103">DP46</f>
        <v>雇用②</v>
      </c>
      <c r="DQ28" s="511" t="str">
        <f t="shared" si="91"/>
        <v>雇用②</v>
      </c>
      <c r="DR28" s="537"/>
      <c r="DS28" s="1155" t="s">
        <v>708</v>
      </c>
      <c r="DT28" s="1156"/>
      <c r="DU28" s="539">
        <f>COUNTIF(DU44,"リース契約")+COUNTIF(DU46,"リース契約")+COUNTIF(DU48,"リース契約")</f>
        <v>0</v>
      </c>
      <c r="DV28" s="545"/>
      <c r="DW28" s="546"/>
      <c r="DX28" s="547"/>
      <c r="DY28" s="546"/>
      <c r="DZ28" s="546"/>
      <c r="EA28" s="546"/>
      <c r="EB28" s="516" t="str">
        <f t="shared" si="10"/>
        <v>ＩＣＴ工種</v>
      </c>
      <c r="EC28" s="1159" t="str">
        <f t="shared" si="10"/>
        <v/>
      </c>
      <c r="ED28" s="1160"/>
      <c r="EE28" s="1056"/>
      <c r="EF28" s="1043"/>
      <c r="EG28" s="1044"/>
      <c r="EH28" s="506"/>
      <c r="EI28" s="511"/>
      <c r="EJ28" s="512"/>
      <c r="EK28" s="506"/>
      <c r="EL28" s="511"/>
      <c r="EM28" s="512"/>
      <c r="EN28" s="506"/>
      <c r="EO28" s="511"/>
      <c r="EP28" s="512"/>
      <c r="EQ28" s="506"/>
      <c r="ER28" s="511"/>
      <c r="ES28" s="512"/>
      <c r="ET28" s="516" t="str">
        <f t="shared" ref="ET28:EV29" si="104">ET46</f>
        <v>施工場所</v>
      </c>
      <c r="EU28" s="511" t="str">
        <f t="shared" si="104"/>
        <v/>
      </c>
      <c r="EV28" s="512" t="str">
        <f t="shared" si="104"/>
        <v/>
      </c>
      <c r="EW28" s="519"/>
      <c r="EX28" s="514"/>
      <c r="EY28" s="515"/>
      <c r="EZ28" s="1056" t="str">
        <f t="shared" si="93"/>
        <v>工場住所</v>
      </c>
      <c r="FA28" s="1043" t="str">
        <f t="shared" si="93"/>
        <v>浜田市○○町３２１－３</v>
      </c>
      <c r="FB28" s="1044"/>
      <c r="FC28" s="1056"/>
      <c r="FD28" s="1043"/>
      <c r="FE28" s="1044"/>
      <c r="FF28" s="1056"/>
      <c r="FG28" s="1043"/>
      <c r="FH28" s="1044"/>
      <c r="FI28" s="1056"/>
      <c r="FJ28" s="1043"/>
      <c r="FK28" s="1044"/>
      <c r="FL28" s="208"/>
    </row>
    <row r="29" spans="1:168" ht="76.5" customHeight="1">
      <c r="A29" s="220" t="s">
        <v>652</v>
      </c>
      <c r="B29" s="208">
        <v>4</v>
      </c>
      <c r="C29" s="542" t="str">
        <f>C45</f>
        <v>第2ｸﾞﾙｰﾌﾟ</v>
      </c>
      <c r="D29" s="543"/>
      <c r="E29" s="853" t="str">
        <f>IF(D27="","",IF(D27=1,ROUND(2/5*ROUNDDOWN(0.9*IF(E27&lt;70,0,IF(E27&lt;73,1,IF(80&lt;=E27,5,ROUNDDOWN(1.5+(3.5*(E27-73)/7),1)))),1),1),IF(E27&lt;70,0,IF(E27&lt;73,0.4,IF(80&lt;=E27,3,ROUND(2/5*ROUNDDOWN(1.5+(3.5*(E27-73)/7),1),1))))))</f>
        <v/>
      </c>
      <c r="F29" s="542" t="str">
        <f>F45</f>
        <v>第2ｸﾞﾙｰﾌﾟ</v>
      </c>
      <c r="G29" s="543"/>
      <c r="H29" s="518" t="str">
        <f>IF(G27="","",IF(G27=1,ROUND(2/5*ROUNDDOWN(0.9*IF(H27&lt;70,0,IF(H27&lt;73,1,IF(80&lt;=H27,5,ROUNDDOWN(1.5+(3.5*(H27-73)/7),1)))),1),1),IF(H27&lt;70,0,IF(H27&lt;73,0.4,IF(80&lt;=H27,3,ROUND(2/5*ROUNDDOWN(1.5+(3.5*(H27-73)/7),1),1))))))</f>
        <v/>
      </c>
      <c r="I29" s="506" t="str">
        <f t="shared" si="82"/>
        <v>建設工事の種類</v>
      </c>
      <c r="J29" s="556" t="str">
        <f t="shared" si="82"/>
        <v/>
      </c>
      <c r="K29" s="557" t="str">
        <f t="shared" si="82"/>
        <v/>
      </c>
      <c r="L29" s="558" t="str">
        <f>L45</f>
        <v/>
      </c>
      <c r="M29" s="1191" t="str">
        <f>M45</f>
        <v/>
      </c>
      <c r="N29" s="1105"/>
      <c r="O29" s="513"/>
      <c r="P29" s="559"/>
      <c r="Q29" s="560"/>
      <c r="R29" s="506"/>
      <c r="S29" s="511"/>
      <c r="T29" s="512"/>
      <c r="U29" s="545"/>
      <c r="V29" s="546"/>
      <c r="W29" s="547"/>
      <c r="X29" s="545"/>
      <c r="Y29" s="546"/>
      <c r="Z29" s="547"/>
      <c r="AA29" s="516" t="str">
        <f t="shared" si="96"/>
        <v>請負金額</v>
      </c>
      <c r="AB29" s="556" t="str">
        <f t="shared" si="96"/>
        <v/>
      </c>
      <c r="AC29" s="557" t="str">
        <f t="shared" si="96"/>
        <v/>
      </c>
      <c r="AD29" s="558" t="str">
        <f t="shared" ref="AD29:AE32" si="105">AD45</f>
        <v/>
      </c>
      <c r="AE29" s="1104" t="str">
        <f t="shared" si="105"/>
        <v/>
      </c>
      <c r="AF29" s="1105"/>
      <c r="AG29" s="542" t="str">
        <f>AG45</f>
        <v>第2ｸﾞﾙｰﾌﾟ</v>
      </c>
      <c r="AH29" s="543"/>
      <c r="AI29" s="518" t="str">
        <f>IF(AH27="","",IF(AI27&lt;70,0,IF(AH27&gt;1,HLOOKUP(AI27,発注者入力シート!$AM$3:$AV$5,2)*1/5,IF(AH27=1,HLOOKUP(AI27,発注者入力シート!$AM$3:$AV$5,3)*1/5,""))))</f>
        <v/>
      </c>
      <c r="AJ29" s="506"/>
      <c r="AK29" s="511"/>
      <c r="AL29" s="512"/>
      <c r="AM29" s="545"/>
      <c r="AN29" s="546"/>
      <c r="AO29" s="547"/>
      <c r="AP29" s="545"/>
      <c r="AQ29" s="546"/>
      <c r="AR29" s="547"/>
      <c r="AS29" s="516" t="str">
        <f t="shared" si="98"/>
        <v>請負金額</v>
      </c>
      <c r="AT29" s="556" t="str">
        <f t="shared" si="98"/>
        <v/>
      </c>
      <c r="AU29" s="557" t="str">
        <f t="shared" si="98"/>
        <v/>
      </c>
      <c r="AV29" s="558" t="str">
        <f t="shared" ref="AV29:AW32" si="106">AV45</f>
        <v/>
      </c>
      <c r="AW29" s="1104" t="str">
        <f t="shared" si="106"/>
        <v/>
      </c>
      <c r="AX29" s="1105"/>
      <c r="AY29" s="542" t="str">
        <f>AY45</f>
        <v>第2ｸﾞﾙｰﾌﾟ</v>
      </c>
      <c r="AZ29" s="543"/>
      <c r="BA29" s="518" t="str">
        <f>IF(AZ27="","",IF(BA27&lt;70,0,IF(AZ27&gt;1,HLOOKUP(BA27,発注者入力シート!$AM$3:$AV$5,2)*1/5,IF(AZ27=1,HLOOKUP(BA27,発注者入力シート!$AM$3:$AV$5,3)*1/5,""))))</f>
        <v/>
      </c>
      <c r="BB29" s="506"/>
      <c r="BC29" s="511"/>
      <c r="BD29" s="512"/>
      <c r="BE29" s="545"/>
      <c r="BF29" s="546"/>
      <c r="BG29" s="547"/>
      <c r="BH29" s="545"/>
      <c r="BI29" s="546"/>
      <c r="BJ29" s="547"/>
      <c r="BK29" s="516" t="str">
        <f t="shared" si="100"/>
        <v>請負金額</v>
      </c>
      <c r="BL29" s="556" t="str">
        <f t="shared" si="100"/>
        <v/>
      </c>
      <c r="BM29" s="557" t="str">
        <f t="shared" si="100"/>
        <v/>
      </c>
      <c r="BN29" s="558" t="str">
        <f t="shared" ref="BN29:BO32" si="107">BN45</f>
        <v/>
      </c>
      <c r="BO29" s="1104" t="str">
        <f t="shared" si="107"/>
        <v/>
      </c>
      <c r="BP29" s="1105"/>
      <c r="BQ29" s="542" t="str">
        <f>BQ45</f>
        <v>第2ｸﾞﾙｰﾌﾟ</v>
      </c>
      <c r="BR29" s="543"/>
      <c r="BS29" s="518" t="str">
        <f>IF(BR27="","",IF(BS27&lt;70,0,IF(BR27&gt;1,HLOOKUP(BS27,発注者入力シート!$AM$3:$AV$5,2)*1/5,IF(BR27=1,HLOOKUP(BS27,発注者入力シート!$AM$3:$AV$5,3)*1/5,""))))</f>
        <v/>
      </c>
      <c r="BT29" s="506"/>
      <c r="BU29" s="511"/>
      <c r="BV29" s="512"/>
      <c r="BW29" s="545"/>
      <c r="BX29" s="561"/>
      <c r="BY29" s="562"/>
      <c r="BZ29" s="1103" t="s">
        <v>835</v>
      </c>
      <c r="CA29" s="507" t="s">
        <v>1274</v>
      </c>
      <c r="CB29" s="508" t="str">
        <f>CA47</f>
        <v>申請なし</v>
      </c>
      <c r="CC29" s="1095"/>
      <c r="CD29" s="507" t="str">
        <f>IF(CD52="","申請なし",IF(CD52="有",'BCP&amp;防災協定 (JV用)'!E18&amp;CHAR(10)&amp;"実績あり",'BCP&amp;防災協定 (JV用)'!E18&amp;CHAR(10)&amp;"実績なし"))</f>
        <v>申請なし</v>
      </c>
      <c r="CE29" s="563" t="str">
        <f>IF(CE52="","申請なし",IF(CE52="有",'BCP&amp;防災協定 (JV用)'!G18&amp;CHAR(10)&amp;"実績あり",'BCP&amp;防災協定 (JV用)'!G18&amp;CHAR(10)&amp;"実績なし"))</f>
        <v>申請なし</v>
      </c>
      <c r="CF29" s="545"/>
      <c r="CG29" s="561"/>
      <c r="CH29" s="562"/>
      <c r="CI29" s="1109" t="s">
        <v>835</v>
      </c>
      <c r="CJ29" s="507" t="s">
        <v>1274</v>
      </c>
      <c r="CK29" s="508" t="str">
        <f>CJ47</f>
        <v>申請なし</v>
      </c>
      <c r="CL29" s="1095"/>
      <c r="CM29" s="507" t="str">
        <f>IF(CM52="","申請なし",IF(CM52="有",'BCP&amp;家畜伝染病防疫協定 (JV用)'!E18&amp;CHAR(10)&amp;"実績あり",'BCP&amp;家畜伝染病防疫協定 (JV用)'!E18&amp;CHAR(10)&amp;"実績なし"))</f>
        <v>申請なし</v>
      </c>
      <c r="CN29" s="563" t="str">
        <f>IF(CN52="","申請なし",IF(CN52="有",'BCP&amp;家畜伝染病防疫協定 (JV用)'!G18&amp;CHAR(10)&amp;"実績あり",'BCP&amp;家畜伝染病防疫協定 (JV用)'!G18&amp;CHAR(10)&amp;"実績なし"))</f>
        <v>申請なし</v>
      </c>
      <c r="CO29" s="566" t="str">
        <f>CO46</f>
        <v/>
      </c>
      <c r="CP29" s="511" t="str">
        <f>CP46</f>
        <v/>
      </c>
      <c r="CQ29" s="567" t="str">
        <f>CQ46</f>
        <v/>
      </c>
      <c r="CR29" s="568" t="s">
        <v>788</v>
      </c>
      <c r="CS29" s="531" t="str">
        <f>IF(CS50="無","",CS55)</f>
        <v/>
      </c>
      <c r="CT29" s="532" t="str">
        <f>IF(CT50="無","",CT55)</f>
        <v>従業員数</v>
      </c>
      <c r="CU29" s="558" t="str">
        <f t="shared" ref="CU29:CW33" si="108">CU45</f>
        <v>発注機関</v>
      </c>
      <c r="CV29" s="564" t="str">
        <f t="shared" si="108"/>
        <v/>
      </c>
      <c r="CW29" s="565" t="str">
        <f t="shared" si="108"/>
        <v/>
      </c>
      <c r="CX29" s="1172"/>
      <c r="CY29" s="526" t="str">
        <f>IF(CY51="申請なし","",CY52&amp;CY54-CY53+1&amp;"日")</f>
        <v/>
      </c>
      <c r="CZ29" s="527" t="str">
        <f>IF(CZ51="申請なし","",CZ52&amp;CZ54-CZ53+1&amp;"日")</f>
        <v/>
      </c>
      <c r="DA29" s="558" t="str">
        <f t="shared" ref="DA29:DC29" si="109">DA45</f>
        <v>発注機関</v>
      </c>
      <c r="DB29" s="564" t="str">
        <f t="shared" si="109"/>
        <v/>
      </c>
      <c r="DC29" s="565" t="str">
        <f t="shared" si="109"/>
        <v/>
      </c>
      <c r="DD29" s="1056"/>
      <c r="DE29" s="526" t="str">
        <f>IF(DE52="申請なし","",DE53&amp;"")</f>
        <v/>
      </c>
      <c r="DF29" s="527" t="str">
        <f>IF(DF52="申請なし","",DF53&amp;"")</f>
        <v/>
      </c>
      <c r="DG29" s="506" t="str">
        <f>IF(DG47="","申請なし","雇用"&amp;DG47&amp;"人"&amp;CHAR(10)&amp;"義務数（人）："&amp;DG48)</f>
        <v>雇用0人
義務数（人）：法定雇用義務なし</v>
      </c>
      <c r="DH29" s="511" t="str">
        <f>IF(DH47="","申請なし","雇用"&amp;DH47&amp;"人"&amp;CHAR(10)&amp;"義務数（人）："&amp;DH48)</f>
        <v>雇用0人
義務数（人）：法定雇用義務なし</v>
      </c>
      <c r="DI29" s="512"/>
      <c r="DJ29" s="555"/>
      <c r="DK29" s="549"/>
      <c r="DL29" s="550"/>
      <c r="DM29" s="513"/>
      <c r="DN29" s="540"/>
      <c r="DO29" s="541"/>
      <c r="DP29" s="536" t="str">
        <f t="shared" ref="DP29" si="110">DP47</f>
        <v>申請なし</v>
      </c>
      <c r="DQ29" s="511" t="str">
        <f t="shared" si="91"/>
        <v>申請なし</v>
      </c>
      <c r="DR29" s="537"/>
      <c r="DS29" s="1151" t="s">
        <v>709</v>
      </c>
      <c r="DT29" s="1152"/>
      <c r="DU29" s="539">
        <f>COUNTA(DU44,DU46,DU48)-COUNTBLANK(DT45)-COUNTBLANK(DT47)-COUNTBLANK(DT49)</f>
        <v>0</v>
      </c>
      <c r="DV29" s="545"/>
      <c r="DW29" s="546"/>
      <c r="DX29" s="547"/>
      <c r="DY29" s="546"/>
      <c r="DZ29" s="546"/>
      <c r="EA29" s="546"/>
      <c r="EB29" s="516" t="s">
        <v>1634</v>
      </c>
      <c r="EC29" s="988" t="str">
        <f>"①"&amp;EC47&amp;"／②"&amp;EC48&amp;"／③"&amp;EC49&amp;"／④"&amp;EC50&amp;"／⑤"&amp;EC51</f>
        <v>①／②／③／④／⑤</v>
      </c>
      <c r="ED29" s="989"/>
      <c r="EE29" s="516" t="str">
        <f>EE45</f>
        <v/>
      </c>
      <c r="EF29" s="528" t="str">
        <f>EF45</f>
        <v/>
      </c>
      <c r="EG29" s="529" t="str">
        <f>EG45</f>
        <v/>
      </c>
      <c r="EH29" s="506"/>
      <c r="EI29" s="511"/>
      <c r="EJ29" s="512"/>
      <c r="EK29" s="506"/>
      <c r="EL29" s="511"/>
      <c r="EM29" s="512"/>
      <c r="EN29" s="506"/>
      <c r="EO29" s="511"/>
      <c r="EP29" s="512"/>
      <c r="EQ29" s="506"/>
      <c r="ER29" s="511"/>
      <c r="ES29" s="512"/>
      <c r="ET29" s="516" t="str">
        <f t="shared" si="104"/>
        <v>請負金額</v>
      </c>
      <c r="EU29" s="569" t="str">
        <f t="shared" si="104"/>
        <v/>
      </c>
      <c r="EV29" s="570" t="str">
        <f t="shared" si="104"/>
        <v/>
      </c>
      <c r="EW29" s="545"/>
      <c r="EX29" s="546"/>
      <c r="EY29" s="547"/>
      <c r="EZ29" s="1056"/>
      <c r="FA29" s="1043"/>
      <c r="FB29" s="1044"/>
      <c r="FC29" s="516" t="str">
        <f t="shared" ref="FC29:FD31" si="111">FC46</f>
        <v>技術者数1</v>
      </c>
      <c r="FD29" s="1149" t="str">
        <f t="shared" si="111"/>
        <v/>
      </c>
      <c r="FE29" s="1150"/>
      <c r="FF29" s="516"/>
      <c r="FG29" s="1149"/>
      <c r="FH29" s="1150"/>
      <c r="FI29" s="516"/>
      <c r="FJ29" s="1149"/>
      <c r="FK29" s="1150"/>
      <c r="FL29" s="208"/>
    </row>
    <row r="30" spans="1:168" ht="94.5" customHeight="1">
      <c r="A30" s="220" t="s">
        <v>652</v>
      </c>
      <c r="B30" s="208">
        <v>5</v>
      </c>
      <c r="C30" s="516" t="s">
        <v>946</v>
      </c>
      <c r="D30" s="543"/>
      <c r="E30" s="518">
        <f>SUM(E28,E29)</f>
        <v>0</v>
      </c>
      <c r="F30" s="516" t="s">
        <v>946</v>
      </c>
      <c r="G30" s="543"/>
      <c r="H30" s="518">
        <f>SUM(H28,H29)</f>
        <v>0</v>
      </c>
      <c r="I30" s="506" t="s">
        <v>539</v>
      </c>
      <c r="J30" s="528" t="str">
        <f>J50&amp;CHAR(10)&amp;J51</f>
        <v xml:space="preserve">
</v>
      </c>
      <c r="K30" s="528" t="str">
        <f>K50&amp;CHAR(10)&amp;K51</f>
        <v xml:space="preserve">
</v>
      </c>
      <c r="L30" s="516" t="str">
        <f>L46</f>
        <v/>
      </c>
      <c r="M30" s="992" t="str">
        <f>M46</f>
        <v/>
      </c>
      <c r="N30" s="1192"/>
      <c r="O30" s="571"/>
      <c r="P30" s="572"/>
      <c r="Q30" s="573"/>
      <c r="R30" s="506"/>
      <c r="S30" s="511"/>
      <c r="T30" s="512"/>
      <c r="U30" s="545"/>
      <c r="V30" s="546"/>
      <c r="W30" s="547"/>
      <c r="X30" s="545"/>
      <c r="Y30" s="546"/>
      <c r="Z30" s="547"/>
      <c r="AA30" s="506" t="s">
        <v>1373</v>
      </c>
      <c r="AB30" s="528" t="str">
        <f>AB48&amp;CHAR(10)&amp;"("&amp;AB49&amp;")"</f>
        <v xml:space="preserve">
()</v>
      </c>
      <c r="AC30" s="528" t="str">
        <f>AC48&amp;CHAR(10)&amp;"("&amp;AC49&amp;")"</f>
        <v xml:space="preserve">
()</v>
      </c>
      <c r="AD30" s="516" t="str">
        <f t="shared" si="105"/>
        <v/>
      </c>
      <c r="AE30" s="1045" t="str">
        <f t="shared" si="105"/>
        <v/>
      </c>
      <c r="AF30" s="1046"/>
      <c r="AG30" s="516" t="s">
        <v>946</v>
      </c>
      <c r="AH30" s="543"/>
      <c r="AI30" s="518">
        <f>SUM(AI28,AI29)</f>
        <v>0</v>
      </c>
      <c r="AJ30" s="506"/>
      <c r="AK30" s="511"/>
      <c r="AL30" s="512"/>
      <c r="AM30" s="545"/>
      <c r="AN30" s="546"/>
      <c r="AO30" s="547"/>
      <c r="AP30" s="545"/>
      <c r="AQ30" s="546"/>
      <c r="AR30" s="547"/>
      <c r="AS30" s="506" t="s">
        <v>1374</v>
      </c>
      <c r="AT30" s="528" t="str">
        <f>AT48&amp;CHAR(10)&amp;"("&amp;AT49&amp;")"</f>
        <v xml:space="preserve">
()</v>
      </c>
      <c r="AU30" s="529" t="str">
        <f>AU48&amp;CHAR(10)&amp;"("&amp;AU49&amp;")"</f>
        <v xml:space="preserve">
()</v>
      </c>
      <c r="AV30" s="516" t="str">
        <f t="shared" si="106"/>
        <v/>
      </c>
      <c r="AW30" s="1045" t="str">
        <f t="shared" si="106"/>
        <v/>
      </c>
      <c r="AX30" s="1046"/>
      <c r="AY30" s="516" t="s">
        <v>946</v>
      </c>
      <c r="AZ30" s="543"/>
      <c r="BA30" s="518">
        <f>SUM(BA28,BA29)</f>
        <v>0</v>
      </c>
      <c r="BB30" s="506"/>
      <c r="BC30" s="511"/>
      <c r="BD30" s="512"/>
      <c r="BE30" s="545"/>
      <c r="BF30" s="546"/>
      <c r="BG30" s="547"/>
      <c r="BH30" s="545"/>
      <c r="BI30" s="546"/>
      <c r="BJ30" s="547"/>
      <c r="BK30" s="506" t="s">
        <v>1372</v>
      </c>
      <c r="BL30" s="528" t="str">
        <f>BL48&amp;CHAR(10)&amp;"("&amp;BL49&amp;")"</f>
        <v xml:space="preserve">
()</v>
      </c>
      <c r="BM30" s="529" t="str">
        <f>BM48&amp;CHAR(10)&amp;"("&amp;BM49&amp;")"</f>
        <v xml:space="preserve">
()</v>
      </c>
      <c r="BN30" s="516" t="str">
        <f t="shared" si="107"/>
        <v/>
      </c>
      <c r="BO30" s="1045" t="str">
        <f t="shared" si="107"/>
        <v/>
      </c>
      <c r="BP30" s="1046"/>
      <c r="BQ30" s="516" t="s">
        <v>946</v>
      </c>
      <c r="BR30" s="543"/>
      <c r="BS30" s="518">
        <f>SUM(BS28,BS29)</f>
        <v>0</v>
      </c>
      <c r="BT30" s="506"/>
      <c r="BU30" s="511"/>
      <c r="BV30" s="512"/>
      <c r="BW30" s="1101"/>
      <c r="BX30" s="1102"/>
      <c r="BY30" s="1089"/>
      <c r="BZ30" s="1095"/>
      <c r="CA30" s="507" t="s">
        <v>1275</v>
      </c>
      <c r="CB30" s="512" t="str">
        <f>CB47</f>
        <v>申請なし</v>
      </c>
      <c r="CC30" s="1100"/>
      <c r="CD30" s="514"/>
      <c r="CE30" s="541"/>
      <c r="CF30" s="1101"/>
      <c r="CG30" s="1102"/>
      <c r="CH30" s="1089"/>
      <c r="CI30" s="1109"/>
      <c r="CJ30" s="507" t="s">
        <v>1275</v>
      </c>
      <c r="CK30" s="512" t="str">
        <f>CK47</f>
        <v>申請なし</v>
      </c>
      <c r="CL30" s="519"/>
      <c r="CM30" s="514"/>
      <c r="CN30" s="541"/>
      <c r="CO30" s="516" t="str">
        <f>CO49</f>
        <v>ﾊｰﾄﾌﾙ活動</v>
      </c>
      <c r="CP30" s="551" t="str">
        <f t="shared" ref="CP30:CQ30" si="112">CP49</f>
        <v>申請なし</v>
      </c>
      <c r="CQ30" s="552" t="str">
        <f t="shared" si="112"/>
        <v>申請なし</v>
      </c>
      <c r="CR30" s="576"/>
      <c r="CS30" s="577"/>
      <c r="CT30" s="578"/>
      <c r="CU30" s="798" t="str">
        <f>CU46</f>
        <v>元請・下請区分</v>
      </c>
      <c r="CV30" s="799">
        <f t="shared" si="108"/>
        <v>0</v>
      </c>
      <c r="CW30" s="800">
        <f t="shared" si="108"/>
        <v>0</v>
      </c>
      <c r="CX30" s="519"/>
      <c r="CY30" s="540"/>
      <c r="CZ30" s="541"/>
      <c r="DA30" s="798" t="str">
        <f>DA46</f>
        <v>元請・下請区分</v>
      </c>
      <c r="DB30" s="799" t="str">
        <f t="shared" ref="DB30:DC30" si="113">DB46</f>
        <v/>
      </c>
      <c r="DC30" s="800" t="str">
        <f t="shared" si="113"/>
        <v/>
      </c>
      <c r="DD30" s="574"/>
      <c r="DE30" s="548"/>
      <c r="DF30" s="575"/>
      <c r="DG30" s="1164" t="s">
        <v>791</v>
      </c>
      <c r="DH30" s="1165"/>
      <c r="DI30" s="1166"/>
      <c r="DJ30" s="555"/>
      <c r="DK30" s="549"/>
      <c r="DL30" s="550"/>
      <c r="DM30" s="555"/>
      <c r="DN30" s="549"/>
      <c r="DO30" s="550"/>
      <c r="DP30" s="520"/>
      <c r="DQ30" s="507"/>
      <c r="DR30" s="563"/>
      <c r="DS30" s="555"/>
      <c r="DT30" s="549"/>
      <c r="DU30" s="550"/>
      <c r="DV30" s="545"/>
      <c r="DW30" s="546"/>
      <c r="DX30" s="547"/>
      <c r="DY30" s="546"/>
      <c r="DZ30" s="546"/>
      <c r="EA30" s="546"/>
      <c r="EB30" s="516"/>
      <c r="EC30" s="990"/>
      <c r="ED30" s="991"/>
      <c r="EE30" s="545"/>
      <c r="EF30" s="546"/>
      <c r="EG30" s="547"/>
      <c r="EH30" s="506"/>
      <c r="EI30" s="511"/>
      <c r="EJ30" s="512"/>
      <c r="EK30" s="506"/>
      <c r="EL30" s="511"/>
      <c r="EM30" s="512"/>
      <c r="EN30" s="506"/>
      <c r="EO30" s="511"/>
      <c r="EP30" s="512"/>
      <c r="EQ30" s="506"/>
      <c r="ER30" s="511"/>
      <c r="ES30" s="512"/>
      <c r="ET30" s="516" t="s">
        <v>542</v>
      </c>
      <c r="EU30" s="528" t="str">
        <f>EU48&amp;CHAR(10)&amp;EU49</f>
        <v xml:space="preserve">
</v>
      </c>
      <c r="EV30" s="529" t="str">
        <f>EV48&amp;CHAR(10)&amp;EV49</f>
        <v xml:space="preserve">
</v>
      </c>
      <c r="EW30" s="545"/>
      <c r="EX30" s="546"/>
      <c r="EY30" s="547"/>
      <c r="EZ30" s="519"/>
      <c r="FA30" s="514"/>
      <c r="FB30" s="515"/>
      <c r="FC30" s="516" t="str">
        <f t="shared" si="111"/>
        <v>拠点名2</v>
      </c>
      <c r="FD30" s="1043" t="str">
        <f t="shared" si="111"/>
        <v>申請なし</v>
      </c>
      <c r="FE30" s="1044"/>
      <c r="FF30" s="516"/>
      <c r="FG30" s="1043"/>
      <c r="FH30" s="1044"/>
      <c r="FI30" s="516"/>
      <c r="FJ30" s="1043"/>
      <c r="FK30" s="1044"/>
      <c r="FL30" s="208"/>
    </row>
    <row r="31" spans="1:168" ht="69.75" customHeight="1">
      <c r="A31" s="220" t="s">
        <v>652</v>
      </c>
      <c r="B31" s="208">
        <v>6</v>
      </c>
      <c r="C31" s="545"/>
      <c r="D31" s="546"/>
      <c r="E31" s="547"/>
      <c r="F31" s="545"/>
      <c r="G31" s="546"/>
      <c r="H31" s="547"/>
      <c r="I31" s="506" t="s">
        <v>1457</v>
      </c>
      <c r="J31" s="511" t="str">
        <f>J52&amp;"／"&amp;J53&amp;" "&amp;J54&amp;" "&amp;J55&amp;" "&amp;J56</f>
        <v xml:space="preserve">／   </v>
      </c>
      <c r="K31" s="512" t="str">
        <f>K52&amp;"／"&amp;K53&amp;" "&amp;K54&amp;" "&amp;K55&amp;" "&amp;K56</f>
        <v xml:space="preserve">／   </v>
      </c>
      <c r="L31" s="516" t="s">
        <v>1370</v>
      </c>
      <c r="M31" s="1193" t="str">
        <f>M47&amp;"／"&amp;M48</f>
        <v>／</v>
      </c>
      <c r="N31" s="1031"/>
      <c r="O31" s="545"/>
      <c r="P31" s="546"/>
      <c r="Q31" s="547"/>
      <c r="R31" s="506"/>
      <c r="S31" s="511"/>
      <c r="T31" s="512"/>
      <c r="U31" s="545"/>
      <c r="V31" s="546"/>
      <c r="W31" s="547"/>
      <c r="X31" s="545"/>
      <c r="Y31" s="546"/>
      <c r="Z31" s="547"/>
      <c r="AA31" s="516" t="s">
        <v>1370</v>
      </c>
      <c r="AB31" s="528" t="str">
        <f>AB50&amp;"／"&amp;AB51</f>
        <v>／</v>
      </c>
      <c r="AC31" s="529" t="str">
        <f>AC50&amp;"／"&amp;AC51</f>
        <v>／</v>
      </c>
      <c r="AD31" s="516" t="str">
        <f>AD47</f>
        <v/>
      </c>
      <c r="AE31" s="1030" t="str">
        <f t="shared" si="105"/>
        <v/>
      </c>
      <c r="AF31" s="1031"/>
      <c r="AG31" s="545" t="str">
        <f>AG46</f>
        <v>第1ｸﾞﾙｰﾌﾟ
配置なし</v>
      </c>
      <c r="AH31" s="546"/>
      <c r="AI31" s="547"/>
      <c r="AJ31" s="506"/>
      <c r="AK31" s="511"/>
      <c r="AL31" s="512"/>
      <c r="AM31" s="545"/>
      <c r="AN31" s="546"/>
      <c r="AO31" s="547"/>
      <c r="AP31" s="545"/>
      <c r="AQ31" s="546"/>
      <c r="AR31" s="547"/>
      <c r="AS31" s="516" t="s">
        <v>1370</v>
      </c>
      <c r="AT31" s="528" t="str">
        <f>AT50&amp;"／"&amp;AT51</f>
        <v>／</v>
      </c>
      <c r="AU31" s="529" t="str">
        <f>AU50&amp;"／"&amp;AU51</f>
        <v>／</v>
      </c>
      <c r="AV31" s="516" t="str">
        <f>AV47</f>
        <v/>
      </c>
      <c r="AW31" s="1106" t="str">
        <f t="shared" si="106"/>
        <v/>
      </c>
      <c r="AX31" s="1031"/>
      <c r="AY31" s="545" t="str">
        <f>AY46</f>
        <v>第1ｸﾞﾙｰﾌﾟ
配置なし</v>
      </c>
      <c r="AZ31" s="546"/>
      <c r="BA31" s="547"/>
      <c r="BB31" s="506"/>
      <c r="BC31" s="511"/>
      <c r="BD31" s="512"/>
      <c r="BE31" s="545"/>
      <c r="BF31" s="546"/>
      <c r="BG31" s="547"/>
      <c r="BH31" s="545"/>
      <c r="BI31" s="546"/>
      <c r="BJ31" s="547"/>
      <c r="BK31" s="516" t="s">
        <v>1370</v>
      </c>
      <c r="BL31" s="528" t="str">
        <f>BL50&amp;"／"&amp;BL51</f>
        <v>／</v>
      </c>
      <c r="BM31" s="529" t="str">
        <f>BM50&amp;"／"&amp;BM51</f>
        <v>／</v>
      </c>
      <c r="BN31" s="516" t="str">
        <f t="shared" si="107"/>
        <v/>
      </c>
      <c r="BO31" s="1106" t="str">
        <f t="shared" si="107"/>
        <v/>
      </c>
      <c r="BP31" s="1031"/>
      <c r="BQ31" s="545" t="str">
        <f>BQ46</f>
        <v>第1ｸﾞﾙｰﾌﾟ
配置なし</v>
      </c>
      <c r="BR31" s="546"/>
      <c r="BS31" s="547"/>
      <c r="BT31" s="506"/>
      <c r="BU31" s="511"/>
      <c r="BV31" s="512"/>
      <c r="BW31" s="1101"/>
      <c r="BX31" s="1102"/>
      <c r="BY31" s="1089"/>
      <c r="BZ31" s="555"/>
      <c r="CA31" s="549"/>
      <c r="CB31" s="550"/>
      <c r="CC31" s="1101"/>
      <c r="CD31" s="549"/>
      <c r="CE31" s="550"/>
      <c r="CF31" s="1101"/>
      <c r="CG31" s="1102"/>
      <c r="CH31" s="1089"/>
      <c r="CI31" s="555"/>
      <c r="CJ31" s="549"/>
      <c r="CK31" s="550"/>
      <c r="CL31" s="545"/>
      <c r="CM31" s="549"/>
      <c r="CN31" s="550"/>
      <c r="CO31" s="516" t="str">
        <f>CO51&amp;CHAR(10)&amp;CO52</f>
        <v xml:space="preserve">
</v>
      </c>
      <c r="CP31" s="551" t="str">
        <f>IF(CP50="","","参加"&amp;CP51&amp;"人"&amp;CHAR(10)&amp;"従業員"&amp;CP52&amp;"人")</f>
        <v/>
      </c>
      <c r="CQ31" s="552" t="str">
        <f>IF(CQ50="","","参加"&amp;CQ51&amp;"人"&amp;CHAR(10)&amp;"従業員"&amp;CQ52&amp;"人")</f>
        <v/>
      </c>
      <c r="CR31" s="581"/>
      <c r="CS31" s="582"/>
      <c r="CT31" s="583"/>
      <c r="CU31" s="506" t="str">
        <f>CU47</f>
        <v>契約(始)</v>
      </c>
      <c r="CV31" s="528" t="str">
        <f t="shared" si="108"/>
        <v/>
      </c>
      <c r="CW31" s="529" t="str">
        <f t="shared" si="108"/>
        <v/>
      </c>
      <c r="CX31" s="545"/>
      <c r="CY31" s="579"/>
      <c r="CZ31" s="580"/>
      <c r="DA31" s="506" t="str">
        <f>DA47</f>
        <v>契約(始)</v>
      </c>
      <c r="DB31" s="528" t="str">
        <f t="shared" ref="DB31:DC31" si="114">DB47</f>
        <v/>
      </c>
      <c r="DC31" s="529" t="str">
        <f t="shared" si="114"/>
        <v/>
      </c>
      <c r="DD31" s="545"/>
      <c r="DE31" s="579"/>
      <c r="DF31" s="580"/>
      <c r="DG31" s="506" t="str">
        <f>IF(AND(DG49="",DG50=""),"申請なし",IF(DG49="有","法を超える制度",IF(DG50="有","こっころ認定","無")))</f>
        <v>申請なし</v>
      </c>
      <c r="DH31" s="511" t="str">
        <f>IF(AND(DH49="",DH50=""),"申請なし",IF(DH49="有","法を超える制度",IF(DH50="有","こっころ認定","無")))</f>
        <v>申請なし</v>
      </c>
      <c r="DI31" s="512"/>
      <c r="DJ31" s="555"/>
      <c r="DK31" s="549"/>
      <c r="DL31" s="550"/>
      <c r="DM31" s="555"/>
      <c r="DN31" s="549"/>
      <c r="DO31" s="550"/>
      <c r="DP31" s="536"/>
      <c r="DQ31" s="511"/>
      <c r="DR31" s="537"/>
      <c r="DS31" s="555"/>
      <c r="DT31" s="549"/>
      <c r="DU31" s="550"/>
      <c r="DV31" s="545"/>
      <c r="DW31" s="546"/>
      <c r="DX31" s="547"/>
      <c r="DY31" s="546"/>
      <c r="DZ31" s="546"/>
      <c r="EA31" s="546"/>
      <c r="EB31" s="516" t="s">
        <v>1601</v>
      </c>
      <c r="EC31" s="992" t="e">
        <f>EC53</f>
        <v>#VALUE!</v>
      </c>
      <c r="ED31" s="993"/>
      <c r="EE31" s="545"/>
      <c r="EF31" s="546"/>
      <c r="EG31" s="547"/>
      <c r="EH31" s="506"/>
      <c r="EI31" s="511"/>
      <c r="EJ31" s="512"/>
      <c r="EK31" s="506"/>
      <c r="EL31" s="511"/>
      <c r="EM31" s="512"/>
      <c r="EN31" s="506"/>
      <c r="EO31" s="511"/>
      <c r="EP31" s="512"/>
      <c r="EQ31" s="506"/>
      <c r="ER31" s="511"/>
      <c r="ES31" s="512"/>
      <c r="ET31" s="516" t="str">
        <f>ET50</f>
        <v>工事成績</v>
      </c>
      <c r="EU31" s="584" t="str">
        <f>EU50</f>
        <v/>
      </c>
      <c r="EV31" s="585" t="str">
        <f>EV50</f>
        <v/>
      </c>
      <c r="EW31" s="545"/>
      <c r="EX31" s="546"/>
      <c r="EY31" s="547"/>
      <c r="EZ31" s="545"/>
      <c r="FA31" s="546"/>
      <c r="FB31" s="547"/>
      <c r="FC31" s="1056" t="str">
        <f t="shared" si="111"/>
        <v>所在地2</v>
      </c>
      <c r="FD31" s="1043" t="str">
        <f t="shared" si="111"/>
        <v/>
      </c>
      <c r="FE31" s="1044"/>
      <c r="FF31" s="1056"/>
      <c r="FG31" s="1043"/>
      <c r="FH31" s="1044"/>
      <c r="FI31" s="1056"/>
      <c r="FJ31" s="1043"/>
      <c r="FK31" s="1044"/>
      <c r="FL31" s="208"/>
    </row>
    <row r="32" spans="1:168" ht="51.75" customHeight="1">
      <c r="A32" s="220" t="s">
        <v>652</v>
      </c>
      <c r="B32" s="208">
        <v>7</v>
      </c>
      <c r="C32" s="545"/>
      <c r="D32" s="546"/>
      <c r="E32" s="547"/>
      <c r="F32" s="545"/>
      <c r="G32" s="546"/>
      <c r="H32" s="547"/>
      <c r="I32" s="506" t="str">
        <f>I57</f>
        <v>工事成績</v>
      </c>
      <c r="J32" s="584" t="str">
        <f>J57</f>
        <v/>
      </c>
      <c r="K32" s="585" t="str">
        <f>K57</f>
        <v/>
      </c>
      <c r="L32" s="545"/>
      <c r="M32" s="546"/>
      <c r="N32" s="547"/>
      <c r="O32" s="545"/>
      <c r="P32" s="546"/>
      <c r="Q32" s="547"/>
      <c r="R32" s="516"/>
      <c r="S32" s="507"/>
      <c r="T32" s="508"/>
      <c r="U32" s="545"/>
      <c r="V32" s="546"/>
      <c r="W32" s="547"/>
      <c r="X32" s="545"/>
      <c r="Y32" s="546"/>
      <c r="Z32" s="547"/>
      <c r="AA32" s="516" t="s">
        <v>554</v>
      </c>
      <c r="AB32" s="507" t="str">
        <f>IF(AB52="","",AB52&amp;CHAR(10)&amp;"("&amp;AB57&amp;"点)")</f>
        <v/>
      </c>
      <c r="AC32" s="508" t="str">
        <f>IF(AC52="","",AC52&amp;CHAR(10)&amp;"("&amp;AC57&amp;"点)")</f>
        <v/>
      </c>
      <c r="AD32" s="516" t="str">
        <f t="shared" si="105"/>
        <v/>
      </c>
      <c r="AE32" s="1106" t="str">
        <f t="shared" si="105"/>
        <v/>
      </c>
      <c r="AF32" s="1031"/>
      <c r="AG32" s="545" t="str">
        <f>AG47</f>
        <v>第2ｸﾞﾙｰﾌﾟ
配置なし</v>
      </c>
      <c r="AH32" s="546"/>
      <c r="AI32" s="547"/>
      <c r="AJ32" s="516"/>
      <c r="AK32" s="507"/>
      <c r="AL32" s="508"/>
      <c r="AM32" s="545"/>
      <c r="AN32" s="546"/>
      <c r="AO32" s="547"/>
      <c r="AP32" s="545"/>
      <c r="AQ32" s="546"/>
      <c r="AR32" s="547"/>
      <c r="AS32" s="516" t="s">
        <v>554</v>
      </c>
      <c r="AT32" s="507" t="str">
        <f>IF(AT52="","",AT52&amp;CHAR(10)&amp;"("&amp;AT57&amp;"点)")</f>
        <v/>
      </c>
      <c r="AU32" s="508" t="str">
        <f>IF(AU52="","",AU52&amp;CHAR(10)&amp;"("&amp;AU57&amp;"点)")</f>
        <v/>
      </c>
      <c r="AV32" s="516" t="str">
        <f t="shared" si="106"/>
        <v/>
      </c>
      <c r="AW32" s="1106" t="str">
        <f t="shared" si="106"/>
        <v/>
      </c>
      <c r="AX32" s="1031"/>
      <c r="AY32" s="545" t="str">
        <f>AY47</f>
        <v>第2ｸﾞﾙｰﾌﾟ
配置なし</v>
      </c>
      <c r="AZ32" s="546"/>
      <c r="BA32" s="547"/>
      <c r="BB32" s="516"/>
      <c r="BC32" s="507"/>
      <c r="BD32" s="508"/>
      <c r="BE32" s="545"/>
      <c r="BF32" s="546"/>
      <c r="BG32" s="547"/>
      <c r="BH32" s="545"/>
      <c r="BI32" s="546"/>
      <c r="BJ32" s="547"/>
      <c r="BK32" s="516" t="s">
        <v>554</v>
      </c>
      <c r="BL32" s="543" t="str">
        <f>IF(BL52="","",BL52&amp;CHAR(10)&amp;"("&amp;BL57&amp;"点)")</f>
        <v/>
      </c>
      <c r="BM32" s="586" t="str">
        <f>IF(BM52="","",BM52&amp;CHAR(10)&amp;"("&amp;BM57&amp;"点)")</f>
        <v/>
      </c>
      <c r="BN32" s="516" t="str">
        <f t="shared" si="107"/>
        <v/>
      </c>
      <c r="BO32" s="1106" t="str">
        <f t="shared" si="107"/>
        <v/>
      </c>
      <c r="BP32" s="1031"/>
      <c r="BQ32" s="545" t="str">
        <f>BQ47</f>
        <v>第2ｸﾞﾙｰﾌﾟ
配置なし</v>
      </c>
      <c r="BR32" s="546"/>
      <c r="BS32" s="547"/>
      <c r="BT32" s="516"/>
      <c r="BU32" s="507"/>
      <c r="BV32" s="508"/>
      <c r="BW32" s="1101"/>
      <c r="BX32" s="1102"/>
      <c r="BY32" s="1089"/>
      <c r="BZ32" s="545"/>
      <c r="CA32" s="546"/>
      <c r="CB32" s="547"/>
      <c r="CC32" s="545"/>
      <c r="CD32" s="546"/>
      <c r="CE32" s="547"/>
      <c r="CF32" s="1101"/>
      <c r="CG32" s="1102"/>
      <c r="CH32" s="1089"/>
      <c r="CI32" s="545"/>
      <c r="CJ32" s="546"/>
      <c r="CK32" s="547"/>
      <c r="CL32" s="545"/>
      <c r="CM32" s="546"/>
      <c r="CN32" s="547"/>
      <c r="CO32" s="516" t="str">
        <f>CO50</f>
        <v/>
      </c>
      <c r="CP32" s="511" t="str">
        <f>CP50</f>
        <v/>
      </c>
      <c r="CQ32" s="512" t="str">
        <f>CQ50</f>
        <v/>
      </c>
      <c r="CR32" s="549"/>
      <c r="CS32" s="549"/>
      <c r="CT32" s="549"/>
      <c r="CU32" s="506" t="str">
        <f>CU48</f>
        <v>契約(終)</v>
      </c>
      <c r="CV32" s="528" t="str">
        <f t="shared" si="108"/>
        <v/>
      </c>
      <c r="CW32" s="529" t="str">
        <f t="shared" si="108"/>
        <v/>
      </c>
      <c r="CX32" s="555"/>
      <c r="CY32" s="561"/>
      <c r="CZ32" s="562"/>
      <c r="DA32" s="506" t="str">
        <f>DA48</f>
        <v>契約(終)</v>
      </c>
      <c r="DB32" s="528" t="str">
        <f t="shared" ref="DB32:DC32" si="115">DB48</f>
        <v/>
      </c>
      <c r="DC32" s="529" t="str">
        <f t="shared" si="115"/>
        <v/>
      </c>
      <c r="DD32" s="545"/>
      <c r="DE32" s="561"/>
      <c r="DF32" s="562"/>
      <c r="DG32" s="587"/>
      <c r="DH32" s="588"/>
      <c r="DI32" s="589"/>
      <c r="DJ32" s="545"/>
      <c r="DK32" s="546"/>
      <c r="DL32" s="547"/>
      <c r="DM32" s="545"/>
      <c r="DN32" s="546"/>
      <c r="DO32" s="547"/>
      <c r="DP32" s="520"/>
      <c r="DQ32" s="507"/>
      <c r="DR32" s="563"/>
      <c r="DS32" s="545"/>
      <c r="DT32" s="546"/>
      <c r="DU32" s="547"/>
      <c r="DV32" s="545"/>
      <c r="DW32" s="546"/>
      <c r="DX32" s="547"/>
      <c r="DY32" s="546"/>
      <c r="DZ32" s="546"/>
      <c r="EA32" s="546"/>
      <c r="EB32" s="516" t="s">
        <v>1602</v>
      </c>
      <c r="EC32" s="992" t="e">
        <f>EC54</f>
        <v>#VALUE!</v>
      </c>
      <c r="ED32" s="993"/>
      <c r="EE32" s="545"/>
      <c r="EF32" s="546"/>
      <c r="EG32" s="547"/>
      <c r="EH32" s="516"/>
      <c r="EI32" s="507"/>
      <c r="EJ32" s="508"/>
      <c r="EK32" s="516"/>
      <c r="EL32" s="507"/>
      <c r="EM32" s="508"/>
      <c r="EN32" s="516"/>
      <c r="EO32" s="507"/>
      <c r="EP32" s="508"/>
      <c r="EQ32" s="516"/>
      <c r="ER32" s="507"/>
      <c r="ES32" s="508"/>
      <c r="ET32" s="520" t="str">
        <f>ET53&amp;"/"&amp;ET54</f>
        <v>工事種別/建設工事の種類</v>
      </c>
      <c r="EU32" s="590" t="str">
        <f>EU53&amp;"/"&amp;EU54</f>
        <v>/</v>
      </c>
      <c r="EV32" s="508" t="str">
        <f>EV53&amp;"/"&amp;EV54</f>
        <v>/</v>
      </c>
      <c r="EW32" s="545"/>
      <c r="EX32" s="546"/>
      <c r="EY32" s="547"/>
      <c r="EZ32" s="545"/>
      <c r="FA32" s="546"/>
      <c r="FB32" s="547"/>
      <c r="FC32" s="1056"/>
      <c r="FD32" s="1043"/>
      <c r="FE32" s="1044"/>
      <c r="FF32" s="1056"/>
      <c r="FG32" s="1043"/>
      <c r="FH32" s="1044"/>
      <c r="FI32" s="1056"/>
      <c r="FJ32" s="1043"/>
      <c r="FK32" s="1044"/>
      <c r="FL32" s="208"/>
    </row>
    <row r="33" spans="1:168" ht="74.25" customHeight="1">
      <c r="A33" s="220" t="s">
        <v>652</v>
      </c>
      <c r="B33" s="208">
        <v>8</v>
      </c>
      <c r="C33" s="591"/>
      <c r="D33" s="592"/>
      <c r="E33" s="593"/>
      <c r="F33" s="591"/>
      <c r="G33" s="592"/>
      <c r="H33" s="593"/>
      <c r="I33" s="516"/>
      <c r="J33" s="511"/>
      <c r="K33" s="537"/>
      <c r="L33" s="591"/>
      <c r="M33" s="592"/>
      <c r="N33" s="593"/>
      <c r="O33" s="591"/>
      <c r="P33" s="592"/>
      <c r="Q33" s="593"/>
      <c r="R33" s="516"/>
      <c r="S33" s="507"/>
      <c r="T33" s="508"/>
      <c r="U33" s="591"/>
      <c r="V33" s="592"/>
      <c r="W33" s="593"/>
      <c r="X33" s="591"/>
      <c r="Y33" s="592"/>
      <c r="Z33" s="593"/>
      <c r="AA33" s="516" t="s">
        <v>1458</v>
      </c>
      <c r="AB33" s="511" t="str">
        <f>AB53&amp;"／"&amp;AB54&amp;" "&amp;AB55&amp;" "&amp;AB56</f>
        <v xml:space="preserve">／  </v>
      </c>
      <c r="AC33" s="512" t="str">
        <f>AC53&amp;"／"&amp;AC54&amp;" "&amp;AC55&amp;" "&amp;AC56</f>
        <v xml:space="preserve">／  </v>
      </c>
      <c r="AD33" s="594"/>
      <c r="AE33" s="595"/>
      <c r="AF33" s="596"/>
      <c r="AG33" s="591"/>
      <c r="AH33" s="592"/>
      <c r="AI33" s="593"/>
      <c r="AJ33" s="516"/>
      <c r="AK33" s="507"/>
      <c r="AL33" s="508"/>
      <c r="AM33" s="591"/>
      <c r="AN33" s="592"/>
      <c r="AO33" s="593"/>
      <c r="AP33" s="591"/>
      <c r="AQ33" s="592"/>
      <c r="AR33" s="593"/>
      <c r="AS33" s="516" t="s">
        <v>1458</v>
      </c>
      <c r="AT33" s="511" t="str">
        <f>AT53&amp;"／"&amp;AT54&amp;" "&amp;AT55&amp;" "&amp;AT56</f>
        <v xml:space="preserve">／  </v>
      </c>
      <c r="AU33" s="512" t="str">
        <f>AU53&amp;"／"&amp;AU54&amp;" "&amp;AU55&amp;" "&amp;AU56</f>
        <v xml:space="preserve">／  </v>
      </c>
      <c r="AV33" s="594"/>
      <c r="AW33" s="595"/>
      <c r="AX33" s="596"/>
      <c r="AY33" s="591"/>
      <c r="AZ33" s="592"/>
      <c r="BA33" s="593"/>
      <c r="BB33" s="516"/>
      <c r="BC33" s="507"/>
      <c r="BD33" s="508"/>
      <c r="BE33" s="591"/>
      <c r="BF33" s="592"/>
      <c r="BG33" s="593"/>
      <c r="BH33" s="591"/>
      <c r="BI33" s="592"/>
      <c r="BJ33" s="593"/>
      <c r="BK33" s="516" t="s">
        <v>1458</v>
      </c>
      <c r="BL33" s="511" t="str">
        <f>BL53&amp;"／"&amp;BL54&amp;" "&amp;BL55&amp;" "&amp;BL56</f>
        <v xml:space="preserve">／  </v>
      </c>
      <c r="BM33" s="512" t="str">
        <f>BM53&amp;"／"&amp;BM54&amp;" "&amp;BM55&amp;" "&amp;BM56</f>
        <v xml:space="preserve">／  </v>
      </c>
      <c r="BN33" s="594"/>
      <c r="BO33" s="595"/>
      <c r="BP33" s="596"/>
      <c r="BQ33" s="591"/>
      <c r="BR33" s="592"/>
      <c r="BS33" s="593"/>
      <c r="BT33" s="516"/>
      <c r="BU33" s="507"/>
      <c r="BV33" s="508"/>
      <c r="BW33" s="591"/>
      <c r="BX33" s="592"/>
      <c r="BY33" s="593"/>
      <c r="BZ33" s="591"/>
      <c r="CA33" s="592"/>
      <c r="CB33" s="593"/>
      <c r="CC33" s="591"/>
      <c r="CD33" s="592"/>
      <c r="CE33" s="593"/>
      <c r="CF33" s="591"/>
      <c r="CG33" s="592"/>
      <c r="CH33" s="593"/>
      <c r="CI33" s="591"/>
      <c r="CJ33" s="592"/>
      <c r="CK33" s="593"/>
      <c r="CL33" s="591"/>
      <c r="CM33" s="592"/>
      <c r="CN33" s="593"/>
      <c r="CO33" s="520"/>
      <c r="CP33" s="597"/>
      <c r="CQ33" s="563"/>
      <c r="CR33" s="598"/>
      <c r="CS33" s="598"/>
      <c r="CT33" s="598"/>
      <c r="CU33" s="516" t="str">
        <f>CU49</f>
        <v>施工箇所</v>
      </c>
      <c r="CV33" s="511" t="str">
        <f t="shared" si="108"/>
        <v/>
      </c>
      <c r="CW33" s="512" t="str">
        <f t="shared" si="108"/>
        <v/>
      </c>
      <c r="CX33" s="591"/>
      <c r="CY33" s="592"/>
      <c r="CZ33" s="593"/>
      <c r="DA33" s="516" t="str">
        <f>DA49</f>
        <v>施工箇所</v>
      </c>
      <c r="DB33" s="511" t="str">
        <f t="shared" ref="DB33:DC33" si="116">DB49</f>
        <v/>
      </c>
      <c r="DC33" s="512" t="str">
        <f t="shared" si="116"/>
        <v/>
      </c>
      <c r="DD33" s="591"/>
      <c r="DE33" s="592"/>
      <c r="DF33" s="593"/>
      <c r="DG33" s="506"/>
      <c r="DH33" s="511"/>
      <c r="DI33" s="512"/>
      <c r="DJ33" s="591"/>
      <c r="DK33" s="592"/>
      <c r="DL33" s="593"/>
      <c r="DM33" s="591"/>
      <c r="DN33" s="592"/>
      <c r="DO33" s="593"/>
      <c r="DP33" s="536"/>
      <c r="DQ33" s="511"/>
      <c r="DR33" s="537"/>
      <c r="DS33" s="591"/>
      <c r="DT33" s="592"/>
      <c r="DU33" s="593"/>
      <c r="DV33" s="591"/>
      <c r="DW33" s="592"/>
      <c r="DX33" s="593"/>
      <c r="DY33" s="592"/>
      <c r="DZ33" s="592"/>
      <c r="EA33" s="592"/>
      <c r="EB33" s="516" t="s">
        <v>291</v>
      </c>
      <c r="EC33" s="994" t="str">
        <f>EC55</f>
        <v/>
      </c>
      <c r="ED33" s="995"/>
      <c r="EE33" s="599"/>
      <c r="EF33" s="600"/>
      <c r="EG33" s="601"/>
      <c r="EH33" s="516"/>
      <c r="EI33" s="507"/>
      <c r="EJ33" s="508"/>
      <c r="EK33" s="516"/>
      <c r="EL33" s="507"/>
      <c r="EM33" s="508"/>
      <c r="EN33" s="516"/>
      <c r="EO33" s="507"/>
      <c r="EP33" s="508"/>
      <c r="EQ33" s="516"/>
      <c r="ER33" s="507"/>
      <c r="ES33" s="508"/>
      <c r="ET33" s="591"/>
      <c r="EU33" s="592"/>
      <c r="EV33" s="593"/>
      <c r="EW33" s="591"/>
      <c r="EX33" s="592"/>
      <c r="EY33" s="593"/>
      <c r="EZ33" s="591"/>
      <c r="FA33" s="592"/>
      <c r="FB33" s="593"/>
      <c r="FC33" s="516" t="str">
        <f>FC49</f>
        <v>技術者数2</v>
      </c>
      <c r="FD33" s="1149" t="str">
        <f>FD49</f>
        <v/>
      </c>
      <c r="FE33" s="1150"/>
      <c r="FF33" s="516"/>
      <c r="FG33" s="1149"/>
      <c r="FH33" s="1150"/>
      <c r="FI33" s="516"/>
      <c r="FJ33" s="1149"/>
      <c r="FK33" s="1150"/>
      <c r="FL33" s="208"/>
    </row>
    <row r="34" spans="1:168">
      <c r="A34" s="208"/>
      <c r="B34" s="43"/>
      <c r="C34" s="208"/>
      <c r="D34" s="208"/>
      <c r="E34" s="208"/>
      <c r="F34" s="208"/>
      <c r="G34" s="208"/>
      <c r="H34" s="208"/>
      <c r="I34" s="208"/>
      <c r="J34" s="208"/>
      <c r="K34" s="208"/>
      <c r="L34" s="208"/>
      <c r="M34" s="208"/>
      <c r="N34" s="208"/>
      <c r="O34" s="208"/>
      <c r="P34" s="208"/>
      <c r="Q34" s="208"/>
      <c r="R34" s="208"/>
      <c r="S34" s="208"/>
      <c r="T34" s="208"/>
      <c r="U34" s="76" t="str">
        <f>IF(企業入力シート!C25="","配置なし","配置あり")</f>
        <v>配置なし</v>
      </c>
      <c r="V34" s="208"/>
      <c r="W34" s="208"/>
      <c r="X34" s="76" t="str">
        <f>IF(企業入力シート!C25="","配置なし","配置あり")</f>
        <v>配置なし</v>
      </c>
      <c r="Y34" s="208"/>
      <c r="Z34" s="208"/>
      <c r="AA34" s="76" t="str">
        <f>IF(企業入力シート!C25="","配置なし","配置あり")</f>
        <v>配置なし</v>
      </c>
      <c r="AB34" s="208"/>
      <c r="AC34" s="208"/>
      <c r="AD34" s="76" t="str">
        <f>IF(企業入力シート!C25="","配置なし","配置あり")</f>
        <v>配置なし</v>
      </c>
      <c r="AE34" s="208"/>
      <c r="AF34" s="208"/>
      <c r="AG34" s="76" t="str">
        <f>IF(企業入力シート!C25="","配置なし","配置あり")</f>
        <v>配置なし</v>
      </c>
      <c r="AH34" s="76" t="str">
        <f>IF(企業入力シート!C54="","配置なし","配置あり")</f>
        <v>配置なし</v>
      </c>
      <c r="AI34" s="208"/>
      <c r="AJ34" s="208"/>
      <c r="AK34" s="208"/>
      <c r="AL34" s="208"/>
      <c r="AM34" s="76" t="str">
        <f>IF(企業入力シート!C26="","配置なし","配置あり")</f>
        <v>配置なし</v>
      </c>
      <c r="AN34" s="208"/>
      <c r="AO34" s="208"/>
      <c r="AP34" s="76" t="str">
        <f>IF(企業入力シート!C26="","配置なし","配置あり")</f>
        <v>配置なし</v>
      </c>
      <c r="AQ34" s="208"/>
      <c r="AR34" s="208"/>
      <c r="AS34" s="76" t="str">
        <f>IF(企業入力シート!C26="","配置なし","配置あり")</f>
        <v>配置なし</v>
      </c>
      <c r="AT34" s="208"/>
      <c r="AU34" s="208"/>
      <c r="AV34" s="76" t="str">
        <f>IF(企業入力シート!C26="","配置なし","配置あり")</f>
        <v>配置なし</v>
      </c>
      <c r="AW34" s="208"/>
      <c r="AX34" s="208"/>
      <c r="AY34" s="76" t="str">
        <f>IF(企業入力シート!C26="","配置なし","配置あり")</f>
        <v>配置なし</v>
      </c>
      <c r="AZ34" s="76" t="str">
        <f>IF(企業入力シート!C55="","配置なし","配置あり")</f>
        <v>配置なし</v>
      </c>
      <c r="BA34" s="208"/>
      <c r="BB34" s="208"/>
      <c r="BC34" s="208"/>
      <c r="BD34" s="208"/>
      <c r="BE34" s="76" t="str">
        <f>IF(企業入力シート!C27="","配置なし","配置あり")</f>
        <v>配置なし</v>
      </c>
      <c r="BF34" s="208"/>
      <c r="BG34" s="208"/>
      <c r="BH34" s="76" t="str">
        <f>IF(企業入力シート!C27="","配置なし","配置あり")</f>
        <v>配置なし</v>
      </c>
      <c r="BI34" s="208"/>
      <c r="BJ34" s="208"/>
      <c r="BK34" s="76" t="str">
        <f>IF(企業入力シート!C27="","配置なし","配置あり")</f>
        <v>配置なし</v>
      </c>
      <c r="BL34" s="208"/>
      <c r="BM34" s="208"/>
      <c r="BN34" s="76" t="str">
        <f>IF(企業入力シート!C27="","配置なし","配置あり")</f>
        <v>配置なし</v>
      </c>
      <c r="BO34" s="208"/>
      <c r="BP34" s="208"/>
      <c r="BQ34" s="76" t="str">
        <f>IF(企業入力シート!C27="","配置なし","配置あり")</f>
        <v>配置なし</v>
      </c>
      <c r="BR34" s="76" t="str">
        <f>IF(企業入力シート!C56="","配置なし","配置あり")</f>
        <v>配置なし</v>
      </c>
      <c r="BS34" s="208"/>
      <c r="BT34" s="208"/>
      <c r="BU34" s="208"/>
      <c r="BV34" s="208"/>
      <c r="BW34" s="208"/>
      <c r="BX34" s="208"/>
      <c r="BY34" s="208"/>
      <c r="BZ34" s="208"/>
      <c r="CA34" s="208"/>
      <c r="CB34" s="208"/>
      <c r="CC34" s="208"/>
      <c r="CD34" s="208"/>
      <c r="CE34" s="208"/>
      <c r="CF34" s="208"/>
      <c r="CG34" s="208"/>
      <c r="CH34" s="208"/>
      <c r="CI34" s="208"/>
      <c r="CJ34" s="208"/>
      <c r="CK34" s="208"/>
      <c r="CL34" s="208"/>
      <c r="CM34" s="208"/>
      <c r="CN34" s="208"/>
      <c r="CO34" s="208"/>
      <c r="CP34" s="208"/>
      <c r="CQ34" s="208"/>
      <c r="CR34" s="208"/>
      <c r="CS34" s="208"/>
      <c r="CT34" s="208"/>
      <c r="CU34" s="208"/>
      <c r="CV34" s="208"/>
      <c r="CW34" s="208"/>
      <c r="CX34" s="208"/>
      <c r="CY34" s="208"/>
      <c r="CZ34" s="208"/>
      <c r="DA34" s="208"/>
      <c r="DB34" s="208"/>
      <c r="DC34" s="208"/>
      <c r="DD34" s="208"/>
      <c r="DE34" s="208"/>
      <c r="DF34" s="208"/>
      <c r="DG34" s="208"/>
      <c r="DH34" s="208"/>
      <c r="DI34" s="208"/>
      <c r="DJ34" s="208"/>
      <c r="DK34" s="208"/>
      <c r="DL34" s="208"/>
      <c r="DM34" s="208"/>
      <c r="DN34" s="208"/>
      <c r="DO34" s="208"/>
      <c r="DP34" s="208"/>
      <c r="DQ34" s="208"/>
      <c r="DR34" s="208"/>
      <c r="DS34" s="208"/>
      <c r="DT34" s="208"/>
      <c r="DU34" s="208"/>
      <c r="DV34" s="208"/>
      <c r="DW34" s="208"/>
      <c r="DX34" s="208"/>
      <c r="DY34" s="208"/>
      <c r="DZ34" s="208"/>
      <c r="EA34" s="208"/>
      <c r="EB34" s="208"/>
      <c r="EC34" s="208"/>
      <c r="ED34" s="208"/>
      <c r="EE34" s="208"/>
      <c r="EF34" s="208"/>
      <c r="EG34" s="208"/>
      <c r="EH34" s="208"/>
      <c r="EI34" s="208"/>
      <c r="EJ34" s="208"/>
      <c r="EK34" s="208"/>
      <c r="EL34" s="208"/>
      <c r="EM34" s="208"/>
      <c r="EN34" s="208"/>
      <c r="EO34" s="208"/>
      <c r="EP34" s="208"/>
      <c r="EQ34" s="208"/>
      <c r="ER34" s="208"/>
      <c r="ES34" s="208"/>
      <c r="ET34" s="208"/>
      <c r="EU34" s="208"/>
      <c r="EV34" s="208"/>
      <c r="EW34" s="208"/>
      <c r="EX34" s="208"/>
      <c r="EY34" s="208"/>
      <c r="EZ34" s="208"/>
      <c r="FA34" s="208"/>
      <c r="FB34" s="208"/>
      <c r="FC34" s="208"/>
      <c r="FD34" s="208"/>
      <c r="FE34" s="208"/>
      <c r="FF34" s="208"/>
      <c r="FG34" s="208"/>
      <c r="FH34" s="208"/>
      <c r="FI34" s="208"/>
      <c r="FJ34" s="208"/>
      <c r="FK34" s="208"/>
      <c r="FL34" s="208"/>
    </row>
    <row r="36" spans="1:168" ht="37.5" customHeight="1">
      <c r="A36" s="14" t="s">
        <v>656</v>
      </c>
    </row>
    <row r="37" spans="1:168" s="41" customFormat="1" ht="27" customHeight="1">
      <c r="B37" s="62" t="s">
        <v>477</v>
      </c>
      <c r="C37" s="996" t="s">
        <v>185</v>
      </c>
      <c r="D37" s="997"/>
      <c r="E37" s="997"/>
      <c r="F37" s="996" t="s">
        <v>185</v>
      </c>
      <c r="G37" s="997"/>
      <c r="H37" s="997"/>
      <c r="I37" s="996" t="s">
        <v>281</v>
      </c>
      <c r="J37" s="997"/>
      <c r="K37" s="997"/>
      <c r="L37" s="996" t="s">
        <v>281</v>
      </c>
      <c r="M37" s="997"/>
      <c r="N37" s="1023"/>
      <c r="O37" s="996" t="s">
        <v>185</v>
      </c>
      <c r="P37" s="997"/>
      <c r="Q37" s="1023"/>
      <c r="R37" s="996" t="s">
        <v>185</v>
      </c>
      <c r="S37" s="997"/>
      <c r="T37" s="1023"/>
      <c r="U37" s="996" t="s">
        <v>282</v>
      </c>
      <c r="V37" s="997"/>
      <c r="W37" s="997"/>
      <c r="X37" s="996" t="s">
        <v>282</v>
      </c>
      <c r="Y37" s="997"/>
      <c r="Z37" s="997"/>
      <c r="AA37" s="996" t="s">
        <v>282</v>
      </c>
      <c r="AB37" s="997"/>
      <c r="AC37" s="997"/>
      <c r="AD37" s="996" t="s">
        <v>282</v>
      </c>
      <c r="AE37" s="997"/>
      <c r="AF37" s="1023"/>
      <c r="AG37" s="996" t="s">
        <v>917</v>
      </c>
      <c r="AH37" s="997"/>
      <c r="AI37" s="1023"/>
      <c r="AJ37" s="996" t="s">
        <v>528</v>
      </c>
      <c r="AK37" s="997"/>
      <c r="AL37" s="1023"/>
      <c r="AM37" s="996" t="s">
        <v>283</v>
      </c>
      <c r="AN37" s="997"/>
      <c r="AO37" s="1023"/>
      <c r="AP37" s="996" t="s">
        <v>283</v>
      </c>
      <c r="AQ37" s="997"/>
      <c r="AR37" s="997"/>
      <c r="AS37" s="996" t="s">
        <v>283</v>
      </c>
      <c r="AT37" s="997"/>
      <c r="AU37" s="997"/>
      <c r="AV37" s="996" t="s">
        <v>283</v>
      </c>
      <c r="AW37" s="997"/>
      <c r="AX37" s="997"/>
      <c r="AY37" s="996" t="s">
        <v>918</v>
      </c>
      <c r="AZ37" s="997"/>
      <c r="BA37" s="1023"/>
      <c r="BB37" s="996" t="s">
        <v>529</v>
      </c>
      <c r="BC37" s="997"/>
      <c r="BD37" s="1023"/>
      <c r="BE37" s="996" t="s">
        <v>284</v>
      </c>
      <c r="BF37" s="997"/>
      <c r="BG37" s="1023"/>
      <c r="BH37" s="996" t="s">
        <v>284</v>
      </c>
      <c r="BI37" s="997"/>
      <c r="BJ37" s="997"/>
      <c r="BK37" s="996" t="s">
        <v>284</v>
      </c>
      <c r="BL37" s="997"/>
      <c r="BM37" s="997"/>
      <c r="BN37" s="996" t="s">
        <v>284</v>
      </c>
      <c r="BO37" s="997"/>
      <c r="BP37" s="997"/>
      <c r="BQ37" s="996" t="s">
        <v>919</v>
      </c>
      <c r="BR37" s="997"/>
      <c r="BS37" s="1023"/>
      <c r="BT37" s="996" t="s">
        <v>531</v>
      </c>
      <c r="BU37" s="997"/>
      <c r="BV37" s="1023"/>
      <c r="BW37" s="996" t="s">
        <v>1614</v>
      </c>
      <c r="BX37" s="997"/>
      <c r="BY37" s="997"/>
      <c r="BZ37" s="996" t="s">
        <v>1614</v>
      </c>
      <c r="CA37" s="997"/>
      <c r="CB37" s="1023"/>
      <c r="CC37" s="996" t="s">
        <v>1614</v>
      </c>
      <c r="CD37" s="997"/>
      <c r="CE37" s="1023"/>
      <c r="CF37" s="996" t="s">
        <v>1614</v>
      </c>
      <c r="CG37" s="997"/>
      <c r="CH37" s="997"/>
      <c r="CI37" s="996" t="s">
        <v>1614</v>
      </c>
      <c r="CJ37" s="997"/>
      <c r="CK37" s="1023"/>
      <c r="CL37" s="996" t="s">
        <v>1614</v>
      </c>
      <c r="CM37" s="997"/>
      <c r="CN37" s="1023"/>
      <c r="CO37" s="996" t="s">
        <v>1614</v>
      </c>
      <c r="CP37" s="997"/>
      <c r="CQ37" s="997"/>
      <c r="CR37" s="996" t="s">
        <v>1614</v>
      </c>
      <c r="CS37" s="997"/>
      <c r="CT37" s="997"/>
      <c r="CU37" s="996" t="s">
        <v>1614</v>
      </c>
      <c r="CV37" s="997"/>
      <c r="CW37" s="997"/>
      <c r="CX37" s="996" t="s">
        <v>1614</v>
      </c>
      <c r="CY37" s="997"/>
      <c r="CZ37" s="997"/>
      <c r="DA37" s="996" t="s">
        <v>1614</v>
      </c>
      <c r="DB37" s="997"/>
      <c r="DC37" s="997"/>
      <c r="DD37" s="996" t="s">
        <v>1614</v>
      </c>
      <c r="DE37" s="997"/>
      <c r="DF37" s="997"/>
      <c r="DG37" s="996" t="s">
        <v>1614</v>
      </c>
      <c r="DH37" s="997"/>
      <c r="DI37" s="997"/>
      <c r="DJ37" s="996" t="s">
        <v>524</v>
      </c>
      <c r="DK37" s="997"/>
      <c r="DL37" s="1023"/>
      <c r="DM37" s="996" t="s">
        <v>1614</v>
      </c>
      <c r="DN37" s="997"/>
      <c r="DO37" s="1023"/>
      <c r="DP37" s="996" t="s">
        <v>1614</v>
      </c>
      <c r="DQ37" s="997"/>
      <c r="DR37" s="997"/>
      <c r="DS37" s="996" t="s">
        <v>1614</v>
      </c>
      <c r="DT37" s="997"/>
      <c r="DU37" s="1023"/>
      <c r="DV37" s="996" t="s">
        <v>1614</v>
      </c>
      <c r="DW37" s="997"/>
      <c r="DX37" s="997"/>
      <c r="DY37" s="996" t="s">
        <v>1614</v>
      </c>
      <c r="DZ37" s="997"/>
      <c r="EA37" s="997"/>
      <c r="EB37" s="996" t="s">
        <v>1614</v>
      </c>
      <c r="EC37" s="997"/>
      <c r="ED37" s="997"/>
      <c r="EE37" s="996" t="s">
        <v>1617</v>
      </c>
      <c r="EF37" s="997"/>
      <c r="EG37" s="997"/>
      <c r="EH37" s="996" t="s">
        <v>1614</v>
      </c>
      <c r="EI37" s="997"/>
      <c r="EJ37" s="1023"/>
      <c r="EK37" s="985" t="s">
        <v>1614</v>
      </c>
      <c r="EL37" s="986"/>
      <c r="EM37" s="987"/>
      <c r="EN37" s="985" t="s">
        <v>1614</v>
      </c>
      <c r="EO37" s="986"/>
      <c r="EP37" s="987"/>
      <c r="EQ37" s="985" t="s">
        <v>1614</v>
      </c>
      <c r="ER37" s="986"/>
      <c r="ES37" s="987"/>
      <c r="ET37" s="996" t="s">
        <v>285</v>
      </c>
      <c r="EU37" s="997"/>
      <c r="EV37" s="997"/>
      <c r="EW37" s="1125" t="s">
        <v>285</v>
      </c>
      <c r="EX37" s="1125"/>
      <c r="EY37" s="1125"/>
      <c r="EZ37" s="1125" t="s">
        <v>285</v>
      </c>
      <c r="FA37" s="1125"/>
      <c r="FB37" s="1125"/>
      <c r="FC37" s="1125" t="s">
        <v>285</v>
      </c>
      <c r="FD37" s="1125"/>
      <c r="FE37" s="1125"/>
      <c r="FF37" s="1125" t="s">
        <v>285</v>
      </c>
      <c r="FG37" s="1125"/>
      <c r="FH37" s="1125"/>
      <c r="FI37" s="1125" t="s">
        <v>285</v>
      </c>
      <c r="FJ37" s="1125"/>
      <c r="FK37" s="1125"/>
    </row>
    <row r="38" spans="1:168" ht="67.5" customHeight="1">
      <c r="B38" s="8" t="s">
        <v>478</v>
      </c>
      <c r="C38" s="998" t="s">
        <v>1433</v>
      </c>
      <c r="D38" s="999"/>
      <c r="E38" s="999"/>
      <c r="F38" s="998" t="s">
        <v>933</v>
      </c>
      <c r="G38" s="999"/>
      <c r="H38" s="999"/>
      <c r="I38" s="998" t="s">
        <v>234</v>
      </c>
      <c r="J38" s="999"/>
      <c r="K38" s="999"/>
      <c r="L38" s="998" t="s">
        <v>244</v>
      </c>
      <c r="M38" s="999"/>
      <c r="N38" s="1000"/>
      <c r="O38" s="998" t="s">
        <v>761</v>
      </c>
      <c r="P38" s="999"/>
      <c r="Q38" s="1000"/>
      <c r="R38" s="998" t="s">
        <v>525</v>
      </c>
      <c r="S38" s="999"/>
      <c r="T38" s="1000"/>
      <c r="U38" s="998" t="s">
        <v>247</v>
      </c>
      <c r="V38" s="999"/>
      <c r="W38" s="999"/>
      <c r="X38" s="998" t="s">
        <v>248</v>
      </c>
      <c r="Y38" s="999"/>
      <c r="Z38" s="999"/>
      <c r="AA38" s="998" t="s">
        <v>249</v>
      </c>
      <c r="AB38" s="999"/>
      <c r="AC38" s="999"/>
      <c r="AD38" s="998" t="s">
        <v>252</v>
      </c>
      <c r="AE38" s="999"/>
      <c r="AF38" s="1000"/>
      <c r="AG38" s="998" t="s">
        <v>934</v>
      </c>
      <c r="AH38" s="999"/>
      <c r="AI38" s="1000"/>
      <c r="AJ38" s="998" t="s">
        <v>525</v>
      </c>
      <c r="AK38" s="999"/>
      <c r="AL38" s="1000"/>
      <c r="AM38" s="998" t="s">
        <v>247</v>
      </c>
      <c r="AN38" s="999"/>
      <c r="AO38" s="999"/>
      <c r="AP38" s="998" t="s">
        <v>248</v>
      </c>
      <c r="AQ38" s="999"/>
      <c r="AR38" s="999"/>
      <c r="AS38" s="998" t="s">
        <v>172</v>
      </c>
      <c r="AT38" s="999"/>
      <c r="AU38" s="999"/>
      <c r="AV38" s="998" t="s">
        <v>252</v>
      </c>
      <c r="AW38" s="999"/>
      <c r="AX38" s="999"/>
      <c r="AY38" s="998" t="s">
        <v>935</v>
      </c>
      <c r="AZ38" s="999"/>
      <c r="BA38" s="1000"/>
      <c r="BB38" s="998" t="s">
        <v>525</v>
      </c>
      <c r="BC38" s="999"/>
      <c r="BD38" s="1000"/>
      <c r="BE38" s="998" t="s">
        <v>247</v>
      </c>
      <c r="BF38" s="999"/>
      <c r="BG38" s="999"/>
      <c r="BH38" s="998" t="s">
        <v>248</v>
      </c>
      <c r="BI38" s="999"/>
      <c r="BJ38" s="999"/>
      <c r="BK38" s="998" t="s">
        <v>172</v>
      </c>
      <c r="BL38" s="999"/>
      <c r="BM38" s="999"/>
      <c r="BN38" s="998" t="s">
        <v>252</v>
      </c>
      <c r="BO38" s="999"/>
      <c r="BP38" s="999"/>
      <c r="BQ38" s="998" t="s">
        <v>935</v>
      </c>
      <c r="BR38" s="999"/>
      <c r="BS38" s="1000"/>
      <c r="BT38" s="998" t="s">
        <v>525</v>
      </c>
      <c r="BU38" s="999"/>
      <c r="BV38" s="1000"/>
      <c r="BW38" s="998" t="s">
        <v>253</v>
      </c>
      <c r="BX38" s="999"/>
      <c r="BY38" s="999"/>
      <c r="BZ38" s="998" t="s">
        <v>836</v>
      </c>
      <c r="CA38" s="999"/>
      <c r="CB38" s="1000"/>
      <c r="CC38" s="998" t="s">
        <v>925</v>
      </c>
      <c r="CD38" s="999"/>
      <c r="CE38" s="1000"/>
      <c r="CF38" s="998" t="s">
        <v>255</v>
      </c>
      <c r="CG38" s="999"/>
      <c r="CH38" s="999"/>
      <c r="CI38" s="1122" t="s">
        <v>837</v>
      </c>
      <c r="CJ38" s="1123"/>
      <c r="CK38" s="1124"/>
      <c r="CL38" s="1122" t="s">
        <v>932</v>
      </c>
      <c r="CM38" s="1123"/>
      <c r="CN38" s="1124"/>
      <c r="CO38" s="998" t="s">
        <v>623</v>
      </c>
      <c r="CP38" s="999"/>
      <c r="CQ38" s="999"/>
      <c r="CR38" s="998" t="s">
        <v>936</v>
      </c>
      <c r="CS38" s="999"/>
      <c r="CT38" s="999"/>
      <c r="CU38" s="998" t="s">
        <v>622</v>
      </c>
      <c r="CV38" s="999"/>
      <c r="CW38" s="999"/>
      <c r="CX38" s="998" t="s">
        <v>904</v>
      </c>
      <c r="CY38" s="999"/>
      <c r="CZ38" s="999"/>
      <c r="DA38" s="998" t="s">
        <v>257</v>
      </c>
      <c r="DB38" s="999"/>
      <c r="DC38" s="999"/>
      <c r="DD38" s="998" t="s">
        <v>902</v>
      </c>
      <c r="DE38" s="999"/>
      <c r="DF38" s="999"/>
      <c r="DG38" s="1126" t="s">
        <v>937</v>
      </c>
      <c r="DH38" s="1126"/>
      <c r="DI38" s="998"/>
      <c r="DJ38" s="998" t="s">
        <v>523</v>
      </c>
      <c r="DK38" s="999"/>
      <c r="DL38" s="1000"/>
      <c r="DM38" s="998" t="s">
        <v>561</v>
      </c>
      <c r="DN38" s="999"/>
      <c r="DO38" s="1000"/>
      <c r="DP38" s="1141" t="s">
        <v>1185</v>
      </c>
      <c r="DQ38" s="997"/>
      <c r="DR38" s="1142"/>
      <c r="DS38" s="998" t="s">
        <v>470</v>
      </c>
      <c r="DT38" s="999"/>
      <c r="DU38" s="1000"/>
      <c r="DV38" s="1126" t="s">
        <v>263</v>
      </c>
      <c r="DW38" s="1126"/>
      <c r="DX38" s="1126"/>
      <c r="DY38" s="998" t="s">
        <v>1571</v>
      </c>
      <c r="DZ38" s="999"/>
      <c r="EA38" s="1000"/>
      <c r="EB38" s="998" t="s">
        <v>1608</v>
      </c>
      <c r="EC38" s="999"/>
      <c r="ED38" s="999"/>
      <c r="EE38" s="1126" t="s">
        <v>1134</v>
      </c>
      <c r="EF38" s="1126"/>
      <c r="EG38" s="998"/>
      <c r="EH38" s="998" t="s">
        <v>525</v>
      </c>
      <c r="EI38" s="999"/>
      <c r="EJ38" s="1000"/>
      <c r="EK38" s="975" t="s">
        <v>525</v>
      </c>
      <c r="EL38" s="976"/>
      <c r="EM38" s="977"/>
      <c r="EN38" s="975" t="s">
        <v>525</v>
      </c>
      <c r="EO38" s="976"/>
      <c r="EP38" s="977"/>
      <c r="EQ38" s="975" t="s">
        <v>525</v>
      </c>
      <c r="ER38" s="976"/>
      <c r="ES38" s="977"/>
      <c r="ET38" s="1126" t="s">
        <v>264</v>
      </c>
      <c r="EU38" s="1126"/>
      <c r="EV38" s="1126"/>
      <c r="EW38" s="1126" t="s">
        <v>266</v>
      </c>
      <c r="EX38" s="1126"/>
      <c r="EY38" s="1126"/>
      <c r="EZ38" s="1126" t="s">
        <v>409</v>
      </c>
      <c r="FA38" s="1126"/>
      <c r="FB38" s="1126"/>
      <c r="FC38" s="1126" t="s">
        <v>408</v>
      </c>
      <c r="FD38" s="1126"/>
      <c r="FE38" s="1126"/>
      <c r="FF38" s="1126"/>
      <c r="FG38" s="1126"/>
      <c r="FH38" s="1126"/>
      <c r="FI38" s="1126"/>
      <c r="FJ38" s="1126"/>
      <c r="FK38" s="1126"/>
    </row>
    <row r="39" spans="1:168" ht="40.5" customHeight="1">
      <c r="B39" s="8" t="s">
        <v>311</v>
      </c>
      <c r="C39" s="602" t="s">
        <v>166</v>
      </c>
      <c r="D39" s="1047" t="str">
        <f>IF('企業成績評定点 (JV3年用)'!G6="","",'企業成績評定点 (JV3年用)'!G6)</f>
        <v>令和５年度から令和７年度（完成及び引き渡しが完了）</v>
      </c>
      <c r="E39" s="1047"/>
      <c r="F39" s="602" t="s">
        <v>166</v>
      </c>
      <c r="G39" s="1047" t="str">
        <f>IF('企業成績評定点 (JV5年用) '!D7="","",'企業成績評定点 (JV5年用) '!D7)</f>
        <v>令和３年度から令和７年度（完成及び引き渡しが完了）</v>
      </c>
      <c r="H39" s="1047"/>
      <c r="I39" s="602" t="s">
        <v>235</v>
      </c>
      <c r="J39" s="1033" t="str">
        <f>IF(同種工事施工実績!F6="","",同種工事施工実績!F6)</f>
        <v>平成２８年度から入札公告日前日までに完成及び引き渡しが完了した島根県及び中国地方整備局発注工事</v>
      </c>
      <c r="K39" s="1034"/>
      <c r="L39" s="1024" t="s">
        <v>245</v>
      </c>
      <c r="M39" s="1026" t="str">
        <f>IF(優良工事表彰!E6="","",優良工事表彰!E6)</f>
        <v>　島根県内の公共事業において、令和４年度から令和８年度に、島根県及び中国地方整備局発注工事で受けた優良工事表彰（優良工事施工団体表彰）</v>
      </c>
      <c r="N39" s="1027"/>
      <c r="O39" s="978" t="s">
        <v>245</v>
      </c>
      <c r="P39" s="1116" t="str">
        <f>IF('優良工事表彰 (JV) '!A6="","",'優良工事表彰 (JV) '!A6)</f>
        <v>　島根県内の公共事業において、令和４年度から令和８年度に、島根県及び中国地方整備局発注工事で受けた優良工事表彰（優良工事施工団体表彰）</v>
      </c>
      <c r="Q39" s="1118"/>
      <c r="R39" s="978"/>
      <c r="S39" s="978"/>
      <c r="T39" s="978"/>
      <c r="U39" s="1032" t="str">
        <f>IF(技術者継続学習!B8="","",技術者継続学習!B8)</f>
        <v>配置予定の主任（監理）技術者が保有するCPDSユニット</v>
      </c>
      <c r="V39" s="1032"/>
      <c r="W39" s="1032"/>
      <c r="X39" s="1108" t="s">
        <v>276</v>
      </c>
      <c r="Y39" s="1032" t="str">
        <f>IF(技術者資格!B9="","",技術者資格!B9)</f>
        <v>1級土木施工管理技士又は1級建設機械施工技士</v>
      </c>
      <c r="Z39" s="1032"/>
      <c r="AA39" s="603" t="s">
        <v>245</v>
      </c>
      <c r="AB39" s="1033" t="str">
        <f>IF(同種工事施工経験!F6="","",同種工事施工経験!F6)</f>
        <v>平成２８年度から入札公告日前日までに完成及び引き渡しが完了した島根県及び中国地方整備局発注工事</v>
      </c>
      <c r="AC39" s="1034"/>
      <c r="AD39" s="1024" t="s">
        <v>245</v>
      </c>
      <c r="AE39" s="1026" t="str">
        <f>IF(優秀技術者表彰!E6="","",優秀技術者表彰!E6)</f>
        <v>　島根県内の公共事業において、令和４年度から令和８年度に、島根県及び中国地方整備局発注工事で主任（監理）技術者または現場代理人として受けた優秀建設技術者表彰</v>
      </c>
      <c r="AF39" s="1027"/>
      <c r="AG39" s="604" t="str">
        <f>IF('技術者成績評定点 (第1G用) '!C7="","",'技術者成績評定点 (第1G用) '!C7)</f>
        <v>完成年度</v>
      </c>
      <c r="AH39" s="1047" t="str">
        <f>IF('技術者成績評定点 (第1G用) '!F7="","",'技術者成績評定点 (第1G用) '!F7)</f>
        <v>令和３年度から令和７年度に完成及び引き渡しが完了した工事</v>
      </c>
      <c r="AI39" s="1047" t="str">
        <f>IF('技術者成績評定点 (第1G用) '!E7="","",'技術者成績評定点 (第1G用) '!E7)</f>
        <v/>
      </c>
      <c r="AJ39" s="978"/>
      <c r="AK39" s="978"/>
      <c r="AL39" s="978"/>
      <c r="AM39" s="1116" t="str">
        <f>IF(技術者継続学習!B8="","",技術者継続学習!B8)</f>
        <v>配置予定の主任（監理）技術者が保有するCPDSユニット</v>
      </c>
      <c r="AN39" s="1117"/>
      <c r="AO39" s="1118"/>
      <c r="AP39" s="1108" t="s">
        <v>276</v>
      </c>
      <c r="AQ39" s="1032" t="str">
        <f>IF(技術者資格!B9="","",技術者資格!B9)</f>
        <v>1級土木施工管理技士又は1級建設機械施工技士</v>
      </c>
      <c r="AR39" s="1032"/>
      <c r="AS39" s="602" t="s">
        <v>245</v>
      </c>
      <c r="AT39" s="1033" t="str">
        <f>IF(同種工事施工経験!F6="","",同種工事施工経験!F6)</f>
        <v>平成２８年度から入札公告日前日までに完成及び引き渡しが完了した島根県及び中国地方整備局発注工事</v>
      </c>
      <c r="AU39" s="1034"/>
      <c r="AV39" s="1024" t="s">
        <v>245</v>
      </c>
      <c r="AW39" s="1026" t="str">
        <f>IF(優秀技術者表彰!E6="","",優秀技術者表彰!E6)</f>
        <v>　島根県内の公共事業において、令和４年度から令和８年度に、島根県及び中国地方整備局発注工事で主任（監理）技術者または現場代理人として受けた優秀建設技術者表彰</v>
      </c>
      <c r="AX39" s="1027"/>
      <c r="AY39" s="604" t="str">
        <f>IF('技術者成績評定点 (第1G用) '!C7="","",'技術者成績評定点 (第1G用) '!C7)</f>
        <v>完成年度</v>
      </c>
      <c r="AZ39" s="1047" t="str">
        <f>IF('技術者成績評定点 (第1G用) '!F7="","",'技術者成績評定点 (第1G用) '!F7)</f>
        <v>令和３年度から令和７年度に完成及び引き渡しが完了した工事</v>
      </c>
      <c r="BA39" s="1047" t="str">
        <f>IF('技術者成績評定点 (第1G用) '!W7="","",'技術者成績評定点 (第1G用) '!W7)</f>
        <v/>
      </c>
      <c r="BB39" s="978"/>
      <c r="BC39" s="978"/>
      <c r="BD39" s="978"/>
      <c r="BE39" s="1116" t="str">
        <f>IF(技術者継続学習!B8="","",技術者継続学習!B8)</f>
        <v>配置予定の主任（監理）技術者が保有するCPDSユニット</v>
      </c>
      <c r="BF39" s="1117"/>
      <c r="BG39" s="1118"/>
      <c r="BH39" s="1108" t="s">
        <v>276</v>
      </c>
      <c r="BI39" s="1032" t="str">
        <f>IF(技術者資格!B9="","",技術者資格!B9)</f>
        <v>1級土木施工管理技士又は1級建設機械施工技士</v>
      </c>
      <c r="BJ39" s="1032"/>
      <c r="BK39" s="602" t="s">
        <v>245</v>
      </c>
      <c r="BL39" s="1033" t="str">
        <f>IF(同種工事施工経験!F6="","",同種工事施工経験!F6)</f>
        <v>平成２８年度から入札公告日前日までに完成及び引き渡しが完了した島根県及び中国地方整備局発注工事</v>
      </c>
      <c r="BM39" s="1034"/>
      <c r="BN39" s="1024" t="s">
        <v>245</v>
      </c>
      <c r="BO39" s="1026" t="str">
        <f>IF(優秀技術者表彰!E6="","",優秀技術者表彰!E6)</f>
        <v>　島根県内の公共事業において、令和４年度から令和８年度に、島根県及び中国地方整備局発注工事で主任（監理）技術者または現場代理人として受けた優秀建設技術者表彰</v>
      </c>
      <c r="BP39" s="1027"/>
      <c r="BQ39" s="604" t="str">
        <f>IF('技術者成績評定点 (第1G用) '!C7="","",'技術者成績評定点 (第1G用) '!C7)</f>
        <v>完成年度</v>
      </c>
      <c r="BR39" s="1107" t="str">
        <f>IF('技術者成績評定点 (第1G用) '!F7="","",'技術者成績評定点 (第1G用) '!F7)</f>
        <v>令和３年度から令和７年度に完成及び引き渡しが完了した工事</v>
      </c>
      <c r="BS39" s="1107" t="str">
        <f>IF('技術者成績評定点 (第1G用) '!AO7="","",'技術者成績評定点 (第1G用) '!AO7)</f>
        <v/>
      </c>
      <c r="BT39" s="978"/>
      <c r="BU39" s="978"/>
      <c r="BV39" s="978"/>
      <c r="BW39" s="1108" t="s">
        <v>254</v>
      </c>
      <c r="BX39" s="1032" t="str">
        <f>IF(防災協定!B8="","",防災協定!B8)</f>
        <v>令和６年度及び令和７年度における島根県との防災協定の締結実績</v>
      </c>
      <c r="BY39" s="1032"/>
      <c r="BZ39" s="1116" t="str">
        <f>IF('BCP&amp;防災協定'!B10="","",'BCP&amp;防災協定'!B10)</f>
        <v>入札公告日前日時点（令和8年9月24日時点）での事業継続計画（BCP）の認定状況</v>
      </c>
      <c r="CA39" s="1117"/>
      <c r="CB39" s="1118"/>
      <c r="CC39" s="1116" t="str">
        <f>IF('BCP&amp;防災協定 (JV用)'!B7="","",'BCP&amp;防災協定 (JV用)'!B7)</f>
        <v>入札公告日前日時点（令和8年9月24日時点）での事業継続計画（BCP）の認定状況</v>
      </c>
      <c r="CD39" s="1117"/>
      <c r="CE39" s="1118"/>
      <c r="CF39" s="1108" t="s">
        <v>254</v>
      </c>
      <c r="CG39" s="1032" t="str">
        <f>IF(家畜伝染防疫協定!B8="","",家畜伝染防疫協定!B8)</f>
        <v>令和６年度及び令和７年度における島根県との家畜伝染病防疫協定の締結実績</v>
      </c>
      <c r="CH39" s="1032"/>
      <c r="CI39" s="1116" t="str">
        <f>IF('BCP&amp;家畜伝染病防疫協定'!B10="","",'BCP&amp;家畜伝染病防疫協定'!B10)</f>
        <v>入札公告日前日時点（令和8年9月24日時点）での事業継続計画（BCP）の認定状況</v>
      </c>
      <c r="CJ39" s="1117"/>
      <c r="CK39" s="1118"/>
      <c r="CL39" s="1116" t="str">
        <f>'BCP&amp;家畜伝染病防疫協定 (JV用)'!B7</f>
        <v>入札公告日前日時点（令和8年9月24日時点）での事業継続計画（BCP）の認定状況</v>
      </c>
      <c r="CM39" s="1117"/>
      <c r="CN39" s="1118"/>
      <c r="CO39" s="1108" t="s">
        <v>254</v>
      </c>
      <c r="CP39" s="1032" t="str">
        <f>IF(ボランティア!B6="","",ボランティア!B6)</f>
        <v>令和６年度及び令和７年度における島根県内で実施されたボランティア活動又はハートフルしまねへの参加実績</v>
      </c>
      <c r="CQ39" s="1032"/>
      <c r="CR39" s="1108" t="s">
        <v>254</v>
      </c>
      <c r="CS39" s="1116" t="str">
        <f>IF('ボランティア (JV)'!B7="","",'ボランティア (JV)'!B7)</f>
        <v>令和６年度及び令和７年度における島根県内で実施されたボランティア活動又はハートフルしまねへの参加実績</v>
      </c>
      <c r="CT39" s="1117"/>
      <c r="CU39" s="1108" t="s">
        <v>254</v>
      </c>
      <c r="CV39" s="1032" t="str">
        <f>IF(維持管理業務!B7="","",維持管理業務!B7)</f>
        <v>令和６年度及び令和７年度の県管理公共土木施設に関する維持管理業務または海岸漂着物の回収業務の契約実績</v>
      </c>
      <c r="CW39" s="1032"/>
      <c r="CX39" s="1108" t="s">
        <v>254</v>
      </c>
      <c r="CY39" s="1032" t="str">
        <f>IF('維持管理業務 (JV)'!B7="","",'維持管理業務 (JV)'!B7)</f>
        <v>令和６年度及び令和７年度の県管理公共土木施設に関する維持管理業務または海岸漂着物の回収業務の契約実績</v>
      </c>
      <c r="CZ39" s="1032"/>
      <c r="DA39" s="1108" t="s">
        <v>254</v>
      </c>
      <c r="DB39" s="1032" t="str">
        <f>IF(除雪業務!B8="","",除雪業務!B8)</f>
        <v>令和６年度及び令和７年度の県管理道路・空港を含む除雪業務の契約実績</v>
      </c>
      <c r="DC39" s="1143"/>
      <c r="DD39" s="1108" t="s">
        <v>254</v>
      </c>
      <c r="DE39" s="1032" t="str">
        <f>IF('除雪業務 (JV)'!B8="","",'除雪業務 (JV)'!B8)</f>
        <v>令和６年度及び令和７年度の県管理道路・空港を含む除雪業務の契約実績</v>
      </c>
      <c r="DF39" s="1143"/>
      <c r="DG39" s="1108" t="s">
        <v>254</v>
      </c>
      <c r="DH39" s="1108" t="s">
        <v>279</v>
      </c>
      <c r="DI39" s="1108"/>
      <c r="DJ39" s="1032" t="str">
        <f>IF(登録基幹技能者!B9="","",登録基幹技能者!B9)</f>
        <v>登録電気基幹技能者の現場への配置</v>
      </c>
      <c r="DK39" s="1032"/>
      <c r="DL39" s="1032"/>
      <c r="DM39" s="1032" t="str">
        <f>IF(若手・中堅技術者の配置!B9="","",若手・中堅技術者の配置!B9)</f>
        <v>４０歳未満の技術者を主任技術者又は監理技術者として配置</v>
      </c>
      <c r="DN39" s="1032"/>
      <c r="DO39" s="1032"/>
      <c r="DP39" s="1108" t="s">
        <v>254</v>
      </c>
      <c r="DQ39" s="1116" t="str">
        <f>'若手技術者・従業員新規雇用（JV)'!B7</f>
        <v>令和６年4月1日以降に、若手技術者・若手従業員（30歳未満の者）の１人以上の新規雇用があること。</v>
      </c>
      <c r="DR39" s="1118"/>
      <c r="DS39" s="1032" t="str">
        <f>IF(建設機械の保有状況!B6="","",建設機械の保有状況!B6)</f>
        <v>入札公告日前日時点（令和8年9月24日時点）で建設機械を３台以上保有もしくは長期リース契約していること</v>
      </c>
      <c r="DT39" s="1032"/>
      <c r="DU39" s="1032"/>
      <c r="DV39" s="1108" t="s">
        <v>254</v>
      </c>
      <c r="DW39" s="1108" t="s">
        <v>280</v>
      </c>
      <c r="DX39" s="1108"/>
      <c r="DY39" s="1108" t="s">
        <v>254</v>
      </c>
      <c r="DZ39" s="1127" t="s">
        <v>1603</v>
      </c>
      <c r="EA39" s="1128"/>
      <c r="EB39" s="1133" t="s">
        <v>265</v>
      </c>
      <c r="EC39" s="1026" t="str">
        <f>ＩＣＴ施工実績!F9</f>
        <v>令和６年度から入札公告前日までに完成及び引き渡しが完了した島根県発注のＩＣＴ活用工事</v>
      </c>
      <c r="ED39" s="1027"/>
      <c r="EE39" s="1108" t="s">
        <v>254</v>
      </c>
      <c r="EF39" s="1116" t="str">
        <f>IF(【水産】海上援助活動!B8="","",【水産】海上援助活動!B8)</f>
        <v>令和３年度から令和７年度における県内で発生した海難事故等に伴う海上援助活動の実績</v>
      </c>
      <c r="EG39" s="1117"/>
      <c r="EH39" s="978"/>
      <c r="EI39" s="978"/>
      <c r="EJ39" s="978"/>
      <c r="EK39" s="978"/>
      <c r="EL39" s="978"/>
      <c r="EM39" s="978"/>
      <c r="EN39" s="978"/>
      <c r="EO39" s="978"/>
      <c r="EP39" s="978"/>
      <c r="EQ39" s="978"/>
      <c r="ER39" s="978"/>
      <c r="ES39" s="978"/>
      <c r="ET39" s="602" t="s">
        <v>254</v>
      </c>
      <c r="EU39" s="1033" t="str">
        <f>IF(近隣施工実績!B10="","",近隣施工実績!B10)</f>
        <v>令和６年度及び令和７年度に完成及び引き渡しが完了した島根県（総務部、農林水産部、土木部）発注の下記工事</v>
      </c>
      <c r="EV39" s="1034"/>
      <c r="EW39" s="1108" t="s">
        <v>254</v>
      </c>
      <c r="EX39" s="1116" t="str">
        <f>IF(会社所在地!B10="","",会社所在地!B10)</f>
        <v>入札公告日前日において、県央県土整備事務所管内に建設業法で規定する主たる営業所（本店）または従たる営業所（支店、営業所）がある者</v>
      </c>
      <c r="EY39" s="1118"/>
      <c r="EZ39" s="1108" t="s">
        <v>254</v>
      </c>
      <c r="FA39" s="1116" t="str">
        <f>IF(【鋼橋上部】工場会社所在地!B10="","",【鋼橋上部】工場会社所在地!B10)</f>
        <v>島根県内における建設業法で規定する主たる営業所（本店）または従たる営業所（支店、営業所）がある者及び橋梁用桁製作の機能を有する工場がある者</v>
      </c>
      <c r="FB39" s="1118"/>
      <c r="FC39" s="1108" t="s">
        <v>254</v>
      </c>
      <c r="FD39" s="1116" t="str">
        <f>IF(サポート拠点!B9="","",サポート拠点!B9)</f>
        <v>○○内におけるサポート拠点の所在と技術者の在籍</v>
      </c>
      <c r="FE39" s="1118"/>
      <c r="FF39" s="1108"/>
      <c r="FG39" s="1127"/>
      <c r="FH39" s="1128"/>
      <c r="FI39" s="1108"/>
      <c r="FJ39" s="1127"/>
      <c r="FK39" s="1128"/>
    </row>
    <row r="40" spans="1:168" ht="40.5" customHeight="1">
      <c r="B40" s="8" t="s">
        <v>337</v>
      </c>
      <c r="C40" s="602" t="s">
        <v>211</v>
      </c>
      <c r="D40" s="1047" t="str">
        <f>IF('企業成績評定点 (JV3年用)'!G7="","",'企業成績評定点 (JV3年用)'!G7)</f>
        <v>島根県（総務部、農林水産部、土木部）</v>
      </c>
      <c r="E40" s="1047"/>
      <c r="F40" s="602" t="s">
        <v>211</v>
      </c>
      <c r="G40" s="1047" t="str">
        <f>IF('企業成績評定点 (JV5年用) '!D8="","",'企業成績評定点 (JV5年用) '!D8)</f>
        <v>島根県（総務部、農林水産部、土木部）</v>
      </c>
      <c r="H40" s="1047"/>
      <c r="I40" s="602" t="s">
        <v>236</v>
      </c>
      <c r="J40" s="1033" t="str">
        <f>IF(同種工事施工実績!F10="","",同種工事施工実績!F10)</f>
        <v>１契約で最終数量９７台以上の道路トンネル照明器具設置（新設又は更新）を含む完成及び引き渡しが完了した工事</v>
      </c>
      <c r="K40" s="1034"/>
      <c r="L40" s="1025"/>
      <c r="M40" s="1028"/>
      <c r="N40" s="1029"/>
      <c r="O40" s="978"/>
      <c r="P40" s="1119"/>
      <c r="Q40" s="1121"/>
      <c r="R40" s="978"/>
      <c r="S40" s="978"/>
      <c r="T40" s="978"/>
      <c r="U40" s="1032"/>
      <c r="V40" s="1032"/>
      <c r="W40" s="1032"/>
      <c r="X40" s="1108"/>
      <c r="Y40" s="1032"/>
      <c r="Z40" s="1032"/>
      <c r="AA40" s="603" t="s">
        <v>236</v>
      </c>
      <c r="AB40" s="1033" t="str">
        <f>IF(同種工事施工経験!F8="","",同種工事施工経験!F8)</f>
        <v>１契約で最終数量９７台以上の道路トンネル照明器具設置（新設又は更新）を含む完成及び引き渡しが完了した工事</v>
      </c>
      <c r="AC40" s="1034"/>
      <c r="AD40" s="1025"/>
      <c r="AE40" s="1028"/>
      <c r="AF40" s="1029"/>
      <c r="AG40" s="604" t="str">
        <f>IF('技術者成績評定点 (第1G用) '!C8="","",'技術者成績評定点 (第1G用) '!C8)</f>
        <v>発注機関</v>
      </c>
      <c r="AH40" s="1047" t="str">
        <f>IF('技術者成績評定点 (第1G用) '!F8="","",'技術者成績評定点 (第1G用) '!F8)</f>
        <v>島根県（総務部、農林水産部、土木部）</v>
      </c>
      <c r="AI40" s="1047" t="str">
        <f>IF('技術者成績評定点 (第1G用) '!E8="","",'技術者成績評定点 (第1G用) '!E8)</f>
        <v/>
      </c>
      <c r="AJ40" s="978"/>
      <c r="AK40" s="978"/>
      <c r="AL40" s="978"/>
      <c r="AM40" s="1119"/>
      <c r="AN40" s="1120"/>
      <c r="AO40" s="1121"/>
      <c r="AP40" s="1108"/>
      <c r="AQ40" s="1032"/>
      <c r="AR40" s="1032"/>
      <c r="AS40" s="602" t="s">
        <v>236</v>
      </c>
      <c r="AT40" s="1033" t="str">
        <f>IF(同種工事施工経験!F8="","",同種工事施工経験!F8)</f>
        <v>１契約で最終数量９７台以上の道路トンネル照明器具設置（新設又は更新）を含む完成及び引き渡しが完了した工事</v>
      </c>
      <c r="AU40" s="1034"/>
      <c r="AV40" s="1025"/>
      <c r="AW40" s="1028"/>
      <c r="AX40" s="1029"/>
      <c r="AY40" s="604" t="str">
        <f>IF('技術者成績評定点 (第1G用) '!C8="","",'技術者成績評定点 (第1G用) '!C8)</f>
        <v>発注機関</v>
      </c>
      <c r="AZ40" s="1047" t="str">
        <f>IF('技術者成績評定点 (第1G用) '!F8="","",'技術者成績評定点 (第1G用) '!F8)</f>
        <v>島根県（総務部、農林水産部、土木部）</v>
      </c>
      <c r="BA40" s="1047" t="str">
        <f>IF('技術者成績評定点 (第1G用) '!W8="","",'技術者成績評定点 (第1G用) '!W8)</f>
        <v/>
      </c>
      <c r="BB40" s="978"/>
      <c r="BC40" s="978"/>
      <c r="BD40" s="978"/>
      <c r="BE40" s="1119"/>
      <c r="BF40" s="1120"/>
      <c r="BG40" s="1121"/>
      <c r="BH40" s="1108"/>
      <c r="BI40" s="1032"/>
      <c r="BJ40" s="1032"/>
      <c r="BK40" s="602" t="s">
        <v>236</v>
      </c>
      <c r="BL40" s="1028" t="str">
        <f>IF(同種工事施工経験!F8="","",同種工事施工経験!F8)</f>
        <v>１契約で最終数量９７台以上の道路トンネル照明器具設置（新設又は更新）を含む完成及び引き渡しが完了した工事</v>
      </c>
      <c r="BM40" s="1029"/>
      <c r="BN40" s="1025"/>
      <c r="BO40" s="1028"/>
      <c r="BP40" s="1029"/>
      <c r="BQ40" s="604" t="str">
        <f>IF('技術者成績評定点 (第1G用) '!C8="","",'技術者成績評定点 (第1G用) '!C8)</f>
        <v>発注機関</v>
      </c>
      <c r="BR40" s="1107" t="str">
        <f>IF('技術者成績評定点 (第1G用) '!F8="","",'技術者成績評定点 (第1G用) '!F8)</f>
        <v>島根県（総務部、農林水産部、土木部）</v>
      </c>
      <c r="BS40" s="1107" t="str">
        <f>IF('技術者成績評定点 (第1G用) '!AO8="","",'技術者成績評定点 (第1G用) '!AO8)</f>
        <v/>
      </c>
      <c r="BT40" s="978"/>
      <c r="BU40" s="978"/>
      <c r="BV40" s="978"/>
      <c r="BW40" s="1108"/>
      <c r="BX40" s="1032"/>
      <c r="BY40" s="1032"/>
      <c r="BZ40" s="1119"/>
      <c r="CA40" s="1120"/>
      <c r="CB40" s="1121"/>
      <c r="CC40" s="1119"/>
      <c r="CD40" s="1120"/>
      <c r="CE40" s="1121"/>
      <c r="CF40" s="1108"/>
      <c r="CG40" s="1032"/>
      <c r="CH40" s="1032"/>
      <c r="CI40" s="1119"/>
      <c r="CJ40" s="1120"/>
      <c r="CK40" s="1121"/>
      <c r="CL40" s="1119"/>
      <c r="CM40" s="1120"/>
      <c r="CN40" s="1121"/>
      <c r="CO40" s="1108"/>
      <c r="CP40" s="1032"/>
      <c r="CQ40" s="1032"/>
      <c r="CR40" s="1108"/>
      <c r="CS40" s="1119"/>
      <c r="CT40" s="1120"/>
      <c r="CU40" s="1108"/>
      <c r="CV40" s="1032"/>
      <c r="CW40" s="1032"/>
      <c r="CX40" s="1108"/>
      <c r="CY40" s="1032"/>
      <c r="CZ40" s="1032"/>
      <c r="DA40" s="1108"/>
      <c r="DB40" s="1032"/>
      <c r="DC40" s="1143"/>
      <c r="DD40" s="1108"/>
      <c r="DE40" s="1032"/>
      <c r="DF40" s="1143"/>
      <c r="DG40" s="1108"/>
      <c r="DH40" s="1108"/>
      <c r="DI40" s="1108"/>
      <c r="DJ40" s="1032"/>
      <c r="DK40" s="1032"/>
      <c r="DL40" s="1032"/>
      <c r="DM40" s="1032"/>
      <c r="DN40" s="1032"/>
      <c r="DO40" s="1032"/>
      <c r="DP40" s="1108"/>
      <c r="DQ40" s="1119"/>
      <c r="DR40" s="1121"/>
      <c r="DS40" s="1032"/>
      <c r="DT40" s="1032"/>
      <c r="DU40" s="1032"/>
      <c r="DV40" s="1108"/>
      <c r="DW40" s="1108"/>
      <c r="DX40" s="1108"/>
      <c r="DY40" s="1108"/>
      <c r="DZ40" s="1129"/>
      <c r="EA40" s="1130"/>
      <c r="EB40" s="1134"/>
      <c r="EC40" s="1136"/>
      <c r="ED40" s="1137"/>
      <c r="EE40" s="1108"/>
      <c r="EF40" s="1119"/>
      <c r="EG40" s="1120"/>
      <c r="EH40" s="978"/>
      <c r="EI40" s="978"/>
      <c r="EJ40" s="978"/>
      <c r="EK40" s="978"/>
      <c r="EL40" s="978"/>
      <c r="EM40" s="978"/>
      <c r="EN40" s="978"/>
      <c r="EO40" s="978"/>
      <c r="EP40" s="978"/>
      <c r="EQ40" s="978"/>
      <c r="ER40" s="978"/>
      <c r="ES40" s="978"/>
      <c r="ET40" s="602" t="s">
        <v>265</v>
      </c>
      <c r="EU40" s="1033" t="str">
        <f>IF(近隣施工実績!F12="","",近隣施工実績!F12)</f>
        <v>（例）○○県土整備事務所管内における請負金額５００万以上（税込）の工事</v>
      </c>
      <c r="EV40" s="1034"/>
      <c r="EW40" s="1108"/>
      <c r="EX40" s="1119"/>
      <c r="EY40" s="1121"/>
      <c r="EZ40" s="1108"/>
      <c r="FA40" s="1119"/>
      <c r="FB40" s="1121"/>
      <c r="FC40" s="1108"/>
      <c r="FD40" s="1119"/>
      <c r="FE40" s="1121"/>
      <c r="FF40" s="1108"/>
      <c r="FG40" s="1129"/>
      <c r="FH40" s="1130"/>
      <c r="FI40" s="1108"/>
      <c r="FJ40" s="1129"/>
      <c r="FK40" s="1130"/>
    </row>
    <row r="41" spans="1:168" ht="40.5" customHeight="1">
      <c r="B41" s="8" t="s">
        <v>338</v>
      </c>
      <c r="C41" s="602" t="s">
        <v>167</v>
      </c>
      <c r="D41" s="1047" t="str">
        <f>IF('企業成績評定点 (JV3年用)'!G8="","",'企業成績評定点 (JV3年用)'!G8)</f>
        <v>電気工事</v>
      </c>
      <c r="E41" s="1047"/>
      <c r="F41" s="602" t="s">
        <v>167</v>
      </c>
      <c r="G41" s="1047" t="str">
        <f>IF('企業成績評定点 (JV5年用) '!D9="","",'企業成績評定点 (JV5年用) '!D9)</f>
        <v>電気工事、維持修繕工事</v>
      </c>
      <c r="H41" s="1047"/>
      <c r="I41" s="605" t="s">
        <v>1368</v>
      </c>
      <c r="J41" s="1033" t="str">
        <f>IF(同種工事施工実績!F8="","",同種工事施工実績!F8)</f>
        <v>電気工事、維持修繕工事</v>
      </c>
      <c r="K41" s="1034"/>
      <c r="L41" s="605" t="s">
        <v>167</v>
      </c>
      <c r="M41" s="1033" t="str">
        <f>IF(優良工事表彰!E9="","",優良工事表彰!E9)</f>
        <v>電気工事</v>
      </c>
      <c r="N41" s="1034"/>
      <c r="O41" s="978"/>
      <c r="P41" s="1119"/>
      <c r="Q41" s="1121"/>
      <c r="R41" s="978"/>
      <c r="S41" s="978"/>
      <c r="T41" s="978"/>
      <c r="U41" s="1032"/>
      <c r="V41" s="1032"/>
      <c r="W41" s="1032"/>
      <c r="X41" s="1108"/>
      <c r="Y41" s="1032"/>
      <c r="Z41" s="1032"/>
      <c r="AA41" s="605" t="s">
        <v>167</v>
      </c>
      <c r="AB41" s="1033" t="str">
        <f>IF(同種工事施工経験!F11="","",同種工事施工経験!F11)</f>
        <v>電気工事、維持修繕工事</v>
      </c>
      <c r="AC41" s="1034"/>
      <c r="AD41" s="605" t="s">
        <v>167</v>
      </c>
      <c r="AE41" s="1033" t="str">
        <f>IF(優秀技術者表彰!E9="","",優秀技術者表彰!E9)</f>
        <v>電気工事</v>
      </c>
      <c r="AF41" s="1034"/>
      <c r="AG41" s="604" t="str">
        <f>IF('技術者成績評定点 (第1G用) '!C9="","",'技術者成績評定点 (第1G用) '!C9)</f>
        <v>工事種別</v>
      </c>
      <c r="AH41" s="1047" t="str">
        <f>IF('技術者成績評定点 (第1G用) '!F9="","",'技術者成績評定点 (第1G用) '!F9)</f>
        <v>電気工事、維持修繕工事</v>
      </c>
      <c r="AI41" s="1047" t="str">
        <f>IF('技術者成績評定点 (第1G用) '!E9="","",'技術者成績評定点 (第1G用) '!E9)</f>
        <v/>
      </c>
      <c r="AJ41" s="978"/>
      <c r="AK41" s="978"/>
      <c r="AL41" s="978"/>
      <c r="AM41" s="1119"/>
      <c r="AN41" s="1120"/>
      <c r="AO41" s="1121"/>
      <c r="AP41" s="1108"/>
      <c r="AQ41" s="1032"/>
      <c r="AR41" s="1032"/>
      <c r="AS41" s="605" t="s">
        <v>167</v>
      </c>
      <c r="AT41" s="1033" t="str">
        <f>IF(同種工事施工経験!F11="","",同種工事施工経験!F11)</f>
        <v>電気工事、維持修繕工事</v>
      </c>
      <c r="AU41" s="1034"/>
      <c r="AV41" s="605" t="s">
        <v>167</v>
      </c>
      <c r="AW41" s="1033" t="str">
        <f>IF(優秀技術者表彰!E9="","",優秀技術者表彰!E9)</f>
        <v>電気工事</v>
      </c>
      <c r="AX41" s="1034"/>
      <c r="AY41" s="604" t="str">
        <f>IF('技術者成績評定点 (第1G用) '!C9="","",'技術者成績評定点 (第1G用) '!C9)</f>
        <v>工事種別</v>
      </c>
      <c r="AZ41" s="1047" t="str">
        <f>IF('技術者成績評定点 (第1G用) '!F9="","",'技術者成績評定点 (第1G用) '!F9)</f>
        <v>電気工事、維持修繕工事</v>
      </c>
      <c r="BA41" s="1047" t="str">
        <f>IF('技術者成績評定点 (第1G用) '!W9="","",'技術者成績評定点 (第1G用) '!W9)</f>
        <v/>
      </c>
      <c r="BB41" s="978"/>
      <c r="BC41" s="978"/>
      <c r="BD41" s="978"/>
      <c r="BE41" s="1119"/>
      <c r="BF41" s="1120"/>
      <c r="BG41" s="1121"/>
      <c r="BH41" s="1108"/>
      <c r="BI41" s="1032"/>
      <c r="BJ41" s="1032"/>
      <c r="BK41" s="605" t="s">
        <v>167</v>
      </c>
      <c r="BL41" s="1028" t="str">
        <f>IF(同種工事施工経験!F11="","",同種工事施工経験!F11)</f>
        <v>電気工事、維持修繕工事</v>
      </c>
      <c r="BM41" s="1029"/>
      <c r="BN41" s="605" t="s">
        <v>167</v>
      </c>
      <c r="BO41" s="1033" t="str">
        <f>IF(優秀技術者表彰!E9="","",優秀技術者表彰!E9)</f>
        <v>電気工事</v>
      </c>
      <c r="BP41" s="1034"/>
      <c r="BQ41" s="604" t="str">
        <f>IF('技術者成績評定点 (第1G用) '!C9="","",'技術者成績評定点 (第1G用) '!C9)</f>
        <v>工事種別</v>
      </c>
      <c r="BR41" s="1107" t="str">
        <f>IF('技術者成績評定点 (第1G用) '!F9="","",'技術者成績評定点 (第1G用) '!F9)</f>
        <v>電気工事、維持修繕工事</v>
      </c>
      <c r="BS41" s="1107" t="str">
        <f>IF('技術者成績評定点 (第1G用) '!AO9="","",'技術者成績評定点 (第1G用) '!AO9)</f>
        <v/>
      </c>
      <c r="BT41" s="978"/>
      <c r="BU41" s="978"/>
      <c r="BV41" s="978"/>
      <c r="BW41" s="1108"/>
      <c r="BX41" s="1032"/>
      <c r="BY41" s="1032"/>
      <c r="BZ41" s="1110" t="str">
        <f>IF('BCP&amp;防災協定'!B18="","",'BCP&amp;防災協定'!B18)</f>
        <v>令和６年度及び令和７年度における島根県との防災協定の締結実績</v>
      </c>
      <c r="CA41" s="1111"/>
      <c r="CB41" s="1112"/>
      <c r="CC41" s="1110" t="str">
        <f>IF('BCP&amp;防災協定 (JV用)'!B15="","",'BCP&amp;防災協定 (JV用)'!B15)</f>
        <v>令和６年度及び令和７年度における島根県との防災協定の締結実績</v>
      </c>
      <c r="CD41" s="1111"/>
      <c r="CE41" s="1112"/>
      <c r="CF41" s="1108"/>
      <c r="CG41" s="1032"/>
      <c r="CH41" s="1032"/>
      <c r="CI41" s="1110" t="str">
        <f>IF('BCP&amp;家畜伝染病防疫協定'!B17="","",'BCP&amp;家畜伝染病防疫協定'!B17)</f>
        <v>令和６年度及び令和７年度における島根県との家畜伝染病防疫協定の締結実績</v>
      </c>
      <c r="CJ41" s="1111"/>
      <c r="CK41" s="1112"/>
      <c r="CL41" s="1110" t="str">
        <f>'BCP&amp;家畜伝染病防疫協定 (JV用)'!B15</f>
        <v>令和６年度及び令和７年度における島根県との家畜伝染病防疫協定の締結実績</v>
      </c>
      <c r="CM41" s="1111"/>
      <c r="CN41" s="1112"/>
      <c r="CO41" s="1108"/>
      <c r="CP41" s="1032"/>
      <c r="CQ41" s="1032"/>
      <c r="CR41" s="1108"/>
      <c r="CS41" s="1119"/>
      <c r="CT41" s="1120"/>
      <c r="CU41" s="1108"/>
      <c r="CV41" s="1032"/>
      <c r="CW41" s="1032"/>
      <c r="CX41" s="1108"/>
      <c r="CY41" s="1032"/>
      <c r="CZ41" s="1032"/>
      <c r="DA41" s="1108"/>
      <c r="DB41" s="1032"/>
      <c r="DC41" s="1143"/>
      <c r="DD41" s="1108"/>
      <c r="DE41" s="1032"/>
      <c r="DF41" s="1143"/>
      <c r="DG41" s="1108"/>
      <c r="DH41" s="1108"/>
      <c r="DI41" s="1108"/>
      <c r="DJ41" s="1032"/>
      <c r="DK41" s="1032"/>
      <c r="DL41" s="1032"/>
      <c r="DM41" s="1032"/>
      <c r="DN41" s="1032"/>
      <c r="DO41" s="1032"/>
      <c r="DP41" s="1108"/>
      <c r="DQ41" s="1119"/>
      <c r="DR41" s="1121"/>
      <c r="DS41" s="1032"/>
      <c r="DT41" s="1032"/>
      <c r="DU41" s="1032"/>
      <c r="DV41" s="1108"/>
      <c r="DW41" s="1108"/>
      <c r="DX41" s="1108"/>
      <c r="DY41" s="1108"/>
      <c r="DZ41" s="1129"/>
      <c r="EA41" s="1130"/>
      <c r="EB41" s="1135"/>
      <c r="EC41" s="1138"/>
      <c r="ED41" s="1139"/>
      <c r="EE41" s="1108"/>
      <c r="EF41" s="1119"/>
      <c r="EG41" s="1120"/>
      <c r="EH41" s="978"/>
      <c r="EI41" s="978"/>
      <c r="EJ41" s="978"/>
      <c r="EK41" s="978"/>
      <c r="EL41" s="978"/>
      <c r="EM41" s="978"/>
      <c r="EN41" s="978"/>
      <c r="EO41" s="978"/>
      <c r="EP41" s="978"/>
      <c r="EQ41" s="978"/>
      <c r="ER41" s="978"/>
      <c r="ES41" s="978"/>
      <c r="ET41" s="548" t="s">
        <v>167</v>
      </c>
      <c r="EU41" s="1033" t="str">
        <f>IF(近隣施工実績!F14="","",近隣施工実績!F14)</f>
        <v>電気工事、維持修繕工事</v>
      </c>
      <c r="EV41" s="1034"/>
      <c r="EW41" s="1108"/>
      <c r="EX41" s="1119"/>
      <c r="EY41" s="1121"/>
      <c r="EZ41" s="1108"/>
      <c r="FA41" s="1119"/>
      <c r="FB41" s="1121"/>
      <c r="FC41" s="1108"/>
      <c r="FD41" s="1119"/>
      <c r="FE41" s="1121"/>
      <c r="FF41" s="1108"/>
      <c r="FG41" s="1129"/>
      <c r="FH41" s="1130"/>
      <c r="FI41" s="1108"/>
      <c r="FJ41" s="1129"/>
      <c r="FK41" s="1130"/>
    </row>
    <row r="42" spans="1:168" ht="40.5" customHeight="1">
      <c r="B42" s="8" t="s">
        <v>339</v>
      </c>
      <c r="C42" s="602" t="s">
        <v>232</v>
      </c>
      <c r="D42" s="1047" t="str">
        <f>IF('企業成績評定点 (JV3年用)'!G9="","",'企業成績評定点 (JV3年用)'!G9)</f>
        <v>電気工事</v>
      </c>
      <c r="E42" s="1047"/>
      <c r="F42" s="602" t="s">
        <v>232</v>
      </c>
      <c r="G42" s="1047" t="str">
        <f>IF('企業成績評定点 (JV5年用) '!D10="","",'企業成績評定点 (JV5年用) '!D10)</f>
        <v>電気工事</v>
      </c>
      <c r="H42" s="1047"/>
      <c r="I42" s="605" t="s">
        <v>1369</v>
      </c>
      <c r="J42" s="1033" t="str">
        <f>IF(同種工事施工実績!F9="","",同種工事施工実績!F9)</f>
        <v>電気工事</v>
      </c>
      <c r="K42" s="1034"/>
      <c r="L42" s="605" t="s">
        <v>232</v>
      </c>
      <c r="M42" s="1033" t="str">
        <f>IF(優良工事表彰!E10="","",優良工事表彰!E10)</f>
        <v>電気工事</v>
      </c>
      <c r="N42" s="1034"/>
      <c r="O42" s="978"/>
      <c r="P42" s="1113"/>
      <c r="Q42" s="1115"/>
      <c r="R42" s="978"/>
      <c r="S42" s="978"/>
      <c r="T42" s="978"/>
      <c r="U42" s="1032"/>
      <c r="V42" s="1032"/>
      <c r="W42" s="1032"/>
      <c r="X42" s="1108"/>
      <c r="Y42" s="1032"/>
      <c r="Z42" s="1032"/>
      <c r="AA42" s="605" t="s">
        <v>232</v>
      </c>
      <c r="AB42" s="1033" t="str">
        <f>IF(同種工事施工経験!F12="","",同種工事施工経験!F12)</f>
        <v>電気工事</v>
      </c>
      <c r="AC42" s="1034"/>
      <c r="AD42" s="605" t="s">
        <v>232</v>
      </c>
      <c r="AE42" s="1033" t="str">
        <f>IF(優秀技術者表彰!E10="","",優秀技術者表彰!E10)</f>
        <v>電気工事</v>
      </c>
      <c r="AF42" s="1034"/>
      <c r="AG42" s="604" t="str">
        <f>IF('技術者成績評定点 (第1G用) '!C10="","",'技術者成績評定点 (第1G用) '!C10)</f>
        <v>建設工事の種類</v>
      </c>
      <c r="AH42" s="1047" t="str">
        <f>IF('技術者成績評定点 (第1G用) '!F10="","",'技術者成績評定点 (第1G用) '!F10)</f>
        <v>電気工事</v>
      </c>
      <c r="AI42" s="1047" t="str">
        <f>IF('技術者成績評定点 (第1G用) '!E10="","",'技術者成績評定点 (第1G用) '!E10)</f>
        <v/>
      </c>
      <c r="AJ42" s="978"/>
      <c r="AK42" s="978"/>
      <c r="AL42" s="978"/>
      <c r="AM42" s="1113"/>
      <c r="AN42" s="1114"/>
      <c r="AO42" s="1115"/>
      <c r="AP42" s="1108"/>
      <c r="AQ42" s="1032"/>
      <c r="AR42" s="1032"/>
      <c r="AS42" s="605" t="s">
        <v>232</v>
      </c>
      <c r="AT42" s="1033" t="str">
        <f>IF(同種工事施工経験!F12="","",同種工事施工経験!F12)</f>
        <v>電気工事</v>
      </c>
      <c r="AU42" s="1034"/>
      <c r="AV42" s="605" t="s">
        <v>232</v>
      </c>
      <c r="AW42" s="1033" t="str">
        <f>IF(優秀技術者表彰!E10="","",優秀技術者表彰!E10)</f>
        <v>電気工事</v>
      </c>
      <c r="AX42" s="1034"/>
      <c r="AY42" s="604" t="str">
        <f>IF('技術者成績評定点 (第1G用) '!C10="","",'技術者成績評定点 (第1G用) '!C10)</f>
        <v>建設工事の種類</v>
      </c>
      <c r="AZ42" s="1047" t="str">
        <f>IF('技術者成績評定点 (第1G用) '!F10="","",'技術者成績評定点 (第1G用) '!F10)</f>
        <v>電気工事</v>
      </c>
      <c r="BA42" s="1047" t="str">
        <f>IF('技術者成績評定点 (第1G用) '!W10="","",'技術者成績評定点 (第1G用) '!W10)</f>
        <v/>
      </c>
      <c r="BB42" s="978"/>
      <c r="BC42" s="978"/>
      <c r="BD42" s="978"/>
      <c r="BE42" s="1113"/>
      <c r="BF42" s="1114"/>
      <c r="BG42" s="1115"/>
      <c r="BH42" s="1108"/>
      <c r="BI42" s="1032"/>
      <c r="BJ42" s="1032"/>
      <c r="BK42" s="605" t="s">
        <v>232</v>
      </c>
      <c r="BL42" s="1028" t="str">
        <f>IF(同種工事施工経験!F12="","",同種工事施工経験!F12)</f>
        <v>電気工事</v>
      </c>
      <c r="BM42" s="1029"/>
      <c r="BN42" s="605" t="s">
        <v>232</v>
      </c>
      <c r="BO42" s="1033" t="str">
        <f>IF(優秀技術者表彰!E10="","",優秀技術者表彰!E10)</f>
        <v>電気工事</v>
      </c>
      <c r="BP42" s="1034"/>
      <c r="BQ42" s="604" t="str">
        <f>IF('技術者成績評定点 (第1G用) '!C10="","",'技術者成績評定点 (第1G用) '!C10)</f>
        <v>建設工事の種類</v>
      </c>
      <c r="BR42" s="1107" t="str">
        <f>IF('技術者成績評定点 (第1G用) '!F10="","",'技術者成績評定点 (第1G用) '!F10)</f>
        <v>電気工事</v>
      </c>
      <c r="BS42" s="1107" t="str">
        <f>IF('技術者成績評定点 (第1G用) '!AO10="","",'技術者成績評定点 (第1G用) '!AO10)</f>
        <v/>
      </c>
      <c r="BT42" s="978"/>
      <c r="BU42" s="978"/>
      <c r="BV42" s="978"/>
      <c r="BW42" s="1108"/>
      <c r="BX42" s="1032"/>
      <c r="BY42" s="1032"/>
      <c r="BZ42" s="1113"/>
      <c r="CA42" s="1114"/>
      <c r="CB42" s="1115"/>
      <c r="CC42" s="1113"/>
      <c r="CD42" s="1114"/>
      <c r="CE42" s="1115"/>
      <c r="CF42" s="1108"/>
      <c r="CG42" s="1032"/>
      <c r="CH42" s="1032"/>
      <c r="CI42" s="1113"/>
      <c r="CJ42" s="1114"/>
      <c r="CK42" s="1115"/>
      <c r="CL42" s="1113"/>
      <c r="CM42" s="1114"/>
      <c r="CN42" s="1115"/>
      <c r="CO42" s="1108"/>
      <c r="CP42" s="1032"/>
      <c r="CQ42" s="1032"/>
      <c r="CR42" s="1108"/>
      <c r="CS42" s="1113"/>
      <c r="CT42" s="1114"/>
      <c r="CU42" s="1108"/>
      <c r="CV42" s="1032"/>
      <c r="CW42" s="1032"/>
      <c r="CX42" s="1108"/>
      <c r="CY42" s="1032"/>
      <c r="CZ42" s="1032"/>
      <c r="DA42" s="1108"/>
      <c r="DB42" s="1032"/>
      <c r="DC42" s="1143"/>
      <c r="DD42" s="1108"/>
      <c r="DE42" s="1032"/>
      <c r="DF42" s="1143"/>
      <c r="DG42" s="1108"/>
      <c r="DH42" s="1108"/>
      <c r="DI42" s="1108"/>
      <c r="DJ42" s="1032"/>
      <c r="DK42" s="1032"/>
      <c r="DL42" s="1032"/>
      <c r="DM42" s="1032"/>
      <c r="DN42" s="1032"/>
      <c r="DO42" s="1032"/>
      <c r="DP42" s="1108"/>
      <c r="DQ42" s="1113"/>
      <c r="DR42" s="1115"/>
      <c r="DS42" s="1032"/>
      <c r="DT42" s="1032"/>
      <c r="DU42" s="1032"/>
      <c r="DV42" s="1108"/>
      <c r="DW42" s="1108"/>
      <c r="DX42" s="1108"/>
      <c r="DY42" s="1108"/>
      <c r="DZ42" s="1131"/>
      <c r="EA42" s="1132"/>
      <c r="EB42" s="605" t="s">
        <v>1596</v>
      </c>
      <c r="EC42" s="1140" t="str">
        <f>ＩＣＴ施工実績!U11</f>
        <v>舗装工（修繕工）、舗装工</v>
      </c>
      <c r="ED42" s="1140"/>
      <c r="EE42" s="1108"/>
      <c r="EF42" s="1113"/>
      <c r="EG42" s="1114"/>
      <c r="EH42" s="978"/>
      <c r="EI42" s="978"/>
      <c r="EJ42" s="978"/>
      <c r="EK42" s="978"/>
      <c r="EL42" s="978"/>
      <c r="EM42" s="978"/>
      <c r="EN42" s="978"/>
      <c r="EO42" s="978"/>
      <c r="EP42" s="978"/>
      <c r="EQ42" s="978"/>
      <c r="ER42" s="978"/>
      <c r="ES42" s="978"/>
      <c r="ET42" s="605" t="s">
        <v>232</v>
      </c>
      <c r="EU42" s="1033" t="str">
        <f>IF(近隣施工実績!F15="","",近隣施工実績!F15)</f>
        <v>電気工事</v>
      </c>
      <c r="EV42" s="1034"/>
      <c r="EW42" s="1108"/>
      <c r="EX42" s="1113"/>
      <c r="EY42" s="1115"/>
      <c r="EZ42" s="1108"/>
      <c r="FA42" s="1113"/>
      <c r="FB42" s="1115"/>
      <c r="FC42" s="1108"/>
      <c r="FD42" s="1113"/>
      <c r="FE42" s="1115"/>
      <c r="FF42" s="1108"/>
      <c r="FG42" s="1131"/>
      <c r="FH42" s="1132"/>
      <c r="FI42" s="1108"/>
      <c r="FJ42" s="1131"/>
      <c r="FK42" s="1132"/>
    </row>
    <row r="43" spans="1:168" ht="22">
      <c r="B43" s="8" t="s">
        <v>340</v>
      </c>
      <c r="C43" s="606" t="s">
        <v>254</v>
      </c>
      <c r="D43" s="607" t="s">
        <v>758</v>
      </c>
      <c r="E43" s="608" t="s">
        <v>757</v>
      </c>
      <c r="F43" s="606" t="s">
        <v>759</v>
      </c>
      <c r="G43" s="607" t="s">
        <v>758</v>
      </c>
      <c r="H43" s="608" t="s">
        <v>757</v>
      </c>
      <c r="I43" s="606" t="s">
        <v>272</v>
      </c>
      <c r="J43" s="607" t="s">
        <v>242</v>
      </c>
      <c r="K43" s="609" t="s">
        <v>243</v>
      </c>
      <c r="L43" s="610" t="s">
        <v>277</v>
      </c>
      <c r="M43" s="607" t="s">
        <v>273</v>
      </c>
      <c r="N43" s="611"/>
      <c r="O43" s="606" t="s">
        <v>774</v>
      </c>
      <c r="P43" s="607" t="s">
        <v>915</v>
      </c>
      <c r="Q43" s="612" t="s">
        <v>1388</v>
      </c>
      <c r="R43" s="606"/>
      <c r="S43" s="607"/>
      <c r="T43" s="613"/>
      <c r="U43" s="606" t="s">
        <v>272</v>
      </c>
      <c r="V43" s="607" t="s">
        <v>275</v>
      </c>
      <c r="W43" s="613"/>
      <c r="X43" s="606" t="s">
        <v>272</v>
      </c>
      <c r="Y43" s="607" t="s">
        <v>278</v>
      </c>
      <c r="Z43" s="613"/>
      <c r="AA43" s="606" t="s">
        <v>272</v>
      </c>
      <c r="AB43" s="607" t="s">
        <v>242</v>
      </c>
      <c r="AC43" s="613" t="s">
        <v>243</v>
      </c>
      <c r="AD43" s="606" t="s">
        <v>272</v>
      </c>
      <c r="AE43" s="607" t="s">
        <v>273</v>
      </c>
      <c r="AF43" s="613"/>
      <c r="AG43" s="606" t="s">
        <v>784</v>
      </c>
      <c r="AH43" s="607" t="s">
        <v>783</v>
      </c>
      <c r="AI43" s="613" t="s">
        <v>782</v>
      </c>
      <c r="AJ43" s="606"/>
      <c r="AK43" s="607"/>
      <c r="AL43" s="613"/>
      <c r="AM43" s="606" t="s">
        <v>272</v>
      </c>
      <c r="AN43" s="607" t="s">
        <v>275</v>
      </c>
      <c r="AO43" s="613"/>
      <c r="AP43" s="606" t="s">
        <v>272</v>
      </c>
      <c r="AQ43" s="607" t="s">
        <v>278</v>
      </c>
      <c r="AR43" s="613"/>
      <c r="AS43" s="606" t="s">
        <v>272</v>
      </c>
      <c r="AT43" s="607" t="s">
        <v>242</v>
      </c>
      <c r="AU43" s="613" t="s">
        <v>243</v>
      </c>
      <c r="AV43" s="606" t="s">
        <v>272</v>
      </c>
      <c r="AW43" s="607" t="s">
        <v>273</v>
      </c>
      <c r="AX43" s="614"/>
      <c r="AY43" s="606" t="s">
        <v>784</v>
      </c>
      <c r="AZ43" s="607" t="s">
        <v>783</v>
      </c>
      <c r="BA43" s="613" t="s">
        <v>782</v>
      </c>
      <c r="BB43" s="606"/>
      <c r="BC43" s="607"/>
      <c r="BD43" s="613"/>
      <c r="BE43" s="606" t="s">
        <v>272</v>
      </c>
      <c r="BF43" s="607" t="s">
        <v>275</v>
      </c>
      <c r="BG43" s="613"/>
      <c r="BH43" s="606" t="s">
        <v>272</v>
      </c>
      <c r="BI43" s="607" t="s">
        <v>278</v>
      </c>
      <c r="BJ43" s="613"/>
      <c r="BK43" s="606" t="s">
        <v>272</v>
      </c>
      <c r="BL43" s="607" t="s">
        <v>242</v>
      </c>
      <c r="BM43" s="613" t="s">
        <v>243</v>
      </c>
      <c r="BN43" s="606" t="s">
        <v>272</v>
      </c>
      <c r="BO43" s="607" t="s">
        <v>273</v>
      </c>
      <c r="BP43" s="614"/>
      <c r="BQ43" s="606" t="s">
        <v>784</v>
      </c>
      <c r="BR43" s="607" t="s">
        <v>783</v>
      </c>
      <c r="BS43" s="613" t="s">
        <v>782</v>
      </c>
      <c r="BT43" s="606"/>
      <c r="BU43" s="607"/>
      <c r="BV43" s="613"/>
      <c r="BW43" s="610" t="s">
        <v>272</v>
      </c>
      <c r="BX43" s="607" t="s">
        <v>1683</v>
      </c>
      <c r="BY43" s="611" t="s">
        <v>1684</v>
      </c>
      <c r="BZ43" s="606" t="s">
        <v>272</v>
      </c>
      <c r="CA43" s="607" t="s">
        <v>572</v>
      </c>
      <c r="CB43" s="613"/>
      <c r="CC43" s="606" t="s">
        <v>272</v>
      </c>
      <c r="CD43" s="607" t="s">
        <v>278</v>
      </c>
      <c r="CE43" s="613"/>
      <c r="CF43" s="610" t="s">
        <v>272</v>
      </c>
      <c r="CG43" s="607" t="s">
        <v>1683</v>
      </c>
      <c r="CH43" s="611" t="s">
        <v>1684</v>
      </c>
      <c r="CI43" s="606" t="s">
        <v>272</v>
      </c>
      <c r="CJ43" s="607" t="s">
        <v>278</v>
      </c>
      <c r="CK43" s="613"/>
      <c r="CL43" s="606" t="s">
        <v>272</v>
      </c>
      <c r="CM43" s="607" t="s">
        <v>278</v>
      </c>
      <c r="CN43" s="613"/>
      <c r="CO43" s="610" t="s">
        <v>272</v>
      </c>
      <c r="CP43" s="607" t="s">
        <v>1683</v>
      </c>
      <c r="CQ43" s="611" t="s">
        <v>1684</v>
      </c>
      <c r="CR43" s="606" t="s">
        <v>785</v>
      </c>
      <c r="CS43" s="607" t="s">
        <v>786</v>
      </c>
      <c r="CT43" s="614" t="s">
        <v>787</v>
      </c>
      <c r="CU43" s="610" t="s">
        <v>272</v>
      </c>
      <c r="CV43" s="607" t="s">
        <v>1683</v>
      </c>
      <c r="CW43" s="611" t="s">
        <v>1684</v>
      </c>
      <c r="CX43" s="610" t="s">
        <v>272</v>
      </c>
      <c r="CY43" s="607" t="s">
        <v>1683</v>
      </c>
      <c r="CZ43" s="611" t="s">
        <v>1684</v>
      </c>
      <c r="DA43" s="610" t="s">
        <v>272</v>
      </c>
      <c r="DB43" s="607" t="s">
        <v>1683</v>
      </c>
      <c r="DC43" s="611" t="s">
        <v>1684</v>
      </c>
      <c r="DD43" s="610" t="s">
        <v>272</v>
      </c>
      <c r="DE43" s="607" t="s">
        <v>1683</v>
      </c>
      <c r="DF43" s="611" t="s">
        <v>1684</v>
      </c>
      <c r="DG43" s="606" t="s">
        <v>755</v>
      </c>
      <c r="DH43" s="607" t="s">
        <v>756</v>
      </c>
      <c r="DI43" s="614"/>
      <c r="DJ43" s="606" t="s">
        <v>272</v>
      </c>
      <c r="DK43" s="607" t="s">
        <v>278</v>
      </c>
      <c r="DL43" s="613"/>
      <c r="DM43" s="606" t="s">
        <v>272</v>
      </c>
      <c r="DN43" s="607" t="s">
        <v>570</v>
      </c>
      <c r="DO43" s="613" t="s">
        <v>571</v>
      </c>
      <c r="DP43" s="606" t="s">
        <v>755</v>
      </c>
      <c r="DQ43" s="607" t="s">
        <v>756</v>
      </c>
      <c r="DR43" s="614"/>
      <c r="DS43" s="606" t="s">
        <v>272</v>
      </c>
      <c r="DT43" s="607"/>
      <c r="DU43" s="613" t="s">
        <v>710</v>
      </c>
      <c r="DV43" s="610" t="s">
        <v>272</v>
      </c>
      <c r="DW43" s="607" t="s">
        <v>278</v>
      </c>
      <c r="DX43" s="611"/>
      <c r="DY43" s="610" t="s">
        <v>272</v>
      </c>
      <c r="DZ43" s="607" t="s">
        <v>278</v>
      </c>
      <c r="EA43" s="614"/>
      <c r="EB43" s="606" t="s">
        <v>1604</v>
      </c>
      <c r="EC43" s="607" t="s">
        <v>335</v>
      </c>
      <c r="ED43" s="613" t="s">
        <v>336</v>
      </c>
      <c r="EE43" s="610" t="s">
        <v>272</v>
      </c>
      <c r="EF43" s="614" t="s">
        <v>335</v>
      </c>
      <c r="EG43" s="614" t="s">
        <v>336</v>
      </c>
      <c r="EH43" s="606"/>
      <c r="EI43" s="607"/>
      <c r="EJ43" s="613"/>
      <c r="EK43" s="606"/>
      <c r="EL43" s="607"/>
      <c r="EM43" s="613"/>
      <c r="EN43" s="606"/>
      <c r="EO43" s="607"/>
      <c r="EP43" s="613"/>
      <c r="EQ43" s="606"/>
      <c r="ER43" s="607"/>
      <c r="ES43" s="613"/>
      <c r="ET43" s="610" t="s">
        <v>272</v>
      </c>
      <c r="EU43" s="607" t="s">
        <v>242</v>
      </c>
      <c r="EV43" s="611" t="s">
        <v>243</v>
      </c>
      <c r="EW43" s="610" t="s">
        <v>272</v>
      </c>
      <c r="EX43" s="607" t="s">
        <v>278</v>
      </c>
      <c r="EY43" s="611"/>
      <c r="EZ43" s="610" t="s">
        <v>272</v>
      </c>
      <c r="FA43" s="607" t="s">
        <v>278</v>
      </c>
      <c r="FB43" s="611"/>
      <c r="FC43" s="610" t="s">
        <v>410</v>
      </c>
      <c r="FD43" s="607" t="s">
        <v>278</v>
      </c>
      <c r="FE43" s="611"/>
      <c r="FF43" s="610"/>
      <c r="FG43" s="607"/>
      <c r="FH43" s="611"/>
      <c r="FI43" s="610"/>
      <c r="FJ43" s="607"/>
      <c r="FK43" s="611"/>
    </row>
    <row r="44" spans="1:168" ht="66" customHeight="1">
      <c r="B44" s="222">
        <v>1</v>
      </c>
      <c r="C44" s="615" t="s">
        <v>755</v>
      </c>
      <c r="D44" s="616" t="str">
        <f>IF('企業成績評定点 (JV3年用)'!G31="","",'企業成績評定点 (JV3年用)'!G31)</f>
        <v/>
      </c>
      <c r="E44" s="617" t="str">
        <f>IF('企業成績評定点 (JV3年用)'!J31="","",'企業成績評定点 (JV3年用)'!J31)</f>
        <v/>
      </c>
      <c r="F44" s="615" t="s">
        <v>755</v>
      </c>
      <c r="G44" s="616" t="str">
        <f>IF('企業成績評定点 (JV5年用) '!G19="","",'企業成績評定点 (JV5年用) '!G19)</f>
        <v/>
      </c>
      <c r="H44" s="617" t="str">
        <f>IF('企業成績評定点 (JV5年用) '!J19="","",'企業成績評定点 (JV5年用) '!J19)</f>
        <v/>
      </c>
      <c r="I44" s="618" t="s">
        <v>237</v>
      </c>
      <c r="J44" s="619" t="str">
        <f>IF(同種工事施工実績!F14="","申請なし",同種工事施工実績!F14)</f>
        <v>申請なし</v>
      </c>
      <c r="K44" s="620" t="str">
        <f>IF(同種工事施工実績!M14="","申請なし",同種工事施工実績!M14)</f>
        <v>申請なし</v>
      </c>
      <c r="L44" s="621" t="str">
        <f>IF(M45="","申請なし","工事名")</f>
        <v>申請なし</v>
      </c>
      <c r="M44" s="619" t="str">
        <f>IF(M45="","",IF(優良工事表彰!E14="","",優良工事表彰!E14))</f>
        <v/>
      </c>
      <c r="N44" s="622"/>
      <c r="O44" s="623" t="str">
        <f>IF(OR('優良工事表彰 (JV) '!B11="",'優良工事表彰 (JV) '!L10=""),"",'優良工事表彰 (JV) '!B11)</f>
        <v/>
      </c>
      <c r="P44" s="619" t="str">
        <f>IF('優良工事表彰 (JV) '!B10="","",'優良工事表彰 (JV) '!B10)</f>
        <v/>
      </c>
      <c r="Q44" s="623" t="str">
        <f>IF('優良工事表彰 (JV) '!L10="","",'優良工事表彰 (JV) '!L10)</f>
        <v/>
      </c>
      <c r="R44" s="624"/>
      <c r="S44" s="625"/>
      <c r="T44" s="622"/>
      <c r="U44" s="621" t="str">
        <f>IF(U34="配置なし","配置なし",IF(V44="","申請なし","ﾕﾆｯﾄ数"))</f>
        <v>配置なし</v>
      </c>
      <c r="V44" s="626" t="str">
        <f>IF(U34="配置なし","",IF(技術者継続学習!F11="","",技術者継続学習!F11))</f>
        <v/>
      </c>
      <c r="W44" s="622"/>
      <c r="X44" s="621" t="str">
        <f>IF(X34="配置なし","配置なし",IF(Y44="","申請なし","名称"))</f>
        <v>配置なし</v>
      </c>
      <c r="Y44" s="619" t="str">
        <f>IF(X34="配置なし","",IF(技術者資格!F12="","",技術者資格!F12))</f>
        <v/>
      </c>
      <c r="Z44" s="622"/>
      <c r="AA44" s="624" t="s">
        <v>237</v>
      </c>
      <c r="AB44" s="627" t="str">
        <f>IF(AA34="配置なし","配置なし",IF(同種工事施工経験!F15="","申請なし",同種工事施工経験!F15))</f>
        <v>配置なし</v>
      </c>
      <c r="AC44" s="628" t="str">
        <f>IF(AA34="配置なし","",IF(同種工事施工経験!M15="","申請なし",同種工事施工経験!M15))</f>
        <v/>
      </c>
      <c r="AD44" s="621" t="str">
        <f>IF(AD34="配置なし","配置なし",IF(AE45="","申請なし","工事名"))</f>
        <v>配置なし</v>
      </c>
      <c r="AE44" s="619" t="str">
        <f>IF(AD34="配置なし","",IF(AE45="","",IF(優秀技術者表彰!F16="","",優秀技術者表彰!F16)))</f>
        <v/>
      </c>
      <c r="AF44" s="622"/>
      <c r="AG44" s="548" t="s">
        <v>780</v>
      </c>
      <c r="AH44" s="616" t="str">
        <f>IF('技術者成績評定点 (第1G用) '!F15="","",'技術者成績評定点 (第1G用) '!F15)</f>
        <v/>
      </c>
      <c r="AI44" s="629" t="str">
        <f>IF('技術者成績評定点 (第1G用) '!J15="","",'技術者成績評定点 (第1G用) '!J15)</f>
        <v/>
      </c>
      <c r="AJ44" s="624"/>
      <c r="AK44" s="625"/>
      <c r="AL44" s="622"/>
      <c r="AM44" s="621" t="str">
        <f>IF(AM34="配置なし","配置なし",IF(AN44="","申請なし","ﾕﾆｯﾄ数"))</f>
        <v>配置なし</v>
      </c>
      <c r="AN44" s="630" t="str">
        <f>IF(AM34="配置なし","",IF(技術者継続学習!F13="","",技術者継続学習!F13))</f>
        <v/>
      </c>
      <c r="AO44" s="631"/>
      <c r="AP44" s="621" t="str">
        <f>IF(AP34="配置なし","配置なし",IF(AQ44="","申請なし","名称"))</f>
        <v>配置なし</v>
      </c>
      <c r="AQ44" s="619" t="str">
        <f>IF(AP34="配置なし","",IF(技術者資格!F14="","",技術者資格!F14))</f>
        <v/>
      </c>
      <c r="AR44" s="622"/>
      <c r="AS44" s="632" t="s">
        <v>157</v>
      </c>
      <c r="AT44" s="619" t="str">
        <f>IF(AS34="配置なし","配置なし",IF(同種工事施工経験!F143="","申請なし",同種工事施工経験!F143))</f>
        <v>配置なし</v>
      </c>
      <c r="AU44" s="620" t="str">
        <f>IF(AS34="配置なし","",IF(同種工事施工経験!M143="","申請なし",同種工事施工経験!M143))</f>
        <v/>
      </c>
      <c r="AV44" s="621" t="str">
        <f>IF(AV34="配置なし","配置なし",IF(AW45="","申請なし","工事名"))</f>
        <v>配置なし</v>
      </c>
      <c r="AW44" s="619" t="str">
        <f>IF(AV34="配置なし","",IF(AW45="","",IF(優秀技術者表彰!F24="","",優秀技術者表彰!F24)))</f>
        <v/>
      </c>
      <c r="AX44" s="622"/>
      <c r="AY44" s="548" t="s">
        <v>780</v>
      </c>
      <c r="AZ44" s="616" t="str">
        <f>IF('技術者成績評定点 (第1G用) '!F22="","",'技術者成績評定点 (第1G用) '!F22)</f>
        <v/>
      </c>
      <c r="BA44" s="617" t="str">
        <f>IF('技術者成績評定点 (第1G用) '!J22="","",'技術者成績評定点 (第1G用) '!J22)</f>
        <v/>
      </c>
      <c r="BB44" s="624"/>
      <c r="BC44" s="625"/>
      <c r="BD44" s="622"/>
      <c r="BE44" s="621" t="str">
        <f>IF(BE34="配置なし","配置なし",IF(BF44="","申請なし","ﾕﾆｯﾄ数"))</f>
        <v>配置なし</v>
      </c>
      <c r="BF44" s="626" t="str">
        <f>IF(BE34="配置なし","",IF(技術者継続学習!F15="","",技術者継続学習!F15))</f>
        <v/>
      </c>
      <c r="BG44" s="631"/>
      <c r="BH44" s="621" t="str">
        <f>IF(BH34="配置なし","配置なし",IF(BI44="","申請なし","名称"))</f>
        <v>配置なし</v>
      </c>
      <c r="BI44" s="619" t="str">
        <f>IF(BH34="配置なし","",IF(技術者資格!F16="","",技術者資格!F16))</f>
        <v/>
      </c>
      <c r="BJ44" s="622"/>
      <c r="BK44" s="632" t="s">
        <v>157</v>
      </c>
      <c r="BL44" s="627" t="str">
        <f>IF(BK34="配置なし","配置なし",IF(同種工事施工経験!F196="","申請なし",同種工事施工経験!F196))</f>
        <v>配置なし</v>
      </c>
      <c r="BM44" s="628" t="str">
        <f>IF(BK34="配置なし","",IF(同種工事施工経験!M196="","申請なし",同種工事施工経験!M196))</f>
        <v/>
      </c>
      <c r="BN44" s="621" t="str">
        <f>IF(BN34="配置なし","配置なし",IF(BO45="","申請なし","工事名"))</f>
        <v>配置なし</v>
      </c>
      <c r="BO44" s="619" t="str">
        <f>IF(BN34="配置なし","",IF(BO45="","",IF(優秀技術者表彰!F32="","",優秀技術者表彰!F32)))</f>
        <v/>
      </c>
      <c r="BP44" s="622"/>
      <c r="BQ44" s="633" t="s">
        <v>780</v>
      </c>
      <c r="BR44" s="616" t="str">
        <f>IF('技術者成績評定点 (第1G用) '!F29="","",'技術者成績評定点 (第1G用) '!F29)</f>
        <v/>
      </c>
      <c r="BS44" s="617" t="str">
        <f>IF('技術者成績評定点 (第1G用) '!J29="","",'技術者成績評定点 (第1G用) '!J29)</f>
        <v/>
      </c>
      <c r="BT44" s="624"/>
      <c r="BU44" s="625"/>
      <c r="BV44" s="622"/>
      <c r="BW44" s="633" t="s">
        <v>639</v>
      </c>
      <c r="BX44" s="634" t="str">
        <f>IF(防災協定!G10="","申請なし",防災協定!G10)</f>
        <v>申請なし</v>
      </c>
      <c r="BY44" s="635" t="str">
        <f>IF(防災協定!G11="","申請なし",防災協定!G11)</f>
        <v>申請なし</v>
      </c>
      <c r="BZ44" s="624" t="s">
        <v>834</v>
      </c>
      <c r="CA44" s="619" t="str">
        <f>IF('BCP&amp;防災協定'!A13="","申請なし",'BCP&amp;防災協定'!A13)</f>
        <v>申請なし</v>
      </c>
      <c r="CB44" s="622"/>
      <c r="CC44" s="624" t="s">
        <v>926</v>
      </c>
      <c r="CD44" s="636"/>
      <c r="CE44" s="622"/>
      <c r="CF44" s="633" t="s">
        <v>639</v>
      </c>
      <c r="CG44" s="634" t="str">
        <f>IF(家畜伝染防疫協定!G10="","申請なし",家畜伝染防疫協定!G10)</f>
        <v>申請なし</v>
      </c>
      <c r="CH44" s="635" t="str">
        <f>IF(家畜伝染防疫協定!G11="","申請なし",家畜伝染防疫協定!G11)</f>
        <v>申請なし</v>
      </c>
      <c r="CI44" s="624" t="s">
        <v>834</v>
      </c>
      <c r="CJ44" s="619" t="str">
        <f>IF('BCP&amp;家畜伝染病防疫協定'!A12="","申請なし",'BCP&amp;家畜伝染病防疫協定'!A12)</f>
        <v>申請なし</v>
      </c>
      <c r="CK44" s="622"/>
      <c r="CL44" s="624" t="s">
        <v>926</v>
      </c>
      <c r="CM44" s="636"/>
      <c r="CN44" s="622"/>
      <c r="CO44" s="624" t="s">
        <v>555</v>
      </c>
      <c r="CP44" s="619" t="str">
        <f>IF(CP46="","申請なし",IF(ボランティア!F10="","",ボランティア!F10))</f>
        <v>申請なし</v>
      </c>
      <c r="CQ44" s="620" t="str">
        <f>IF(CQ46="","申請なし",IF(ボランティア!F13="","",ボランティア!F13))</f>
        <v>申請なし</v>
      </c>
      <c r="CR44" s="624" t="s">
        <v>780</v>
      </c>
      <c r="CS44" s="619" t="str">
        <f>IF(CS48="","申請なし","有")</f>
        <v>申請なし</v>
      </c>
      <c r="CT44" s="620" t="str">
        <f>IF(CT48="","申請なし","有")</f>
        <v>申請なし</v>
      </c>
      <c r="CU44" s="624" t="s">
        <v>1561</v>
      </c>
      <c r="CV44" s="619" t="str">
        <f>IF(維持管理業務!I15="","",維持管理業務!I15)</f>
        <v/>
      </c>
      <c r="CW44" s="620" t="str">
        <f>IF(維持管理業務!I20="","",維持管理業務!I20)</f>
        <v/>
      </c>
      <c r="CX44" s="637" t="s">
        <v>755</v>
      </c>
      <c r="CY44" s="636"/>
      <c r="CZ44" s="622"/>
      <c r="DA44" s="624" t="s">
        <v>1561</v>
      </c>
      <c r="DB44" s="619" t="str">
        <f>IF(除雪業務!I16="","",除雪業務!I16)</f>
        <v/>
      </c>
      <c r="DC44" s="620" t="str">
        <f>IF(除雪業務!I21="","",除雪業務!I21)</f>
        <v/>
      </c>
      <c r="DD44" s="637" t="s">
        <v>755</v>
      </c>
      <c r="DE44" s="636"/>
      <c r="DF44" s="622"/>
      <c r="DG44" s="637"/>
      <c r="DH44" s="636"/>
      <c r="DI44" s="637"/>
      <c r="DJ44" s="624" t="s">
        <v>796</v>
      </c>
      <c r="DK44" s="619" t="str">
        <f>IF(登録基幹技能者!E10="","申請なし",登録基幹技能者!E10)</f>
        <v>申請なし</v>
      </c>
      <c r="DL44" s="622"/>
      <c r="DM44" s="624" t="s">
        <v>567</v>
      </c>
      <c r="DN44" s="801" t="str">
        <f>IF(若手・中堅技術者の配置!B12="","配置なし",若手・中堅技術者の配置!F12)</f>
        <v>配置なし</v>
      </c>
      <c r="DO44" s="639" t="str">
        <f>IF(若手・中堅技術者の配置!B12="","",若手・中堅技術者の配置!M12)</f>
        <v/>
      </c>
      <c r="DP44" s="624" t="s">
        <v>1191</v>
      </c>
      <c r="DQ44" s="638" t="s">
        <v>1191</v>
      </c>
      <c r="DR44" s="622"/>
      <c r="DS44" s="624" t="s">
        <v>700</v>
      </c>
      <c r="DT44" s="619" t="str">
        <f>IF(建設機械の保有状況!B12="","",建設機械の保有状況!B12)</f>
        <v/>
      </c>
      <c r="DU44" s="620" t="str">
        <f>IF(建設機械の保有状況!E12="","",建設機械の保有状況!E12)</f>
        <v/>
      </c>
      <c r="DV44" s="624" t="s">
        <v>294</v>
      </c>
      <c r="DW44" s="619" t="str">
        <f>IF(消防団!L10="","申請なし",消防団!L10)</f>
        <v>申請なし</v>
      </c>
      <c r="DX44" s="622"/>
      <c r="DY44" s="637" t="s">
        <v>1605</v>
      </c>
      <c r="DZ44" s="824" t="str">
        <f>IF('建設キャリアアップシステム(CCUS)'!E11="","無",'建設キャリアアップシステム(CCUS)'!E11)</f>
        <v>無</v>
      </c>
      <c r="EA44" s="637"/>
      <c r="EB44" s="624" t="s">
        <v>157</v>
      </c>
      <c r="EC44" s="651" t="str">
        <f>IF(ＩＣＴ施工実績!F15="","申請無し",ＩＣＴ施工実績!F15)</f>
        <v>申請無し</v>
      </c>
      <c r="ED44" s="825"/>
      <c r="EE44" s="621" t="str">
        <f>IF(AND(EF44="申請なし",EG44="申請なし"),"","活動内容")</f>
        <v/>
      </c>
      <c r="EF44" s="619" t="str">
        <f>IF(【水産】海上援助活動!G12="","申請なし",【水産】海上援助活動!G12)</f>
        <v>申請なし</v>
      </c>
      <c r="EG44" s="620" t="str">
        <f>IF(【水産】海上援助活動!G13="","申請なし",【水産】海上援助活動!G13)</f>
        <v>申請なし</v>
      </c>
      <c r="EH44" s="624"/>
      <c r="EI44" s="625"/>
      <c r="EJ44" s="622"/>
      <c r="EK44" s="624"/>
      <c r="EL44" s="625"/>
      <c r="EM44" s="622"/>
      <c r="EN44" s="624"/>
      <c r="EO44" s="625"/>
      <c r="EP44" s="622"/>
      <c r="EQ44" s="624"/>
      <c r="ER44" s="625"/>
      <c r="ES44" s="622"/>
      <c r="ET44" s="624" t="s">
        <v>157</v>
      </c>
      <c r="EU44" s="619" t="str">
        <f>IF(近隣施工実績!F18="","申請なし",近隣施工実績!F18)</f>
        <v>申請なし</v>
      </c>
      <c r="EV44" s="620" t="str">
        <f>IF(近隣施工実績!M18="","申請なし",近隣施工実績!M18)</f>
        <v>申請なし</v>
      </c>
      <c r="EW44" s="624" t="s">
        <v>164</v>
      </c>
      <c r="EX44" s="619" t="str">
        <f>IF(EX45="","申請なし",IF(会社所在地!F13="","",会社所在地!F13))</f>
        <v>申請なし</v>
      </c>
      <c r="EY44" s="622"/>
      <c r="EZ44" s="624" t="s">
        <v>415</v>
      </c>
      <c r="FA44" s="619" t="str">
        <f>IF(FA45="","申請なし",IF(【鋼橋上部】工場会社所在地!F14="","",【鋼橋上部】工場会社所在地!F14))</f>
        <v>松江市○○町１２３－２</v>
      </c>
      <c r="FB44" s="622"/>
      <c r="FC44" s="624" t="s">
        <v>418</v>
      </c>
      <c r="FD44" s="619" t="str">
        <f>IF(サポート拠点!A11="","申請なし",サポート拠点!A11)</f>
        <v>申請なし</v>
      </c>
      <c r="FE44" s="622"/>
      <c r="FF44" s="624"/>
      <c r="FG44" s="636"/>
      <c r="FH44" s="622"/>
      <c r="FI44" s="624"/>
      <c r="FJ44" s="636"/>
      <c r="FK44" s="622"/>
    </row>
    <row r="45" spans="1:168" ht="66" customHeight="1">
      <c r="B45" s="223">
        <v>2</v>
      </c>
      <c r="C45" s="640" t="s">
        <v>756</v>
      </c>
      <c r="D45" s="641" t="str">
        <f>IF('企業成績評定点 (JV3年用)'!G54="","",'企業成績評定点 (JV3年用)'!G54)</f>
        <v/>
      </c>
      <c r="E45" s="642" t="str">
        <f>IF('企業成績評定点 (JV3年用)'!J54="","",'企業成績評定点 (JV3年用)'!J54)</f>
        <v/>
      </c>
      <c r="F45" s="640" t="s">
        <v>756</v>
      </c>
      <c r="G45" s="641" t="str">
        <f>IF('企業成績評定点 (JV5年用) '!G30="","",'企業成績評定点 (JV5年用) '!G30)</f>
        <v/>
      </c>
      <c r="H45" s="642" t="str">
        <f>IF('企業成績評定点 (JV5年用) '!J30="","",'企業成績評定点 (JV5年用) '!J30)</f>
        <v/>
      </c>
      <c r="I45" s="643" t="s">
        <v>211</v>
      </c>
      <c r="J45" s="644" t="str">
        <f>IF(J44="申請なし","",IF(同種工事施工実績!F19="","",同種工事施工実績!F19))</f>
        <v/>
      </c>
      <c r="K45" s="645" t="str">
        <f>IF(K44="申請なし","",IF(同種工事施工実績!M19="","",同種工事施工実績!M19))</f>
        <v/>
      </c>
      <c r="L45" s="646" t="str">
        <f>IF(M45="","","表彰種類")</f>
        <v/>
      </c>
      <c r="M45" s="644" t="str">
        <f>IF(優良工事表彰!E12="","",優良工事表彰!E12)</f>
        <v/>
      </c>
      <c r="N45" s="647"/>
      <c r="O45" s="648" t="str">
        <f>IF(OR('優良工事表彰 (JV) '!B13="",'優良工事表彰 (JV) '!L12=""),"",'優良工事表彰 (JV) '!B13)</f>
        <v/>
      </c>
      <c r="P45" s="644" t="str">
        <f>IF('優良工事表彰 (JV) '!B12="","",'優良工事表彰 (JV) '!B12)</f>
        <v/>
      </c>
      <c r="Q45" s="648" t="str">
        <f>IF('優良工事表彰 (JV) '!L12="","",'優良工事表彰 (JV) '!L12)</f>
        <v/>
      </c>
      <c r="R45" s="643"/>
      <c r="S45" s="649"/>
      <c r="T45" s="647"/>
      <c r="U45" s="643"/>
      <c r="V45" s="649"/>
      <c r="W45" s="647"/>
      <c r="X45" s="646" t="str">
        <f>IF(X34="配置なし","",IF(Y44="","","有効期限"))</f>
        <v/>
      </c>
      <c r="Y45" s="650" t="str">
        <f>IF(X34="配置なし","",IF(技術者資格!J12="","",技術者資格!J12))</f>
        <v/>
      </c>
      <c r="Z45" s="647"/>
      <c r="AA45" s="643" t="s">
        <v>211</v>
      </c>
      <c r="AB45" s="651" t="str">
        <f>IF(OR(AA34="配置なし",AB44="申請なし"),"",IF(同種工事施工経験!F20="","",同種工事施工経験!F20))</f>
        <v/>
      </c>
      <c r="AC45" s="652" t="str">
        <f>IF(OR(AA34="配置なし",AC44="申請なし"),"",IF(同種工事施工経験!M20="","",同種工事施工経験!M20))</f>
        <v/>
      </c>
      <c r="AD45" s="646" t="str">
        <f>IF(AD34="配置なし","",IF(AE45="","","表彰種類"))</f>
        <v/>
      </c>
      <c r="AE45" s="644" t="str">
        <f>IF(AD34="配置なし","",IF(優秀技術者表彰!F14="","",優秀技術者表彰!F14))</f>
        <v/>
      </c>
      <c r="AF45" s="647"/>
      <c r="AG45" s="653" t="s">
        <v>781</v>
      </c>
      <c r="AH45" s="641" t="str">
        <f>IF('技術者成績評定点 (第2Ｇ用)'!F15="","",'技術者成績評定点 (第2Ｇ用)'!F15)</f>
        <v/>
      </c>
      <c r="AI45" s="642" t="str">
        <f>IF('技術者成績評定点 (第2Ｇ用)'!J15="","",'技術者成績評定点 (第2Ｇ用)'!J15)</f>
        <v/>
      </c>
      <c r="AJ45" s="643"/>
      <c r="AK45" s="649"/>
      <c r="AL45" s="647"/>
      <c r="AM45" s="654"/>
      <c r="AN45" s="649"/>
      <c r="AO45" s="647"/>
      <c r="AP45" s="646" t="str">
        <f>IF(AP34="配置なし","",IF(AQ44="","","有効期限"))</f>
        <v/>
      </c>
      <c r="AQ45" s="650" t="str">
        <f>IF(AP34="配置なし","",IF(技術者資格!J14="","",技術者資格!J14))</f>
        <v/>
      </c>
      <c r="AR45" s="647"/>
      <c r="AS45" s="655" t="s">
        <v>211</v>
      </c>
      <c r="AT45" s="644" t="str">
        <f>IF(OR(AS34="配置なし",AT44="申請なし"),"",IF(同種工事施工経験!F148="","",同種工事施工経験!F148))</f>
        <v/>
      </c>
      <c r="AU45" s="645" t="str">
        <f>IF(OR(AS34="配置なし",AU44="申請なし"),"",IF(同種工事施工経験!M148="","",同種工事施工経験!M148))</f>
        <v/>
      </c>
      <c r="AV45" s="646" t="str">
        <f>IF(AV34="配置なし","",IF(AW45="","","表彰種類"))</f>
        <v/>
      </c>
      <c r="AW45" s="644" t="str">
        <f>IF(AV34="配置なし","",IF(優秀技術者表彰!F22="","",優秀技術者表彰!F22))</f>
        <v/>
      </c>
      <c r="AX45" s="647"/>
      <c r="AY45" s="653" t="s">
        <v>781</v>
      </c>
      <c r="AZ45" s="641" t="str">
        <f>IF('技術者成績評定点 (第2Ｇ用)'!F22="","",'技術者成績評定点 (第2Ｇ用)'!F22)</f>
        <v/>
      </c>
      <c r="BA45" s="642" t="str">
        <f>IF('技術者成績評定点 (第2Ｇ用)'!J22="","",'技術者成績評定点 (第2Ｇ用)'!J22)</f>
        <v/>
      </c>
      <c r="BB45" s="643"/>
      <c r="BC45" s="649"/>
      <c r="BD45" s="647"/>
      <c r="BE45" s="654"/>
      <c r="BF45" s="649"/>
      <c r="BG45" s="647"/>
      <c r="BH45" s="646" t="str">
        <f>IF(BH34="配置なし","",IF(BI44="","","有効期限"))</f>
        <v/>
      </c>
      <c r="BI45" s="650" t="str">
        <f>IF(BH34="配置なし","",IF(技術者資格!J16="","",技術者資格!J16))</f>
        <v/>
      </c>
      <c r="BJ45" s="647"/>
      <c r="BK45" s="655" t="s">
        <v>211</v>
      </c>
      <c r="BL45" s="651" t="str">
        <f>IF(OR(BK34="配置なし",BL44="申請なし"),"",IF(同種工事施工経験!F201="","",同種工事施工経験!F201))</f>
        <v/>
      </c>
      <c r="BM45" s="652" t="str">
        <f>IF(OR(BK34="配置なし",BM44="申請なし"),"",IF(同種工事施工経験!M201="","",同種工事施工経験!M201))</f>
        <v/>
      </c>
      <c r="BN45" s="646" t="str">
        <f>IF(BN34="配置なし","",IF(BO45="","","表彰種類"))</f>
        <v/>
      </c>
      <c r="BO45" s="644" t="str">
        <f>IF(BN34="配置なし","",IF(優秀技術者表彰!F30="","",優秀技術者表彰!F30))</f>
        <v/>
      </c>
      <c r="BP45" s="647"/>
      <c r="BQ45" s="654" t="s">
        <v>781</v>
      </c>
      <c r="BR45" s="641" t="str">
        <f>IF('技術者成績評定点 (第2Ｇ用)'!F29="","",'技術者成績評定点 (第2Ｇ用)'!F29)</f>
        <v/>
      </c>
      <c r="BS45" s="642" t="str">
        <f>IF('技術者成績評定点 (第2Ｇ用)'!J29="","",'技術者成績評定点 (第2Ｇ用)'!J29)</f>
        <v/>
      </c>
      <c r="BT45" s="643"/>
      <c r="BU45" s="649"/>
      <c r="BV45" s="647"/>
      <c r="BW45" s="654"/>
      <c r="BX45" s="656"/>
      <c r="BY45" s="657"/>
      <c r="BZ45" s="643" t="s">
        <v>574</v>
      </c>
      <c r="CA45" s="650" t="str">
        <f>IF(CA44="申請なし","",IF('BCP&amp;防災協定'!E13="","",'BCP&amp;防災協定'!E13))</f>
        <v/>
      </c>
      <c r="CB45" s="647"/>
      <c r="CC45" s="658" t="s">
        <v>834</v>
      </c>
      <c r="CD45" s="650" t="str">
        <f>IF('BCP&amp;防災協定 (JV用)'!E10="","",'BCP&amp;防災協定 (JV用)'!E10)</f>
        <v/>
      </c>
      <c r="CE45" s="659" t="str">
        <f>IF('BCP&amp;防災協定 (JV用)'!G10="","",'BCP&amp;防災協定 (JV用)'!G10)</f>
        <v/>
      </c>
      <c r="CF45" s="654"/>
      <c r="CG45" s="656"/>
      <c r="CH45" s="657"/>
      <c r="CI45" s="643" t="s">
        <v>574</v>
      </c>
      <c r="CJ45" s="650" t="str">
        <f>IF(CJ44="申請なし","",IF('BCP&amp;家畜伝染病防疫協定'!E12="","",'BCP&amp;家畜伝染病防疫協定'!E12))</f>
        <v/>
      </c>
      <c r="CK45" s="647"/>
      <c r="CL45" s="658" t="s">
        <v>834</v>
      </c>
      <c r="CM45" s="644" t="str">
        <f>IF('BCP&amp;家畜伝染病防疫協定 (JV用)'!E10="","",'BCP&amp;家畜伝染病防疫協定 (JV用)'!E10)</f>
        <v/>
      </c>
      <c r="CN45" s="660" t="str">
        <f>IF('BCP&amp;家畜伝染病防疫協定 (JV用)'!G10="","",'BCP&amp;家畜伝染病防疫協定 (JV用)'!G10)</f>
        <v/>
      </c>
      <c r="CO45" s="646" t="str">
        <f>IF(AND(CP46="",CQ46=""),"","活動日")</f>
        <v/>
      </c>
      <c r="CP45" s="661" t="str">
        <f>IF(CP46="","",IF(ボランティア!C10="","",ボランティア!C10))</f>
        <v/>
      </c>
      <c r="CQ45" s="662" t="str">
        <f>IF(CQ46="","",IF(ボランティア!C13="","",ボランティア!C13))</f>
        <v/>
      </c>
      <c r="CR45" s="654" t="s">
        <v>957</v>
      </c>
      <c r="CS45" s="661" t="str">
        <f>IF('ボランティア (JV)'!C12="","",'ボランティア (JV)'!C12)</f>
        <v>R６</v>
      </c>
      <c r="CT45" s="663"/>
      <c r="CU45" s="654" t="s">
        <v>1562</v>
      </c>
      <c r="CV45" s="644" t="str">
        <f>IF(維持管理業務!A15="","",維持管理業務!A15)</f>
        <v/>
      </c>
      <c r="CW45" s="645" t="str">
        <f>IF(維持管理業務!A20="","",維持管理業務!A20)</f>
        <v/>
      </c>
      <c r="CX45" s="654" t="s">
        <v>905</v>
      </c>
      <c r="CY45" s="651" t="str">
        <f>IF('維持管理業務 (JV)'!I17="","申請なし",'維持管理業務 (JV)'!I17)</f>
        <v>申請なし</v>
      </c>
      <c r="CZ45" s="652" t="str">
        <f>IF('維持管理業務 (JV)'!I22="","申請なし",'維持管理業務 (JV)'!I22)</f>
        <v>申請なし</v>
      </c>
      <c r="DA45" s="654" t="s">
        <v>1562</v>
      </c>
      <c r="DB45" s="644" t="str">
        <f>IF(除雪業務!A16="","",除雪業務!A16)</f>
        <v/>
      </c>
      <c r="DC45" s="645" t="str">
        <f>IF(除雪業務!A21="","",除雪業務!A21)</f>
        <v/>
      </c>
      <c r="DD45" s="654" t="s">
        <v>905</v>
      </c>
      <c r="DE45" s="644" t="str">
        <f>IF('除雪業務 (JV)'!I18="","申請なし",'除雪業務 (JV)'!I18)</f>
        <v>申請なし</v>
      </c>
      <c r="DF45" s="645" t="str">
        <f>IF('除雪業務 (JV)'!I23="","申請なし",'除雪業務 (JV)'!I23)</f>
        <v>申請なし</v>
      </c>
      <c r="DG45" s="653"/>
      <c r="DH45" s="649"/>
      <c r="DI45" s="653"/>
      <c r="DJ45" s="643"/>
      <c r="DK45" s="667"/>
      <c r="DL45" s="647"/>
      <c r="DM45" s="643" t="s">
        <v>568</v>
      </c>
      <c r="DN45" s="650" t="str">
        <f>IF(若手・中堅技術者の配置!B13="","配置なし",若手・中堅技術者の配置!F13)</f>
        <v>配置なし</v>
      </c>
      <c r="DO45" s="666" t="str">
        <f>IF(若手・中堅技術者の配置!B13="","",若手・中堅技術者の配置!M13)</f>
        <v/>
      </c>
      <c r="DP45" s="646" t="str">
        <f>IF('若手技術者・従業員新規雇用（JV)'!H14="","申請なし",IF(OR('若手技術者・従業員新規雇用（JV)'!H18="有",'若手技術者・従業員新規雇用（JV)'!H28="有"),"若手技術者",IF('若手技術者・従業員新規雇用（JV)'!H32="有","若手従業員","無")))</f>
        <v>申請なし</v>
      </c>
      <c r="DQ45" s="664" t="str">
        <f>IF('若手技術者・従業員新規雇用（JV)'!H40="","申請なし",IF(OR('若手技術者・従業員新規雇用（JV)'!H44="有",'若手技術者・従業員新規雇用（JV)'!H54="有"),"若手技術者",IF('若手技術者・従業員新規雇用（JV)'!H58="有","若手従業員","無")))</f>
        <v>申請なし</v>
      </c>
      <c r="DR45" s="665"/>
      <c r="DS45" s="654"/>
      <c r="DT45" s="644" t="str">
        <f>IF(建設機械の保有状況!K137="","",建設機械の保有状況!K137)</f>
        <v/>
      </c>
      <c r="DU45" s="647"/>
      <c r="DV45" s="654"/>
      <c r="DW45" s="649"/>
      <c r="DX45" s="647"/>
      <c r="DY45" s="653"/>
      <c r="DZ45" s="653"/>
      <c r="EA45" s="653"/>
      <c r="EB45" s="654" t="s">
        <v>211</v>
      </c>
      <c r="EC45" s="826" t="str">
        <f>IF(ＩＣＴ施工実績!F19="","",ＩＣＴ施工実績!F19)</f>
        <v/>
      </c>
      <c r="ED45" s="827"/>
      <c r="EE45" s="646" t="str">
        <f>IF(AND(EF44="申請なし",EG44="申請なし"),"","活動日")</f>
        <v/>
      </c>
      <c r="EF45" s="661" t="str">
        <f>IF(EF44="申請なし","",IF(【水産】海上援助活動!C12="","",【水産】海上援助活動!C12))</f>
        <v/>
      </c>
      <c r="EG45" s="662" t="str">
        <f>IF(EG44="申請なし","",IF(【水産】海上援助活動!C13="","",【水産】海上援助活動!C13))</f>
        <v/>
      </c>
      <c r="EH45" s="643"/>
      <c r="EI45" s="649"/>
      <c r="EJ45" s="647"/>
      <c r="EK45" s="643"/>
      <c r="EL45" s="649"/>
      <c r="EM45" s="647"/>
      <c r="EN45" s="643"/>
      <c r="EO45" s="649"/>
      <c r="EP45" s="647"/>
      <c r="EQ45" s="643"/>
      <c r="ER45" s="649"/>
      <c r="ES45" s="647"/>
      <c r="ET45" s="654" t="s">
        <v>211</v>
      </c>
      <c r="EU45" s="644" t="str">
        <f>IF(EU44="申請なし","",IF(近隣施工実績!F23="","",近隣施工実績!F23))</f>
        <v/>
      </c>
      <c r="EV45" s="645" t="str">
        <f>IF(EV44="申請なし","",IF(近隣施工実績!M23="","",近隣施工実績!M23))</f>
        <v/>
      </c>
      <c r="EW45" s="654" t="s">
        <v>267</v>
      </c>
      <c r="EX45" s="644" t="str">
        <f>IF(会社所在地!A13="","",会社所在地!A13)</f>
        <v/>
      </c>
      <c r="EY45" s="647"/>
      <c r="EZ45" s="654" t="s">
        <v>416</v>
      </c>
      <c r="FA45" s="644" t="str">
        <f>IF(【鋼橋上部】工場会社所在地!A14="","",【鋼橋上部】工場会社所在地!A14)</f>
        <v>営業所</v>
      </c>
      <c r="FB45" s="647"/>
      <c r="FC45" s="654" t="s">
        <v>411</v>
      </c>
      <c r="FD45" s="644" t="str">
        <f>IF(FD44="申請なし","",IF(サポート拠点!F11="","",サポート拠点!F11))</f>
        <v/>
      </c>
      <c r="FE45" s="647"/>
      <c r="FF45" s="654"/>
      <c r="FG45" s="649"/>
      <c r="FH45" s="647"/>
      <c r="FI45" s="654"/>
      <c r="FJ45" s="649"/>
      <c r="FK45" s="647"/>
    </row>
    <row r="46" spans="1:168" ht="26">
      <c r="B46" s="223">
        <v>3</v>
      </c>
      <c r="C46" s="640"/>
      <c r="D46" s="668"/>
      <c r="E46" s="669"/>
      <c r="F46" s="640"/>
      <c r="G46" s="668"/>
      <c r="H46" s="669"/>
      <c r="I46" s="643" t="s">
        <v>1368</v>
      </c>
      <c r="J46" s="644" t="str">
        <f>IF(J44="申請なし","",IF(同種工事施工実績!F20="","",同種工事施工実績!F20))</f>
        <v/>
      </c>
      <c r="K46" s="645" t="str">
        <f>IF(K44="申請なし","",IF(同種工事施工実績!M20="","",同種工事施工実績!M20))</f>
        <v/>
      </c>
      <c r="L46" s="646" t="str">
        <f>IF(M45="","","受賞年度")</f>
        <v/>
      </c>
      <c r="M46" s="644" t="str">
        <f>IF(M45="","",IF(優良工事表彰!E13="","",優良工事表彰!E13))</f>
        <v/>
      </c>
      <c r="N46" s="647"/>
      <c r="O46" s="648" t="str">
        <f>IF(OR('優良工事表彰 (JV) '!B15="",'優良工事表彰 (JV) '!N14=""),"",'優良工事表彰 (JV) '!B15)</f>
        <v/>
      </c>
      <c r="P46" s="644" t="str">
        <f>IF('優良工事表彰 (JV) '!B14="","",'優良工事表彰 (JV) '!B14)</f>
        <v/>
      </c>
      <c r="Q46" s="648" t="str">
        <f>IF('優良工事表彰 (JV) '!N14="","",'優良工事表彰 (JV) '!N14)</f>
        <v/>
      </c>
      <c r="R46" s="654"/>
      <c r="S46" s="649"/>
      <c r="T46" s="647"/>
      <c r="U46" s="654"/>
      <c r="V46" s="649"/>
      <c r="W46" s="647"/>
      <c r="X46" s="654"/>
      <c r="Y46" s="649"/>
      <c r="Z46" s="647"/>
      <c r="AA46" s="654" t="s">
        <v>238</v>
      </c>
      <c r="AB46" s="651" t="str">
        <f>IF(OR(AA34="配置なし",AB44="申請なし"),"",IF(同種工事施工経験!F21="","",同種工事施工経験!F21))</f>
        <v/>
      </c>
      <c r="AC46" s="652" t="str">
        <f>IF(OR(AA34="配置なし",AC44="申請なし"),"",IF(同種工事施工経験!M21="","",同種工事施工経験!M21))</f>
        <v/>
      </c>
      <c r="AD46" s="646" t="str">
        <f>IF(AD34="配置なし","",IF(AE45="","","受賞年度"))</f>
        <v/>
      </c>
      <c r="AE46" s="650" t="str">
        <f>IF(AD34="配置なし","",IF(AE45="","",IF(優秀技術者表彰!F15="","",優秀技術者表彰!F15)))</f>
        <v/>
      </c>
      <c r="AF46" s="647"/>
      <c r="AG46" s="648" t="str">
        <f>IF(AG34="配置なし","第1ｸﾞﾙｰﾌﾟ"&amp;CHAR(10)&amp;"配置なし",IF(AND(AG34="配置あり",NOT(AH44="")),"第1ｸﾞﾙｰﾌﾟ"&amp;CHAR(10)&amp;"申請あり","第1ｸﾞﾙｰﾌﾟ"&amp;CHAR(10)&amp;"申請なし"))</f>
        <v>第1ｸﾞﾙｰﾌﾟ
配置なし</v>
      </c>
      <c r="AH46" s="668"/>
      <c r="AI46" s="669"/>
      <c r="AJ46" s="654"/>
      <c r="AK46" s="649"/>
      <c r="AL46" s="647"/>
      <c r="AM46" s="654"/>
      <c r="AN46" s="649"/>
      <c r="AO46" s="647"/>
      <c r="AP46" s="654"/>
      <c r="AQ46" s="649"/>
      <c r="AR46" s="647"/>
      <c r="AS46" s="670" t="s">
        <v>169</v>
      </c>
      <c r="AT46" s="644" t="str">
        <f>IF(OR(AS34="配置なし",AT44="申請なし"),"",IF(同種工事施工経験!F149="","",同種工事施工経験!F149))</f>
        <v/>
      </c>
      <c r="AU46" s="645" t="str">
        <f>IF(OR(AS34="配置なし",AU44="申請なし"),"",IF(同種工事施工経験!M149="","",同種工事施工経験!M149))</f>
        <v/>
      </c>
      <c r="AV46" s="646" t="str">
        <f>IF(AV34="配置なし","",IF(AW45="","","受賞年度"))</f>
        <v/>
      </c>
      <c r="AW46" s="650" t="str">
        <f>IF(AV34="配置なし","",IF(AW45="","",IF(優秀技術者表彰!F23="","",優秀技術者表彰!F23)))</f>
        <v/>
      </c>
      <c r="AX46" s="647"/>
      <c r="AY46" s="648" t="str">
        <f>IF(AY34="配置なし","第1ｸﾞﾙｰﾌﾟ"&amp;CHAR(10)&amp;"配置なし",IF(AND(AY34="配置あり",NOT(AZ44="")),"第1ｸﾞﾙｰﾌﾟ"&amp;CHAR(10)&amp;"申請あり","第1ｸﾞﾙｰﾌﾟ"&amp;CHAR(10)&amp;"申請なし"))</f>
        <v>第1ｸﾞﾙｰﾌﾟ
配置なし</v>
      </c>
      <c r="AZ46" s="649"/>
      <c r="BA46" s="669"/>
      <c r="BB46" s="654"/>
      <c r="BC46" s="649"/>
      <c r="BD46" s="647"/>
      <c r="BE46" s="654"/>
      <c r="BF46" s="649"/>
      <c r="BG46" s="647"/>
      <c r="BH46" s="654"/>
      <c r="BI46" s="649"/>
      <c r="BJ46" s="647"/>
      <c r="BK46" s="670" t="s">
        <v>169</v>
      </c>
      <c r="BL46" s="651" t="str">
        <f>IF(OR(BK34="配置なし",BL44="申請なし"),"",IF(同種工事施工経験!F202="","",同種工事施工経験!F202))</f>
        <v/>
      </c>
      <c r="BM46" s="652" t="str">
        <f>IF(OR(BK34="配置なし",BM44="申請なし"),"",IF(同種工事施工経験!M202="","",同種工事施工経験!M202))</f>
        <v/>
      </c>
      <c r="BN46" s="646" t="str">
        <f>IF(BN34="配置なし","",IF(BO45="","","受賞年度"))</f>
        <v/>
      </c>
      <c r="BO46" s="650" t="str">
        <f>IF(BN34="配置なし","",IF(BO45="","",IF(優秀技術者表彰!F31="","",優秀技術者表彰!F31)))</f>
        <v/>
      </c>
      <c r="BP46" s="647"/>
      <c r="BQ46" s="648" t="str">
        <f>IF(BQ34="配置なし","第1ｸﾞﾙｰﾌﾟ"&amp;CHAR(10)&amp;"配置なし",IF(AND(BQ34="配置あり",NOT(BR44="")),"第1ｸﾞﾙｰﾌﾟ"&amp;CHAR(10)&amp;"申請あり","第1ｸﾞﾙｰﾌﾟ"&amp;CHAR(10)&amp;"申請なし"))</f>
        <v>第1ｸﾞﾙｰﾌﾟ
配置なし</v>
      </c>
      <c r="BR46" s="668"/>
      <c r="BS46" s="669"/>
      <c r="BT46" s="654"/>
      <c r="BU46" s="649"/>
      <c r="BV46" s="647"/>
      <c r="BW46" s="654"/>
      <c r="BX46" s="649"/>
      <c r="BY46" s="647"/>
      <c r="BZ46" s="671" t="s">
        <v>566</v>
      </c>
      <c r="CA46" s="650" t="str">
        <f>IF(CA44="申請なし","",IF('BCP&amp;防災協定'!I13="","",'BCP&amp;防災協定'!I13))</f>
        <v/>
      </c>
      <c r="CB46" s="647"/>
      <c r="CC46" s="671" t="s">
        <v>566</v>
      </c>
      <c r="CD46" s="672" t="str">
        <f>IF('BCP&amp;防災協定 (JV用)'!K10="","",'BCP&amp;防災協定 (JV用)'!K10)</f>
        <v/>
      </c>
      <c r="CE46" s="647"/>
      <c r="CF46" s="654"/>
      <c r="CG46" s="649"/>
      <c r="CH46" s="647"/>
      <c r="CI46" s="671" t="s">
        <v>566</v>
      </c>
      <c r="CJ46" s="650" t="str">
        <f>IF(CJ44="申請なし","",IF('BCP&amp;家畜伝染病防疫協定'!I12="","",'BCP&amp;家畜伝染病防疫協定'!I12))</f>
        <v/>
      </c>
      <c r="CK46" s="647"/>
      <c r="CL46" s="671" t="s">
        <v>566</v>
      </c>
      <c r="CM46" s="672" t="str">
        <f>IF('BCP&amp;家畜伝染病防疫協定 (JV用)'!K10="","",'BCP&amp;家畜伝染病防疫協定 (JV用)'!K10)</f>
        <v/>
      </c>
      <c r="CN46" s="647"/>
      <c r="CO46" s="646" t="str">
        <f>IF(AND(CP46="",CQ46=""),"","活動箇所")</f>
        <v/>
      </c>
      <c r="CP46" s="644" t="str">
        <f>IF(ボランティア!K10="","",ボランティア!K10)</f>
        <v/>
      </c>
      <c r="CQ46" s="645" t="str">
        <f>IF(ボランティア!K13="","",ボランティア!K13)</f>
        <v/>
      </c>
      <c r="CR46" s="654" t="s">
        <v>258</v>
      </c>
      <c r="CS46" s="644" t="str">
        <f>IF('ボランティア (JV)'!F12="","",'ボランティア (JV)'!F12)</f>
        <v/>
      </c>
      <c r="CT46" s="647"/>
      <c r="CU46" s="789" t="s">
        <v>1563</v>
      </c>
      <c r="CV46" s="790">
        <f>IF(維持管理業務!D15="","",維持管理業務!D15)</f>
        <v>0</v>
      </c>
      <c r="CW46" s="791">
        <f>IF(維持管理業務!D20="","",維持管理業務!D20)</f>
        <v>0</v>
      </c>
      <c r="CX46" s="792" t="s">
        <v>995</v>
      </c>
      <c r="CY46" s="793">
        <f>IF('維持管理業務 (JV)'!D17="","",'維持管理業務 (JV)'!D17)</f>
        <v>0</v>
      </c>
      <c r="CZ46" s="795">
        <f>IF('維持管理業務 (JV)'!D22="","",'維持管理業務 (JV)'!D22)</f>
        <v>0</v>
      </c>
      <c r="DA46" s="789" t="s">
        <v>1563</v>
      </c>
      <c r="DB46" s="790" t="str">
        <f>IF(除雪業務!D16="","",除雪業務!D16)</f>
        <v/>
      </c>
      <c r="DC46" s="796" t="str">
        <f>IF(除雪業務!D21="","",除雪業務!D21)</f>
        <v/>
      </c>
      <c r="DD46" s="671" t="s">
        <v>211</v>
      </c>
      <c r="DE46" s="674" t="str">
        <f>IF('除雪業務 (JV)'!A18="","",'除雪業務 (JV)'!A18)</f>
        <v/>
      </c>
      <c r="DF46" s="675" t="str">
        <f>IF('除雪業務 (JV)'!A23="","",'除雪業務 (JV)'!A23)</f>
        <v/>
      </c>
      <c r="DG46" s="653"/>
      <c r="DH46" s="649"/>
      <c r="DI46" s="653"/>
      <c r="DJ46" s="654"/>
      <c r="DK46" s="667"/>
      <c r="DL46" s="647"/>
      <c r="DM46" s="654" t="s">
        <v>569</v>
      </c>
      <c r="DN46" s="650" t="str">
        <f>IF(若手・中堅技術者の配置!B14="","配置なし",若手・中堅技術者の配置!F14)</f>
        <v>配置なし</v>
      </c>
      <c r="DO46" s="666" t="str">
        <f>IF(若手・中堅技術者の配置!B14="","",若手・中堅技術者の配置!M14)</f>
        <v/>
      </c>
      <c r="DP46" s="676" t="s">
        <v>1192</v>
      </c>
      <c r="DQ46" s="677" t="s">
        <v>1192</v>
      </c>
      <c r="DR46" s="665"/>
      <c r="DS46" s="643" t="s">
        <v>701</v>
      </c>
      <c r="DT46" s="644" t="str">
        <f>IF(建設機械の保有状況!B13="","",建設機械の保有状況!B13)</f>
        <v/>
      </c>
      <c r="DU46" s="645" t="str">
        <f>IF(建設機械の保有状況!E13="","",建設機械の保有状況!E13)</f>
        <v/>
      </c>
      <c r="DV46" s="654"/>
      <c r="DW46" s="649"/>
      <c r="DX46" s="647"/>
      <c r="DY46" s="653"/>
      <c r="DZ46" s="653"/>
      <c r="EA46" s="653"/>
      <c r="EB46" s="654" t="s">
        <v>1633</v>
      </c>
      <c r="EC46" s="826" t="str">
        <f>IF(ＩＣＴ施工実績!F21="","",ＩＣＴ施工実績!F21)</f>
        <v/>
      </c>
      <c r="ED46" s="827"/>
      <c r="EE46" s="654"/>
      <c r="EF46" s="649"/>
      <c r="EG46" s="647"/>
      <c r="EH46" s="654"/>
      <c r="EI46" s="649"/>
      <c r="EJ46" s="647"/>
      <c r="EK46" s="654"/>
      <c r="EL46" s="649"/>
      <c r="EM46" s="647"/>
      <c r="EN46" s="654"/>
      <c r="EO46" s="649"/>
      <c r="EP46" s="647"/>
      <c r="EQ46" s="654"/>
      <c r="ER46" s="649"/>
      <c r="ES46" s="647"/>
      <c r="ET46" s="654" t="s">
        <v>169</v>
      </c>
      <c r="EU46" s="644" t="str">
        <f>IF(EU44="申請なし","",IF(近隣施工実績!F26="","",近隣施工実績!F26))</f>
        <v/>
      </c>
      <c r="EV46" s="645" t="str">
        <f>IF(EV44="申請なし","",IF(近隣施工実績!M26="","",近隣施工実績!M26))</f>
        <v/>
      </c>
      <c r="EW46" s="654"/>
      <c r="EX46" s="649"/>
      <c r="EY46" s="647"/>
      <c r="EZ46" s="654" t="s">
        <v>417</v>
      </c>
      <c r="FA46" s="644" t="str">
        <f>IF(FA45="","",IF(【鋼橋上部】工場会社所在地!F27="","",【鋼橋上部】工場会社所在地!F27))</f>
        <v>浜田市○○町３２１－３</v>
      </c>
      <c r="FB46" s="647"/>
      <c r="FC46" s="654" t="s">
        <v>412</v>
      </c>
      <c r="FD46" s="644" t="str">
        <f>IF(FD44="申請なし","",IF(サポート拠点!N11="","",サポート拠点!N11))</f>
        <v/>
      </c>
      <c r="FE46" s="647"/>
      <c r="FF46" s="654"/>
      <c r="FG46" s="649"/>
      <c r="FH46" s="647"/>
      <c r="FI46" s="654"/>
      <c r="FJ46" s="649"/>
      <c r="FK46" s="647"/>
    </row>
    <row r="47" spans="1:168" ht="66" customHeight="1">
      <c r="B47" s="223">
        <v>4</v>
      </c>
      <c r="C47" s="670"/>
      <c r="D47" s="649"/>
      <c r="E47" s="678"/>
      <c r="F47" s="670"/>
      <c r="G47" s="649"/>
      <c r="H47" s="678"/>
      <c r="I47" s="643" t="s">
        <v>1369</v>
      </c>
      <c r="J47" s="679" t="str">
        <f>IF(J44="申請なし","",IF(同種工事施工実績!F21="","",同種工事施工実績!F21))</f>
        <v/>
      </c>
      <c r="K47" s="680" t="str">
        <f>IF(K44="申請なし","",IF(同種工事施工実績!M21="","",同種工事施工実績!M21))</f>
        <v/>
      </c>
      <c r="L47" s="646" t="str">
        <f>IF(OR(M34="有",M45=""),"","工事種別")</f>
        <v/>
      </c>
      <c r="M47" s="650" t="str">
        <f>IF(M45="","",IF(優良工事表彰!E16="","",優良工事表彰!E16))</f>
        <v/>
      </c>
      <c r="N47" s="647"/>
      <c r="O47" s="648" t="str">
        <f>IF(OR('優良工事表彰 (JV) '!B17="",'優良工事表彰 (JV) '!N16=""),"",'優良工事表彰 (JV) '!B17)</f>
        <v/>
      </c>
      <c r="P47" s="644" t="str">
        <f>IF('優良工事表彰 (JV) '!B16="","",'優良工事表彰 (JV) '!B16)</f>
        <v/>
      </c>
      <c r="Q47" s="648" t="str">
        <f>IF('優良工事表彰 (JV) '!N16="","",'優良工事表彰 (JV) '!N16)</f>
        <v/>
      </c>
      <c r="R47" s="654"/>
      <c r="S47" s="649"/>
      <c r="T47" s="647"/>
      <c r="U47" s="654"/>
      <c r="V47" s="649"/>
      <c r="W47" s="647"/>
      <c r="X47" s="654"/>
      <c r="Y47" s="649"/>
      <c r="Z47" s="647"/>
      <c r="AA47" s="654" t="s">
        <v>239</v>
      </c>
      <c r="AB47" s="681" t="str">
        <f>IF(OR(AA34="配置なし",AB44="申請なし"),"",IF(同種工事施工経験!F23="","",同種工事施工経験!F23))</f>
        <v/>
      </c>
      <c r="AC47" s="682" t="str">
        <f>IF(OR(AA34="配置なし",AC44="申請なし"),"",IF(同種工事施工経験!M23="","",同種工事施工経験!M23))</f>
        <v/>
      </c>
      <c r="AD47" s="646" t="str">
        <f>IF(OR(AD34="配置なし",AE45=""),"","工事種別")</f>
        <v/>
      </c>
      <c r="AE47" s="650" t="str">
        <f>IF(AD34="配置なし","",IF(AE45="","",IF(優秀技術者表彰!F18="","",優秀技術者表彰!F18)))</f>
        <v/>
      </c>
      <c r="AF47" s="647"/>
      <c r="AG47" s="648" t="str">
        <f>IF(AH34="配置なし","第2ｸﾞﾙｰﾌﾟ"&amp;CHAR(10)&amp;"配置なし",IF(AND(AH34="配置あり",NOT(AH45="")),"第2ｸﾞﾙｰﾌﾟ"&amp;CHAR(10)&amp;"申請あり","第2ｸﾞﾙｰﾌﾟ"&amp;CHAR(10)&amp;"申請なし"))</f>
        <v>第2ｸﾞﾙｰﾌﾟ
配置なし</v>
      </c>
      <c r="AH47" s="649"/>
      <c r="AI47" s="678"/>
      <c r="AJ47" s="654"/>
      <c r="AK47" s="649"/>
      <c r="AL47" s="647"/>
      <c r="AM47" s="654"/>
      <c r="AN47" s="649"/>
      <c r="AO47" s="647"/>
      <c r="AP47" s="654"/>
      <c r="AQ47" s="649"/>
      <c r="AR47" s="647"/>
      <c r="AS47" s="670" t="s">
        <v>173</v>
      </c>
      <c r="AT47" s="681" t="str">
        <f>IF(OR(AS34="配置なし",AT44="申請なし"),"",IF(同種工事施工経験!F151="","",同種工事施工経験!F151))</f>
        <v/>
      </c>
      <c r="AU47" s="682" t="str">
        <f>IF(OR(AS34="配置なし",AU44="申請なし"),"",IF(同種工事施工経験!M151="","",同種工事施工経験!M151))</f>
        <v/>
      </c>
      <c r="AV47" s="646" t="str">
        <f>IF(OR(AV34="配置なし",AW45=""),"","工事種別")</f>
        <v/>
      </c>
      <c r="AW47" s="644" t="str">
        <f>IF(OR(AV34="配置なし",AW45=""),"",IF(優秀技術者表彰!F26="","",優秀技術者表彰!F26))</f>
        <v/>
      </c>
      <c r="AX47" s="647"/>
      <c r="AY47" s="648" t="str">
        <f>IF(AZ34="配置なし","第2ｸﾞﾙｰﾌﾟ"&amp;CHAR(10)&amp;"配置なし",IF(AND(AZ34="配置あり",NOT(AZ45="")),"第2ｸﾞﾙｰﾌﾟ"&amp;CHAR(10)&amp;"申請あり","第2ｸﾞﾙｰﾌﾟ"&amp;CHAR(10)&amp;"申請なし"))</f>
        <v>第2ｸﾞﾙｰﾌﾟ
配置なし</v>
      </c>
      <c r="BA47" s="678"/>
      <c r="BB47" s="654"/>
      <c r="BC47" s="649"/>
      <c r="BD47" s="647"/>
      <c r="BE47" s="654"/>
      <c r="BF47" s="649"/>
      <c r="BG47" s="647"/>
      <c r="BH47" s="654"/>
      <c r="BI47" s="649"/>
      <c r="BJ47" s="647"/>
      <c r="BK47" s="670" t="s">
        <v>173</v>
      </c>
      <c r="BL47" s="681" t="str">
        <f>IF(OR(BK34="配置なし",BL44="申請なし"),"",IF(同種工事施工経験!F204="","",同種工事施工経験!F204))</f>
        <v/>
      </c>
      <c r="BM47" s="682" t="str">
        <f>IF(OR(BK34="配置なし",BM44="申請なし"),"",IF(同種工事施工経験!M204="","",同種工事施工経験!M204))</f>
        <v/>
      </c>
      <c r="BN47" s="646" t="str">
        <f>IF(OR(BN34="配置なし",BO45=""),"","工事種別")</f>
        <v/>
      </c>
      <c r="BO47" s="644" t="str">
        <f>IF(OR(BN34="配置なし",BO45=""),"",IF(優秀技術者表彰!F34="","",優秀技術者表彰!F34))</f>
        <v/>
      </c>
      <c r="BP47" s="647"/>
      <c r="BQ47" s="648" t="str">
        <f>IF(BR34="配置なし","第2ｸﾞﾙｰﾌﾟ"&amp;CHAR(10)&amp;"配置なし",IF(AND(BR34="配置あり",NOT(BR45="")),"第2ｸﾞﾙｰﾌﾟ"&amp;CHAR(10)&amp;"申請あり","第2ｸﾞﾙｰﾌﾟ"&amp;CHAR(10)&amp;"申請なし"))</f>
        <v>第2ｸﾞﾙｰﾌﾟ
配置なし</v>
      </c>
      <c r="BR47" s="649"/>
      <c r="BS47" s="678"/>
      <c r="BT47" s="654"/>
      <c r="BU47" s="649"/>
      <c r="BV47" s="647"/>
      <c r="BW47" s="654"/>
      <c r="BX47" s="667"/>
      <c r="BY47" s="683"/>
      <c r="BZ47" s="654" t="s">
        <v>639</v>
      </c>
      <c r="CA47" s="644" t="str">
        <f>IF('BCP&amp;防災協定'!G20="","申請なし",'BCP&amp;防災協定'!G20)</f>
        <v>申請なし</v>
      </c>
      <c r="CB47" s="645" t="str">
        <f>IF('BCP&amp;防災協定'!G21="","申請なし",'BCP&amp;防災協定'!G21)</f>
        <v>申請なし</v>
      </c>
      <c r="CC47" s="654" t="s">
        <v>639</v>
      </c>
      <c r="CD47" s="644" t="str">
        <f>IF('BCP&amp;防災協定 (JV用)'!E19="","",'BCP&amp;防災協定 (JV用)'!E19)</f>
        <v/>
      </c>
      <c r="CE47" s="645" t="str">
        <f>IF('BCP&amp;防災協定 (JV用)'!G19="","",'BCP&amp;防災協定 (JV用)'!G19)</f>
        <v/>
      </c>
      <c r="CF47" s="654"/>
      <c r="CG47" s="667"/>
      <c r="CH47" s="683"/>
      <c r="CI47" s="654" t="s">
        <v>639</v>
      </c>
      <c r="CJ47" s="644" t="str">
        <f>IF('BCP&amp;家畜伝染病防疫協定'!G19="","申請なし",'BCP&amp;家畜伝染病防疫協定'!G19)</f>
        <v>申請なし</v>
      </c>
      <c r="CK47" s="645" t="str">
        <f>IF('BCP&amp;家畜伝染病防疫協定'!G20="","申請なし",'BCP&amp;家畜伝染病防疫協定'!G20)</f>
        <v>申請なし</v>
      </c>
      <c r="CL47" s="654" t="s">
        <v>639</v>
      </c>
      <c r="CM47" s="644" t="str">
        <f>IF('BCP&amp;家畜伝染病防疫協定 (JV用)'!E19="","",'BCP&amp;家畜伝染病防疫協定 (JV用)'!E19)</f>
        <v/>
      </c>
      <c r="CN47" s="645" t="str">
        <f>IF('BCP&amp;家畜伝染病防疫協定 (JV用)'!G19="","",'BCP&amp;家畜伝染病防疫協定 (JV用)'!G19)</f>
        <v/>
      </c>
      <c r="CO47" s="646" t="str">
        <f>IF(AND(CP46="",CQ46=""),"","参加人数")</f>
        <v/>
      </c>
      <c r="CP47" s="685" t="str">
        <f>IF(CP46="","",IF(ボランティア!O10="","",ボランティア!O10))</f>
        <v/>
      </c>
      <c r="CQ47" s="686" t="str">
        <f>IF(CQ46="","",IF(ボランティア!O13="","",ボランティア!O13))</f>
        <v/>
      </c>
      <c r="CR47" s="654" t="s">
        <v>260</v>
      </c>
      <c r="CS47" s="644" t="str">
        <f>IF('ボランティア (JV)'!K12="","",'ボランティア (JV)'!K12)</f>
        <v/>
      </c>
      <c r="CT47" s="645" t="str">
        <f>IF('ボランティア (JV)'!I22="","",'ボランティア (JV)'!I22)</f>
        <v/>
      </c>
      <c r="CU47" s="670" t="s">
        <v>292</v>
      </c>
      <c r="CV47" s="661" t="str">
        <f>IF(維持管理業務!F15="","",維持管理業務!F15)</f>
        <v/>
      </c>
      <c r="CW47" s="662" t="str">
        <f>IF(維持管理業務!F20="","",維持管理業務!F20)</f>
        <v/>
      </c>
      <c r="CX47" s="670" t="s">
        <v>292</v>
      </c>
      <c r="CY47" s="661" t="str">
        <f>IF('維持管理業務 (JV)'!F17="","",'維持管理業務 (JV)'!F17)</f>
        <v/>
      </c>
      <c r="CZ47" s="684" t="str">
        <f>IF('維持管理業務 (JV)'!F22="","",'維持管理業務 (JV)'!F22)</f>
        <v/>
      </c>
      <c r="DA47" s="670" t="s">
        <v>292</v>
      </c>
      <c r="DB47" s="661" t="str">
        <f>IF(除雪業務!F16="","",除雪業務!F16)</f>
        <v/>
      </c>
      <c r="DC47" s="662" t="str">
        <f>IF(除雪業務!F21="","",除雪業務!F21)</f>
        <v/>
      </c>
      <c r="DD47" s="792" t="s">
        <v>995</v>
      </c>
      <c r="DE47" s="797" t="str">
        <f>IF('除雪業務 (JV)'!D18="","",'除雪業務 (JV)'!D18)</f>
        <v/>
      </c>
      <c r="DF47" s="795" t="str">
        <f>IF('除雪業務 (JV)'!D23="","",'除雪業務 (JV)'!D23)</f>
        <v/>
      </c>
      <c r="DG47" s="687">
        <f>'障がい者雇用（第1G用）'!M54</f>
        <v>0</v>
      </c>
      <c r="DH47" s="688">
        <f>'障がい者雇用（第2G用）'!M54</f>
        <v>0</v>
      </c>
      <c r="DI47" s="689"/>
      <c r="DJ47" s="654"/>
      <c r="DK47" s="649"/>
      <c r="DL47" s="647"/>
      <c r="DM47" s="654"/>
      <c r="DN47" s="649"/>
      <c r="DO47" s="647"/>
      <c r="DP47" s="646" t="str">
        <f>IF('若手技術者・従業員新規雇用（JV)'!M14="","申請なし",IF(OR('若手技術者・従業員新規雇用（JV)'!M18="有",'若手技術者・従業員新規雇用（JV)'!M28="有"),"若手技術者",IF('若手技術者・従業員新規雇用（JV)'!M32="有","若手従業員","無")))</f>
        <v>申請なし</v>
      </c>
      <c r="DQ47" s="644" t="str">
        <f>IF('若手技術者・従業員新規雇用（JV)'!M40="","申請なし",IF(OR('若手技術者・従業員新規雇用（JV)'!M44="有",'若手技術者・従業員新規雇用（JV)'!M54="有"),"若手技術者",IF('若手技術者・従業員新規雇用（JV)'!M58="有","若手従業員","無")))</f>
        <v>申請なし</v>
      </c>
      <c r="DR47" s="690"/>
      <c r="DS47" s="643"/>
      <c r="DT47" s="644" t="str">
        <f>IF(建設機械の保有状況!K139="","",建設機械の保有状況!K139)</f>
        <v/>
      </c>
      <c r="DU47" s="647"/>
      <c r="DV47" s="654"/>
      <c r="DW47" s="649"/>
      <c r="DX47" s="647"/>
      <c r="DY47" s="653"/>
      <c r="DZ47" s="653"/>
      <c r="EA47" s="653"/>
      <c r="EB47" s="654" t="s">
        <v>1623</v>
      </c>
      <c r="EC47" s="826" t="str">
        <f>IF(ＩＣＴ施工実績!F22="","",ＩＣＴ施工実績!F22)</f>
        <v/>
      </c>
      <c r="ED47" s="827"/>
      <c r="EE47" s="654"/>
      <c r="EF47" s="649"/>
      <c r="EG47" s="647"/>
      <c r="EH47" s="654"/>
      <c r="EI47" s="649"/>
      <c r="EJ47" s="647"/>
      <c r="EK47" s="654"/>
      <c r="EL47" s="649"/>
      <c r="EM47" s="647"/>
      <c r="EN47" s="654"/>
      <c r="EO47" s="649"/>
      <c r="EP47" s="647"/>
      <c r="EQ47" s="654"/>
      <c r="ER47" s="649"/>
      <c r="ES47" s="647"/>
      <c r="ET47" s="654" t="s">
        <v>173</v>
      </c>
      <c r="EU47" s="691" t="str">
        <f>IF(EU44="申請なし","",IF(近隣施工実績!F28="","",近隣施工実績!F28))</f>
        <v/>
      </c>
      <c r="EV47" s="692" t="str">
        <f>IF(EV44="申請なし","",IF(近隣施工実績!M28="","",近隣施工実績!M28))</f>
        <v/>
      </c>
      <c r="EW47" s="654"/>
      <c r="EX47" s="649"/>
      <c r="EY47" s="647"/>
      <c r="EZ47" s="654"/>
      <c r="FA47" s="649"/>
      <c r="FB47" s="647"/>
      <c r="FC47" s="654" t="s">
        <v>419</v>
      </c>
      <c r="FD47" s="644" t="str">
        <f>IF(サポート拠点!A13="","申請なし",サポート拠点!A13)</f>
        <v>申請なし</v>
      </c>
      <c r="FE47" s="647"/>
      <c r="FF47" s="654"/>
      <c r="FG47" s="649"/>
      <c r="FH47" s="647"/>
      <c r="FI47" s="654"/>
      <c r="FJ47" s="649"/>
      <c r="FK47" s="647"/>
    </row>
    <row r="48" spans="1:168" ht="40.5" customHeight="1">
      <c r="B48" s="223">
        <v>5</v>
      </c>
      <c r="C48" s="670"/>
      <c r="D48" s="649"/>
      <c r="E48" s="678"/>
      <c r="F48" s="670"/>
      <c r="G48" s="649"/>
      <c r="H48" s="678"/>
      <c r="I48" s="643" t="s">
        <v>169</v>
      </c>
      <c r="J48" s="644" t="str">
        <f>IF(J44="申請なし","",IF(同種工事施工実績!F22="","",同種工事施工実績!F22))</f>
        <v/>
      </c>
      <c r="K48" s="645" t="str">
        <f>IF(K44="申請なし","",IF(同種工事施工実績!M22="","",同種工事施工実績!M22))</f>
        <v/>
      </c>
      <c r="L48" s="646" t="str">
        <f>IF(OR(M34="有",M45=""),"","建設工事の種類")</f>
        <v/>
      </c>
      <c r="M48" s="644" t="str">
        <f>IF(M45="","",IF(優良工事表彰!E17="","",優良工事表彰!E17))</f>
        <v/>
      </c>
      <c r="N48" s="647"/>
      <c r="O48" s="648" t="str">
        <f>IF(OR('優良工事表彰 (JV) '!B19="",'優良工事表彰 (JV) '!N18=""),"",'優良工事表彰 (JV) '!B19)</f>
        <v/>
      </c>
      <c r="P48" s="644" t="str">
        <f>IF('優良工事表彰 (JV) '!B18="","",'優良工事表彰 (JV) '!B18)</f>
        <v/>
      </c>
      <c r="Q48" s="648" t="str">
        <f>IF('優良工事表彰 (JV) '!N18="","",'優良工事表彰 (JV) '!N18)</f>
        <v/>
      </c>
      <c r="R48" s="654"/>
      <c r="S48" s="649"/>
      <c r="T48" s="647"/>
      <c r="U48" s="654"/>
      <c r="V48" s="649"/>
      <c r="W48" s="647"/>
      <c r="X48" s="654"/>
      <c r="Y48" s="649"/>
      <c r="Z48" s="647"/>
      <c r="AA48" s="643" t="s">
        <v>539</v>
      </c>
      <c r="AB48" s="664" t="str">
        <f>IF(OR(AA34="配置なし",AB44="申請なし"),"",IF(同種工事施工経験!G24="","",同種工事施工経験!F24&amp;同種工事施工経験!G24&amp;同種工事施工経験!H24&amp;同種工事施工経験!I24&amp;同種工事施工経験!J24&amp;同種工事施工経験!K24&amp;同種工事施工経験!L24&amp;"～"))&amp;IF(OR(AA34="配置なし",AB44="申請なし"),"",IF(同種工事施工経験!G25="","",同種工事施工経験!F25&amp;同種工事施工経験!G25&amp;同種工事施工経験!H25&amp;同種工事施工経験!I25&amp;同種工事施工経験!J25&amp;同種工事施工経験!K25&amp;同種工事施工経験!L25))</f>
        <v/>
      </c>
      <c r="AC48" s="693" t="str">
        <f>IF(OR(AA34="配置なし",AC44="申請なし"),"",IF(同種工事施工経験!N24="","",同種工事施工経験!M24&amp;同種工事施工経験!N24&amp;同種工事施工経験!O24&amp;同種工事施工経験!P24&amp;同種工事施工経験!Q24&amp;同種工事施工経験!R24&amp;同種工事施工経験!S24&amp;"～"))&amp;IF(OR(AA34="配置なし",AC44="申請なし"),"",IF(同種工事施工経験!N25="","",同種工事施工経験!M25&amp;同種工事施工経験!N25&amp;同種工事施工経験!O25&amp;同種工事施工経験!P25&amp;同種工事施工経験!Q25&amp;同種工事施工経験!R25&amp;同種工事施工経験!S25))</f>
        <v/>
      </c>
      <c r="AD48" s="646" t="str">
        <f>IF(OR(AD34="配置なし",AE45=""),"","建設工事の種類")</f>
        <v/>
      </c>
      <c r="AE48" s="644" t="str">
        <f>IF(OR(AD34="配置なし",AE45=""),"",IF(優秀技術者表彰!F19="","",優秀技術者表彰!F19))</f>
        <v/>
      </c>
      <c r="AF48" s="647"/>
      <c r="AG48" s="653"/>
      <c r="AH48" s="649"/>
      <c r="AI48" s="678"/>
      <c r="AJ48" s="654"/>
      <c r="AK48" s="649"/>
      <c r="AL48" s="647"/>
      <c r="AM48" s="654"/>
      <c r="AN48" s="649"/>
      <c r="AO48" s="647"/>
      <c r="AP48" s="654"/>
      <c r="AQ48" s="649"/>
      <c r="AR48" s="647"/>
      <c r="AS48" s="655" t="s">
        <v>539</v>
      </c>
      <c r="AT48" s="661" t="str">
        <f>IF(OR(AS34="配置なし",AT44="申請なし"),"",IF(OR(同種工事施工経験!G152="",同種工事施工経験!G152="○"),"",同種工事施工経験!F152&amp;同種工事施工経験!G152&amp;同種工事施工経験!H152&amp;同種工事施工経験!I152&amp;同種工事施工経験!J152&amp;同種工事施工経験!K152&amp;同種工事施工経験!L152&amp;"～"))&amp;IF(OR(AS34="配置なし",AT44="申請なし"),"",IF(同種工事施工経験!G153="","",同種工事施工経験!F153&amp;同種工事施工経験!G153&amp;同種工事施工経験!H153&amp;同種工事施工経験!I153&amp;同種工事施工経験!J153&amp;同種工事施工経験!K153&amp;同種工事施工経験!L153))</f>
        <v/>
      </c>
      <c r="AU48" s="662" t="str">
        <f>IF(OR(AS34="配置なし",AU44="申請なし"),"",IF(同種工事施工経験!N152="","",同種工事施工経験!M152&amp;同種工事施工経験!N152&amp;同種工事施工経験!O152&amp;同種工事施工経験!P152&amp;同種工事施工経験!Q152&amp;同種工事施工経験!R152&amp;同種工事施工経験!S152&amp;"～"))&amp;IF(OR(AS34="配置なし",AU44="申請なし"),"",IF(同種工事施工経験!N153="","",同種工事施工経験!M153&amp;同種工事施工経験!N153&amp;同種工事施工経験!O153&amp;同種工事施工経験!P153&amp;同種工事施工経験!Q153&amp;同種工事施工経験!R153&amp;同種工事施工経験!S153))</f>
        <v/>
      </c>
      <c r="AV48" s="646" t="str">
        <f>IF(OR(AV34="配置なし",AW45=""),"","建設工事の種類")</f>
        <v/>
      </c>
      <c r="AW48" s="644" t="str">
        <f>IF(OR(AV34="配置なし",AW45=""),"",IF(優秀技術者表彰!F27="","",優秀技術者表彰!F27))</f>
        <v/>
      </c>
      <c r="AX48" s="647"/>
      <c r="AY48" s="670"/>
      <c r="AZ48" s="649"/>
      <c r="BA48" s="678"/>
      <c r="BB48" s="654"/>
      <c r="BC48" s="649"/>
      <c r="BD48" s="647"/>
      <c r="BE48" s="654"/>
      <c r="BF48" s="649"/>
      <c r="BG48" s="647"/>
      <c r="BH48" s="654"/>
      <c r="BI48" s="649"/>
      <c r="BJ48" s="647"/>
      <c r="BK48" s="655" t="s">
        <v>539</v>
      </c>
      <c r="BL48" s="664" t="str">
        <f>IF(OR(BK34="配置なし",BL44="申請なし"),"",IF(同種工事施工経験!G205="","",同種工事施工経験!F205&amp;同種工事施工経験!G205&amp;同種工事施工経験!H205&amp;同種工事施工経験!I205&amp;同種工事施工経験!J205&amp;同種工事施工経験!K205&amp;同種工事施工経験!L205&amp;"～"))&amp;IF(OR(BK34="配置なし",BL44="申請なし"),"",IF(同種工事施工経験!G206="","",同種工事施工経験!F206&amp;同種工事施工経験!G206&amp;同種工事施工経験!H206&amp;同種工事施工経験!I206&amp;同種工事施工経験!J206&amp;同種工事施工経験!K206&amp;同種工事施工経験!L206))</f>
        <v/>
      </c>
      <c r="BM48" s="693" t="str">
        <f>IF(OR(BK34="配置なし",BM44="申請なし"),"",IF(同種工事施工経験!N205="","",同種工事施工経験!M205&amp;同種工事施工経験!N205&amp;同種工事施工経験!O205&amp;同種工事施工経験!P205&amp;同種工事施工経験!Q205&amp;同種工事施工経験!R205&amp;同種工事施工経験!S205&amp;"～"))&amp;IF(OR(BK34="配置なし",BM44="申請なし"),"",IF(同種工事施工経験!N206="","",同種工事施工経験!M206&amp;同種工事施工経験!N206&amp;同種工事施工経験!O206&amp;同種工事施工経験!P206&amp;同種工事施工経験!Q206&amp;同種工事施工経験!R206&amp;同種工事施工経験!S206))</f>
        <v/>
      </c>
      <c r="BN48" s="646" t="str">
        <f>IF(OR(BN34="配置なし",BO45=""),"","建設工事の種類")</f>
        <v/>
      </c>
      <c r="BO48" s="644" t="str">
        <f>IF(OR(BN34="配置なし",BO45=""),"",IF(優秀技術者表彰!F35="","",優秀技術者表彰!F35))</f>
        <v/>
      </c>
      <c r="BP48" s="647"/>
      <c r="BQ48" s="654"/>
      <c r="BR48" s="649"/>
      <c r="BS48" s="678"/>
      <c r="BT48" s="654"/>
      <c r="BU48" s="649"/>
      <c r="BV48" s="647"/>
      <c r="BW48" s="654"/>
      <c r="BX48" s="649"/>
      <c r="BY48" s="647"/>
      <c r="BZ48" s="654"/>
      <c r="CA48" s="667"/>
      <c r="CB48" s="683"/>
      <c r="CC48" s="654"/>
      <c r="CD48" s="656"/>
      <c r="CE48" s="657"/>
      <c r="CF48" s="654"/>
      <c r="CG48" s="649"/>
      <c r="CH48" s="647"/>
      <c r="CI48" s="654"/>
      <c r="CJ48" s="667"/>
      <c r="CK48" s="683"/>
      <c r="CL48" s="654"/>
      <c r="CM48" s="656"/>
      <c r="CN48" s="657"/>
      <c r="CO48" s="673" t="str">
        <f>IF(AND(CP46="",CQ46=""),"","従業員数")</f>
        <v/>
      </c>
      <c r="CP48" s="685" t="str">
        <f>IF(CP46="","",IF(ボランティア!Q10="","",ボランティア!Q10))</f>
        <v/>
      </c>
      <c r="CQ48" s="686" t="str">
        <f>IF(CQ46="","",IF(ボランティア!Q13="","",ボランティア!Q13))</f>
        <v/>
      </c>
      <c r="CR48" s="694" t="s">
        <v>259</v>
      </c>
      <c r="CS48" s="685" t="str">
        <f>IF('ボランティア (JV)'!O12="","",'ボランティア (JV)'!O12)</f>
        <v/>
      </c>
      <c r="CT48" s="686" t="str">
        <f>IF('ボランティア (JV)'!N22="","",'ボランティア (JV)'!N22)</f>
        <v/>
      </c>
      <c r="CU48" s="670" t="s">
        <v>293</v>
      </c>
      <c r="CV48" s="661" t="str">
        <f>IF(維持管理業務!F16="","",維持管理業務!F16)</f>
        <v/>
      </c>
      <c r="CW48" s="662" t="str">
        <f>IF(維持管理業務!F21="","",維持管理業務!F21)</f>
        <v/>
      </c>
      <c r="CX48" s="670" t="s">
        <v>293</v>
      </c>
      <c r="CY48" s="661" t="str">
        <f>IF('維持管理業務 (JV)'!F18="","",'維持管理業務 (JV)'!F18)</f>
        <v/>
      </c>
      <c r="CZ48" s="684" t="str">
        <f>IF('維持管理業務 (JV)'!F23="","",'維持管理業務 (JV)'!F23)</f>
        <v/>
      </c>
      <c r="DA48" s="670" t="s">
        <v>293</v>
      </c>
      <c r="DB48" s="661" t="str">
        <f>IF(除雪業務!F17="","",除雪業務!F17)</f>
        <v/>
      </c>
      <c r="DC48" s="662" t="str">
        <f>IF(除雪業務!F22="","",除雪業務!F22)</f>
        <v/>
      </c>
      <c r="DD48" s="654" t="s">
        <v>292</v>
      </c>
      <c r="DE48" s="661" t="str">
        <f>IF('除雪業務 (JV)'!F18="","",'除雪業務 (JV)'!F18)</f>
        <v/>
      </c>
      <c r="DF48" s="662" t="str">
        <f>IF('除雪業務 (JV)'!F23="","",'除雪業務 (JV)'!F23)</f>
        <v/>
      </c>
      <c r="DG48" s="687" t="str">
        <f>'障がい者雇用（第1G用）'!M52</f>
        <v>法定雇用義務なし</v>
      </c>
      <c r="DH48" s="688" t="str">
        <f>'障がい者雇用（第2G用）'!M52</f>
        <v>法定雇用義務なし</v>
      </c>
      <c r="DI48" s="689"/>
      <c r="DJ48" s="654"/>
      <c r="DK48" s="649"/>
      <c r="DL48" s="647"/>
      <c r="DM48" s="654"/>
      <c r="DN48" s="649"/>
      <c r="DO48" s="647"/>
      <c r="DP48" s="676"/>
      <c r="DQ48" s="649"/>
      <c r="DR48" s="690"/>
      <c r="DS48" s="654" t="s">
        <v>702</v>
      </c>
      <c r="DT48" s="644" t="str">
        <f>IF(建設機械の保有状況!B14="","",建設機械の保有状況!B14)</f>
        <v/>
      </c>
      <c r="DU48" s="645" t="str">
        <f>IF(建設機械の保有状況!E14="","",建設機械の保有状況!E14)</f>
        <v/>
      </c>
      <c r="DV48" s="654"/>
      <c r="DW48" s="649"/>
      <c r="DX48" s="647"/>
      <c r="DY48" s="653"/>
      <c r="DZ48" s="653"/>
      <c r="EA48" s="653"/>
      <c r="EB48" s="654" t="s">
        <v>1624</v>
      </c>
      <c r="EC48" s="826" t="str">
        <f>IF(ＩＣＴ施工実績!F23="","",ＩＣＴ施工実績!F23)</f>
        <v/>
      </c>
      <c r="ED48" s="827"/>
      <c r="EE48" s="654"/>
      <c r="EF48" s="649"/>
      <c r="EG48" s="647"/>
      <c r="EH48" s="654"/>
      <c r="EI48" s="649"/>
      <c r="EJ48" s="647"/>
      <c r="EK48" s="654"/>
      <c r="EL48" s="649"/>
      <c r="EM48" s="647"/>
      <c r="EN48" s="654"/>
      <c r="EO48" s="649"/>
      <c r="EP48" s="647"/>
      <c r="EQ48" s="654"/>
      <c r="ER48" s="649"/>
      <c r="ES48" s="647"/>
      <c r="ET48" s="654" t="s">
        <v>289</v>
      </c>
      <c r="EU48" s="661" t="str">
        <f>IF(EU44="申請なし","",IF(近隣施工実績!G29="","",近隣施工実績!F29&amp;近隣施工実績!G29&amp;近隣施工実績!H29&amp;近隣施工実績!I29&amp;近隣施工実績!J29&amp;近隣施工実績!K29&amp;近隣施工実績!L29&amp;"～"))</f>
        <v/>
      </c>
      <c r="EV48" s="662" t="str">
        <f>IF(EV44="申請なし","",IF(近隣施工実績!N29="","",近隣施工実績!M29&amp;近隣施工実績!N29&amp;近隣施工実績!O29&amp;近隣施工実績!P29&amp;近隣施工実績!Q29&amp;近隣施工実績!R29&amp;近隣施工実績!S29&amp;"～"))</f>
        <v/>
      </c>
      <c r="EW48" s="654"/>
      <c r="EX48" s="649"/>
      <c r="EY48" s="647"/>
      <c r="EZ48" s="654"/>
      <c r="FA48" s="649"/>
      <c r="FB48" s="647"/>
      <c r="FC48" s="654" t="s">
        <v>413</v>
      </c>
      <c r="FD48" s="644" t="str">
        <f>IF(FD47="申請なし","",IF(サポート拠点!F13="","",サポート拠点!F13))</f>
        <v/>
      </c>
      <c r="FE48" s="647"/>
      <c r="FF48" s="654"/>
      <c r="FG48" s="649"/>
      <c r="FH48" s="647"/>
      <c r="FI48" s="654"/>
      <c r="FJ48" s="649"/>
      <c r="FK48" s="647"/>
    </row>
    <row r="49" spans="2:167" ht="40.5" customHeight="1">
      <c r="B49" s="223">
        <v>6</v>
      </c>
      <c r="C49" s="670"/>
      <c r="D49" s="649"/>
      <c r="E49" s="678"/>
      <c r="F49" s="670"/>
      <c r="G49" s="649"/>
      <c r="H49" s="678"/>
      <c r="I49" s="643" t="s">
        <v>173</v>
      </c>
      <c r="J49" s="695" t="str">
        <f>IF(J44="申請なし","",IF(同種工事施工実績!F24="","",同種工事施工実績!F24))</f>
        <v/>
      </c>
      <c r="K49" s="696" t="str">
        <f>IF(K44="申請なし","",IF(同種工事施工実績!M24="","",同種工事施工実績!M24))</f>
        <v/>
      </c>
      <c r="L49" s="654"/>
      <c r="M49" s="649"/>
      <c r="N49" s="663"/>
      <c r="O49" s="648" t="str">
        <f>IF(OR('優良工事表彰 (JV) '!B21="",'優良工事表彰 (JV) '!N20=""),"",'優良工事表彰 (JV) '!B21)</f>
        <v/>
      </c>
      <c r="P49" s="644" t="str">
        <f>IF('優良工事表彰 (JV) '!B20="","",'優良工事表彰 (JV) '!B20)</f>
        <v/>
      </c>
      <c r="Q49" s="648" t="str">
        <f>IF('優良工事表彰 (JV) '!N20="","",'優良工事表彰 (JV) '!N20)</f>
        <v/>
      </c>
      <c r="R49" s="654"/>
      <c r="S49" s="649"/>
      <c r="T49" s="647"/>
      <c r="U49" s="654"/>
      <c r="V49" s="649"/>
      <c r="W49" s="647"/>
      <c r="X49" s="654"/>
      <c r="Y49" s="649"/>
      <c r="Z49" s="647"/>
      <c r="AA49" s="643" t="s">
        <v>1371</v>
      </c>
      <c r="AB49" s="664" t="str">
        <f>IF(OR(AA34="配置なし",AB44="申請なし"),"",IF(同種工事施工経験!G26="","",同種工事施工経験!F26&amp;同種工事施工経験!G26&amp;同種工事施工経験!H26&amp;同種工事施工経験!I26&amp;同種工事施工経験!J26&amp;同種工事施工経験!K26&amp;同種工事施工経験!L26&amp;"～"))&amp;IF(OR(AA34="配置なし",AB44="申請なし"),"",IF(同種工事施工経験!G27="","",同種工事施工経験!F27&amp;同種工事施工経験!G27&amp;同種工事施工経験!H27&amp;同種工事施工経験!I27&amp;同種工事施工経験!J27&amp;同種工事施工経験!K27&amp;同種工事施工経験!L27))</f>
        <v/>
      </c>
      <c r="AC49" s="693" t="str">
        <f>IF(OR(AA34="配置なし",AC44="申請なし"),"",IF(同種工事施工経験!N26="","",同種工事施工経験!M26&amp;同種工事施工経験!N26&amp;同種工事施工経験!O26&amp;同種工事施工経験!P26&amp;同種工事施工経験!Q26&amp;同種工事施工経験!R26&amp;同種工事施工経験!S26&amp;"～"))&amp;IF(OR(AA34="配置なし",AC44="申請なし"),"",IF(同種工事施工経験!N27="","",同種工事施工経験!M27&amp;同種工事施工経験!N27&amp;同種工事施工経験!O27&amp;同種工事施工経験!P27&amp;同種工事施工経験!Q27&amp;同種工事施工経験!R27&amp;同種工事施工経験!S27))</f>
        <v/>
      </c>
      <c r="AD49" s="654"/>
      <c r="AE49" s="649"/>
      <c r="AF49" s="647"/>
      <c r="AG49" s="653"/>
      <c r="AH49" s="649"/>
      <c r="AI49" s="678"/>
      <c r="AJ49" s="654"/>
      <c r="AK49" s="649"/>
      <c r="AL49" s="647"/>
      <c r="AM49" s="654"/>
      <c r="AN49" s="649"/>
      <c r="AO49" s="647"/>
      <c r="AP49" s="654"/>
      <c r="AQ49" s="649"/>
      <c r="AR49" s="647"/>
      <c r="AS49" s="655" t="s">
        <v>1371</v>
      </c>
      <c r="AT49" s="661" t="str">
        <f>IF(OR(AS34="配置なし",AT44="申請なし"),"",IF(同種工事施工経験!G154="","",同種工事施工経験!F154&amp;同種工事施工経験!G154&amp;同種工事施工経験!H154&amp;同種工事施工経験!I154&amp;同種工事施工経験!J154&amp;同種工事施工経験!K154&amp;同種工事施工経験!L154&amp;"～"))&amp;IF(OR(AS34="配置なし",AT44="申請なし"),"",IF(同種工事施工経験!G155="","",同種工事施工経験!F155&amp;同種工事施工経験!G155&amp;同種工事施工経験!H155&amp;同種工事施工経験!I155&amp;同種工事施工経験!J155&amp;同種工事施工経験!K155&amp;同種工事施工経験!L155))</f>
        <v/>
      </c>
      <c r="AU49" s="662" t="str">
        <f>IF(OR(AS34="配置なし",AU44="申請なし"),"",IF(同種工事施工経験!N154="","",同種工事施工経験!M154&amp;同種工事施工経験!N154&amp;同種工事施工経験!O154&amp;同種工事施工経験!P154&amp;同種工事施工経験!Q154&amp;同種工事施工経験!R154&amp;同種工事施工経験!S154&amp;"～"))&amp;IF(OR(AS34="配置なし",AU44="申請なし"),"",IF(同種工事施工経験!N155="","",同種工事施工経験!M155&amp;同種工事施工経験!N155&amp;同種工事施工経験!O155&amp;同種工事施工経験!P155&amp;同種工事施工経験!Q155&amp;同種工事施工経験!R155&amp;同種工事施工経験!S155))</f>
        <v/>
      </c>
      <c r="AV49" s="654"/>
      <c r="AW49" s="649"/>
      <c r="AX49" s="647"/>
      <c r="AY49" s="670"/>
      <c r="AZ49" s="649"/>
      <c r="BA49" s="678"/>
      <c r="BB49" s="654"/>
      <c r="BC49" s="649"/>
      <c r="BD49" s="647"/>
      <c r="BE49" s="654"/>
      <c r="BF49" s="649"/>
      <c r="BG49" s="647"/>
      <c r="BH49" s="654"/>
      <c r="BI49" s="649"/>
      <c r="BJ49" s="647"/>
      <c r="BK49" s="655" t="s">
        <v>1371</v>
      </c>
      <c r="BL49" s="664" t="str">
        <f>IF(OR(BK34="配置なし",BL44="申請なし"),"",IF(同種工事施工経験!G207="","",同種工事施工経験!F207&amp;同種工事施工経験!G207&amp;同種工事施工経験!H207&amp;同種工事施工経験!I207&amp;同種工事施工経験!J207&amp;同種工事施工経験!K207&amp;同種工事施工経験!L207&amp;"～"))&amp;IF(OR(BK34="配置なし",BL44="申請なし"),"",IF(同種工事施工経験!G208="","",同種工事施工経験!F208&amp;同種工事施工経験!G208&amp;同種工事施工経験!H208&amp;同種工事施工経験!I208&amp;同種工事施工経験!J208&amp;同種工事施工経験!K208&amp;同種工事施工経験!L208))</f>
        <v/>
      </c>
      <c r="BM49" s="693" t="str">
        <f>IF(OR(BK34="配置なし",BM44="申請なし"),"",IF(同種工事施工経験!N207="","",同種工事施工経験!M207&amp;同種工事施工経験!N207&amp;同種工事施工経験!O207&amp;同種工事施工経験!P207&amp;同種工事施工経験!Q207&amp;同種工事施工経験!R207&amp;同種工事施工経験!S207&amp;"～"))&amp;IF(OR(BK34="配置なし",BM44="申請なし"),"",IF(同種工事施工経験!N208="","",同種工事施工経験!M208&amp;同種工事施工経験!N208&amp;同種工事施工経験!O208&amp;同種工事施工経験!P208&amp;同種工事施工経験!Q208&amp;同種工事施工経験!R208&amp;同種工事施工経験!S208))</f>
        <v/>
      </c>
      <c r="BN49" s="654"/>
      <c r="BO49" s="649"/>
      <c r="BP49" s="647"/>
      <c r="BQ49" s="654"/>
      <c r="BR49" s="649"/>
      <c r="BS49" s="678"/>
      <c r="BT49" s="654"/>
      <c r="BU49" s="649"/>
      <c r="BV49" s="647"/>
      <c r="BW49" s="654"/>
      <c r="BX49" s="649"/>
      <c r="BY49" s="647"/>
      <c r="BZ49" s="654"/>
      <c r="CA49" s="649"/>
      <c r="CB49" s="647"/>
      <c r="CC49" s="654" t="s">
        <v>927</v>
      </c>
      <c r="CD49" s="649"/>
      <c r="CE49" s="647"/>
      <c r="CF49" s="654"/>
      <c r="CG49" s="649"/>
      <c r="CH49" s="647"/>
      <c r="CI49" s="654"/>
      <c r="CJ49" s="649"/>
      <c r="CK49" s="647"/>
      <c r="CL49" s="654" t="s">
        <v>927</v>
      </c>
      <c r="CM49" s="649"/>
      <c r="CN49" s="647"/>
      <c r="CO49" s="654" t="s">
        <v>1014</v>
      </c>
      <c r="CP49" s="644" t="str">
        <f>IF(CP50="","申請なし","")</f>
        <v>申請なし</v>
      </c>
      <c r="CQ49" s="673" t="str">
        <f>IF(CQ50="","申請なし","")</f>
        <v>申請なし</v>
      </c>
      <c r="CR49" s="654" t="s">
        <v>779</v>
      </c>
      <c r="CS49" s="685" t="str">
        <f>IF(OR(CS44="申請なし",'ボランティア (JV)'!Q12=""),"",'ボランティア (JV)'!Q12)</f>
        <v/>
      </c>
      <c r="CT49" s="686" t="str">
        <f>IF(OR(CT44="申請なし",'ボランティア (JV)'!Q22=""),"",'ボランティア (JV)'!Q22)</f>
        <v/>
      </c>
      <c r="CU49" s="697" t="s">
        <v>256</v>
      </c>
      <c r="CV49" s="644" t="str">
        <f>IF(維持管理業務!N15="","",維持管理業務!N15)</f>
        <v/>
      </c>
      <c r="CW49" s="645" t="str">
        <f>IF(維持管理業務!N20="","",維持管理業務!N20)</f>
        <v/>
      </c>
      <c r="CX49" s="697" t="s">
        <v>256</v>
      </c>
      <c r="CY49" s="644" t="str">
        <f>IF('維持管理業務 (JV)'!N17="","",'維持管理業務 (JV)'!N17)</f>
        <v/>
      </c>
      <c r="CZ49" s="698" t="str">
        <f>IF('維持管理業務 (JV)'!N22="","",'維持管理業務 (JV)'!N22)</f>
        <v/>
      </c>
      <c r="DA49" s="697" t="s">
        <v>256</v>
      </c>
      <c r="DB49" s="644" t="str">
        <f>IF(除雪業務!N16="","",除雪業務!N16)</f>
        <v/>
      </c>
      <c r="DC49" s="645" t="str">
        <f>IF(除雪業務!N21="","",除雪業務!N21)</f>
        <v/>
      </c>
      <c r="DD49" s="654" t="s">
        <v>293</v>
      </c>
      <c r="DE49" s="661" t="str">
        <f>IF('除雪業務 (JV)'!F19="","",'除雪業務 (JV)'!F19)</f>
        <v/>
      </c>
      <c r="DF49" s="662" t="str">
        <f>IF('除雪業務 (JV)'!F24="","",'除雪業務 (JV)'!F24)</f>
        <v/>
      </c>
      <c r="DG49" s="699" t="str">
        <f>IF('育児・介護休業 (JV) '!E13="","",'育児・介護休業 (JV) '!E13)</f>
        <v/>
      </c>
      <c r="DH49" s="644" t="str">
        <f>IF('育児・介護休業 (JV) '!E17="","",'育児・介護休業 (JV) '!E17)</f>
        <v/>
      </c>
      <c r="DI49" s="653"/>
      <c r="DJ49" s="654"/>
      <c r="DK49" s="649"/>
      <c r="DL49" s="647"/>
      <c r="DM49" s="654"/>
      <c r="DN49" s="649"/>
      <c r="DO49" s="647"/>
      <c r="DP49" s="654"/>
      <c r="DQ49" s="649"/>
      <c r="DR49" s="700"/>
      <c r="DS49" s="654"/>
      <c r="DT49" s="644" t="str">
        <f>IF(建設機械の保有状況!K141="","",建設機械の保有状況!K141)</f>
        <v/>
      </c>
      <c r="DU49" s="647"/>
      <c r="DV49" s="654"/>
      <c r="DW49" s="649"/>
      <c r="DX49" s="647"/>
      <c r="DY49" s="653"/>
      <c r="DZ49" s="653"/>
      <c r="EA49" s="653"/>
      <c r="EB49" s="654" t="s">
        <v>1625</v>
      </c>
      <c r="EC49" s="826" t="str">
        <f>IF(ＩＣＴ施工実績!F24="","",ＩＣＴ施工実績!F24)</f>
        <v/>
      </c>
      <c r="ED49" s="827"/>
      <c r="EE49" s="654"/>
      <c r="EF49" s="649"/>
      <c r="EG49" s="647"/>
      <c r="EH49" s="654"/>
      <c r="EI49" s="649"/>
      <c r="EJ49" s="647"/>
      <c r="EK49" s="654"/>
      <c r="EL49" s="649"/>
      <c r="EM49" s="647"/>
      <c r="EN49" s="654"/>
      <c r="EO49" s="649"/>
      <c r="EP49" s="647"/>
      <c r="EQ49" s="654"/>
      <c r="ER49" s="649"/>
      <c r="ES49" s="647"/>
      <c r="ET49" s="654" t="s">
        <v>295</v>
      </c>
      <c r="EU49" s="661" t="str">
        <f>IF(EU44="申請なし","",IF(近隣施工実績!G30="","",近隣施工実績!F30&amp;近隣施工実績!G30&amp;近隣施工実績!H30&amp;近隣施工実績!I30&amp;近隣施工実績!J30&amp;近隣施工実績!K30&amp;近隣施工実績!L30))</f>
        <v/>
      </c>
      <c r="EV49" s="662" t="str">
        <f>IF(EV44="申請なし","",IF(近隣施工実績!N30="","",近隣施工実績!M30&amp;近隣施工実績!N30&amp;近隣施工実績!O30&amp;近隣施工実績!P30&amp;近隣施工実績!Q30&amp;近隣施工実績!R30&amp;近隣施工実績!S30))</f>
        <v/>
      </c>
      <c r="EW49" s="654"/>
      <c r="EX49" s="649"/>
      <c r="EY49" s="647"/>
      <c r="EZ49" s="654"/>
      <c r="FA49" s="649"/>
      <c r="FB49" s="647"/>
      <c r="FC49" s="654" t="s">
        <v>414</v>
      </c>
      <c r="FD49" s="644" t="str">
        <f>IF(FD47="申請なし","",IF(サポート拠点!N13="","",サポート拠点!N13))</f>
        <v/>
      </c>
      <c r="FE49" s="647"/>
      <c r="FF49" s="654"/>
      <c r="FG49" s="649"/>
      <c r="FH49" s="647"/>
      <c r="FI49" s="654"/>
      <c r="FJ49" s="649"/>
      <c r="FK49" s="647"/>
    </row>
    <row r="50" spans="2:167" ht="40.5" customHeight="1">
      <c r="B50" s="223">
        <v>7</v>
      </c>
      <c r="C50" s="670"/>
      <c r="D50" s="649"/>
      <c r="E50" s="678"/>
      <c r="F50" s="670"/>
      <c r="G50" s="649"/>
      <c r="H50" s="678"/>
      <c r="I50" s="643" t="s">
        <v>289</v>
      </c>
      <c r="J50" s="664" t="str">
        <f>IF(J44="申請なし","",IF(同種工事施工実績!G25="","",同種工事施工実績!F25&amp;同種工事施工実績!G25&amp;同種工事施工実績!H25&amp;同種工事施工実績!I25&amp;同種工事施工実績!J25&amp;同種工事施工実績!K25&amp;同種工事施工実績!L25&amp;"～"))</f>
        <v/>
      </c>
      <c r="K50" s="693" t="str">
        <f>IF(K44="申請なし","",IF(同種工事施工実績!N25="","",同種工事施工実績!M25&amp;同種工事施工実績!N25&amp;同種工事施工実績!O25&amp;同種工事施工実績!P25&amp;同種工事施工実績!Q25&amp;同種工事施工実績!R25&amp;同種工事施工実績!S25&amp;"～"))</f>
        <v/>
      </c>
      <c r="L50" s="654"/>
      <c r="M50" s="649"/>
      <c r="N50" s="647"/>
      <c r="O50" s="648" t="str">
        <f>IF(OR('優良工事表彰 (JV) '!B23="",'優良工事表彰 (JV) '!N22=""),"",'優良工事表彰 (JV) '!B23)</f>
        <v/>
      </c>
      <c r="P50" s="644" t="str">
        <f>IF('優良工事表彰 (JV) '!B22="","",'優良工事表彰 (JV) '!B22)</f>
        <v/>
      </c>
      <c r="Q50" s="648" t="str">
        <f>IF('優良工事表彰 (JV) '!N22="","",'優良工事表彰 (JV) '!N22)</f>
        <v/>
      </c>
      <c r="R50" s="654"/>
      <c r="S50" s="649"/>
      <c r="T50" s="647"/>
      <c r="U50" s="654"/>
      <c r="V50" s="649"/>
      <c r="W50" s="647"/>
      <c r="X50" s="654"/>
      <c r="Y50" s="649"/>
      <c r="Z50" s="647"/>
      <c r="AA50" s="654" t="s">
        <v>1368</v>
      </c>
      <c r="AB50" s="664" t="str">
        <f>IF(OR(AA34="配置なし",AB44="申請なし"),"",IF(同種工事施工経験!F31="","",同種工事施工経験!F31))</f>
        <v/>
      </c>
      <c r="AC50" s="652" t="str">
        <f>IF(OR(AA34="配置なし",AC44="申請なし"),"",IF(同種工事施工経験!M31="","",同種工事施工経験!M31))</f>
        <v/>
      </c>
      <c r="AD50" s="654"/>
      <c r="AE50" s="649"/>
      <c r="AF50" s="647"/>
      <c r="AG50" s="653"/>
      <c r="AH50" s="649"/>
      <c r="AI50" s="678"/>
      <c r="AJ50" s="654"/>
      <c r="AK50" s="649"/>
      <c r="AL50" s="647"/>
      <c r="AM50" s="654"/>
      <c r="AN50" s="649"/>
      <c r="AO50" s="647"/>
      <c r="AP50" s="654"/>
      <c r="AQ50" s="649"/>
      <c r="AR50" s="647"/>
      <c r="AS50" s="670" t="s">
        <v>167</v>
      </c>
      <c r="AT50" s="661" t="str">
        <f>IF(OR(AS34="配置なし",AT44="申請なし"),"",IF(同種工事施工経験!F159="","",同種工事施工経験!F159))</f>
        <v/>
      </c>
      <c r="AU50" s="662" t="str">
        <f>IF(OR(AS34="配置なし",AU44="申請なし"),"",IF(同種工事施工経験!M159="","",同種工事施工経験!M159))</f>
        <v/>
      </c>
      <c r="AV50" s="654"/>
      <c r="AW50" s="649"/>
      <c r="AX50" s="647"/>
      <c r="AY50" s="670"/>
      <c r="AZ50" s="649"/>
      <c r="BA50" s="678"/>
      <c r="BB50" s="654"/>
      <c r="BC50" s="649"/>
      <c r="BD50" s="647"/>
      <c r="BE50" s="654"/>
      <c r="BF50" s="649"/>
      <c r="BG50" s="647"/>
      <c r="BH50" s="654"/>
      <c r="BI50" s="649"/>
      <c r="BJ50" s="647"/>
      <c r="BK50" s="670" t="s">
        <v>167</v>
      </c>
      <c r="BL50" s="664" t="str">
        <f>IF(OR(BK34="配置なし",BL44="申請なし"),"",IF(同種工事施工経験!F212="","",同種工事施工経験!F212))</f>
        <v/>
      </c>
      <c r="BM50" s="693" t="str">
        <f>IF(OR(BK34="配置なし",BM44="申請なし"),"",IF(同種工事施工経験!M212="","",同種工事施工経験!M212))</f>
        <v/>
      </c>
      <c r="BN50" s="654"/>
      <c r="BO50" s="649"/>
      <c r="BP50" s="647"/>
      <c r="BQ50" s="654"/>
      <c r="BR50" s="649"/>
      <c r="BS50" s="678"/>
      <c r="BT50" s="654"/>
      <c r="BU50" s="649"/>
      <c r="BV50" s="647"/>
      <c r="BW50" s="654"/>
      <c r="BX50" s="649"/>
      <c r="BY50" s="647"/>
      <c r="BZ50" s="654"/>
      <c r="CA50" s="667"/>
      <c r="CB50" s="683"/>
      <c r="CC50" s="658" t="s">
        <v>834</v>
      </c>
      <c r="CD50" s="650" t="str">
        <f>IF('BCP&amp;防災協定 (JV用)'!E11="","",'BCP&amp;防災協定 (JV用)'!E11)</f>
        <v/>
      </c>
      <c r="CE50" s="659" t="str">
        <f>IF('BCP&amp;防災協定 (JV用)'!G11="","",'BCP&amp;防災協定 (JV用)'!G11)</f>
        <v/>
      </c>
      <c r="CF50" s="654"/>
      <c r="CG50" s="649"/>
      <c r="CH50" s="647"/>
      <c r="CI50" s="654"/>
      <c r="CJ50" s="667"/>
      <c r="CK50" s="683"/>
      <c r="CL50" s="658" t="s">
        <v>834</v>
      </c>
      <c r="CM50" s="644" t="str">
        <f>IF('BCP&amp;家畜伝染病防疫協定 (JV用)'!E11="","",'BCP&amp;家畜伝染病防疫協定 (JV用)'!E11)</f>
        <v/>
      </c>
      <c r="CN50" s="660" t="str">
        <f>IF('BCP&amp;家畜伝染病防疫協定 (JV用)'!G11="","",'BCP&amp;家畜伝染病防疫協定 (JV用)'!G11)</f>
        <v/>
      </c>
      <c r="CO50" s="646" t="str">
        <f>IF(AND(CP50="",CQ50=""),"","活動箇所")</f>
        <v/>
      </c>
      <c r="CP50" s="685" t="str">
        <f>IF(ボランティア!C24="","",ボランティア!C24)</f>
        <v/>
      </c>
      <c r="CQ50" s="686" t="str">
        <f>IF(ボランティア!C25="","",ボランティア!C25)</f>
        <v/>
      </c>
      <c r="CR50" s="701" t="s">
        <v>756</v>
      </c>
      <c r="CS50" s="644" t="str">
        <f>IF(CS54="","申請なし","有")</f>
        <v>申請なし</v>
      </c>
      <c r="CT50" s="645" t="str">
        <f>IF(CT54="","申請なし","有")</f>
        <v>有</v>
      </c>
      <c r="CU50" s="654"/>
      <c r="CV50" s="649"/>
      <c r="CW50" s="647"/>
      <c r="CX50" s="670" t="s">
        <v>906</v>
      </c>
      <c r="CY50" s="649"/>
      <c r="CZ50" s="678"/>
      <c r="DA50" s="654"/>
      <c r="DB50" s="649"/>
      <c r="DC50" s="647"/>
      <c r="DD50" s="671" t="s">
        <v>256</v>
      </c>
      <c r="DE50" s="644" t="str">
        <f>IF('除雪業務 (JV)'!N18="","",'除雪業務 (JV)'!N18)</f>
        <v/>
      </c>
      <c r="DF50" s="645" t="str">
        <f>IF('除雪業務 (JV)'!N23="","",'除雪業務 (JV)'!N23)</f>
        <v/>
      </c>
      <c r="DG50" s="648" t="str">
        <f>IF('育児・介護休業 (JV) '!L13="","",'育児・介護休業 (JV) '!L13)</f>
        <v/>
      </c>
      <c r="DH50" s="644" t="str">
        <f>IF('育児・介護休業 (JV) '!L17="","",'育児・介護休業 (JV) '!L17)</f>
        <v/>
      </c>
      <c r="DI50" s="653"/>
      <c r="DJ50" s="654"/>
      <c r="DK50" s="649"/>
      <c r="DL50" s="647"/>
      <c r="DM50" s="654"/>
      <c r="DN50" s="649"/>
      <c r="DO50" s="647"/>
      <c r="DP50" s="654"/>
      <c r="DQ50" s="649"/>
      <c r="DR50" s="647"/>
      <c r="DS50" s="654"/>
      <c r="DT50" s="548"/>
      <c r="DU50" s="647"/>
      <c r="DV50" s="654"/>
      <c r="DW50" s="649"/>
      <c r="DX50" s="647"/>
      <c r="DY50" s="653"/>
      <c r="DZ50" s="653"/>
      <c r="EA50" s="653"/>
      <c r="EB50" s="654" t="s">
        <v>1626</v>
      </c>
      <c r="EC50" s="826" t="str">
        <f>IF(ＩＣＴ施工実績!F25="","",ＩＣＴ施工実績!F25)</f>
        <v/>
      </c>
      <c r="ED50" s="828"/>
      <c r="EE50" s="654"/>
      <c r="EF50" s="649"/>
      <c r="EG50" s="647"/>
      <c r="EH50" s="654"/>
      <c r="EI50" s="649"/>
      <c r="EJ50" s="647"/>
      <c r="EK50" s="654"/>
      <c r="EL50" s="649"/>
      <c r="EM50" s="647"/>
      <c r="EN50" s="654"/>
      <c r="EO50" s="649"/>
      <c r="EP50" s="647"/>
      <c r="EQ50" s="654"/>
      <c r="ER50" s="649"/>
      <c r="ES50" s="647"/>
      <c r="ET50" s="654" t="s">
        <v>291</v>
      </c>
      <c r="EU50" s="644" t="str">
        <f>IF(EU44="申請なし","",IF(近隣施工実績!F33="","",近隣施工実績!F33))</f>
        <v/>
      </c>
      <c r="EV50" s="645" t="str">
        <f>IF(EV44="申請なし","",IF(近隣施工実績!M33="","",近隣施工実績!M33))</f>
        <v/>
      </c>
      <c r="EW50" s="654"/>
      <c r="EX50" s="649"/>
      <c r="EY50" s="647"/>
      <c r="EZ50" s="654"/>
      <c r="FA50" s="649"/>
      <c r="FB50" s="647"/>
      <c r="FC50" s="654"/>
      <c r="FD50" s="649"/>
      <c r="FE50" s="647"/>
      <c r="FF50" s="654"/>
      <c r="FG50" s="649"/>
      <c r="FH50" s="647"/>
      <c r="FI50" s="654"/>
      <c r="FJ50" s="649"/>
      <c r="FK50" s="647"/>
    </row>
    <row r="51" spans="2:167" ht="40.5" customHeight="1">
      <c r="B51" s="223">
        <v>8</v>
      </c>
      <c r="C51" s="670"/>
      <c r="D51" s="649"/>
      <c r="E51" s="678"/>
      <c r="F51" s="670"/>
      <c r="G51" s="649"/>
      <c r="H51" s="678"/>
      <c r="I51" s="643" t="s">
        <v>290</v>
      </c>
      <c r="J51" s="664" t="str">
        <f>IF(J44="申請なし","",IF(同種工事施工実績!G26="","",同種工事施工実績!F26&amp;同種工事施工実績!G26&amp;同種工事施工実績!H26&amp;同種工事施工実績!I26&amp;同種工事施工実績!J26&amp;同種工事施工実績!K26&amp;同種工事施工実績!L26))</f>
        <v/>
      </c>
      <c r="K51" s="693" t="str">
        <f>IF(K44="申請なし","",IF(同種工事施工実績!N26="","",同種工事施工実績!M26&amp;同種工事施工実績!N26&amp;同種工事施工実績!O26&amp;同種工事施工実績!P26&amp;同種工事施工実績!Q26&amp;同種工事施工実績!R26&amp;同種工事施工実績!S26))</f>
        <v/>
      </c>
      <c r="L51" s="654"/>
      <c r="M51" s="649"/>
      <c r="N51" s="647"/>
      <c r="O51" s="648" t="str">
        <f>IF(OR('優良工事表彰 (JV) '!B25="",'優良工事表彰 (JV) '!N24=""),"",'優良工事表彰 (JV) '!B25)</f>
        <v/>
      </c>
      <c r="P51" s="644" t="str">
        <f>IF('優良工事表彰 (JV) '!B24="","",'優良工事表彰 (JV) '!B24)</f>
        <v/>
      </c>
      <c r="Q51" s="648" t="str">
        <f>IF('優良工事表彰 (JV) '!N24="","",'優良工事表彰 (JV) '!N24)</f>
        <v/>
      </c>
      <c r="R51" s="654"/>
      <c r="S51" s="649"/>
      <c r="T51" s="647"/>
      <c r="U51" s="654"/>
      <c r="V51" s="649"/>
      <c r="W51" s="647"/>
      <c r="X51" s="654"/>
      <c r="Y51" s="649"/>
      <c r="Z51" s="647"/>
      <c r="AA51" s="654" t="s">
        <v>1369</v>
      </c>
      <c r="AB51" s="664" t="str">
        <f>IF(OR(AA34="配置なし",AB44="申請なし"),"",IF(同種工事施工経験!F32="","",同種工事施工経験!F32))</f>
        <v/>
      </c>
      <c r="AC51" s="652" t="str">
        <f>IF(OR(AA34="配置なし",AC44="申請なし"),"",IF(同種工事施工経験!M32="","",同種工事施工経験!M32))</f>
        <v/>
      </c>
      <c r="AD51" s="654"/>
      <c r="AE51" s="649"/>
      <c r="AF51" s="647"/>
      <c r="AG51" s="653"/>
      <c r="AH51" s="649"/>
      <c r="AI51" s="678"/>
      <c r="AJ51" s="654"/>
      <c r="AK51" s="649"/>
      <c r="AL51" s="647"/>
      <c r="AM51" s="654"/>
      <c r="AN51" s="649"/>
      <c r="AO51" s="647"/>
      <c r="AP51" s="654"/>
      <c r="AQ51" s="649"/>
      <c r="AR51" s="647"/>
      <c r="AS51" s="670" t="s">
        <v>232</v>
      </c>
      <c r="AT51" s="661" t="str">
        <f>IF(OR(AS34="配置なし",AT44="申請なし"),"",IF(同種工事施工経験!F160="","",同種工事施工経験!F160))</f>
        <v/>
      </c>
      <c r="AU51" s="662" t="str">
        <f>IF(OR(AS34="配置なし",AU44="申請なし"),"",IF(同種工事施工経験!M160="","",同種工事施工経験!M160))</f>
        <v/>
      </c>
      <c r="AV51" s="654"/>
      <c r="AW51" s="649"/>
      <c r="AX51" s="647"/>
      <c r="AY51" s="670"/>
      <c r="AZ51" s="649"/>
      <c r="BA51" s="678"/>
      <c r="BB51" s="654"/>
      <c r="BC51" s="649"/>
      <c r="BD51" s="647"/>
      <c r="BE51" s="654"/>
      <c r="BF51" s="649"/>
      <c r="BG51" s="647"/>
      <c r="BH51" s="654"/>
      <c r="BI51" s="649"/>
      <c r="BJ51" s="647"/>
      <c r="BK51" s="670" t="s">
        <v>232</v>
      </c>
      <c r="BL51" s="664" t="str">
        <f>IF(OR(BK34="配置なし",BL44="申請なし"),"",IF(同種工事施工経験!F213="","",同種工事施工経験!F213))</f>
        <v/>
      </c>
      <c r="BM51" s="693" t="str">
        <f>IF(OR(BK34="配置なし",BM44="申請なし"),"",IF(同種工事施工経験!M213="","",同種工事施工経験!M213))</f>
        <v/>
      </c>
      <c r="BN51" s="654"/>
      <c r="BO51" s="649"/>
      <c r="BP51" s="647"/>
      <c r="BQ51" s="654"/>
      <c r="BR51" s="649"/>
      <c r="BS51" s="678"/>
      <c r="BT51" s="654"/>
      <c r="BU51" s="649"/>
      <c r="BV51" s="647"/>
      <c r="BW51" s="654"/>
      <c r="BX51" s="649"/>
      <c r="BY51" s="647"/>
      <c r="BZ51" s="654"/>
      <c r="CA51" s="649"/>
      <c r="CB51" s="647"/>
      <c r="CC51" s="671" t="s">
        <v>566</v>
      </c>
      <c r="CD51" s="672" t="str">
        <f>IF('BCP&amp;防災協定 (JV用)'!K11="","",'BCP&amp;防災協定 (JV用)'!K11)</f>
        <v/>
      </c>
      <c r="CE51" s="647"/>
      <c r="CF51" s="654"/>
      <c r="CG51" s="649"/>
      <c r="CH51" s="647"/>
      <c r="CI51" s="654"/>
      <c r="CJ51" s="649"/>
      <c r="CK51" s="647"/>
      <c r="CL51" s="671" t="s">
        <v>566</v>
      </c>
      <c r="CM51" s="672" t="str">
        <f>IF('BCP&amp;家畜伝染病防疫協定 (JV用)'!K11="","",'BCP&amp;家畜伝染病防疫協定 (JV用)'!K11)</f>
        <v/>
      </c>
      <c r="CN51" s="647"/>
      <c r="CO51" s="646" t="str">
        <f>IF(AND(CP50="",CQ50=""),"","参加人数")</f>
        <v/>
      </c>
      <c r="CP51" s="685" t="str">
        <f>IF(CP50="","",IF(ボランティア!J24="","",ボランティア!J24))</f>
        <v/>
      </c>
      <c r="CQ51" s="686" t="str">
        <f>IF(CQ50="","",IF(ボランティア!J25="","",ボランティア!J25))</f>
        <v/>
      </c>
      <c r="CR51" s="654" t="s">
        <v>957</v>
      </c>
      <c r="CS51" s="661" t="str">
        <f>IF('ボランティア (JV)'!C13="","",'ボランティア (JV)'!C13)</f>
        <v>R７</v>
      </c>
      <c r="CT51" s="663"/>
      <c r="CU51" s="654"/>
      <c r="CV51" s="649"/>
      <c r="CW51" s="647"/>
      <c r="CX51" s="670" t="s">
        <v>905</v>
      </c>
      <c r="CY51" s="644" t="str">
        <f>IF('維持管理業務 (JV)'!I30="","申請なし",'維持管理業務 (JV)'!I30)</f>
        <v>申請なし</v>
      </c>
      <c r="CZ51" s="698" t="str">
        <f>IF('維持管理業務 (JV)'!I35="","申請なし",'維持管理業務 (JV)'!I35)</f>
        <v>申請なし</v>
      </c>
      <c r="DA51" s="654"/>
      <c r="DB51" s="649"/>
      <c r="DC51" s="647"/>
      <c r="DD51" s="654" t="s">
        <v>906</v>
      </c>
      <c r="DE51" s="649"/>
      <c r="DF51" s="647"/>
      <c r="DG51" s="653"/>
      <c r="DH51" s="649"/>
      <c r="DI51" s="653"/>
      <c r="DJ51" s="654"/>
      <c r="DK51" s="649"/>
      <c r="DL51" s="647"/>
      <c r="DM51" s="654"/>
      <c r="DN51" s="649"/>
      <c r="DO51" s="647"/>
      <c r="DP51" s="694"/>
      <c r="DQ51" s="649"/>
      <c r="DR51" s="647"/>
      <c r="DS51" s="654"/>
      <c r="DT51" s="649"/>
      <c r="DU51" s="647"/>
      <c r="DV51" s="654"/>
      <c r="DW51" s="649"/>
      <c r="DX51" s="647"/>
      <c r="DY51" s="653"/>
      <c r="DZ51" s="653"/>
      <c r="EA51" s="653"/>
      <c r="EB51" s="654" t="s">
        <v>1627</v>
      </c>
      <c r="EC51" s="826" t="str">
        <f>IF(ＩＣＴ施工実績!F26="","",ＩＣＴ施工実績!F26)</f>
        <v/>
      </c>
      <c r="ED51" s="649"/>
      <c r="EE51" s="694"/>
      <c r="EF51" s="702"/>
      <c r="EG51" s="663"/>
      <c r="EH51" s="654"/>
      <c r="EI51" s="649"/>
      <c r="EJ51" s="647"/>
      <c r="EK51" s="654"/>
      <c r="EL51" s="649"/>
      <c r="EM51" s="647"/>
      <c r="EN51" s="654"/>
      <c r="EO51" s="649"/>
      <c r="EP51" s="647"/>
      <c r="EQ51" s="654"/>
      <c r="ER51" s="649"/>
      <c r="ES51" s="647"/>
      <c r="ET51" s="654" t="s">
        <v>552</v>
      </c>
      <c r="EU51" s="644" t="str">
        <f>IF(EU44="申請なし","",IF(近隣施工実績!F31="","",近隣施工実績!F31))</f>
        <v/>
      </c>
      <c r="EV51" s="645" t="str">
        <f>IF(EV44="申請なし","",IF(近隣施工実績!M31="","",近隣施工実績!M31))</f>
        <v/>
      </c>
      <c r="EW51" s="654"/>
      <c r="EX51" s="649"/>
      <c r="EY51" s="647"/>
      <c r="EZ51" s="654"/>
      <c r="FA51" s="649"/>
      <c r="FB51" s="647"/>
      <c r="FC51" s="654"/>
      <c r="FD51" s="649"/>
      <c r="FE51" s="647"/>
      <c r="FF51" s="654"/>
      <c r="FG51" s="649"/>
      <c r="FH51" s="647"/>
      <c r="FI51" s="654"/>
      <c r="FJ51" s="649"/>
      <c r="FK51" s="647"/>
    </row>
    <row r="52" spans="2:167" ht="21.75" customHeight="1">
      <c r="B52" s="223">
        <v>9</v>
      </c>
      <c r="C52" s="670"/>
      <c r="D52" s="649"/>
      <c r="E52" s="678"/>
      <c r="F52" s="670"/>
      <c r="G52" s="649"/>
      <c r="H52" s="678"/>
      <c r="I52" s="643" t="s">
        <v>170</v>
      </c>
      <c r="J52" s="651" t="str">
        <f>IF(J44="申請なし","",IF(同種工事施工実績!F30="","",同種工事施工実績!F30))</f>
        <v/>
      </c>
      <c r="K52" s="652" t="str">
        <f>IF(K44="申請なし","",IF(同種工事施工実績!M30="","",同種工事施工実績!M30))</f>
        <v/>
      </c>
      <c r="L52" s="654"/>
      <c r="M52" s="667"/>
      <c r="N52" s="647"/>
      <c r="O52" s="648" t="str">
        <f>IF(OR('優良工事表彰 (JV) '!B27="",'優良工事表彰 (JV) '!N26=""),"",'優良工事表彰 (JV) '!B27)</f>
        <v/>
      </c>
      <c r="P52" s="644" t="str">
        <f>IF('優良工事表彰 (JV) '!B26="","",'優良工事表彰 (JV) '!B26)</f>
        <v/>
      </c>
      <c r="Q52" s="648" t="str">
        <f>IF('優良工事表彰 (JV) '!N26="","",'優良工事表彰 (JV) '!N26)</f>
        <v/>
      </c>
      <c r="R52" s="654"/>
      <c r="S52" s="649"/>
      <c r="T52" s="647"/>
      <c r="U52" s="654"/>
      <c r="V52" s="649"/>
      <c r="W52" s="647"/>
      <c r="X52" s="654"/>
      <c r="Y52" s="649"/>
      <c r="Z52" s="647"/>
      <c r="AA52" s="654" t="s">
        <v>250</v>
      </c>
      <c r="AB52" s="651" t="str">
        <f>IF(OR(AA34="配置なし",AB44="申請なし"),"",IF(同種工事施工経験!F28="","",同種工事施工経験!F28))</f>
        <v/>
      </c>
      <c r="AC52" s="652" t="str">
        <f>IF(OR(AA34="配置なし",AC44="申請なし"),"",IF(同種工事施工経験!M28="","",同種工事施工経験!M28))</f>
        <v/>
      </c>
      <c r="AD52" s="654"/>
      <c r="AE52" s="649"/>
      <c r="AF52" s="647"/>
      <c r="AG52" s="653"/>
      <c r="AH52" s="649"/>
      <c r="AI52" s="678"/>
      <c r="AJ52" s="654"/>
      <c r="AK52" s="649"/>
      <c r="AL52" s="647"/>
      <c r="AM52" s="654"/>
      <c r="AN52" s="649"/>
      <c r="AO52" s="647"/>
      <c r="AP52" s="654"/>
      <c r="AQ52" s="649"/>
      <c r="AR52" s="647"/>
      <c r="AS52" s="670" t="s">
        <v>174</v>
      </c>
      <c r="AT52" s="644" t="str">
        <f>IF(OR(AS34="配置なし",AT44="申請なし"),"",IF(同種工事施工経験!F156="","",同種工事施工経験!F156))</f>
        <v/>
      </c>
      <c r="AU52" s="645" t="str">
        <f>IF(OR(AS34="配置なし",AU44="申請なし"),"",IF(同種工事施工経験!M156="","",同種工事施工経験!M156))</f>
        <v/>
      </c>
      <c r="AV52" s="654"/>
      <c r="AW52" s="649"/>
      <c r="AX52" s="647"/>
      <c r="AY52" s="670"/>
      <c r="AZ52" s="649"/>
      <c r="BA52" s="678"/>
      <c r="BB52" s="654"/>
      <c r="BC52" s="649"/>
      <c r="BD52" s="647"/>
      <c r="BE52" s="654"/>
      <c r="BF52" s="649"/>
      <c r="BG52" s="647"/>
      <c r="BH52" s="654"/>
      <c r="BI52" s="649"/>
      <c r="BJ52" s="647"/>
      <c r="BK52" s="670" t="s">
        <v>174</v>
      </c>
      <c r="BL52" s="651" t="str">
        <f>IF(OR(BK34="配置なし",BL44="申請なし"),"",IF(同種工事施工経験!F209="","",同種工事施工経験!F209))</f>
        <v/>
      </c>
      <c r="BM52" s="652" t="str">
        <f>IF(OR(BK34="配置なし",BM44="申請なし"),"",IF(同種工事施工経験!M209="","",同種工事施工経験!M209))</f>
        <v/>
      </c>
      <c r="BN52" s="654"/>
      <c r="BO52" s="649"/>
      <c r="BP52" s="647"/>
      <c r="BQ52" s="654"/>
      <c r="BR52" s="649"/>
      <c r="BS52" s="678"/>
      <c r="BT52" s="654"/>
      <c r="BU52" s="649"/>
      <c r="BV52" s="647"/>
      <c r="BW52" s="654"/>
      <c r="BX52" s="649"/>
      <c r="BY52" s="647"/>
      <c r="BZ52" s="654"/>
      <c r="CA52" s="649"/>
      <c r="CB52" s="647"/>
      <c r="CC52" s="654" t="s">
        <v>639</v>
      </c>
      <c r="CD52" s="644" t="str">
        <f>IF('BCP&amp;防災協定 (JV用)'!E20="","",'BCP&amp;防災協定 (JV用)'!E20)</f>
        <v/>
      </c>
      <c r="CE52" s="645" t="str">
        <f>IF('BCP&amp;防災協定 (JV用)'!G20="","",'BCP&amp;防災協定 (JV用)'!G20)</f>
        <v/>
      </c>
      <c r="CF52" s="654"/>
      <c r="CG52" s="649"/>
      <c r="CH52" s="647"/>
      <c r="CI52" s="654"/>
      <c r="CJ52" s="649"/>
      <c r="CK52" s="647"/>
      <c r="CL52" s="654" t="s">
        <v>639</v>
      </c>
      <c r="CM52" s="703" t="str">
        <f>IF('BCP&amp;家畜伝染病防疫協定 (JV用)'!E20="","",'BCP&amp;家畜伝染病防疫協定 (JV用)'!E20)</f>
        <v/>
      </c>
      <c r="CN52" s="660" t="str">
        <f>IF('BCP&amp;家畜伝染病防疫協定 (JV用)'!G20="","",'BCP&amp;家畜伝染病防疫協定 (JV用)'!G20)</f>
        <v/>
      </c>
      <c r="CO52" s="673" t="str">
        <f>IF(AND(CP50="",CQ50=""),"","従業員数")</f>
        <v/>
      </c>
      <c r="CP52" s="685" t="str">
        <f>IF(CP50="","",IF(ボランティア!M24="","",ボランティア!M24))</f>
        <v/>
      </c>
      <c r="CQ52" s="686" t="str">
        <f>IF(CQ50="","",IF(ボランティア!M25="","",ボランティア!M25))</f>
        <v/>
      </c>
      <c r="CR52" s="654" t="s">
        <v>258</v>
      </c>
      <c r="CS52" s="644" t="str">
        <f>IF('ボランティア (JV)'!F13="","",'ボランティア (JV)'!F13)</f>
        <v/>
      </c>
      <c r="CT52" s="647"/>
      <c r="CU52" s="654"/>
      <c r="CV52" s="649"/>
      <c r="CW52" s="647"/>
      <c r="CX52" s="789" t="s">
        <v>995</v>
      </c>
      <c r="CY52" s="794">
        <f>IF('維持管理業務 (JV)'!D30="","",'維持管理業務 (JV)'!D30)</f>
        <v>0</v>
      </c>
      <c r="CZ52" s="791">
        <f>IF('維持管理業務 (JV)'!D35="","",'維持管理業務 (JV)'!D35)</f>
        <v>0</v>
      </c>
      <c r="DA52" s="654"/>
      <c r="DB52" s="649"/>
      <c r="DC52" s="647"/>
      <c r="DD52" s="654" t="s">
        <v>905</v>
      </c>
      <c r="DE52" s="644" t="str">
        <f>IF('除雪業務 (JV)'!I31="","申請なし",'除雪業務 (JV)'!I31)</f>
        <v>申請なし</v>
      </c>
      <c r="DF52" s="645" t="str">
        <f>IF('除雪業務 (JV)'!I36="","申請なし",'除雪業務 (JV)'!I36)</f>
        <v>申請なし</v>
      </c>
      <c r="DG52" s="653"/>
      <c r="DH52" s="649"/>
      <c r="DI52" s="653"/>
      <c r="DJ52" s="654"/>
      <c r="DK52" s="649"/>
      <c r="DL52" s="647"/>
      <c r="DM52" s="654"/>
      <c r="DN52" s="649"/>
      <c r="DO52" s="647"/>
      <c r="DP52" s="654"/>
      <c r="DQ52" s="649"/>
      <c r="DR52" s="663"/>
      <c r="DS52" s="654"/>
      <c r="DT52" s="649"/>
      <c r="DU52" s="647"/>
      <c r="DV52" s="654"/>
      <c r="DW52" s="649"/>
      <c r="DX52" s="647"/>
      <c r="DY52" s="653"/>
      <c r="DZ52" s="653"/>
      <c r="EA52" s="653"/>
      <c r="EB52" s="654"/>
      <c r="EC52" s="826"/>
      <c r="ED52" s="649"/>
      <c r="EE52" s="654"/>
      <c r="EF52" s="649"/>
      <c r="EG52" s="647"/>
      <c r="EH52" s="654"/>
      <c r="EI52" s="649"/>
      <c r="EJ52" s="647"/>
      <c r="EK52" s="654"/>
      <c r="EL52" s="649"/>
      <c r="EM52" s="647"/>
      <c r="EN52" s="654"/>
      <c r="EO52" s="649"/>
      <c r="EP52" s="647"/>
      <c r="EQ52" s="654"/>
      <c r="ER52" s="649"/>
      <c r="ES52" s="647"/>
      <c r="ET52" s="654" t="s">
        <v>553</v>
      </c>
      <c r="EU52" s="644" t="str">
        <f>IF(EU44="申請なし","",IF(近隣施工実績!F32="","",近隣施工実績!F32))</f>
        <v/>
      </c>
      <c r="EV52" s="645" t="str">
        <f>IF(EV44="申請なし","",IF(近隣施工実績!M32="","",近隣施工実績!M32))</f>
        <v/>
      </c>
      <c r="EW52" s="654"/>
      <c r="EX52" s="649"/>
      <c r="EY52" s="647"/>
      <c r="EZ52" s="654"/>
      <c r="FA52" s="649"/>
      <c r="FB52" s="647"/>
      <c r="FC52" s="654"/>
      <c r="FD52" s="649"/>
      <c r="FE52" s="647"/>
      <c r="FF52" s="654"/>
      <c r="FG52" s="649"/>
      <c r="FH52" s="647"/>
      <c r="FI52" s="654"/>
      <c r="FJ52" s="649"/>
      <c r="FK52" s="647"/>
    </row>
    <row r="53" spans="2:167" ht="21.75" customHeight="1">
      <c r="B53" s="223">
        <v>10</v>
      </c>
      <c r="C53" s="670"/>
      <c r="D53" s="649"/>
      <c r="E53" s="678"/>
      <c r="F53" s="670"/>
      <c r="G53" s="649"/>
      <c r="H53" s="678"/>
      <c r="I53" s="654" t="s">
        <v>241</v>
      </c>
      <c r="J53" s="651" t="str">
        <f>IF(J44="申請なし","",IF(同種工事施工実績!F32="","",同種工事施工実績!F32))</f>
        <v/>
      </c>
      <c r="K53" s="652" t="str">
        <f>IF(K44="申請なし","",IF(同種工事施工実績!M32="","",同種工事施工実績!M32))</f>
        <v/>
      </c>
      <c r="L53" s="654"/>
      <c r="M53" s="649"/>
      <c r="N53" s="647"/>
      <c r="O53" s="648" t="str">
        <f>IF(OR('優良工事表彰 (JV) '!B29="",'優良工事表彰 (JV) '!N28=""),"",'優良工事表彰 (JV) '!B29)</f>
        <v/>
      </c>
      <c r="P53" s="644" t="str">
        <f>IF('優良工事表彰 (JV) '!B28="","",'優良工事表彰 (JV) '!B28)</f>
        <v/>
      </c>
      <c r="Q53" s="648" t="str">
        <f>IF('優良工事表彰 (JV) '!N28="","",'優良工事表彰 (JV) '!N28)</f>
        <v/>
      </c>
      <c r="R53" s="654"/>
      <c r="S53" s="649"/>
      <c r="T53" s="647"/>
      <c r="U53" s="654"/>
      <c r="V53" s="649"/>
      <c r="W53" s="647"/>
      <c r="X53" s="654"/>
      <c r="Y53" s="649"/>
      <c r="Z53" s="647"/>
      <c r="AA53" s="654" t="s">
        <v>240</v>
      </c>
      <c r="AB53" s="651" t="str">
        <f>IF(OR(AA34="配置なし",AB44="申請なし"),"",IF(同種工事施工経験!F34="","",同種工事施工経験!F34))</f>
        <v/>
      </c>
      <c r="AC53" s="652" t="str">
        <f>IF(OR(AA34="配置なし",AC44="申請なし"),"",IF(同種工事施工経験!M34="","",同種工事施工経験!M34))</f>
        <v/>
      </c>
      <c r="AD53" s="654"/>
      <c r="AE53" s="649"/>
      <c r="AF53" s="647"/>
      <c r="AG53" s="653"/>
      <c r="AH53" s="649"/>
      <c r="AI53" s="678"/>
      <c r="AJ53" s="654"/>
      <c r="AK53" s="649"/>
      <c r="AL53" s="647"/>
      <c r="AM53" s="654"/>
      <c r="AN53" s="649"/>
      <c r="AO53" s="647"/>
      <c r="AP53" s="654"/>
      <c r="AQ53" s="649"/>
      <c r="AR53" s="647"/>
      <c r="AS53" s="670" t="s">
        <v>170</v>
      </c>
      <c r="AT53" s="651" t="str">
        <f>IF(OR(AS34="配置なし",AT44="申請なし"),"",IF(同種工事施工経験!F162="","",同種工事施工経験!F162))</f>
        <v/>
      </c>
      <c r="AU53" s="652" t="str">
        <f>IF(OR(AS34="配置なし",AU44="申請なし"),"",IF(同種工事施工経験!M162="","",同種工事施工経験!M162))</f>
        <v/>
      </c>
      <c r="AV53" s="654"/>
      <c r="AW53" s="649"/>
      <c r="AX53" s="647"/>
      <c r="AY53" s="670"/>
      <c r="AZ53" s="649"/>
      <c r="BA53" s="678"/>
      <c r="BB53" s="654"/>
      <c r="BC53" s="649"/>
      <c r="BD53" s="647"/>
      <c r="BE53" s="654"/>
      <c r="BF53" s="649"/>
      <c r="BG53" s="647"/>
      <c r="BH53" s="654"/>
      <c r="BI53" s="649"/>
      <c r="BJ53" s="647"/>
      <c r="BK53" s="670" t="s">
        <v>170</v>
      </c>
      <c r="BL53" s="651" t="str">
        <f>IF(OR(BK34="配置なし",BL44="申請なし"),"",IF(同種工事施工経験!F215="","",同種工事施工経験!F215))</f>
        <v/>
      </c>
      <c r="BM53" s="652" t="str">
        <f>IF(OR(BK34="配置なし",BM44="申請なし"),"",IF(同種工事施工経験!M215="","",同種工事施工経験!M215))</f>
        <v/>
      </c>
      <c r="BN53" s="654"/>
      <c r="BO53" s="649"/>
      <c r="BP53" s="647"/>
      <c r="BQ53" s="654"/>
      <c r="BR53" s="649"/>
      <c r="BS53" s="678"/>
      <c r="BT53" s="654"/>
      <c r="BU53" s="649"/>
      <c r="BV53" s="647"/>
      <c r="BW53" s="654"/>
      <c r="BX53" s="649"/>
      <c r="BY53" s="647"/>
      <c r="BZ53" s="654"/>
      <c r="CA53" s="649"/>
      <c r="CB53" s="647"/>
      <c r="CC53" s="654"/>
      <c r="CD53" s="656"/>
      <c r="CE53" s="657"/>
      <c r="CF53" s="654"/>
      <c r="CG53" s="649"/>
      <c r="CH53" s="647"/>
      <c r="CI53" s="654"/>
      <c r="CJ53" s="649"/>
      <c r="CK53" s="647"/>
      <c r="CL53" s="654"/>
      <c r="CM53" s="656"/>
      <c r="CN53" s="657"/>
      <c r="CO53" s="671"/>
      <c r="CP53" s="706"/>
      <c r="CQ53" s="707"/>
      <c r="CR53" s="654" t="s">
        <v>260</v>
      </c>
      <c r="CS53" s="644" t="str">
        <f>IF('ボランティア (JV)'!K13="","",'ボランティア (JV)'!K13)</f>
        <v/>
      </c>
      <c r="CT53" s="645" t="str">
        <f>IF('ボランティア (JV)'!I23="","",'ボランティア (JV)'!I23)</f>
        <v>活動箇所</v>
      </c>
      <c r="CU53" s="654"/>
      <c r="CV53" s="649"/>
      <c r="CW53" s="647"/>
      <c r="CX53" s="670" t="s">
        <v>292</v>
      </c>
      <c r="CY53" s="661" t="str">
        <f>IF('維持管理業務 (JV)'!F30="","",'維持管理業務 (JV)'!F30)</f>
        <v/>
      </c>
      <c r="CZ53" s="684" t="str">
        <f>IF('維持管理業務 (JV)'!F35="","",'維持管理業務 (JV)'!F35)</f>
        <v/>
      </c>
      <c r="DA53" s="654"/>
      <c r="DB53" s="649"/>
      <c r="DC53" s="647"/>
      <c r="DD53" s="671" t="s">
        <v>211</v>
      </c>
      <c r="DE53" s="704" t="str">
        <f>IF('除雪業務 (JV)'!A31="","",'除雪業務 (JV)'!A31)</f>
        <v/>
      </c>
      <c r="DF53" s="705" t="str">
        <f>IF('除雪業務 (JV)'!A36="","",'除雪業務 (JV)'!A36)</f>
        <v/>
      </c>
      <c r="DG53" s="653"/>
      <c r="DH53" s="649"/>
      <c r="DI53" s="653"/>
      <c r="DJ53" s="654"/>
      <c r="DK53" s="649"/>
      <c r="DL53" s="647"/>
      <c r="DM53" s="654"/>
      <c r="DN53" s="649"/>
      <c r="DO53" s="647"/>
      <c r="DP53" s="654"/>
      <c r="DQ53" s="649"/>
      <c r="DR53" s="647"/>
      <c r="DS53" s="654"/>
      <c r="DT53" s="649"/>
      <c r="DU53" s="647"/>
      <c r="DV53" s="654"/>
      <c r="DW53" s="649"/>
      <c r="DX53" s="647"/>
      <c r="DY53" s="653"/>
      <c r="DZ53" s="653"/>
      <c r="EA53" s="653"/>
      <c r="EB53" s="670" t="s">
        <v>1601</v>
      </c>
      <c r="EC53" s="661" t="e">
        <f>IF(DH44="申請無し","",DATEVALUE(ＩＣＴ施工実績!F27&amp;ＩＣＴ施工実績!G27&amp;ＩＣＴ施工実績!H27&amp;ＩＣＴ施工実績!I27&amp;ＩＣＴ施工実績!J27&amp;ＩＣＴ施工実績!K27&amp;ＩＣＴ施工実績!L27))</f>
        <v>#VALUE!</v>
      </c>
      <c r="ED53" s="649"/>
      <c r="EE53" s="694"/>
      <c r="EF53" s="702"/>
      <c r="EG53" s="663"/>
      <c r="EH53" s="654"/>
      <c r="EI53" s="649"/>
      <c r="EJ53" s="647"/>
      <c r="EK53" s="654"/>
      <c r="EL53" s="649"/>
      <c r="EM53" s="647"/>
      <c r="EN53" s="654"/>
      <c r="EO53" s="649"/>
      <c r="EP53" s="647"/>
      <c r="EQ53" s="654"/>
      <c r="ER53" s="649"/>
      <c r="ES53" s="647"/>
      <c r="ET53" s="654" t="s">
        <v>167</v>
      </c>
      <c r="EU53" s="644" t="str">
        <f>IF(EU44="申請なし","",IF(近隣施工実績!F24="","",近隣施工実績!F24))</f>
        <v/>
      </c>
      <c r="EV53" s="645" t="str">
        <f>IF(EV44="申請なし","",IF(近隣施工実績!M24="","",近隣施工実績!M24))</f>
        <v/>
      </c>
      <c r="EW53" s="654"/>
      <c r="EX53" s="649"/>
      <c r="EY53" s="647"/>
      <c r="EZ53" s="654"/>
      <c r="FA53" s="649"/>
      <c r="FB53" s="647"/>
      <c r="FC53" s="654"/>
      <c r="FD53" s="649"/>
      <c r="FE53" s="647"/>
      <c r="FF53" s="654"/>
      <c r="FG53" s="649"/>
      <c r="FH53" s="647"/>
      <c r="FI53" s="654"/>
      <c r="FJ53" s="649"/>
      <c r="FK53" s="647"/>
    </row>
    <row r="54" spans="2:167" ht="21.75" customHeight="1">
      <c r="B54" s="223">
        <v>11</v>
      </c>
      <c r="C54" s="670"/>
      <c r="D54" s="649"/>
      <c r="E54" s="678"/>
      <c r="F54" s="670"/>
      <c r="G54" s="649"/>
      <c r="H54" s="678"/>
      <c r="I54" s="708"/>
      <c r="J54" s="651" t="str">
        <f>IF(J44="申請なし","",IF(同種工事施工実績!F34="","",同種工事施工実績!F34))</f>
        <v/>
      </c>
      <c r="K54" s="652" t="str">
        <f>IF(K44="申請なし","",IF(同種工事施工実績!M34="","",同種工事施工実績!M34))</f>
        <v/>
      </c>
      <c r="L54" s="654"/>
      <c r="M54" s="649"/>
      <c r="N54" s="647"/>
      <c r="O54" s="653"/>
      <c r="P54" s="649"/>
      <c r="Q54" s="653"/>
      <c r="R54" s="654"/>
      <c r="S54" s="649"/>
      <c r="T54" s="647"/>
      <c r="U54" s="654"/>
      <c r="V54" s="649"/>
      <c r="W54" s="647"/>
      <c r="X54" s="654"/>
      <c r="Y54" s="649"/>
      <c r="Z54" s="647"/>
      <c r="AA54" s="654" t="s">
        <v>241</v>
      </c>
      <c r="AB54" s="651" t="str">
        <f>IF(OR(AA34="配置なし",AB44="申請なし"),"",IF(同種工事施工経験!F36="","",同種工事施工経験!F36))</f>
        <v/>
      </c>
      <c r="AC54" s="652" t="str">
        <f>IF(OR(AA34="配置なし",AC44="申請なし"),"",IF(同種工事施工経験!M36="","",同種工事施工経験!M36))</f>
        <v/>
      </c>
      <c r="AD54" s="654"/>
      <c r="AE54" s="649"/>
      <c r="AF54" s="647"/>
      <c r="AG54" s="653"/>
      <c r="AH54" s="649"/>
      <c r="AI54" s="678"/>
      <c r="AJ54" s="654"/>
      <c r="AK54" s="649"/>
      <c r="AL54" s="647"/>
      <c r="AM54" s="654"/>
      <c r="AN54" s="649"/>
      <c r="AO54" s="647"/>
      <c r="AP54" s="654"/>
      <c r="AQ54" s="649"/>
      <c r="AR54" s="647"/>
      <c r="AS54" s="671" t="s">
        <v>241</v>
      </c>
      <c r="AT54" s="651" t="str">
        <f>IF(OR(AS34="配置なし",AT44="申請なし"),"",IF(同種工事施工経験!F164="","",同種工事施工経験!F164))</f>
        <v/>
      </c>
      <c r="AU54" s="652" t="str">
        <f>IF(OR(AS34="配置なし",AU44="申請なし"),"",IF(同種工事施工経験!M164="","",同種工事施工経験!M164))</f>
        <v/>
      </c>
      <c r="AV54" s="654"/>
      <c r="AW54" s="649"/>
      <c r="AX54" s="647"/>
      <c r="AY54" s="670"/>
      <c r="AZ54" s="649"/>
      <c r="BA54" s="678"/>
      <c r="BB54" s="654"/>
      <c r="BC54" s="649"/>
      <c r="BD54" s="647"/>
      <c r="BE54" s="654"/>
      <c r="BF54" s="649"/>
      <c r="BG54" s="647"/>
      <c r="BH54" s="654"/>
      <c r="BI54" s="649"/>
      <c r="BJ54" s="647"/>
      <c r="BK54" s="671" t="s">
        <v>241</v>
      </c>
      <c r="BL54" s="651" t="str">
        <f>IF(OR(BK34="配置なし",BL44="申請なし"),"",IF(同種工事施工経験!F217="","",同種工事施工経験!F217))</f>
        <v/>
      </c>
      <c r="BM54" s="652" t="str">
        <f>IF(OR(BK34="配置なし",BM44="申請なし"),"",IF(同種工事施工経験!M217="","",同種工事施工経験!M217))</f>
        <v/>
      </c>
      <c r="BN54" s="654"/>
      <c r="BO54" s="649"/>
      <c r="BP54" s="647"/>
      <c r="BQ54" s="654"/>
      <c r="BR54" s="649"/>
      <c r="BS54" s="678"/>
      <c r="BT54" s="654"/>
      <c r="BU54" s="649"/>
      <c r="BV54" s="647"/>
      <c r="BW54" s="654"/>
      <c r="BX54" s="649"/>
      <c r="BY54" s="647"/>
      <c r="BZ54" s="654"/>
      <c r="CA54" s="649"/>
      <c r="CB54" s="647"/>
      <c r="CC54" s="654"/>
      <c r="CD54" s="649"/>
      <c r="CE54" s="647"/>
      <c r="CF54" s="654"/>
      <c r="CG54" s="649"/>
      <c r="CH54" s="647"/>
      <c r="CI54" s="654"/>
      <c r="CJ54" s="649"/>
      <c r="CK54" s="647"/>
      <c r="CL54" s="654"/>
      <c r="CM54" s="649"/>
      <c r="CN54" s="647"/>
      <c r="CO54" s="654"/>
      <c r="CP54" s="649"/>
      <c r="CQ54" s="647"/>
      <c r="CR54" s="709" t="s">
        <v>259</v>
      </c>
      <c r="CS54" s="685" t="str">
        <f>IF('ボランティア (JV)'!O13="","",'ボランティア (JV)'!O13)</f>
        <v/>
      </c>
      <c r="CT54" s="710" t="str">
        <f>IF('ボランティア (JV)'!N23="","",'ボランティア (JV)'!N23)</f>
        <v>年度間延べ参加人数</v>
      </c>
      <c r="CU54" s="654"/>
      <c r="CV54" s="649"/>
      <c r="CW54" s="647"/>
      <c r="CX54" s="670" t="s">
        <v>293</v>
      </c>
      <c r="CY54" s="661" t="str">
        <f>IF('維持管理業務 (JV)'!F31="","",'維持管理業務 (JV)'!F31)</f>
        <v/>
      </c>
      <c r="CZ54" s="684" t="str">
        <f>IF('維持管理業務 (JV)'!F36="","",'維持管理業務 (JV)'!F36)</f>
        <v/>
      </c>
      <c r="DA54" s="654"/>
      <c r="DB54" s="649"/>
      <c r="DC54" s="647"/>
      <c r="DD54" s="792" t="s">
        <v>995</v>
      </c>
      <c r="DE54" s="790" t="str">
        <f>IF('除雪業務 (JV)'!D31="","",'除雪業務 (JV)'!D31)</f>
        <v/>
      </c>
      <c r="DF54" s="796" t="str">
        <f>IF('除雪業務 (JV)'!D36="","",'除雪業務 (JV)'!D36)</f>
        <v/>
      </c>
      <c r="DG54" s="653"/>
      <c r="DH54" s="649"/>
      <c r="DI54" s="653"/>
      <c r="DJ54" s="654"/>
      <c r="DK54" s="649"/>
      <c r="DL54" s="647"/>
      <c r="DM54" s="654"/>
      <c r="DN54" s="649"/>
      <c r="DO54" s="647"/>
      <c r="DP54" s="654"/>
      <c r="DQ54" s="649"/>
      <c r="DR54" s="647"/>
      <c r="DS54" s="654"/>
      <c r="DT54" s="649"/>
      <c r="DU54" s="647"/>
      <c r="DV54" s="654"/>
      <c r="DW54" s="649"/>
      <c r="DX54" s="647"/>
      <c r="DY54" s="653"/>
      <c r="DZ54" s="653"/>
      <c r="EA54" s="653"/>
      <c r="EB54" s="670" t="s">
        <v>1602</v>
      </c>
      <c r="EC54" s="661" t="e">
        <f>IF(DH44="申請無し","",DATEVALUE(ＩＣＴ施工実績!F28&amp;ＩＣＴ施工実績!G28&amp;ＩＣＴ施工実績!H28&amp;ＩＣＴ施工実績!I28&amp;ＩＣＴ施工実績!J28&amp;ＩＣＴ施工実績!K28&amp;ＩＣＴ施工実績!L28))</f>
        <v>#VALUE!</v>
      </c>
      <c r="ED54" s="678"/>
      <c r="EE54" s="694"/>
      <c r="EF54" s="702"/>
      <c r="EG54" s="663"/>
      <c r="EH54" s="654"/>
      <c r="EI54" s="649"/>
      <c r="EJ54" s="647"/>
      <c r="EK54" s="654"/>
      <c r="EL54" s="649"/>
      <c r="EM54" s="647"/>
      <c r="EN54" s="654"/>
      <c r="EO54" s="649"/>
      <c r="EP54" s="647"/>
      <c r="EQ54" s="654"/>
      <c r="ER54" s="649"/>
      <c r="ES54" s="647"/>
      <c r="ET54" s="654" t="s">
        <v>232</v>
      </c>
      <c r="EU54" s="644" t="str">
        <f>IF(EU44="申請なし","",IF(近隣施工実績!F25="","",近隣施工実績!F25))</f>
        <v/>
      </c>
      <c r="EV54" s="645" t="str">
        <f>IF(EV44="申請なし","",IF(近隣施工実績!M25="","",近隣施工実績!M25))</f>
        <v/>
      </c>
      <c r="EW54" s="654"/>
      <c r="EX54" s="649"/>
      <c r="EY54" s="647"/>
      <c r="EZ54" s="654"/>
      <c r="FA54" s="649"/>
      <c r="FB54" s="647"/>
      <c r="FC54" s="654"/>
      <c r="FD54" s="649"/>
      <c r="FE54" s="647"/>
      <c r="FF54" s="654"/>
      <c r="FG54" s="649"/>
      <c r="FH54" s="647"/>
      <c r="FI54" s="654"/>
      <c r="FJ54" s="649"/>
      <c r="FK54" s="647"/>
    </row>
    <row r="55" spans="2:167" ht="21.75" customHeight="1">
      <c r="B55" s="223">
        <v>12</v>
      </c>
      <c r="C55" s="670"/>
      <c r="D55" s="649"/>
      <c r="E55" s="678"/>
      <c r="F55" s="670"/>
      <c r="G55" s="649"/>
      <c r="H55" s="678"/>
      <c r="I55" s="643"/>
      <c r="J55" s="651" t="str">
        <f>IF(J44="申請なし","",IF(同種工事施工実績!F36="","",同種工事施工実績!F36))</f>
        <v/>
      </c>
      <c r="K55" s="652" t="str">
        <f>IF(K44="申請なし","",IF(同種工事施工実績!M36="","",同種工事施工実績!M36))</f>
        <v/>
      </c>
      <c r="L55" s="654"/>
      <c r="M55" s="649"/>
      <c r="N55" s="663"/>
      <c r="O55" s="653"/>
      <c r="P55" s="649"/>
      <c r="Q55" s="653"/>
      <c r="R55" s="711"/>
      <c r="S55" s="712"/>
      <c r="T55" s="713"/>
      <c r="U55" s="711"/>
      <c r="V55" s="712"/>
      <c r="W55" s="713"/>
      <c r="X55" s="654"/>
      <c r="Y55" s="649"/>
      <c r="Z55" s="647"/>
      <c r="AA55" s="654"/>
      <c r="AB55" s="651" t="str">
        <f>IF(OR(AA34="配置なし",AB44="申請なし"),"",IF(同種工事施工経験!F38="","",同種工事施工経験!F38))</f>
        <v/>
      </c>
      <c r="AC55" s="652" t="str">
        <f>IF(OR(AA34="配置なし",AC44="申請なし"),"",IF(同種工事施工経験!M38="","",同種工事施工経験!M38))</f>
        <v/>
      </c>
      <c r="AD55" s="654"/>
      <c r="AE55" s="649"/>
      <c r="AF55" s="647"/>
      <c r="AG55" s="653"/>
      <c r="AH55" s="649"/>
      <c r="AI55" s="678"/>
      <c r="AJ55" s="711"/>
      <c r="AK55" s="712"/>
      <c r="AL55" s="713"/>
      <c r="AM55" s="654"/>
      <c r="AN55" s="649"/>
      <c r="AO55" s="647"/>
      <c r="AP55" s="654"/>
      <c r="AQ55" s="649"/>
      <c r="AR55" s="647"/>
      <c r="AS55" s="654"/>
      <c r="AT55" s="651" t="str">
        <f>IF(OR(AS34="配置なし",AT44="申請なし"),"",IF(同種工事施工経験!F166="","",同種工事施工経験!F166))</f>
        <v/>
      </c>
      <c r="AU55" s="652" t="str">
        <f>IF(OR(AS34="配置なし",AU44="申請なし"),"",IF(同種工事施工経験!M166="","",同種工事施工経験!M166))</f>
        <v/>
      </c>
      <c r="AV55" s="654"/>
      <c r="AW55" s="649"/>
      <c r="AX55" s="647"/>
      <c r="AY55" s="670"/>
      <c r="AZ55" s="649"/>
      <c r="BA55" s="678"/>
      <c r="BB55" s="711"/>
      <c r="BC55" s="712"/>
      <c r="BD55" s="713"/>
      <c r="BE55" s="654"/>
      <c r="BF55" s="649"/>
      <c r="BG55" s="647"/>
      <c r="BH55" s="654"/>
      <c r="BI55" s="649"/>
      <c r="BJ55" s="647"/>
      <c r="BK55" s="654"/>
      <c r="BL55" s="651" t="str">
        <f>IF(OR(BK34="配置なし",BL44="申請なし"),"",IF(同種工事施工経験!F219="","",同種工事施工経験!F219))</f>
        <v/>
      </c>
      <c r="BM55" s="652" t="str">
        <f>IF(OR(BK34="配置なし",BM44="申請なし"),"",IF(同種工事施工経験!M219="","",同種工事施工経験!M219))</f>
        <v/>
      </c>
      <c r="BN55" s="654"/>
      <c r="BO55" s="649"/>
      <c r="BP55" s="647"/>
      <c r="BQ55" s="654"/>
      <c r="BR55" s="649"/>
      <c r="BS55" s="678"/>
      <c r="BT55" s="711"/>
      <c r="BU55" s="712"/>
      <c r="BV55" s="713"/>
      <c r="BW55" s="654"/>
      <c r="BX55" s="649"/>
      <c r="BY55" s="647"/>
      <c r="BZ55" s="711"/>
      <c r="CA55" s="712"/>
      <c r="CB55" s="713"/>
      <c r="CC55" s="658"/>
      <c r="CD55" s="712"/>
      <c r="CE55" s="657"/>
      <c r="CF55" s="654"/>
      <c r="CG55" s="649"/>
      <c r="CH55" s="647"/>
      <c r="CI55" s="711"/>
      <c r="CJ55" s="712"/>
      <c r="CK55" s="713"/>
      <c r="CL55" s="658"/>
      <c r="CM55" s="712"/>
      <c r="CN55" s="657"/>
      <c r="CO55" s="671"/>
      <c r="CP55" s="706"/>
      <c r="CQ55" s="707"/>
      <c r="CR55" s="670" t="s">
        <v>779</v>
      </c>
      <c r="CS55" s="714" t="str">
        <f>IF(OR(CS50="申請なし",'ボランティア (JV)'!Q13=""),"",'ボランティア (JV)'!Q13)</f>
        <v/>
      </c>
      <c r="CT55" s="715" t="str">
        <f>IF(OR(CT50="申請なし",'ボランティア (JV)'!Q23=""),"",'ボランティア (JV)'!Q23)</f>
        <v>従業員数</v>
      </c>
      <c r="CU55" s="654"/>
      <c r="CV55" s="649"/>
      <c r="CW55" s="647"/>
      <c r="CX55" s="697" t="s">
        <v>256</v>
      </c>
      <c r="CY55" s="644" t="str">
        <f>IF('維持管理業務 (JV)'!N30="","",'維持管理業務 (JV)'!N30)</f>
        <v/>
      </c>
      <c r="CZ55" s="698" t="str">
        <f>IF('維持管理業務 (JV)'!N35="","",'維持管理業務 (JV)'!N35)</f>
        <v/>
      </c>
      <c r="DA55" s="654"/>
      <c r="DB55" s="649"/>
      <c r="DC55" s="647"/>
      <c r="DD55" s="654" t="s">
        <v>292</v>
      </c>
      <c r="DE55" s="661" t="str">
        <f>IF('除雪業務 (JV)'!F31="","",'除雪業務 (JV)'!F31)</f>
        <v/>
      </c>
      <c r="DF55" s="662" t="str">
        <f>IF('除雪業務 (JV)'!F36="","",'除雪業務 (JV)'!F36)</f>
        <v/>
      </c>
      <c r="DG55" s="716"/>
      <c r="DH55" s="702"/>
      <c r="DI55" s="716"/>
      <c r="DJ55" s="711"/>
      <c r="DK55" s="712"/>
      <c r="DL55" s="713"/>
      <c r="DM55" s="711"/>
      <c r="DN55" s="712"/>
      <c r="DO55" s="713"/>
      <c r="DP55" s="654"/>
      <c r="DQ55" s="702"/>
      <c r="DR55" s="663"/>
      <c r="DS55" s="711"/>
      <c r="DT55" s="649"/>
      <c r="DU55" s="713"/>
      <c r="DV55" s="654"/>
      <c r="DW55" s="649"/>
      <c r="DX55" s="647"/>
      <c r="DY55" s="653"/>
      <c r="DZ55" s="653"/>
      <c r="EA55" s="653"/>
      <c r="EB55" s="670" t="s">
        <v>291</v>
      </c>
      <c r="EC55" s="644" t="str">
        <f>IF(ＩＣＴ施工実績!F29="","",ＩＣＴ施工実績!F29)</f>
        <v/>
      </c>
      <c r="ED55" s="678"/>
      <c r="EE55" s="654"/>
      <c r="EF55" s="649"/>
      <c r="EG55" s="647"/>
      <c r="EH55" s="711"/>
      <c r="EI55" s="712"/>
      <c r="EJ55" s="713"/>
      <c r="EK55" s="711"/>
      <c r="EL55" s="712"/>
      <c r="EM55" s="713"/>
      <c r="EN55" s="711"/>
      <c r="EO55" s="712"/>
      <c r="EP55" s="713"/>
      <c r="EQ55" s="711"/>
      <c r="ER55" s="712"/>
      <c r="ES55" s="713"/>
      <c r="ET55" s="654"/>
      <c r="EU55" s="649"/>
      <c r="EV55" s="647"/>
      <c r="EW55" s="654"/>
      <c r="EX55" s="649"/>
      <c r="EY55" s="647"/>
      <c r="EZ55" s="654"/>
      <c r="FA55" s="649"/>
      <c r="FB55" s="647"/>
      <c r="FC55" s="654"/>
      <c r="FD55" s="649"/>
      <c r="FE55" s="647"/>
      <c r="FF55" s="654"/>
      <c r="FG55" s="649"/>
      <c r="FH55" s="647"/>
      <c r="FI55" s="654"/>
      <c r="FJ55" s="649"/>
      <c r="FK55" s="647"/>
    </row>
    <row r="56" spans="2:167" ht="21.75" customHeight="1">
      <c r="B56" s="223">
        <v>13</v>
      </c>
      <c r="C56" s="697"/>
      <c r="D56" s="706"/>
      <c r="E56" s="717"/>
      <c r="F56" s="697"/>
      <c r="G56" s="706"/>
      <c r="H56" s="717"/>
      <c r="I56" s="718"/>
      <c r="J56" s="651" t="str">
        <f>IF(J44="申請なし","",IF(同種工事施工実績!F38="","",同種工事施工実績!F38))</f>
        <v/>
      </c>
      <c r="K56" s="652" t="str">
        <f>IF(K44="申請なし","",IF(同種工事施工実績!M38="","",同種工事施工実績!M38))</f>
        <v/>
      </c>
      <c r="L56" s="671"/>
      <c r="M56" s="706"/>
      <c r="N56" s="707"/>
      <c r="O56" s="719"/>
      <c r="P56" s="706"/>
      <c r="Q56" s="719"/>
      <c r="R56" s="671"/>
      <c r="S56" s="706"/>
      <c r="T56" s="707"/>
      <c r="U56" s="671"/>
      <c r="V56" s="706"/>
      <c r="W56" s="707"/>
      <c r="X56" s="671"/>
      <c r="Y56" s="706"/>
      <c r="Z56" s="707"/>
      <c r="AA56" s="671"/>
      <c r="AB56" s="704" t="str">
        <f>IF(OR(AA34="配置なし",AB44="申請なし"),"",IF(同種工事施工経験!F40="","",同種工事施工経験!F40))</f>
        <v/>
      </c>
      <c r="AC56" s="705" t="str">
        <f>IF(OR(AA34="配置なし",AC44="申請なし"),"",IF(同種工事施工経験!M40="","",同種工事施工経験!M40))</f>
        <v/>
      </c>
      <c r="AD56" s="671"/>
      <c r="AE56" s="706"/>
      <c r="AF56" s="707"/>
      <c r="AG56" s="719"/>
      <c r="AH56" s="706"/>
      <c r="AI56" s="717"/>
      <c r="AJ56" s="671"/>
      <c r="AK56" s="706"/>
      <c r="AL56" s="707"/>
      <c r="AM56" s="671"/>
      <c r="AN56" s="706"/>
      <c r="AO56" s="707"/>
      <c r="AP56" s="671"/>
      <c r="AQ56" s="706"/>
      <c r="AR56" s="707"/>
      <c r="AS56" s="671"/>
      <c r="AT56" s="704" t="str">
        <f>IF(OR(AS34="配置なし",AT44="申請なし"),"",IF(同種工事施工経験!F168="","",同種工事施工経験!F168))</f>
        <v/>
      </c>
      <c r="AU56" s="705" t="str">
        <f>IF(OR(AS34="配置なし",AU44="申請なし"),"",IF(同種工事施工経験!M168="","",同種工事施工経験!M168))</f>
        <v/>
      </c>
      <c r="AV56" s="671"/>
      <c r="AW56" s="706"/>
      <c r="AX56" s="707"/>
      <c r="AY56" s="697"/>
      <c r="AZ56" s="706"/>
      <c r="BA56" s="717"/>
      <c r="BB56" s="671"/>
      <c r="BC56" s="706"/>
      <c r="BD56" s="707"/>
      <c r="BE56" s="671"/>
      <c r="BF56" s="706"/>
      <c r="BG56" s="707"/>
      <c r="BH56" s="671"/>
      <c r="BI56" s="706"/>
      <c r="BJ56" s="707"/>
      <c r="BK56" s="671"/>
      <c r="BL56" s="704" t="str">
        <f>IF(OR(BK34="配置なし",BL44="申請なし"),"",IF(同種工事施工経験!F221="","",同種工事施工経験!F221))</f>
        <v/>
      </c>
      <c r="BM56" s="705" t="str">
        <f>IF(OR(BK34="配置なし",BM44="申請なし"),"",IF(同種工事施工経験!M221="","",同種工事施工経験!M221))</f>
        <v/>
      </c>
      <c r="BN56" s="671"/>
      <c r="BO56" s="706"/>
      <c r="BP56" s="707"/>
      <c r="BQ56" s="671"/>
      <c r="BR56" s="706"/>
      <c r="BS56" s="717"/>
      <c r="BT56" s="671"/>
      <c r="BU56" s="706"/>
      <c r="BV56" s="707"/>
      <c r="BW56" s="671"/>
      <c r="BX56" s="706"/>
      <c r="BY56" s="707"/>
      <c r="BZ56" s="671"/>
      <c r="CA56" s="706"/>
      <c r="CB56" s="707"/>
      <c r="CC56" s="671"/>
      <c r="CD56" s="720"/>
      <c r="CE56" s="707"/>
      <c r="CF56" s="671"/>
      <c r="CG56" s="706"/>
      <c r="CH56" s="707"/>
      <c r="CI56" s="671"/>
      <c r="CJ56" s="706"/>
      <c r="CK56" s="707"/>
      <c r="CL56" s="671"/>
      <c r="CM56" s="656"/>
      <c r="CN56" s="707"/>
      <c r="CO56" s="654"/>
      <c r="CP56" s="649"/>
      <c r="CQ56" s="647"/>
      <c r="CR56" s="697"/>
      <c r="CS56" s="706"/>
      <c r="CT56" s="717"/>
      <c r="CU56" s="671"/>
      <c r="CV56" s="706"/>
      <c r="CW56" s="707"/>
      <c r="CX56" s="670"/>
      <c r="CY56" s="721"/>
      <c r="CZ56" s="722"/>
      <c r="DA56" s="671"/>
      <c r="DB56" s="706"/>
      <c r="DC56" s="707"/>
      <c r="DD56" s="654" t="s">
        <v>293</v>
      </c>
      <c r="DE56" s="661" t="str">
        <f>IF('除雪業務 (JV)'!F32="","",'除雪業務 (JV)'!F32)</f>
        <v/>
      </c>
      <c r="DF56" s="662" t="str">
        <f>IF('除雪業務 (JV)'!F37="","",'除雪業務 (JV)'!F37)</f>
        <v/>
      </c>
      <c r="DG56" s="723"/>
      <c r="DH56" s="721"/>
      <c r="DI56" s="723"/>
      <c r="DJ56" s="671"/>
      <c r="DK56" s="706"/>
      <c r="DL56" s="707"/>
      <c r="DM56" s="671"/>
      <c r="DN56" s="706"/>
      <c r="DO56" s="707"/>
      <c r="DP56" s="654"/>
      <c r="DQ56" s="702"/>
      <c r="DR56" s="663"/>
      <c r="DS56" s="671"/>
      <c r="DT56" s="706"/>
      <c r="DU56" s="707"/>
      <c r="DV56" s="671"/>
      <c r="DW56" s="706"/>
      <c r="DX56" s="707"/>
      <c r="DY56" s="719"/>
      <c r="DZ56" s="719"/>
      <c r="EA56" s="719"/>
      <c r="EB56" s="697"/>
      <c r="EC56" s="706"/>
      <c r="ED56" s="717"/>
      <c r="EE56" s="671"/>
      <c r="EF56" s="706"/>
      <c r="EG56" s="707"/>
      <c r="EH56" s="671"/>
      <c r="EI56" s="706"/>
      <c r="EJ56" s="707"/>
      <c r="EK56" s="671"/>
      <c r="EL56" s="706"/>
      <c r="EM56" s="707"/>
      <c r="EN56" s="671"/>
      <c r="EO56" s="706"/>
      <c r="EP56" s="707"/>
      <c r="EQ56" s="671"/>
      <c r="ER56" s="706"/>
      <c r="ES56" s="707"/>
      <c r="ET56" s="671"/>
      <c r="EU56" s="706"/>
      <c r="EV56" s="707"/>
      <c r="EW56" s="671"/>
      <c r="EX56" s="706"/>
      <c r="EY56" s="707"/>
      <c r="EZ56" s="671"/>
      <c r="FA56" s="706"/>
      <c r="FB56" s="707"/>
      <c r="FC56" s="671"/>
      <c r="FD56" s="706"/>
      <c r="FE56" s="707"/>
      <c r="FF56" s="671"/>
      <c r="FG56" s="706"/>
      <c r="FH56" s="707"/>
      <c r="FI56" s="671"/>
      <c r="FJ56" s="706"/>
      <c r="FK56" s="707"/>
    </row>
    <row r="57" spans="2:167" ht="21.75" customHeight="1">
      <c r="B57" s="223">
        <v>14</v>
      </c>
      <c r="C57" s="670"/>
      <c r="D57" s="649"/>
      <c r="E57" s="678"/>
      <c r="F57" s="670"/>
      <c r="G57" s="649"/>
      <c r="H57" s="678"/>
      <c r="I57" s="643" t="s">
        <v>291</v>
      </c>
      <c r="J57" s="724" t="str">
        <f>IF(J44="申請なし","",IF(同種工事施工実績!F29="","",同種工事施工実績!F29))</f>
        <v/>
      </c>
      <c r="K57" s="725" t="str">
        <f>IF(K44="申請なし","",IF(同種工事施工実績!M29="","",同種工事施工実績!M29))</f>
        <v/>
      </c>
      <c r="L57" s="654"/>
      <c r="M57" s="649"/>
      <c r="N57" s="647"/>
      <c r="O57" s="653"/>
      <c r="P57" s="649"/>
      <c r="Q57" s="653"/>
      <c r="R57" s="654"/>
      <c r="S57" s="649"/>
      <c r="T57" s="647"/>
      <c r="U57" s="654"/>
      <c r="V57" s="649"/>
      <c r="W57" s="647"/>
      <c r="X57" s="654"/>
      <c r="Y57" s="649"/>
      <c r="Z57" s="647"/>
      <c r="AA57" s="654" t="s">
        <v>291</v>
      </c>
      <c r="AB57" s="724" t="str">
        <f>IF(OR(AA34="配置なし",AB44="申請なし"),"",IF(同種工事施工経験!F33="","",同種工事施工経験!F33))</f>
        <v/>
      </c>
      <c r="AC57" s="725" t="str">
        <f>IF(OR(AA34="配置なし",AC44="申請なし"),"",IF(同種工事施工経験!M33="","",同種工事施工経験!M33))</f>
        <v/>
      </c>
      <c r="AD57" s="654"/>
      <c r="AE57" s="649"/>
      <c r="AF57" s="647"/>
      <c r="AG57" s="653"/>
      <c r="AH57" s="649"/>
      <c r="AI57" s="678"/>
      <c r="AJ57" s="654"/>
      <c r="AK57" s="649"/>
      <c r="AL57" s="647"/>
      <c r="AM57" s="654"/>
      <c r="AN57" s="649"/>
      <c r="AO57" s="647"/>
      <c r="AP57" s="654"/>
      <c r="AQ57" s="649"/>
      <c r="AR57" s="647"/>
      <c r="AS57" s="654" t="s">
        <v>291</v>
      </c>
      <c r="AT57" s="651" t="str">
        <f>IF(OR(AS34="配置なし",AT44="申請なし"),"",IF(同種工事施工経験!F161="","",同種工事施工経験!F161))</f>
        <v/>
      </c>
      <c r="AU57" s="652" t="str">
        <f>IF(OR(AS34="配置なし",AU44="申請なし"),"",IF(同種工事施工経験!M161="","",同種工事施工経験!M161))</f>
        <v/>
      </c>
      <c r="AV57" s="654"/>
      <c r="AW57" s="649"/>
      <c r="AX57" s="647"/>
      <c r="AY57" s="670"/>
      <c r="AZ57" s="649"/>
      <c r="BA57" s="678"/>
      <c r="BB57" s="654"/>
      <c r="BC57" s="649"/>
      <c r="BD57" s="647"/>
      <c r="BE57" s="654"/>
      <c r="BF57" s="649"/>
      <c r="BG57" s="647"/>
      <c r="BH57" s="654"/>
      <c r="BI57" s="649"/>
      <c r="BJ57" s="647"/>
      <c r="BK57" s="654" t="s">
        <v>291</v>
      </c>
      <c r="BL57" s="724" t="str">
        <f>IF(OR(BK34="配置なし",BL44="申請なし"),"",IF(同種工事施工経験!F214="","",同種工事施工経験!F214))</f>
        <v/>
      </c>
      <c r="BM57" s="725" t="str">
        <f>IF(OR(BK34="配置なし",BM44="申請なし"),"",IF(同種工事施工経験!M214="","",同種工事施工経験!M214))</f>
        <v/>
      </c>
      <c r="BN57" s="654"/>
      <c r="BO57" s="649"/>
      <c r="BP57" s="647"/>
      <c r="BQ57" s="654"/>
      <c r="BR57" s="649"/>
      <c r="BS57" s="678"/>
      <c r="BT57" s="654"/>
      <c r="BU57" s="649"/>
      <c r="BV57" s="647"/>
      <c r="BW57" s="654"/>
      <c r="BX57" s="649"/>
      <c r="BY57" s="647"/>
      <c r="BZ57" s="654"/>
      <c r="CA57" s="649"/>
      <c r="CB57" s="647"/>
      <c r="CC57" s="654"/>
      <c r="CD57" s="649"/>
      <c r="CE57" s="647"/>
      <c r="CF57" s="654"/>
      <c r="CG57" s="649"/>
      <c r="CH57" s="647"/>
      <c r="CI57" s="654"/>
      <c r="CJ57" s="649"/>
      <c r="CK57" s="647"/>
      <c r="CL57" s="654"/>
      <c r="CM57" s="649"/>
      <c r="CN57" s="647"/>
      <c r="CO57" s="654"/>
      <c r="CP57" s="649"/>
      <c r="CQ57" s="647"/>
      <c r="CR57" s="697"/>
      <c r="CS57" s="706"/>
      <c r="CT57" s="717"/>
      <c r="CU57" s="654"/>
      <c r="CV57" s="649"/>
      <c r="CW57" s="647"/>
      <c r="CX57" s="670"/>
      <c r="CY57" s="702"/>
      <c r="CZ57" s="726"/>
      <c r="DA57" s="654"/>
      <c r="DB57" s="649"/>
      <c r="DC57" s="647"/>
      <c r="DD57" s="671" t="s">
        <v>256</v>
      </c>
      <c r="DE57" s="644" t="str">
        <f>IF('除雪業務 (JV)'!N31="","",'除雪業務 (JV)'!N31)</f>
        <v/>
      </c>
      <c r="DF57" s="645" t="str">
        <f>IF('除雪業務 (JV)'!N36="","",'除雪業務 (JV)'!N36)</f>
        <v/>
      </c>
      <c r="DG57" s="653"/>
      <c r="DH57" s="649"/>
      <c r="DI57" s="653"/>
      <c r="DJ57" s="654"/>
      <c r="DK57" s="649"/>
      <c r="DL57" s="647"/>
      <c r="DM57" s="654"/>
      <c r="DN57" s="649"/>
      <c r="DO57" s="647"/>
      <c r="DP57" s="654"/>
      <c r="DQ57" s="649"/>
      <c r="DR57" s="647"/>
      <c r="DS57" s="654"/>
      <c r="DT57" s="649"/>
      <c r="DU57" s="647"/>
      <c r="DV57" s="654"/>
      <c r="DW57" s="649"/>
      <c r="DX57" s="647"/>
      <c r="DY57" s="653"/>
      <c r="DZ57" s="653"/>
      <c r="EA57" s="653"/>
      <c r="EB57" s="654"/>
      <c r="EC57" s="649"/>
      <c r="ED57" s="647"/>
      <c r="EE57" s="654"/>
      <c r="EF57" s="649"/>
      <c r="EG57" s="647"/>
      <c r="EH57" s="654"/>
      <c r="EI57" s="649"/>
      <c r="EJ57" s="647"/>
      <c r="EK57" s="654"/>
      <c r="EL57" s="649"/>
      <c r="EM57" s="647"/>
      <c r="EN57" s="654"/>
      <c r="EO57" s="649"/>
      <c r="EP57" s="647"/>
      <c r="EQ57" s="654"/>
      <c r="ER57" s="649"/>
      <c r="ES57" s="647"/>
      <c r="ET57" s="654"/>
      <c r="EU57" s="649"/>
      <c r="EV57" s="647"/>
      <c r="EW57" s="654"/>
      <c r="EX57" s="649"/>
      <c r="EY57" s="647"/>
      <c r="EZ57" s="654"/>
      <c r="FA57" s="649"/>
      <c r="FB57" s="647"/>
      <c r="FC57" s="654"/>
      <c r="FD57" s="649"/>
      <c r="FE57" s="647"/>
      <c r="FF57" s="654"/>
      <c r="FG57" s="649"/>
      <c r="FH57" s="647"/>
      <c r="FI57" s="654"/>
      <c r="FJ57" s="649"/>
      <c r="FK57" s="647"/>
    </row>
    <row r="58" spans="2:167" ht="21.75" customHeight="1">
      <c r="B58" s="223">
        <v>15</v>
      </c>
      <c r="C58" s="670"/>
      <c r="D58" s="649"/>
      <c r="E58" s="678"/>
      <c r="F58" s="670"/>
      <c r="G58" s="649"/>
      <c r="H58" s="678"/>
      <c r="I58" s="718" t="s">
        <v>549</v>
      </c>
      <c r="J58" s="704" t="str">
        <f>IF(J44="申請なし","",IF(同種工事施工実績!F27="","",同種工事施工実績!F27))</f>
        <v/>
      </c>
      <c r="K58" s="705" t="str">
        <f>IF(K44="申請なし","",IF(同種工事施工実績!M27="","",同種工事施工実績!M27))</f>
        <v/>
      </c>
      <c r="L58" s="654"/>
      <c r="M58" s="649"/>
      <c r="N58" s="647"/>
      <c r="O58" s="653"/>
      <c r="P58" s="649"/>
      <c r="Q58" s="653"/>
      <c r="R58" s="654"/>
      <c r="S58" s="649"/>
      <c r="T58" s="647"/>
      <c r="U58" s="654"/>
      <c r="V58" s="649"/>
      <c r="W58" s="647"/>
      <c r="X58" s="654"/>
      <c r="Y58" s="649"/>
      <c r="Z58" s="647"/>
      <c r="AA58" s="643" t="s">
        <v>549</v>
      </c>
      <c r="AB58" s="651" t="str">
        <f>IF(OR(AA34="配置なし",AB44="申請なし"),"",IF(同種工事施工経験!F29="","",同種工事施工経験!F29))</f>
        <v/>
      </c>
      <c r="AC58" s="652" t="str">
        <f>IF(OR(AA34="配置なし",AC44="申請なし"),"",IF(同種工事施工経験!M29="","",同種工事施工経験!M29))</f>
        <v/>
      </c>
      <c r="AD58" s="654"/>
      <c r="AE58" s="649"/>
      <c r="AF58" s="647"/>
      <c r="AG58" s="653"/>
      <c r="AH58" s="649"/>
      <c r="AI58" s="678"/>
      <c r="AJ58" s="654"/>
      <c r="AK58" s="649"/>
      <c r="AL58" s="647"/>
      <c r="AM58" s="654"/>
      <c r="AN58" s="649"/>
      <c r="AO58" s="647"/>
      <c r="AP58" s="654"/>
      <c r="AQ58" s="649"/>
      <c r="AR58" s="647"/>
      <c r="AS58" s="643" t="s">
        <v>549</v>
      </c>
      <c r="AT58" s="651" t="str">
        <f>IF(OR(AS34="配置なし",AT44="申請なし"),"",IF(同種工事施工経験!F157="","",同種工事施工経験!F157))</f>
        <v/>
      </c>
      <c r="AU58" s="652" t="str">
        <f>IF(OR(AS34="配置なし",AU44="申請なし"),"",IF(同種工事施工経験!M157="","",同種工事施工経験!M157))</f>
        <v/>
      </c>
      <c r="AV58" s="654"/>
      <c r="AW58" s="649"/>
      <c r="AX58" s="647"/>
      <c r="AY58" s="670"/>
      <c r="AZ58" s="649"/>
      <c r="BA58" s="678"/>
      <c r="BB58" s="654"/>
      <c r="BC58" s="649"/>
      <c r="BD58" s="647"/>
      <c r="BE58" s="654"/>
      <c r="BF58" s="649"/>
      <c r="BG58" s="647"/>
      <c r="BH58" s="654"/>
      <c r="BI58" s="649"/>
      <c r="BJ58" s="647"/>
      <c r="BK58" s="643" t="s">
        <v>549</v>
      </c>
      <c r="BL58" s="651" t="str">
        <f>IF(OR(BK34="配置なし",BL44="申請なし"),"",IF(同種工事施工経験!F210="","",同種工事施工経験!F210))</f>
        <v/>
      </c>
      <c r="BM58" s="652" t="str">
        <f>IF(OR(BK34="配置なし",BM44="申請なし"),"",IF(同種工事施工経験!M210="","",同種工事施工経験!M210))</f>
        <v/>
      </c>
      <c r="BN58" s="654"/>
      <c r="BO58" s="649"/>
      <c r="BP58" s="647"/>
      <c r="BQ58" s="654"/>
      <c r="BR58" s="649"/>
      <c r="BS58" s="678"/>
      <c r="BT58" s="654"/>
      <c r="BU58" s="649"/>
      <c r="BV58" s="647"/>
      <c r="BW58" s="654"/>
      <c r="BX58" s="649"/>
      <c r="BY58" s="647"/>
      <c r="BZ58" s="654"/>
      <c r="CA58" s="649"/>
      <c r="CB58" s="647"/>
      <c r="CC58" s="654"/>
      <c r="CD58" s="656"/>
      <c r="CE58" s="657"/>
      <c r="CF58" s="654"/>
      <c r="CG58" s="649"/>
      <c r="CH58" s="647"/>
      <c r="CI58" s="654"/>
      <c r="CJ58" s="649"/>
      <c r="CK58" s="647"/>
      <c r="CL58" s="654"/>
      <c r="CM58" s="656"/>
      <c r="CN58" s="657"/>
      <c r="CO58" s="654"/>
      <c r="CP58" s="649"/>
      <c r="CQ58" s="647"/>
      <c r="CR58" s="697"/>
      <c r="CS58" s="706"/>
      <c r="CT58" s="717"/>
      <c r="CU58" s="654"/>
      <c r="CV58" s="649"/>
      <c r="CW58" s="647"/>
      <c r="CX58" s="697"/>
      <c r="CY58" s="649"/>
      <c r="CZ58" s="678"/>
      <c r="DA58" s="654"/>
      <c r="DB58" s="649"/>
      <c r="DC58" s="647"/>
      <c r="DD58" s="671"/>
      <c r="DE58" s="649"/>
      <c r="DF58" s="647"/>
      <c r="DG58" s="719"/>
      <c r="DH58" s="706"/>
      <c r="DI58" s="719"/>
      <c r="DJ58" s="654"/>
      <c r="DK58" s="649"/>
      <c r="DL58" s="647"/>
      <c r="DM58" s="654"/>
      <c r="DN58" s="649"/>
      <c r="DO58" s="647"/>
      <c r="DP58" s="671"/>
      <c r="DQ58" s="706"/>
      <c r="DR58" s="707"/>
      <c r="DS58" s="654"/>
      <c r="DT58" s="649"/>
      <c r="DU58" s="647"/>
      <c r="DV58" s="654"/>
      <c r="DW58" s="649"/>
      <c r="DX58" s="647"/>
      <c r="DY58" s="653"/>
      <c r="DZ58" s="653"/>
      <c r="EA58" s="653"/>
      <c r="EB58" s="654"/>
      <c r="EC58" s="649"/>
      <c r="ED58" s="647"/>
      <c r="EE58" s="654"/>
      <c r="EF58" s="649"/>
      <c r="EG58" s="647"/>
      <c r="EH58" s="654"/>
      <c r="EI58" s="649"/>
      <c r="EJ58" s="647"/>
      <c r="EK58" s="654"/>
      <c r="EL58" s="649"/>
      <c r="EM58" s="647"/>
      <c r="EN58" s="654"/>
      <c r="EO58" s="649"/>
      <c r="EP58" s="647"/>
      <c r="EQ58" s="654"/>
      <c r="ER58" s="649"/>
      <c r="ES58" s="647"/>
      <c r="ET58" s="654"/>
      <c r="EU58" s="649"/>
      <c r="EV58" s="647"/>
      <c r="EW58" s="654"/>
      <c r="EX58" s="649"/>
      <c r="EY58" s="647"/>
      <c r="EZ58" s="654"/>
      <c r="FA58" s="649"/>
      <c r="FB58" s="647"/>
      <c r="FC58" s="654"/>
      <c r="FD58" s="649"/>
      <c r="FE58" s="647"/>
      <c r="FF58" s="654"/>
      <c r="FG58" s="649"/>
      <c r="FH58" s="647"/>
      <c r="FI58" s="654"/>
      <c r="FJ58" s="649"/>
      <c r="FK58" s="647"/>
    </row>
    <row r="59" spans="2:167" ht="21.75" customHeight="1">
      <c r="B59" s="223">
        <v>16</v>
      </c>
      <c r="C59" s="670"/>
      <c r="D59" s="649"/>
      <c r="E59" s="678"/>
      <c r="F59" s="670"/>
      <c r="G59" s="649"/>
      <c r="H59" s="678"/>
      <c r="I59" s="654" t="s">
        <v>550</v>
      </c>
      <c r="J59" s="651" t="str">
        <f>IF(J44="申請なし","",IF(同種工事施工実績!F28="","",同種工事施工実績!F28))</f>
        <v/>
      </c>
      <c r="K59" s="652" t="str">
        <f>IF(K44="申請なし","",IF(同種工事施工実績!M28="","",同種工事施工実績!M28))</f>
        <v/>
      </c>
      <c r="L59" s="654"/>
      <c r="M59" s="649"/>
      <c r="N59" s="647"/>
      <c r="O59" s="653"/>
      <c r="P59" s="649"/>
      <c r="Q59" s="653"/>
      <c r="R59" s="654"/>
      <c r="S59" s="649"/>
      <c r="T59" s="647"/>
      <c r="U59" s="654"/>
      <c r="V59" s="649"/>
      <c r="W59" s="647"/>
      <c r="X59" s="654"/>
      <c r="Y59" s="649"/>
      <c r="Z59" s="647"/>
      <c r="AA59" s="654" t="s">
        <v>550</v>
      </c>
      <c r="AB59" s="651" t="str">
        <f>IF(OR(AA34="配置なし",AB44="申請なし"),"",IF(同種工事施工経験!F30="","",同種工事施工経験!F30))</f>
        <v/>
      </c>
      <c r="AC59" s="652" t="str">
        <f>IF(OR(AA34="配置なし",AC44="申請なし"),"",IF(同種工事施工経験!M30="","",同種工事施工経験!M30))</f>
        <v/>
      </c>
      <c r="AD59" s="654"/>
      <c r="AE59" s="649"/>
      <c r="AF59" s="647"/>
      <c r="AG59" s="653"/>
      <c r="AH59" s="649"/>
      <c r="AI59" s="678"/>
      <c r="AJ59" s="654"/>
      <c r="AK59" s="649"/>
      <c r="AL59" s="647"/>
      <c r="AM59" s="654"/>
      <c r="AN59" s="649"/>
      <c r="AO59" s="647"/>
      <c r="AP59" s="654"/>
      <c r="AQ59" s="649"/>
      <c r="AR59" s="647"/>
      <c r="AS59" s="654" t="s">
        <v>550</v>
      </c>
      <c r="AT59" s="651" t="str">
        <f>IF(OR(AS34="配置なし",AT44="申請なし"),"",IF(同種工事施工経験!F158="","",同種工事施工経験!F158))</f>
        <v/>
      </c>
      <c r="AU59" s="652" t="str">
        <f>IF(OR(AS34="配置なし",AU44="申請なし"),"",IF(同種工事施工経験!M158="","",同種工事施工経験!M158))</f>
        <v/>
      </c>
      <c r="AV59" s="654"/>
      <c r="AW59" s="649"/>
      <c r="AX59" s="647"/>
      <c r="AY59" s="670"/>
      <c r="AZ59" s="649"/>
      <c r="BA59" s="678"/>
      <c r="BB59" s="654"/>
      <c r="BC59" s="649"/>
      <c r="BD59" s="647"/>
      <c r="BE59" s="654"/>
      <c r="BF59" s="649"/>
      <c r="BG59" s="647"/>
      <c r="BH59" s="654"/>
      <c r="BI59" s="649"/>
      <c r="BJ59" s="647"/>
      <c r="BK59" s="654" t="s">
        <v>550</v>
      </c>
      <c r="BL59" s="651" t="str">
        <f>IF(OR(BK34="配置なし",BL44="申請なし"),"",IF(同種工事施工経験!F211="","",同種工事施工経験!F211))</f>
        <v/>
      </c>
      <c r="BM59" s="652" t="str">
        <f>IF(OR(BK34="配置なし",BM44="申請なし"),"",IF(同種工事施工経験!M211="","",同種工事施工経験!M211))</f>
        <v/>
      </c>
      <c r="BN59" s="654"/>
      <c r="BO59" s="649"/>
      <c r="BP59" s="647"/>
      <c r="BQ59" s="654"/>
      <c r="BR59" s="649"/>
      <c r="BS59" s="678"/>
      <c r="BT59" s="654"/>
      <c r="BU59" s="649"/>
      <c r="BV59" s="647"/>
      <c r="BW59" s="654"/>
      <c r="BX59" s="649"/>
      <c r="BY59" s="647"/>
      <c r="BZ59" s="654"/>
      <c r="CA59" s="649"/>
      <c r="CB59" s="647"/>
      <c r="CC59" s="654"/>
      <c r="CD59" s="649"/>
      <c r="CE59" s="647"/>
      <c r="CF59" s="654"/>
      <c r="CG59" s="649"/>
      <c r="CH59" s="647"/>
      <c r="CI59" s="654"/>
      <c r="CJ59" s="649"/>
      <c r="CK59" s="647"/>
      <c r="CL59" s="654"/>
      <c r="CM59" s="649"/>
      <c r="CN59" s="647"/>
      <c r="CO59" s="654"/>
      <c r="CP59" s="649"/>
      <c r="CQ59" s="647"/>
      <c r="CR59" s="670"/>
      <c r="CS59" s="649"/>
      <c r="CT59" s="678"/>
      <c r="CU59" s="654"/>
      <c r="CV59" s="649"/>
      <c r="CW59" s="647"/>
      <c r="CX59" s="670"/>
      <c r="CY59" s="649"/>
      <c r="CZ59" s="678"/>
      <c r="DA59" s="654"/>
      <c r="DB59" s="649"/>
      <c r="DC59" s="647"/>
      <c r="DD59" s="654"/>
      <c r="DE59" s="649"/>
      <c r="DF59" s="647"/>
      <c r="DG59" s="653"/>
      <c r="DH59" s="649"/>
      <c r="DI59" s="653"/>
      <c r="DJ59" s="654"/>
      <c r="DK59" s="649"/>
      <c r="DL59" s="647"/>
      <c r="DM59" s="654"/>
      <c r="DN59" s="649"/>
      <c r="DO59" s="647"/>
      <c r="DP59" s="654"/>
      <c r="DQ59" s="649"/>
      <c r="DR59" s="647"/>
      <c r="DS59" s="654"/>
      <c r="DT59" s="649"/>
      <c r="DU59" s="647"/>
      <c r="DV59" s="654"/>
      <c r="DW59" s="649"/>
      <c r="DX59" s="647"/>
      <c r="DY59" s="653"/>
      <c r="DZ59" s="653"/>
      <c r="EA59" s="653"/>
      <c r="EB59" s="654"/>
      <c r="EC59" s="649"/>
      <c r="ED59" s="647"/>
      <c r="EE59" s="654"/>
      <c r="EF59" s="649"/>
      <c r="EG59" s="647"/>
      <c r="EH59" s="654"/>
      <c r="EI59" s="649"/>
      <c r="EJ59" s="647"/>
      <c r="EK59" s="654"/>
      <c r="EL59" s="649"/>
      <c r="EM59" s="647"/>
      <c r="EN59" s="654"/>
      <c r="EO59" s="649"/>
      <c r="EP59" s="647"/>
      <c r="EQ59" s="654"/>
      <c r="ER59" s="649"/>
      <c r="ES59" s="647"/>
      <c r="ET59" s="654"/>
      <c r="EU59" s="649"/>
      <c r="EV59" s="647"/>
      <c r="EW59" s="654"/>
      <c r="EX59" s="649"/>
      <c r="EY59" s="647"/>
      <c r="EZ59" s="654"/>
      <c r="FA59" s="649"/>
      <c r="FB59" s="647"/>
      <c r="FC59" s="654"/>
      <c r="FD59" s="649"/>
      <c r="FE59" s="647"/>
      <c r="FF59" s="654"/>
      <c r="FG59" s="649"/>
      <c r="FH59" s="647"/>
      <c r="FI59" s="654"/>
      <c r="FJ59" s="649"/>
      <c r="FK59" s="647"/>
    </row>
    <row r="60" spans="2:167" ht="21" customHeight="1">
      <c r="B60" s="223">
        <v>17</v>
      </c>
      <c r="C60" s="727"/>
      <c r="D60" s="728"/>
      <c r="E60" s="729"/>
      <c r="F60" s="727"/>
      <c r="G60" s="728"/>
      <c r="H60" s="729"/>
      <c r="I60" s="730" t="s">
        <v>551</v>
      </c>
      <c r="J60" s="731" t="str">
        <f>IF(J44="申請なし","",IF(同種工事施工実績!F18="","",同種工事施工実績!F18))</f>
        <v/>
      </c>
      <c r="K60" s="732" t="str">
        <f>IF(K44="申請なし","",IF(同種工事施工実績!M18="","",同種工事施工実績!M18))</f>
        <v/>
      </c>
      <c r="L60" s="730"/>
      <c r="M60" s="728"/>
      <c r="N60" s="733"/>
      <c r="O60" s="734"/>
      <c r="P60" s="728"/>
      <c r="Q60" s="734"/>
      <c r="R60" s="730"/>
      <c r="S60" s="728"/>
      <c r="T60" s="733"/>
      <c r="U60" s="730"/>
      <c r="V60" s="728"/>
      <c r="W60" s="733"/>
      <c r="X60" s="730"/>
      <c r="Y60" s="728"/>
      <c r="Z60" s="733"/>
      <c r="AA60" s="730" t="s">
        <v>551</v>
      </c>
      <c r="AB60" s="731" t="str">
        <f>IF(OR(AA34="配置なし",AB44="申請なし"),"",IF(同種工事施工経験!F19="","",同種工事施工経験!F19))</f>
        <v/>
      </c>
      <c r="AC60" s="732" t="str">
        <f>IF(OR(AA34="配置なし",AC44="申請なし"),"",IF(同種工事施工経験!M19="","",同種工事施工経験!M19))</f>
        <v/>
      </c>
      <c r="AD60" s="730"/>
      <c r="AE60" s="728"/>
      <c r="AF60" s="733"/>
      <c r="AG60" s="734"/>
      <c r="AH60" s="728"/>
      <c r="AI60" s="729"/>
      <c r="AJ60" s="730"/>
      <c r="AK60" s="728"/>
      <c r="AL60" s="733"/>
      <c r="AM60" s="730"/>
      <c r="AN60" s="728"/>
      <c r="AO60" s="733"/>
      <c r="AP60" s="730"/>
      <c r="AQ60" s="728"/>
      <c r="AR60" s="733"/>
      <c r="AS60" s="730" t="s">
        <v>551</v>
      </c>
      <c r="AT60" s="731" t="str">
        <f>IF(OR(AS34="配置なし",AT44="申請なし"),"",IF(同種工事施工経験!F147="","",同種工事施工経験!F147))</f>
        <v/>
      </c>
      <c r="AU60" s="732" t="str">
        <f>IF(OR(AS34="配置なし",AU44="申請なし"),"",IF(同種工事施工経験!M147="","",同種工事施工経験!M147))</f>
        <v/>
      </c>
      <c r="AV60" s="730"/>
      <c r="AW60" s="728"/>
      <c r="AX60" s="733"/>
      <c r="AY60" s="727"/>
      <c r="AZ60" s="728"/>
      <c r="BA60" s="729"/>
      <c r="BB60" s="730"/>
      <c r="BC60" s="728"/>
      <c r="BD60" s="733"/>
      <c r="BE60" s="730"/>
      <c r="BF60" s="728"/>
      <c r="BG60" s="733"/>
      <c r="BH60" s="730"/>
      <c r="BI60" s="728"/>
      <c r="BJ60" s="733"/>
      <c r="BK60" s="730" t="s">
        <v>551</v>
      </c>
      <c r="BL60" s="731" t="str">
        <f>IF(OR(BK34="配置なし",BL44="申請なし"),"",IF(同種工事施工経験!F200="","",同種工事施工経験!F200))</f>
        <v/>
      </c>
      <c r="BM60" s="732" t="str">
        <f>IF(OR(BK34="配置なし",BM44="申請なし"),"",IF(同種工事施工経験!M200="","",同種工事施工経験!M200))</f>
        <v/>
      </c>
      <c r="BN60" s="730"/>
      <c r="BO60" s="728"/>
      <c r="BP60" s="733"/>
      <c r="BQ60" s="730"/>
      <c r="BR60" s="728"/>
      <c r="BS60" s="729"/>
      <c r="BT60" s="730"/>
      <c r="BU60" s="728"/>
      <c r="BV60" s="733"/>
      <c r="BW60" s="730"/>
      <c r="BX60" s="728"/>
      <c r="BY60" s="733"/>
      <c r="BZ60" s="730"/>
      <c r="CA60" s="728"/>
      <c r="CB60" s="733"/>
      <c r="CC60" s="730"/>
      <c r="CD60" s="728"/>
      <c r="CE60" s="733"/>
      <c r="CF60" s="730"/>
      <c r="CG60" s="728"/>
      <c r="CH60" s="733"/>
      <c r="CI60" s="730"/>
      <c r="CJ60" s="728"/>
      <c r="CK60" s="733"/>
      <c r="CL60" s="730"/>
      <c r="CM60" s="728"/>
      <c r="CN60" s="733"/>
      <c r="CO60" s="730"/>
      <c r="CP60" s="728"/>
      <c r="CQ60" s="733"/>
      <c r="CR60" s="727"/>
      <c r="CS60" s="728"/>
      <c r="CT60" s="729"/>
      <c r="CU60" s="730"/>
      <c r="CV60" s="728"/>
      <c r="CW60" s="733"/>
      <c r="CX60" s="730"/>
      <c r="CY60" s="728"/>
      <c r="CZ60" s="733"/>
      <c r="DA60" s="730"/>
      <c r="DB60" s="728"/>
      <c r="DC60" s="733"/>
      <c r="DD60" s="730"/>
      <c r="DE60" s="728"/>
      <c r="DF60" s="733"/>
      <c r="DG60" s="734"/>
      <c r="DH60" s="728"/>
      <c r="DI60" s="734"/>
      <c r="DJ60" s="730"/>
      <c r="DK60" s="728"/>
      <c r="DL60" s="733"/>
      <c r="DM60" s="730"/>
      <c r="DN60" s="728"/>
      <c r="DO60" s="733"/>
      <c r="DP60" s="730"/>
      <c r="DQ60" s="728"/>
      <c r="DR60" s="733"/>
      <c r="DS60" s="730"/>
      <c r="DT60" s="728"/>
      <c r="DU60" s="733"/>
      <c r="DV60" s="730"/>
      <c r="DW60" s="728"/>
      <c r="DX60" s="733"/>
      <c r="DY60" s="734"/>
      <c r="DZ60" s="734"/>
      <c r="EA60" s="734"/>
      <c r="EB60" s="730"/>
      <c r="EC60" s="728"/>
      <c r="ED60" s="733"/>
      <c r="EE60" s="730"/>
      <c r="EF60" s="728"/>
      <c r="EG60" s="733"/>
      <c r="EH60" s="730"/>
      <c r="EI60" s="728"/>
      <c r="EJ60" s="733"/>
      <c r="EK60" s="730"/>
      <c r="EL60" s="728"/>
      <c r="EM60" s="733"/>
      <c r="EN60" s="730"/>
      <c r="EO60" s="728"/>
      <c r="EP60" s="733"/>
      <c r="EQ60" s="730"/>
      <c r="ER60" s="728"/>
      <c r="ES60" s="733"/>
      <c r="ET60" s="730"/>
      <c r="EU60" s="728"/>
      <c r="EV60" s="733"/>
      <c r="EW60" s="730"/>
      <c r="EX60" s="728"/>
      <c r="EY60" s="733"/>
      <c r="EZ60" s="730"/>
      <c r="FA60" s="728"/>
      <c r="FB60" s="733"/>
      <c r="FC60" s="730"/>
      <c r="FD60" s="728"/>
      <c r="FE60" s="733"/>
      <c r="FF60" s="730"/>
      <c r="FG60" s="728"/>
      <c r="FH60" s="733"/>
      <c r="FI60" s="730"/>
      <c r="FJ60" s="728"/>
      <c r="FK60" s="733"/>
    </row>
    <row r="62" spans="2:167" ht="14.25" customHeight="1">
      <c r="B62" s="226" t="s">
        <v>1390</v>
      </c>
      <c r="C62" s="225"/>
      <c r="D62" s="225"/>
      <c r="E62" s="225"/>
      <c r="F62" s="225"/>
      <c r="G62" s="225"/>
      <c r="H62" s="225"/>
      <c r="I62" s="225"/>
      <c r="J62" s="225"/>
      <c r="K62" s="225"/>
      <c r="L62" s="225"/>
      <c r="M62" s="225"/>
      <c r="N62" s="225"/>
      <c r="O62" s="225"/>
      <c r="P62" s="225"/>
      <c r="Q62" s="225"/>
    </row>
    <row r="63" spans="2:167" ht="14.25" customHeight="1">
      <c r="B63" s="446" t="s">
        <v>1391</v>
      </c>
      <c r="C63" s="225"/>
      <c r="D63" s="225"/>
      <c r="E63" s="225"/>
      <c r="F63" s="225"/>
      <c r="G63" s="225"/>
      <c r="H63" s="225"/>
      <c r="I63" s="225"/>
      <c r="J63" s="225"/>
      <c r="K63" s="225"/>
      <c r="L63" s="225"/>
      <c r="M63" s="225"/>
      <c r="N63" s="225"/>
      <c r="O63" s="225"/>
      <c r="P63" s="225"/>
      <c r="Q63" s="225"/>
    </row>
  </sheetData>
  <mergeCells count="597">
    <mergeCell ref="Y26:Z26"/>
    <mergeCell ref="Y27:Z27"/>
    <mergeCell ref="AE25:AF25"/>
    <mergeCell ref="Y25:Z25"/>
    <mergeCell ref="X21:X24"/>
    <mergeCell ref="Y39:Z42"/>
    <mergeCell ref="X39:X42"/>
    <mergeCell ref="X38:Z38"/>
    <mergeCell ref="X37:Z37"/>
    <mergeCell ref="AA37:AC37"/>
    <mergeCell ref="AA38:AC38"/>
    <mergeCell ref="AE41:AF41"/>
    <mergeCell ref="AE42:AF42"/>
    <mergeCell ref="AB39:AC39"/>
    <mergeCell ref="AB41:AC41"/>
    <mergeCell ref="AB42:AC42"/>
    <mergeCell ref="AD37:AF37"/>
    <mergeCell ref="AE32:AF32"/>
    <mergeCell ref="AD21:AD22"/>
    <mergeCell ref="AE21:AF22"/>
    <mergeCell ref="AE23:AF23"/>
    <mergeCell ref="AE24:AF24"/>
    <mergeCell ref="AE29:AF29"/>
    <mergeCell ref="AD26:AD28"/>
    <mergeCell ref="J21:K21"/>
    <mergeCell ref="L39:L40"/>
    <mergeCell ref="M39:N40"/>
    <mergeCell ref="M41:N41"/>
    <mergeCell ref="M42:N42"/>
    <mergeCell ref="M31:N31"/>
    <mergeCell ref="L21:L22"/>
    <mergeCell ref="M21:N22"/>
    <mergeCell ref="M23:N23"/>
    <mergeCell ref="M24:N24"/>
    <mergeCell ref="L38:N38"/>
    <mergeCell ref="I37:K37"/>
    <mergeCell ref="L37:N37"/>
    <mergeCell ref="I38:K38"/>
    <mergeCell ref="J39:K39"/>
    <mergeCell ref="J40:K40"/>
    <mergeCell ref="J41:K41"/>
    <mergeCell ref="J42:K42"/>
    <mergeCell ref="J24:K24"/>
    <mergeCell ref="J23:K23"/>
    <mergeCell ref="J22:K22"/>
    <mergeCell ref="AV21:AV22"/>
    <mergeCell ref="AW21:AX22"/>
    <mergeCell ref="AN26:AO26"/>
    <mergeCell ref="AT22:AU22"/>
    <mergeCell ref="BE39:BG42"/>
    <mergeCell ref="BH39:BH42"/>
    <mergeCell ref="BE37:BG37"/>
    <mergeCell ref="BB39:BD42"/>
    <mergeCell ref="BB38:BD38"/>
    <mergeCell ref="BE38:BG38"/>
    <mergeCell ref="AS37:AU37"/>
    <mergeCell ref="BH37:BJ37"/>
    <mergeCell ref="BH38:BJ38"/>
    <mergeCell ref="AP37:AR37"/>
    <mergeCell ref="AW24:AX24"/>
    <mergeCell ref="AV39:AV40"/>
    <mergeCell ref="AW39:AX40"/>
    <mergeCell ref="AQ26:AR26"/>
    <mergeCell ref="AM39:AO42"/>
    <mergeCell ref="AP38:AR38"/>
    <mergeCell ref="AP39:AP42"/>
    <mergeCell ref="AM38:AO38"/>
    <mergeCell ref="AZ40:BA40"/>
    <mergeCell ref="AZ41:BA41"/>
    <mergeCell ref="DE21:DF24"/>
    <mergeCell ref="BZ39:CB40"/>
    <mergeCell ref="BL39:BM39"/>
    <mergeCell ref="BL40:BM40"/>
    <mergeCell ref="BT37:BV37"/>
    <mergeCell ref="BR40:BS40"/>
    <mergeCell ref="BI27:BJ27"/>
    <mergeCell ref="BI39:BJ42"/>
    <mergeCell ref="BB37:BD37"/>
    <mergeCell ref="BK38:BM38"/>
    <mergeCell ref="BK37:BM37"/>
    <mergeCell ref="BL41:BM41"/>
    <mergeCell ref="BL42:BM42"/>
    <mergeCell ref="BL24:BM24"/>
    <mergeCell ref="BL23:BM23"/>
    <mergeCell ref="CU37:CW37"/>
    <mergeCell ref="BW37:BY37"/>
    <mergeCell ref="BZ37:CB37"/>
    <mergeCell ref="CU39:CU42"/>
    <mergeCell ref="CX37:CZ37"/>
    <mergeCell ref="BO30:BP30"/>
    <mergeCell ref="BR39:BS39"/>
    <mergeCell ref="CL26:CL27"/>
    <mergeCell ref="CF30:CF32"/>
    <mergeCell ref="G40:H40"/>
    <mergeCell ref="G41:H41"/>
    <mergeCell ref="C37:E37"/>
    <mergeCell ref="C38:E38"/>
    <mergeCell ref="D39:E39"/>
    <mergeCell ref="D40:E40"/>
    <mergeCell ref="D41:E41"/>
    <mergeCell ref="D42:E42"/>
    <mergeCell ref="G42:H42"/>
    <mergeCell ref="F37:H37"/>
    <mergeCell ref="F38:H38"/>
    <mergeCell ref="G39:H39"/>
    <mergeCell ref="U38:W38"/>
    <mergeCell ref="O37:Q37"/>
    <mergeCell ref="O38:Q38"/>
    <mergeCell ref="O39:O42"/>
    <mergeCell ref="P39:Q42"/>
    <mergeCell ref="R38:T38"/>
    <mergeCell ref="R39:T42"/>
    <mergeCell ref="V26:W26"/>
    <mergeCell ref="L26:L28"/>
    <mergeCell ref="M26:N28"/>
    <mergeCell ref="M29:N29"/>
    <mergeCell ref="M30:N30"/>
    <mergeCell ref="R37:T37"/>
    <mergeCell ref="U39:W42"/>
    <mergeCell ref="U37:W37"/>
    <mergeCell ref="G24:H24"/>
    <mergeCell ref="O21:O24"/>
    <mergeCell ref="P21:Q24"/>
    <mergeCell ref="U21:W24"/>
    <mergeCell ref="G21:H21"/>
    <mergeCell ref="M25:N25"/>
    <mergeCell ref="V25:W25"/>
    <mergeCell ref="P25:Q25"/>
    <mergeCell ref="C19:E19"/>
    <mergeCell ref="C20:E20"/>
    <mergeCell ref="D21:E21"/>
    <mergeCell ref="D22:E22"/>
    <mergeCell ref="D23:E23"/>
    <mergeCell ref="D24:E24"/>
    <mergeCell ref="G22:H22"/>
    <mergeCell ref="G23:H23"/>
    <mergeCell ref="I19:K19"/>
    <mergeCell ref="R20:T20"/>
    <mergeCell ref="L19:N19"/>
    <mergeCell ref="U19:W19"/>
    <mergeCell ref="I20:K20"/>
    <mergeCell ref="L20:N20"/>
    <mergeCell ref="U20:W20"/>
    <mergeCell ref="R19:T19"/>
    <mergeCell ref="CI19:CK19"/>
    <mergeCell ref="BB19:BD19"/>
    <mergeCell ref="BB20:BD20"/>
    <mergeCell ref="Y21:Z24"/>
    <mergeCell ref="BN20:BP20"/>
    <mergeCell ref="AJ19:AL19"/>
    <mergeCell ref="AJ20:AL20"/>
    <mergeCell ref="AP21:AP24"/>
    <mergeCell ref="AQ21:AR24"/>
    <mergeCell ref="BZ19:CB19"/>
    <mergeCell ref="X19:Z19"/>
    <mergeCell ref="AA19:AC19"/>
    <mergeCell ref="X20:Z20"/>
    <mergeCell ref="AA20:AC20"/>
    <mergeCell ref="AV20:AX20"/>
    <mergeCell ref="AG19:AI19"/>
    <mergeCell ref="AG20:AI20"/>
    <mergeCell ref="BI21:BJ24"/>
    <mergeCell ref="AM21:AO24"/>
    <mergeCell ref="AB24:AC24"/>
    <mergeCell ref="AB23:AC23"/>
    <mergeCell ref="AH21:AI21"/>
    <mergeCell ref="AH22:AI22"/>
    <mergeCell ref="AH23:AI23"/>
    <mergeCell ref="FI38:FK38"/>
    <mergeCell ref="FI39:FI42"/>
    <mergeCell ref="FJ39:FK42"/>
    <mergeCell ref="FF37:FH37"/>
    <mergeCell ref="FF38:FH38"/>
    <mergeCell ref="FF39:FF42"/>
    <mergeCell ref="FG39:FH42"/>
    <mergeCell ref="FG27:FH28"/>
    <mergeCell ref="FG29:FH29"/>
    <mergeCell ref="FG33:FH33"/>
    <mergeCell ref="FJ29:FK29"/>
    <mergeCell ref="FJ30:FK30"/>
    <mergeCell ref="FI31:FI32"/>
    <mergeCell ref="FJ31:FK32"/>
    <mergeCell ref="FF31:FF32"/>
    <mergeCell ref="FJ33:FK33"/>
    <mergeCell ref="FI37:FK37"/>
    <mergeCell ref="FG31:FH32"/>
    <mergeCell ref="FG30:FH30"/>
    <mergeCell ref="FF27:FF28"/>
    <mergeCell ref="FJ25:FK25"/>
    <mergeCell ref="FJ26:FK26"/>
    <mergeCell ref="FI27:FI28"/>
    <mergeCell ref="FJ27:FK28"/>
    <mergeCell ref="ET19:EV19"/>
    <mergeCell ref="FA27:FB27"/>
    <mergeCell ref="EZ19:FB19"/>
    <mergeCell ref="EZ20:FB20"/>
    <mergeCell ref="EZ21:EZ24"/>
    <mergeCell ref="FA21:FB24"/>
    <mergeCell ref="EZ28:EZ29"/>
    <mergeCell ref="FA28:FB29"/>
    <mergeCell ref="FD26:FE26"/>
    <mergeCell ref="FC27:FC28"/>
    <mergeCell ref="FD27:FE28"/>
    <mergeCell ref="FD29:FE29"/>
    <mergeCell ref="FF19:FH19"/>
    <mergeCell ref="EW21:EW24"/>
    <mergeCell ref="FC19:FE19"/>
    <mergeCell ref="FF20:FH20"/>
    <mergeCell ref="FG25:FH25"/>
    <mergeCell ref="FG26:FH26"/>
    <mergeCell ref="DS19:DU19"/>
    <mergeCell ref="DP21:DP24"/>
    <mergeCell ref="DQ21:DR24"/>
    <mergeCell ref="CR19:CT19"/>
    <mergeCell ref="DG19:DI19"/>
    <mergeCell ref="DG21:DG24"/>
    <mergeCell ref="DM19:DO19"/>
    <mergeCell ref="CO20:CQ20"/>
    <mergeCell ref="FI19:FK19"/>
    <mergeCell ref="FI20:FK20"/>
    <mergeCell ref="FI21:FI24"/>
    <mergeCell ref="FJ21:FK24"/>
    <mergeCell ref="CP21:CQ24"/>
    <mergeCell ref="DM20:DO20"/>
    <mergeCell ref="DG20:DI20"/>
    <mergeCell ref="DH21:DI24"/>
    <mergeCell ref="DM21:DO24"/>
    <mergeCell ref="EE21:EE24"/>
    <mergeCell ref="EF21:EG24"/>
    <mergeCell ref="DV21:DV24"/>
    <mergeCell ref="DW21:DX24"/>
    <mergeCell ref="FG21:FH24"/>
    <mergeCell ref="DY19:EA19"/>
    <mergeCell ref="EB19:ED19"/>
    <mergeCell ref="DM37:DO37"/>
    <mergeCell ref="CO37:CQ37"/>
    <mergeCell ref="BN37:BP37"/>
    <mergeCell ref="AY37:BA37"/>
    <mergeCell ref="AY38:BA38"/>
    <mergeCell ref="EW20:EY20"/>
    <mergeCell ref="EX21:EY24"/>
    <mergeCell ref="DV37:DX37"/>
    <mergeCell ref="EE37:EG37"/>
    <mergeCell ref="EX25:EY25"/>
    <mergeCell ref="EX26:EY26"/>
    <mergeCell ref="EE26:EE28"/>
    <mergeCell ref="DP20:DR20"/>
    <mergeCell ref="DP37:DR37"/>
    <mergeCell ref="EE20:EG20"/>
    <mergeCell ref="DV20:DX20"/>
    <mergeCell ref="ET20:EV20"/>
    <mergeCell ref="EF26:EF28"/>
    <mergeCell ref="EX27:EY27"/>
    <mergeCell ref="DS25:DT25"/>
    <mergeCell ref="DS20:DU20"/>
    <mergeCell ref="DW25:DX25"/>
    <mergeCell ref="DS21:DU24"/>
    <mergeCell ref="DJ20:DL20"/>
    <mergeCell ref="AZ42:BA42"/>
    <mergeCell ref="AW23:AX23"/>
    <mergeCell ref="DP39:DP42"/>
    <mergeCell ref="DQ39:DR42"/>
    <mergeCell ref="BN39:BN40"/>
    <mergeCell ref="BO39:BP40"/>
    <mergeCell ref="BO41:BP41"/>
    <mergeCell ref="BO42:BP42"/>
    <mergeCell ref="DG28:DI28"/>
    <mergeCell ref="DG30:DI30"/>
    <mergeCell ref="DG26:DI26"/>
    <mergeCell ref="CR21:CR24"/>
    <mergeCell ref="CS21:CT24"/>
    <mergeCell ref="CO21:CO24"/>
    <mergeCell ref="CR39:CR42"/>
    <mergeCell ref="CX28:CX29"/>
    <mergeCell ref="DC26:DC28"/>
    <mergeCell ref="CX21:CX24"/>
    <mergeCell ref="CY21:CZ24"/>
    <mergeCell ref="DB26:DB28"/>
    <mergeCell ref="DA26:DA28"/>
    <mergeCell ref="DD26:DD27"/>
    <mergeCell ref="DG37:DI37"/>
    <mergeCell ref="CC41:CE42"/>
    <mergeCell ref="DW26:DX26"/>
    <mergeCell ref="FC31:FC32"/>
    <mergeCell ref="FD31:FE32"/>
    <mergeCell ref="FD33:FE33"/>
    <mergeCell ref="FD30:FE30"/>
    <mergeCell ref="EU21:EV21"/>
    <mergeCell ref="EG26:EG28"/>
    <mergeCell ref="DJ21:DL24"/>
    <mergeCell ref="EU24:EV24"/>
    <mergeCell ref="EU23:EV23"/>
    <mergeCell ref="EU22:EV22"/>
    <mergeCell ref="DS29:DT29"/>
    <mergeCell ref="DS26:DT26"/>
    <mergeCell ref="DS27:DT27"/>
    <mergeCell ref="DS28:DT28"/>
    <mergeCell ref="FC21:FC24"/>
    <mergeCell ref="FD21:FE24"/>
    <mergeCell ref="FA25:FB25"/>
    <mergeCell ref="FD25:FE25"/>
    <mergeCell ref="FA26:FB26"/>
    <mergeCell ref="DZ26:EA26"/>
    <mergeCell ref="EC26:ED26"/>
    <mergeCell ref="EC27:ED27"/>
    <mergeCell ref="EC28:ED28"/>
    <mergeCell ref="AM19:AO19"/>
    <mergeCell ref="AP19:AR19"/>
    <mergeCell ref="AS19:AU19"/>
    <mergeCell ref="AV19:AX19"/>
    <mergeCell ref="AD20:AF20"/>
    <mergeCell ref="AM20:AO20"/>
    <mergeCell ref="AP20:AR20"/>
    <mergeCell ref="AS20:AU20"/>
    <mergeCell ref="FF21:FF24"/>
    <mergeCell ref="FC20:FE20"/>
    <mergeCell ref="EH20:EJ20"/>
    <mergeCell ref="DP19:DR19"/>
    <mergeCell ref="EH19:EJ19"/>
    <mergeCell ref="EW19:EY19"/>
    <mergeCell ref="EE19:EG19"/>
    <mergeCell ref="DV19:DX19"/>
    <mergeCell ref="CX19:CZ19"/>
    <mergeCell ref="DD19:DF19"/>
    <mergeCell ref="CR20:CT20"/>
    <mergeCell ref="DA19:DC19"/>
    <mergeCell ref="DA20:DC20"/>
    <mergeCell ref="DD20:DF20"/>
    <mergeCell ref="DD21:DD24"/>
    <mergeCell ref="DJ19:DL19"/>
    <mergeCell ref="EH38:EJ38"/>
    <mergeCell ref="EH39:EJ42"/>
    <mergeCell ref="DS37:DU37"/>
    <mergeCell ref="DS38:DU38"/>
    <mergeCell ref="DS39:DU42"/>
    <mergeCell ref="DJ37:DL37"/>
    <mergeCell ref="DJ38:DL38"/>
    <mergeCell ref="DJ39:DL42"/>
    <mergeCell ref="F19:H19"/>
    <mergeCell ref="O19:Q19"/>
    <mergeCell ref="BW20:BY20"/>
    <mergeCell ref="F20:H20"/>
    <mergeCell ref="O20:Q20"/>
    <mergeCell ref="AY19:BA19"/>
    <mergeCell ref="AY20:BA20"/>
    <mergeCell ref="BH20:BJ20"/>
    <mergeCell ref="BK20:BM20"/>
    <mergeCell ref="BE19:BG19"/>
    <mergeCell ref="BH19:BJ19"/>
    <mergeCell ref="BK19:BM19"/>
    <mergeCell ref="BN19:BP19"/>
    <mergeCell ref="BW19:BY19"/>
    <mergeCell ref="BE20:BG20"/>
    <mergeCell ref="AD19:AF19"/>
    <mergeCell ref="CL39:CN40"/>
    <mergeCell ref="DM39:DO42"/>
    <mergeCell ref="CS39:CT42"/>
    <mergeCell ref="CV39:CW42"/>
    <mergeCell ref="CX39:CX42"/>
    <mergeCell ref="DA38:DC38"/>
    <mergeCell ref="CR38:CT38"/>
    <mergeCell ref="CU38:CW38"/>
    <mergeCell ref="CO38:CQ38"/>
    <mergeCell ref="CP39:CQ42"/>
    <mergeCell ref="DB39:DC42"/>
    <mergeCell ref="CL41:CN42"/>
    <mergeCell ref="CL38:CN38"/>
    <mergeCell ref="CO39:CO42"/>
    <mergeCell ref="CY39:CZ42"/>
    <mergeCell ref="DD39:DD42"/>
    <mergeCell ref="DE39:DF42"/>
    <mergeCell ref="DA39:DA42"/>
    <mergeCell ref="EE39:EE42"/>
    <mergeCell ref="DH39:DI42"/>
    <mergeCell ref="DG39:DG42"/>
    <mergeCell ref="DM38:DO38"/>
    <mergeCell ref="DY39:DY42"/>
    <mergeCell ref="DZ39:EA42"/>
    <mergeCell ref="EB39:EB41"/>
    <mergeCell ref="EC39:ED41"/>
    <mergeCell ref="EC42:ED42"/>
    <mergeCell ref="DW39:DX42"/>
    <mergeCell ref="DV39:DV42"/>
    <mergeCell ref="DG38:DI38"/>
    <mergeCell ref="DP38:DR38"/>
    <mergeCell ref="CC26:CC27"/>
    <mergeCell ref="CC28:CC29"/>
    <mergeCell ref="FC37:FE37"/>
    <mergeCell ref="FC38:FE38"/>
    <mergeCell ref="FC39:FC42"/>
    <mergeCell ref="FD39:FE42"/>
    <mergeCell ref="EH37:EJ37"/>
    <mergeCell ref="EW37:EY37"/>
    <mergeCell ref="EW38:EY38"/>
    <mergeCell ref="EZ37:FB37"/>
    <mergeCell ref="EZ38:FB38"/>
    <mergeCell ref="EZ39:EZ42"/>
    <mergeCell ref="FA39:FB42"/>
    <mergeCell ref="ET37:EV37"/>
    <mergeCell ref="EU39:EV39"/>
    <mergeCell ref="EU40:EV40"/>
    <mergeCell ref="EU41:EV41"/>
    <mergeCell ref="EU42:EV42"/>
    <mergeCell ref="ET38:EV38"/>
    <mergeCell ref="EW39:EW42"/>
    <mergeCell ref="EX39:EY42"/>
    <mergeCell ref="DV38:DX38"/>
    <mergeCell ref="EE38:EG38"/>
    <mergeCell ref="EF39:EG42"/>
    <mergeCell ref="BR41:BS41"/>
    <mergeCell ref="BT39:BV42"/>
    <mergeCell ref="BX39:BY42"/>
    <mergeCell ref="BW39:BW42"/>
    <mergeCell ref="BT38:BV38"/>
    <mergeCell ref="BQ38:BS38"/>
    <mergeCell ref="CI29:CI30"/>
    <mergeCell ref="BZ41:CB42"/>
    <mergeCell ref="BR42:BS42"/>
    <mergeCell ref="CC37:CE37"/>
    <mergeCell ref="CF37:CH37"/>
    <mergeCell ref="CC39:CE40"/>
    <mergeCell ref="CI41:CK42"/>
    <mergeCell ref="BW38:BY38"/>
    <mergeCell ref="CI39:CK40"/>
    <mergeCell ref="CG39:CH42"/>
    <mergeCell ref="CF39:CF42"/>
    <mergeCell ref="CI38:CK38"/>
    <mergeCell ref="CC38:CE38"/>
    <mergeCell ref="BZ38:CB38"/>
    <mergeCell ref="CF38:CH38"/>
    <mergeCell ref="BO29:BP29"/>
    <mergeCell ref="AW30:AX30"/>
    <mergeCell ref="BZ29:BZ30"/>
    <mergeCell ref="CA26:CB26"/>
    <mergeCell ref="BQ37:BS37"/>
    <mergeCell ref="BW30:BW32"/>
    <mergeCell ref="BX30:BX32"/>
    <mergeCell ref="BO31:BP31"/>
    <mergeCell ref="BO32:BP32"/>
    <mergeCell ref="AV37:AX37"/>
    <mergeCell ref="AW29:AX29"/>
    <mergeCell ref="AW26:AX28"/>
    <mergeCell ref="AW31:AX31"/>
    <mergeCell ref="AW32:AX32"/>
    <mergeCell ref="BN38:BP38"/>
    <mergeCell ref="CA28:CB28"/>
    <mergeCell ref="CA27:CB27"/>
    <mergeCell ref="DA21:DA24"/>
    <mergeCell ref="DB21:DC24"/>
    <mergeCell ref="CX26:CX27"/>
    <mergeCell ref="BF26:BG26"/>
    <mergeCell ref="BI26:BJ26"/>
    <mergeCell ref="BN26:BN28"/>
    <mergeCell ref="BO26:BP28"/>
    <mergeCell ref="CC30:CC31"/>
    <mergeCell ref="BY30:BY32"/>
    <mergeCell ref="BO23:BP23"/>
    <mergeCell ref="BO24:BP24"/>
    <mergeCell ref="BR24:BS24"/>
    <mergeCell ref="CG30:CG32"/>
    <mergeCell ref="CF21:CF24"/>
    <mergeCell ref="CL23:CN24"/>
    <mergeCell ref="CM25:CN25"/>
    <mergeCell ref="CL28:CL29"/>
    <mergeCell ref="CI21:CK22"/>
    <mergeCell ref="CI23:CK24"/>
    <mergeCell ref="CL21:CN22"/>
    <mergeCell ref="CU21:CU24"/>
    <mergeCell ref="CJ25:CK25"/>
    <mergeCell ref="CJ26:CK26"/>
    <mergeCell ref="CJ27:CK27"/>
    <mergeCell ref="CJ28:CK28"/>
    <mergeCell ref="CH30:CH32"/>
    <mergeCell ref="CI37:CK37"/>
    <mergeCell ref="DD38:DF38"/>
    <mergeCell ref="CX38:CZ38"/>
    <mergeCell ref="CW26:CW28"/>
    <mergeCell ref="DA37:DC37"/>
    <mergeCell ref="CU26:CU28"/>
    <mergeCell ref="DD28:DD29"/>
    <mergeCell ref="CL37:CN37"/>
    <mergeCell ref="CR37:CT37"/>
    <mergeCell ref="DD37:DF37"/>
    <mergeCell ref="CG21:CH24"/>
    <mergeCell ref="CF19:CH19"/>
    <mergeCell ref="CC19:CE19"/>
    <mergeCell ref="CC20:CE20"/>
    <mergeCell ref="BZ20:CB20"/>
    <mergeCell ref="CV21:CW24"/>
    <mergeCell ref="CU20:CW20"/>
    <mergeCell ref="BF25:BG25"/>
    <mergeCell ref="BZ21:CB22"/>
    <mergeCell ref="BZ23:CB24"/>
    <mergeCell ref="CC21:CE22"/>
    <mergeCell ref="BI25:BJ25"/>
    <mergeCell ref="BX21:BY24"/>
    <mergeCell ref="BE21:BG24"/>
    <mergeCell ref="BH21:BH24"/>
    <mergeCell ref="BO25:BP25"/>
    <mergeCell ref="CA25:CB25"/>
    <mergeCell ref="CC23:CE24"/>
    <mergeCell ref="CD25:CE25"/>
    <mergeCell ref="BW21:BW24"/>
    <mergeCell ref="BL21:BM21"/>
    <mergeCell ref="BL22:BM22"/>
    <mergeCell ref="BN21:BN22"/>
    <mergeCell ref="BO21:BP22"/>
    <mergeCell ref="CX20:CZ20"/>
    <mergeCell ref="CO19:CQ19"/>
    <mergeCell ref="CV26:CV28"/>
    <mergeCell ref="AZ21:BA21"/>
    <mergeCell ref="AZ22:BA22"/>
    <mergeCell ref="AZ23:BA23"/>
    <mergeCell ref="AZ24:BA24"/>
    <mergeCell ref="AZ39:BA39"/>
    <mergeCell ref="AQ25:AR25"/>
    <mergeCell ref="AW25:AX25"/>
    <mergeCell ref="AV26:AV28"/>
    <mergeCell ref="AT23:AU23"/>
    <mergeCell ref="CL20:CN20"/>
    <mergeCell ref="CU19:CW19"/>
    <mergeCell ref="BQ19:BS19"/>
    <mergeCell ref="BT19:BV19"/>
    <mergeCell ref="CI20:CK20"/>
    <mergeCell ref="CL19:CN19"/>
    <mergeCell ref="BR21:BS21"/>
    <mergeCell ref="BR22:BS22"/>
    <mergeCell ref="BR23:BS23"/>
    <mergeCell ref="BQ20:BS20"/>
    <mergeCell ref="CF20:CH20"/>
    <mergeCell ref="BT20:BV20"/>
    <mergeCell ref="AT39:AU39"/>
    <mergeCell ref="AT41:AU41"/>
    <mergeCell ref="AT42:AU42"/>
    <mergeCell ref="AT24:AU24"/>
    <mergeCell ref="AV38:AX38"/>
    <mergeCell ref="AB21:AC21"/>
    <mergeCell ref="AB22:AC22"/>
    <mergeCell ref="AT40:AU40"/>
    <mergeCell ref="AT21:AU21"/>
    <mergeCell ref="AB40:AC40"/>
    <mergeCell ref="AS38:AU38"/>
    <mergeCell ref="AH24:AI24"/>
    <mergeCell ref="AE26:AF28"/>
    <mergeCell ref="AJ39:AL42"/>
    <mergeCell ref="AE30:AF30"/>
    <mergeCell ref="AJ37:AL37"/>
    <mergeCell ref="AH39:AI39"/>
    <mergeCell ref="AH40:AI40"/>
    <mergeCell ref="AH41:AI41"/>
    <mergeCell ref="AH42:AI42"/>
    <mergeCell ref="AN25:AO25"/>
    <mergeCell ref="AQ27:AR27"/>
    <mergeCell ref="AW41:AX41"/>
    <mergeCell ref="AW42:AX42"/>
    <mergeCell ref="AG37:AI37"/>
    <mergeCell ref="AD38:AF38"/>
    <mergeCell ref="AG38:AI38"/>
    <mergeCell ref="AJ38:AL38"/>
    <mergeCell ref="AD39:AD40"/>
    <mergeCell ref="AE39:AF40"/>
    <mergeCell ref="AE31:AF31"/>
    <mergeCell ref="AQ39:AR42"/>
    <mergeCell ref="AM37:AO37"/>
    <mergeCell ref="DY20:EA20"/>
    <mergeCell ref="EB20:ED20"/>
    <mergeCell ref="DY21:DY24"/>
    <mergeCell ref="DZ21:EA24"/>
    <mergeCell ref="EB21:EB23"/>
    <mergeCell ref="EC21:ED23"/>
    <mergeCell ref="EC24:ED24"/>
    <mergeCell ref="DZ25:EA25"/>
    <mergeCell ref="EC25:ED25"/>
    <mergeCell ref="EC29:ED29"/>
    <mergeCell ref="EC30:ED30"/>
    <mergeCell ref="EC31:ED31"/>
    <mergeCell ref="EC32:ED32"/>
    <mergeCell ref="EC33:ED33"/>
    <mergeCell ref="DY37:EA37"/>
    <mergeCell ref="EB37:ED37"/>
    <mergeCell ref="DY38:EA38"/>
    <mergeCell ref="EB38:ED38"/>
    <mergeCell ref="EK38:EM38"/>
    <mergeCell ref="EN38:EP38"/>
    <mergeCell ref="EQ38:ES38"/>
    <mergeCell ref="EK39:EM42"/>
    <mergeCell ref="EN39:EP42"/>
    <mergeCell ref="EQ39:ES42"/>
    <mergeCell ref="EK19:EM19"/>
    <mergeCell ref="EN19:EP19"/>
    <mergeCell ref="EQ19:ES19"/>
    <mergeCell ref="EK20:EM20"/>
    <mergeCell ref="EN20:EP20"/>
    <mergeCell ref="EQ20:ES20"/>
    <mergeCell ref="EK37:EM37"/>
    <mergeCell ref="EN37:EP37"/>
    <mergeCell ref="EQ37:ES37"/>
  </mergeCells>
  <phoneticPr fontId="2"/>
  <pageMargins left="0.70866141732283472" right="0" top="0.74803149606299213" bottom="0.74803149606299213" header="0.31496062992125984" footer="0.31496062992125984"/>
  <pageSetup paperSize="8" scale="38" fitToWidth="0" pageOrder="overThenDown" orientation="landscape" r:id="rId1"/>
  <colBreaks count="2" manualBreakCount="2">
    <brk id="38" max="1048575" man="1"/>
    <brk id="95"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92D050"/>
  </sheetPr>
  <dimension ref="A1:AB47"/>
  <sheetViews>
    <sheetView view="pageBreakPreview" zoomScaleNormal="100" zoomScaleSheetLayoutView="100" workbookViewId="0">
      <selection sqref="A1:F1"/>
    </sheetView>
  </sheetViews>
  <sheetFormatPr defaultColWidth="9" defaultRowHeight="13"/>
  <cols>
    <col min="1" max="1" width="5.6328125" style="3" customWidth="1"/>
    <col min="2" max="16" width="5.08984375" style="3" customWidth="1"/>
    <col min="17" max="18" width="5.26953125" style="3" customWidth="1"/>
    <col min="19" max="16384" width="9" style="3"/>
  </cols>
  <sheetData>
    <row r="1" spans="1:22">
      <c r="A1" s="943" t="str">
        <f>CONCATENATE("（様式－",発注者入力シート!E20,"）")</f>
        <v>（様式－）</v>
      </c>
      <c r="B1" s="943"/>
      <c r="C1" s="943"/>
      <c r="D1" s="943"/>
      <c r="E1" s="943"/>
      <c r="F1" s="943"/>
      <c r="R1" s="2"/>
      <c r="U1" s="3" t="s">
        <v>429</v>
      </c>
    </row>
    <row r="2" spans="1:22">
      <c r="A2" s="943" t="str">
        <f>CONCATENATE("評価項目",発注者入力シート!F20,"－",発注者入力シート!G20)</f>
        <v>評価項目－</v>
      </c>
      <c r="B2" s="943"/>
      <c r="C2" s="943"/>
      <c r="D2" s="943"/>
      <c r="F2" s="1203" t="s">
        <v>880</v>
      </c>
      <c r="G2" s="1203"/>
      <c r="H2" s="1202" t="str">
        <f>IF(企業入力シート!C5="","",企業入力シート!C5)</f>
        <v>○○共同企業体</v>
      </c>
      <c r="I2" s="1202"/>
      <c r="J2" s="1202"/>
      <c r="K2" s="1202"/>
      <c r="L2" s="1202"/>
      <c r="M2" s="1202"/>
      <c r="N2" s="1202"/>
      <c r="O2" s="1202"/>
      <c r="P2" s="1202"/>
      <c r="Q2" s="1202"/>
      <c r="U2" s="3" t="s">
        <v>430</v>
      </c>
    </row>
    <row r="3" spans="1:22">
      <c r="A3" s="2"/>
      <c r="B3" s="2"/>
      <c r="C3" s="2"/>
      <c r="D3" s="2"/>
      <c r="E3" s="6"/>
      <c r="F3" s="6"/>
      <c r="G3" s="6"/>
      <c r="H3" s="2"/>
      <c r="I3" s="2"/>
      <c r="J3" s="2"/>
      <c r="K3" s="2"/>
      <c r="L3" s="2"/>
      <c r="M3" s="2"/>
      <c r="N3" s="2"/>
      <c r="O3" s="2"/>
      <c r="P3" s="2"/>
      <c r="Q3" s="2"/>
      <c r="U3" s="107"/>
      <c r="V3" s="3" t="s">
        <v>431</v>
      </c>
    </row>
    <row r="4" spans="1:22" ht="14">
      <c r="A4" s="1206" t="s">
        <v>3</v>
      </c>
      <c r="B4" s="1206"/>
      <c r="C4" s="1206"/>
      <c r="D4" s="1206"/>
      <c r="E4" s="1206"/>
      <c r="F4" s="1206"/>
      <c r="G4" s="1206"/>
      <c r="H4" s="1206"/>
      <c r="I4" s="1206"/>
      <c r="J4" s="1206"/>
      <c r="K4" s="1206"/>
      <c r="L4" s="1206"/>
      <c r="M4" s="1206"/>
      <c r="N4" s="1206"/>
      <c r="O4" s="1206"/>
      <c r="P4" s="1206"/>
      <c r="Q4" s="1206"/>
      <c r="R4" s="142"/>
      <c r="U4" s="102"/>
      <c r="V4" s="3" t="s">
        <v>547</v>
      </c>
    </row>
    <row r="5" spans="1:22">
      <c r="A5" s="779" t="s">
        <v>210</v>
      </c>
      <c r="B5" s="1222" t="str">
        <f>IF(発注者入力シート!C20="","",発注者入力シート!C20)</f>
        <v/>
      </c>
      <c r="C5" s="1222"/>
      <c r="D5" s="1222"/>
      <c r="E5" s="1222"/>
      <c r="F5" s="1222"/>
      <c r="G5" s="1222"/>
      <c r="H5" s="1222"/>
      <c r="I5" s="1222"/>
      <c r="J5" s="1222"/>
      <c r="K5" s="1222"/>
      <c r="L5" s="1222"/>
      <c r="M5" s="1222"/>
      <c r="N5" s="1222"/>
      <c r="O5" s="1222"/>
      <c r="P5" s="1222"/>
      <c r="Q5" s="1223"/>
      <c r="R5" s="2"/>
    </row>
    <row r="6" spans="1:22">
      <c r="A6" s="1228" t="s">
        <v>4</v>
      </c>
      <c r="B6" s="1228"/>
      <c r="C6" s="1228"/>
      <c r="D6" s="1228"/>
      <c r="E6" s="1228"/>
      <c r="F6" s="1228"/>
      <c r="G6" s="1228"/>
      <c r="H6" s="113" t="s">
        <v>820</v>
      </c>
      <c r="I6" s="113"/>
      <c r="J6" s="113"/>
      <c r="K6" s="113"/>
      <c r="L6" s="113"/>
      <c r="M6" s="113"/>
      <c r="N6" s="113"/>
      <c r="O6" s="113"/>
      <c r="P6" s="113"/>
      <c r="Q6" s="114"/>
      <c r="U6" s="3" t="s">
        <v>433</v>
      </c>
    </row>
    <row r="7" spans="1:22">
      <c r="A7" s="1228"/>
      <c r="B7" s="1228"/>
      <c r="C7" s="1228"/>
      <c r="D7" s="1228"/>
      <c r="E7" s="1228"/>
      <c r="F7" s="1228"/>
      <c r="G7" s="1228"/>
      <c r="H7" s="1227"/>
      <c r="I7" s="1227"/>
      <c r="J7" s="1227"/>
      <c r="K7" s="1227"/>
      <c r="L7" s="1227"/>
      <c r="M7" s="115" t="s">
        <v>546</v>
      </c>
      <c r="N7" s="115"/>
      <c r="O7" s="115"/>
      <c r="P7" s="115"/>
      <c r="Q7" s="116"/>
      <c r="U7" s="104"/>
      <c r="V7" s="3" t="s">
        <v>434</v>
      </c>
    </row>
    <row r="8" spans="1:22">
      <c r="A8" s="1226" t="s">
        <v>819</v>
      </c>
      <c r="B8" s="1226"/>
      <c r="C8" s="1226"/>
      <c r="D8" s="1226"/>
      <c r="E8" s="1226"/>
      <c r="F8" s="1226"/>
      <c r="G8" s="1226"/>
      <c r="H8" s="735" t="s">
        <v>1392</v>
      </c>
      <c r="I8" s="113"/>
      <c r="J8" s="113"/>
      <c r="K8" s="113"/>
      <c r="L8" s="113"/>
      <c r="M8" s="113"/>
      <c r="N8" s="113"/>
      <c r="O8" s="113"/>
      <c r="P8" s="113"/>
      <c r="Q8" s="114"/>
      <c r="U8" s="105"/>
      <c r="V8" s="3" t="s">
        <v>432</v>
      </c>
    </row>
    <row r="9" spans="1:22">
      <c r="A9" s="1226"/>
      <c r="B9" s="1226"/>
      <c r="C9" s="1226"/>
      <c r="D9" s="1226"/>
      <c r="E9" s="1226"/>
      <c r="F9" s="1226"/>
      <c r="G9" s="1226"/>
      <c r="H9" s="1229"/>
      <c r="I9" s="1227"/>
      <c r="J9" s="1227"/>
      <c r="K9" s="1227"/>
      <c r="L9" s="1227"/>
      <c r="M9" s="115"/>
      <c r="N9" s="115"/>
      <c r="O9" s="115"/>
      <c r="P9" s="115"/>
      <c r="Q9" s="116"/>
    </row>
    <row r="10" spans="1:22">
      <c r="A10" s="117" t="s">
        <v>6</v>
      </c>
      <c r="Q10" s="118"/>
    </row>
    <row r="11" spans="1:22">
      <c r="A11" s="117" t="s">
        <v>7</v>
      </c>
      <c r="Q11" s="118"/>
      <c r="U11" s="109" t="s">
        <v>435</v>
      </c>
    </row>
    <row r="12" spans="1:22">
      <c r="A12" s="263" t="s">
        <v>817</v>
      </c>
      <c r="B12" s="157" t="s">
        <v>818</v>
      </c>
      <c r="C12" s="157"/>
      <c r="D12" s="157"/>
      <c r="E12" s="157"/>
      <c r="F12" s="157"/>
      <c r="G12" s="157"/>
      <c r="H12" s="157"/>
      <c r="I12" s="157"/>
      <c r="J12" s="157"/>
      <c r="K12" s="157"/>
      <c r="L12" s="157"/>
      <c r="M12" s="157"/>
      <c r="N12" s="157"/>
      <c r="O12" s="157"/>
      <c r="P12" s="157"/>
      <c r="Q12" s="264"/>
      <c r="U12" s="109" t="s">
        <v>436</v>
      </c>
    </row>
    <row r="13" spans="1:22">
      <c r="A13" s="263" t="s">
        <v>817</v>
      </c>
      <c r="B13" s="1224" t="s">
        <v>1427</v>
      </c>
      <c r="C13" s="1224"/>
      <c r="D13" s="1224"/>
      <c r="E13" s="1224"/>
      <c r="F13" s="1224"/>
      <c r="G13" s="1224"/>
      <c r="H13" s="1224"/>
      <c r="I13" s="1224"/>
      <c r="J13" s="1224"/>
      <c r="K13" s="1224"/>
      <c r="L13" s="1224"/>
      <c r="M13" s="1224"/>
      <c r="N13" s="1224"/>
      <c r="O13" s="1224"/>
      <c r="P13" s="1224"/>
      <c r="Q13" s="1225"/>
      <c r="U13" s="109" t="s">
        <v>825</v>
      </c>
    </row>
    <row r="14" spans="1:22">
      <c r="A14" s="265"/>
      <c r="B14" s="1224"/>
      <c r="C14" s="1224"/>
      <c r="D14" s="1224"/>
      <c r="E14" s="1224"/>
      <c r="F14" s="1224"/>
      <c r="G14" s="1224"/>
      <c r="H14" s="1224"/>
      <c r="I14" s="1224"/>
      <c r="J14" s="1224"/>
      <c r="K14" s="1224"/>
      <c r="L14" s="1224"/>
      <c r="M14" s="1224"/>
      <c r="N14" s="1224"/>
      <c r="O14" s="1224"/>
      <c r="P14" s="1224"/>
      <c r="Q14" s="1225"/>
      <c r="U14" s="109" t="s">
        <v>961</v>
      </c>
    </row>
    <row r="15" spans="1:22">
      <c r="A15" s="265"/>
      <c r="B15" s="1224"/>
      <c r="C15" s="1224"/>
      <c r="D15" s="1224"/>
      <c r="E15" s="1224"/>
      <c r="F15" s="1224"/>
      <c r="G15" s="1224"/>
      <c r="H15" s="1224"/>
      <c r="I15" s="1224"/>
      <c r="J15" s="1224"/>
      <c r="K15" s="1224"/>
      <c r="L15" s="1224"/>
      <c r="M15" s="1224"/>
      <c r="N15" s="1224"/>
      <c r="O15" s="1224"/>
      <c r="P15" s="1224"/>
      <c r="Q15" s="1225"/>
      <c r="V15" s="109"/>
    </row>
    <row r="16" spans="1:22">
      <c r="A16" s="263" t="s">
        <v>1375</v>
      </c>
      <c r="B16" s="1204" t="s">
        <v>1376</v>
      </c>
      <c r="C16" s="1204"/>
      <c r="D16" s="1204"/>
      <c r="E16" s="1204"/>
      <c r="F16" s="1204"/>
      <c r="G16" s="1204"/>
      <c r="H16" s="1204"/>
      <c r="I16" s="1204"/>
      <c r="J16" s="1204"/>
      <c r="K16" s="1204"/>
      <c r="L16" s="1204"/>
      <c r="M16" s="1204"/>
      <c r="N16" s="1204"/>
      <c r="O16" s="1204"/>
      <c r="P16" s="1204"/>
      <c r="Q16" s="1205"/>
      <c r="U16" s="109" t="s">
        <v>823</v>
      </c>
      <c r="V16" s="109"/>
    </row>
    <row r="17" spans="1:28" ht="13.5" customHeight="1">
      <c r="A17" s="263"/>
      <c r="B17" s="1204"/>
      <c r="C17" s="1204"/>
      <c r="D17" s="1204"/>
      <c r="E17" s="1204"/>
      <c r="F17" s="1204"/>
      <c r="G17" s="1204"/>
      <c r="H17" s="1204"/>
      <c r="I17" s="1204"/>
      <c r="J17" s="1204"/>
      <c r="K17" s="1204"/>
      <c r="L17" s="1204"/>
      <c r="M17" s="1204"/>
      <c r="N17" s="1204"/>
      <c r="O17" s="1204"/>
      <c r="P17" s="1204"/>
      <c r="Q17" s="1205"/>
      <c r="R17" s="200"/>
      <c r="U17" s="109" t="s">
        <v>822</v>
      </c>
      <c r="V17" s="109"/>
    </row>
    <row r="18" spans="1:28">
      <c r="A18" s="263" t="s">
        <v>1377</v>
      </c>
      <c r="B18" s="736" t="s">
        <v>1378</v>
      </c>
      <c r="C18" s="737"/>
      <c r="D18" s="737"/>
      <c r="E18" s="737"/>
      <c r="F18" s="737"/>
      <c r="G18" s="737"/>
      <c r="H18" s="737"/>
      <c r="I18" s="737"/>
      <c r="J18" s="737"/>
      <c r="K18" s="737"/>
      <c r="L18" s="737"/>
      <c r="M18" s="737"/>
      <c r="N18" s="737"/>
      <c r="O18" s="737"/>
      <c r="P18" s="737"/>
      <c r="Q18" s="738"/>
      <c r="R18" s="81"/>
      <c r="U18" s="109" t="s">
        <v>824</v>
      </c>
      <c r="V18" s="109"/>
    </row>
    <row r="19" spans="1:28">
      <c r="A19" s="1219" t="s">
        <v>15</v>
      </c>
      <c r="B19" s="1220"/>
      <c r="C19" s="1220"/>
      <c r="D19" s="1220"/>
      <c r="E19" s="1220"/>
      <c r="F19" s="1220"/>
      <c r="G19" s="1220"/>
      <c r="H19" s="1220"/>
      <c r="I19" s="1220"/>
      <c r="J19" s="1220"/>
      <c r="K19" s="1220"/>
      <c r="L19" s="1220"/>
      <c r="M19" s="1220"/>
      <c r="N19" s="1220"/>
      <c r="O19" s="1221"/>
      <c r="P19" s="1217" t="s">
        <v>315</v>
      </c>
      <c r="Q19" s="1218"/>
      <c r="R19" s="81"/>
      <c r="U19" s="109" t="s">
        <v>826</v>
      </c>
    </row>
    <row r="20" spans="1:28" ht="19.5" customHeight="1">
      <c r="A20" s="1207" t="s">
        <v>1414</v>
      </c>
      <c r="B20" s="1208"/>
      <c r="C20" s="1208"/>
      <c r="D20" s="1208"/>
      <c r="E20" s="1208"/>
      <c r="F20" s="1208"/>
      <c r="G20" s="1208"/>
      <c r="H20" s="1208"/>
      <c r="I20" s="1208"/>
      <c r="J20" s="1208"/>
      <c r="K20" s="1208"/>
      <c r="L20" s="1208"/>
      <c r="M20" s="1208"/>
      <c r="N20" s="1208"/>
      <c r="O20" s="1209"/>
      <c r="P20" s="1196"/>
      <c r="Q20" s="1197"/>
      <c r="R20" s="81"/>
      <c r="U20" s="109" t="s">
        <v>827</v>
      </c>
    </row>
    <row r="21" spans="1:28" ht="19.5" customHeight="1">
      <c r="A21" s="1210"/>
      <c r="B21" s="1211"/>
      <c r="C21" s="1211"/>
      <c r="D21" s="1211"/>
      <c r="E21" s="1211"/>
      <c r="F21" s="1211"/>
      <c r="G21" s="1211"/>
      <c r="H21" s="1211"/>
      <c r="I21" s="1211"/>
      <c r="J21" s="1211"/>
      <c r="K21" s="1211"/>
      <c r="L21" s="1211"/>
      <c r="M21" s="1211"/>
      <c r="N21" s="1211"/>
      <c r="O21" s="1212"/>
      <c r="P21" s="1198"/>
      <c r="Q21" s="1199"/>
      <c r="R21" s="81"/>
    </row>
    <row r="22" spans="1:28" ht="19.5" customHeight="1">
      <c r="A22" s="1210"/>
      <c r="B22" s="1211"/>
      <c r="C22" s="1211"/>
      <c r="D22" s="1211"/>
      <c r="E22" s="1211"/>
      <c r="F22" s="1211"/>
      <c r="G22" s="1211"/>
      <c r="H22" s="1211"/>
      <c r="I22" s="1211"/>
      <c r="J22" s="1211"/>
      <c r="K22" s="1211"/>
      <c r="L22" s="1211"/>
      <c r="M22" s="1211"/>
      <c r="N22" s="1211"/>
      <c r="O22" s="1212"/>
      <c r="P22" s="1198"/>
      <c r="Q22" s="1199"/>
      <c r="R22" s="81"/>
    </row>
    <row r="23" spans="1:28" ht="19.5" customHeight="1">
      <c r="A23" s="1210"/>
      <c r="B23" s="1211"/>
      <c r="C23" s="1211"/>
      <c r="D23" s="1211"/>
      <c r="E23" s="1211"/>
      <c r="F23" s="1211"/>
      <c r="G23" s="1211"/>
      <c r="H23" s="1211"/>
      <c r="I23" s="1211"/>
      <c r="J23" s="1211"/>
      <c r="K23" s="1211"/>
      <c r="L23" s="1211"/>
      <c r="M23" s="1211"/>
      <c r="N23" s="1211"/>
      <c r="O23" s="1212"/>
      <c r="P23" s="1198"/>
      <c r="Q23" s="1199"/>
      <c r="R23" s="81"/>
      <c r="U23" s="1195" t="s">
        <v>316</v>
      </c>
      <c r="V23" s="1195"/>
      <c r="W23" s="1195"/>
      <c r="X23" s="1195"/>
      <c r="Y23" s="1195"/>
    </row>
    <row r="24" spans="1:28" ht="19.5" customHeight="1">
      <c r="A24" s="1210"/>
      <c r="B24" s="1211"/>
      <c r="C24" s="1211"/>
      <c r="D24" s="1211"/>
      <c r="E24" s="1211"/>
      <c r="F24" s="1211"/>
      <c r="G24" s="1211"/>
      <c r="H24" s="1211"/>
      <c r="I24" s="1211"/>
      <c r="J24" s="1211"/>
      <c r="K24" s="1211"/>
      <c r="L24" s="1211"/>
      <c r="M24" s="1211"/>
      <c r="N24" s="1211"/>
      <c r="O24" s="1212"/>
      <c r="P24" s="1198"/>
      <c r="Q24" s="1199"/>
      <c r="R24" s="81"/>
      <c r="U24" s="1195"/>
      <c r="V24" s="1195"/>
      <c r="W24" s="1195"/>
      <c r="X24" s="1195"/>
      <c r="Y24" s="1195"/>
    </row>
    <row r="25" spans="1:28" ht="19.5" customHeight="1">
      <c r="A25" s="1210"/>
      <c r="B25" s="1211"/>
      <c r="C25" s="1211"/>
      <c r="D25" s="1211"/>
      <c r="E25" s="1211"/>
      <c r="F25" s="1211"/>
      <c r="G25" s="1211"/>
      <c r="H25" s="1211"/>
      <c r="I25" s="1211"/>
      <c r="J25" s="1211"/>
      <c r="K25" s="1211"/>
      <c r="L25" s="1211"/>
      <c r="M25" s="1211"/>
      <c r="N25" s="1211"/>
      <c r="O25" s="1212"/>
      <c r="P25" s="1198"/>
      <c r="Q25" s="1199"/>
      <c r="R25" s="81"/>
      <c r="U25" s="1195"/>
      <c r="V25" s="1195"/>
      <c r="W25" s="1195"/>
      <c r="X25" s="1195"/>
      <c r="Y25" s="1195"/>
    </row>
    <row r="26" spans="1:28" ht="19.5" customHeight="1">
      <c r="A26" s="1213"/>
      <c r="B26" s="1214"/>
      <c r="C26" s="1214"/>
      <c r="D26" s="1214"/>
      <c r="E26" s="1214"/>
      <c r="F26" s="1214"/>
      <c r="G26" s="1214"/>
      <c r="H26" s="1214"/>
      <c r="I26" s="1214"/>
      <c r="J26" s="1214"/>
      <c r="K26" s="1214"/>
      <c r="L26" s="1214"/>
      <c r="M26" s="1214"/>
      <c r="N26" s="1214"/>
      <c r="O26" s="1215"/>
      <c r="P26" s="1200"/>
      <c r="Q26" s="1201"/>
      <c r="R26" s="81"/>
      <c r="U26" s="3" t="s">
        <v>330</v>
      </c>
    </row>
    <row r="27" spans="1:28" ht="19.5" customHeight="1">
      <c r="A27" s="1207" t="s">
        <v>1417</v>
      </c>
      <c r="B27" s="1208"/>
      <c r="C27" s="1208"/>
      <c r="D27" s="1208"/>
      <c r="E27" s="1208"/>
      <c r="F27" s="1208"/>
      <c r="G27" s="1208"/>
      <c r="H27" s="1208"/>
      <c r="I27" s="1208"/>
      <c r="J27" s="1208"/>
      <c r="K27" s="1208"/>
      <c r="L27" s="1208"/>
      <c r="M27" s="1208"/>
      <c r="N27" s="1208"/>
      <c r="O27" s="1209"/>
      <c r="P27" s="1196"/>
      <c r="Q27" s="1197"/>
      <c r="R27" s="81"/>
      <c r="U27" s="119" t="s">
        <v>317</v>
      </c>
      <c r="V27" s="119" t="s">
        <v>318</v>
      </c>
      <c r="W27" s="1194" t="s">
        <v>319</v>
      </c>
      <c r="X27" s="1194"/>
      <c r="Y27" s="120" t="s">
        <v>320</v>
      </c>
      <c r="Z27" s="113"/>
      <c r="AA27" s="113"/>
      <c r="AB27" s="114"/>
    </row>
    <row r="28" spans="1:28" ht="19.5" customHeight="1">
      <c r="A28" s="1210"/>
      <c r="B28" s="1211"/>
      <c r="C28" s="1211"/>
      <c r="D28" s="1211"/>
      <c r="E28" s="1211"/>
      <c r="F28" s="1211"/>
      <c r="G28" s="1211"/>
      <c r="H28" s="1211"/>
      <c r="I28" s="1211"/>
      <c r="J28" s="1211"/>
      <c r="K28" s="1211"/>
      <c r="L28" s="1211"/>
      <c r="M28" s="1211"/>
      <c r="N28" s="1211"/>
      <c r="O28" s="1212"/>
      <c r="P28" s="1198"/>
      <c r="Q28" s="1199"/>
      <c r="R28" s="81"/>
      <c r="U28" s="119" t="s">
        <v>1284</v>
      </c>
      <c r="V28" s="119" t="s">
        <v>66</v>
      </c>
      <c r="W28" s="1194" t="s">
        <v>321</v>
      </c>
      <c r="X28" s="1194"/>
      <c r="Y28" s="121" t="s">
        <v>322</v>
      </c>
      <c r="Z28" s="106"/>
      <c r="AA28" s="106"/>
      <c r="AB28" s="122"/>
    </row>
    <row r="29" spans="1:28" ht="19.5" customHeight="1">
      <c r="A29" s="1210"/>
      <c r="B29" s="1211"/>
      <c r="C29" s="1211"/>
      <c r="D29" s="1211"/>
      <c r="E29" s="1211"/>
      <c r="F29" s="1211"/>
      <c r="G29" s="1211"/>
      <c r="H29" s="1211"/>
      <c r="I29" s="1211"/>
      <c r="J29" s="1211"/>
      <c r="K29" s="1211"/>
      <c r="L29" s="1211"/>
      <c r="M29" s="1211"/>
      <c r="N29" s="1211"/>
      <c r="O29" s="1212"/>
      <c r="P29" s="1198"/>
      <c r="Q29" s="1199"/>
      <c r="R29" s="81"/>
      <c r="U29" s="119" t="s">
        <v>323</v>
      </c>
      <c r="V29" s="119" t="s">
        <v>70</v>
      </c>
      <c r="W29" s="1194" t="s">
        <v>324</v>
      </c>
      <c r="X29" s="1194"/>
      <c r="Y29" s="123" t="s">
        <v>325</v>
      </c>
      <c r="Z29" s="106"/>
      <c r="AA29" s="106"/>
      <c r="AB29" s="122"/>
    </row>
    <row r="30" spans="1:28" ht="19.5" customHeight="1">
      <c r="A30" s="1210"/>
      <c r="B30" s="1211"/>
      <c r="C30" s="1211"/>
      <c r="D30" s="1211"/>
      <c r="E30" s="1211"/>
      <c r="F30" s="1211"/>
      <c r="G30" s="1211"/>
      <c r="H30" s="1211"/>
      <c r="I30" s="1211"/>
      <c r="J30" s="1211"/>
      <c r="K30" s="1211"/>
      <c r="L30" s="1211"/>
      <c r="M30" s="1211"/>
      <c r="N30" s="1211"/>
      <c r="O30" s="1212"/>
      <c r="P30" s="1198"/>
      <c r="Q30" s="1199"/>
      <c r="R30" s="81"/>
      <c r="U30" s="119" t="s">
        <v>326</v>
      </c>
      <c r="V30" s="119" t="s">
        <v>74</v>
      </c>
      <c r="W30" s="1194" t="s">
        <v>324</v>
      </c>
      <c r="X30" s="1194"/>
      <c r="Y30" s="124" t="s">
        <v>327</v>
      </c>
      <c r="AB30" s="118"/>
    </row>
    <row r="31" spans="1:28" ht="19.5" customHeight="1">
      <c r="A31" s="1210"/>
      <c r="B31" s="1211"/>
      <c r="C31" s="1211"/>
      <c r="D31" s="1211"/>
      <c r="E31" s="1211"/>
      <c r="F31" s="1211"/>
      <c r="G31" s="1211"/>
      <c r="H31" s="1211"/>
      <c r="I31" s="1211"/>
      <c r="J31" s="1211"/>
      <c r="K31" s="1211"/>
      <c r="L31" s="1211"/>
      <c r="M31" s="1211"/>
      <c r="N31" s="1211"/>
      <c r="O31" s="1212"/>
      <c r="P31" s="1198"/>
      <c r="Q31" s="1199"/>
      <c r="R31" s="81"/>
      <c r="U31" s="119" t="s">
        <v>328</v>
      </c>
      <c r="V31" s="119" t="s">
        <v>74</v>
      </c>
      <c r="W31" s="1194" t="s">
        <v>324</v>
      </c>
      <c r="X31" s="1194"/>
      <c r="Y31" s="123" t="s">
        <v>329</v>
      </c>
      <c r="Z31" s="106"/>
      <c r="AA31" s="106"/>
      <c r="AB31" s="122"/>
    </row>
    <row r="32" spans="1:28" ht="19.5" customHeight="1">
      <c r="A32" s="1210"/>
      <c r="B32" s="1211"/>
      <c r="C32" s="1211"/>
      <c r="D32" s="1211"/>
      <c r="E32" s="1211"/>
      <c r="F32" s="1211"/>
      <c r="G32" s="1211"/>
      <c r="H32" s="1211"/>
      <c r="I32" s="1211"/>
      <c r="J32" s="1211"/>
      <c r="K32" s="1211"/>
      <c r="L32" s="1211"/>
      <c r="M32" s="1211"/>
      <c r="N32" s="1211"/>
      <c r="O32" s="1212"/>
      <c r="P32" s="1198"/>
      <c r="Q32" s="1199"/>
      <c r="R32" s="81"/>
      <c r="U32" s="109"/>
    </row>
    <row r="33" spans="1:21" ht="19.5" customHeight="1">
      <c r="A33" s="1213"/>
      <c r="B33" s="1214"/>
      <c r="C33" s="1214"/>
      <c r="D33" s="1214"/>
      <c r="E33" s="1214"/>
      <c r="F33" s="1214"/>
      <c r="G33" s="1214"/>
      <c r="H33" s="1214"/>
      <c r="I33" s="1214"/>
      <c r="J33" s="1214"/>
      <c r="K33" s="1214"/>
      <c r="L33" s="1214"/>
      <c r="M33" s="1214"/>
      <c r="N33" s="1214"/>
      <c r="O33" s="1215"/>
      <c r="P33" s="1200"/>
      <c r="Q33" s="1201"/>
      <c r="R33" s="81"/>
      <c r="U33" s="109"/>
    </row>
    <row r="34" spans="1:21" ht="19.5" customHeight="1">
      <c r="A34" s="1207" t="s">
        <v>1418</v>
      </c>
      <c r="B34" s="1208"/>
      <c r="C34" s="1208"/>
      <c r="D34" s="1208"/>
      <c r="E34" s="1208"/>
      <c r="F34" s="1208"/>
      <c r="G34" s="1208"/>
      <c r="H34" s="1208"/>
      <c r="I34" s="1208"/>
      <c r="J34" s="1208"/>
      <c r="K34" s="1208"/>
      <c r="L34" s="1208"/>
      <c r="M34" s="1208"/>
      <c r="N34" s="1208"/>
      <c r="O34" s="1209"/>
      <c r="P34" s="1196"/>
      <c r="Q34" s="1197"/>
      <c r="R34" s="81"/>
    </row>
    <row r="35" spans="1:21" ht="19.5" customHeight="1">
      <c r="A35" s="1210"/>
      <c r="B35" s="1211"/>
      <c r="C35" s="1211"/>
      <c r="D35" s="1211"/>
      <c r="E35" s="1211"/>
      <c r="F35" s="1211"/>
      <c r="G35" s="1211"/>
      <c r="H35" s="1211"/>
      <c r="I35" s="1211"/>
      <c r="J35" s="1211"/>
      <c r="K35" s="1211"/>
      <c r="L35" s="1211"/>
      <c r="M35" s="1211"/>
      <c r="N35" s="1211"/>
      <c r="O35" s="1212"/>
      <c r="P35" s="1198"/>
      <c r="Q35" s="1199"/>
      <c r="R35" s="81"/>
    </row>
    <row r="36" spans="1:21" ht="19.5" customHeight="1">
      <c r="A36" s="1210"/>
      <c r="B36" s="1211"/>
      <c r="C36" s="1211"/>
      <c r="D36" s="1211"/>
      <c r="E36" s="1211"/>
      <c r="F36" s="1211"/>
      <c r="G36" s="1211"/>
      <c r="H36" s="1211"/>
      <c r="I36" s="1211"/>
      <c r="J36" s="1211"/>
      <c r="K36" s="1211"/>
      <c r="L36" s="1211"/>
      <c r="M36" s="1211"/>
      <c r="N36" s="1211"/>
      <c r="O36" s="1212"/>
      <c r="P36" s="1198"/>
      <c r="Q36" s="1199"/>
      <c r="R36" s="81"/>
    </row>
    <row r="37" spans="1:21" ht="19.5" customHeight="1">
      <c r="A37" s="1210"/>
      <c r="B37" s="1211"/>
      <c r="C37" s="1211"/>
      <c r="D37" s="1211"/>
      <c r="E37" s="1211"/>
      <c r="F37" s="1211"/>
      <c r="G37" s="1211"/>
      <c r="H37" s="1211"/>
      <c r="I37" s="1211"/>
      <c r="J37" s="1211"/>
      <c r="K37" s="1211"/>
      <c r="L37" s="1211"/>
      <c r="M37" s="1211"/>
      <c r="N37" s="1211"/>
      <c r="O37" s="1212"/>
      <c r="P37" s="1198"/>
      <c r="Q37" s="1199"/>
      <c r="R37" s="81"/>
    </row>
    <row r="38" spans="1:21" ht="19.5" customHeight="1">
      <c r="A38" s="1210"/>
      <c r="B38" s="1211"/>
      <c r="C38" s="1211"/>
      <c r="D38" s="1211"/>
      <c r="E38" s="1211"/>
      <c r="F38" s="1211"/>
      <c r="G38" s="1211"/>
      <c r="H38" s="1211"/>
      <c r="I38" s="1211"/>
      <c r="J38" s="1211"/>
      <c r="K38" s="1211"/>
      <c r="L38" s="1211"/>
      <c r="M38" s="1211"/>
      <c r="N38" s="1211"/>
      <c r="O38" s="1212"/>
      <c r="P38" s="1198"/>
      <c r="Q38" s="1199"/>
      <c r="R38" s="81"/>
    </row>
    <row r="39" spans="1:21" ht="19.5" customHeight="1">
      <c r="A39" s="1210"/>
      <c r="B39" s="1211"/>
      <c r="C39" s="1211"/>
      <c r="D39" s="1211"/>
      <c r="E39" s="1211"/>
      <c r="F39" s="1211"/>
      <c r="G39" s="1211"/>
      <c r="H39" s="1211"/>
      <c r="I39" s="1211"/>
      <c r="J39" s="1211"/>
      <c r="K39" s="1211"/>
      <c r="L39" s="1211"/>
      <c r="M39" s="1211"/>
      <c r="N39" s="1211"/>
      <c r="O39" s="1212"/>
      <c r="P39" s="1198"/>
      <c r="Q39" s="1199"/>
      <c r="R39" s="81"/>
    </row>
    <row r="40" spans="1:21" ht="19.5" customHeight="1">
      <c r="A40" s="1213"/>
      <c r="B40" s="1214"/>
      <c r="C40" s="1214"/>
      <c r="D40" s="1214"/>
      <c r="E40" s="1214"/>
      <c r="F40" s="1214"/>
      <c r="G40" s="1214"/>
      <c r="H40" s="1214"/>
      <c r="I40" s="1214"/>
      <c r="J40" s="1214"/>
      <c r="K40" s="1214"/>
      <c r="L40" s="1214"/>
      <c r="M40" s="1214"/>
      <c r="N40" s="1214"/>
      <c r="O40" s="1215"/>
      <c r="P40" s="1200"/>
      <c r="Q40" s="1201"/>
      <c r="R40" s="81"/>
    </row>
    <row r="41" spans="1:21">
      <c r="A41" s="1230" t="s">
        <v>11</v>
      </c>
      <c r="B41" s="1231"/>
      <c r="C41" s="1236"/>
      <c r="D41" s="1237"/>
      <c r="E41" s="1237"/>
      <c r="F41" s="1237"/>
      <c r="G41" s="1237"/>
      <c r="H41" s="1237"/>
      <c r="I41" s="1237"/>
      <c r="J41" s="1237"/>
      <c r="K41" s="1237"/>
      <c r="L41" s="1237"/>
      <c r="M41" s="1237"/>
      <c r="N41" s="1237"/>
      <c r="O41" s="1237"/>
      <c r="P41" s="1237"/>
      <c r="Q41" s="1238"/>
      <c r="R41" s="157"/>
    </row>
    <row r="42" spans="1:21">
      <c r="A42" s="1232"/>
      <c r="B42" s="1233"/>
      <c r="C42" s="1239"/>
      <c r="D42" s="1240"/>
      <c r="E42" s="1240"/>
      <c r="F42" s="1240"/>
      <c r="G42" s="1240"/>
      <c r="H42" s="1240"/>
      <c r="I42" s="1240"/>
      <c r="J42" s="1240"/>
      <c r="K42" s="1240"/>
      <c r="L42" s="1240"/>
      <c r="M42" s="1240"/>
      <c r="N42" s="1240"/>
      <c r="O42" s="1240"/>
      <c r="P42" s="1240"/>
      <c r="Q42" s="1241"/>
    </row>
    <row r="43" spans="1:21">
      <c r="A43" s="1234"/>
      <c r="B43" s="1235"/>
      <c r="C43" s="1242"/>
      <c r="D43" s="1243"/>
      <c r="E43" s="1243"/>
      <c r="F43" s="1243"/>
      <c r="G43" s="1243"/>
      <c r="H43" s="1243"/>
      <c r="I43" s="1243"/>
      <c r="J43" s="1243"/>
      <c r="K43" s="1243"/>
      <c r="L43" s="1243"/>
      <c r="M43" s="1243"/>
      <c r="N43" s="1243"/>
      <c r="O43" s="1243"/>
      <c r="P43" s="1243"/>
      <c r="Q43" s="1244"/>
    </row>
    <row r="44" spans="1:21">
      <c r="A44" s="163" t="s">
        <v>13</v>
      </c>
      <c r="R44" s="81"/>
    </row>
    <row r="45" spans="1:21">
      <c r="A45" s="1216" t="s">
        <v>14</v>
      </c>
      <c r="B45" s="1216"/>
      <c r="C45" s="1216"/>
      <c r="D45" s="1216"/>
      <c r="E45" s="1216"/>
      <c r="F45" s="1216"/>
      <c r="G45" s="1216"/>
      <c r="H45" s="1216"/>
      <c r="I45" s="1216"/>
      <c r="J45" s="1216"/>
      <c r="K45" s="1216"/>
      <c r="L45" s="1216"/>
      <c r="M45" s="1216"/>
      <c r="N45" s="1216"/>
      <c r="O45" s="1216"/>
      <c r="P45" s="1216"/>
      <c r="Q45" s="1216"/>
    </row>
    <row r="46" spans="1:21">
      <c r="A46" s="257"/>
      <c r="B46" s="257"/>
      <c r="C46" s="257"/>
      <c r="D46" s="257"/>
      <c r="E46" s="257"/>
      <c r="F46" s="257"/>
      <c r="G46" s="257"/>
      <c r="H46" s="257"/>
      <c r="I46" s="257"/>
      <c r="J46" s="257"/>
      <c r="K46" s="257"/>
      <c r="L46" s="257"/>
      <c r="M46" s="257"/>
      <c r="N46" s="257"/>
      <c r="O46" s="257"/>
      <c r="P46" s="257"/>
      <c r="Q46" s="257"/>
    </row>
    <row r="47" spans="1:21">
      <c r="A47" s="257"/>
      <c r="B47" s="257"/>
      <c r="C47" s="257"/>
      <c r="D47" s="257"/>
      <c r="E47" s="257"/>
      <c r="F47" s="257"/>
      <c r="G47" s="257"/>
      <c r="H47" s="257"/>
      <c r="I47" s="257"/>
      <c r="J47" s="257"/>
      <c r="K47" s="257"/>
      <c r="L47" s="257"/>
      <c r="M47" s="257"/>
      <c r="N47" s="257"/>
      <c r="O47" s="257"/>
      <c r="P47" s="257"/>
      <c r="Q47" s="257"/>
    </row>
  </sheetData>
  <mergeCells count="29">
    <mergeCell ref="A45:Q45"/>
    <mergeCell ref="P19:Q19"/>
    <mergeCell ref="A19:O19"/>
    <mergeCell ref="B5:Q5"/>
    <mergeCell ref="P20:Q26"/>
    <mergeCell ref="B13:Q15"/>
    <mergeCell ref="A8:G9"/>
    <mergeCell ref="H7:L7"/>
    <mergeCell ref="A6:G7"/>
    <mergeCell ref="H9:L9"/>
    <mergeCell ref="A41:B43"/>
    <mergeCell ref="C41:Q43"/>
    <mergeCell ref="P34:Q40"/>
    <mergeCell ref="A34:O40"/>
    <mergeCell ref="A1:F1"/>
    <mergeCell ref="A2:D2"/>
    <mergeCell ref="P27:Q33"/>
    <mergeCell ref="H2:Q2"/>
    <mergeCell ref="F2:G2"/>
    <mergeCell ref="B16:Q17"/>
    <mergeCell ref="A4:Q4"/>
    <mergeCell ref="A20:O26"/>
    <mergeCell ref="A27:O33"/>
    <mergeCell ref="W31:X31"/>
    <mergeCell ref="U23:Y25"/>
    <mergeCell ref="W27:X27"/>
    <mergeCell ref="W28:X28"/>
    <mergeCell ref="W29:X29"/>
    <mergeCell ref="W30:X30"/>
  </mergeCells>
  <phoneticPr fontId="2"/>
  <dataValidations count="1">
    <dataValidation type="list" showInputMessage="1" showErrorMessage="1" sqref="H9 H7" xr:uid="{00000000-0002-0000-08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92D050"/>
  </sheetPr>
  <dimension ref="A1:AC45"/>
  <sheetViews>
    <sheetView view="pageBreakPreview" zoomScaleNormal="100" zoomScaleSheetLayoutView="100" workbookViewId="0">
      <selection sqref="A1:F1"/>
    </sheetView>
  </sheetViews>
  <sheetFormatPr defaultColWidth="9" defaultRowHeight="13"/>
  <cols>
    <col min="1" max="1" width="5.6328125" style="3" customWidth="1"/>
    <col min="2" max="16" width="5.08984375" style="3" customWidth="1"/>
    <col min="17" max="18" width="5.26953125" style="3" customWidth="1"/>
    <col min="19" max="16384" width="9" style="3"/>
  </cols>
  <sheetData>
    <row r="1" spans="1:29">
      <c r="A1" s="943" t="str">
        <f>CONCATENATE("（様式－",発注者入力シート!E21,"）")</f>
        <v>（様式－）</v>
      </c>
      <c r="B1" s="943"/>
      <c r="C1" s="943"/>
      <c r="D1" s="943"/>
      <c r="E1" s="943"/>
      <c r="F1" s="943"/>
      <c r="R1" s="2"/>
      <c r="U1" s="3" t="s">
        <v>429</v>
      </c>
    </row>
    <row r="2" spans="1:29">
      <c r="A2" s="943" t="str">
        <f>CONCATENATE("評価項目",発注者入力シート!F21,"－",発注者入力シート!G21)</f>
        <v>評価項目－</v>
      </c>
      <c r="B2" s="943"/>
      <c r="C2" s="943"/>
      <c r="D2" s="943"/>
      <c r="F2" s="1203" t="s">
        <v>880</v>
      </c>
      <c r="G2" s="1203"/>
      <c r="H2" s="1202" t="str">
        <f>IF(企業入力シート!C5="","",企業入力シート!C5)</f>
        <v>○○共同企業体</v>
      </c>
      <c r="I2" s="1202"/>
      <c r="J2" s="1202"/>
      <c r="K2" s="1202"/>
      <c r="L2" s="1202"/>
      <c r="M2" s="1202"/>
      <c r="N2" s="1202"/>
      <c r="O2" s="1202"/>
      <c r="P2" s="1202"/>
      <c r="Q2" s="1202"/>
      <c r="U2" s="3" t="s">
        <v>430</v>
      </c>
    </row>
    <row r="3" spans="1:29">
      <c r="A3" s="2"/>
      <c r="B3" s="2"/>
      <c r="C3" s="2"/>
      <c r="D3" s="2"/>
      <c r="E3" s="6"/>
      <c r="F3" s="6"/>
      <c r="G3" s="6"/>
      <c r="H3" s="2"/>
      <c r="I3" s="2"/>
      <c r="J3" s="2"/>
      <c r="K3" s="2"/>
      <c r="L3" s="2"/>
      <c r="M3" s="2"/>
      <c r="N3" s="2"/>
      <c r="O3" s="2"/>
      <c r="P3" s="2"/>
      <c r="Q3" s="2"/>
      <c r="U3" s="107"/>
      <c r="V3" s="3" t="s">
        <v>431</v>
      </c>
    </row>
    <row r="4" spans="1:29" ht="14">
      <c r="A4" s="1206" t="s">
        <v>3</v>
      </c>
      <c r="B4" s="1206"/>
      <c r="C4" s="1206"/>
      <c r="D4" s="1206"/>
      <c r="E4" s="1206"/>
      <c r="F4" s="1206"/>
      <c r="G4" s="1206"/>
      <c r="H4" s="1206"/>
      <c r="I4" s="1206"/>
      <c r="J4" s="1206"/>
      <c r="K4" s="1206"/>
      <c r="L4" s="1206"/>
      <c r="M4" s="1206"/>
      <c r="N4" s="1206"/>
      <c r="O4" s="1206"/>
      <c r="P4" s="1206"/>
      <c r="Q4" s="1206"/>
      <c r="R4" s="142"/>
      <c r="U4" s="102"/>
      <c r="V4" s="3" t="s">
        <v>547</v>
      </c>
    </row>
    <row r="5" spans="1:29">
      <c r="A5" s="779" t="s">
        <v>210</v>
      </c>
      <c r="B5" s="1222" t="str">
        <f>IF(発注者入力シート!C21="","",発注者入力シート!C21)</f>
        <v/>
      </c>
      <c r="C5" s="1222"/>
      <c r="D5" s="1222"/>
      <c r="E5" s="1222"/>
      <c r="F5" s="1222"/>
      <c r="G5" s="1222"/>
      <c r="H5" s="1222"/>
      <c r="I5" s="1222"/>
      <c r="J5" s="1222"/>
      <c r="K5" s="1222"/>
      <c r="L5" s="1222"/>
      <c r="M5" s="1222"/>
      <c r="N5" s="1222"/>
      <c r="O5" s="1222"/>
      <c r="P5" s="1222"/>
      <c r="Q5" s="1223"/>
      <c r="R5" s="2"/>
    </row>
    <row r="6" spans="1:29">
      <c r="A6" s="1245" t="s">
        <v>4</v>
      </c>
      <c r="B6" s="1246"/>
      <c r="C6" s="1246"/>
      <c r="D6" s="1246"/>
      <c r="E6" s="1246"/>
      <c r="F6" s="1246"/>
      <c r="G6" s="1247"/>
      <c r="H6" s="112" t="s">
        <v>5</v>
      </c>
      <c r="I6" s="113"/>
      <c r="J6" s="113"/>
      <c r="K6" s="113"/>
      <c r="L6" s="113"/>
      <c r="M6" s="113"/>
      <c r="N6" s="113"/>
      <c r="O6" s="113"/>
      <c r="P6" s="113"/>
      <c r="Q6" s="114"/>
      <c r="U6" s="3" t="s">
        <v>433</v>
      </c>
    </row>
    <row r="7" spans="1:29">
      <c r="A7" s="1248"/>
      <c r="B7" s="1249"/>
      <c r="C7" s="1249"/>
      <c r="D7" s="1249"/>
      <c r="E7" s="1249"/>
      <c r="F7" s="1249"/>
      <c r="G7" s="1250"/>
      <c r="H7" s="1229"/>
      <c r="I7" s="1227"/>
      <c r="J7" s="1227"/>
      <c r="K7" s="1227"/>
      <c r="L7" s="1227"/>
      <c r="M7" s="115" t="s">
        <v>546</v>
      </c>
      <c r="N7" s="115"/>
      <c r="O7" s="115"/>
      <c r="P7" s="115"/>
      <c r="Q7" s="116"/>
      <c r="U7" s="104"/>
      <c r="V7" s="3" t="s">
        <v>434</v>
      </c>
    </row>
    <row r="8" spans="1:29">
      <c r="A8" s="1226" t="s">
        <v>819</v>
      </c>
      <c r="B8" s="1226"/>
      <c r="C8" s="1226"/>
      <c r="D8" s="1226"/>
      <c r="E8" s="1226"/>
      <c r="F8" s="1226"/>
      <c r="G8" s="1226"/>
      <c r="H8" s="735" t="s">
        <v>1392</v>
      </c>
      <c r="I8" s="113"/>
      <c r="J8" s="113"/>
      <c r="K8" s="113"/>
      <c r="L8" s="113"/>
      <c r="M8" s="113"/>
      <c r="N8" s="113"/>
      <c r="O8" s="113"/>
      <c r="P8" s="113"/>
      <c r="Q8" s="114"/>
      <c r="U8" s="105"/>
      <c r="V8" s="3" t="s">
        <v>432</v>
      </c>
    </row>
    <row r="9" spans="1:29">
      <c r="A9" s="1226"/>
      <c r="B9" s="1226"/>
      <c r="C9" s="1226"/>
      <c r="D9" s="1226"/>
      <c r="E9" s="1226"/>
      <c r="F9" s="1226"/>
      <c r="G9" s="1226"/>
      <c r="H9" s="1229"/>
      <c r="I9" s="1227"/>
      <c r="J9" s="1227"/>
      <c r="K9" s="1227"/>
      <c r="L9" s="1227"/>
      <c r="M9" s="115"/>
      <c r="N9" s="115"/>
      <c r="O9" s="115"/>
      <c r="P9" s="115"/>
      <c r="Q9" s="116"/>
      <c r="R9" s="81"/>
    </row>
    <row r="10" spans="1:29">
      <c r="A10" s="117" t="s">
        <v>6</v>
      </c>
      <c r="Q10" s="118"/>
    </row>
    <row r="11" spans="1:29">
      <c r="A11" s="117" t="s">
        <v>7</v>
      </c>
      <c r="Q11" s="118"/>
      <c r="U11" s="109" t="s">
        <v>435</v>
      </c>
    </row>
    <row r="12" spans="1:29" s="155" customFormat="1">
      <c r="A12" s="263" t="s">
        <v>817</v>
      </c>
      <c r="B12" s="157" t="s">
        <v>818</v>
      </c>
      <c r="C12" s="157"/>
      <c r="D12" s="157"/>
      <c r="E12" s="157"/>
      <c r="F12" s="157"/>
      <c r="G12" s="157"/>
      <c r="H12" s="157"/>
      <c r="I12" s="157"/>
      <c r="J12" s="157"/>
      <c r="K12" s="157"/>
      <c r="L12" s="157"/>
      <c r="M12" s="157"/>
      <c r="N12" s="157"/>
      <c r="O12" s="157"/>
      <c r="P12" s="157"/>
      <c r="Q12" s="264"/>
      <c r="U12" s="109" t="s">
        <v>436</v>
      </c>
      <c r="V12" s="3"/>
      <c r="W12" s="3"/>
      <c r="X12" s="3"/>
      <c r="Y12" s="3"/>
      <c r="Z12" s="3"/>
      <c r="AA12" s="3"/>
      <c r="AB12" s="3"/>
      <c r="AC12" s="3"/>
    </row>
    <row r="13" spans="1:29" s="155" customFormat="1" ht="13.5" customHeight="1">
      <c r="A13" s="263" t="s">
        <v>817</v>
      </c>
      <c r="B13" s="1224" t="s">
        <v>1428</v>
      </c>
      <c r="C13" s="1224"/>
      <c r="D13" s="1224"/>
      <c r="E13" s="1224"/>
      <c r="F13" s="1224"/>
      <c r="G13" s="1224"/>
      <c r="H13" s="1224"/>
      <c r="I13" s="1224"/>
      <c r="J13" s="1224"/>
      <c r="K13" s="1224"/>
      <c r="L13" s="1224"/>
      <c r="M13" s="1224"/>
      <c r="N13" s="1224"/>
      <c r="O13" s="1224"/>
      <c r="P13" s="1224"/>
      <c r="Q13" s="1225"/>
      <c r="U13" s="109" t="s">
        <v>825</v>
      </c>
      <c r="V13" s="3"/>
      <c r="W13" s="3"/>
      <c r="X13" s="3"/>
      <c r="Y13" s="3"/>
      <c r="Z13" s="3"/>
      <c r="AA13" s="3"/>
      <c r="AB13" s="3"/>
      <c r="AC13" s="3"/>
    </row>
    <row r="14" spans="1:29" s="155" customFormat="1">
      <c r="A14" s="265"/>
      <c r="B14" s="1224"/>
      <c r="C14" s="1224"/>
      <c r="D14" s="1224"/>
      <c r="E14" s="1224"/>
      <c r="F14" s="1224"/>
      <c r="G14" s="1224"/>
      <c r="H14" s="1224"/>
      <c r="I14" s="1224"/>
      <c r="J14" s="1224"/>
      <c r="K14" s="1224"/>
      <c r="L14" s="1224"/>
      <c r="M14" s="1224"/>
      <c r="N14" s="1224"/>
      <c r="O14" s="1224"/>
      <c r="P14" s="1224"/>
      <c r="Q14" s="1225"/>
      <c r="U14" s="109" t="s">
        <v>961</v>
      </c>
      <c r="V14" s="3"/>
      <c r="W14" s="3"/>
      <c r="X14" s="3"/>
      <c r="Y14" s="3"/>
      <c r="Z14" s="3"/>
      <c r="AA14" s="3"/>
      <c r="AB14" s="3"/>
      <c r="AC14" s="3"/>
    </row>
    <row r="15" spans="1:29" s="155" customFormat="1">
      <c r="A15" s="265"/>
      <c r="B15" s="1224"/>
      <c r="C15" s="1224"/>
      <c r="D15" s="1224"/>
      <c r="E15" s="1224"/>
      <c r="F15" s="1224"/>
      <c r="G15" s="1224"/>
      <c r="H15" s="1224"/>
      <c r="I15" s="1224"/>
      <c r="J15" s="1224"/>
      <c r="K15" s="1224"/>
      <c r="L15" s="1224"/>
      <c r="M15" s="1224"/>
      <c r="N15" s="1224"/>
      <c r="O15" s="1224"/>
      <c r="P15" s="1224"/>
      <c r="Q15" s="1225"/>
      <c r="U15" s="3"/>
      <c r="V15" s="109"/>
      <c r="W15" s="3"/>
      <c r="X15" s="3"/>
      <c r="Y15" s="3"/>
      <c r="Z15" s="3"/>
      <c r="AA15" s="3"/>
      <c r="AB15" s="3"/>
      <c r="AC15" s="3"/>
    </row>
    <row r="16" spans="1:29" s="155" customFormat="1">
      <c r="A16" s="263" t="s">
        <v>1375</v>
      </c>
      <c r="B16" s="1204" t="s">
        <v>1376</v>
      </c>
      <c r="C16" s="1204"/>
      <c r="D16" s="1204"/>
      <c r="E16" s="1204"/>
      <c r="F16" s="1204"/>
      <c r="G16" s="1204"/>
      <c r="H16" s="1204"/>
      <c r="I16" s="1204"/>
      <c r="J16" s="1204"/>
      <c r="K16" s="1204"/>
      <c r="L16" s="1204"/>
      <c r="M16" s="1204"/>
      <c r="N16" s="1204"/>
      <c r="O16" s="1204"/>
      <c r="P16" s="1204"/>
      <c r="Q16" s="1205"/>
      <c r="U16" s="109" t="s">
        <v>823</v>
      </c>
      <c r="V16" s="109"/>
      <c r="W16" s="3"/>
      <c r="X16" s="3"/>
      <c r="Y16" s="3"/>
      <c r="Z16" s="3"/>
      <c r="AA16" s="3"/>
      <c r="AB16" s="3"/>
      <c r="AC16" s="3"/>
    </row>
    <row r="17" spans="1:29" s="155" customFormat="1" ht="13.5" customHeight="1">
      <c r="A17" s="263"/>
      <c r="B17" s="1204"/>
      <c r="C17" s="1204"/>
      <c r="D17" s="1204"/>
      <c r="E17" s="1204"/>
      <c r="F17" s="1204"/>
      <c r="G17" s="1204"/>
      <c r="H17" s="1204"/>
      <c r="I17" s="1204"/>
      <c r="J17" s="1204"/>
      <c r="K17" s="1204"/>
      <c r="L17" s="1204"/>
      <c r="M17" s="1204"/>
      <c r="N17" s="1204"/>
      <c r="O17" s="1204"/>
      <c r="P17" s="1204"/>
      <c r="Q17" s="1205"/>
      <c r="U17" s="109" t="s">
        <v>822</v>
      </c>
      <c r="V17" s="109"/>
      <c r="W17" s="3"/>
      <c r="X17" s="3"/>
      <c r="Y17" s="3"/>
      <c r="Z17" s="3"/>
      <c r="AA17" s="3"/>
      <c r="AB17" s="3"/>
      <c r="AC17" s="3"/>
    </row>
    <row r="18" spans="1:29" s="155" customFormat="1">
      <c r="A18" s="263" t="s">
        <v>1377</v>
      </c>
      <c r="B18" s="736" t="s">
        <v>1379</v>
      </c>
      <c r="C18" s="737"/>
      <c r="D18" s="737"/>
      <c r="E18" s="737"/>
      <c r="F18" s="737"/>
      <c r="G18" s="737"/>
      <c r="H18" s="737"/>
      <c r="I18" s="737"/>
      <c r="J18" s="737"/>
      <c r="K18" s="737"/>
      <c r="L18" s="737"/>
      <c r="M18" s="737"/>
      <c r="N18" s="737"/>
      <c r="O18" s="737"/>
      <c r="P18" s="737"/>
      <c r="Q18" s="738"/>
      <c r="U18" s="109" t="s">
        <v>824</v>
      </c>
      <c r="V18" s="109"/>
      <c r="W18" s="3"/>
      <c r="X18" s="3"/>
      <c r="Y18" s="3"/>
      <c r="Z18" s="3"/>
      <c r="AA18" s="3"/>
      <c r="AB18" s="3"/>
      <c r="AC18" s="3"/>
    </row>
    <row r="19" spans="1:29">
      <c r="A19" s="1219" t="s">
        <v>15</v>
      </c>
      <c r="B19" s="1220"/>
      <c r="C19" s="1220"/>
      <c r="D19" s="1220"/>
      <c r="E19" s="1220"/>
      <c r="F19" s="1220"/>
      <c r="G19" s="1220"/>
      <c r="H19" s="1220"/>
      <c r="I19" s="1220"/>
      <c r="J19" s="1220"/>
      <c r="K19" s="1220"/>
      <c r="L19" s="1220"/>
      <c r="M19" s="1220"/>
      <c r="N19" s="1220"/>
      <c r="O19" s="1221"/>
      <c r="P19" s="1217" t="s">
        <v>315</v>
      </c>
      <c r="Q19" s="1218"/>
      <c r="R19" s="200"/>
      <c r="U19" s="109" t="s">
        <v>826</v>
      </c>
    </row>
    <row r="20" spans="1:29" ht="19.5" customHeight="1">
      <c r="A20" s="1207" t="s">
        <v>1414</v>
      </c>
      <c r="B20" s="1208"/>
      <c r="C20" s="1208"/>
      <c r="D20" s="1208"/>
      <c r="E20" s="1208"/>
      <c r="F20" s="1208"/>
      <c r="G20" s="1208"/>
      <c r="H20" s="1208"/>
      <c r="I20" s="1208"/>
      <c r="J20" s="1208"/>
      <c r="K20" s="1208"/>
      <c r="L20" s="1208"/>
      <c r="M20" s="1208"/>
      <c r="N20" s="1208"/>
      <c r="O20" s="1209"/>
      <c r="P20" s="1196"/>
      <c r="Q20" s="1197"/>
      <c r="R20" s="81"/>
      <c r="U20" s="109" t="s">
        <v>827</v>
      </c>
    </row>
    <row r="21" spans="1:29" ht="19.5" customHeight="1">
      <c r="A21" s="1210"/>
      <c r="B21" s="1211"/>
      <c r="C21" s="1211"/>
      <c r="D21" s="1211"/>
      <c r="E21" s="1211"/>
      <c r="F21" s="1211"/>
      <c r="G21" s="1211"/>
      <c r="H21" s="1211"/>
      <c r="I21" s="1211"/>
      <c r="J21" s="1211"/>
      <c r="K21" s="1211"/>
      <c r="L21" s="1211"/>
      <c r="M21" s="1211"/>
      <c r="N21" s="1211"/>
      <c r="O21" s="1212"/>
      <c r="P21" s="1198"/>
      <c r="Q21" s="1199"/>
      <c r="R21" s="81"/>
    </row>
    <row r="22" spans="1:29" ht="19.5" customHeight="1">
      <c r="A22" s="1210"/>
      <c r="B22" s="1211"/>
      <c r="C22" s="1211"/>
      <c r="D22" s="1211"/>
      <c r="E22" s="1211"/>
      <c r="F22" s="1211"/>
      <c r="G22" s="1211"/>
      <c r="H22" s="1211"/>
      <c r="I22" s="1211"/>
      <c r="J22" s="1211"/>
      <c r="K22" s="1211"/>
      <c r="L22" s="1211"/>
      <c r="M22" s="1211"/>
      <c r="N22" s="1211"/>
      <c r="O22" s="1212"/>
      <c r="P22" s="1198"/>
      <c r="Q22" s="1199"/>
      <c r="R22" s="81"/>
    </row>
    <row r="23" spans="1:29" ht="19.5" customHeight="1">
      <c r="A23" s="1210"/>
      <c r="B23" s="1211"/>
      <c r="C23" s="1211"/>
      <c r="D23" s="1211"/>
      <c r="E23" s="1211"/>
      <c r="F23" s="1211"/>
      <c r="G23" s="1211"/>
      <c r="H23" s="1211"/>
      <c r="I23" s="1211"/>
      <c r="J23" s="1211"/>
      <c r="K23" s="1211"/>
      <c r="L23" s="1211"/>
      <c r="M23" s="1211"/>
      <c r="N23" s="1211"/>
      <c r="O23" s="1212"/>
      <c r="P23" s="1198"/>
      <c r="Q23" s="1199"/>
      <c r="R23" s="81"/>
      <c r="U23" s="1195" t="s">
        <v>316</v>
      </c>
      <c r="V23" s="1195"/>
      <c r="W23" s="1195"/>
      <c r="X23" s="1195"/>
      <c r="Y23" s="1195"/>
    </row>
    <row r="24" spans="1:29" ht="19.5" customHeight="1">
      <c r="A24" s="1210"/>
      <c r="B24" s="1211"/>
      <c r="C24" s="1211"/>
      <c r="D24" s="1211"/>
      <c r="E24" s="1211"/>
      <c r="F24" s="1211"/>
      <c r="G24" s="1211"/>
      <c r="H24" s="1211"/>
      <c r="I24" s="1211"/>
      <c r="J24" s="1211"/>
      <c r="K24" s="1211"/>
      <c r="L24" s="1211"/>
      <c r="M24" s="1211"/>
      <c r="N24" s="1211"/>
      <c r="O24" s="1212"/>
      <c r="P24" s="1198"/>
      <c r="Q24" s="1199"/>
      <c r="R24" s="81"/>
      <c r="U24" s="1195"/>
      <c r="V24" s="1195"/>
      <c r="W24" s="1195"/>
      <c r="X24" s="1195"/>
      <c r="Y24" s="1195"/>
    </row>
    <row r="25" spans="1:29" ht="19.5" customHeight="1">
      <c r="A25" s="1210"/>
      <c r="B25" s="1211"/>
      <c r="C25" s="1211"/>
      <c r="D25" s="1211"/>
      <c r="E25" s="1211"/>
      <c r="F25" s="1211"/>
      <c r="G25" s="1211"/>
      <c r="H25" s="1211"/>
      <c r="I25" s="1211"/>
      <c r="J25" s="1211"/>
      <c r="K25" s="1211"/>
      <c r="L25" s="1211"/>
      <c r="M25" s="1211"/>
      <c r="N25" s="1211"/>
      <c r="O25" s="1212"/>
      <c r="P25" s="1198"/>
      <c r="Q25" s="1199"/>
      <c r="R25" s="81"/>
      <c r="U25" s="1195"/>
      <c r="V25" s="1195"/>
      <c r="W25" s="1195"/>
      <c r="X25" s="1195"/>
      <c r="Y25" s="1195"/>
    </row>
    <row r="26" spans="1:29" ht="19.5" customHeight="1">
      <c r="A26" s="1213"/>
      <c r="B26" s="1214"/>
      <c r="C26" s="1214"/>
      <c r="D26" s="1214"/>
      <c r="E26" s="1214"/>
      <c r="F26" s="1214"/>
      <c r="G26" s="1214"/>
      <c r="H26" s="1214"/>
      <c r="I26" s="1214"/>
      <c r="J26" s="1214"/>
      <c r="K26" s="1214"/>
      <c r="L26" s="1214"/>
      <c r="M26" s="1214"/>
      <c r="N26" s="1214"/>
      <c r="O26" s="1215"/>
      <c r="P26" s="1200"/>
      <c r="Q26" s="1201"/>
      <c r="R26" s="81"/>
      <c r="U26" s="3" t="s">
        <v>330</v>
      </c>
    </row>
    <row r="27" spans="1:29" ht="19.5" customHeight="1">
      <c r="A27" s="1207" t="s">
        <v>1419</v>
      </c>
      <c r="B27" s="1208"/>
      <c r="C27" s="1208"/>
      <c r="D27" s="1208"/>
      <c r="E27" s="1208"/>
      <c r="F27" s="1208"/>
      <c r="G27" s="1208"/>
      <c r="H27" s="1208"/>
      <c r="I27" s="1208"/>
      <c r="J27" s="1208"/>
      <c r="K27" s="1208"/>
      <c r="L27" s="1208"/>
      <c r="M27" s="1208"/>
      <c r="N27" s="1208"/>
      <c r="O27" s="1209"/>
      <c r="P27" s="1196"/>
      <c r="Q27" s="1197"/>
      <c r="R27" s="81"/>
      <c r="U27" s="119" t="s">
        <v>317</v>
      </c>
      <c r="V27" s="119" t="s">
        <v>318</v>
      </c>
      <c r="W27" s="1194" t="s">
        <v>319</v>
      </c>
      <c r="X27" s="1194"/>
      <c r="Y27" s="120" t="s">
        <v>320</v>
      </c>
      <c r="Z27" s="113"/>
      <c r="AA27" s="113"/>
      <c r="AB27" s="114"/>
    </row>
    <row r="28" spans="1:29" ht="19.5" customHeight="1">
      <c r="A28" s="1210"/>
      <c r="B28" s="1211"/>
      <c r="C28" s="1211"/>
      <c r="D28" s="1211"/>
      <c r="E28" s="1211"/>
      <c r="F28" s="1211"/>
      <c r="G28" s="1211"/>
      <c r="H28" s="1211"/>
      <c r="I28" s="1211"/>
      <c r="J28" s="1211"/>
      <c r="K28" s="1211"/>
      <c r="L28" s="1211"/>
      <c r="M28" s="1211"/>
      <c r="N28" s="1211"/>
      <c r="O28" s="1212"/>
      <c r="P28" s="1198"/>
      <c r="Q28" s="1199"/>
      <c r="R28" s="81"/>
      <c r="U28" s="119" t="s">
        <v>1284</v>
      </c>
      <c r="V28" s="119" t="s">
        <v>66</v>
      </c>
      <c r="W28" s="1194" t="s">
        <v>321</v>
      </c>
      <c r="X28" s="1194"/>
      <c r="Y28" s="121" t="s">
        <v>322</v>
      </c>
      <c r="Z28" s="106"/>
      <c r="AA28" s="106"/>
      <c r="AB28" s="122"/>
    </row>
    <row r="29" spans="1:29" ht="19.5" customHeight="1">
      <c r="A29" s="1210"/>
      <c r="B29" s="1211"/>
      <c r="C29" s="1211"/>
      <c r="D29" s="1211"/>
      <c r="E29" s="1211"/>
      <c r="F29" s="1211"/>
      <c r="G29" s="1211"/>
      <c r="H29" s="1211"/>
      <c r="I29" s="1211"/>
      <c r="J29" s="1211"/>
      <c r="K29" s="1211"/>
      <c r="L29" s="1211"/>
      <c r="M29" s="1211"/>
      <c r="N29" s="1211"/>
      <c r="O29" s="1212"/>
      <c r="P29" s="1198"/>
      <c r="Q29" s="1199"/>
      <c r="R29" s="81"/>
      <c r="U29" s="119" t="s">
        <v>323</v>
      </c>
      <c r="V29" s="119" t="s">
        <v>70</v>
      </c>
      <c r="W29" s="1194" t="s">
        <v>324</v>
      </c>
      <c r="X29" s="1194"/>
      <c r="Y29" s="123" t="s">
        <v>325</v>
      </c>
      <c r="Z29" s="106"/>
      <c r="AA29" s="106"/>
      <c r="AB29" s="122"/>
    </row>
    <row r="30" spans="1:29" ht="19.5" customHeight="1">
      <c r="A30" s="1210"/>
      <c r="B30" s="1211"/>
      <c r="C30" s="1211"/>
      <c r="D30" s="1211"/>
      <c r="E30" s="1211"/>
      <c r="F30" s="1211"/>
      <c r="G30" s="1211"/>
      <c r="H30" s="1211"/>
      <c r="I30" s="1211"/>
      <c r="J30" s="1211"/>
      <c r="K30" s="1211"/>
      <c r="L30" s="1211"/>
      <c r="M30" s="1211"/>
      <c r="N30" s="1211"/>
      <c r="O30" s="1212"/>
      <c r="P30" s="1198"/>
      <c r="Q30" s="1199"/>
      <c r="R30" s="81"/>
      <c r="U30" s="119" t="s">
        <v>326</v>
      </c>
      <c r="V30" s="119" t="s">
        <v>74</v>
      </c>
      <c r="W30" s="1194" t="s">
        <v>324</v>
      </c>
      <c r="X30" s="1194"/>
      <c r="Y30" s="124" t="s">
        <v>327</v>
      </c>
      <c r="AB30" s="118"/>
    </row>
    <row r="31" spans="1:29" ht="19.5" customHeight="1">
      <c r="A31" s="1210"/>
      <c r="B31" s="1211"/>
      <c r="C31" s="1211"/>
      <c r="D31" s="1211"/>
      <c r="E31" s="1211"/>
      <c r="F31" s="1211"/>
      <c r="G31" s="1211"/>
      <c r="H31" s="1211"/>
      <c r="I31" s="1211"/>
      <c r="J31" s="1211"/>
      <c r="K31" s="1211"/>
      <c r="L31" s="1211"/>
      <c r="M31" s="1211"/>
      <c r="N31" s="1211"/>
      <c r="O31" s="1212"/>
      <c r="P31" s="1198"/>
      <c r="Q31" s="1199"/>
      <c r="R31" s="81"/>
      <c r="U31" s="119" t="s">
        <v>328</v>
      </c>
      <c r="V31" s="119" t="s">
        <v>74</v>
      </c>
      <c r="W31" s="1194" t="s">
        <v>324</v>
      </c>
      <c r="X31" s="1194"/>
      <c r="Y31" s="123" t="s">
        <v>329</v>
      </c>
      <c r="Z31" s="106"/>
      <c r="AA31" s="106"/>
      <c r="AB31" s="122"/>
    </row>
    <row r="32" spans="1:29" ht="19.5" customHeight="1">
      <c r="A32" s="1210"/>
      <c r="B32" s="1211"/>
      <c r="C32" s="1211"/>
      <c r="D32" s="1211"/>
      <c r="E32" s="1211"/>
      <c r="F32" s="1211"/>
      <c r="G32" s="1211"/>
      <c r="H32" s="1211"/>
      <c r="I32" s="1211"/>
      <c r="J32" s="1211"/>
      <c r="K32" s="1211"/>
      <c r="L32" s="1211"/>
      <c r="M32" s="1211"/>
      <c r="N32" s="1211"/>
      <c r="O32" s="1212"/>
      <c r="P32" s="1198"/>
      <c r="Q32" s="1199"/>
      <c r="R32" s="81"/>
      <c r="U32" s="109"/>
    </row>
    <row r="33" spans="1:21" ht="19.5" customHeight="1">
      <c r="A33" s="1213"/>
      <c r="B33" s="1214"/>
      <c r="C33" s="1214"/>
      <c r="D33" s="1214"/>
      <c r="E33" s="1214"/>
      <c r="F33" s="1214"/>
      <c r="G33" s="1214"/>
      <c r="H33" s="1214"/>
      <c r="I33" s="1214"/>
      <c r="J33" s="1214"/>
      <c r="K33" s="1214"/>
      <c r="L33" s="1214"/>
      <c r="M33" s="1214"/>
      <c r="N33" s="1214"/>
      <c r="O33" s="1215"/>
      <c r="P33" s="1200"/>
      <c r="Q33" s="1201"/>
      <c r="R33" s="81"/>
      <c r="U33" s="109"/>
    </row>
    <row r="34" spans="1:21" ht="19.5" customHeight="1">
      <c r="A34" s="1207" t="s">
        <v>1416</v>
      </c>
      <c r="B34" s="1208"/>
      <c r="C34" s="1208"/>
      <c r="D34" s="1208"/>
      <c r="E34" s="1208"/>
      <c r="F34" s="1208"/>
      <c r="G34" s="1208"/>
      <c r="H34" s="1208"/>
      <c r="I34" s="1208"/>
      <c r="J34" s="1208"/>
      <c r="K34" s="1208"/>
      <c r="L34" s="1208"/>
      <c r="M34" s="1208"/>
      <c r="N34" s="1208"/>
      <c r="O34" s="1209"/>
      <c r="P34" s="1196"/>
      <c r="Q34" s="1197"/>
      <c r="R34" s="81"/>
    </row>
    <row r="35" spans="1:21" ht="19.5" customHeight="1">
      <c r="A35" s="1210"/>
      <c r="B35" s="1211"/>
      <c r="C35" s="1211"/>
      <c r="D35" s="1211"/>
      <c r="E35" s="1211"/>
      <c r="F35" s="1211"/>
      <c r="G35" s="1211"/>
      <c r="H35" s="1211"/>
      <c r="I35" s="1211"/>
      <c r="J35" s="1211"/>
      <c r="K35" s="1211"/>
      <c r="L35" s="1211"/>
      <c r="M35" s="1211"/>
      <c r="N35" s="1211"/>
      <c r="O35" s="1212"/>
      <c r="P35" s="1198"/>
      <c r="Q35" s="1199"/>
      <c r="R35" s="81"/>
    </row>
    <row r="36" spans="1:21" ht="19.5" customHeight="1">
      <c r="A36" s="1210"/>
      <c r="B36" s="1211"/>
      <c r="C36" s="1211"/>
      <c r="D36" s="1211"/>
      <c r="E36" s="1211"/>
      <c r="F36" s="1211"/>
      <c r="G36" s="1211"/>
      <c r="H36" s="1211"/>
      <c r="I36" s="1211"/>
      <c r="J36" s="1211"/>
      <c r="K36" s="1211"/>
      <c r="L36" s="1211"/>
      <c r="M36" s="1211"/>
      <c r="N36" s="1211"/>
      <c r="O36" s="1212"/>
      <c r="P36" s="1198"/>
      <c r="Q36" s="1199"/>
      <c r="R36" s="81"/>
    </row>
    <row r="37" spans="1:21" ht="19.5" customHeight="1">
      <c r="A37" s="1210"/>
      <c r="B37" s="1211"/>
      <c r="C37" s="1211"/>
      <c r="D37" s="1211"/>
      <c r="E37" s="1211"/>
      <c r="F37" s="1211"/>
      <c r="G37" s="1211"/>
      <c r="H37" s="1211"/>
      <c r="I37" s="1211"/>
      <c r="J37" s="1211"/>
      <c r="K37" s="1211"/>
      <c r="L37" s="1211"/>
      <c r="M37" s="1211"/>
      <c r="N37" s="1211"/>
      <c r="O37" s="1212"/>
      <c r="P37" s="1198"/>
      <c r="Q37" s="1199"/>
      <c r="R37" s="81"/>
    </row>
    <row r="38" spans="1:21" ht="19.5" customHeight="1">
      <c r="A38" s="1210"/>
      <c r="B38" s="1211"/>
      <c r="C38" s="1211"/>
      <c r="D38" s="1211"/>
      <c r="E38" s="1211"/>
      <c r="F38" s="1211"/>
      <c r="G38" s="1211"/>
      <c r="H38" s="1211"/>
      <c r="I38" s="1211"/>
      <c r="J38" s="1211"/>
      <c r="K38" s="1211"/>
      <c r="L38" s="1211"/>
      <c r="M38" s="1211"/>
      <c r="N38" s="1211"/>
      <c r="O38" s="1212"/>
      <c r="P38" s="1198"/>
      <c r="Q38" s="1199"/>
      <c r="R38" s="81"/>
    </row>
    <row r="39" spans="1:21" ht="19.5" customHeight="1">
      <c r="A39" s="1210"/>
      <c r="B39" s="1211"/>
      <c r="C39" s="1211"/>
      <c r="D39" s="1211"/>
      <c r="E39" s="1211"/>
      <c r="F39" s="1211"/>
      <c r="G39" s="1211"/>
      <c r="H39" s="1211"/>
      <c r="I39" s="1211"/>
      <c r="J39" s="1211"/>
      <c r="K39" s="1211"/>
      <c r="L39" s="1211"/>
      <c r="M39" s="1211"/>
      <c r="N39" s="1211"/>
      <c r="O39" s="1212"/>
      <c r="P39" s="1198"/>
      <c r="Q39" s="1199"/>
      <c r="R39" s="81"/>
    </row>
    <row r="40" spans="1:21" ht="19.5" customHeight="1">
      <c r="A40" s="1213"/>
      <c r="B40" s="1214"/>
      <c r="C40" s="1214"/>
      <c r="D40" s="1214"/>
      <c r="E40" s="1214"/>
      <c r="F40" s="1214"/>
      <c r="G40" s="1214"/>
      <c r="H40" s="1214"/>
      <c r="I40" s="1214"/>
      <c r="J40" s="1214"/>
      <c r="K40" s="1214"/>
      <c r="L40" s="1214"/>
      <c r="M40" s="1214"/>
      <c r="N40" s="1214"/>
      <c r="O40" s="1215"/>
      <c r="P40" s="1200"/>
      <c r="Q40" s="1201"/>
      <c r="R40" s="81"/>
    </row>
    <row r="41" spans="1:21">
      <c r="A41" s="1230" t="s">
        <v>11</v>
      </c>
      <c r="B41" s="1231"/>
      <c r="C41" s="1236"/>
      <c r="D41" s="1237"/>
      <c r="E41" s="1237"/>
      <c r="F41" s="1237"/>
      <c r="G41" s="1237"/>
      <c r="H41" s="1237"/>
      <c r="I41" s="1237"/>
      <c r="J41" s="1237"/>
      <c r="K41" s="1237"/>
      <c r="L41" s="1237"/>
      <c r="M41" s="1237"/>
      <c r="N41" s="1237"/>
      <c r="O41" s="1237"/>
      <c r="P41" s="1237"/>
      <c r="Q41" s="1238"/>
      <c r="R41" s="157"/>
    </row>
    <row r="42" spans="1:21">
      <c r="A42" s="1232"/>
      <c r="B42" s="1233"/>
      <c r="C42" s="1239"/>
      <c r="D42" s="1240"/>
      <c r="E42" s="1240"/>
      <c r="F42" s="1240"/>
      <c r="G42" s="1240"/>
      <c r="H42" s="1240"/>
      <c r="I42" s="1240"/>
      <c r="J42" s="1240"/>
      <c r="K42" s="1240"/>
      <c r="L42" s="1240"/>
      <c r="M42" s="1240"/>
      <c r="N42" s="1240"/>
      <c r="O42" s="1240"/>
      <c r="P42" s="1240"/>
      <c r="Q42" s="1241"/>
      <c r="R42" s="157"/>
    </row>
    <row r="43" spans="1:21">
      <c r="A43" s="1234"/>
      <c r="B43" s="1235"/>
      <c r="C43" s="1242"/>
      <c r="D43" s="1243"/>
      <c r="E43" s="1243"/>
      <c r="F43" s="1243"/>
      <c r="G43" s="1243"/>
      <c r="H43" s="1243"/>
      <c r="I43" s="1243"/>
      <c r="J43" s="1243"/>
      <c r="K43" s="1243"/>
      <c r="L43" s="1243"/>
      <c r="M43" s="1243"/>
      <c r="N43" s="1243"/>
      <c r="O43" s="1243"/>
      <c r="P43" s="1243"/>
      <c r="Q43" s="1244"/>
      <c r="R43" s="157"/>
    </row>
    <row r="44" spans="1:21">
      <c r="A44" s="163" t="s">
        <v>13</v>
      </c>
    </row>
    <row r="45" spans="1:21">
      <c r="A45" s="1216" t="s">
        <v>14</v>
      </c>
      <c r="B45" s="1216"/>
      <c r="C45" s="1216"/>
      <c r="D45" s="1216"/>
      <c r="E45" s="1216"/>
      <c r="F45" s="1216"/>
      <c r="G45" s="1216"/>
      <c r="H45" s="1216"/>
      <c r="I45" s="1216"/>
      <c r="J45" s="1216"/>
      <c r="K45" s="1216"/>
      <c r="L45" s="1216"/>
      <c r="M45" s="1216"/>
      <c r="N45" s="1216"/>
      <c r="O45" s="1216"/>
      <c r="P45" s="1216"/>
      <c r="Q45" s="1216"/>
    </row>
  </sheetData>
  <mergeCells count="29">
    <mergeCell ref="A45:Q45"/>
    <mergeCell ref="A4:Q4"/>
    <mergeCell ref="A19:O19"/>
    <mergeCell ref="A20:O26"/>
    <mergeCell ref="A27:O33"/>
    <mergeCell ref="A34:O40"/>
    <mergeCell ref="P34:Q40"/>
    <mergeCell ref="A41:B43"/>
    <mergeCell ref="C41:Q43"/>
    <mergeCell ref="B5:Q5"/>
    <mergeCell ref="A1:F1"/>
    <mergeCell ref="H2:Q2"/>
    <mergeCell ref="B13:Q15"/>
    <mergeCell ref="A8:G9"/>
    <mergeCell ref="H7:L7"/>
    <mergeCell ref="A6:G7"/>
    <mergeCell ref="H9:L9"/>
    <mergeCell ref="W31:X31"/>
    <mergeCell ref="P20:Q26"/>
    <mergeCell ref="P27:Q33"/>
    <mergeCell ref="P19:Q19"/>
    <mergeCell ref="A2:D2"/>
    <mergeCell ref="U23:Y25"/>
    <mergeCell ref="W27:X27"/>
    <mergeCell ref="W28:X28"/>
    <mergeCell ref="W29:X29"/>
    <mergeCell ref="W30:X30"/>
    <mergeCell ref="F2:G2"/>
    <mergeCell ref="B16:Q17"/>
  </mergeCells>
  <phoneticPr fontId="2"/>
  <dataValidations count="1">
    <dataValidation type="list" showInputMessage="1" showErrorMessage="1" sqref="H9 H7" xr:uid="{00000000-0002-0000-09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92D050"/>
  </sheetPr>
  <dimension ref="A1:AB45"/>
  <sheetViews>
    <sheetView view="pageBreakPreview" zoomScaleNormal="100" zoomScaleSheetLayoutView="100" workbookViewId="0">
      <selection sqref="A1:F1"/>
    </sheetView>
  </sheetViews>
  <sheetFormatPr defaultColWidth="9" defaultRowHeight="13"/>
  <cols>
    <col min="1" max="1" width="5.6328125" style="3" customWidth="1"/>
    <col min="2" max="16" width="5.08984375" style="3" customWidth="1"/>
    <col min="17" max="18" width="5.26953125" style="3" customWidth="1"/>
    <col min="19" max="16384" width="9" style="3"/>
  </cols>
  <sheetData>
    <row r="1" spans="1:22">
      <c r="A1" s="943" t="str">
        <f>CONCATENATE("（様式－",発注者入力シート!E22,"）")</f>
        <v>（様式－）</v>
      </c>
      <c r="B1" s="943"/>
      <c r="C1" s="943"/>
      <c r="D1" s="943"/>
      <c r="E1" s="943"/>
      <c r="F1" s="943"/>
      <c r="R1" s="2"/>
      <c r="U1" s="3" t="s">
        <v>429</v>
      </c>
    </row>
    <row r="2" spans="1:22">
      <c r="A2" s="943" t="str">
        <f>CONCATENATE("評価項目",発注者入力シート!F22,"－",発注者入力シート!G22)</f>
        <v>評価項目－</v>
      </c>
      <c r="B2" s="943"/>
      <c r="C2" s="943"/>
      <c r="D2" s="943"/>
      <c r="F2" s="1203" t="s">
        <v>880</v>
      </c>
      <c r="G2" s="1203"/>
      <c r="H2" s="1202" t="str">
        <f>IF(企業入力シート!C5="","",企業入力シート!C5)</f>
        <v>○○共同企業体</v>
      </c>
      <c r="I2" s="1202"/>
      <c r="J2" s="1202"/>
      <c r="K2" s="1202"/>
      <c r="L2" s="1202"/>
      <c r="M2" s="1202"/>
      <c r="N2" s="1202"/>
      <c r="O2" s="1202"/>
      <c r="P2" s="1202"/>
      <c r="Q2" s="1202"/>
      <c r="U2" s="3" t="s">
        <v>430</v>
      </c>
    </row>
    <row r="3" spans="1:22">
      <c r="A3" s="2"/>
      <c r="B3" s="2"/>
      <c r="C3" s="2"/>
      <c r="D3" s="2"/>
      <c r="E3" s="6"/>
      <c r="F3" s="6"/>
      <c r="G3" s="6"/>
      <c r="H3" s="2"/>
      <c r="I3" s="2"/>
      <c r="J3" s="2"/>
      <c r="K3" s="2"/>
      <c r="L3" s="2"/>
      <c r="M3" s="2"/>
      <c r="N3" s="2"/>
      <c r="O3" s="2"/>
      <c r="P3" s="2"/>
      <c r="Q3" s="2"/>
      <c r="U3" s="107"/>
      <c r="V3" s="3" t="s">
        <v>431</v>
      </c>
    </row>
    <row r="4" spans="1:22" ht="14">
      <c r="A4" s="1206" t="s">
        <v>3</v>
      </c>
      <c r="B4" s="1206"/>
      <c r="C4" s="1206"/>
      <c r="D4" s="1206"/>
      <c r="E4" s="1206"/>
      <c r="F4" s="1206"/>
      <c r="G4" s="1206"/>
      <c r="H4" s="1206"/>
      <c r="I4" s="1206"/>
      <c r="J4" s="1206"/>
      <c r="K4" s="1206"/>
      <c r="L4" s="1206"/>
      <c r="M4" s="1206"/>
      <c r="N4" s="1206"/>
      <c r="O4" s="1206"/>
      <c r="P4" s="1206"/>
      <c r="Q4" s="1206"/>
      <c r="R4" s="142"/>
      <c r="U4" s="102"/>
      <c r="V4" s="3" t="s">
        <v>547</v>
      </c>
    </row>
    <row r="5" spans="1:22">
      <c r="A5" s="779" t="s">
        <v>210</v>
      </c>
      <c r="B5" s="1222" t="str">
        <f>IF(発注者入力シート!C22="","",発注者入力シート!C22)</f>
        <v/>
      </c>
      <c r="C5" s="1222"/>
      <c r="D5" s="1222"/>
      <c r="E5" s="1222"/>
      <c r="F5" s="1222"/>
      <c r="G5" s="1222"/>
      <c r="H5" s="1222"/>
      <c r="I5" s="1222"/>
      <c r="J5" s="1222"/>
      <c r="K5" s="1222"/>
      <c r="L5" s="1222"/>
      <c r="M5" s="1222"/>
      <c r="N5" s="1222"/>
      <c r="O5" s="1222"/>
      <c r="P5" s="1222"/>
      <c r="Q5" s="1223"/>
      <c r="R5" s="2"/>
    </row>
    <row r="6" spans="1:22">
      <c r="A6" s="1245" t="s">
        <v>4</v>
      </c>
      <c r="B6" s="1246"/>
      <c r="C6" s="1246"/>
      <c r="D6" s="1246"/>
      <c r="E6" s="1246"/>
      <c r="F6" s="1246"/>
      <c r="G6" s="1247"/>
      <c r="H6" s="112" t="s">
        <v>5</v>
      </c>
      <c r="I6" s="113"/>
      <c r="J6" s="113"/>
      <c r="K6" s="113"/>
      <c r="L6" s="113"/>
      <c r="M6" s="113"/>
      <c r="N6" s="113"/>
      <c r="O6" s="113"/>
      <c r="P6" s="113"/>
      <c r="Q6" s="114"/>
      <c r="U6" s="3" t="s">
        <v>433</v>
      </c>
    </row>
    <row r="7" spans="1:22">
      <c r="A7" s="1251"/>
      <c r="B7" s="936"/>
      <c r="C7" s="936"/>
      <c r="D7" s="936"/>
      <c r="E7" s="936"/>
      <c r="F7" s="936"/>
      <c r="G7" s="1252"/>
      <c r="H7" s="1229"/>
      <c r="I7" s="1227"/>
      <c r="J7" s="1227"/>
      <c r="K7" s="1227"/>
      <c r="L7" s="1227"/>
      <c r="M7" s="115" t="s">
        <v>546</v>
      </c>
      <c r="N7" s="115"/>
      <c r="O7" s="115"/>
      <c r="P7" s="115"/>
      <c r="Q7" s="116"/>
      <c r="U7" s="104"/>
      <c r="V7" s="3" t="s">
        <v>434</v>
      </c>
    </row>
    <row r="8" spans="1:22">
      <c r="A8" s="1253" t="s">
        <v>12</v>
      </c>
      <c r="B8" s="1254"/>
      <c r="C8" s="1254"/>
      <c r="D8" s="1254"/>
      <c r="E8" s="1254"/>
      <c r="F8" s="1254"/>
      <c r="G8" s="1255"/>
      <c r="H8" s="735" t="s">
        <v>1392</v>
      </c>
      <c r="I8" s="113"/>
      <c r="J8" s="113"/>
      <c r="K8" s="113"/>
      <c r="L8" s="113"/>
      <c r="N8" s="113"/>
      <c r="O8" s="113"/>
      <c r="P8" s="113"/>
      <c r="Q8" s="114"/>
      <c r="U8" s="105"/>
      <c r="V8" s="3" t="s">
        <v>432</v>
      </c>
    </row>
    <row r="9" spans="1:22">
      <c r="A9" s="1256"/>
      <c r="B9" s="1257"/>
      <c r="C9" s="1257"/>
      <c r="D9" s="1257"/>
      <c r="E9" s="1257"/>
      <c r="F9" s="1257"/>
      <c r="G9" s="1258"/>
      <c r="H9" s="1229"/>
      <c r="I9" s="1227"/>
      <c r="J9" s="1227"/>
      <c r="K9" s="1227"/>
      <c r="L9" s="1227"/>
      <c r="M9" s="115"/>
      <c r="N9" s="115"/>
      <c r="O9" s="115"/>
      <c r="P9" s="115"/>
      <c r="Q9" s="116"/>
      <c r="R9" s="81"/>
    </row>
    <row r="10" spans="1:22">
      <c r="A10" s="112" t="s">
        <v>6</v>
      </c>
      <c r="B10" s="113"/>
      <c r="C10" s="113"/>
      <c r="D10" s="113"/>
      <c r="E10" s="113"/>
      <c r="F10" s="113"/>
      <c r="G10" s="113"/>
      <c r="H10" s="113"/>
      <c r="I10" s="113"/>
      <c r="J10" s="113"/>
      <c r="K10" s="113"/>
      <c r="L10" s="113"/>
      <c r="M10" s="113"/>
      <c r="N10" s="113"/>
      <c r="O10" s="113"/>
      <c r="P10" s="113"/>
      <c r="Q10" s="114"/>
    </row>
    <row r="11" spans="1:22">
      <c r="A11" s="117" t="s">
        <v>7</v>
      </c>
      <c r="Q11" s="118"/>
      <c r="U11" s="109" t="s">
        <v>435</v>
      </c>
    </row>
    <row r="12" spans="1:22">
      <c r="A12" s="263" t="s">
        <v>817</v>
      </c>
      <c r="B12" s="157" t="s">
        <v>818</v>
      </c>
      <c r="C12" s="157"/>
      <c r="D12" s="157"/>
      <c r="E12" s="157"/>
      <c r="F12" s="157"/>
      <c r="G12" s="157"/>
      <c r="H12" s="157"/>
      <c r="I12" s="157"/>
      <c r="J12" s="157"/>
      <c r="K12" s="157"/>
      <c r="L12" s="157"/>
      <c r="M12" s="157"/>
      <c r="N12" s="157"/>
      <c r="O12" s="157"/>
      <c r="P12" s="157"/>
      <c r="Q12" s="264"/>
      <c r="U12" s="109" t="s">
        <v>436</v>
      </c>
    </row>
    <row r="13" spans="1:22">
      <c r="A13" s="263" t="s">
        <v>817</v>
      </c>
      <c r="B13" s="1224" t="s">
        <v>1429</v>
      </c>
      <c r="C13" s="1224"/>
      <c r="D13" s="1224"/>
      <c r="E13" s="1224"/>
      <c r="F13" s="1224"/>
      <c r="G13" s="1224"/>
      <c r="H13" s="1224"/>
      <c r="I13" s="1224"/>
      <c r="J13" s="1224"/>
      <c r="K13" s="1224"/>
      <c r="L13" s="1224"/>
      <c r="M13" s="1224"/>
      <c r="N13" s="1224"/>
      <c r="O13" s="1224"/>
      <c r="P13" s="1224"/>
      <c r="Q13" s="1225"/>
      <c r="U13" s="109" t="s">
        <v>825</v>
      </c>
    </row>
    <row r="14" spans="1:22">
      <c r="A14" s="265"/>
      <c r="B14" s="1224"/>
      <c r="C14" s="1224"/>
      <c r="D14" s="1224"/>
      <c r="E14" s="1224"/>
      <c r="F14" s="1224"/>
      <c r="G14" s="1224"/>
      <c r="H14" s="1224"/>
      <c r="I14" s="1224"/>
      <c r="J14" s="1224"/>
      <c r="K14" s="1224"/>
      <c r="L14" s="1224"/>
      <c r="M14" s="1224"/>
      <c r="N14" s="1224"/>
      <c r="O14" s="1224"/>
      <c r="P14" s="1224"/>
      <c r="Q14" s="1225"/>
      <c r="U14" s="109" t="s">
        <v>961</v>
      </c>
    </row>
    <row r="15" spans="1:22">
      <c r="A15" s="265"/>
      <c r="B15" s="1224"/>
      <c r="C15" s="1224"/>
      <c r="D15" s="1224"/>
      <c r="E15" s="1224"/>
      <c r="F15" s="1224"/>
      <c r="G15" s="1224"/>
      <c r="H15" s="1224"/>
      <c r="I15" s="1224"/>
      <c r="J15" s="1224"/>
      <c r="K15" s="1224"/>
      <c r="L15" s="1224"/>
      <c r="M15" s="1224"/>
      <c r="N15" s="1224"/>
      <c r="O15" s="1224"/>
      <c r="P15" s="1224"/>
      <c r="Q15" s="1225"/>
      <c r="V15" s="109"/>
    </row>
    <row r="16" spans="1:22" ht="13.5" customHeight="1">
      <c r="A16" s="263" t="s">
        <v>1381</v>
      </c>
      <c r="B16" s="1204" t="s">
        <v>1376</v>
      </c>
      <c r="C16" s="1204"/>
      <c r="D16" s="1204"/>
      <c r="E16" s="1204"/>
      <c r="F16" s="1204"/>
      <c r="G16" s="1204"/>
      <c r="H16" s="1204"/>
      <c r="I16" s="1204"/>
      <c r="J16" s="1204"/>
      <c r="K16" s="1204"/>
      <c r="L16" s="1204"/>
      <c r="M16" s="1204"/>
      <c r="N16" s="1204"/>
      <c r="O16" s="1204"/>
      <c r="P16" s="1204"/>
      <c r="Q16" s="1205"/>
      <c r="U16" s="109" t="s">
        <v>823</v>
      </c>
      <c r="V16" s="109"/>
    </row>
    <row r="17" spans="1:28" ht="13.5" customHeight="1">
      <c r="A17" s="263"/>
      <c r="B17" s="1204"/>
      <c r="C17" s="1204"/>
      <c r="D17" s="1204"/>
      <c r="E17" s="1204"/>
      <c r="F17" s="1204"/>
      <c r="G17" s="1204"/>
      <c r="H17" s="1204"/>
      <c r="I17" s="1204"/>
      <c r="J17" s="1204"/>
      <c r="K17" s="1204"/>
      <c r="L17" s="1204"/>
      <c r="M17" s="1204"/>
      <c r="N17" s="1204"/>
      <c r="O17" s="1204"/>
      <c r="P17" s="1204"/>
      <c r="Q17" s="1205"/>
      <c r="U17" s="109" t="s">
        <v>822</v>
      </c>
      <c r="V17" s="109"/>
    </row>
    <row r="18" spans="1:28">
      <c r="A18" s="263" t="s">
        <v>1377</v>
      </c>
      <c r="B18" s="736" t="s">
        <v>1379</v>
      </c>
      <c r="C18" s="737"/>
      <c r="D18" s="737"/>
      <c r="E18" s="737"/>
      <c r="F18" s="737"/>
      <c r="G18" s="737"/>
      <c r="H18" s="737"/>
      <c r="I18" s="737"/>
      <c r="J18" s="737"/>
      <c r="K18" s="737"/>
      <c r="L18" s="737"/>
      <c r="M18" s="737"/>
      <c r="N18" s="737"/>
      <c r="O18" s="737"/>
      <c r="P18" s="737"/>
      <c r="Q18" s="738"/>
      <c r="U18" s="109" t="s">
        <v>824</v>
      </c>
      <c r="V18" s="109"/>
    </row>
    <row r="19" spans="1:28">
      <c r="A19" s="1219" t="s">
        <v>15</v>
      </c>
      <c r="B19" s="1220"/>
      <c r="C19" s="1220"/>
      <c r="D19" s="1220"/>
      <c r="E19" s="1220"/>
      <c r="F19" s="1220"/>
      <c r="G19" s="1220"/>
      <c r="H19" s="1220"/>
      <c r="I19" s="1220"/>
      <c r="J19" s="1220"/>
      <c r="K19" s="1220"/>
      <c r="L19" s="1220"/>
      <c r="M19" s="1220"/>
      <c r="N19" s="1220"/>
      <c r="O19" s="1221"/>
      <c r="P19" s="1217" t="s">
        <v>315</v>
      </c>
      <c r="Q19" s="1218"/>
      <c r="R19" s="200"/>
      <c r="U19" s="109" t="s">
        <v>826</v>
      </c>
    </row>
    <row r="20" spans="1:28" ht="19.5" customHeight="1">
      <c r="A20" s="1207" t="s">
        <v>1420</v>
      </c>
      <c r="B20" s="1208"/>
      <c r="C20" s="1208"/>
      <c r="D20" s="1208"/>
      <c r="E20" s="1208"/>
      <c r="F20" s="1208"/>
      <c r="G20" s="1208"/>
      <c r="H20" s="1208"/>
      <c r="I20" s="1208"/>
      <c r="J20" s="1208"/>
      <c r="K20" s="1208"/>
      <c r="L20" s="1208"/>
      <c r="M20" s="1208"/>
      <c r="N20" s="1208"/>
      <c r="O20" s="1209"/>
      <c r="P20" s="1196"/>
      <c r="Q20" s="1197"/>
      <c r="R20" s="81"/>
      <c r="U20" s="109" t="s">
        <v>827</v>
      </c>
    </row>
    <row r="21" spans="1:28" ht="19.5" customHeight="1">
      <c r="A21" s="1210"/>
      <c r="B21" s="1211"/>
      <c r="C21" s="1211"/>
      <c r="D21" s="1211"/>
      <c r="E21" s="1211"/>
      <c r="F21" s="1211"/>
      <c r="G21" s="1211"/>
      <c r="H21" s="1211"/>
      <c r="I21" s="1211"/>
      <c r="J21" s="1211"/>
      <c r="K21" s="1211"/>
      <c r="L21" s="1211"/>
      <c r="M21" s="1211"/>
      <c r="N21" s="1211"/>
      <c r="O21" s="1212"/>
      <c r="P21" s="1198"/>
      <c r="Q21" s="1199"/>
      <c r="R21" s="81"/>
    </row>
    <row r="22" spans="1:28" ht="19.5" customHeight="1">
      <c r="A22" s="1210"/>
      <c r="B22" s="1211"/>
      <c r="C22" s="1211"/>
      <c r="D22" s="1211"/>
      <c r="E22" s="1211"/>
      <c r="F22" s="1211"/>
      <c r="G22" s="1211"/>
      <c r="H22" s="1211"/>
      <c r="I22" s="1211"/>
      <c r="J22" s="1211"/>
      <c r="K22" s="1211"/>
      <c r="L22" s="1211"/>
      <c r="M22" s="1211"/>
      <c r="N22" s="1211"/>
      <c r="O22" s="1212"/>
      <c r="P22" s="1198"/>
      <c r="Q22" s="1199"/>
      <c r="R22" s="81"/>
    </row>
    <row r="23" spans="1:28" ht="19.5" customHeight="1">
      <c r="A23" s="1210"/>
      <c r="B23" s="1211"/>
      <c r="C23" s="1211"/>
      <c r="D23" s="1211"/>
      <c r="E23" s="1211"/>
      <c r="F23" s="1211"/>
      <c r="G23" s="1211"/>
      <c r="H23" s="1211"/>
      <c r="I23" s="1211"/>
      <c r="J23" s="1211"/>
      <c r="K23" s="1211"/>
      <c r="L23" s="1211"/>
      <c r="M23" s="1211"/>
      <c r="N23" s="1211"/>
      <c r="O23" s="1212"/>
      <c r="P23" s="1198"/>
      <c r="Q23" s="1199"/>
      <c r="R23" s="81"/>
      <c r="U23" s="1195" t="s">
        <v>316</v>
      </c>
      <c r="V23" s="1195"/>
      <c r="W23" s="1195"/>
      <c r="X23" s="1195"/>
      <c r="Y23" s="1195"/>
    </row>
    <row r="24" spans="1:28" ht="19.5" customHeight="1">
      <c r="A24" s="1210"/>
      <c r="B24" s="1211"/>
      <c r="C24" s="1211"/>
      <c r="D24" s="1211"/>
      <c r="E24" s="1211"/>
      <c r="F24" s="1211"/>
      <c r="G24" s="1211"/>
      <c r="H24" s="1211"/>
      <c r="I24" s="1211"/>
      <c r="J24" s="1211"/>
      <c r="K24" s="1211"/>
      <c r="L24" s="1211"/>
      <c r="M24" s="1211"/>
      <c r="N24" s="1211"/>
      <c r="O24" s="1212"/>
      <c r="P24" s="1198"/>
      <c r="Q24" s="1199"/>
      <c r="R24" s="81"/>
      <c r="U24" s="1195"/>
      <c r="V24" s="1195"/>
      <c r="W24" s="1195"/>
      <c r="X24" s="1195"/>
      <c r="Y24" s="1195"/>
    </row>
    <row r="25" spans="1:28" ht="19.5" customHeight="1">
      <c r="A25" s="1210"/>
      <c r="B25" s="1211"/>
      <c r="C25" s="1211"/>
      <c r="D25" s="1211"/>
      <c r="E25" s="1211"/>
      <c r="F25" s="1211"/>
      <c r="G25" s="1211"/>
      <c r="H25" s="1211"/>
      <c r="I25" s="1211"/>
      <c r="J25" s="1211"/>
      <c r="K25" s="1211"/>
      <c r="L25" s="1211"/>
      <c r="M25" s="1211"/>
      <c r="N25" s="1211"/>
      <c r="O25" s="1212"/>
      <c r="P25" s="1198"/>
      <c r="Q25" s="1199"/>
      <c r="R25" s="81"/>
      <c r="U25" s="1195"/>
      <c r="V25" s="1195"/>
      <c r="W25" s="1195"/>
      <c r="X25" s="1195"/>
      <c r="Y25" s="1195"/>
    </row>
    <row r="26" spans="1:28" ht="19.5" customHeight="1">
      <c r="A26" s="1213"/>
      <c r="B26" s="1214"/>
      <c r="C26" s="1214"/>
      <c r="D26" s="1214"/>
      <c r="E26" s="1214"/>
      <c r="F26" s="1214"/>
      <c r="G26" s="1214"/>
      <c r="H26" s="1214"/>
      <c r="I26" s="1214"/>
      <c r="J26" s="1214"/>
      <c r="K26" s="1214"/>
      <c r="L26" s="1214"/>
      <c r="M26" s="1214"/>
      <c r="N26" s="1214"/>
      <c r="O26" s="1215"/>
      <c r="P26" s="1200"/>
      <c r="Q26" s="1201"/>
      <c r="R26" s="81"/>
      <c r="U26" s="3" t="s">
        <v>330</v>
      </c>
    </row>
    <row r="27" spans="1:28" ht="19.5" customHeight="1">
      <c r="A27" s="1207" t="s">
        <v>1415</v>
      </c>
      <c r="B27" s="1208"/>
      <c r="C27" s="1208"/>
      <c r="D27" s="1208"/>
      <c r="E27" s="1208"/>
      <c r="F27" s="1208"/>
      <c r="G27" s="1208"/>
      <c r="H27" s="1208"/>
      <c r="I27" s="1208"/>
      <c r="J27" s="1208"/>
      <c r="K27" s="1208"/>
      <c r="L27" s="1208"/>
      <c r="M27" s="1208"/>
      <c r="N27" s="1208"/>
      <c r="O27" s="1209"/>
      <c r="P27" s="1196"/>
      <c r="Q27" s="1197"/>
      <c r="R27" s="81"/>
      <c r="U27" s="119" t="s">
        <v>317</v>
      </c>
      <c r="V27" s="119" t="s">
        <v>318</v>
      </c>
      <c r="W27" s="1194" t="s">
        <v>319</v>
      </c>
      <c r="X27" s="1194"/>
      <c r="Y27" s="120" t="s">
        <v>320</v>
      </c>
      <c r="Z27" s="113"/>
      <c r="AA27" s="113"/>
      <c r="AB27" s="114"/>
    </row>
    <row r="28" spans="1:28" ht="19.5" customHeight="1">
      <c r="A28" s="1210"/>
      <c r="B28" s="1211"/>
      <c r="C28" s="1211"/>
      <c r="D28" s="1211"/>
      <c r="E28" s="1211"/>
      <c r="F28" s="1211"/>
      <c r="G28" s="1211"/>
      <c r="H28" s="1211"/>
      <c r="I28" s="1211"/>
      <c r="J28" s="1211"/>
      <c r="K28" s="1211"/>
      <c r="L28" s="1211"/>
      <c r="M28" s="1211"/>
      <c r="N28" s="1211"/>
      <c r="O28" s="1212"/>
      <c r="P28" s="1198"/>
      <c r="Q28" s="1199"/>
      <c r="R28" s="81"/>
      <c r="U28" s="119" t="s">
        <v>1284</v>
      </c>
      <c r="V28" s="119" t="s">
        <v>66</v>
      </c>
      <c r="W28" s="1194" t="s">
        <v>321</v>
      </c>
      <c r="X28" s="1194"/>
      <c r="Y28" s="121" t="s">
        <v>322</v>
      </c>
      <c r="Z28" s="106"/>
      <c r="AA28" s="106"/>
      <c r="AB28" s="122"/>
    </row>
    <row r="29" spans="1:28" ht="19.5" customHeight="1">
      <c r="A29" s="1210"/>
      <c r="B29" s="1211"/>
      <c r="C29" s="1211"/>
      <c r="D29" s="1211"/>
      <c r="E29" s="1211"/>
      <c r="F29" s="1211"/>
      <c r="G29" s="1211"/>
      <c r="H29" s="1211"/>
      <c r="I29" s="1211"/>
      <c r="J29" s="1211"/>
      <c r="K29" s="1211"/>
      <c r="L29" s="1211"/>
      <c r="M29" s="1211"/>
      <c r="N29" s="1211"/>
      <c r="O29" s="1212"/>
      <c r="P29" s="1198"/>
      <c r="Q29" s="1199"/>
      <c r="R29" s="81"/>
      <c r="U29" s="119" t="s">
        <v>323</v>
      </c>
      <c r="V29" s="119" t="s">
        <v>70</v>
      </c>
      <c r="W29" s="1194" t="s">
        <v>324</v>
      </c>
      <c r="X29" s="1194"/>
      <c r="Y29" s="123" t="s">
        <v>325</v>
      </c>
      <c r="Z29" s="106"/>
      <c r="AA29" s="106"/>
      <c r="AB29" s="122"/>
    </row>
    <row r="30" spans="1:28" ht="19.5" customHeight="1">
      <c r="A30" s="1210"/>
      <c r="B30" s="1211"/>
      <c r="C30" s="1211"/>
      <c r="D30" s="1211"/>
      <c r="E30" s="1211"/>
      <c r="F30" s="1211"/>
      <c r="G30" s="1211"/>
      <c r="H30" s="1211"/>
      <c r="I30" s="1211"/>
      <c r="J30" s="1211"/>
      <c r="K30" s="1211"/>
      <c r="L30" s="1211"/>
      <c r="M30" s="1211"/>
      <c r="N30" s="1211"/>
      <c r="O30" s="1212"/>
      <c r="P30" s="1198"/>
      <c r="Q30" s="1199"/>
      <c r="R30" s="81"/>
      <c r="U30" s="119" t="s">
        <v>326</v>
      </c>
      <c r="V30" s="119" t="s">
        <v>74</v>
      </c>
      <c r="W30" s="1194" t="s">
        <v>324</v>
      </c>
      <c r="X30" s="1194"/>
      <c r="Y30" s="124" t="s">
        <v>327</v>
      </c>
      <c r="AB30" s="118"/>
    </row>
    <row r="31" spans="1:28" ht="19.5" customHeight="1">
      <c r="A31" s="1210"/>
      <c r="B31" s="1211"/>
      <c r="C31" s="1211"/>
      <c r="D31" s="1211"/>
      <c r="E31" s="1211"/>
      <c r="F31" s="1211"/>
      <c r="G31" s="1211"/>
      <c r="H31" s="1211"/>
      <c r="I31" s="1211"/>
      <c r="J31" s="1211"/>
      <c r="K31" s="1211"/>
      <c r="L31" s="1211"/>
      <c r="M31" s="1211"/>
      <c r="N31" s="1211"/>
      <c r="O31" s="1212"/>
      <c r="P31" s="1198"/>
      <c r="Q31" s="1199"/>
      <c r="R31" s="81"/>
      <c r="U31" s="119" t="s">
        <v>328</v>
      </c>
      <c r="V31" s="119" t="s">
        <v>74</v>
      </c>
      <c r="W31" s="1194" t="s">
        <v>324</v>
      </c>
      <c r="X31" s="1194"/>
      <c r="Y31" s="123" t="s">
        <v>329</v>
      </c>
      <c r="Z31" s="106"/>
      <c r="AA31" s="106"/>
      <c r="AB31" s="122"/>
    </row>
    <row r="32" spans="1:28" ht="19.5" customHeight="1">
      <c r="A32" s="1210"/>
      <c r="B32" s="1211"/>
      <c r="C32" s="1211"/>
      <c r="D32" s="1211"/>
      <c r="E32" s="1211"/>
      <c r="F32" s="1211"/>
      <c r="G32" s="1211"/>
      <c r="H32" s="1211"/>
      <c r="I32" s="1211"/>
      <c r="J32" s="1211"/>
      <c r="K32" s="1211"/>
      <c r="L32" s="1211"/>
      <c r="M32" s="1211"/>
      <c r="N32" s="1211"/>
      <c r="O32" s="1212"/>
      <c r="P32" s="1198"/>
      <c r="Q32" s="1199"/>
      <c r="R32" s="81"/>
      <c r="U32" s="109"/>
    </row>
    <row r="33" spans="1:18" ht="19.5" customHeight="1">
      <c r="A33" s="1213"/>
      <c r="B33" s="1214"/>
      <c r="C33" s="1214"/>
      <c r="D33" s="1214"/>
      <c r="E33" s="1214"/>
      <c r="F33" s="1214"/>
      <c r="G33" s="1214"/>
      <c r="H33" s="1214"/>
      <c r="I33" s="1214"/>
      <c r="J33" s="1214"/>
      <c r="K33" s="1214"/>
      <c r="L33" s="1214"/>
      <c r="M33" s="1214"/>
      <c r="N33" s="1214"/>
      <c r="O33" s="1215"/>
      <c r="P33" s="1200"/>
      <c r="Q33" s="1201"/>
      <c r="R33" s="81"/>
    </row>
    <row r="34" spans="1:18" ht="19.5" customHeight="1">
      <c r="A34" s="1207" t="s">
        <v>1421</v>
      </c>
      <c r="B34" s="1208"/>
      <c r="C34" s="1208"/>
      <c r="D34" s="1208"/>
      <c r="E34" s="1208"/>
      <c r="F34" s="1208"/>
      <c r="G34" s="1208"/>
      <c r="H34" s="1208"/>
      <c r="I34" s="1208"/>
      <c r="J34" s="1208"/>
      <c r="K34" s="1208"/>
      <c r="L34" s="1208"/>
      <c r="M34" s="1208"/>
      <c r="N34" s="1208"/>
      <c r="O34" s="1209"/>
      <c r="P34" s="1196"/>
      <c r="Q34" s="1197"/>
      <c r="R34" s="81"/>
    </row>
    <row r="35" spans="1:18" ht="19.5" customHeight="1">
      <c r="A35" s="1210"/>
      <c r="B35" s="1211"/>
      <c r="C35" s="1211"/>
      <c r="D35" s="1211"/>
      <c r="E35" s="1211"/>
      <c r="F35" s="1211"/>
      <c r="G35" s="1211"/>
      <c r="H35" s="1211"/>
      <c r="I35" s="1211"/>
      <c r="J35" s="1211"/>
      <c r="K35" s="1211"/>
      <c r="L35" s="1211"/>
      <c r="M35" s="1211"/>
      <c r="N35" s="1211"/>
      <c r="O35" s="1212"/>
      <c r="P35" s="1198"/>
      <c r="Q35" s="1199"/>
      <c r="R35" s="81"/>
    </row>
    <row r="36" spans="1:18" ht="19.5" customHeight="1">
      <c r="A36" s="1210"/>
      <c r="B36" s="1211"/>
      <c r="C36" s="1211"/>
      <c r="D36" s="1211"/>
      <c r="E36" s="1211"/>
      <c r="F36" s="1211"/>
      <c r="G36" s="1211"/>
      <c r="H36" s="1211"/>
      <c r="I36" s="1211"/>
      <c r="J36" s="1211"/>
      <c r="K36" s="1211"/>
      <c r="L36" s="1211"/>
      <c r="M36" s="1211"/>
      <c r="N36" s="1211"/>
      <c r="O36" s="1212"/>
      <c r="P36" s="1198"/>
      <c r="Q36" s="1199"/>
      <c r="R36" s="81"/>
    </row>
    <row r="37" spans="1:18" ht="19.5" customHeight="1">
      <c r="A37" s="1210"/>
      <c r="B37" s="1211"/>
      <c r="C37" s="1211"/>
      <c r="D37" s="1211"/>
      <c r="E37" s="1211"/>
      <c r="F37" s="1211"/>
      <c r="G37" s="1211"/>
      <c r="H37" s="1211"/>
      <c r="I37" s="1211"/>
      <c r="J37" s="1211"/>
      <c r="K37" s="1211"/>
      <c r="L37" s="1211"/>
      <c r="M37" s="1211"/>
      <c r="N37" s="1211"/>
      <c r="O37" s="1212"/>
      <c r="P37" s="1198"/>
      <c r="Q37" s="1199"/>
      <c r="R37" s="81"/>
    </row>
    <row r="38" spans="1:18" ht="19.5" customHeight="1">
      <c r="A38" s="1210"/>
      <c r="B38" s="1211"/>
      <c r="C38" s="1211"/>
      <c r="D38" s="1211"/>
      <c r="E38" s="1211"/>
      <c r="F38" s="1211"/>
      <c r="G38" s="1211"/>
      <c r="H38" s="1211"/>
      <c r="I38" s="1211"/>
      <c r="J38" s="1211"/>
      <c r="K38" s="1211"/>
      <c r="L38" s="1211"/>
      <c r="M38" s="1211"/>
      <c r="N38" s="1211"/>
      <c r="O38" s="1212"/>
      <c r="P38" s="1198"/>
      <c r="Q38" s="1199"/>
      <c r="R38" s="81"/>
    </row>
    <row r="39" spans="1:18" ht="19.5" customHeight="1">
      <c r="A39" s="1210"/>
      <c r="B39" s="1211"/>
      <c r="C39" s="1211"/>
      <c r="D39" s="1211"/>
      <c r="E39" s="1211"/>
      <c r="F39" s="1211"/>
      <c r="G39" s="1211"/>
      <c r="H39" s="1211"/>
      <c r="I39" s="1211"/>
      <c r="J39" s="1211"/>
      <c r="K39" s="1211"/>
      <c r="L39" s="1211"/>
      <c r="M39" s="1211"/>
      <c r="N39" s="1211"/>
      <c r="O39" s="1212"/>
      <c r="P39" s="1198"/>
      <c r="Q39" s="1199"/>
      <c r="R39" s="81"/>
    </row>
    <row r="40" spans="1:18" ht="19.5" customHeight="1">
      <c r="A40" s="1213"/>
      <c r="B40" s="1214"/>
      <c r="C40" s="1214"/>
      <c r="D40" s="1214"/>
      <c r="E40" s="1214"/>
      <c r="F40" s="1214"/>
      <c r="G40" s="1214"/>
      <c r="H40" s="1214"/>
      <c r="I40" s="1214"/>
      <c r="J40" s="1214"/>
      <c r="K40" s="1214"/>
      <c r="L40" s="1214"/>
      <c r="M40" s="1214"/>
      <c r="N40" s="1214"/>
      <c r="O40" s="1215"/>
      <c r="P40" s="1200"/>
      <c r="Q40" s="1201"/>
      <c r="R40" s="81"/>
    </row>
    <row r="41" spans="1:18">
      <c r="A41" s="1230" t="s">
        <v>11</v>
      </c>
      <c r="B41" s="1231"/>
      <c r="C41" s="1236"/>
      <c r="D41" s="1237"/>
      <c r="E41" s="1237"/>
      <c r="F41" s="1237"/>
      <c r="G41" s="1237"/>
      <c r="H41" s="1237"/>
      <c r="I41" s="1237"/>
      <c r="J41" s="1237"/>
      <c r="K41" s="1237"/>
      <c r="L41" s="1237"/>
      <c r="M41" s="1237"/>
      <c r="N41" s="1237"/>
      <c r="O41" s="1237"/>
      <c r="P41" s="1237"/>
      <c r="Q41" s="1238"/>
      <c r="R41" s="157"/>
    </row>
    <row r="42" spans="1:18">
      <c r="A42" s="1232"/>
      <c r="B42" s="1233"/>
      <c r="C42" s="1239"/>
      <c r="D42" s="1240"/>
      <c r="E42" s="1240"/>
      <c r="F42" s="1240"/>
      <c r="G42" s="1240"/>
      <c r="H42" s="1240"/>
      <c r="I42" s="1240"/>
      <c r="J42" s="1240"/>
      <c r="K42" s="1240"/>
      <c r="L42" s="1240"/>
      <c r="M42" s="1240"/>
      <c r="N42" s="1240"/>
      <c r="O42" s="1240"/>
      <c r="P42" s="1240"/>
      <c r="Q42" s="1241"/>
      <c r="R42" s="157"/>
    </row>
    <row r="43" spans="1:18">
      <c r="A43" s="1234"/>
      <c r="B43" s="1235"/>
      <c r="C43" s="1242"/>
      <c r="D43" s="1243"/>
      <c r="E43" s="1243"/>
      <c r="F43" s="1243"/>
      <c r="G43" s="1243"/>
      <c r="H43" s="1243"/>
      <c r="I43" s="1243"/>
      <c r="J43" s="1243"/>
      <c r="K43" s="1243"/>
      <c r="L43" s="1243"/>
      <c r="M43" s="1243"/>
      <c r="N43" s="1243"/>
      <c r="O43" s="1243"/>
      <c r="P43" s="1243"/>
      <c r="Q43" s="1244"/>
      <c r="R43" s="157"/>
    </row>
    <row r="44" spans="1:18">
      <c r="A44" s="163" t="s">
        <v>13</v>
      </c>
    </row>
    <row r="45" spans="1:18">
      <c r="A45" s="1216" t="s">
        <v>14</v>
      </c>
      <c r="B45" s="1216"/>
      <c r="C45" s="1216"/>
      <c r="D45" s="1216"/>
      <c r="E45" s="1216"/>
      <c r="F45" s="1216"/>
      <c r="G45" s="1216"/>
      <c r="H45" s="1216"/>
      <c r="I45" s="1216"/>
      <c r="J45" s="1216"/>
      <c r="K45" s="1216"/>
      <c r="L45" s="1216"/>
      <c r="M45" s="1216"/>
      <c r="N45" s="1216"/>
      <c r="O45" s="1216"/>
      <c r="P45" s="1216"/>
      <c r="Q45" s="1216"/>
    </row>
  </sheetData>
  <mergeCells count="29">
    <mergeCell ref="A45:Q45"/>
    <mergeCell ref="A41:B43"/>
    <mergeCell ref="C41:Q43"/>
    <mergeCell ref="A34:O40"/>
    <mergeCell ref="W31:X31"/>
    <mergeCell ref="P27:Q33"/>
    <mergeCell ref="P34:Q40"/>
    <mergeCell ref="W30:X30"/>
    <mergeCell ref="A27:O33"/>
    <mergeCell ref="A1:F1"/>
    <mergeCell ref="A4:Q4"/>
    <mergeCell ref="P19:Q19"/>
    <mergeCell ref="P20:Q26"/>
    <mergeCell ref="A19:O19"/>
    <mergeCell ref="A20:O26"/>
    <mergeCell ref="H2:Q2"/>
    <mergeCell ref="B5:Q5"/>
    <mergeCell ref="A2:D2"/>
    <mergeCell ref="F2:G2"/>
    <mergeCell ref="A6:G7"/>
    <mergeCell ref="H7:L7"/>
    <mergeCell ref="A8:G9"/>
    <mergeCell ref="H9:L9"/>
    <mergeCell ref="B13:Q15"/>
    <mergeCell ref="U23:Y25"/>
    <mergeCell ref="W27:X27"/>
    <mergeCell ref="W28:X28"/>
    <mergeCell ref="W29:X29"/>
    <mergeCell ref="B16:Q17"/>
  </mergeCells>
  <phoneticPr fontId="2"/>
  <dataValidations count="1">
    <dataValidation type="list" showInputMessage="1" showErrorMessage="1" sqref="H9 H7" xr:uid="{00000000-0002-0000-0A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92D050"/>
  </sheetPr>
  <dimension ref="A1:AB45"/>
  <sheetViews>
    <sheetView view="pageBreakPreview" zoomScaleNormal="100" zoomScaleSheetLayoutView="100" workbookViewId="0">
      <selection sqref="A1:F1"/>
    </sheetView>
  </sheetViews>
  <sheetFormatPr defaultColWidth="9" defaultRowHeight="13"/>
  <cols>
    <col min="1" max="1" width="5.6328125" style="3" customWidth="1"/>
    <col min="2" max="16" width="5.08984375" style="3" customWidth="1"/>
    <col min="17" max="18" width="5.26953125" style="3" customWidth="1"/>
    <col min="19" max="16384" width="9" style="3"/>
  </cols>
  <sheetData>
    <row r="1" spans="1:22">
      <c r="A1" s="943" t="str">
        <f>CONCATENATE("（様式－",発注者入力シート!E23,"）")</f>
        <v>（様式－）</v>
      </c>
      <c r="B1" s="943"/>
      <c r="C1" s="943"/>
      <c r="D1" s="943"/>
      <c r="E1" s="943"/>
      <c r="F1" s="943"/>
      <c r="R1" s="2"/>
      <c r="U1" s="3" t="s">
        <v>429</v>
      </c>
    </row>
    <row r="2" spans="1:22">
      <c r="A2" s="943" t="str">
        <f>CONCATENATE("評価項目",発注者入力シート!F23,"－",発注者入力シート!G23)</f>
        <v>評価項目－</v>
      </c>
      <c r="B2" s="943"/>
      <c r="C2" s="943"/>
      <c r="D2" s="943"/>
      <c r="F2" s="1203" t="s">
        <v>880</v>
      </c>
      <c r="G2" s="1203"/>
      <c r="H2" s="1202" t="str">
        <f>IF(企業入力シート!C5="","",企業入力シート!C5)</f>
        <v>○○共同企業体</v>
      </c>
      <c r="I2" s="1202"/>
      <c r="J2" s="1202"/>
      <c r="K2" s="1202"/>
      <c r="L2" s="1202"/>
      <c r="M2" s="1202"/>
      <c r="N2" s="1202"/>
      <c r="O2" s="1202"/>
      <c r="P2" s="1202"/>
      <c r="Q2" s="1202"/>
      <c r="U2" s="3" t="s">
        <v>430</v>
      </c>
    </row>
    <row r="3" spans="1:22">
      <c r="A3" s="2"/>
      <c r="B3" s="2"/>
      <c r="C3" s="2"/>
      <c r="D3" s="2"/>
      <c r="E3" s="6"/>
      <c r="F3" s="6"/>
      <c r="G3" s="6"/>
      <c r="H3" s="2"/>
      <c r="I3" s="2"/>
      <c r="J3" s="2"/>
      <c r="K3" s="2"/>
      <c r="L3" s="2"/>
      <c r="M3" s="2"/>
      <c r="N3" s="2"/>
      <c r="O3" s="2"/>
      <c r="P3" s="2"/>
      <c r="Q3" s="2"/>
      <c r="U3" s="107"/>
      <c r="V3" s="3" t="s">
        <v>431</v>
      </c>
    </row>
    <row r="4" spans="1:22" ht="14">
      <c r="A4" s="1206" t="s">
        <v>3</v>
      </c>
      <c r="B4" s="1206"/>
      <c r="C4" s="1206"/>
      <c r="D4" s="1206"/>
      <c r="E4" s="1206"/>
      <c r="F4" s="1206"/>
      <c r="G4" s="1206"/>
      <c r="H4" s="1206"/>
      <c r="I4" s="1206"/>
      <c r="J4" s="1206"/>
      <c r="K4" s="1206"/>
      <c r="L4" s="1206"/>
      <c r="M4" s="1206"/>
      <c r="N4" s="1206"/>
      <c r="O4" s="1206"/>
      <c r="P4" s="1206"/>
      <c r="Q4" s="1206"/>
      <c r="R4" s="142"/>
      <c r="U4" s="102"/>
      <c r="V4" s="3" t="s">
        <v>547</v>
      </c>
    </row>
    <row r="5" spans="1:22">
      <c r="A5" s="779" t="s">
        <v>210</v>
      </c>
      <c r="B5" s="1222" t="str">
        <f>IF(発注者入力シート!C23="","",発注者入力シート!C23)</f>
        <v/>
      </c>
      <c r="C5" s="1222"/>
      <c r="D5" s="1222"/>
      <c r="E5" s="1222"/>
      <c r="F5" s="1222"/>
      <c r="G5" s="1222"/>
      <c r="H5" s="1222"/>
      <c r="I5" s="1222"/>
      <c r="J5" s="1222"/>
      <c r="K5" s="1222"/>
      <c r="L5" s="1222"/>
      <c r="M5" s="1222"/>
      <c r="N5" s="1222"/>
      <c r="O5" s="1222"/>
      <c r="P5" s="1222"/>
      <c r="Q5" s="1223"/>
      <c r="R5" s="2"/>
    </row>
    <row r="6" spans="1:22">
      <c r="A6" s="1245" t="s">
        <v>4</v>
      </c>
      <c r="B6" s="1246"/>
      <c r="C6" s="1246"/>
      <c r="D6" s="1246"/>
      <c r="E6" s="1246"/>
      <c r="F6" s="1246"/>
      <c r="G6" s="1247"/>
      <c r="H6" s="113" t="s">
        <v>5</v>
      </c>
      <c r="I6" s="113"/>
      <c r="J6" s="113"/>
      <c r="K6" s="113"/>
      <c r="L6" s="113"/>
      <c r="M6" s="113"/>
      <c r="N6" s="113"/>
      <c r="O6" s="113"/>
      <c r="P6" s="113"/>
      <c r="Q6" s="114"/>
      <c r="U6" s="3" t="s">
        <v>433</v>
      </c>
    </row>
    <row r="7" spans="1:22">
      <c r="A7" s="1251"/>
      <c r="B7" s="936"/>
      <c r="C7" s="936"/>
      <c r="D7" s="936"/>
      <c r="E7" s="936"/>
      <c r="F7" s="936"/>
      <c r="G7" s="1252"/>
      <c r="H7" s="1229"/>
      <c r="I7" s="1227"/>
      <c r="J7" s="1227"/>
      <c r="K7" s="1227"/>
      <c r="L7" s="1227"/>
      <c r="M7" s="115" t="s">
        <v>546</v>
      </c>
      <c r="N7" s="115"/>
      <c r="O7" s="115"/>
      <c r="P7" s="115"/>
      <c r="Q7" s="116"/>
      <c r="U7" s="104"/>
      <c r="V7" s="3" t="s">
        <v>434</v>
      </c>
    </row>
    <row r="8" spans="1:22">
      <c r="A8" s="1253" t="s">
        <v>12</v>
      </c>
      <c r="B8" s="1254"/>
      <c r="C8" s="1254"/>
      <c r="D8" s="1254"/>
      <c r="E8" s="1254"/>
      <c r="F8" s="1254"/>
      <c r="G8" s="1255"/>
      <c r="H8" s="735" t="s">
        <v>1392</v>
      </c>
      <c r="I8" s="113"/>
      <c r="J8" s="113"/>
      <c r="K8" s="113"/>
      <c r="L8" s="113"/>
      <c r="M8" s="113"/>
      <c r="N8" s="113"/>
      <c r="O8" s="113"/>
      <c r="P8" s="113"/>
      <c r="Q8" s="114"/>
      <c r="U8" s="105"/>
      <c r="V8" s="3" t="s">
        <v>432</v>
      </c>
    </row>
    <row r="9" spans="1:22">
      <c r="A9" s="1256"/>
      <c r="B9" s="1257"/>
      <c r="C9" s="1257"/>
      <c r="D9" s="1257"/>
      <c r="E9" s="1257"/>
      <c r="F9" s="1257"/>
      <c r="G9" s="1258"/>
      <c r="H9" s="1229"/>
      <c r="I9" s="1227"/>
      <c r="J9" s="1227"/>
      <c r="K9" s="1227"/>
      <c r="L9" s="1227"/>
      <c r="M9" s="115"/>
      <c r="N9" s="115"/>
      <c r="O9" s="115"/>
      <c r="P9" s="115"/>
      <c r="Q9" s="116"/>
      <c r="R9" s="81"/>
    </row>
    <row r="10" spans="1:22">
      <c r="A10" s="117" t="s">
        <v>6</v>
      </c>
      <c r="Q10" s="118"/>
    </row>
    <row r="11" spans="1:22">
      <c r="A11" s="117" t="s">
        <v>7</v>
      </c>
      <c r="Q11" s="118"/>
      <c r="U11" s="109" t="s">
        <v>435</v>
      </c>
    </row>
    <row r="12" spans="1:22">
      <c r="A12" s="263" t="s">
        <v>817</v>
      </c>
      <c r="B12" s="157" t="s">
        <v>818</v>
      </c>
      <c r="C12" s="157"/>
      <c r="D12" s="157"/>
      <c r="E12" s="157"/>
      <c r="F12" s="157"/>
      <c r="G12" s="157"/>
      <c r="H12" s="157"/>
      <c r="I12" s="157"/>
      <c r="J12" s="157"/>
      <c r="K12" s="157"/>
      <c r="L12" s="157"/>
      <c r="M12" s="157"/>
      <c r="N12" s="157"/>
      <c r="O12" s="157"/>
      <c r="P12" s="157"/>
      <c r="Q12" s="264"/>
      <c r="U12" s="109" t="s">
        <v>436</v>
      </c>
    </row>
    <row r="13" spans="1:22">
      <c r="A13" s="263" t="s">
        <v>817</v>
      </c>
      <c r="B13" s="1224" t="s">
        <v>1428</v>
      </c>
      <c r="C13" s="1224"/>
      <c r="D13" s="1224"/>
      <c r="E13" s="1224"/>
      <c r="F13" s="1224"/>
      <c r="G13" s="1224"/>
      <c r="H13" s="1224"/>
      <c r="I13" s="1224"/>
      <c r="J13" s="1224"/>
      <c r="K13" s="1224"/>
      <c r="L13" s="1224"/>
      <c r="M13" s="1224"/>
      <c r="N13" s="1224"/>
      <c r="O13" s="1224"/>
      <c r="P13" s="1224"/>
      <c r="Q13" s="1225"/>
      <c r="U13" s="109" t="s">
        <v>825</v>
      </c>
    </row>
    <row r="14" spans="1:22">
      <c r="A14" s="265"/>
      <c r="B14" s="1224"/>
      <c r="C14" s="1224"/>
      <c r="D14" s="1224"/>
      <c r="E14" s="1224"/>
      <c r="F14" s="1224"/>
      <c r="G14" s="1224"/>
      <c r="H14" s="1224"/>
      <c r="I14" s="1224"/>
      <c r="J14" s="1224"/>
      <c r="K14" s="1224"/>
      <c r="L14" s="1224"/>
      <c r="M14" s="1224"/>
      <c r="N14" s="1224"/>
      <c r="O14" s="1224"/>
      <c r="P14" s="1224"/>
      <c r="Q14" s="1225"/>
      <c r="U14" s="109" t="s">
        <v>961</v>
      </c>
    </row>
    <row r="15" spans="1:22">
      <c r="A15" s="265"/>
      <c r="B15" s="1224"/>
      <c r="C15" s="1224"/>
      <c r="D15" s="1224"/>
      <c r="E15" s="1224"/>
      <c r="F15" s="1224"/>
      <c r="G15" s="1224"/>
      <c r="H15" s="1224"/>
      <c r="I15" s="1224"/>
      <c r="J15" s="1224"/>
      <c r="K15" s="1224"/>
      <c r="L15" s="1224"/>
      <c r="M15" s="1224"/>
      <c r="N15" s="1224"/>
      <c r="O15" s="1224"/>
      <c r="P15" s="1224"/>
      <c r="Q15" s="1225"/>
      <c r="V15" s="109"/>
    </row>
    <row r="16" spans="1:22">
      <c r="A16" s="263" t="s">
        <v>1382</v>
      </c>
      <c r="B16" s="1204" t="s">
        <v>1376</v>
      </c>
      <c r="C16" s="1204"/>
      <c r="D16" s="1204"/>
      <c r="E16" s="1204"/>
      <c r="F16" s="1204"/>
      <c r="G16" s="1204"/>
      <c r="H16" s="1204"/>
      <c r="I16" s="1204"/>
      <c r="J16" s="1204"/>
      <c r="K16" s="1204"/>
      <c r="L16" s="1204"/>
      <c r="M16" s="1204"/>
      <c r="N16" s="1204"/>
      <c r="O16" s="1204"/>
      <c r="P16" s="1204"/>
      <c r="Q16" s="1205"/>
      <c r="U16" s="109" t="s">
        <v>823</v>
      </c>
      <c r="V16" s="109"/>
    </row>
    <row r="17" spans="1:28" ht="13.5" customHeight="1">
      <c r="A17" s="263"/>
      <c r="B17" s="1204"/>
      <c r="C17" s="1204"/>
      <c r="D17" s="1204"/>
      <c r="E17" s="1204"/>
      <c r="F17" s="1204"/>
      <c r="G17" s="1204"/>
      <c r="H17" s="1204"/>
      <c r="I17" s="1204"/>
      <c r="J17" s="1204"/>
      <c r="K17" s="1204"/>
      <c r="L17" s="1204"/>
      <c r="M17" s="1204"/>
      <c r="N17" s="1204"/>
      <c r="O17" s="1204"/>
      <c r="P17" s="1204"/>
      <c r="Q17" s="1205"/>
      <c r="U17" s="109" t="s">
        <v>822</v>
      </c>
      <c r="V17" s="109"/>
    </row>
    <row r="18" spans="1:28">
      <c r="A18" s="263" t="s">
        <v>1377</v>
      </c>
      <c r="B18" s="736" t="s">
        <v>1378</v>
      </c>
      <c r="C18" s="737"/>
      <c r="D18" s="737"/>
      <c r="E18" s="737"/>
      <c r="F18" s="737"/>
      <c r="G18" s="737"/>
      <c r="H18" s="737"/>
      <c r="I18" s="737"/>
      <c r="J18" s="737"/>
      <c r="K18" s="737"/>
      <c r="L18" s="737"/>
      <c r="M18" s="737"/>
      <c r="N18" s="737"/>
      <c r="O18" s="737"/>
      <c r="P18" s="737"/>
      <c r="Q18" s="738"/>
      <c r="U18" s="109" t="s">
        <v>824</v>
      </c>
      <c r="V18" s="109"/>
    </row>
    <row r="19" spans="1:28">
      <c r="A19" s="1219" t="s">
        <v>15</v>
      </c>
      <c r="B19" s="1220"/>
      <c r="C19" s="1220"/>
      <c r="D19" s="1220"/>
      <c r="E19" s="1220"/>
      <c r="F19" s="1220"/>
      <c r="G19" s="1220"/>
      <c r="H19" s="1220"/>
      <c r="I19" s="1220"/>
      <c r="J19" s="1220"/>
      <c r="K19" s="1220"/>
      <c r="L19" s="1220"/>
      <c r="M19" s="1220"/>
      <c r="N19" s="1220"/>
      <c r="O19" s="1221"/>
      <c r="P19" s="1217" t="s">
        <v>315</v>
      </c>
      <c r="Q19" s="1218"/>
      <c r="R19" s="200"/>
      <c r="U19" s="109" t="s">
        <v>826</v>
      </c>
    </row>
    <row r="20" spans="1:28" ht="19.5" customHeight="1">
      <c r="A20" s="1207" t="s">
        <v>1422</v>
      </c>
      <c r="B20" s="1208"/>
      <c r="C20" s="1208"/>
      <c r="D20" s="1208"/>
      <c r="E20" s="1208"/>
      <c r="F20" s="1208"/>
      <c r="G20" s="1208"/>
      <c r="H20" s="1208"/>
      <c r="I20" s="1208"/>
      <c r="J20" s="1208"/>
      <c r="K20" s="1208"/>
      <c r="L20" s="1208"/>
      <c r="M20" s="1208"/>
      <c r="N20" s="1208"/>
      <c r="O20" s="1209"/>
      <c r="P20" s="1196"/>
      <c r="Q20" s="1197"/>
      <c r="R20" s="81"/>
      <c r="U20" s="109" t="s">
        <v>827</v>
      </c>
    </row>
    <row r="21" spans="1:28" ht="19.5" customHeight="1">
      <c r="A21" s="1210"/>
      <c r="B21" s="1211"/>
      <c r="C21" s="1211"/>
      <c r="D21" s="1211"/>
      <c r="E21" s="1211"/>
      <c r="F21" s="1211"/>
      <c r="G21" s="1211"/>
      <c r="H21" s="1211"/>
      <c r="I21" s="1211"/>
      <c r="J21" s="1211"/>
      <c r="K21" s="1211"/>
      <c r="L21" s="1211"/>
      <c r="M21" s="1211"/>
      <c r="N21" s="1211"/>
      <c r="O21" s="1212"/>
      <c r="P21" s="1198"/>
      <c r="Q21" s="1199"/>
      <c r="R21" s="81"/>
    </row>
    <row r="22" spans="1:28" ht="19.5" customHeight="1">
      <c r="A22" s="1210"/>
      <c r="B22" s="1211"/>
      <c r="C22" s="1211"/>
      <c r="D22" s="1211"/>
      <c r="E22" s="1211"/>
      <c r="F22" s="1211"/>
      <c r="G22" s="1211"/>
      <c r="H22" s="1211"/>
      <c r="I22" s="1211"/>
      <c r="J22" s="1211"/>
      <c r="K22" s="1211"/>
      <c r="L22" s="1211"/>
      <c r="M22" s="1211"/>
      <c r="N22" s="1211"/>
      <c r="O22" s="1212"/>
      <c r="P22" s="1198"/>
      <c r="Q22" s="1199"/>
      <c r="R22" s="81"/>
    </row>
    <row r="23" spans="1:28" ht="19.5" customHeight="1">
      <c r="A23" s="1210"/>
      <c r="B23" s="1211"/>
      <c r="C23" s="1211"/>
      <c r="D23" s="1211"/>
      <c r="E23" s="1211"/>
      <c r="F23" s="1211"/>
      <c r="G23" s="1211"/>
      <c r="H23" s="1211"/>
      <c r="I23" s="1211"/>
      <c r="J23" s="1211"/>
      <c r="K23" s="1211"/>
      <c r="L23" s="1211"/>
      <c r="M23" s="1211"/>
      <c r="N23" s="1211"/>
      <c r="O23" s="1212"/>
      <c r="P23" s="1198"/>
      <c r="Q23" s="1199"/>
      <c r="R23" s="81"/>
      <c r="U23" s="1195" t="s">
        <v>316</v>
      </c>
      <c r="V23" s="1195"/>
      <c r="W23" s="1195"/>
      <c r="X23" s="1195"/>
      <c r="Y23" s="1195"/>
    </row>
    <row r="24" spans="1:28" ht="19.5" customHeight="1">
      <c r="A24" s="1210"/>
      <c r="B24" s="1211"/>
      <c r="C24" s="1211"/>
      <c r="D24" s="1211"/>
      <c r="E24" s="1211"/>
      <c r="F24" s="1211"/>
      <c r="G24" s="1211"/>
      <c r="H24" s="1211"/>
      <c r="I24" s="1211"/>
      <c r="J24" s="1211"/>
      <c r="K24" s="1211"/>
      <c r="L24" s="1211"/>
      <c r="M24" s="1211"/>
      <c r="N24" s="1211"/>
      <c r="O24" s="1212"/>
      <c r="P24" s="1198"/>
      <c r="Q24" s="1199"/>
      <c r="R24" s="81"/>
      <c r="U24" s="1195"/>
      <c r="V24" s="1195"/>
      <c r="W24" s="1195"/>
      <c r="X24" s="1195"/>
      <c r="Y24" s="1195"/>
    </row>
    <row r="25" spans="1:28" ht="19.5" customHeight="1">
      <c r="A25" s="1210"/>
      <c r="B25" s="1211"/>
      <c r="C25" s="1211"/>
      <c r="D25" s="1211"/>
      <c r="E25" s="1211"/>
      <c r="F25" s="1211"/>
      <c r="G25" s="1211"/>
      <c r="H25" s="1211"/>
      <c r="I25" s="1211"/>
      <c r="J25" s="1211"/>
      <c r="K25" s="1211"/>
      <c r="L25" s="1211"/>
      <c r="M25" s="1211"/>
      <c r="N25" s="1211"/>
      <c r="O25" s="1212"/>
      <c r="P25" s="1198"/>
      <c r="Q25" s="1199"/>
      <c r="R25" s="81"/>
      <c r="U25" s="1195"/>
      <c r="V25" s="1195"/>
      <c r="W25" s="1195"/>
      <c r="X25" s="1195"/>
      <c r="Y25" s="1195"/>
    </row>
    <row r="26" spans="1:28" ht="19.5" customHeight="1">
      <c r="A26" s="1213"/>
      <c r="B26" s="1214"/>
      <c r="C26" s="1214"/>
      <c r="D26" s="1214"/>
      <c r="E26" s="1214"/>
      <c r="F26" s="1214"/>
      <c r="G26" s="1214"/>
      <c r="H26" s="1214"/>
      <c r="I26" s="1214"/>
      <c r="J26" s="1214"/>
      <c r="K26" s="1214"/>
      <c r="L26" s="1214"/>
      <c r="M26" s="1214"/>
      <c r="N26" s="1214"/>
      <c r="O26" s="1215"/>
      <c r="P26" s="1200"/>
      <c r="Q26" s="1201"/>
      <c r="R26" s="81"/>
      <c r="U26" s="3" t="s">
        <v>330</v>
      </c>
    </row>
    <row r="27" spans="1:28" ht="19.5" customHeight="1">
      <c r="A27" s="1207" t="s">
        <v>1423</v>
      </c>
      <c r="B27" s="1208"/>
      <c r="C27" s="1208"/>
      <c r="D27" s="1208"/>
      <c r="E27" s="1208"/>
      <c r="F27" s="1208"/>
      <c r="G27" s="1208"/>
      <c r="H27" s="1208"/>
      <c r="I27" s="1208"/>
      <c r="J27" s="1208"/>
      <c r="K27" s="1208"/>
      <c r="L27" s="1208"/>
      <c r="M27" s="1208"/>
      <c r="N27" s="1208"/>
      <c r="O27" s="1209"/>
      <c r="P27" s="1196"/>
      <c r="Q27" s="1197"/>
      <c r="R27" s="81"/>
      <c r="U27" s="119" t="s">
        <v>317</v>
      </c>
      <c r="V27" s="119" t="s">
        <v>318</v>
      </c>
      <c r="W27" s="1194" t="s">
        <v>319</v>
      </c>
      <c r="X27" s="1194"/>
      <c r="Y27" s="120" t="s">
        <v>320</v>
      </c>
      <c r="Z27" s="113"/>
      <c r="AA27" s="113"/>
      <c r="AB27" s="114"/>
    </row>
    <row r="28" spans="1:28" ht="19.5" customHeight="1">
      <c r="A28" s="1210"/>
      <c r="B28" s="1211"/>
      <c r="C28" s="1211"/>
      <c r="D28" s="1211"/>
      <c r="E28" s="1211"/>
      <c r="F28" s="1211"/>
      <c r="G28" s="1211"/>
      <c r="H28" s="1211"/>
      <c r="I28" s="1211"/>
      <c r="J28" s="1211"/>
      <c r="K28" s="1211"/>
      <c r="L28" s="1211"/>
      <c r="M28" s="1211"/>
      <c r="N28" s="1211"/>
      <c r="O28" s="1212"/>
      <c r="P28" s="1198"/>
      <c r="Q28" s="1199"/>
      <c r="R28" s="81"/>
      <c r="U28" s="119" t="s">
        <v>1284</v>
      </c>
      <c r="V28" s="119" t="s">
        <v>66</v>
      </c>
      <c r="W28" s="1194" t="s">
        <v>321</v>
      </c>
      <c r="X28" s="1194"/>
      <c r="Y28" s="121" t="s">
        <v>322</v>
      </c>
      <c r="Z28" s="106"/>
      <c r="AA28" s="106"/>
      <c r="AB28" s="122"/>
    </row>
    <row r="29" spans="1:28" ht="19.5" customHeight="1">
      <c r="A29" s="1210"/>
      <c r="B29" s="1211"/>
      <c r="C29" s="1211"/>
      <c r="D29" s="1211"/>
      <c r="E29" s="1211"/>
      <c r="F29" s="1211"/>
      <c r="G29" s="1211"/>
      <c r="H29" s="1211"/>
      <c r="I29" s="1211"/>
      <c r="J29" s="1211"/>
      <c r="K29" s="1211"/>
      <c r="L29" s="1211"/>
      <c r="M29" s="1211"/>
      <c r="N29" s="1211"/>
      <c r="O29" s="1212"/>
      <c r="P29" s="1198"/>
      <c r="Q29" s="1199"/>
      <c r="R29" s="81"/>
      <c r="U29" s="119" t="s">
        <v>323</v>
      </c>
      <c r="V29" s="119" t="s">
        <v>70</v>
      </c>
      <c r="W29" s="1194" t="s">
        <v>324</v>
      </c>
      <c r="X29" s="1194"/>
      <c r="Y29" s="123" t="s">
        <v>325</v>
      </c>
      <c r="Z29" s="106"/>
      <c r="AA29" s="106"/>
      <c r="AB29" s="122"/>
    </row>
    <row r="30" spans="1:28" ht="19.5" customHeight="1">
      <c r="A30" s="1210"/>
      <c r="B30" s="1211"/>
      <c r="C30" s="1211"/>
      <c r="D30" s="1211"/>
      <c r="E30" s="1211"/>
      <c r="F30" s="1211"/>
      <c r="G30" s="1211"/>
      <c r="H30" s="1211"/>
      <c r="I30" s="1211"/>
      <c r="J30" s="1211"/>
      <c r="K30" s="1211"/>
      <c r="L30" s="1211"/>
      <c r="M30" s="1211"/>
      <c r="N30" s="1211"/>
      <c r="O30" s="1212"/>
      <c r="P30" s="1198"/>
      <c r="Q30" s="1199"/>
      <c r="R30" s="81"/>
      <c r="U30" s="119" t="s">
        <v>326</v>
      </c>
      <c r="V30" s="119" t="s">
        <v>74</v>
      </c>
      <c r="W30" s="1194" t="s">
        <v>324</v>
      </c>
      <c r="X30" s="1194"/>
      <c r="Y30" s="124" t="s">
        <v>327</v>
      </c>
      <c r="AB30" s="118"/>
    </row>
    <row r="31" spans="1:28" ht="19.5" customHeight="1">
      <c r="A31" s="1210"/>
      <c r="B31" s="1211"/>
      <c r="C31" s="1211"/>
      <c r="D31" s="1211"/>
      <c r="E31" s="1211"/>
      <c r="F31" s="1211"/>
      <c r="G31" s="1211"/>
      <c r="H31" s="1211"/>
      <c r="I31" s="1211"/>
      <c r="J31" s="1211"/>
      <c r="K31" s="1211"/>
      <c r="L31" s="1211"/>
      <c r="M31" s="1211"/>
      <c r="N31" s="1211"/>
      <c r="O31" s="1212"/>
      <c r="P31" s="1198"/>
      <c r="Q31" s="1199"/>
      <c r="R31" s="81"/>
      <c r="U31" s="119" t="s">
        <v>328</v>
      </c>
      <c r="V31" s="119" t="s">
        <v>74</v>
      </c>
      <c r="W31" s="1194" t="s">
        <v>324</v>
      </c>
      <c r="X31" s="1194"/>
      <c r="Y31" s="123" t="s">
        <v>329</v>
      </c>
      <c r="Z31" s="106"/>
      <c r="AA31" s="106"/>
      <c r="AB31" s="122"/>
    </row>
    <row r="32" spans="1:28" ht="19.5" customHeight="1">
      <c r="A32" s="1210"/>
      <c r="B32" s="1211"/>
      <c r="C32" s="1211"/>
      <c r="D32" s="1211"/>
      <c r="E32" s="1211"/>
      <c r="F32" s="1211"/>
      <c r="G32" s="1211"/>
      <c r="H32" s="1211"/>
      <c r="I32" s="1211"/>
      <c r="J32" s="1211"/>
      <c r="K32" s="1211"/>
      <c r="L32" s="1211"/>
      <c r="M32" s="1211"/>
      <c r="N32" s="1211"/>
      <c r="O32" s="1212"/>
      <c r="P32" s="1198"/>
      <c r="Q32" s="1199"/>
      <c r="R32" s="81"/>
      <c r="U32" s="109"/>
    </row>
    <row r="33" spans="1:18" ht="19.5" customHeight="1">
      <c r="A33" s="1213"/>
      <c r="B33" s="1214"/>
      <c r="C33" s="1214"/>
      <c r="D33" s="1214"/>
      <c r="E33" s="1214"/>
      <c r="F33" s="1214"/>
      <c r="G33" s="1214"/>
      <c r="H33" s="1214"/>
      <c r="I33" s="1214"/>
      <c r="J33" s="1214"/>
      <c r="K33" s="1214"/>
      <c r="L33" s="1214"/>
      <c r="M33" s="1214"/>
      <c r="N33" s="1214"/>
      <c r="O33" s="1215"/>
      <c r="P33" s="1200"/>
      <c r="Q33" s="1201"/>
      <c r="R33" s="81"/>
    </row>
    <row r="34" spans="1:18" ht="19.5" customHeight="1">
      <c r="A34" s="1207" t="s">
        <v>1424</v>
      </c>
      <c r="B34" s="1208"/>
      <c r="C34" s="1208"/>
      <c r="D34" s="1208"/>
      <c r="E34" s="1208"/>
      <c r="F34" s="1208"/>
      <c r="G34" s="1208"/>
      <c r="H34" s="1208"/>
      <c r="I34" s="1208"/>
      <c r="J34" s="1208"/>
      <c r="K34" s="1208"/>
      <c r="L34" s="1208"/>
      <c r="M34" s="1208"/>
      <c r="N34" s="1208"/>
      <c r="O34" s="1209"/>
      <c r="P34" s="1196"/>
      <c r="Q34" s="1197"/>
      <c r="R34" s="81"/>
    </row>
    <row r="35" spans="1:18" ht="19.5" customHeight="1">
      <c r="A35" s="1210"/>
      <c r="B35" s="1211"/>
      <c r="C35" s="1211"/>
      <c r="D35" s="1211"/>
      <c r="E35" s="1211"/>
      <c r="F35" s="1211"/>
      <c r="G35" s="1211"/>
      <c r="H35" s="1211"/>
      <c r="I35" s="1211"/>
      <c r="J35" s="1211"/>
      <c r="K35" s="1211"/>
      <c r="L35" s="1211"/>
      <c r="M35" s="1211"/>
      <c r="N35" s="1211"/>
      <c r="O35" s="1212"/>
      <c r="P35" s="1198"/>
      <c r="Q35" s="1199"/>
      <c r="R35" s="81"/>
    </row>
    <row r="36" spans="1:18" ht="19.5" customHeight="1">
      <c r="A36" s="1210"/>
      <c r="B36" s="1211"/>
      <c r="C36" s="1211"/>
      <c r="D36" s="1211"/>
      <c r="E36" s="1211"/>
      <c r="F36" s="1211"/>
      <c r="G36" s="1211"/>
      <c r="H36" s="1211"/>
      <c r="I36" s="1211"/>
      <c r="J36" s="1211"/>
      <c r="K36" s="1211"/>
      <c r="L36" s="1211"/>
      <c r="M36" s="1211"/>
      <c r="N36" s="1211"/>
      <c r="O36" s="1212"/>
      <c r="P36" s="1198"/>
      <c r="Q36" s="1199"/>
      <c r="R36" s="81"/>
    </row>
    <row r="37" spans="1:18" ht="19.5" customHeight="1">
      <c r="A37" s="1210"/>
      <c r="B37" s="1211"/>
      <c r="C37" s="1211"/>
      <c r="D37" s="1211"/>
      <c r="E37" s="1211"/>
      <c r="F37" s="1211"/>
      <c r="G37" s="1211"/>
      <c r="H37" s="1211"/>
      <c r="I37" s="1211"/>
      <c r="J37" s="1211"/>
      <c r="K37" s="1211"/>
      <c r="L37" s="1211"/>
      <c r="M37" s="1211"/>
      <c r="N37" s="1211"/>
      <c r="O37" s="1212"/>
      <c r="P37" s="1198"/>
      <c r="Q37" s="1199"/>
      <c r="R37" s="81"/>
    </row>
    <row r="38" spans="1:18" ht="19.5" customHeight="1">
      <c r="A38" s="1210"/>
      <c r="B38" s="1211"/>
      <c r="C38" s="1211"/>
      <c r="D38" s="1211"/>
      <c r="E38" s="1211"/>
      <c r="F38" s="1211"/>
      <c r="G38" s="1211"/>
      <c r="H38" s="1211"/>
      <c r="I38" s="1211"/>
      <c r="J38" s="1211"/>
      <c r="K38" s="1211"/>
      <c r="L38" s="1211"/>
      <c r="M38" s="1211"/>
      <c r="N38" s="1211"/>
      <c r="O38" s="1212"/>
      <c r="P38" s="1198"/>
      <c r="Q38" s="1199"/>
      <c r="R38" s="81"/>
    </row>
    <row r="39" spans="1:18" ht="19.5" customHeight="1">
      <c r="A39" s="1210"/>
      <c r="B39" s="1211"/>
      <c r="C39" s="1211"/>
      <c r="D39" s="1211"/>
      <c r="E39" s="1211"/>
      <c r="F39" s="1211"/>
      <c r="G39" s="1211"/>
      <c r="H39" s="1211"/>
      <c r="I39" s="1211"/>
      <c r="J39" s="1211"/>
      <c r="K39" s="1211"/>
      <c r="L39" s="1211"/>
      <c r="M39" s="1211"/>
      <c r="N39" s="1211"/>
      <c r="O39" s="1212"/>
      <c r="P39" s="1198"/>
      <c r="Q39" s="1199"/>
      <c r="R39" s="81"/>
    </row>
    <row r="40" spans="1:18" ht="19.5" customHeight="1">
      <c r="A40" s="1213"/>
      <c r="B40" s="1214"/>
      <c r="C40" s="1214"/>
      <c r="D40" s="1214"/>
      <c r="E40" s="1214"/>
      <c r="F40" s="1214"/>
      <c r="G40" s="1214"/>
      <c r="H40" s="1214"/>
      <c r="I40" s="1214"/>
      <c r="J40" s="1214"/>
      <c r="K40" s="1214"/>
      <c r="L40" s="1214"/>
      <c r="M40" s="1214"/>
      <c r="N40" s="1214"/>
      <c r="O40" s="1215"/>
      <c r="P40" s="1200"/>
      <c r="Q40" s="1201"/>
      <c r="R40" s="81"/>
    </row>
    <row r="41" spans="1:18">
      <c r="A41" s="1230" t="s">
        <v>11</v>
      </c>
      <c r="B41" s="1231"/>
      <c r="C41" s="1236"/>
      <c r="D41" s="1237"/>
      <c r="E41" s="1237"/>
      <c r="F41" s="1237"/>
      <c r="G41" s="1237"/>
      <c r="H41" s="1237"/>
      <c r="I41" s="1237"/>
      <c r="J41" s="1237"/>
      <c r="K41" s="1237"/>
      <c r="L41" s="1237"/>
      <c r="M41" s="1237"/>
      <c r="N41" s="1237"/>
      <c r="O41" s="1237"/>
      <c r="P41" s="1237"/>
      <c r="Q41" s="1238"/>
      <c r="R41" s="157"/>
    </row>
    <row r="42" spans="1:18">
      <c r="A42" s="1232"/>
      <c r="B42" s="1233"/>
      <c r="C42" s="1239"/>
      <c r="D42" s="1240"/>
      <c r="E42" s="1240"/>
      <c r="F42" s="1240"/>
      <c r="G42" s="1240"/>
      <c r="H42" s="1240"/>
      <c r="I42" s="1240"/>
      <c r="J42" s="1240"/>
      <c r="K42" s="1240"/>
      <c r="L42" s="1240"/>
      <c r="M42" s="1240"/>
      <c r="N42" s="1240"/>
      <c r="O42" s="1240"/>
      <c r="P42" s="1240"/>
      <c r="Q42" s="1241"/>
      <c r="R42" s="157"/>
    </row>
    <row r="43" spans="1:18">
      <c r="A43" s="1234"/>
      <c r="B43" s="1235"/>
      <c r="C43" s="1242"/>
      <c r="D43" s="1243"/>
      <c r="E43" s="1243"/>
      <c r="F43" s="1243"/>
      <c r="G43" s="1243"/>
      <c r="H43" s="1243"/>
      <c r="I43" s="1243"/>
      <c r="J43" s="1243"/>
      <c r="K43" s="1243"/>
      <c r="L43" s="1243"/>
      <c r="M43" s="1243"/>
      <c r="N43" s="1243"/>
      <c r="O43" s="1243"/>
      <c r="P43" s="1243"/>
      <c r="Q43" s="1244"/>
      <c r="R43" s="157"/>
    </row>
    <row r="44" spans="1:18">
      <c r="A44" s="163" t="s">
        <v>13</v>
      </c>
    </row>
    <row r="45" spans="1:18">
      <c r="A45" s="163" t="s">
        <v>14</v>
      </c>
    </row>
  </sheetData>
  <mergeCells count="28">
    <mergeCell ref="A41:B43"/>
    <mergeCell ref="C41:Q43"/>
    <mergeCell ref="A2:D2"/>
    <mergeCell ref="A1:F1"/>
    <mergeCell ref="B5:Q5"/>
    <mergeCell ref="P20:Q26"/>
    <mergeCell ref="P27:Q33"/>
    <mergeCell ref="H2:Q2"/>
    <mergeCell ref="A6:G7"/>
    <mergeCell ref="A8:G9"/>
    <mergeCell ref="H9:L9"/>
    <mergeCell ref="B13:Q15"/>
    <mergeCell ref="A34:O40"/>
    <mergeCell ref="P34:Q40"/>
    <mergeCell ref="W31:X31"/>
    <mergeCell ref="W30:X30"/>
    <mergeCell ref="F2:G2"/>
    <mergeCell ref="U23:Y25"/>
    <mergeCell ref="W27:X27"/>
    <mergeCell ref="W28:X28"/>
    <mergeCell ref="W29:X29"/>
    <mergeCell ref="H7:L7"/>
    <mergeCell ref="A4:Q4"/>
    <mergeCell ref="A19:O19"/>
    <mergeCell ref="A20:O26"/>
    <mergeCell ref="A27:O33"/>
    <mergeCell ref="P19:Q19"/>
    <mergeCell ref="B16:Q17"/>
  </mergeCells>
  <phoneticPr fontId="2"/>
  <dataValidations count="1">
    <dataValidation type="list" showInputMessage="1" showErrorMessage="1" sqref="H9 H7" xr:uid="{00000000-0002-0000-0B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92D050"/>
  </sheetPr>
  <dimension ref="A1:AB45"/>
  <sheetViews>
    <sheetView view="pageBreakPreview" zoomScaleNormal="100" zoomScaleSheetLayoutView="100" workbookViewId="0">
      <selection sqref="A1:F1"/>
    </sheetView>
  </sheetViews>
  <sheetFormatPr defaultColWidth="9" defaultRowHeight="13"/>
  <cols>
    <col min="1" max="1" width="5.6328125" style="3" customWidth="1"/>
    <col min="2" max="16" width="5.08984375" style="3" customWidth="1"/>
    <col min="17" max="18" width="5.26953125" style="3" customWidth="1"/>
    <col min="19" max="16384" width="9" style="3"/>
  </cols>
  <sheetData>
    <row r="1" spans="1:22">
      <c r="A1" s="943" t="str">
        <f>CONCATENATE("（様式－",発注者入力シート!E24,"）")</f>
        <v>（様式－）</v>
      </c>
      <c r="B1" s="943"/>
      <c r="C1" s="943"/>
      <c r="D1" s="943"/>
      <c r="E1" s="943"/>
      <c r="F1" s="943"/>
      <c r="R1" s="2"/>
      <c r="U1" s="3" t="s">
        <v>429</v>
      </c>
    </row>
    <row r="2" spans="1:22">
      <c r="A2" s="943" t="str">
        <f>CONCATENATE("評価項目",発注者入力シート!F24,"－",発注者入力シート!G24)</f>
        <v>評価項目－</v>
      </c>
      <c r="B2" s="943"/>
      <c r="C2" s="943"/>
      <c r="D2" s="943"/>
      <c r="F2" s="1203" t="s">
        <v>880</v>
      </c>
      <c r="G2" s="1203"/>
      <c r="H2" s="1202" t="str">
        <f>IF(企業入力シート!C5="","",企業入力シート!C5)</f>
        <v>○○共同企業体</v>
      </c>
      <c r="I2" s="1202"/>
      <c r="J2" s="1202"/>
      <c r="K2" s="1202"/>
      <c r="L2" s="1202"/>
      <c r="M2" s="1202"/>
      <c r="N2" s="1202"/>
      <c r="O2" s="1202"/>
      <c r="P2" s="1202"/>
      <c r="Q2" s="1202"/>
      <c r="U2" s="3" t="s">
        <v>430</v>
      </c>
    </row>
    <row r="3" spans="1:22">
      <c r="A3" s="2"/>
      <c r="B3" s="2"/>
      <c r="C3" s="2"/>
      <c r="D3" s="2"/>
      <c r="E3" s="6"/>
      <c r="F3" s="6"/>
      <c r="G3" s="6"/>
      <c r="H3" s="2"/>
      <c r="I3" s="2"/>
      <c r="J3" s="2"/>
      <c r="K3" s="2"/>
      <c r="L3" s="2"/>
      <c r="M3" s="2"/>
      <c r="N3" s="2"/>
      <c r="O3" s="2"/>
      <c r="P3" s="2"/>
      <c r="Q3" s="2"/>
      <c r="U3" s="107"/>
      <c r="V3" s="3" t="s">
        <v>431</v>
      </c>
    </row>
    <row r="4" spans="1:22" ht="14">
      <c r="A4" s="1206" t="s">
        <v>3</v>
      </c>
      <c r="B4" s="1206"/>
      <c r="C4" s="1206"/>
      <c r="D4" s="1206"/>
      <c r="E4" s="1206"/>
      <c r="F4" s="1206"/>
      <c r="G4" s="1206"/>
      <c r="H4" s="1206"/>
      <c r="I4" s="1206"/>
      <c r="J4" s="1206"/>
      <c r="K4" s="1206"/>
      <c r="L4" s="1206"/>
      <c r="M4" s="1206"/>
      <c r="N4" s="1206"/>
      <c r="O4" s="1206"/>
      <c r="P4" s="1206"/>
      <c r="Q4" s="1206"/>
      <c r="R4" s="142"/>
      <c r="U4" s="102"/>
      <c r="V4" s="3" t="s">
        <v>547</v>
      </c>
    </row>
    <row r="5" spans="1:22">
      <c r="A5" s="779" t="s">
        <v>210</v>
      </c>
      <c r="B5" s="1222" t="str">
        <f>IF(発注者入力シート!C24="","",発注者入力シート!C24)</f>
        <v/>
      </c>
      <c r="C5" s="1222"/>
      <c r="D5" s="1222"/>
      <c r="E5" s="1222"/>
      <c r="F5" s="1222"/>
      <c r="G5" s="1222"/>
      <c r="H5" s="1222"/>
      <c r="I5" s="1222"/>
      <c r="J5" s="1222"/>
      <c r="K5" s="1222"/>
      <c r="L5" s="1222"/>
      <c r="M5" s="1222"/>
      <c r="N5" s="1222"/>
      <c r="O5" s="1222"/>
      <c r="P5" s="1222"/>
      <c r="Q5" s="1223"/>
      <c r="R5" s="2"/>
    </row>
    <row r="6" spans="1:22">
      <c r="A6" s="1245" t="s">
        <v>4</v>
      </c>
      <c r="B6" s="1246"/>
      <c r="C6" s="1246"/>
      <c r="D6" s="1246"/>
      <c r="E6" s="1246"/>
      <c r="F6" s="1246"/>
      <c r="G6" s="1247"/>
      <c r="H6" s="112" t="s">
        <v>5</v>
      </c>
      <c r="I6" s="113"/>
      <c r="J6" s="113"/>
      <c r="K6" s="113"/>
      <c r="L6" s="113"/>
      <c r="M6" s="113"/>
      <c r="N6" s="113"/>
      <c r="O6" s="113"/>
      <c r="P6" s="113"/>
      <c r="Q6" s="114"/>
      <c r="U6" s="3" t="s">
        <v>433</v>
      </c>
    </row>
    <row r="7" spans="1:22">
      <c r="A7" s="1251"/>
      <c r="B7" s="936"/>
      <c r="C7" s="936"/>
      <c r="D7" s="936"/>
      <c r="E7" s="936"/>
      <c r="F7" s="936"/>
      <c r="G7" s="1252"/>
      <c r="H7" s="1229"/>
      <c r="I7" s="1227"/>
      <c r="J7" s="1227"/>
      <c r="K7" s="1227"/>
      <c r="L7" s="1227"/>
      <c r="M7" s="115" t="s">
        <v>546</v>
      </c>
      <c r="N7" s="115"/>
      <c r="O7" s="115"/>
      <c r="P7" s="115"/>
      <c r="Q7" s="116"/>
      <c r="U7" s="104"/>
      <c r="V7" s="3" t="s">
        <v>434</v>
      </c>
    </row>
    <row r="8" spans="1:22">
      <c r="A8" s="1226" t="s">
        <v>819</v>
      </c>
      <c r="B8" s="1226"/>
      <c r="C8" s="1226"/>
      <c r="D8" s="1226"/>
      <c r="E8" s="1226"/>
      <c r="F8" s="1226"/>
      <c r="G8" s="1226"/>
      <c r="H8" s="735" t="s">
        <v>1392</v>
      </c>
      <c r="I8" s="113"/>
      <c r="J8" s="113"/>
      <c r="K8" s="113"/>
      <c r="L8" s="113"/>
      <c r="N8" s="113"/>
      <c r="O8" s="113"/>
      <c r="P8" s="113"/>
      <c r="Q8" s="114"/>
      <c r="U8" s="105"/>
      <c r="V8" s="3" t="s">
        <v>432</v>
      </c>
    </row>
    <row r="9" spans="1:22">
      <c r="A9" s="1226"/>
      <c r="B9" s="1226"/>
      <c r="C9" s="1226"/>
      <c r="D9" s="1226"/>
      <c r="E9" s="1226"/>
      <c r="F9" s="1226"/>
      <c r="G9" s="1226"/>
      <c r="H9" s="1229"/>
      <c r="I9" s="1227"/>
      <c r="J9" s="1227"/>
      <c r="K9" s="1227"/>
      <c r="L9" s="1227"/>
      <c r="M9" s="115"/>
      <c r="N9" s="115"/>
      <c r="O9" s="115"/>
      <c r="P9" s="115"/>
      <c r="Q9" s="116"/>
      <c r="R9" s="81"/>
    </row>
    <row r="10" spans="1:22">
      <c r="A10" s="117" t="s">
        <v>6</v>
      </c>
      <c r="Q10" s="118"/>
    </row>
    <row r="11" spans="1:22">
      <c r="A11" s="117" t="s">
        <v>7</v>
      </c>
      <c r="Q11" s="118"/>
      <c r="U11" s="109" t="s">
        <v>435</v>
      </c>
    </row>
    <row r="12" spans="1:22">
      <c r="A12" s="263" t="s">
        <v>817</v>
      </c>
      <c r="B12" s="157" t="s">
        <v>818</v>
      </c>
      <c r="C12" s="157"/>
      <c r="D12" s="157"/>
      <c r="E12" s="157"/>
      <c r="F12" s="157"/>
      <c r="G12" s="157"/>
      <c r="H12" s="157"/>
      <c r="I12" s="157"/>
      <c r="J12" s="157"/>
      <c r="K12" s="157"/>
      <c r="L12" s="157"/>
      <c r="M12" s="157"/>
      <c r="N12" s="157"/>
      <c r="O12" s="157"/>
      <c r="P12" s="157"/>
      <c r="Q12" s="264"/>
      <c r="U12" s="109" t="s">
        <v>436</v>
      </c>
    </row>
    <row r="13" spans="1:22">
      <c r="A13" s="263" t="s">
        <v>817</v>
      </c>
      <c r="B13" s="1224" t="s">
        <v>1426</v>
      </c>
      <c r="C13" s="1224"/>
      <c r="D13" s="1224"/>
      <c r="E13" s="1224"/>
      <c r="F13" s="1224"/>
      <c r="G13" s="1224"/>
      <c r="H13" s="1224"/>
      <c r="I13" s="1224"/>
      <c r="J13" s="1224"/>
      <c r="K13" s="1224"/>
      <c r="L13" s="1224"/>
      <c r="M13" s="1224"/>
      <c r="N13" s="1224"/>
      <c r="O13" s="1224"/>
      <c r="P13" s="1224"/>
      <c r="Q13" s="1225"/>
      <c r="U13" s="109" t="s">
        <v>825</v>
      </c>
    </row>
    <row r="14" spans="1:22">
      <c r="A14" s="265"/>
      <c r="B14" s="1224"/>
      <c r="C14" s="1224"/>
      <c r="D14" s="1224"/>
      <c r="E14" s="1224"/>
      <c r="F14" s="1224"/>
      <c r="G14" s="1224"/>
      <c r="H14" s="1224"/>
      <c r="I14" s="1224"/>
      <c r="J14" s="1224"/>
      <c r="K14" s="1224"/>
      <c r="L14" s="1224"/>
      <c r="M14" s="1224"/>
      <c r="N14" s="1224"/>
      <c r="O14" s="1224"/>
      <c r="P14" s="1224"/>
      <c r="Q14" s="1225"/>
      <c r="U14" s="109" t="s">
        <v>961</v>
      </c>
    </row>
    <row r="15" spans="1:22">
      <c r="A15" s="265"/>
      <c r="B15" s="1224"/>
      <c r="C15" s="1224"/>
      <c r="D15" s="1224"/>
      <c r="E15" s="1224"/>
      <c r="F15" s="1224"/>
      <c r="G15" s="1224"/>
      <c r="H15" s="1224"/>
      <c r="I15" s="1224"/>
      <c r="J15" s="1224"/>
      <c r="K15" s="1224"/>
      <c r="L15" s="1224"/>
      <c r="M15" s="1224"/>
      <c r="N15" s="1224"/>
      <c r="O15" s="1224"/>
      <c r="P15" s="1224"/>
      <c r="Q15" s="1225"/>
      <c r="V15" s="109"/>
    </row>
    <row r="16" spans="1:22">
      <c r="A16" s="263" t="s">
        <v>1380</v>
      </c>
      <c r="B16" s="1204" t="s">
        <v>1376</v>
      </c>
      <c r="C16" s="1204"/>
      <c r="D16" s="1204"/>
      <c r="E16" s="1204"/>
      <c r="F16" s="1204"/>
      <c r="G16" s="1204"/>
      <c r="H16" s="1204"/>
      <c r="I16" s="1204"/>
      <c r="J16" s="1204"/>
      <c r="K16" s="1204"/>
      <c r="L16" s="1204"/>
      <c r="M16" s="1204"/>
      <c r="N16" s="1204"/>
      <c r="O16" s="1204"/>
      <c r="P16" s="1204"/>
      <c r="Q16" s="1205"/>
      <c r="U16" s="109" t="s">
        <v>823</v>
      </c>
      <c r="V16" s="109"/>
    </row>
    <row r="17" spans="1:28" ht="13.5" customHeight="1">
      <c r="A17" s="263"/>
      <c r="B17" s="1204"/>
      <c r="C17" s="1204"/>
      <c r="D17" s="1204"/>
      <c r="E17" s="1204"/>
      <c r="F17" s="1204"/>
      <c r="G17" s="1204"/>
      <c r="H17" s="1204"/>
      <c r="I17" s="1204"/>
      <c r="J17" s="1204"/>
      <c r="K17" s="1204"/>
      <c r="L17" s="1204"/>
      <c r="M17" s="1204"/>
      <c r="N17" s="1204"/>
      <c r="O17" s="1204"/>
      <c r="P17" s="1204"/>
      <c r="Q17" s="1205"/>
      <c r="U17" s="109" t="s">
        <v>822</v>
      </c>
      <c r="V17" s="109"/>
    </row>
    <row r="18" spans="1:28">
      <c r="A18" s="263" t="s">
        <v>1377</v>
      </c>
      <c r="B18" s="736" t="s">
        <v>1383</v>
      </c>
      <c r="C18" s="737"/>
      <c r="D18" s="737"/>
      <c r="E18" s="737"/>
      <c r="F18" s="737"/>
      <c r="G18" s="737"/>
      <c r="H18" s="737"/>
      <c r="I18" s="737"/>
      <c r="J18" s="737"/>
      <c r="K18" s="737"/>
      <c r="L18" s="737"/>
      <c r="M18" s="737"/>
      <c r="N18" s="737"/>
      <c r="O18" s="737"/>
      <c r="P18" s="737"/>
      <c r="Q18" s="738"/>
      <c r="U18" s="109" t="s">
        <v>824</v>
      </c>
      <c r="V18" s="109"/>
    </row>
    <row r="19" spans="1:28">
      <c r="A19" s="1219" t="s">
        <v>15</v>
      </c>
      <c r="B19" s="1220"/>
      <c r="C19" s="1220"/>
      <c r="D19" s="1220"/>
      <c r="E19" s="1220"/>
      <c r="F19" s="1220"/>
      <c r="G19" s="1220"/>
      <c r="H19" s="1220"/>
      <c r="I19" s="1220"/>
      <c r="J19" s="1220"/>
      <c r="K19" s="1220"/>
      <c r="L19" s="1220"/>
      <c r="M19" s="1220"/>
      <c r="N19" s="1220"/>
      <c r="O19" s="1221"/>
      <c r="P19" s="1217" t="s">
        <v>315</v>
      </c>
      <c r="Q19" s="1218"/>
      <c r="R19" s="200"/>
      <c r="U19" s="109" t="s">
        <v>826</v>
      </c>
    </row>
    <row r="20" spans="1:28" ht="19.5" customHeight="1">
      <c r="A20" s="1207" t="s">
        <v>1425</v>
      </c>
      <c r="B20" s="1208"/>
      <c r="C20" s="1208"/>
      <c r="D20" s="1208"/>
      <c r="E20" s="1208"/>
      <c r="F20" s="1208"/>
      <c r="G20" s="1208"/>
      <c r="H20" s="1208"/>
      <c r="I20" s="1208"/>
      <c r="J20" s="1208"/>
      <c r="K20" s="1208"/>
      <c r="L20" s="1208"/>
      <c r="M20" s="1208"/>
      <c r="N20" s="1208"/>
      <c r="O20" s="1209"/>
      <c r="P20" s="1196"/>
      <c r="Q20" s="1197"/>
      <c r="R20" s="81"/>
      <c r="U20" s="109" t="s">
        <v>827</v>
      </c>
    </row>
    <row r="21" spans="1:28" ht="19.5" customHeight="1">
      <c r="A21" s="1210"/>
      <c r="B21" s="1211"/>
      <c r="C21" s="1211"/>
      <c r="D21" s="1211"/>
      <c r="E21" s="1211"/>
      <c r="F21" s="1211"/>
      <c r="G21" s="1211"/>
      <c r="H21" s="1211"/>
      <c r="I21" s="1211"/>
      <c r="J21" s="1211"/>
      <c r="K21" s="1211"/>
      <c r="L21" s="1211"/>
      <c r="M21" s="1211"/>
      <c r="N21" s="1211"/>
      <c r="O21" s="1212"/>
      <c r="P21" s="1198"/>
      <c r="Q21" s="1199"/>
      <c r="R21" s="81"/>
    </row>
    <row r="22" spans="1:28" ht="19.5" customHeight="1">
      <c r="A22" s="1210"/>
      <c r="B22" s="1211"/>
      <c r="C22" s="1211"/>
      <c r="D22" s="1211"/>
      <c r="E22" s="1211"/>
      <c r="F22" s="1211"/>
      <c r="G22" s="1211"/>
      <c r="H22" s="1211"/>
      <c r="I22" s="1211"/>
      <c r="J22" s="1211"/>
      <c r="K22" s="1211"/>
      <c r="L22" s="1211"/>
      <c r="M22" s="1211"/>
      <c r="N22" s="1211"/>
      <c r="O22" s="1212"/>
      <c r="P22" s="1198"/>
      <c r="Q22" s="1199"/>
      <c r="R22" s="81"/>
    </row>
    <row r="23" spans="1:28" ht="19.5" customHeight="1">
      <c r="A23" s="1210"/>
      <c r="B23" s="1211"/>
      <c r="C23" s="1211"/>
      <c r="D23" s="1211"/>
      <c r="E23" s="1211"/>
      <c r="F23" s="1211"/>
      <c r="G23" s="1211"/>
      <c r="H23" s="1211"/>
      <c r="I23" s="1211"/>
      <c r="J23" s="1211"/>
      <c r="K23" s="1211"/>
      <c r="L23" s="1211"/>
      <c r="M23" s="1211"/>
      <c r="N23" s="1211"/>
      <c r="O23" s="1212"/>
      <c r="P23" s="1198"/>
      <c r="Q23" s="1199"/>
      <c r="R23" s="81"/>
      <c r="U23" s="1195" t="s">
        <v>316</v>
      </c>
      <c r="V23" s="1195"/>
      <c r="W23" s="1195"/>
      <c r="X23" s="1195"/>
      <c r="Y23" s="1195"/>
    </row>
    <row r="24" spans="1:28" ht="19.5" customHeight="1">
      <c r="A24" s="1210"/>
      <c r="B24" s="1211"/>
      <c r="C24" s="1211"/>
      <c r="D24" s="1211"/>
      <c r="E24" s="1211"/>
      <c r="F24" s="1211"/>
      <c r="G24" s="1211"/>
      <c r="H24" s="1211"/>
      <c r="I24" s="1211"/>
      <c r="J24" s="1211"/>
      <c r="K24" s="1211"/>
      <c r="L24" s="1211"/>
      <c r="M24" s="1211"/>
      <c r="N24" s="1211"/>
      <c r="O24" s="1212"/>
      <c r="P24" s="1198"/>
      <c r="Q24" s="1199"/>
      <c r="R24" s="81"/>
      <c r="U24" s="1195"/>
      <c r="V24" s="1195"/>
      <c r="W24" s="1195"/>
      <c r="X24" s="1195"/>
      <c r="Y24" s="1195"/>
    </row>
    <row r="25" spans="1:28" ht="19.5" customHeight="1">
      <c r="A25" s="1210"/>
      <c r="B25" s="1211"/>
      <c r="C25" s="1211"/>
      <c r="D25" s="1211"/>
      <c r="E25" s="1211"/>
      <c r="F25" s="1211"/>
      <c r="G25" s="1211"/>
      <c r="H25" s="1211"/>
      <c r="I25" s="1211"/>
      <c r="J25" s="1211"/>
      <c r="K25" s="1211"/>
      <c r="L25" s="1211"/>
      <c r="M25" s="1211"/>
      <c r="N25" s="1211"/>
      <c r="O25" s="1212"/>
      <c r="P25" s="1198"/>
      <c r="Q25" s="1199"/>
      <c r="R25" s="81"/>
      <c r="U25" s="1195"/>
      <c r="V25" s="1195"/>
      <c r="W25" s="1195"/>
      <c r="X25" s="1195"/>
      <c r="Y25" s="1195"/>
    </row>
    <row r="26" spans="1:28" ht="19.5" customHeight="1">
      <c r="A26" s="1213"/>
      <c r="B26" s="1214"/>
      <c r="C26" s="1214"/>
      <c r="D26" s="1214"/>
      <c r="E26" s="1214"/>
      <c r="F26" s="1214"/>
      <c r="G26" s="1214"/>
      <c r="H26" s="1214"/>
      <c r="I26" s="1214"/>
      <c r="J26" s="1214"/>
      <c r="K26" s="1214"/>
      <c r="L26" s="1214"/>
      <c r="M26" s="1214"/>
      <c r="N26" s="1214"/>
      <c r="O26" s="1215"/>
      <c r="P26" s="1200"/>
      <c r="Q26" s="1201"/>
      <c r="R26" s="81"/>
      <c r="U26" s="3" t="s">
        <v>330</v>
      </c>
    </row>
    <row r="27" spans="1:28" ht="19.5" customHeight="1">
      <c r="A27" s="1207" t="s">
        <v>1415</v>
      </c>
      <c r="B27" s="1208"/>
      <c r="C27" s="1208"/>
      <c r="D27" s="1208"/>
      <c r="E27" s="1208"/>
      <c r="F27" s="1208"/>
      <c r="G27" s="1208"/>
      <c r="H27" s="1208"/>
      <c r="I27" s="1208"/>
      <c r="J27" s="1208"/>
      <c r="K27" s="1208"/>
      <c r="L27" s="1208"/>
      <c r="M27" s="1208"/>
      <c r="N27" s="1208"/>
      <c r="O27" s="1209"/>
      <c r="P27" s="1196"/>
      <c r="Q27" s="1197"/>
      <c r="R27" s="81"/>
      <c r="U27" s="119" t="s">
        <v>317</v>
      </c>
      <c r="V27" s="119" t="s">
        <v>318</v>
      </c>
      <c r="W27" s="1194" t="s">
        <v>319</v>
      </c>
      <c r="X27" s="1194"/>
      <c r="Y27" s="120" t="s">
        <v>320</v>
      </c>
      <c r="Z27" s="113"/>
      <c r="AA27" s="113"/>
      <c r="AB27" s="114"/>
    </row>
    <row r="28" spans="1:28" ht="19.5" customHeight="1">
      <c r="A28" s="1210"/>
      <c r="B28" s="1211"/>
      <c r="C28" s="1211"/>
      <c r="D28" s="1211"/>
      <c r="E28" s="1211"/>
      <c r="F28" s="1211"/>
      <c r="G28" s="1211"/>
      <c r="H28" s="1211"/>
      <c r="I28" s="1211"/>
      <c r="J28" s="1211"/>
      <c r="K28" s="1211"/>
      <c r="L28" s="1211"/>
      <c r="M28" s="1211"/>
      <c r="N28" s="1211"/>
      <c r="O28" s="1212"/>
      <c r="P28" s="1198"/>
      <c r="Q28" s="1199"/>
      <c r="R28" s="81"/>
      <c r="U28" s="119" t="s">
        <v>1284</v>
      </c>
      <c r="V28" s="119" t="s">
        <v>66</v>
      </c>
      <c r="W28" s="1194" t="s">
        <v>321</v>
      </c>
      <c r="X28" s="1194"/>
      <c r="Y28" s="121" t="s">
        <v>322</v>
      </c>
      <c r="Z28" s="106"/>
      <c r="AA28" s="106"/>
      <c r="AB28" s="122"/>
    </row>
    <row r="29" spans="1:28" ht="19.5" customHeight="1">
      <c r="A29" s="1210"/>
      <c r="B29" s="1211"/>
      <c r="C29" s="1211"/>
      <c r="D29" s="1211"/>
      <c r="E29" s="1211"/>
      <c r="F29" s="1211"/>
      <c r="G29" s="1211"/>
      <c r="H29" s="1211"/>
      <c r="I29" s="1211"/>
      <c r="J29" s="1211"/>
      <c r="K29" s="1211"/>
      <c r="L29" s="1211"/>
      <c r="M29" s="1211"/>
      <c r="N29" s="1211"/>
      <c r="O29" s="1212"/>
      <c r="P29" s="1198"/>
      <c r="Q29" s="1199"/>
      <c r="R29" s="81"/>
      <c r="U29" s="119" t="s">
        <v>323</v>
      </c>
      <c r="V29" s="119" t="s">
        <v>70</v>
      </c>
      <c r="W29" s="1194" t="s">
        <v>324</v>
      </c>
      <c r="X29" s="1194"/>
      <c r="Y29" s="123" t="s">
        <v>325</v>
      </c>
      <c r="Z29" s="106"/>
      <c r="AA29" s="106"/>
      <c r="AB29" s="122"/>
    </row>
    <row r="30" spans="1:28" ht="19.5" customHeight="1">
      <c r="A30" s="1210"/>
      <c r="B30" s="1211"/>
      <c r="C30" s="1211"/>
      <c r="D30" s="1211"/>
      <c r="E30" s="1211"/>
      <c r="F30" s="1211"/>
      <c r="G30" s="1211"/>
      <c r="H30" s="1211"/>
      <c r="I30" s="1211"/>
      <c r="J30" s="1211"/>
      <c r="K30" s="1211"/>
      <c r="L30" s="1211"/>
      <c r="M30" s="1211"/>
      <c r="N30" s="1211"/>
      <c r="O30" s="1212"/>
      <c r="P30" s="1198"/>
      <c r="Q30" s="1199"/>
      <c r="R30" s="81"/>
      <c r="U30" s="119" t="s">
        <v>326</v>
      </c>
      <c r="V30" s="119" t="s">
        <v>74</v>
      </c>
      <c r="W30" s="1194" t="s">
        <v>324</v>
      </c>
      <c r="X30" s="1194"/>
      <c r="Y30" s="124" t="s">
        <v>327</v>
      </c>
      <c r="AB30" s="118"/>
    </row>
    <row r="31" spans="1:28" ht="19.5" customHeight="1">
      <c r="A31" s="1210"/>
      <c r="B31" s="1211"/>
      <c r="C31" s="1211"/>
      <c r="D31" s="1211"/>
      <c r="E31" s="1211"/>
      <c r="F31" s="1211"/>
      <c r="G31" s="1211"/>
      <c r="H31" s="1211"/>
      <c r="I31" s="1211"/>
      <c r="J31" s="1211"/>
      <c r="K31" s="1211"/>
      <c r="L31" s="1211"/>
      <c r="M31" s="1211"/>
      <c r="N31" s="1211"/>
      <c r="O31" s="1212"/>
      <c r="P31" s="1198"/>
      <c r="Q31" s="1199"/>
      <c r="R31" s="81"/>
      <c r="U31" s="119" t="s">
        <v>328</v>
      </c>
      <c r="V31" s="119" t="s">
        <v>74</v>
      </c>
      <c r="W31" s="1194" t="s">
        <v>324</v>
      </c>
      <c r="X31" s="1194"/>
      <c r="Y31" s="123" t="s">
        <v>329</v>
      </c>
      <c r="Z31" s="106"/>
      <c r="AA31" s="106"/>
      <c r="AB31" s="122"/>
    </row>
    <row r="32" spans="1:28" ht="19.5" customHeight="1">
      <c r="A32" s="1210"/>
      <c r="B32" s="1211"/>
      <c r="C32" s="1211"/>
      <c r="D32" s="1211"/>
      <c r="E32" s="1211"/>
      <c r="F32" s="1211"/>
      <c r="G32" s="1211"/>
      <c r="H32" s="1211"/>
      <c r="I32" s="1211"/>
      <c r="J32" s="1211"/>
      <c r="K32" s="1211"/>
      <c r="L32" s="1211"/>
      <c r="M32" s="1211"/>
      <c r="N32" s="1211"/>
      <c r="O32" s="1212"/>
      <c r="P32" s="1198"/>
      <c r="Q32" s="1199"/>
      <c r="R32" s="81"/>
      <c r="U32" s="109"/>
    </row>
    <row r="33" spans="1:18" ht="19.5" customHeight="1">
      <c r="A33" s="1213"/>
      <c r="B33" s="1214"/>
      <c r="C33" s="1214"/>
      <c r="D33" s="1214"/>
      <c r="E33" s="1214"/>
      <c r="F33" s="1214"/>
      <c r="G33" s="1214"/>
      <c r="H33" s="1214"/>
      <c r="I33" s="1214"/>
      <c r="J33" s="1214"/>
      <c r="K33" s="1214"/>
      <c r="L33" s="1214"/>
      <c r="M33" s="1214"/>
      <c r="N33" s="1214"/>
      <c r="O33" s="1215"/>
      <c r="P33" s="1200"/>
      <c r="Q33" s="1201"/>
      <c r="R33" s="81"/>
    </row>
    <row r="34" spans="1:18" ht="19.5" customHeight="1">
      <c r="A34" s="1207" t="s">
        <v>1424</v>
      </c>
      <c r="B34" s="1208"/>
      <c r="C34" s="1208"/>
      <c r="D34" s="1208"/>
      <c r="E34" s="1208"/>
      <c r="F34" s="1208"/>
      <c r="G34" s="1208"/>
      <c r="H34" s="1208"/>
      <c r="I34" s="1208"/>
      <c r="J34" s="1208"/>
      <c r="K34" s="1208"/>
      <c r="L34" s="1208"/>
      <c r="M34" s="1208"/>
      <c r="N34" s="1208"/>
      <c r="O34" s="1209"/>
      <c r="P34" s="1196"/>
      <c r="Q34" s="1197"/>
      <c r="R34" s="81"/>
    </row>
    <row r="35" spans="1:18" ht="19.5" customHeight="1">
      <c r="A35" s="1210"/>
      <c r="B35" s="1211"/>
      <c r="C35" s="1211"/>
      <c r="D35" s="1211"/>
      <c r="E35" s="1211"/>
      <c r="F35" s="1211"/>
      <c r="G35" s="1211"/>
      <c r="H35" s="1211"/>
      <c r="I35" s="1211"/>
      <c r="J35" s="1211"/>
      <c r="K35" s="1211"/>
      <c r="L35" s="1211"/>
      <c r="M35" s="1211"/>
      <c r="N35" s="1211"/>
      <c r="O35" s="1212"/>
      <c r="P35" s="1198"/>
      <c r="Q35" s="1199"/>
      <c r="R35" s="81"/>
    </row>
    <row r="36" spans="1:18" ht="19.5" customHeight="1">
      <c r="A36" s="1210"/>
      <c r="B36" s="1211"/>
      <c r="C36" s="1211"/>
      <c r="D36" s="1211"/>
      <c r="E36" s="1211"/>
      <c r="F36" s="1211"/>
      <c r="G36" s="1211"/>
      <c r="H36" s="1211"/>
      <c r="I36" s="1211"/>
      <c r="J36" s="1211"/>
      <c r="K36" s="1211"/>
      <c r="L36" s="1211"/>
      <c r="M36" s="1211"/>
      <c r="N36" s="1211"/>
      <c r="O36" s="1212"/>
      <c r="P36" s="1198"/>
      <c r="Q36" s="1199"/>
      <c r="R36" s="81"/>
    </row>
    <row r="37" spans="1:18" ht="19.5" customHeight="1">
      <c r="A37" s="1210"/>
      <c r="B37" s="1211"/>
      <c r="C37" s="1211"/>
      <c r="D37" s="1211"/>
      <c r="E37" s="1211"/>
      <c r="F37" s="1211"/>
      <c r="G37" s="1211"/>
      <c r="H37" s="1211"/>
      <c r="I37" s="1211"/>
      <c r="J37" s="1211"/>
      <c r="K37" s="1211"/>
      <c r="L37" s="1211"/>
      <c r="M37" s="1211"/>
      <c r="N37" s="1211"/>
      <c r="O37" s="1212"/>
      <c r="P37" s="1198"/>
      <c r="Q37" s="1199"/>
      <c r="R37" s="81"/>
    </row>
    <row r="38" spans="1:18" ht="19.5" customHeight="1">
      <c r="A38" s="1210"/>
      <c r="B38" s="1211"/>
      <c r="C38" s="1211"/>
      <c r="D38" s="1211"/>
      <c r="E38" s="1211"/>
      <c r="F38" s="1211"/>
      <c r="G38" s="1211"/>
      <c r="H38" s="1211"/>
      <c r="I38" s="1211"/>
      <c r="J38" s="1211"/>
      <c r="K38" s="1211"/>
      <c r="L38" s="1211"/>
      <c r="M38" s="1211"/>
      <c r="N38" s="1211"/>
      <c r="O38" s="1212"/>
      <c r="P38" s="1198"/>
      <c r="Q38" s="1199"/>
      <c r="R38" s="81"/>
    </row>
    <row r="39" spans="1:18" ht="19.5" customHeight="1">
      <c r="A39" s="1210"/>
      <c r="B39" s="1211"/>
      <c r="C39" s="1211"/>
      <c r="D39" s="1211"/>
      <c r="E39" s="1211"/>
      <c r="F39" s="1211"/>
      <c r="G39" s="1211"/>
      <c r="H39" s="1211"/>
      <c r="I39" s="1211"/>
      <c r="J39" s="1211"/>
      <c r="K39" s="1211"/>
      <c r="L39" s="1211"/>
      <c r="M39" s="1211"/>
      <c r="N39" s="1211"/>
      <c r="O39" s="1212"/>
      <c r="P39" s="1198"/>
      <c r="Q39" s="1199"/>
      <c r="R39" s="81"/>
    </row>
    <row r="40" spans="1:18" ht="19.5" customHeight="1">
      <c r="A40" s="1213"/>
      <c r="B40" s="1214"/>
      <c r="C40" s="1214"/>
      <c r="D40" s="1214"/>
      <c r="E40" s="1214"/>
      <c r="F40" s="1214"/>
      <c r="G40" s="1214"/>
      <c r="H40" s="1214"/>
      <c r="I40" s="1214"/>
      <c r="J40" s="1214"/>
      <c r="K40" s="1214"/>
      <c r="L40" s="1214"/>
      <c r="M40" s="1214"/>
      <c r="N40" s="1214"/>
      <c r="O40" s="1215"/>
      <c r="P40" s="1200"/>
      <c r="Q40" s="1201"/>
      <c r="R40" s="81"/>
    </row>
    <row r="41" spans="1:18">
      <c r="A41" s="1230" t="s">
        <v>11</v>
      </c>
      <c r="B41" s="1231"/>
      <c r="C41" s="1236"/>
      <c r="D41" s="1237"/>
      <c r="E41" s="1237"/>
      <c r="F41" s="1237"/>
      <c r="G41" s="1237"/>
      <c r="H41" s="1237"/>
      <c r="I41" s="1237"/>
      <c r="J41" s="1237"/>
      <c r="K41" s="1237"/>
      <c r="L41" s="1237"/>
      <c r="M41" s="1237"/>
      <c r="N41" s="1237"/>
      <c r="O41" s="1237"/>
      <c r="P41" s="1237"/>
      <c r="Q41" s="1238"/>
      <c r="R41" s="157"/>
    </row>
    <row r="42" spans="1:18">
      <c r="A42" s="1232"/>
      <c r="B42" s="1233"/>
      <c r="C42" s="1239"/>
      <c r="D42" s="1240"/>
      <c r="E42" s="1240"/>
      <c r="F42" s="1240"/>
      <c r="G42" s="1240"/>
      <c r="H42" s="1240"/>
      <c r="I42" s="1240"/>
      <c r="J42" s="1240"/>
      <c r="K42" s="1240"/>
      <c r="L42" s="1240"/>
      <c r="M42" s="1240"/>
      <c r="N42" s="1240"/>
      <c r="O42" s="1240"/>
      <c r="P42" s="1240"/>
      <c r="Q42" s="1241"/>
      <c r="R42" s="157"/>
    </row>
    <row r="43" spans="1:18">
      <c r="A43" s="1234"/>
      <c r="B43" s="1235"/>
      <c r="C43" s="1242"/>
      <c r="D43" s="1243"/>
      <c r="E43" s="1243"/>
      <c r="F43" s="1243"/>
      <c r="G43" s="1243"/>
      <c r="H43" s="1243"/>
      <c r="I43" s="1243"/>
      <c r="J43" s="1243"/>
      <c r="K43" s="1243"/>
      <c r="L43" s="1243"/>
      <c r="M43" s="1243"/>
      <c r="N43" s="1243"/>
      <c r="O43" s="1243"/>
      <c r="P43" s="1243"/>
      <c r="Q43" s="1244"/>
      <c r="R43" s="157"/>
    </row>
    <row r="44" spans="1:18">
      <c r="A44" s="163" t="s">
        <v>13</v>
      </c>
    </row>
    <row r="45" spans="1:18">
      <c r="A45" s="1216" t="s">
        <v>14</v>
      </c>
      <c r="B45" s="1216"/>
      <c r="C45" s="1216"/>
      <c r="D45" s="1216"/>
      <c r="E45" s="1216"/>
      <c r="F45" s="1216"/>
      <c r="G45" s="1216"/>
      <c r="H45" s="1216"/>
      <c r="I45" s="1216"/>
      <c r="J45" s="1216"/>
      <c r="K45" s="1216"/>
      <c r="L45" s="1216"/>
      <c r="M45" s="1216"/>
      <c r="N45" s="1216"/>
      <c r="O45" s="1216"/>
      <c r="P45" s="1216"/>
      <c r="Q45" s="1216"/>
    </row>
  </sheetData>
  <mergeCells count="29">
    <mergeCell ref="A45:Q45"/>
    <mergeCell ref="A4:Q4"/>
    <mergeCell ref="A19:O19"/>
    <mergeCell ref="A20:O26"/>
    <mergeCell ref="A27:O33"/>
    <mergeCell ref="A34:O40"/>
    <mergeCell ref="C41:Q43"/>
    <mergeCell ref="A41:B43"/>
    <mergeCell ref="A8:G9"/>
    <mergeCell ref="H9:L9"/>
    <mergeCell ref="P34:Q40"/>
    <mergeCell ref="B5:Q5"/>
    <mergeCell ref="W31:X31"/>
    <mergeCell ref="B13:Q15"/>
    <mergeCell ref="P27:Q33"/>
    <mergeCell ref="U23:Y25"/>
    <mergeCell ref="W27:X27"/>
    <mergeCell ref="W28:X28"/>
    <mergeCell ref="W29:X29"/>
    <mergeCell ref="W30:X30"/>
    <mergeCell ref="A1:F1"/>
    <mergeCell ref="H2:Q2"/>
    <mergeCell ref="P19:Q19"/>
    <mergeCell ref="P20:Q26"/>
    <mergeCell ref="A2:D2"/>
    <mergeCell ref="H7:L7"/>
    <mergeCell ref="A6:G7"/>
    <mergeCell ref="F2:G2"/>
    <mergeCell ref="B16:Q17"/>
  </mergeCells>
  <phoneticPr fontId="2"/>
  <dataValidations count="1">
    <dataValidation type="list" showInputMessage="1" showErrorMessage="1" sqref="H9 H7" xr:uid="{00000000-0002-0000-0C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92D050"/>
  </sheetPr>
  <dimension ref="A1:AB57"/>
  <sheetViews>
    <sheetView view="pageBreakPreview" zoomScaleNormal="100" zoomScaleSheetLayoutView="100" workbookViewId="0">
      <selection sqref="A1:F1"/>
    </sheetView>
  </sheetViews>
  <sheetFormatPr defaultColWidth="9" defaultRowHeight="13"/>
  <cols>
    <col min="1" max="1" width="5.6328125" style="3" customWidth="1"/>
    <col min="2" max="18" width="5.08984375" style="3" customWidth="1"/>
    <col min="19" max="16384" width="9" style="3"/>
  </cols>
  <sheetData>
    <row r="1" spans="1:22">
      <c r="A1" s="943" t="str">
        <f>CONCATENATE("（様式－",発注者入力シート!E25,"）")</f>
        <v>（様式－）</v>
      </c>
      <c r="B1" s="943"/>
      <c r="C1" s="943"/>
      <c r="D1" s="943"/>
      <c r="E1" s="943"/>
      <c r="F1" s="943"/>
      <c r="R1" s="2"/>
      <c r="U1" s="3" t="s">
        <v>429</v>
      </c>
    </row>
    <row r="2" spans="1:22">
      <c r="A2" s="943" t="str">
        <f>CONCATENATE("評価項目",発注者入力シート!F25,"－",発注者入力シート!G25)</f>
        <v>評価項目－</v>
      </c>
      <c r="B2" s="943"/>
      <c r="C2" s="943"/>
      <c r="D2" s="943"/>
      <c r="F2" s="1203" t="s">
        <v>880</v>
      </c>
      <c r="G2" s="1203"/>
      <c r="H2" s="1202" t="str">
        <f>IF(企業入力シート!C5="","",企業入力シート!C5)</f>
        <v>○○共同企業体</v>
      </c>
      <c r="I2" s="1202"/>
      <c r="J2" s="1202"/>
      <c r="K2" s="1202"/>
      <c r="L2" s="1202"/>
      <c r="M2" s="1202"/>
      <c r="N2" s="1202"/>
      <c r="O2" s="1202"/>
      <c r="P2" s="1202"/>
      <c r="Q2" s="1202"/>
      <c r="U2" s="3" t="s">
        <v>430</v>
      </c>
    </row>
    <row r="3" spans="1:22">
      <c r="A3" s="2"/>
      <c r="B3" s="2"/>
      <c r="C3" s="2"/>
      <c r="D3" s="2"/>
      <c r="E3" s="6"/>
      <c r="F3" s="6"/>
      <c r="G3" s="6"/>
      <c r="H3" s="2"/>
      <c r="I3" s="2"/>
      <c r="J3" s="2"/>
      <c r="K3" s="2"/>
      <c r="L3" s="2"/>
      <c r="M3" s="2"/>
      <c r="N3" s="2"/>
      <c r="O3" s="2"/>
      <c r="P3" s="2"/>
      <c r="Q3" s="2"/>
      <c r="U3" s="107"/>
      <c r="V3" s="3" t="s">
        <v>431</v>
      </c>
    </row>
    <row r="4" spans="1:22" ht="14">
      <c r="A4" s="1206" t="s">
        <v>3</v>
      </c>
      <c r="B4" s="1206"/>
      <c r="C4" s="1206"/>
      <c r="D4" s="1206"/>
      <c r="E4" s="1206"/>
      <c r="F4" s="1206"/>
      <c r="G4" s="1206"/>
      <c r="H4" s="1206"/>
      <c r="I4" s="1206"/>
      <c r="J4" s="1206"/>
      <c r="K4" s="1206"/>
      <c r="L4" s="1206"/>
      <c r="M4" s="1206"/>
      <c r="N4" s="1206"/>
      <c r="O4" s="1206"/>
      <c r="P4" s="1206"/>
      <c r="Q4" s="1206"/>
      <c r="R4" s="142"/>
      <c r="U4" s="102"/>
      <c r="V4" s="3" t="s">
        <v>547</v>
      </c>
    </row>
    <row r="5" spans="1:22">
      <c r="A5" s="779" t="s">
        <v>210</v>
      </c>
      <c r="B5" s="1222" t="str">
        <f>IF(発注者入力シート!C25="","",発注者入力シート!C25)</f>
        <v/>
      </c>
      <c r="C5" s="1222"/>
      <c r="D5" s="1222"/>
      <c r="E5" s="1222"/>
      <c r="F5" s="1222"/>
      <c r="G5" s="1222"/>
      <c r="H5" s="1222"/>
      <c r="I5" s="1222"/>
      <c r="J5" s="1222"/>
      <c r="K5" s="1222"/>
      <c r="L5" s="1222"/>
      <c r="M5" s="1222"/>
      <c r="N5" s="1222"/>
      <c r="O5" s="1222"/>
      <c r="P5" s="1222"/>
      <c r="Q5" s="1223"/>
      <c r="R5" s="2"/>
    </row>
    <row r="6" spans="1:22">
      <c r="A6" s="1245" t="s">
        <v>4</v>
      </c>
      <c r="B6" s="1246"/>
      <c r="C6" s="1246"/>
      <c r="D6" s="1246"/>
      <c r="E6" s="1246"/>
      <c r="F6" s="1246"/>
      <c r="G6" s="1247"/>
      <c r="H6" s="112" t="s">
        <v>5</v>
      </c>
      <c r="I6" s="113"/>
      <c r="J6" s="113"/>
      <c r="K6" s="113"/>
      <c r="L6" s="113"/>
      <c r="M6" s="113"/>
      <c r="N6" s="113"/>
      <c r="O6" s="113"/>
      <c r="P6" s="113"/>
      <c r="Q6" s="114"/>
      <c r="R6" s="2"/>
      <c r="U6" s="3" t="s">
        <v>433</v>
      </c>
    </row>
    <row r="7" spans="1:22">
      <c r="A7" s="1251"/>
      <c r="B7" s="936"/>
      <c r="C7" s="936"/>
      <c r="D7" s="936"/>
      <c r="E7" s="936"/>
      <c r="F7" s="936"/>
      <c r="G7" s="1252"/>
      <c r="H7" s="1229"/>
      <c r="I7" s="1227"/>
      <c r="J7" s="1227"/>
      <c r="K7" s="1227"/>
      <c r="L7" s="1227"/>
      <c r="M7" s="115" t="s">
        <v>546</v>
      </c>
      <c r="N7" s="115"/>
      <c r="O7" s="115"/>
      <c r="P7" s="115"/>
      <c r="Q7" s="116"/>
      <c r="U7" s="104"/>
      <c r="V7" s="3" t="s">
        <v>434</v>
      </c>
    </row>
    <row r="8" spans="1:22">
      <c r="A8" s="1253" t="s">
        <v>12</v>
      </c>
      <c r="B8" s="1254"/>
      <c r="C8" s="1254"/>
      <c r="D8" s="1254"/>
      <c r="E8" s="1254"/>
      <c r="F8" s="1254"/>
      <c r="G8" s="1255"/>
      <c r="H8" s="735" t="s">
        <v>1392</v>
      </c>
      <c r="I8" s="113"/>
      <c r="J8" s="113"/>
      <c r="K8" s="113"/>
      <c r="L8" s="113"/>
      <c r="N8" s="113"/>
      <c r="O8" s="113"/>
      <c r="P8" s="113"/>
      <c r="Q8" s="114"/>
      <c r="R8" s="81"/>
      <c r="U8" s="105"/>
      <c r="V8" s="3" t="s">
        <v>432</v>
      </c>
    </row>
    <row r="9" spans="1:22">
      <c r="A9" s="1256"/>
      <c r="B9" s="1257"/>
      <c r="C9" s="1257"/>
      <c r="D9" s="1257"/>
      <c r="E9" s="1257"/>
      <c r="F9" s="1257"/>
      <c r="G9" s="1258"/>
      <c r="H9" s="1229"/>
      <c r="I9" s="1227"/>
      <c r="J9" s="1227"/>
      <c r="K9" s="1227"/>
      <c r="L9" s="1227"/>
      <c r="M9" s="115"/>
      <c r="N9" s="115"/>
      <c r="O9" s="115"/>
      <c r="P9" s="115"/>
      <c r="Q9" s="116"/>
      <c r="R9" s="81"/>
    </row>
    <row r="10" spans="1:22">
      <c r="A10" s="117" t="s">
        <v>6</v>
      </c>
      <c r="Q10" s="118"/>
    </row>
    <row r="11" spans="1:22">
      <c r="A11" s="117" t="s">
        <v>7</v>
      </c>
      <c r="Q11" s="118"/>
      <c r="U11" s="109" t="s">
        <v>435</v>
      </c>
    </row>
    <row r="12" spans="1:22">
      <c r="A12" s="263" t="s">
        <v>817</v>
      </c>
      <c r="B12" s="157" t="s">
        <v>818</v>
      </c>
      <c r="C12" s="157"/>
      <c r="D12" s="157"/>
      <c r="E12" s="157"/>
      <c r="F12" s="157"/>
      <c r="G12" s="157"/>
      <c r="H12" s="157"/>
      <c r="I12" s="157"/>
      <c r="J12" s="157"/>
      <c r="K12" s="157"/>
      <c r="L12" s="157"/>
      <c r="M12" s="157"/>
      <c r="N12" s="157"/>
      <c r="O12" s="157"/>
      <c r="P12" s="157"/>
      <c r="Q12" s="264"/>
      <c r="U12" s="109" t="s">
        <v>436</v>
      </c>
    </row>
    <row r="13" spans="1:22">
      <c r="A13" s="263" t="s">
        <v>817</v>
      </c>
      <c r="B13" s="1224" t="s">
        <v>821</v>
      </c>
      <c r="C13" s="1224"/>
      <c r="D13" s="1224"/>
      <c r="E13" s="1224"/>
      <c r="F13" s="1224"/>
      <c r="G13" s="1224"/>
      <c r="H13" s="1224"/>
      <c r="I13" s="1224"/>
      <c r="J13" s="1224"/>
      <c r="K13" s="1224"/>
      <c r="L13" s="1224"/>
      <c r="M13" s="1224"/>
      <c r="N13" s="1224"/>
      <c r="O13" s="1224"/>
      <c r="P13" s="1224"/>
      <c r="Q13" s="1225"/>
      <c r="U13" s="109" t="s">
        <v>825</v>
      </c>
    </row>
    <row r="14" spans="1:22">
      <c r="A14" s="265"/>
      <c r="B14" s="1224"/>
      <c r="C14" s="1224"/>
      <c r="D14" s="1224"/>
      <c r="E14" s="1224"/>
      <c r="F14" s="1224"/>
      <c r="G14" s="1224"/>
      <c r="H14" s="1224"/>
      <c r="I14" s="1224"/>
      <c r="J14" s="1224"/>
      <c r="K14" s="1224"/>
      <c r="L14" s="1224"/>
      <c r="M14" s="1224"/>
      <c r="N14" s="1224"/>
      <c r="O14" s="1224"/>
      <c r="P14" s="1224"/>
      <c r="Q14" s="1225"/>
      <c r="U14" s="109" t="s">
        <v>961</v>
      </c>
    </row>
    <row r="15" spans="1:22">
      <c r="A15" s="265"/>
      <c r="B15" s="1224"/>
      <c r="C15" s="1224"/>
      <c r="D15" s="1224"/>
      <c r="E15" s="1224"/>
      <c r="F15" s="1224"/>
      <c r="G15" s="1224"/>
      <c r="H15" s="1224"/>
      <c r="I15" s="1224"/>
      <c r="J15" s="1224"/>
      <c r="K15" s="1224"/>
      <c r="L15" s="1224"/>
      <c r="M15" s="1224"/>
      <c r="N15" s="1224"/>
      <c r="O15" s="1224"/>
      <c r="P15" s="1224"/>
      <c r="Q15" s="1225"/>
      <c r="V15" s="109"/>
    </row>
    <row r="16" spans="1:22">
      <c r="A16" s="263" t="s">
        <v>1384</v>
      </c>
      <c r="B16" s="1204" t="s">
        <v>1376</v>
      </c>
      <c r="C16" s="1204"/>
      <c r="D16" s="1204"/>
      <c r="E16" s="1204"/>
      <c r="F16" s="1204"/>
      <c r="G16" s="1204"/>
      <c r="H16" s="1204"/>
      <c r="I16" s="1204"/>
      <c r="J16" s="1204"/>
      <c r="K16" s="1204"/>
      <c r="L16" s="1204"/>
      <c r="M16" s="1204"/>
      <c r="N16" s="1204"/>
      <c r="O16" s="1204"/>
      <c r="P16" s="1204"/>
      <c r="Q16" s="1205"/>
      <c r="U16" s="109" t="s">
        <v>823</v>
      </c>
      <c r="V16" s="109"/>
    </row>
    <row r="17" spans="1:28" ht="13.5" customHeight="1">
      <c r="A17" s="263"/>
      <c r="B17" s="1204"/>
      <c r="C17" s="1204"/>
      <c r="D17" s="1204"/>
      <c r="E17" s="1204"/>
      <c r="F17" s="1204"/>
      <c r="G17" s="1204"/>
      <c r="H17" s="1204"/>
      <c r="I17" s="1204"/>
      <c r="J17" s="1204"/>
      <c r="K17" s="1204"/>
      <c r="L17" s="1204"/>
      <c r="M17" s="1204"/>
      <c r="N17" s="1204"/>
      <c r="O17" s="1204"/>
      <c r="P17" s="1204"/>
      <c r="Q17" s="1205"/>
      <c r="U17" s="109" t="s">
        <v>822</v>
      </c>
      <c r="V17" s="109"/>
    </row>
    <row r="18" spans="1:28">
      <c r="A18" s="263" t="s">
        <v>1377</v>
      </c>
      <c r="B18" s="736" t="s">
        <v>1378</v>
      </c>
      <c r="C18" s="737"/>
      <c r="D18" s="737"/>
      <c r="E18" s="737"/>
      <c r="F18" s="737"/>
      <c r="G18" s="737"/>
      <c r="H18" s="737"/>
      <c r="I18" s="737"/>
      <c r="J18" s="737"/>
      <c r="K18" s="737"/>
      <c r="L18" s="737"/>
      <c r="M18" s="737"/>
      <c r="N18" s="737"/>
      <c r="O18" s="737"/>
      <c r="P18" s="737"/>
      <c r="Q18" s="738"/>
      <c r="R18" s="147"/>
      <c r="U18" s="109" t="s">
        <v>824</v>
      </c>
      <c r="V18" s="109"/>
    </row>
    <row r="19" spans="1:28">
      <c r="A19" s="1219" t="s">
        <v>15</v>
      </c>
      <c r="B19" s="1220"/>
      <c r="C19" s="1220"/>
      <c r="D19" s="1220"/>
      <c r="E19" s="1220"/>
      <c r="F19" s="1220"/>
      <c r="G19" s="1220"/>
      <c r="H19" s="1220"/>
      <c r="I19" s="1220"/>
      <c r="J19" s="1220"/>
      <c r="K19" s="1220"/>
      <c r="L19" s="1220"/>
      <c r="M19" s="1220"/>
      <c r="N19" s="1220"/>
      <c r="O19" s="1221"/>
      <c r="P19" s="1217" t="s">
        <v>315</v>
      </c>
      <c r="Q19" s="1218"/>
      <c r="R19" s="200"/>
      <c r="U19" s="109" t="s">
        <v>826</v>
      </c>
    </row>
    <row r="20" spans="1:28">
      <c r="A20" s="266" t="s">
        <v>314</v>
      </c>
      <c r="B20" s="1237" t="s">
        <v>313</v>
      </c>
      <c r="C20" s="1237"/>
      <c r="D20" s="1237"/>
      <c r="E20" s="1237"/>
      <c r="F20" s="1237"/>
      <c r="G20" s="1237"/>
      <c r="H20" s="1237"/>
      <c r="I20" s="1237"/>
      <c r="J20" s="1237"/>
      <c r="K20" s="1237"/>
      <c r="L20" s="1237"/>
      <c r="M20" s="1237"/>
      <c r="N20" s="1237"/>
      <c r="O20" s="1238"/>
      <c r="P20" s="1245"/>
      <c r="Q20" s="1247"/>
      <c r="R20" s="81"/>
      <c r="U20" s="109" t="s">
        <v>827</v>
      </c>
    </row>
    <row r="21" spans="1:28">
      <c r="A21" s="1207" t="s">
        <v>8</v>
      </c>
      <c r="B21" s="1208"/>
      <c r="C21" s="1208"/>
      <c r="D21" s="1208"/>
      <c r="E21" s="1208"/>
      <c r="F21" s="1208"/>
      <c r="G21" s="1208"/>
      <c r="H21" s="1208"/>
      <c r="I21" s="1208"/>
      <c r="J21" s="1208"/>
      <c r="K21" s="1208"/>
      <c r="L21" s="1208"/>
      <c r="M21" s="1208"/>
      <c r="N21" s="1208"/>
      <c r="O21" s="1209"/>
      <c r="P21" s="1196"/>
      <c r="Q21" s="1197"/>
      <c r="R21" s="81"/>
    </row>
    <row r="22" spans="1:28">
      <c r="A22" s="1210"/>
      <c r="B22" s="1211"/>
      <c r="C22" s="1211"/>
      <c r="D22" s="1211"/>
      <c r="E22" s="1211"/>
      <c r="F22" s="1211"/>
      <c r="G22" s="1211"/>
      <c r="H22" s="1211"/>
      <c r="I22" s="1211"/>
      <c r="J22" s="1211"/>
      <c r="K22" s="1211"/>
      <c r="L22" s="1211"/>
      <c r="M22" s="1211"/>
      <c r="N22" s="1211"/>
      <c r="O22" s="1212"/>
      <c r="P22" s="1198"/>
      <c r="Q22" s="1199"/>
      <c r="R22" s="81"/>
    </row>
    <row r="23" spans="1:28">
      <c r="A23" s="1210"/>
      <c r="B23" s="1211"/>
      <c r="C23" s="1211"/>
      <c r="D23" s="1211"/>
      <c r="E23" s="1211"/>
      <c r="F23" s="1211"/>
      <c r="G23" s="1211"/>
      <c r="H23" s="1211"/>
      <c r="I23" s="1211"/>
      <c r="J23" s="1211"/>
      <c r="K23" s="1211"/>
      <c r="L23" s="1211"/>
      <c r="M23" s="1211"/>
      <c r="N23" s="1211"/>
      <c r="O23" s="1212"/>
      <c r="P23" s="1198"/>
      <c r="Q23" s="1199"/>
      <c r="R23" s="81"/>
      <c r="U23" s="1195" t="s">
        <v>316</v>
      </c>
      <c r="V23" s="1195"/>
      <c r="W23" s="1195"/>
      <c r="X23" s="1195"/>
      <c r="Y23" s="1195"/>
    </row>
    <row r="24" spans="1:28">
      <c r="A24" s="1210"/>
      <c r="B24" s="1211"/>
      <c r="C24" s="1211"/>
      <c r="D24" s="1211"/>
      <c r="E24" s="1211"/>
      <c r="F24" s="1211"/>
      <c r="G24" s="1211"/>
      <c r="H24" s="1211"/>
      <c r="I24" s="1211"/>
      <c r="J24" s="1211"/>
      <c r="K24" s="1211"/>
      <c r="L24" s="1211"/>
      <c r="M24" s="1211"/>
      <c r="N24" s="1211"/>
      <c r="O24" s="1212"/>
      <c r="P24" s="1198"/>
      <c r="Q24" s="1199"/>
      <c r="R24" s="81"/>
      <c r="U24" s="1195"/>
      <c r="V24" s="1195"/>
      <c r="W24" s="1195"/>
      <c r="X24" s="1195"/>
      <c r="Y24" s="1195"/>
    </row>
    <row r="25" spans="1:28">
      <c r="A25" s="1259"/>
      <c r="B25" s="1260"/>
      <c r="C25" s="1260"/>
      <c r="D25" s="1260"/>
      <c r="E25" s="1260"/>
      <c r="F25" s="1260"/>
      <c r="G25" s="1260"/>
      <c r="H25" s="1260"/>
      <c r="I25" s="1260"/>
      <c r="J25" s="1260"/>
      <c r="K25" s="1260"/>
      <c r="L25" s="1260"/>
      <c r="M25" s="1260"/>
      <c r="N25" s="1260"/>
      <c r="O25" s="1261"/>
      <c r="P25" s="1198"/>
      <c r="Q25" s="1199"/>
      <c r="R25" s="81"/>
      <c r="U25" s="1195"/>
      <c r="V25" s="1195"/>
      <c r="W25" s="1195"/>
      <c r="X25" s="1195"/>
      <c r="Y25" s="1195"/>
    </row>
    <row r="26" spans="1:28">
      <c r="A26" s="1262" t="s">
        <v>9</v>
      </c>
      <c r="B26" s="1263"/>
      <c r="C26" s="1263"/>
      <c r="D26" s="1263"/>
      <c r="E26" s="1263"/>
      <c r="F26" s="1263"/>
      <c r="G26" s="1263"/>
      <c r="H26" s="1263"/>
      <c r="I26" s="1263"/>
      <c r="J26" s="1263"/>
      <c r="K26" s="1263"/>
      <c r="L26" s="1263"/>
      <c r="M26" s="1263"/>
      <c r="N26" s="1263"/>
      <c r="O26" s="1264"/>
      <c r="P26" s="1265"/>
      <c r="Q26" s="1266"/>
      <c r="R26" s="81"/>
      <c r="U26" s="3" t="s">
        <v>330</v>
      </c>
    </row>
    <row r="27" spans="1:28">
      <c r="A27" s="1210"/>
      <c r="B27" s="1211"/>
      <c r="C27" s="1211"/>
      <c r="D27" s="1211"/>
      <c r="E27" s="1211"/>
      <c r="F27" s="1211"/>
      <c r="G27" s="1211"/>
      <c r="H27" s="1211"/>
      <c r="I27" s="1211"/>
      <c r="J27" s="1211"/>
      <c r="K27" s="1211"/>
      <c r="L27" s="1211"/>
      <c r="M27" s="1211"/>
      <c r="N27" s="1211"/>
      <c r="O27" s="1212"/>
      <c r="P27" s="1198"/>
      <c r="Q27" s="1199"/>
      <c r="R27" s="81"/>
      <c r="U27" s="119" t="s">
        <v>317</v>
      </c>
      <c r="V27" s="119" t="s">
        <v>318</v>
      </c>
      <c r="W27" s="1194" t="s">
        <v>319</v>
      </c>
      <c r="X27" s="1194"/>
      <c r="Y27" s="120" t="s">
        <v>320</v>
      </c>
      <c r="Z27" s="113"/>
      <c r="AA27" s="113"/>
      <c r="AB27" s="114"/>
    </row>
    <row r="28" spans="1:28">
      <c r="A28" s="1210"/>
      <c r="B28" s="1211"/>
      <c r="C28" s="1211"/>
      <c r="D28" s="1211"/>
      <c r="E28" s="1211"/>
      <c r="F28" s="1211"/>
      <c r="G28" s="1211"/>
      <c r="H28" s="1211"/>
      <c r="I28" s="1211"/>
      <c r="J28" s="1211"/>
      <c r="K28" s="1211"/>
      <c r="L28" s="1211"/>
      <c r="M28" s="1211"/>
      <c r="N28" s="1211"/>
      <c r="O28" s="1212"/>
      <c r="P28" s="1198"/>
      <c r="Q28" s="1199"/>
      <c r="R28" s="81"/>
      <c r="U28" s="119" t="s">
        <v>1284</v>
      </c>
      <c r="V28" s="119" t="s">
        <v>66</v>
      </c>
      <c r="W28" s="1194" t="s">
        <v>321</v>
      </c>
      <c r="X28" s="1194"/>
      <c r="Y28" s="121" t="s">
        <v>322</v>
      </c>
      <c r="Z28" s="106"/>
      <c r="AA28" s="106"/>
      <c r="AB28" s="122"/>
    </row>
    <row r="29" spans="1:28">
      <c r="A29" s="1210"/>
      <c r="B29" s="1211"/>
      <c r="C29" s="1211"/>
      <c r="D29" s="1211"/>
      <c r="E29" s="1211"/>
      <c r="F29" s="1211"/>
      <c r="G29" s="1211"/>
      <c r="H29" s="1211"/>
      <c r="I29" s="1211"/>
      <c r="J29" s="1211"/>
      <c r="K29" s="1211"/>
      <c r="L29" s="1211"/>
      <c r="M29" s="1211"/>
      <c r="N29" s="1211"/>
      <c r="O29" s="1212"/>
      <c r="P29" s="1198"/>
      <c r="Q29" s="1199"/>
      <c r="R29" s="81"/>
      <c r="U29" s="119" t="s">
        <v>323</v>
      </c>
      <c r="V29" s="119" t="s">
        <v>70</v>
      </c>
      <c r="W29" s="1194" t="s">
        <v>324</v>
      </c>
      <c r="X29" s="1194"/>
      <c r="Y29" s="123" t="s">
        <v>325</v>
      </c>
      <c r="Z29" s="106"/>
      <c r="AA29" s="106"/>
      <c r="AB29" s="122"/>
    </row>
    <row r="30" spans="1:28">
      <c r="A30" s="1213"/>
      <c r="B30" s="1214"/>
      <c r="C30" s="1214"/>
      <c r="D30" s="1214"/>
      <c r="E30" s="1214"/>
      <c r="F30" s="1214"/>
      <c r="G30" s="1214"/>
      <c r="H30" s="1214"/>
      <c r="I30" s="1214"/>
      <c r="J30" s="1214"/>
      <c r="K30" s="1214"/>
      <c r="L30" s="1214"/>
      <c r="M30" s="1214"/>
      <c r="N30" s="1214"/>
      <c r="O30" s="1215"/>
      <c r="P30" s="1200"/>
      <c r="Q30" s="1201"/>
      <c r="R30" s="81"/>
      <c r="U30" s="119" t="s">
        <v>326</v>
      </c>
      <c r="V30" s="119" t="s">
        <v>74</v>
      </c>
      <c r="W30" s="1194" t="s">
        <v>324</v>
      </c>
      <c r="X30" s="1194"/>
      <c r="Y30" s="124" t="s">
        <v>327</v>
      </c>
      <c r="AB30" s="118"/>
    </row>
    <row r="31" spans="1:28">
      <c r="A31" s="266" t="s">
        <v>331</v>
      </c>
      <c r="B31" s="1237" t="s">
        <v>313</v>
      </c>
      <c r="C31" s="1237"/>
      <c r="D31" s="1237"/>
      <c r="E31" s="1237"/>
      <c r="F31" s="1237"/>
      <c r="G31" s="1237"/>
      <c r="H31" s="1237"/>
      <c r="I31" s="1237"/>
      <c r="J31" s="1237"/>
      <c r="K31" s="1237"/>
      <c r="L31" s="1237"/>
      <c r="M31" s="1237"/>
      <c r="N31" s="1237"/>
      <c r="O31" s="1238"/>
      <c r="P31" s="1245"/>
      <c r="Q31" s="1247"/>
      <c r="R31" s="81"/>
      <c r="U31" s="119" t="s">
        <v>328</v>
      </c>
      <c r="V31" s="119" t="s">
        <v>74</v>
      </c>
      <c r="W31" s="1194" t="s">
        <v>324</v>
      </c>
      <c r="X31" s="1194"/>
      <c r="Y31" s="123" t="s">
        <v>329</v>
      </c>
      <c r="Z31" s="106"/>
      <c r="AA31" s="106"/>
      <c r="AB31" s="122"/>
    </row>
    <row r="32" spans="1:28">
      <c r="A32" s="1207" t="s">
        <v>8</v>
      </c>
      <c r="B32" s="1208"/>
      <c r="C32" s="1208"/>
      <c r="D32" s="1208"/>
      <c r="E32" s="1208"/>
      <c r="F32" s="1208"/>
      <c r="G32" s="1208"/>
      <c r="H32" s="1208"/>
      <c r="I32" s="1208"/>
      <c r="J32" s="1208"/>
      <c r="K32" s="1208"/>
      <c r="L32" s="1208"/>
      <c r="M32" s="1208"/>
      <c r="N32" s="1208"/>
      <c r="O32" s="1209"/>
      <c r="P32" s="1196"/>
      <c r="Q32" s="1197"/>
      <c r="R32" s="81"/>
      <c r="U32" s="109"/>
    </row>
    <row r="33" spans="1:18">
      <c r="A33" s="1210"/>
      <c r="B33" s="1211"/>
      <c r="C33" s="1211"/>
      <c r="D33" s="1211"/>
      <c r="E33" s="1211"/>
      <c r="F33" s="1211"/>
      <c r="G33" s="1211"/>
      <c r="H33" s="1211"/>
      <c r="I33" s="1211"/>
      <c r="J33" s="1211"/>
      <c r="K33" s="1211"/>
      <c r="L33" s="1211"/>
      <c r="M33" s="1211"/>
      <c r="N33" s="1211"/>
      <c r="O33" s="1212"/>
      <c r="P33" s="1198"/>
      <c r="Q33" s="1199"/>
      <c r="R33" s="81"/>
    </row>
    <row r="34" spans="1:18">
      <c r="A34" s="1210"/>
      <c r="B34" s="1211"/>
      <c r="C34" s="1211"/>
      <c r="D34" s="1211"/>
      <c r="E34" s="1211"/>
      <c r="F34" s="1211"/>
      <c r="G34" s="1211"/>
      <c r="H34" s="1211"/>
      <c r="I34" s="1211"/>
      <c r="J34" s="1211"/>
      <c r="K34" s="1211"/>
      <c r="L34" s="1211"/>
      <c r="M34" s="1211"/>
      <c r="N34" s="1211"/>
      <c r="O34" s="1212"/>
      <c r="P34" s="1198"/>
      <c r="Q34" s="1199"/>
      <c r="R34" s="81"/>
    </row>
    <row r="35" spans="1:18">
      <c r="A35" s="1210"/>
      <c r="B35" s="1211"/>
      <c r="C35" s="1211"/>
      <c r="D35" s="1211"/>
      <c r="E35" s="1211"/>
      <c r="F35" s="1211"/>
      <c r="G35" s="1211"/>
      <c r="H35" s="1211"/>
      <c r="I35" s="1211"/>
      <c r="J35" s="1211"/>
      <c r="K35" s="1211"/>
      <c r="L35" s="1211"/>
      <c r="M35" s="1211"/>
      <c r="N35" s="1211"/>
      <c r="O35" s="1212"/>
      <c r="P35" s="1198"/>
      <c r="Q35" s="1199"/>
      <c r="R35" s="81"/>
    </row>
    <row r="36" spans="1:18">
      <c r="A36" s="1213"/>
      <c r="B36" s="1214"/>
      <c r="C36" s="1214"/>
      <c r="D36" s="1214"/>
      <c r="E36" s="1214"/>
      <c r="F36" s="1214"/>
      <c r="G36" s="1214"/>
      <c r="H36" s="1214"/>
      <c r="I36" s="1214"/>
      <c r="J36" s="1214"/>
      <c r="K36" s="1214"/>
      <c r="L36" s="1214"/>
      <c r="M36" s="1214"/>
      <c r="N36" s="1214"/>
      <c r="O36" s="1215"/>
      <c r="P36" s="1198"/>
      <c r="Q36" s="1199"/>
      <c r="R36" s="81"/>
    </row>
    <row r="37" spans="1:18">
      <c r="A37" s="1207" t="s">
        <v>9</v>
      </c>
      <c r="B37" s="1208"/>
      <c r="C37" s="1208"/>
      <c r="D37" s="1208"/>
      <c r="E37" s="1208"/>
      <c r="F37" s="1208"/>
      <c r="G37" s="1208"/>
      <c r="H37" s="1208"/>
      <c r="I37" s="1208"/>
      <c r="J37" s="1208"/>
      <c r="K37" s="1208"/>
      <c r="L37" s="1208"/>
      <c r="M37" s="1208"/>
      <c r="N37" s="1208"/>
      <c r="O37" s="1209"/>
      <c r="P37" s="1196"/>
      <c r="Q37" s="1197"/>
      <c r="R37" s="81"/>
    </row>
    <row r="38" spans="1:18">
      <c r="A38" s="1210"/>
      <c r="B38" s="1211"/>
      <c r="C38" s="1211"/>
      <c r="D38" s="1211"/>
      <c r="E38" s="1211"/>
      <c r="F38" s="1211"/>
      <c r="G38" s="1211"/>
      <c r="H38" s="1211"/>
      <c r="I38" s="1211"/>
      <c r="J38" s="1211"/>
      <c r="K38" s="1211"/>
      <c r="L38" s="1211"/>
      <c r="M38" s="1211"/>
      <c r="N38" s="1211"/>
      <c r="O38" s="1212"/>
      <c r="P38" s="1198"/>
      <c r="Q38" s="1199"/>
      <c r="R38" s="81"/>
    </row>
    <row r="39" spans="1:18">
      <c r="A39" s="1210"/>
      <c r="B39" s="1211"/>
      <c r="C39" s="1211"/>
      <c r="D39" s="1211"/>
      <c r="E39" s="1211"/>
      <c r="F39" s="1211"/>
      <c r="G39" s="1211"/>
      <c r="H39" s="1211"/>
      <c r="I39" s="1211"/>
      <c r="J39" s="1211"/>
      <c r="K39" s="1211"/>
      <c r="L39" s="1211"/>
      <c r="M39" s="1211"/>
      <c r="N39" s="1211"/>
      <c r="O39" s="1212"/>
      <c r="P39" s="1198"/>
      <c r="Q39" s="1199"/>
      <c r="R39" s="81"/>
    </row>
    <row r="40" spans="1:18">
      <c r="A40" s="1210"/>
      <c r="B40" s="1211"/>
      <c r="C40" s="1211"/>
      <c r="D40" s="1211"/>
      <c r="E40" s="1211"/>
      <c r="F40" s="1211"/>
      <c r="G40" s="1211"/>
      <c r="H40" s="1211"/>
      <c r="I40" s="1211"/>
      <c r="J40" s="1211"/>
      <c r="K40" s="1211"/>
      <c r="L40" s="1211"/>
      <c r="M40" s="1211"/>
      <c r="N40" s="1211"/>
      <c r="O40" s="1212"/>
      <c r="P40" s="1198"/>
      <c r="Q40" s="1199"/>
      <c r="R40" s="81"/>
    </row>
    <row r="41" spans="1:18">
      <c r="A41" s="1213"/>
      <c r="B41" s="1214"/>
      <c r="C41" s="1214"/>
      <c r="D41" s="1214"/>
      <c r="E41" s="1214"/>
      <c r="F41" s="1214"/>
      <c r="G41" s="1214"/>
      <c r="H41" s="1214"/>
      <c r="I41" s="1214"/>
      <c r="J41" s="1214"/>
      <c r="K41" s="1214"/>
      <c r="L41" s="1214"/>
      <c r="M41" s="1214"/>
      <c r="N41" s="1214"/>
      <c r="O41" s="1215"/>
      <c r="P41" s="1200"/>
      <c r="Q41" s="1201"/>
      <c r="R41" s="81"/>
    </row>
    <row r="42" spans="1:18">
      <c r="A42" s="266" t="s">
        <v>332</v>
      </c>
      <c r="B42" s="1237" t="s">
        <v>313</v>
      </c>
      <c r="C42" s="1237"/>
      <c r="D42" s="1237"/>
      <c r="E42" s="1237"/>
      <c r="F42" s="1237"/>
      <c r="G42" s="1237"/>
      <c r="H42" s="1237"/>
      <c r="I42" s="1237"/>
      <c r="J42" s="1237"/>
      <c r="K42" s="1237"/>
      <c r="L42" s="1237"/>
      <c r="M42" s="1237"/>
      <c r="N42" s="1237"/>
      <c r="O42" s="1238"/>
      <c r="P42" s="1245"/>
      <c r="Q42" s="1247"/>
      <c r="R42" s="81"/>
    </row>
    <row r="43" spans="1:18">
      <c r="A43" s="1207" t="s">
        <v>8</v>
      </c>
      <c r="B43" s="1208"/>
      <c r="C43" s="1208"/>
      <c r="D43" s="1208"/>
      <c r="E43" s="1208"/>
      <c r="F43" s="1208"/>
      <c r="G43" s="1208"/>
      <c r="H43" s="1208"/>
      <c r="I43" s="1208"/>
      <c r="J43" s="1208"/>
      <c r="K43" s="1208"/>
      <c r="L43" s="1208"/>
      <c r="M43" s="1208"/>
      <c r="N43" s="1208"/>
      <c r="O43" s="1209"/>
      <c r="P43" s="1196"/>
      <c r="Q43" s="1197"/>
      <c r="R43" s="81"/>
    </row>
    <row r="44" spans="1:18">
      <c r="A44" s="1210"/>
      <c r="B44" s="1211"/>
      <c r="C44" s="1211"/>
      <c r="D44" s="1211"/>
      <c r="E44" s="1211"/>
      <c r="F44" s="1211"/>
      <c r="G44" s="1211"/>
      <c r="H44" s="1211"/>
      <c r="I44" s="1211"/>
      <c r="J44" s="1211"/>
      <c r="K44" s="1211"/>
      <c r="L44" s="1211"/>
      <c r="M44" s="1211"/>
      <c r="N44" s="1211"/>
      <c r="O44" s="1212"/>
      <c r="P44" s="1198"/>
      <c r="Q44" s="1199"/>
      <c r="R44" s="81"/>
    </row>
    <row r="45" spans="1:18">
      <c r="A45" s="1210"/>
      <c r="B45" s="1211"/>
      <c r="C45" s="1211"/>
      <c r="D45" s="1211"/>
      <c r="E45" s="1211"/>
      <c r="F45" s="1211"/>
      <c r="G45" s="1211"/>
      <c r="H45" s="1211"/>
      <c r="I45" s="1211"/>
      <c r="J45" s="1211"/>
      <c r="K45" s="1211"/>
      <c r="L45" s="1211"/>
      <c r="M45" s="1211"/>
      <c r="N45" s="1211"/>
      <c r="O45" s="1212"/>
      <c r="P45" s="1198"/>
      <c r="Q45" s="1199"/>
      <c r="R45" s="81"/>
    </row>
    <row r="46" spans="1:18">
      <c r="A46" s="1210"/>
      <c r="B46" s="1211"/>
      <c r="C46" s="1211"/>
      <c r="D46" s="1211"/>
      <c r="E46" s="1211"/>
      <c r="F46" s="1211"/>
      <c r="G46" s="1211"/>
      <c r="H46" s="1211"/>
      <c r="I46" s="1211"/>
      <c r="J46" s="1211"/>
      <c r="K46" s="1211"/>
      <c r="L46" s="1211"/>
      <c r="M46" s="1211"/>
      <c r="N46" s="1211"/>
      <c r="O46" s="1212"/>
      <c r="P46" s="1198"/>
      <c r="Q46" s="1199"/>
      <c r="R46" s="81"/>
    </row>
    <row r="47" spans="1:18">
      <c r="A47" s="1259"/>
      <c r="B47" s="1260"/>
      <c r="C47" s="1260"/>
      <c r="D47" s="1260"/>
      <c r="E47" s="1260"/>
      <c r="F47" s="1260"/>
      <c r="G47" s="1260"/>
      <c r="H47" s="1260"/>
      <c r="I47" s="1260"/>
      <c r="J47" s="1260"/>
      <c r="K47" s="1260"/>
      <c r="L47" s="1260"/>
      <c r="M47" s="1260"/>
      <c r="N47" s="1260"/>
      <c r="O47" s="1261"/>
      <c r="P47" s="1198"/>
      <c r="Q47" s="1199"/>
      <c r="R47" s="81"/>
    </row>
    <row r="48" spans="1:18">
      <c r="A48" s="1262" t="s">
        <v>9</v>
      </c>
      <c r="B48" s="1263"/>
      <c r="C48" s="1263"/>
      <c r="D48" s="1263"/>
      <c r="E48" s="1263"/>
      <c r="F48" s="1263"/>
      <c r="G48" s="1263"/>
      <c r="H48" s="1263"/>
      <c r="I48" s="1263"/>
      <c r="J48" s="1263"/>
      <c r="K48" s="1263"/>
      <c r="L48" s="1263"/>
      <c r="M48" s="1263"/>
      <c r="N48" s="1263"/>
      <c r="O48" s="1264"/>
      <c r="P48" s="1265"/>
      <c r="Q48" s="1266"/>
      <c r="R48" s="81"/>
    </row>
    <row r="49" spans="1:18">
      <c r="A49" s="1210"/>
      <c r="B49" s="1211"/>
      <c r="C49" s="1211"/>
      <c r="D49" s="1211"/>
      <c r="E49" s="1211"/>
      <c r="F49" s="1211"/>
      <c r="G49" s="1211"/>
      <c r="H49" s="1211"/>
      <c r="I49" s="1211"/>
      <c r="J49" s="1211"/>
      <c r="K49" s="1211"/>
      <c r="L49" s="1211"/>
      <c r="M49" s="1211"/>
      <c r="N49" s="1211"/>
      <c r="O49" s="1212"/>
      <c r="P49" s="1198"/>
      <c r="Q49" s="1199"/>
      <c r="R49" s="81"/>
    </row>
    <row r="50" spans="1:18">
      <c r="A50" s="1210"/>
      <c r="B50" s="1211"/>
      <c r="C50" s="1211"/>
      <c r="D50" s="1211"/>
      <c r="E50" s="1211"/>
      <c r="F50" s="1211"/>
      <c r="G50" s="1211"/>
      <c r="H50" s="1211"/>
      <c r="I50" s="1211"/>
      <c r="J50" s="1211"/>
      <c r="K50" s="1211"/>
      <c r="L50" s="1211"/>
      <c r="M50" s="1211"/>
      <c r="N50" s="1211"/>
      <c r="O50" s="1212"/>
      <c r="P50" s="1198"/>
      <c r="Q50" s="1199"/>
      <c r="R50" s="81"/>
    </row>
    <row r="51" spans="1:18">
      <c r="A51" s="1210"/>
      <c r="B51" s="1211"/>
      <c r="C51" s="1211"/>
      <c r="D51" s="1211"/>
      <c r="E51" s="1211"/>
      <c r="F51" s="1211"/>
      <c r="G51" s="1211"/>
      <c r="H51" s="1211"/>
      <c r="I51" s="1211"/>
      <c r="J51" s="1211"/>
      <c r="K51" s="1211"/>
      <c r="L51" s="1211"/>
      <c r="M51" s="1211"/>
      <c r="N51" s="1211"/>
      <c r="O51" s="1212"/>
      <c r="P51" s="1198"/>
      <c r="Q51" s="1199"/>
      <c r="R51" s="81"/>
    </row>
    <row r="52" spans="1:18">
      <c r="A52" s="1213"/>
      <c r="B52" s="1214"/>
      <c r="C52" s="1214"/>
      <c r="D52" s="1214"/>
      <c r="E52" s="1214"/>
      <c r="F52" s="1214"/>
      <c r="G52" s="1214"/>
      <c r="H52" s="1214"/>
      <c r="I52" s="1214"/>
      <c r="J52" s="1214"/>
      <c r="K52" s="1214"/>
      <c r="L52" s="1214"/>
      <c r="M52" s="1214"/>
      <c r="N52" s="1214"/>
      <c r="O52" s="1215"/>
      <c r="P52" s="1200"/>
      <c r="Q52" s="1201"/>
      <c r="R52" s="81"/>
    </row>
    <row r="53" spans="1:18">
      <c r="A53" s="1230" t="s">
        <v>11</v>
      </c>
      <c r="B53" s="1231"/>
      <c r="C53" s="1236"/>
      <c r="D53" s="1237"/>
      <c r="E53" s="1237"/>
      <c r="F53" s="1237"/>
      <c r="G53" s="1237"/>
      <c r="H53" s="1237"/>
      <c r="I53" s="1237"/>
      <c r="J53" s="1237"/>
      <c r="K53" s="1237"/>
      <c r="L53" s="1237"/>
      <c r="M53" s="1237"/>
      <c r="N53" s="1237"/>
      <c r="O53" s="1237"/>
      <c r="P53" s="1237"/>
      <c r="Q53" s="1238"/>
      <c r="R53" s="157"/>
    </row>
    <row r="54" spans="1:18">
      <c r="A54" s="1232"/>
      <c r="B54" s="1233"/>
      <c r="C54" s="1239"/>
      <c r="D54" s="1240"/>
      <c r="E54" s="1240"/>
      <c r="F54" s="1240"/>
      <c r="G54" s="1240"/>
      <c r="H54" s="1240"/>
      <c r="I54" s="1240"/>
      <c r="J54" s="1240"/>
      <c r="K54" s="1240"/>
      <c r="L54" s="1240"/>
      <c r="M54" s="1240"/>
      <c r="N54" s="1240"/>
      <c r="O54" s="1240"/>
      <c r="P54" s="1240"/>
      <c r="Q54" s="1241"/>
      <c r="R54" s="157"/>
    </row>
    <row r="55" spans="1:18">
      <c r="A55" s="1234"/>
      <c r="B55" s="1235"/>
      <c r="C55" s="1242"/>
      <c r="D55" s="1243"/>
      <c r="E55" s="1243"/>
      <c r="F55" s="1243"/>
      <c r="G55" s="1243"/>
      <c r="H55" s="1243"/>
      <c r="I55" s="1243"/>
      <c r="J55" s="1243"/>
      <c r="K55" s="1243"/>
      <c r="L55" s="1243"/>
      <c r="M55" s="1243"/>
      <c r="N55" s="1243"/>
      <c r="O55" s="1243"/>
      <c r="P55" s="1243"/>
      <c r="Q55" s="1244"/>
      <c r="R55" s="157"/>
    </row>
    <row r="56" spans="1:18">
      <c r="A56" s="163" t="s">
        <v>13</v>
      </c>
      <c r="B56" s="163"/>
      <c r="C56" s="163"/>
      <c r="D56" s="163"/>
      <c r="E56" s="163"/>
      <c r="F56" s="163"/>
      <c r="G56" s="163"/>
      <c r="H56" s="163"/>
      <c r="I56" s="163"/>
      <c r="J56" s="163"/>
      <c r="K56" s="163"/>
      <c r="L56" s="163"/>
      <c r="M56" s="163"/>
      <c r="N56" s="163"/>
      <c r="O56" s="163"/>
      <c r="P56" s="163"/>
      <c r="Q56" s="163"/>
    </row>
    <row r="57" spans="1:18">
      <c r="A57" s="1267" t="s">
        <v>14</v>
      </c>
      <c r="B57" s="1267"/>
      <c r="C57" s="1267"/>
      <c r="D57" s="1267"/>
      <c r="E57" s="1267"/>
      <c r="F57" s="1267"/>
      <c r="G57" s="1267"/>
      <c r="H57" s="1267"/>
      <c r="I57" s="1267"/>
      <c r="J57" s="1267"/>
      <c r="K57" s="1267"/>
      <c r="L57" s="1267"/>
      <c r="M57" s="1267"/>
      <c r="N57" s="1267"/>
      <c r="O57" s="1267"/>
      <c r="P57" s="1267"/>
      <c r="Q57" s="1267"/>
      <c r="R57" s="147"/>
    </row>
  </sheetData>
  <mergeCells count="41">
    <mergeCell ref="A2:D2"/>
    <mergeCell ref="B13:Q15"/>
    <mergeCell ref="B20:O20"/>
    <mergeCell ref="A6:G7"/>
    <mergeCell ref="H7:L7"/>
    <mergeCell ref="P20:Q20"/>
    <mergeCell ref="A1:F1"/>
    <mergeCell ref="A57:Q57"/>
    <mergeCell ref="B5:Q5"/>
    <mergeCell ref="P21:Q25"/>
    <mergeCell ref="P26:Q30"/>
    <mergeCell ref="A4:Q4"/>
    <mergeCell ref="A19:O19"/>
    <mergeCell ref="P19:Q19"/>
    <mergeCell ref="A32:O36"/>
    <mergeCell ref="P32:Q36"/>
    <mergeCell ref="A37:O41"/>
    <mergeCell ref="P37:Q41"/>
    <mergeCell ref="H2:Q2"/>
    <mergeCell ref="F2:G2"/>
    <mergeCell ref="P42:Q42"/>
    <mergeCell ref="B42:O42"/>
    <mergeCell ref="A53:B55"/>
    <mergeCell ref="C53:Q55"/>
    <mergeCell ref="A43:O47"/>
    <mergeCell ref="P43:Q47"/>
    <mergeCell ref="A48:O52"/>
    <mergeCell ref="P48:Q52"/>
    <mergeCell ref="P31:Q31"/>
    <mergeCell ref="B31:O31"/>
    <mergeCell ref="A8:G9"/>
    <mergeCell ref="H9:L9"/>
    <mergeCell ref="W31:X31"/>
    <mergeCell ref="U23:Y25"/>
    <mergeCell ref="W27:X27"/>
    <mergeCell ref="W28:X28"/>
    <mergeCell ref="W29:X29"/>
    <mergeCell ref="W30:X30"/>
    <mergeCell ref="A21:O25"/>
    <mergeCell ref="A26:O30"/>
    <mergeCell ref="B16:Q17"/>
  </mergeCells>
  <phoneticPr fontId="2"/>
  <dataValidations count="1">
    <dataValidation type="list" showInputMessage="1" showErrorMessage="1" sqref="H9 H7" xr:uid="{00000000-0002-0000-0D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92D050"/>
  </sheetPr>
  <dimension ref="A1:AB57"/>
  <sheetViews>
    <sheetView view="pageBreakPreview" zoomScaleNormal="100" zoomScaleSheetLayoutView="100" workbookViewId="0">
      <selection sqref="A1:F1"/>
    </sheetView>
  </sheetViews>
  <sheetFormatPr defaultColWidth="9" defaultRowHeight="13"/>
  <cols>
    <col min="1" max="1" width="5.6328125" style="3" customWidth="1"/>
    <col min="2" max="18" width="5.08984375" style="3" customWidth="1"/>
    <col min="19" max="16384" width="9" style="3"/>
  </cols>
  <sheetData>
    <row r="1" spans="1:22">
      <c r="A1" s="943" t="str">
        <f>CONCATENATE("（様式－",発注者入力シート!E26,"）")</f>
        <v>（様式－）</v>
      </c>
      <c r="B1" s="943"/>
      <c r="C1" s="943"/>
      <c r="D1" s="943"/>
      <c r="E1" s="943"/>
      <c r="F1" s="943"/>
      <c r="U1" s="3" t="s">
        <v>429</v>
      </c>
    </row>
    <row r="2" spans="1:22">
      <c r="A2" s="943" t="str">
        <f>CONCATENATE("評価項目",発注者入力シート!F26,"－",発注者入力シート!G26)</f>
        <v>評価項目－</v>
      </c>
      <c r="B2" s="943"/>
      <c r="C2" s="943"/>
      <c r="D2" s="943"/>
      <c r="F2" s="1203" t="s">
        <v>880</v>
      </c>
      <c r="G2" s="1203"/>
      <c r="H2" s="1202" t="str">
        <f>IF(企業入力シート!C5="","",企業入力シート!C5)</f>
        <v>○○共同企業体</v>
      </c>
      <c r="I2" s="1202"/>
      <c r="J2" s="1202"/>
      <c r="K2" s="1202"/>
      <c r="L2" s="1202"/>
      <c r="M2" s="1202"/>
      <c r="N2" s="1202"/>
      <c r="O2" s="1202"/>
      <c r="P2" s="1202"/>
      <c r="Q2" s="1202"/>
      <c r="R2" s="2"/>
      <c r="U2" s="3" t="s">
        <v>430</v>
      </c>
    </row>
    <row r="3" spans="1:22">
      <c r="A3" s="2"/>
      <c r="B3" s="2"/>
      <c r="C3" s="2"/>
      <c r="D3" s="2"/>
      <c r="E3" s="6"/>
      <c r="F3" s="6"/>
      <c r="G3" s="6"/>
      <c r="H3" s="2"/>
      <c r="I3" s="2"/>
      <c r="J3" s="2"/>
      <c r="K3" s="2"/>
      <c r="L3" s="2"/>
      <c r="M3" s="2"/>
      <c r="N3" s="2"/>
      <c r="O3" s="2"/>
      <c r="P3" s="2"/>
      <c r="Q3" s="2"/>
      <c r="R3" s="2"/>
      <c r="U3" s="107"/>
      <c r="V3" s="3" t="s">
        <v>431</v>
      </c>
    </row>
    <row r="4" spans="1:22" ht="14">
      <c r="A4" s="1206" t="s">
        <v>3</v>
      </c>
      <c r="B4" s="1206"/>
      <c r="C4" s="1206"/>
      <c r="D4" s="1206"/>
      <c r="E4" s="1206"/>
      <c r="F4" s="1206"/>
      <c r="G4" s="1206"/>
      <c r="H4" s="1206"/>
      <c r="I4" s="1206"/>
      <c r="J4" s="1206"/>
      <c r="K4" s="1206"/>
      <c r="L4" s="1206"/>
      <c r="M4" s="1206"/>
      <c r="N4" s="1206"/>
      <c r="O4" s="1206"/>
      <c r="P4" s="1206"/>
      <c r="Q4" s="1206"/>
      <c r="R4" s="142"/>
      <c r="U4" s="102"/>
      <c r="V4" s="3" t="s">
        <v>547</v>
      </c>
    </row>
    <row r="5" spans="1:22">
      <c r="A5" s="779" t="s">
        <v>210</v>
      </c>
      <c r="B5" s="1222" t="str">
        <f>IF(発注者入力シート!C26="","",発注者入力シート!C26)</f>
        <v/>
      </c>
      <c r="C5" s="1222"/>
      <c r="D5" s="1222"/>
      <c r="E5" s="1222"/>
      <c r="F5" s="1222"/>
      <c r="G5" s="1222"/>
      <c r="H5" s="1222"/>
      <c r="I5" s="1222"/>
      <c r="J5" s="1222"/>
      <c r="K5" s="1222"/>
      <c r="L5" s="1222"/>
      <c r="M5" s="1222"/>
      <c r="N5" s="1222"/>
      <c r="O5" s="1222"/>
      <c r="P5" s="1222"/>
      <c r="Q5" s="1223"/>
      <c r="R5" s="2"/>
    </row>
    <row r="6" spans="1:22">
      <c r="A6" s="1245" t="s">
        <v>4</v>
      </c>
      <c r="B6" s="1246"/>
      <c r="C6" s="1246"/>
      <c r="D6" s="1246"/>
      <c r="E6" s="1246"/>
      <c r="F6" s="1246"/>
      <c r="G6" s="1247"/>
      <c r="H6" s="112" t="s">
        <v>5</v>
      </c>
      <c r="I6" s="113"/>
      <c r="J6" s="113"/>
      <c r="K6" s="113"/>
      <c r="L6" s="113"/>
      <c r="M6" s="113"/>
      <c r="N6" s="113"/>
      <c r="O6" s="113"/>
      <c r="P6" s="113"/>
      <c r="Q6" s="114"/>
      <c r="U6" s="3" t="s">
        <v>433</v>
      </c>
    </row>
    <row r="7" spans="1:22">
      <c r="A7" s="1251"/>
      <c r="B7" s="936"/>
      <c r="C7" s="936"/>
      <c r="D7" s="936"/>
      <c r="E7" s="936"/>
      <c r="F7" s="936"/>
      <c r="G7" s="1252"/>
      <c r="H7" s="1229"/>
      <c r="I7" s="1227"/>
      <c r="J7" s="1227"/>
      <c r="K7" s="1227"/>
      <c r="L7" s="1227"/>
      <c r="M7" s="3" t="s">
        <v>546</v>
      </c>
      <c r="Q7" s="118"/>
      <c r="U7" s="104"/>
      <c r="V7" s="3" t="s">
        <v>434</v>
      </c>
    </row>
    <row r="8" spans="1:22">
      <c r="A8" s="1253" t="s">
        <v>12</v>
      </c>
      <c r="B8" s="1254"/>
      <c r="C8" s="1254"/>
      <c r="D8" s="1254"/>
      <c r="E8" s="1254"/>
      <c r="F8" s="1254"/>
      <c r="G8" s="1254"/>
      <c r="H8" s="735" t="s">
        <v>1392</v>
      </c>
      <c r="I8" s="113"/>
      <c r="J8" s="113"/>
      <c r="K8" s="113"/>
      <c r="L8" s="113"/>
      <c r="M8" s="113"/>
      <c r="N8" s="113"/>
      <c r="O8" s="113"/>
      <c r="P8" s="113"/>
      <c r="Q8" s="114"/>
      <c r="U8" s="105"/>
      <c r="V8" s="3" t="s">
        <v>432</v>
      </c>
    </row>
    <row r="9" spans="1:22">
      <c r="A9" s="1256"/>
      <c r="B9" s="1257"/>
      <c r="C9" s="1257"/>
      <c r="D9" s="1257"/>
      <c r="E9" s="1257"/>
      <c r="F9" s="1257"/>
      <c r="G9" s="1257"/>
      <c r="H9" s="1229"/>
      <c r="I9" s="1227"/>
      <c r="J9" s="1227"/>
      <c r="K9" s="1227"/>
      <c r="L9" s="1227"/>
      <c r="M9" s="115"/>
      <c r="N9" s="115"/>
      <c r="O9" s="115"/>
      <c r="P9" s="115"/>
      <c r="Q9" s="116"/>
    </row>
    <row r="10" spans="1:22">
      <c r="A10" s="117" t="s">
        <v>6</v>
      </c>
      <c r="Q10" s="118"/>
    </row>
    <row r="11" spans="1:22">
      <c r="A11" s="117" t="s">
        <v>7</v>
      </c>
      <c r="Q11" s="118"/>
      <c r="U11" s="109" t="s">
        <v>435</v>
      </c>
    </row>
    <row r="12" spans="1:22">
      <c r="A12" s="263" t="s">
        <v>817</v>
      </c>
      <c r="B12" s="157" t="s">
        <v>818</v>
      </c>
      <c r="C12" s="157"/>
      <c r="D12" s="157"/>
      <c r="E12" s="157"/>
      <c r="F12" s="157"/>
      <c r="G12" s="157"/>
      <c r="H12" s="157"/>
      <c r="I12" s="157"/>
      <c r="J12" s="157"/>
      <c r="K12" s="157"/>
      <c r="L12" s="157"/>
      <c r="M12" s="157"/>
      <c r="N12" s="157"/>
      <c r="O12" s="157"/>
      <c r="P12" s="157"/>
      <c r="Q12" s="264"/>
      <c r="U12" s="109" t="s">
        <v>436</v>
      </c>
    </row>
    <row r="13" spans="1:22">
      <c r="A13" s="263" t="s">
        <v>817</v>
      </c>
      <c r="B13" s="1224" t="s">
        <v>821</v>
      </c>
      <c r="C13" s="1224"/>
      <c r="D13" s="1224"/>
      <c r="E13" s="1224"/>
      <c r="F13" s="1224"/>
      <c r="G13" s="1224"/>
      <c r="H13" s="1224"/>
      <c r="I13" s="1224"/>
      <c r="J13" s="1224"/>
      <c r="K13" s="1224"/>
      <c r="L13" s="1224"/>
      <c r="M13" s="1224"/>
      <c r="N13" s="1224"/>
      <c r="O13" s="1224"/>
      <c r="P13" s="1224"/>
      <c r="Q13" s="1225"/>
      <c r="U13" s="109" t="s">
        <v>825</v>
      </c>
    </row>
    <row r="14" spans="1:22">
      <c r="A14" s="265"/>
      <c r="B14" s="1224"/>
      <c r="C14" s="1224"/>
      <c r="D14" s="1224"/>
      <c r="E14" s="1224"/>
      <c r="F14" s="1224"/>
      <c r="G14" s="1224"/>
      <c r="H14" s="1224"/>
      <c r="I14" s="1224"/>
      <c r="J14" s="1224"/>
      <c r="K14" s="1224"/>
      <c r="L14" s="1224"/>
      <c r="M14" s="1224"/>
      <c r="N14" s="1224"/>
      <c r="O14" s="1224"/>
      <c r="P14" s="1224"/>
      <c r="Q14" s="1225"/>
      <c r="U14" s="109" t="s">
        <v>961</v>
      </c>
    </row>
    <row r="15" spans="1:22">
      <c r="A15" s="265"/>
      <c r="B15" s="1224"/>
      <c r="C15" s="1224"/>
      <c r="D15" s="1224"/>
      <c r="E15" s="1224"/>
      <c r="F15" s="1224"/>
      <c r="G15" s="1224"/>
      <c r="H15" s="1224"/>
      <c r="I15" s="1224"/>
      <c r="J15" s="1224"/>
      <c r="K15" s="1224"/>
      <c r="L15" s="1224"/>
      <c r="M15" s="1224"/>
      <c r="N15" s="1224"/>
      <c r="O15" s="1224"/>
      <c r="P15" s="1224"/>
      <c r="Q15" s="1225"/>
      <c r="V15" s="109"/>
    </row>
    <row r="16" spans="1:22">
      <c r="A16" s="263" t="s">
        <v>1385</v>
      </c>
      <c r="B16" s="1204" t="s">
        <v>1376</v>
      </c>
      <c r="C16" s="1204"/>
      <c r="D16" s="1204"/>
      <c r="E16" s="1204"/>
      <c r="F16" s="1204"/>
      <c r="G16" s="1204"/>
      <c r="H16" s="1204"/>
      <c r="I16" s="1204"/>
      <c r="J16" s="1204"/>
      <c r="K16" s="1204"/>
      <c r="L16" s="1204"/>
      <c r="M16" s="1204"/>
      <c r="N16" s="1204"/>
      <c r="O16" s="1204"/>
      <c r="P16" s="1204"/>
      <c r="Q16" s="1205"/>
      <c r="U16" s="109" t="s">
        <v>823</v>
      </c>
      <c r="V16" s="109"/>
    </row>
    <row r="17" spans="1:28" ht="13.5" customHeight="1">
      <c r="A17" s="263"/>
      <c r="B17" s="1204"/>
      <c r="C17" s="1204"/>
      <c r="D17" s="1204"/>
      <c r="E17" s="1204"/>
      <c r="F17" s="1204"/>
      <c r="G17" s="1204"/>
      <c r="H17" s="1204"/>
      <c r="I17" s="1204"/>
      <c r="J17" s="1204"/>
      <c r="K17" s="1204"/>
      <c r="L17" s="1204"/>
      <c r="M17" s="1204"/>
      <c r="N17" s="1204"/>
      <c r="O17" s="1204"/>
      <c r="P17" s="1204"/>
      <c r="Q17" s="1205"/>
      <c r="U17" s="109" t="s">
        <v>822</v>
      </c>
      <c r="V17" s="109"/>
    </row>
    <row r="18" spans="1:28">
      <c r="A18" s="263" t="s">
        <v>1377</v>
      </c>
      <c r="B18" s="736" t="s">
        <v>1378</v>
      </c>
      <c r="C18" s="737"/>
      <c r="D18" s="737"/>
      <c r="E18" s="737"/>
      <c r="F18" s="737"/>
      <c r="G18" s="737"/>
      <c r="H18" s="737"/>
      <c r="I18" s="737"/>
      <c r="J18" s="737"/>
      <c r="K18" s="737"/>
      <c r="L18" s="737"/>
      <c r="M18" s="737"/>
      <c r="N18" s="737"/>
      <c r="O18" s="737"/>
      <c r="P18" s="737"/>
      <c r="Q18" s="738"/>
      <c r="R18" s="147"/>
      <c r="U18" s="109" t="s">
        <v>824</v>
      </c>
      <c r="V18" s="109"/>
    </row>
    <row r="19" spans="1:28">
      <c r="A19" s="1219" t="s">
        <v>15</v>
      </c>
      <c r="B19" s="1220"/>
      <c r="C19" s="1220"/>
      <c r="D19" s="1220"/>
      <c r="E19" s="1220"/>
      <c r="F19" s="1220"/>
      <c r="G19" s="1220"/>
      <c r="H19" s="1220"/>
      <c r="I19" s="1220"/>
      <c r="J19" s="1220"/>
      <c r="K19" s="1220"/>
      <c r="L19" s="1220"/>
      <c r="M19" s="1220"/>
      <c r="N19" s="1220"/>
      <c r="O19" s="1221"/>
      <c r="P19" s="1217" t="s">
        <v>315</v>
      </c>
      <c r="Q19" s="1218"/>
      <c r="R19" s="200"/>
      <c r="U19" s="109" t="s">
        <v>826</v>
      </c>
    </row>
    <row r="20" spans="1:28">
      <c r="A20" s="126" t="s">
        <v>314</v>
      </c>
      <c r="B20" s="1268" t="s">
        <v>313</v>
      </c>
      <c r="C20" s="1268"/>
      <c r="D20" s="1268"/>
      <c r="E20" s="1268"/>
      <c r="F20" s="1268"/>
      <c r="G20" s="1268"/>
      <c r="H20" s="1268"/>
      <c r="I20" s="1268"/>
      <c r="J20" s="1268"/>
      <c r="K20" s="1268"/>
      <c r="L20" s="1268"/>
      <c r="M20" s="1268"/>
      <c r="N20" s="1268"/>
      <c r="O20" s="1269"/>
      <c r="P20" s="1270"/>
      <c r="Q20" s="1271"/>
      <c r="R20" s="81"/>
      <c r="U20" s="109" t="s">
        <v>827</v>
      </c>
    </row>
    <row r="21" spans="1:28">
      <c r="A21" s="1207" t="s">
        <v>8</v>
      </c>
      <c r="B21" s="1208"/>
      <c r="C21" s="1208"/>
      <c r="D21" s="1208"/>
      <c r="E21" s="1208"/>
      <c r="F21" s="1208"/>
      <c r="G21" s="1208"/>
      <c r="H21" s="1208"/>
      <c r="I21" s="1208"/>
      <c r="J21" s="1208"/>
      <c r="K21" s="1208"/>
      <c r="L21" s="1208"/>
      <c r="M21" s="1208"/>
      <c r="N21" s="1208"/>
      <c r="O21" s="1209"/>
      <c r="P21" s="1196"/>
      <c r="Q21" s="1197"/>
      <c r="R21" s="81"/>
    </row>
    <row r="22" spans="1:28" ht="13.5" customHeight="1">
      <c r="A22" s="1210"/>
      <c r="B22" s="1211"/>
      <c r="C22" s="1211"/>
      <c r="D22" s="1211"/>
      <c r="E22" s="1211"/>
      <c r="F22" s="1211"/>
      <c r="G22" s="1211"/>
      <c r="H22" s="1211"/>
      <c r="I22" s="1211"/>
      <c r="J22" s="1211"/>
      <c r="K22" s="1211"/>
      <c r="L22" s="1211"/>
      <c r="M22" s="1211"/>
      <c r="N22" s="1211"/>
      <c r="O22" s="1212"/>
      <c r="P22" s="1198"/>
      <c r="Q22" s="1199"/>
      <c r="R22" s="81"/>
    </row>
    <row r="23" spans="1:28">
      <c r="A23" s="1210"/>
      <c r="B23" s="1211"/>
      <c r="C23" s="1211"/>
      <c r="D23" s="1211"/>
      <c r="E23" s="1211"/>
      <c r="F23" s="1211"/>
      <c r="G23" s="1211"/>
      <c r="H23" s="1211"/>
      <c r="I23" s="1211"/>
      <c r="J23" s="1211"/>
      <c r="K23" s="1211"/>
      <c r="L23" s="1211"/>
      <c r="M23" s="1211"/>
      <c r="N23" s="1211"/>
      <c r="O23" s="1212"/>
      <c r="P23" s="1198"/>
      <c r="Q23" s="1199"/>
      <c r="R23" s="81"/>
      <c r="U23" s="1195" t="s">
        <v>316</v>
      </c>
      <c r="V23" s="1195"/>
      <c r="W23" s="1195"/>
      <c r="X23" s="1195"/>
      <c r="Y23" s="1195"/>
    </row>
    <row r="24" spans="1:28">
      <c r="A24" s="1210"/>
      <c r="B24" s="1211"/>
      <c r="C24" s="1211"/>
      <c r="D24" s="1211"/>
      <c r="E24" s="1211"/>
      <c r="F24" s="1211"/>
      <c r="G24" s="1211"/>
      <c r="H24" s="1211"/>
      <c r="I24" s="1211"/>
      <c r="J24" s="1211"/>
      <c r="K24" s="1211"/>
      <c r="L24" s="1211"/>
      <c r="M24" s="1211"/>
      <c r="N24" s="1211"/>
      <c r="O24" s="1212"/>
      <c r="P24" s="1198"/>
      <c r="Q24" s="1199"/>
      <c r="R24" s="81"/>
      <c r="U24" s="1195"/>
      <c r="V24" s="1195"/>
      <c r="W24" s="1195"/>
      <c r="X24" s="1195"/>
      <c r="Y24" s="1195"/>
    </row>
    <row r="25" spans="1:28">
      <c r="A25" s="1259"/>
      <c r="B25" s="1260"/>
      <c r="C25" s="1260"/>
      <c r="D25" s="1260"/>
      <c r="E25" s="1260"/>
      <c r="F25" s="1260"/>
      <c r="G25" s="1260"/>
      <c r="H25" s="1260"/>
      <c r="I25" s="1260"/>
      <c r="J25" s="1260"/>
      <c r="K25" s="1260"/>
      <c r="L25" s="1260"/>
      <c r="M25" s="1260"/>
      <c r="N25" s="1260"/>
      <c r="O25" s="1261"/>
      <c r="P25" s="1198"/>
      <c r="Q25" s="1199"/>
      <c r="R25" s="81"/>
      <c r="U25" s="1195"/>
      <c r="V25" s="1195"/>
      <c r="W25" s="1195"/>
      <c r="X25" s="1195"/>
      <c r="Y25" s="1195"/>
    </row>
    <row r="26" spans="1:28">
      <c r="A26" s="1262" t="s">
        <v>9</v>
      </c>
      <c r="B26" s="1263"/>
      <c r="C26" s="1263"/>
      <c r="D26" s="1263"/>
      <c r="E26" s="1263"/>
      <c r="F26" s="1263"/>
      <c r="G26" s="1263"/>
      <c r="H26" s="1263"/>
      <c r="I26" s="1263"/>
      <c r="J26" s="1263"/>
      <c r="K26" s="1263"/>
      <c r="L26" s="1263"/>
      <c r="M26" s="1263"/>
      <c r="N26" s="1263"/>
      <c r="O26" s="1264"/>
      <c r="P26" s="1265"/>
      <c r="Q26" s="1266"/>
      <c r="R26" s="81"/>
      <c r="U26" s="3" t="s">
        <v>330</v>
      </c>
    </row>
    <row r="27" spans="1:28">
      <c r="A27" s="1210"/>
      <c r="B27" s="1211"/>
      <c r="C27" s="1211"/>
      <c r="D27" s="1211"/>
      <c r="E27" s="1211"/>
      <c r="F27" s="1211"/>
      <c r="G27" s="1211"/>
      <c r="H27" s="1211"/>
      <c r="I27" s="1211"/>
      <c r="J27" s="1211"/>
      <c r="K27" s="1211"/>
      <c r="L27" s="1211"/>
      <c r="M27" s="1211"/>
      <c r="N27" s="1211"/>
      <c r="O27" s="1212"/>
      <c r="P27" s="1198"/>
      <c r="Q27" s="1199"/>
      <c r="R27" s="81"/>
      <c r="U27" s="119" t="s">
        <v>317</v>
      </c>
      <c r="V27" s="119" t="s">
        <v>318</v>
      </c>
      <c r="W27" s="1194" t="s">
        <v>319</v>
      </c>
      <c r="X27" s="1194"/>
      <c r="Y27" s="120" t="s">
        <v>320</v>
      </c>
      <c r="Z27" s="113"/>
      <c r="AA27" s="113"/>
      <c r="AB27" s="114"/>
    </row>
    <row r="28" spans="1:28">
      <c r="A28" s="1210"/>
      <c r="B28" s="1211"/>
      <c r="C28" s="1211"/>
      <c r="D28" s="1211"/>
      <c r="E28" s="1211"/>
      <c r="F28" s="1211"/>
      <c r="G28" s="1211"/>
      <c r="H28" s="1211"/>
      <c r="I28" s="1211"/>
      <c r="J28" s="1211"/>
      <c r="K28" s="1211"/>
      <c r="L28" s="1211"/>
      <c r="M28" s="1211"/>
      <c r="N28" s="1211"/>
      <c r="O28" s="1212"/>
      <c r="P28" s="1198"/>
      <c r="Q28" s="1199"/>
      <c r="R28" s="81"/>
      <c r="U28" s="119" t="s">
        <v>1284</v>
      </c>
      <c r="V28" s="119" t="s">
        <v>66</v>
      </c>
      <c r="W28" s="1194" t="s">
        <v>321</v>
      </c>
      <c r="X28" s="1194"/>
      <c r="Y28" s="121" t="s">
        <v>322</v>
      </c>
      <c r="Z28" s="106"/>
      <c r="AA28" s="106"/>
      <c r="AB28" s="122"/>
    </row>
    <row r="29" spans="1:28">
      <c r="A29" s="1210"/>
      <c r="B29" s="1211"/>
      <c r="C29" s="1211"/>
      <c r="D29" s="1211"/>
      <c r="E29" s="1211"/>
      <c r="F29" s="1211"/>
      <c r="G29" s="1211"/>
      <c r="H29" s="1211"/>
      <c r="I29" s="1211"/>
      <c r="J29" s="1211"/>
      <c r="K29" s="1211"/>
      <c r="L29" s="1211"/>
      <c r="M29" s="1211"/>
      <c r="N29" s="1211"/>
      <c r="O29" s="1212"/>
      <c r="P29" s="1198"/>
      <c r="Q29" s="1199"/>
      <c r="R29" s="81"/>
      <c r="U29" s="119" t="s">
        <v>323</v>
      </c>
      <c r="V29" s="119" t="s">
        <v>70</v>
      </c>
      <c r="W29" s="1194" t="s">
        <v>324</v>
      </c>
      <c r="X29" s="1194"/>
      <c r="Y29" s="123" t="s">
        <v>325</v>
      </c>
      <c r="Z29" s="106"/>
      <c r="AA29" s="106"/>
      <c r="AB29" s="122"/>
    </row>
    <row r="30" spans="1:28">
      <c r="A30" s="1213"/>
      <c r="B30" s="1214"/>
      <c r="C30" s="1214"/>
      <c r="D30" s="1214"/>
      <c r="E30" s="1214"/>
      <c r="F30" s="1214"/>
      <c r="G30" s="1214"/>
      <c r="H30" s="1214"/>
      <c r="I30" s="1214"/>
      <c r="J30" s="1214"/>
      <c r="K30" s="1214"/>
      <c r="L30" s="1214"/>
      <c r="M30" s="1214"/>
      <c r="N30" s="1214"/>
      <c r="O30" s="1215"/>
      <c r="P30" s="1200"/>
      <c r="Q30" s="1201"/>
      <c r="R30" s="81"/>
      <c r="U30" s="119" t="s">
        <v>326</v>
      </c>
      <c r="V30" s="119" t="s">
        <v>74</v>
      </c>
      <c r="W30" s="1194" t="s">
        <v>324</v>
      </c>
      <c r="X30" s="1194"/>
      <c r="Y30" s="124" t="s">
        <v>327</v>
      </c>
      <c r="AB30" s="118"/>
    </row>
    <row r="31" spans="1:28">
      <c r="A31" s="126" t="s">
        <v>331</v>
      </c>
      <c r="B31" s="1268" t="s">
        <v>313</v>
      </c>
      <c r="C31" s="1268"/>
      <c r="D31" s="1268"/>
      <c r="E31" s="1268"/>
      <c r="F31" s="1268"/>
      <c r="G31" s="1268"/>
      <c r="H31" s="1268"/>
      <c r="I31" s="1268"/>
      <c r="J31" s="1268"/>
      <c r="K31" s="1268"/>
      <c r="L31" s="1268"/>
      <c r="M31" s="1268"/>
      <c r="N31" s="1268"/>
      <c r="O31" s="1269"/>
      <c r="P31" s="1270"/>
      <c r="Q31" s="1271"/>
      <c r="R31" s="81"/>
      <c r="U31" s="119" t="s">
        <v>328</v>
      </c>
      <c r="V31" s="119" t="s">
        <v>74</v>
      </c>
      <c r="W31" s="1194" t="s">
        <v>324</v>
      </c>
      <c r="X31" s="1194"/>
      <c r="Y31" s="123" t="s">
        <v>329</v>
      </c>
      <c r="Z31" s="106"/>
      <c r="AA31" s="106"/>
      <c r="AB31" s="122"/>
    </row>
    <row r="32" spans="1:28">
      <c r="A32" s="1207" t="s">
        <v>8</v>
      </c>
      <c r="B32" s="1208"/>
      <c r="C32" s="1208"/>
      <c r="D32" s="1208"/>
      <c r="E32" s="1208"/>
      <c r="F32" s="1208"/>
      <c r="G32" s="1208"/>
      <c r="H32" s="1208"/>
      <c r="I32" s="1208"/>
      <c r="J32" s="1208"/>
      <c r="K32" s="1208"/>
      <c r="L32" s="1208"/>
      <c r="M32" s="1208"/>
      <c r="N32" s="1208"/>
      <c r="O32" s="1209"/>
      <c r="P32" s="1196"/>
      <c r="Q32" s="1197"/>
      <c r="R32" s="81"/>
      <c r="U32" s="109"/>
    </row>
    <row r="33" spans="1:18">
      <c r="A33" s="1210"/>
      <c r="B33" s="1211"/>
      <c r="C33" s="1211"/>
      <c r="D33" s="1211"/>
      <c r="E33" s="1211"/>
      <c r="F33" s="1211"/>
      <c r="G33" s="1211"/>
      <c r="H33" s="1211"/>
      <c r="I33" s="1211"/>
      <c r="J33" s="1211"/>
      <c r="K33" s="1211"/>
      <c r="L33" s="1211"/>
      <c r="M33" s="1211"/>
      <c r="N33" s="1211"/>
      <c r="O33" s="1212"/>
      <c r="P33" s="1198"/>
      <c r="Q33" s="1199"/>
      <c r="R33" s="81"/>
    </row>
    <row r="34" spans="1:18">
      <c r="A34" s="1210"/>
      <c r="B34" s="1211"/>
      <c r="C34" s="1211"/>
      <c r="D34" s="1211"/>
      <c r="E34" s="1211"/>
      <c r="F34" s="1211"/>
      <c r="G34" s="1211"/>
      <c r="H34" s="1211"/>
      <c r="I34" s="1211"/>
      <c r="J34" s="1211"/>
      <c r="K34" s="1211"/>
      <c r="L34" s="1211"/>
      <c r="M34" s="1211"/>
      <c r="N34" s="1211"/>
      <c r="O34" s="1212"/>
      <c r="P34" s="1198"/>
      <c r="Q34" s="1199"/>
      <c r="R34" s="81"/>
    </row>
    <row r="35" spans="1:18">
      <c r="A35" s="1210"/>
      <c r="B35" s="1211"/>
      <c r="C35" s="1211"/>
      <c r="D35" s="1211"/>
      <c r="E35" s="1211"/>
      <c r="F35" s="1211"/>
      <c r="G35" s="1211"/>
      <c r="H35" s="1211"/>
      <c r="I35" s="1211"/>
      <c r="J35" s="1211"/>
      <c r="K35" s="1211"/>
      <c r="L35" s="1211"/>
      <c r="M35" s="1211"/>
      <c r="N35" s="1211"/>
      <c r="O35" s="1212"/>
      <c r="P35" s="1198"/>
      <c r="Q35" s="1199"/>
      <c r="R35" s="81"/>
    </row>
    <row r="36" spans="1:18">
      <c r="A36" s="1259"/>
      <c r="B36" s="1260"/>
      <c r="C36" s="1260"/>
      <c r="D36" s="1260"/>
      <c r="E36" s="1260"/>
      <c r="F36" s="1260"/>
      <c r="G36" s="1260"/>
      <c r="H36" s="1260"/>
      <c r="I36" s="1260"/>
      <c r="J36" s="1260"/>
      <c r="K36" s="1260"/>
      <c r="L36" s="1260"/>
      <c r="M36" s="1260"/>
      <c r="N36" s="1260"/>
      <c r="O36" s="1261"/>
      <c r="P36" s="1198"/>
      <c r="Q36" s="1199"/>
      <c r="R36" s="81"/>
    </row>
    <row r="37" spans="1:18">
      <c r="A37" s="1262" t="s">
        <v>9</v>
      </c>
      <c r="B37" s="1263"/>
      <c r="C37" s="1263"/>
      <c r="D37" s="1263"/>
      <c r="E37" s="1263"/>
      <c r="F37" s="1263"/>
      <c r="G37" s="1263"/>
      <c r="H37" s="1263"/>
      <c r="I37" s="1263"/>
      <c r="J37" s="1263"/>
      <c r="K37" s="1263"/>
      <c r="L37" s="1263"/>
      <c r="M37" s="1263"/>
      <c r="N37" s="1263"/>
      <c r="O37" s="1264"/>
      <c r="P37" s="1265"/>
      <c r="Q37" s="1266"/>
      <c r="R37" s="81"/>
    </row>
    <row r="38" spans="1:18">
      <c r="A38" s="1210"/>
      <c r="B38" s="1211"/>
      <c r="C38" s="1211"/>
      <c r="D38" s="1211"/>
      <c r="E38" s="1211"/>
      <c r="F38" s="1211"/>
      <c r="G38" s="1211"/>
      <c r="H38" s="1211"/>
      <c r="I38" s="1211"/>
      <c r="J38" s="1211"/>
      <c r="K38" s="1211"/>
      <c r="L38" s="1211"/>
      <c r="M38" s="1211"/>
      <c r="N38" s="1211"/>
      <c r="O38" s="1212"/>
      <c r="P38" s="1198"/>
      <c r="Q38" s="1199"/>
      <c r="R38" s="81"/>
    </row>
    <row r="39" spans="1:18">
      <c r="A39" s="1210"/>
      <c r="B39" s="1211"/>
      <c r="C39" s="1211"/>
      <c r="D39" s="1211"/>
      <c r="E39" s="1211"/>
      <c r="F39" s="1211"/>
      <c r="G39" s="1211"/>
      <c r="H39" s="1211"/>
      <c r="I39" s="1211"/>
      <c r="J39" s="1211"/>
      <c r="K39" s="1211"/>
      <c r="L39" s="1211"/>
      <c r="M39" s="1211"/>
      <c r="N39" s="1211"/>
      <c r="O39" s="1212"/>
      <c r="P39" s="1198"/>
      <c r="Q39" s="1199"/>
      <c r="R39" s="81"/>
    </row>
    <row r="40" spans="1:18">
      <c r="A40" s="1210"/>
      <c r="B40" s="1211"/>
      <c r="C40" s="1211"/>
      <c r="D40" s="1211"/>
      <c r="E40" s="1211"/>
      <c r="F40" s="1211"/>
      <c r="G40" s="1211"/>
      <c r="H40" s="1211"/>
      <c r="I40" s="1211"/>
      <c r="J40" s="1211"/>
      <c r="K40" s="1211"/>
      <c r="L40" s="1211"/>
      <c r="M40" s="1211"/>
      <c r="N40" s="1211"/>
      <c r="O40" s="1212"/>
      <c r="P40" s="1198"/>
      <c r="Q40" s="1199"/>
      <c r="R40" s="81"/>
    </row>
    <row r="41" spans="1:18">
      <c r="A41" s="1213"/>
      <c r="B41" s="1214"/>
      <c r="C41" s="1214"/>
      <c r="D41" s="1214"/>
      <c r="E41" s="1214"/>
      <c r="F41" s="1214"/>
      <c r="G41" s="1214"/>
      <c r="H41" s="1214"/>
      <c r="I41" s="1214"/>
      <c r="J41" s="1214"/>
      <c r="K41" s="1214"/>
      <c r="L41" s="1214"/>
      <c r="M41" s="1214"/>
      <c r="N41" s="1214"/>
      <c r="O41" s="1215"/>
      <c r="P41" s="1200"/>
      <c r="Q41" s="1201"/>
      <c r="R41" s="81"/>
    </row>
    <row r="42" spans="1:18">
      <c r="A42" s="266" t="s">
        <v>332</v>
      </c>
      <c r="B42" s="1237" t="s">
        <v>313</v>
      </c>
      <c r="C42" s="1237"/>
      <c r="D42" s="1237"/>
      <c r="E42" s="1237"/>
      <c r="F42" s="1237"/>
      <c r="G42" s="1237"/>
      <c r="H42" s="1237"/>
      <c r="I42" s="1237"/>
      <c r="J42" s="1237"/>
      <c r="K42" s="1237"/>
      <c r="L42" s="1237"/>
      <c r="M42" s="1237"/>
      <c r="N42" s="1237"/>
      <c r="O42" s="1238"/>
      <c r="P42" s="1245"/>
      <c r="Q42" s="1247"/>
      <c r="R42" s="81"/>
    </row>
    <row r="43" spans="1:18">
      <c r="A43" s="1207" t="s">
        <v>8</v>
      </c>
      <c r="B43" s="1208"/>
      <c r="C43" s="1208"/>
      <c r="D43" s="1208"/>
      <c r="E43" s="1208"/>
      <c r="F43" s="1208"/>
      <c r="G43" s="1208"/>
      <c r="H43" s="1208"/>
      <c r="I43" s="1208"/>
      <c r="J43" s="1208"/>
      <c r="K43" s="1208"/>
      <c r="L43" s="1208"/>
      <c r="M43" s="1208"/>
      <c r="N43" s="1208"/>
      <c r="O43" s="1209"/>
      <c r="P43" s="1196"/>
      <c r="Q43" s="1197"/>
      <c r="R43" s="81"/>
    </row>
    <row r="44" spans="1:18">
      <c r="A44" s="1210"/>
      <c r="B44" s="1211"/>
      <c r="C44" s="1211"/>
      <c r="D44" s="1211"/>
      <c r="E44" s="1211"/>
      <c r="F44" s="1211"/>
      <c r="G44" s="1211"/>
      <c r="H44" s="1211"/>
      <c r="I44" s="1211"/>
      <c r="J44" s="1211"/>
      <c r="K44" s="1211"/>
      <c r="L44" s="1211"/>
      <c r="M44" s="1211"/>
      <c r="N44" s="1211"/>
      <c r="O44" s="1212"/>
      <c r="P44" s="1198"/>
      <c r="Q44" s="1199"/>
      <c r="R44" s="81"/>
    </row>
    <row r="45" spans="1:18">
      <c r="A45" s="1210"/>
      <c r="B45" s="1211"/>
      <c r="C45" s="1211"/>
      <c r="D45" s="1211"/>
      <c r="E45" s="1211"/>
      <c r="F45" s="1211"/>
      <c r="G45" s="1211"/>
      <c r="H45" s="1211"/>
      <c r="I45" s="1211"/>
      <c r="J45" s="1211"/>
      <c r="K45" s="1211"/>
      <c r="L45" s="1211"/>
      <c r="M45" s="1211"/>
      <c r="N45" s="1211"/>
      <c r="O45" s="1212"/>
      <c r="P45" s="1198"/>
      <c r="Q45" s="1199"/>
      <c r="R45" s="81"/>
    </row>
    <row r="46" spans="1:18">
      <c r="A46" s="1210"/>
      <c r="B46" s="1211"/>
      <c r="C46" s="1211"/>
      <c r="D46" s="1211"/>
      <c r="E46" s="1211"/>
      <c r="F46" s="1211"/>
      <c r="G46" s="1211"/>
      <c r="H46" s="1211"/>
      <c r="I46" s="1211"/>
      <c r="J46" s="1211"/>
      <c r="K46" s="1211"/>
      <c r="L46" s="1211"/>
      <c r="M46" s="1211"/>
      <c r="N46" s="1211"/>
      <c r="O46" s="1212"/>
      <c r="P46" s="1198"/>
      <c r="Q46" s="1199"/>
      <c r="R46" s="81"/>
    </row>
    <row r="47" spans="1:18">
      <c r="A47" s="1259"/>
      <c r="B47" s="1260"/>
      <c r="C47" s="1260"/>
      <c r="D47" s="1260"/>
      <c r="E47" s="1260"/>
      <c r="F47" s="1260"/>
      <c r="G47" s="1260"/>
      <c r="H47" s="1260"/>
      <c r="I47" s="1260"/>
      <c r="J47" s="1260"/>
      <c r="K47" s="1260"/>
      <c r="L47" s="1260"/>
      <c r="M47" s="1260"/>
      <c r="N47" s="1260"/>
      <c r="O47" s="1261"/>
      <c r="P47" s="1198"/>
      <c r="Q47" s="1199"/>
      <c r="R47" s="81"/>
    </row>
    <row r="48" spans="1:18">
      <c r="A48" s="1262" t="s">
        <v>9</v>
      </c>
      <c r="B48" s="1263"/>
      <c r="C48" s="1263"/>
      <c r="D48" s="1263"/>
      <c r="E48" s="1263"/>
      <c r="F48" s="1263"/>
      <c r="G48" s="1263"/>
      <c r="H48" s="1263"/>
      <c r="I48" s="1263"/>
      <c r="J48" s="1263"/>
      <c r="K48" s="1263"/>
      <c r="L48" s="1263"/>
      <c r="M48" s="1263"/>
      <c r="N48" s="1263"/>
      <c r="O48" s="1264"/>
      <c r="P48" s="1265"/>
      <c r="Q48" s="1266"/>
      <c r="R48" s="81"/>
    </row>
    <row r="49" spans="1:18">
      <c r="A49" s="1210"/>
      <c r="B49" s="1211"/>
      <c r="C49" s="1211"/>
      <c r="D49" s="1211"/>
      <c r="E49" s="1211"/>
      <c r="F49" s="1211"/>
      <c r="G49" s="1211"/>
      <c r="H49" s="1211"/>
      <c r="I49" s="1211"/>
      <c r="J49" s="1211"/>
      <c r="K49" s="1211"/>
      <c r="L49" s="1211"/>
      <c r="M49" s="1211"/>
      <c r="N49" s="1211"/>
      <c r="O49" s="1212"/>
      <c r="P49" s="1198"/>
      <c r="Q49" s="1199"/>
      <c r="R49" s="81"/>
    </row>
    <row r="50" spans="1:18">
      <c r="A50" s="1210"/>
      <c r="B50" s="1211"/>
      <c r="C50" s="1211"/>
      <c r="D50" s="1211"/>
      <c r="E50" s="1211"/>
      <c r="F50" s="1211"/>
      <c r="G50" s="1211"/>
      <c r="H50" s="1211"/>
      <c r="I50" s="1211"/>
      <c r="J50" s="1211"/>
      <c r="K50" s="1211"/>
      <c r="L50" s="1211"/>
      <c r="M50" s="1211"/>
      <c r="N50" s="1211"/>
      <c r="O50" s="1212"/>
      <c r="P50" s="1198"/>
      <c r="Q50" s="1199"/>
      <c r="R50" s="81"/>
    </row>
    <row r="51" spans="1:18">
      <c r="A51" s="1210"/>
      <c r="B51" s="1211"/>
      <c r="C51" s="1211"/>
      <c r="D51" s="1211"/>
      <c r="E51" s="1211"/>
      <c r="F51" s="1211"/>
      <c r="G51" s="1211"/>
      <c r="H51" s="1211"/>
      <c r="I51" s="1211"/>
      <c r="J51" s="1211"/>
      <c r="K51" s="1211"/>
      <c r="L51" s="1211"/>
      <c r="M51" s="1211"/>
      <c r="N51" s="1211"/>
      <c r="O51" s="1212"/>
      <c r="P51" s="1198"/>
      <c r="Q51" s="1199"/>
      <c r="R51" s="81"/>
    </row>
    <row r="52" spans="1:18">
      <c r="A52" s="1213"/>
      <c r="B52" s="1214"/>
      <c r="C52" s="1214"/>
      <c r="D52" s="1214"/>
      <c r="E52" s="1214"/>
      <c r="F52" s="1214"/>
      <c r="G52" s="1214"/>
      <c r="H52" s="1214"/>
      <c r="I52" s="1214"/>
      <c r="J52" s="1214"/>
      <c r="K52" s="1214"/>
      <c r="L52" s="1214"/>
      <c r="M52" s="1214"/>
      <c r="N52" s="1214"/>
      <c r="O52" s="1215"/>
      <c r="P52" s="1200"/>
      <c r="Q52" s="1201"/>
      <c r="R52" s="81"/>
    </row>
    <row r="53" spans="1:18">
      <c r="A53" s="1230" t="s">
        <v>11</v>
      </c>
      <c r="B53" s="1231"/>
      <c r="C53" s="1236"/>
      <c r="D53" s="1237"/>
      <c r="E53" s="1237"/>
      <c r="F53" s="1237"/>
      <c r="G53" s="1237"/>
      <c r="H53" s="1237"/>
      <c r="I53" s="1237"/>
      <c r="J53" s="1237"/>
      <c r="K53" s="1237"/>
      <c r="L53" s="1237"/>
      <c r="M53" s="1237"/>
      <c r="N53" s="1237"/>
      <c r="O53" s="1237"/>
      <c r="P53" s="1237"/>
      <c r="Q53" s="1238"/>
      <c r="R53" s="157"/>
    </row>
    <row r="54" spans="1:18">
      <c r="A54" s="1232"/>
      <c r="B54" s="1233"/>
      <c r="C54" s="1239"/>
      <c r="D54" s="1240"/>
      <c r="E54" s="1240"/>
      <c r="F54" s="1240"/>
      <c r="G54" s="1240"/>
      <c r="H54" s="1240"/>
      <c r="I54" s="1240"/>
      <c r="J54" s="1240"/>
      <c r="K54" s="1240"/>
      <c r="L54" s="1240"/>
      <c r="M54" s="1240"/>
      <c r="N54" s="1240"/>
      <c r="O54" s="1240"/>
      <c r="P54" s="1240"/>
      <c r="Q54" s="1241"/>
      <c r="R54" s="157"/>
    </row>
    <row r="55" spans="1:18">
      <c r="A55" s="1234"/>
      <c r="B55" s="1235"/>
      <c r="C55" s="1242"/>
      <c r="D55" s="1243"/>
      <c r="E55" s="1243"/>
      <c r="F55" s="1243"/>
      <c r="G55" s="1243"/>
      <c r="H55" s="1243"/>
      <c r="I55" s="1243"/>
      <c r="J55" s="1243"/>
      <c r="K55" s="1243"/>
      <c r="L55" s="1243"/>
      <c r="M55" s="1243"/>
      <c r="N55" s="1243"/>
      <c r="O55" s="1243"/>
      <c r="P55" s="1243"/>
      <c r="Q55" s="1244"/>
      <c r="R55" s="157"/>
    </row>
    <row r="56" spans="1:18">
      <c r="A56" s="163" t="s">
        <v>13</v>
      </c>
      <c r="B56" s="163"/>
      <c r="C56" s="163"/>
      <c r="D56" s="163"/>
      <c r="E56" s="163"/>
      <c r="F56" s="163"/>
      <c r="G56" s="163"/>
      <c r="H56" s="163"/>
      <c r="I56" s="163"/>
      <c r="J56" s="163"/>
      <c r="K56" s="163"/>
      <c r="L56" s="163"/>
      <c r="M56" s="163"/>
      <c r="N56" s="163"/>
      <c r="O56" s="163"/>
      <c r="P56" s="163"/>
      <c r="Q56" s="163"/>
      <c r="R56" s="163"/>
    </row>
    <row r="57" spans="1:18">
      <c r="A57" s="1267" t="s">
        <v>14</v>
      </c>
      <c r="B57" s="1267"/>
      <c r="C57" s="1267"/>
      <c r="D57" s="1267"/>
      <c r="E57" s="1267"/>
      <c r="F57" s="1267"/>
      <c r="G57" s="1267"/>
      <c r="H57" s="1267"/>
      <c r="I57" s="1267"/>
      <c r="J57" s="1267"/>
      <c r="K57" s="1267"/>
      <c r="L57" s="1267"/>
      <c r="M57" s="1267"/>
      <c r="N57" s="1267"/>
      <c r="O57" s="1267"/>
      <c r="P57" s="1267"/>
      <c r="Q57" s="1267"/>
      <c r="R57" s="267"/>
    </row>
  </sheetData>
  <mergeCells count="41">
    <mergeCell ref="A53:B55"/>
    <mergeCell ref="C53:Q55"/>
    <mergeCell ref="A57:Q57"/>
    <mergeCell ref="A8:G9"/>
    <mergeCell ref="H9:L9"/>
    <mergeCell ref="B13:Q15"/>
    <mergeCell ref="B42:O42"/>
    <mergeCell ref="P42:Q42"/>
    <mergeCell ref="A48:O52"/>
    <mergeCell ref="P48:Q52"/>
    <mergeCell ref="A37:O41"/>
    <mergeCell ref="P37:Q41"/>
    <mergeCell ref="A43:O47"/>
    <mergeCell ref="P43:Q47"/>
    <mergeCell ref="A1:F1"/>
    <mergeCell ref="H2:Q2"/>
    <mergeCell ref="P32:Q36"/>
    <mergeCell ref="A19:O19"/>
    <mergeCell ref="P19:Q19"/>
    <mergeCell ref="B20:O20"/>
    <mergeCell ref="P20:Q20"/>
    <mergeCell ref="A21:O25"/>
    <mergeCell ref="P21:Q25"/>
    <mergeCell ref="A26:O30"/>
    <mergeCell ref="P26:Q30"/>
    <mergeCell ref="B31:O31"/>
    <mergeCell ref="P31:Q31"/>
    <mergeCell ref="A32:O36"/>
    <mergeCell ref="W31:X31"/>
    <mergeCell ref="A4:Q4"/>
    <mergeCell ref="B5:Q5"/>
    <mergeCell ref="A2:D2"/>
    <mergeCell ref="H7:L7"/>
    <mergeCell ref="A6:G7"/>
    <mergeCell ref="W27:X27"/>
    <mergeCell ref="W28:X28"/>
    <mergeCell ref="W29:X29"/>
    <mergeCell ref="U23:Y25"/>
    <mergeCell ref="W30:X30"/>
    <mergeCell ref="F2:G2"/>
    <mergeCell ref="B16:Q17"/>
  </mergeCells>
  <phoneticPr fontId="2"/>
  <dataValidations count="1">
    <dataValidation type="list" showInputMessage="1" showErrorMessage="1" sqref="H9 H7" xr:uid="{00000000-0002-0000-0E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FF00"/>
    <pageSetUpPr fitToPage="1"/>
  </sheetPr>
  <dimension ref="A1:T79"/>
  <sheetViews>
    <sheetView tabSelected="1" view="pageBreakPreview" zoomScaleNormal="100" zoomScaleSheetLayoutView="100" workbookViewId="0"/>
  </sheetViews>
  <sheetFormatPr defaultColWidth="9" defaultRowHeight="13"/>
  <cols>
    <col min="1" max="17" width="5.08984375" style="3" customWidth="1"/>
    <col min="18" max="16384" width="9" style="3"/>
  </cols>
  <sheetData>
    <row r="1" spans="1:20" ht="15.75" customHeight="1">
      <c r="A1" s="2" t="s">
        <v>353</v>
      </c>
      <c r="B1" s="81">
        <v>1</v>
      </c>
      <c r="C1" s="82"/>
      <c r="D1" s="82"/>
      <c r="E1" s="82"/>
      <c r="F1" s="82"/>
      <c r="G1" s="82"/>
      <c r="H1" s="82"/>
      <c r="I1" s="82"/>
      <c r="J1" s="82"/>
      <c r="S1" s="3" t="s">
        <v>429</v>
      </c>
    </row>
    <row r="2" spans="1:20" ht="15.75" customHeight="1">
      <c r="M2" s="6" t="s">
        <v>184</v>
      </c>
      <c r="N2" s="937" t="str">
        <f>IF(企業入力シート!C11="","",企業入力シート!C11)</f>
        <v/>
      </c>
      <c r="O2" s="937"/>
      <c r="P2" s="937"/>
      <c r="Q2" s="937"/>
      <c r="S2" s="3" t="s">
        <v>430</v>
      </c>
    </row>
    <row r="3" spans="1:20" ht="15.75" customHeight="1">
      <c r="A3" s="936" t="s">
        <v>884</v>
      </c>
      <c r="B3" s="936"/>
      <c r="C3" s="936"/>
      <c r="D3" s="936"/>
      <c r="E3" s="936"/>
      <c r="F3" s="936"/>
      <c r="G3" s="936"/>
      <c r="H3" s="936"/>
      <c r="I3" s="936"/>
      <c r="J3" s="936"/>
      <c r="K3" s="936"/>
      <c r="L3" s="936"/>
      <c r="M3" s="936"/>
      <c r="N3" s="936"/>
      <c r="O3" s="936"/>
      <c r="P3" s="936"/>
      <c r="Q3" s="936"/>
      <c r="R3" s="109"/>
      <c r="S3" s="107"/>
      <c r="T3" s="3" t="s">
        <v>431</v>
      </c>
    </row>
    <row r="4" spans="1:20" ht="15.75" customHeight="1">
      <c r="A4" s="944" t="s">
        <v>102</v>
      </c>
      <c r="B4" s="944"/>
      <c r="C4" s="944"/>
      <c r="D4" s="944"/>
      <c r="E4" s="944"/>
      <c r="F4" s="944"/>
      <c r="G4" s="944"/>
      <c r="H4" s="944"/>
      <c r="I4" s="944"/>
      <c r="J4" s="944"/>
      <c r="K4" s="944"/>
      <c r="L4" s="944"/>
      <c r="M4" s="944"/>
      <c r="N4" s="944"/>
      <c r="O4" s="944"/>
      <c r="P4" s="944"/>
      <c r="Q4" s="944"/>
      <c r="S4" s="102"/>
      <c r="T4" s="3" t="s">
        <v>432</v>
      </c>
    </row>
    <row r="5" spans="1:20" ht="15.75" customHeight="1">
      <c r="A5" s="2" t="s">
        <v>0</v>
      </c>
      <c r="B5" s="2"/>
      <c r="C5" s="82"/>
      <c r="D5" s="82"/>
      <c r="E5" s="82"/>
      <c r="F5" s="82"/>
      <c r="G5" s="82"/>
      <c r="H5" s="82"/>
      <c r="I5" s="82"/>
    </row>
    <row r="6" spans="1:20" ht="15.75" customHeight="1">
      <c r="A6" s="943" t="str">
        <f>CONCATENATE("　",発注者入力シート!C6,IF(COUNTIF(発注者入力シート!C6,"*センター*"),"所長",""),"  ","様")</f>
        <v>　島根県知事　  様</v>
      </c>
      <c r="B6" s="943"/>
      <c r="C6" s="943"/>
      <c r="D6" s="943"/>
      <c r="E6" s="943"/>
      <c r="F6" s="943"/>
      <c r="G6" s="943"/>
      <c r="H6" s="82"/>
      <c r="I6" s="82"/>
      <c r="S6" s="3" t="s">
        <v>433</v>
      </c>
    </row>
    <row r="7" spans="1:20" ht="15.75" customHeight="1">
      <c r="A7" s="2"/>
      <c r="B7" s="2"/>
      <c r="C7" s="2"/>
      <c r="D7" s="2"/>
      <c r="E7" s="2"/>
      <c r="F7" s="2"/>
      <c r="G7" s="2"/>
      <c r="H7" s="82"/>
      <c r="I7" s="82"/>
      <c r="S7" s="104"/>
      <c r="T7" s="3" t="s">
        <v>434</v>
      </c>
    </row>
    <row r="8" spans="1:20" ht="15.75" customHeight="1">
      <c r="A8" s="82"/>
      <c r="B8" s="82"/>
      <c r="C8" s="941" t="s">
        <v>885</v>
      </c>
      <c r="D8" s="941"/>
      <c r="E8" s="941"/>
      <c r="F8" s="942" t="str">
        <f>IF(企業入力シート!C5="","",企業入力シート!C5)</f>
        <v>○○共同企業体</v>
      </c>
      <c r="G8" s="942"/>
      <c r="H8" s="942"/>
      <c r="I8" s="942"/>
      <c r="J8" s="942"/>
      <c r="K8" s="942"/>
      <c r="L8" s="942"/>
      <c r="M8" s="942"/>
      <c r="N8" s="942"/>
      <c r="O8" s="942"/>
      <c r="P8" s="942"/>
      <c r="Q8" s="942"/>
      <c r="S8" s="105"/>
      <c r="T8" s="3" t="s">
        <v>432</v>
      </c>
    </row>
    <row r="9" spans="1:20" ht="15.75" customHeight="1">
      <c r="A9" s="82"/>
      <c r="B9" s="82"/>
      <c r="C9" s="82"/>
      <c r="D9" s="82"/>
      <c r="E9" s="82"/>
      <c r="G9" s="941"/>
      <c r="H9" s="941"/>
      <c r="I9" s="941"/>
    </row>
    <row r="10" spans="1:20" ht="15.75" customHeight="1">
      <c r="B10" s="2"/>
      <c r="C10" s="2"/>
      <c r="D10" s="2"/>
      <c r="E10" s="2"/>
      <c r="F10" s="2"/>
      <c r="G10" s="941" t="s">
        <v>886</v>
      </c>
      <c r="H10" s="941"/>
      <c r="I10" s="941"/>
      <c r="J10" s="939"/>
      <c r="K10" s="939"/>
      <c r="L10" s="939"/>
      <c r="M10" s="939"/>
      <c r="N10" s="108"/>
      <c r="O10" s="108"/>
      <c r="P10" s="108"/>
      <c r="Q10" s="108"/>
      <c r="R10" s="109"/>
      <c r="S10" s="109" t="s">
        <v>435</v>
      </c>
    </row>
    <row r="11" spans="1:20" ht="15.75" customHeight="1">
      <c r="B11" s="2"/>
      <c r="C11" s="2"/>
      <c r="D11" s="2"/>
      <c r="E11" s="2"/>
      <c r="F11" s="2"/>
      <c r="G11" s="2"/>
      <c r="H11" s="2" t="s">
        <v>1569</v>
      </c>
      <c r="J11" s="938" t="str">
        <f>IF(企業入力シート!C13="","",企業入力シート!C13)</f>
        <v/>
      </c>
      <c r="K11" s="938"/>
      <c r="L11" s="938"/>
      <c r="M11" s="938"/>
      <c r="N11" s="938"/>
      <c r="O11" s="938"/>
      <c r="P11" s="938"/>
      <c r="Q11" s="938"/>
      <c r="R11" s="109"/>
      <c r="S11" s="109" t="s">
        <v>436</v>
      </c>
    </row>
    <row r="12" spans="1:20" ht="15.75" customHeight="1">
      <c r="A12" s="82"/>
      <c r="G12" s="2"/>
      <c r="J12" s="938"/>
      <c r="K12" s="938"/>
      <c r="L12" s="938"/>
      <c r="M12" s="938"/>
      <c r="N12" s="938"/>
      <c r="O12" s="938"/>
      <c r="P12" s="938"/>
      <c r="Q12" s="938"/>
    </row>
    <row r="13" spans="1:20" ht="15.75" customHeight="1">
      <c r="B13" s="6"/>
      <c r="C13" s="6"/>
      <c r="D13" s="6"/>
      <c r="E13" s="6"/>
      <c r="F13" s="6"/>
      <c r="G13" s="2" t="s">
        <v>911</v>
      </c>
      <c r="J13" s="940" t="str">
        <f>IF(企業入力シート!C14="","",企業入力シート!C14)</f>
        <v>○○建設</v>
      </c>
      <c r="K13" s="940"/>
      <c r="L13" s="940"/>
      <c r="M13" s="940"/>
      <c r="N13" s="940"/>
      <c r="O13" s="940"/>
      <c r="P13" s="940"/>
      <c r="Q13" s="940"/>
      <c r="R13" s="109"/>
    </row>
    <row r="14" spans="1:20" ht="15.75" customHeight="1">
      <c r="B14" s="82"/>
      <c r="C14" s="82"/>
      <c r="D14" s="82"/>
      <c r="E14" s="82"/>
      <c r="F14" s="82"/>
      <c r="G14" s="2" t="s">
        <v>144</v>
      </c>
      <c r="J14" s="934" t="str">
        <f>IF(企業入力シート!C15="","",企業入力シート!C15)</f>
        <v>○○　○○</v>
      </c>
      <c r="K14" s="934"/>
      <c r="L14" s="934"/>
      <c r="M14" s="934"/>
      <c r="N14" s="934"/>
      <c r="O14" s="934"/>
      <c r="R14" s="109"/>
    </row>
    <row r="15" spans="1:20" ht="15.75" customHeight="1">
      <c r="B15" s="82"/>
      <c r="C15" s="82"/>
      <c r="D15" s="82"/>
      <c r="E15" s="82"/>
      <c r="F15" s="82"/>
      <c r="G15" s="82"/>
      <c r="H15" s="2"/>
      <c r="J15" s="82"/>
      <c r="K15" s="2"/>
      <c r="L15" s="82"/>
    </row>
    <row r="16" spans="1:20" ht="15.75" customHeight="1">
      <c r="A16" s="82"/>
    </row>
    <row r="17" spans="1:18" ht="13.5" customHeight="1">
      <c r="A17" s="935" t="str">
        <f>CONCATENATE("　","令和",(YEAR(発注者入力シート!C7)-2018),"年",MONTH(発注者入力シート!C7),"月",DAY(発注者入力シート!C7),"日付けで入札公告のありました下記工事について、別添のとおり書類を添えて提出いたします。")</f>
        <v>　令和8年9月25日付けで入札公告のありました下記工事について、別添のとおり書類を添えて提出いたします。</v>
      </c>
      <c r="B17" s="935"/>
      <c r="C17" s="935"/>
      <c r="D17" s="935"/>
      <c r="E17" s="935"/>
      <c r="F17" s="935"/>
      <c r="G17" s="935"/>
      <c r="H17" s="935"/>
      <c r="I17" s="935"/>
      <c r="J17" s="935"/>
      <c r="K17" s="935"/>
      <c r="L17" s="935"/>
      <c r="M17" s="935"/>
      <c r="N17" s="935"/>
      <c r="O17" s="935"/>
      <c r="P17" s="935"/>
      <c r="Q17" s="935"/>
    </row>
    <row r="18" spans="1:18">
      <c r="A18" s="935"/>
      <c r="B18" s="935"/>
      <c r="C18" s="935"/>
      <c r="D18" s="935"/>
      <c r="E18" s="935"/>
      <c r="F18" s="935"/>
      <c r="G18" s="935"/>
      <c r="H18" s="935"/>
      <c r="I18" s="935"/>
      <c r="J18" s="935"/>
      <c r="K18" s="935"/>
      <c r="L18" s="935"/>
      <c r="M18" s="935"/>
      <c r="N18" s="935"/>
      <c r="O18" s="935"/>
      <c r="P18" s="935"/>
      <c r="Q18" s="935"/>
      <c r="R18" s="110"/>
    </row>
    <row r="19" spans="1:18" ht="15.75" customHeight="1">
      <c r="A19" s="82"/>
    </row>
    <row r="20" spans="1:18" ht="15.75" customHeight="1">
      <c r="A20" s="2" t="s">
        <v>1</v>
      </c>
      <c r="B20" s="2"/>
      <c r="C20" s="943" t="str">
        <f>発注者入力シート!C10</f>
        <v>国道３７５号（両国トンネル）防安交付金（照明LED化）トンネル照明設備工事</v>
      </c>
      <c r="D20" s="943"/>
      <c r="E20" s="943"/>
      <c r="F20" s="943"/>
      <c r="G20" s="943"/>
      <c r="H20" s="943"/>
      <c r="I20" s="943"/>
      <c r="J20" s="943"/>
      <c r="K20" s="943"/>
      <c r="L20" s="943"/>
      <c r="M20" s="943"/>
      <c r="N20" s="943"/>
      <c r="O20" s="943"/>
      <c r="P20" s="943"/>
      <c r="Q20" s="943"/>
    </row>
    <row r="21" spans="1:18" ht="15.75" customHeight="1">
      <c r="A21" s="82"/>
      <c r="F21" s="230"/>
    </row>
    <row r="22" spans="1:18" ht="15.75" customHeight="1">
      <c r="A22" s="2" t="s">
        <v>967</v>
      </c>
      <c r="B22" s="2"/>
      <c r="C22" s="2"/>
      <c r="D22" s="2"/>
      <c r="E22" s="2"/>
      <c r="F22" s="2"/>
      <c r="G22" s="2"/>
      <c r="H22" s="2"/>
      <c r="I22" s="2"/>
    </row>
    <row r="23" spans="1:18" hidden="1">
      <c r="A23" s="933" t="str">
        <f>IF(発注者入力シート!C20="","#N/A","　○技術提案（　"&amp;発注者入力シート!C20&amp;"　）　（様式-２）")</f>
        <v>#N/A</v>
      </c>
      <c r="B23" s="933"/>
      <c r="C23" s="933"/>
      <c r="D23" s="933"/>
      <c r="E23" s="933"/>
      <c r="F23" s="933"/>
      <c r="G23" s="933"/>
      <c r="H23" s="933"/>
      <c r="I23" s="933"/>
      <c r="J23" s="933"/>
      <c r="K23" s="933"/>
      <c r="L23" s="933"/>
      <c r="M23" s="933"/>
      <c r="N23" s="933"/>
      <c r="O23" s="933"/>
      <c r="P23" s="933"/>
      <c r="Q23" s="933"/>
    </row>
    <row r="24" spans="1:18" ht="13.5" hidden="1" customHeight="1">
      <c r="A24" s="933" t="str">
        <f>IF(発注者入力シート!C21="","#N/A","　○技術提案（　"&amp;発注者入力シート!C21&amp;"　）　（様式-２）")</f>
        <v>#N/A</v>
      </c>
      <c r="B24" s="933"/>
      <c r="C24" s="933"/>
      <c r="D24" s="933"/>
      <c r="E24" s="933"/>
      <c r="F24" s="933"/>
      <c r="G24" s="933"/>
      <c r="H24" s="933"/>
      <c r="I24" s="933"/>
      <c r="J24" s="933"/>
      <c r="K24" s="933"/>
      <c r="L24" s="933"/>
      <c r="M24" s="933"/>
      <c r="N24" s="933"/>
      <c r="O24" s="933"/>
      <c r="P24" s="933"/>
      <c r="Q24" s="933"/>
    </row>
    <row r="25" spans="1:18" ht="13.5" hidden="1" customHeight="1">
      <c r="A25" s="933" t="str">
        <f>IF(発注者入力シート!C22="","#N/A","　○技術提案（　"&amp;発注者入力シート!C22&amp;"　）　（様式-２）")</f>
        <v>#N/A</v>
      </c>
      <c r="B25" s="933"/>
      <c r="C25" s="933"/>
      <c r="D25" s="933"/>
      <c r="E25" s="933"/>
      <c r="F25" s="933"/>
      <c r="G25" s="933"/>
      <c r="H25" s="933"/>
      <c r="I25" s="933"/>
      <c r="J25" s="933"/>
      <c r="K25" s="933"/>
      <c r="L25" s="933"/>
      <c r="M25" s="933"/>
      <c r="N25" s="933"/>
      <c r="O25" s="933"/>
      <c r="P25" s="933"/>
      <c r="Q25" s="933"/>
    </row>
    <row r="26" spans="1:18" ht="13.5" hidden="1" customHeight="1">
      <c r="A26" s="933" t="str">
        <f>IF(発注者入力シート!C23="","#N/A","　○技術提案（　"&amp;発注者入力シート!C23&amp;"　）　（様式-２）")</f>
        <v>#N/A</v>
      </c>
      <c r="B26" s="933"/>
      <c r="C26" s="933"/>
      <c r="D26" s="933"/>
      <c r="E26" s="933"/>
      <c r="F26" s="933"/>
      <c r="G26" s="933"/>
      <c r="H26" s="933"/>
      <c r="I26" s="933"/>
      <c r="J26" s="933"/>
      <c r="K26" s="933"/>
      <c r="L26" s="933"/>
      <c r="M26" s="933"/>
      <c r="N26" s="933"/>
      <c r="O26" s="933"/>
      <c r="P26" s="933"/>
      <c r="Q26" s="933"/>
    </row>
    <row r="27" spans="1:18" ht="13.5" hidden="1" customHeight="1">
      <c r="A27" s="933" t="str">
        <f>IF(発注者入力シート!C24="","#N/A","　○技術提案（　"&amp;発注者入力シート!C24&amp;"　）　（様式-２）")</f>
        <v>#N/A</v>
      </c>
      <c r="B27" s="933"/>
      <c r="C27" s="933"/>
      <c r="D27" s="933"/>
      <c r="E27" s="933"/>
      <c r="F27" s="933"/>
      <c r="G27" s="933"/>
      <c r="H27" s="933"/>
      <c r="I27" s="933"/>
      <c r="J27" s="933"/>
      <c r="K27" s="933"/>
      <c r="L27" s="933"/>
      <c r="M27" s="933"/>
      <c r="N27" s="933"/>
      <c r="O27" s="933"/>
      <c r="P27" s="933"/>
      <c r="Q27" s="933"/>
    </row>
    <row r="28" spans="1:18" ht="13.5" hidden="1" customHeight="1">
      <c r="A28" s="933" t="str">
        <f>IF(発注者入力シート!C25="","#N/A","　○技術提案（　"&amp;発注者入力シート!C25&amp;"　）　（様式-２）")</f>
        <v>#N/A</v>
      </c>
      <c r="B28" s="933"/>
      <c r="C28" s="933"/>
      <c r="D28" s="933"/>
      <c r="E28" s="933"/>
      <c r="F28" s="933"/>
      <c r="G28" s="933"/>
      <c r="H28" s="933"/>
      <c r="I28" s="933"/>
      <c r="J28" s="933"/>
      <c r="K28" s="933"/>
      <c r="L28" s="933"/>
      <c r="M28" s="933"/>
      <c r="N28" s="933"/>
      <c r="O28" s="933"/>
      <c r="P28" s="933"/>
      <c r="Q28" s="933"/>
    </row>
    <row r="29" spans="1:18" ht="13.5" hidden="1" customHeight="1">
      <c r="A29" s="933" t="str">
        <f>IF(発注者入力シート!C26="","#N/A","　○技術提案（　"&amp;発注者入力シート!C26&amp;"　）　（様式-２）")</f>
        <v>#N/A</v>
      </c>
      <c r="B29" s="933"/>
      <c r="C29" s="933"/>
      <c r="D29" s="933"/>
      <c r="E29" s="933"/>
      <c r="F29" s="933"/>
      <c r="G29" s="933"/>
      <c r="H29" s="933"/>
      <c r="I29" s="933"/>
      <c r="J29" s="933"/>
      <c r="K29" s="933"/>
      <c r="L29" s="933"/>
      <c r="M29" s="933"/>
      <c r="N29" s="933"/>
      <c r="O29" s="933"/>
      <c r="P29" s="933"/>
      <c r="Q29" s="933"/>
    </row>
    <row r="30" spans="1:18" ht="13.5" customHeight="1">
      <c r="A30" s="933" t="str">
        <f>IF(AND(IFERROR(OR(発注者入力シート!$L$64="２",発注者入力シート!$L$65="２"),FALSE),企業入力シート!$L$71=2),"",IF(COUNTIF($A$50:$A$66,"*"&amp;VLOOKUP("２",発注者入力シート!$L$41:$N$77,3,FALSE)&amp;"*")&gt;=2,"",INDEX(発注者入力シート!$L$40:$O$83,MATCH("２",発注者入力シート!$L$40:$L$83,0),4)))</f>
        <v>　○企業の工事成績評定点　（様式-２-１、様式-２-２）</v>
      </c>
      <c r="B30" s="933"/>
      <c r="C30" s="933"/>
      <c r="D30" s="933"/>
      <c r="E30" s="933"/>
      <c r="F30" s="933"/>
      <c r="G30" s="933"/>
      <c r="H30" s="933"/>
      <c r="I30" s="933"/>
      <c r="J30" s="933"/>
      <c r="K30" s="933"/>
      <c r="L30" s="933"/>
      <c r="M30" s="933"/>
      <c r="N30" s="933"/>
      <c r="O30" s="933"/>
      <c r="P30" s="933"/>
      <c r="Q30" s="933"/>
    </row>
    <row r="31" spans="1:18">
      <c r="A31" s="933" t="str">
        <f>IF(AND(IFERROR(OR(発注者入力シート!$L$64="３",発注者入力シート!$L$65="３"),FALSE),企業入力シート!$L$71=2),"",IF(COUNTIF($A$50:$A$66,"*"&amp;VLOOKUP("３",発注者入力シート!$L$41:$N$77,3,FALSE)&amp;"*")&gt;=2,"",INDEX(発注者入力シート!$L$40:$O$83,MATCH("３",発注者入力シート!$L$40:$L$83,0),4)))</f>
        <v>　○企業の同種工事の施工実績　（様式-３）</v>
      </c>
      <c r="B31" s="933"/>
      <c r="C31" s="933"/>
      <c r="D31" s="933"/>
      <c r="E31" s="933"/>
      <c r="F31" s="933"/>
      <c r="G31" s="933"/>
      <c r="H31" s="933"/>
      <c r="I31" s="933"/>
      <c r="J31" s="933"/>
      <c r="K31" s="933"/>
      <c r="L31" s="933"/>
      <c r="M31" s="933"/>
      <c r="N31" s="933"/>
      <c r="O31" s="933"/>
      <c r="P31" s="933"/>
      <c r="Q31" s="933"/>
    </row>
    <row r="32" spans="1:18" ht="13.5" customHeight="1">
      <c r="A32" s="933" t="str">
        <f>IF(AND(IFERROR(OR(発注者入力シート!$L$64="４",発注者入力シート!$L$65="４"),FALSE),企業入力シート!$L$71=2),"",IF(COUNTIF($A$50:$A$66,"*"&amp;VLOOKUP("４",発注者入力シート!$L$41:$N$77,3,FALSE)&amp;"*")&gt;=2,"",INDEX(発注者入力シート!$L$40:$O$83,MATCH("４",発注者入力シート!$L$40:$L$83,0),4)))</f>
        <v>　○企業の優良工事表彰（優良工事施工団体表彰）　（様式-４）</v>
      </c>
      <c r="B32" s="933"/>
      <c r="C32" s="933"/>
      <c r="D32" s="933"/>
      <c r="E32" s="933"/>
      <c r="F32" s="933"/>
      <c r="G32" s="933"/>
      <c r="H32" s="933"/>
      <c r="I32" s="933"/>
      <c r="J32" s="933"/>
      <c r="K32" s="933"/>
      <c r="L32" s="933"/>
      <c r="M32" s="933"/>
      <c r="N32" s="933"/>
      <c r="O32" s="933"/>
      <c r="P32" s="933"/>
      <c r="Q32" s="933"/>
    </row>
    <row r="33" spans="1:18">
      <c r="A33" s="933" t="str">
        <f>IF(AND(IFERROR(OR(発注者入力シート!$L$64="５",発注者入力シート!$L$65="５"),FALSE),企業入力シート!$L$71=2),"",IF(COUNTIF($A$50:$A$66,"*"&amp;VLOOKUP("５",発注者入力シート!$L$41:$N$77,3,FALSE)&amp;"*")&gt;=2,"",INDEX(発注者入力シート!$L$40:$O$83,MATCH("５",発注者入力シート!$L$40:$L$83,0),4)))</f>
        <v>　○配置予定技術者の継続学習　（様式-５）</v>
      </c>
      <c r="B33" s="933"/>
      <c r="C33" s="933"/>
      <c r="D33" s="933"/>
      <c r="E33" s="933"/>
      <c r="F33" s="933"/>
      <c r="G33" s="933"/>
      <c r="H33" s="933"/>
      <c r="I33" s="933"/>
      <c r="J33" s="933"/>
      <c r="K33" s="933"/>
      <c r="L33" s="933"/>
      <c r="M33" s="933"/>
      <c r="N33" s="933"/>
      <c r="O33" s="933"/>
      <c r="P33" s="933"/>
      <c r="Q33" s="933"/>
    </row>
    <row r="34" spans="1:18" ht="13.5" customHeight="1">
      <c r="A34" s="933" t="str">
        <f>IF(AND(IFERROR(OR(発注者入力シート!$L$64="６",発注者入力シート!$L$65="６"),FALSE),企業入力シート!$L$71=2),"",IF(COUNTIF($A$50:$A$66,"*"&amp;VLOOKUP("６",発注者入力シート!$L$41:$N$77,3,FALSE)&amp;"*")&gt;=2,"",INDEX(発注者入力シート!$L$40:$O$83,MATCH("６",発注者入力シート!$L$40:$L$83,0),4)))</f>
        <v>　○配置予定技術者の同種工事の施工経験　（様式-６）</v>
      </c>
      <c r="B34" s="933"/>
      <c r="C34" s="933"/>
      <c r="D34" s="933"/>
      <c r="E34" s="933"/>
      <c r="F34" s="933"/>
      <c r="G34" s="933"/>
      <c r="H34" s="933"/>
      <c r="I34" s="933"/>
      <c r="J34" s="933"/>
      <c r="K34" s="933"/>
      <c r="L34" s="933"/>
      <c r="M34" s="933"/>
      <c r="N34" s="933"/>
      <c r="O34" s="933"/>
      <c r="P34" s="933"/>
      <c r="Q34" s="933"/>
    </row>
    <row r="35" spans="1:18" ht="13.5" customHeight="1">
      <c r="A35" s="933" t="str">
        <f>IF(AND(IFERROR(OR(発注者入力シート!$L$64="７",発注者入力シート!$L$65="７"),FALSE),企業入力シート!$L$71=2),"",IF(COUNTIF($A$50:$A$66,"*"&amp;VLOOKUP("７",発注者入力シート!$L$41:$N$77,3,FALSE)&amp;"*")&gt;=2,"",INDEX(発注者入力シート!$L$40:$O$83,MATCH("７",発注者入力シート!$L$40:$L$83,0),4)))</f>
        <v>　○配置予定技術者の優秀建設技術者表彰　（様式-７）</v>
      </c>
      <c r="B35" s="933"/>
      <c r="C35" s="933"/>
      <c r="D35" s="933"/>
      <c r="E35" s="933"/>
      <c r="F35" s="933"/>
      <c r="G35" s="933"/>
      <c r="H35" s="933"/>
      <c r="I35" s="933"/>
      <c r="J35" s="933"/>
      <c r="K35" s="933"/>
      <c r="L35" s="933"/>
      <c r="M35" s="933"/>
      <c r="N35" s="933"/>
      <c r="O35" s="933"/>
      <c r="P35" s="933"/>
      <c r="Q35" s="933"/>
    </row>
    <row r="36" spans="1:18">
      <c r="A36" s="933" t="str">
        <f>IF(AND(IFERROR(OR(発注者入力シート!$L$64="８",発注者入力シート!$L$65="８"),FALSE),企業入力シート!$L$71=2),"",IF(COUNTIF($A$50:$A$66,"*"&amp;VLOOKUP("８",発注者入力シート!$L$41:$N$77,3,FALSE)&amp;"*")&gt;=2,"",INDEX(発注者入力シート!$L$40:$O$83,MATCH("８",発注者入力シート!$L$40:$L$83,0),4)))</f>
        <v>　○ボランティア活動又はハートフルしまねへの参加実績　（様式-８）</v>
      </c>
      <c r="B36" s="933"/>
      <c r="C36" s="933"/>
      <c r="D36" s="933"/>
      <c r="E36" s="933"/>
      <c r="F36" s="933"/>
      <c r="G36" s="933"/>
      <c r="H36" s="933"/>
      <c r="I36" s="933"/>
      <c r="J36" s="933"/>
      <c r="K36" s="933"/>
      <c r="L36" s="933"/>
      <c r="M36" s="933"/>
      <c r="N36" s="933"/>
      <c r="O36" s="933"/>
      <c r="P36" s="933"/>
      <c r="Q36" s="933"/>
    </row>
    <row r="37" spans="1:18">
      <c r="A37" s="933" t="str">
        <f>IF(AND(IFERROR(OR(発注者入力シート!$L$64="９",発注者入力シート!$L$65="９"),FALSE),企業入力シート!$L$71=2),"",IF(COUNTIF($A$50:$A$66,"*"&amp;VLOOKUP("９",発注者入力シート!$L$41:$N$77,3,FALSE)&amp;"*")&gt;=2,"",INDEX(発注者入力シート!$L$40:$O$83,MATCH("９",発注者入力シート!$L$40:$L$83,0),4)))</f>
        <v>　○労働福祉関連の状況(a 障がい者雇用の実態)　（様式-９）</v>
      </c>
      <c r="B37" s="933"/>
      <c r="C37" s="933"/>
      <c r="D37" s="933"/>
      <c r="E37" s="933"/>
      <c r="F37" s="933"/>
      <c r="G37" s="933"/>
      <c r="H37" s="933"/>
      <c r="I37" s="933"/>
      <c r="J37" s="933"/>
      <c r="K37" s="933"/>
      <c r="L37" s="933"/>
      <c r="M37" s="933"/>
      <c r="N37" s="933"/>
      <c r="O37" s="933"/>
      <c r="P37" s="933"/>
      <c r="Q37" s="933"/>
    </row>
    <row r="38" spans="1:18">
      <c r="A38" s="933" t="str">
        <f>IF(AND(IFERROR(OR(発注者入力シート!$L$64="１０",発注者入力シート!$L$65="１０"),FALSE),企業入力シート!$L$71=2),"",IF(COUNTIF($A$50:$A$66,"*"&amp;VLOOKUP("１０",発注者入力シート!$L$41:$N$77,3,FALSE)&amp;"*")&gt;=2,"",INDEX(発注者入力シート!$L$40:$O$83,MATCH("１０",発注者入力シート!$L$40:$L$83,0),4)))</f>
        <v>　○労働福祉関連の状況(b 育児・介護休業に関する制度)　（様式-１０）</v>
      </c>
      <c r="B38" s="933"/>
      <c r="C38" s="933"/>
      <c r="D38" s="933"/>
      <c r="E38" s="933"/>
      <c r="F38" s="933"/>
      <c r="G38" s="933"/>
      <c r="H38" s="933"/>
      <c r="I38" s="933"/>
      <c r="J38" s="933"/>
      <c r="K38" s="933"/>
      <c r="L38" s="933"/>
      <c r="M38" s="933"/>
      <c r="N38" s="933"/>
      <c r="O38" s="933"/>
      <c r="P38" s="933"/>
      <c r="Q38" s="933"/>
    </row>
    <row r="39" spans="1:18">
      <c r="A39" s="933" t="str">
        <f>IF(AND(IFERROR(OR(発注者入力シート!$L$64="１１",発注者入力シート!$L$65="１１"),FALSE),企業入力シート!$L$71=2),"",IF(COUNTIF($A$50:$A$66,"*"&amp;VLOOKUP("１１",発注者入力シート!$L$41:$N$77,3,FALSE)&amp;"*")&gt;=2,"",INDEX(発注者入力シート!$L$40:$O$83,MATCH("１１",発注者入力シート!$L$40:$L$83,0),4)))</f>
        <v>　○育児・介護休業に関する制度　チェック表　（様式-１１）</v>
      </c>
      <c r="B39" s="933"/>
      <c r="C39" s="933"/>
      <c r="D39" s="933"/>
      <c r="E39" s="933"/>
      <c r="F39" s="933"/>
      <c r="G39" s="933"/>
      <c r="H39" s="933"/>
      <c r="I39" s="933"/>
      <c r="J39" s="933"/>
      <c r="K39" s="933"/>
      <c r="L39" s="933"/>
      <c r="M39" s="933"/>
      <c r="N39" s="933"/>
      <c r="O39" s="933"/>
      <c r="P39" s="933"/>
      <c r="Q39" s="933"/>
    </row>
    <row r="40" spans="1:18">
      <c r="A40" s="933" t="str">
        <f>IF(AND(IFERROR(OR(発注者入力シート!$L$64="１２",発注者入力シート!$L$65="１２"),FALSE),企業入力シート!$L$71=2),"",IF(COUNTIF($A$50:$A$66,"*"&amp;VLOOKUP("１２",発注者入力シート!$L$41:$N$77,3,FALSE)&amp;"*")&gt;=2,"",INDEX(発注者入力シート!$L$40:$O$83,MATCH("１２",発注者入力シート!$L$40:$L$83,0),4)))</f>
        <v>　○登録基幹技能者の配置　（様式-１２）</v>
      </c>
      <c r="B40" s="933"/>
      <c r="C40" s="933"/>
      <c r="D40" s="933"/>
      <c r="E40" s="933"/>
      <c r="F40" s="933"/>
      <c r="G40" s="933"/>
      <c r="H40" s="933"/>
      <c r="I40" s="933"/>
      <c r="J40" s="933"/>
      <c r="K40" s="933"/>
      <c r="L40" s="933"/>
      <c r="M40" s="933"/>
      <c r="N40" s="933"/>
      <c r="O40" s="933"/>
      <c r="P40" s="933"/>
      <c r="Q40" s="933"/>
    </row>
    <row r="41" spans="1:18">
      <c r="A41" s="933" t="str">
        <f>IF(AND(IFERROR(OR(発注者入力シート!$L$64="１３",発注者入力シート!$L$65="１３"),FALSE),企業入力シート!$L$71=2),"",IF(COUNTIF($A$50:$A$66,"*"&amp;VLOOKUP("１３",発注者入力シート!$L$41:$N$77,3,FALSE)&amp;"*")&gt;=2,"",INDEX(発注者入力シート!$L$40:$O$83,MATCH("１３",発注者入力シート!$L$40:$L$83,0),4)))</f>
        <v>　○地理的条件（会社所在地）　（様式-１３）</v>
      </c>
      <c r="B41" s="933"/>
      <c r="C41" s="933"/>
      <c r="D41" s="933"/>
      <c r="E41" s="933"/>
      <c r="F41" s="933"/>
      <c r="G41" s="933"/>
      <c r="H41" s="933"/>
      <c r="I41" s="933"/>
      <c r="J41" s="933"/>
      <c r="K41" s="933"/>
      <c r="L41" s="933"/>
      <c r="M41" s="933"/>
      <c r="N41" s="933"/>
      <c r="O41" s="933"/>
      <c r="P41" s="933"/>
      <c r="Q41" s="933"/>
    </row>
    <row r="42" spans="1:18" ht="15.75" hidden="1" customHeight="1">
      <c r="A42" s="933" t="e">
        <f>IF(AND(IFERROR(OR(発注者入力シート!$L$64="１５",発注者入力シート!$L$65="１５"),FALSE),企業入力シート!$L$71=2),"",IF(COUNTIF($A$50:$A$66,"*"&amp;VLOOKUP("１５",発注者入力シート!$L$41:$N$77,3,FALSE)&amp;"*")&gt;=2,"",INDEX(発注者入力シート!$L$40:$O$83,MATCH("１５",発注者入力シート!$L$40:$L$83,0),4)))</f>
        <v>#N/A</v>
      </c>
      <c r="B42" s="933"/>
      <c r="C42" s="933"/>
      <c r="D42" s="933"/>
      <c r="E42" s="933"/>
      <c r="F42" s="933"/>
      <c r="G42" s="933"/>
      <c r="H42" s="933"/>
      <c r="I42" s="933"/>
      <c r="J42" s="933"/>
      <c r="K42" s="933"/>
      <c r="L42" s="933"/>
      <c r="M42" s="933"/>
      <c r="N42" s="933"/>
      <c r="O42" s="933"/>
      <c r="P42" s="933"/>
      <c r="Q42" s="933"/>
    </row>
    <row r="43" spans="1:18" ht="15.75" hidden="1" customHeight="1">
      <c r="A43" s="933" t="e">
        <f>IF(AND(IFERROR(OR(発注者入力シート!$L$64="１６",発注者入力シート!$L$65="１６"),FALSE),企業入力シート!$L$71=2),"",IF(COUNTIF($A$50:$A$66,"*"&amp;VLOOKUP("１６",発注者入力シート!$L$41:$N$77,3,FALSE)&amp;"*")&gt;=2,"",INDEX(発注者入力シート!$L$40:$O$83,MATCH("１６",発注者入力シート!$L$40:$L$83,0),4)))</f>
        <v>#N/A</v>
      </c>
      <c r="B43" s="933"/>
      <c r="C43" s="933"/>
      <c r="D43" s="933"/>
      <c r="E43" s="933"/>
      <c r="F43" s="933"/>
      <c r="G43" s="933"/>
      <c r="H43" s="933"/>
      <c r="I43" s="933"/>
      <c r="J43" s="933"/>
      <c r="K43" s="933"/>
      <c r="L43" s="933"/>
      <c r="M43" s="933"/>
      <c r="N43" s="933"/>
      <c r="O43" s="933"/>
      <c r="P43" s="933"/>
      <c r="Q43" s="933"/>
    </row>
    <row r="44" spans="1:18" ht="15.75" hidden="1" customHeight="1">
      <c r="A44" s="933" t="e">
        <f>IF(AND(IFERROR(OR(発注者入力シート!$L$64="１７",発注者入力シート!$L$65="１７"),FALSE),企業入力シート!$L$71=2),"",IF(COUNTIF($A$50:$A$66,"*"&amp;VLOOKUP("１７",発注者入力シート!$L$41:$N$77,3,FALSE)&amp;"*")&gt;=2,"",INDEX(発注者入力シート!$L$40:$O$83,MATCH("１７",発注者入力シート!$L$40:$L$83,0),4)))</f>
        <v>#N/A</v>
      </c>
      <c r="B44" s="933"/>
      <c r="C44" s="933"/>
      <c r="D44" s="933"/>
      <c r="E44" s="933"/>
      <c r="F44" s="933"/>
      <c r="G44" s="933"/>
      <c r="H44" s="933"/>
      <c r="I44" s="933"/>
      <c r="J44" s="933"/>
      <c r="K44" s="933"/>
      <c r="L44" s="933"/>
      <c r="M44" s="933"/>
      <c r="N44" s="933"/>
      <c r="O44" s="933"/>
      <c r="P44" s="933"/>
      <c r="Q44" s="933"/>
    </row>
    <row r="45" spans="1:18" ht="15.75" hidden="1" customHeight="1">
      <c r="A45" s="933" t="e">
        <f>IF(AND(IFERROR(OR(発注者入力シート!$L$64="１８",発注者入力シート!$L$65="１８"),FALSE),企業入力シート!$L$71=2),"",IF(COUNTIF($A$50:$A$66,"*"&amp;VLOOKUP("１８",発注者入力シート!$L$41:$N$77,3,FALSE)&amp;"*")&gt;=2,"",INDEX(発注者入力シート!$L$40:$O$83,MATCH("１８",発注者入力シート!$L$40:$L$83,0),4)))</f>
        <v>#N/A</v>
      </c>
      <c r="B45" s="933"/>
      <c r="C45" s="933"/>
      <c r="D45" s="933"/>
      <c r="E45" s="933"/>
      <c r="F45" s="933"/>
      <c r="G45" s="933"/>
      <c r="H45" s="933"/>
      <c r="I45" s="933"/>
      <c r="J45" s="933"/>
      <c r="K45" s="933"/>
      <c r="L45" s="933"/>
      <c r="M45" s="933"/>
      <c r="N45" s="933"/>
      <c r="O45" s="933"/>
      <c r="P45" s="933"/>
      <c r="Q45" s="933"/>
      <c r="R45" s="109"/>
    </row>
    <row r="46" spans="1:18" ht="15.75" hidden="1" customHeight="1">
      <c r="A46" s="933" t="e">
        <f>IF(AND(IFERROR(OR(発注者入力シート!$L$64="１９",発注者入力シート!$L$65="１９"),FALSE),企業入力シート!$L$71=2),"",IF(COUNTIF($A$50:$A$66,"*"&amp;VLOOKUP("１９",発注者入力シート!$L$41:$N$77,3,FALSE)&amp;"*")&gt;=2,"",INDEX(発注者入力シート!$L$40:$O$83,MATCH("１９",発注者入力シート!$L$40:$L$83,0),4)))</f>
        <v>#N/A</v>
      </c>
      <c r="B46" s="933"/>
      <c r="C46" s="933"/>
      <c r="D46" s="933"/>
      <c r="E46" s="933"/>
      <c r="F46" s="933"/>
      <c r="G46" s="933"/>
      <c r="H46" s="933"/>
      <c r="I46" s="933"/>
      <c r="J46" s="933"/>
      <c r="K46" s="933"/>
      <c r="L46" s="933"/>
      <c r="M46" s="933"/>
      <c r="N46" s="933"/>
      <c r="O46" s="933"/>
      <c r="P46" s="933"/>
      <c r="Q46" s="933"/>
      <c r="R46" s="109"/>
    </row>
    <row r="47" spans="1:18" ht="15.75" hidden="1" customHeight="1">
      <c r="A47" s="933" t="e">
        <f>IF(AND(IFERROR(OR(発注者入力シート!$L$64="２０",発注者入力シート!$L$65="２０"),FALSE),企業入力シート!$L$71=2),"",IF(COUNTIF($A$50:$A$66,"*"&amp;VLOOKUP("２０",発注者入力シート!$L$41:$N$77,3,FALSE)&amp;"*")&gt;=2,"",INDEX(発注者入力シート!$L$40:$O$83,MATCH("２０",発注者入力シート!$L$40:$L$83,0),4)))</f>
        <v>#N/A</v>
      </c>
      <c r="B47" s="933"/>
      <c r="C47" s="933"/>
      <c r="D47" s="933"/>
      <c r="E47" s="933"/>
      <c r="F47" s="933"/>
      <c r="G47" s="933"/>
      <c r="H47" s="933"/>
      <c r="I47" s="933"/>
      <c r="J47" s="933"/>
      <c r="K47" s="933"/>
      <c r="L47" s="933"/>
      <c r="M47" s="933"/>
      <c r="N47" s="933"/>
      <c r="O47" s="933"/>
      <c r="P47" s="933"/>
      <c r="Q47" s="933"/>
      <c r="R47" s="109"/>
    </row>
    <row r="48" spans="1:18" ht="15.75" customHeight="1">
      <c r="A48" s="6"/>
      <c r="B48" s="2"/>
      <c r="C48" s="82"/>
      <c r="D48" s="82"/>
      <c r="E48" s="82"/>
      <c r="F48" s="82"/>
      <c r="G48" s="82"/>
      <c r="H48" s="82"/>
      <c r="I48" s="82"/>
      <c r="R48" s="109"/>
    </row>
    <row r="49" spans="1:18" ht="15.75" hidden="1" customHeight="1">
      <c r="A49" s="866" t="str">
        <f>IF(企業入力シート!A32+企業入力シート!A61=0,"","※事前審査・証明書による提出（技術資料及び添付資料省略）")</f>
        <v/>
      </c>
      <c r="B49" s="866"/>
      <c r="C49" s="932"/>
      <c r="D49" s="932"/>
      <c r="E49" s="932"/>
      <c r="F49" s="932"/>
      <c r="G49" s="932"/>
      <c r="H49" s="932"/>
      <c r="I49" s="932"/>
      <c r="J49" s="104"/>
      <c r="K49" s="104"/>
      <c r="L49" s="104"/>
      <c r="M49" s="104"/>
      <c r="N49" s="104"/>
      <c r="O49" s="104"/>
      <c r="P49" s="104"/>
      <c r="Q49" s="104"/>
      <c r="R49" s="109"/>
    </row>
    <row r="50" spans="1:18" ht="15.75" hidden="1" customHeight="1">
      <c r="A50" s="866" t="str">
        <f>IF(企業入力シート!A32&gt;0,"○第１グループ（"&amp;企業入力シート!C14&amp;"）",IF(企業入力シート!A61&gt;0,"○第２グループ（"&amp;企業入力シート!C48&amp;"）",""))</f>
        <v/>
      </c>
      <c r="B50" s="866"/>
      <c r="C50" s="932"/>
      <c r="D50" s="932"/>
      <c r="E50" s="932"/>
      <c r="F50" s="932"/>
      <c r="G50" s="932"/>
      <c r="H50" s="932"/>
      <c r="I50" s="932"/>
      <c r="J50" s="104"/>
      <c r="K50" s="104"/>
      <c r="L50" s="104"/>
      <c r="M50" s="104"/>
      <c r="N50" s="104"/>
      <c r="O50" s="104"/>
      <c r="P50" s="104"/>
      <c r="Q50" s="104"/>
      <c r="R50" s="109"/>
    </row>
    <row r="51" spans="1:18" ht="15.75" hidden="1" customHeight="1">
      <c r="A51" s="866" t="str">
        <f>IF(企業入力シート!$A$32&gt;0,"　　・"&amp;VLOOKUP(1,企業入力シート!$A$33:$I$42,3,FALSE),IF(企業入力シート!$A$61&gt;0,"　　・"&amp;VLOOKUP(1,企業入力シート!$A$62:$I$71,3,FALSE),""))</f>
        <v/>
      </c>
      <c r="B51" s="866"/>
      <c r="C51" s="932"/>
      <c r="D51" s="932"/>
      <c r="E51" s="932"/>
      <c r="F51" s="932"/>
      <c r="G51" s="932"/>
      <c r="H51" s="932"/>
      <c r="I51" s="932"/>
      <c r="J51" s="104"/>
      <c r="K51" s="104"/>
      <c r="L51" s="104"/>
      <c r="M51" s="104"/>
      <c r="N51" s="104"/>
      <c r="O51" s="104"/>
      <c r="P51" s="104"/>
      <c r="Q51" s="104"/>
      <c r="R51" s="109"/>
    </row>
    <row r="52" spans="1:18" ht="15.75" hidden="1" customHeight="1">
      <c r="A52" s="866" t="str">
        <f>IF(企業入力シート!$A$32&gt;0,IF(企業入力シート!$A$32&gt;1,"　　・"&amp;VLOOKUP(2,企業入力シート!$A$33:$I$42,3,FALSE),""),IF(企業入力シート!$A$61&gt;1,"　　・"&amp;VLOOKUP(2,企業入力シート!$A$62:$I$71,3,FALSE),""))</f>
        <v/>
      </c>
      <c r="B52" s="866"/>
      <c r="C52" s="932"/>
      <c r="D52" s="932"/>
      <c r="E52" s="932"/>
      <c r="F52" s="932"/>
      <c r="G52" s="932"/>
      <c r="H52" s="932"/>
      <c r="I52" s="932"/>
      <c r="J52" s="104"/>
      <c r="K52" s="104"/>
      <c r="L52" s="104"/>
      <c r="M52" s="104"/>
      <c r="N52" s="104"/>
      <c r="O52" s="104"/>
      <c r="P52" s="104"/>
      <c r="Q52" s="104"/>
      <c r="R52" s="109"/>
    </row>
    <row r="53" spans="1:18" ht="15.75" hidden="1" customHeight="1">
      <c r="A53" s="866" t="str">
        <f>IF(企業入力シート!$A$32&gt;0,IF(企業入力シート!$A$32&gt;2,"　　・"&amp;VLOOKUP(3,企業入力シート!$A$33:$I$42,3,FALSE),""),IF(企業入力シート!$A$61&gt;2,"　　・"&amp;VLOOKUP(3,企業入力シート!$A$62:$I$71,3,FALSE),""))</f>
        <v/>
      </c>
      <c r="B53" s="866"/>
      <c r="C53" s="932"/>
      <c r="D53" s="932"/>
      <c r="E53" s="932"/>
      <c r="F53" s="932"/>
      <c r="G53" s="932"/>
      <c r="H53" s="932"/>
      <c r="I53" s="932"/>
      <c r="J53" s="104"/>
      <c r="K53" s="104"/>
      <c r="L53" s="104"/>
      <c r="M53" s="104"/>
      <c r="N53" s="104"/>
      <c r="O53" s="104"/>
      <c r="P53" s="104"/>
      <c r="Q53" s="104"/>
      <c r="R53" s="109"/>
    </row>
    <row r="54" spans="1:18" ht="15.75" hidden="1" customHeight="1">
      <c r="A54" s="866" t="str">
        <f>IF(企業入力シート!$A$32&gt;0,IF(企業入力シート!$A$32&gt;3,"　　・"&amp;VLOOKUP(4,企業入力シート!$A$33:$I$42,3,FALSE),""),IF(企業入力シート!$A$61&gt;3,"　　・"&amp;VLOOKUP(4,企業入力シート!$A$62:$I$71,3,FALSE),""))</f>
        <v/>
      </c>
      <c r="B54" s="866"/>
      <c r="C54" s="932"/>
      <c r="D54" s="932"/>
      <c r="E54" s="932"/>
      <c r="F54" s="932"/>
      <c r="G54" s="932"/>
      <c r="H54" s="932"/>
      <c r="I54" s="932"/>
      <c r="J54" s="104"/>
      <c r="K54" s="104"/>
      <c r="L54" s="104"/>
      <c r="M54" s="104"/>
      <c r="N54" s="104"/>
      <c r="O54" s="104"/>
      <c r="P54" s="104"/>
      <c r="Q54" s="104"/>
      <c r="R54" s="109"/>
    </row>
    <row r="55" spans="1:18" ht="15.75" hidden="1" customHeight="1">
      <c r="A55" s="866" t="str">
        <f>IF(企業入力シート!$A$32&gt;0,IF(企業入力シート!$A$32&gt;4,"　　・"&amp;VLOOKUP(5,企業入力シート!$A$33:$I$42,3,FALSE),""),IF(企業入力シート!$A$61&gt;4,"　　・"&amp;VLOOKUP(5,企業入力シート!$A$62:$I$71,3,FALSE),""))</f>
        <v/>
      </c>
      <c r="B55" s="866"/>
      <c r="C55" s="932"/>
      <c r="D55" s="932"/>
      <c r="E55" s="932"/>
      <c r="F55" s="932"/>
      <c r="G55" s="932"/>
      <c r="H55" s="932"/>
      <c r="I55" s="932"/>
      <c r="J55" s="104"/>
      <c r="K55" s="104"/>
      <c r="L55" s="104"/>
      <c r="M55" s="104"/>
      <c r="N55" s="104"/>
      <c r="O55" s="104"/>
      <c r="P55" s="104"/>
      <c r="Q55" s="104"/>
      <c r="R55" s="109"/>
    </row>
    <row r="56" spans="1:18" ht="15.75" hidden="1" customHeight="1">
      <c r="A56" s="866" t="str">
        <f>IF(企業入力シート!$A$32&gt;0,IF(企業入力シート!$A$32&gt;5,"　　・"&amp;VLOOKUP(6,企業入力シート!$A$33:$I$42,3,FALSE),""),IF(企業入力シート!$A$61&gt;5,"　　・"&amp;VLOOKUP(6,企業入力シート!$A$62:$I$71,3,FALSE),""))</f>
        <v/>
      </c>
      <c r="B56" s="866"/>
      <c r="C56" s="932"/>
      <c r="D56" s="932"/>
      <c r="E56" s="932"/>
      <c r="F56" s="932"/>
      <c r="G56" s="932"/>
      <c r="H56" s="932"/>
      <c r="I56" s="932"/>
      <c r="J56" s="104"/>
      <c r="K56" s="104"/>
      <c r="L56" s="104"/>
      <c r="M56" s="104"/>
      <c r="N56" s="104"/>
      <c r="O56" s="104"/>
      <c r="P56" s="104"/>
      <c r="Q56" s="104"/>
      <c r="R56" s="109"/>
    </row>
    <row r="57" spans="1:18" ht="15.75" hidden="1" customHeight="1">
      <c r="A57" s="866" t="str">
        <f>IF(企業入力シート!$A$32&gt;0,IF(企業入力シート!$A$32&gt;6,"　　・"&amp;VLOOKUP(7,企業入力シート!$A$33:$I$42,3,FALSE),""),IF(企業入力シート!$A$61&gt;6,"　　・"&amp;VLOOKUP(7,企業入力シート!$A$62:$I$71,3,FALSE),""))</f>
        <v/>
      </c>
      <c r="B57" s="866"/>
      <c r="C57" s="932"/>
      <c r="D57" s="932"/>
      <c r="E57" s="932"/>
      <c r="F57" s="932"/>
      <c r="G57" s="932"/>
      <c r="H57" s="932"/>
      <c r="I57" s="932"/>
      <c r="J57" s="104"/>
      <c r="K57" s="104"/>
      <c r="L57" s="104"/>
      <c r="M57" s="104"/>
      <c r="N57" s="104"/>
      <c r="O57" s="104"/>
      <c r="P57" s="104"/>
      <c r="Q57" s="104"/>
      <c r="R57" s="109"/>
    </row>
    <row r="58" spans="1:18" ht="15.75" hidden="1" customHeight="1">
      <c r="A58" s="2"/>
      <c r="B58" s="2"/>
      <c r="C58" s="82"/>
      <c r="D58" s="82"/>
      <c r="E58" s="82"/>
      <c r="F58" s="82"/>
      <c r="G58" s="82"/>
      <c r="H58" s="82"/>
      <c r="I58" s="82"/>
      <c r="R58" s="109"/>
    </row>
    <row r="59" spans="1:18" ht="15.75" hidden="1" customHeight="1">
      <c r="A59" s="866" t="str">
        <f>IF(AND(企業入力シート!A32&gt;0,企業入力シート!A61&gt;0),"○第２グループ（"&amp;企業入力シート!C48&amp;"）","")</f>
        <v/>
      </c>
      <c r="B59" s="866"/>
      <c r="C59" s="932"/>
      <c r="D59" s="932"/>
      <c r="E59" s="932"/>
      <c r="F59" s="932"/>
      <c r="G59" s="932"/>
      <c r="H59" s="932"/>
      <c r="I59" s="932"/>
      <c r="J59" s="104"/>
      <c r="K59" s="104"/>
      <c r="L59" s="104"/>
      <c r="M59" s="104"/>
      <c r="N59" s="104"/>
      <c r="O59" s="104"/>
      <c r="P59" s="104"/>
      <c r="Q59" s="104"/>
      <c r="R59" s="109"/>
    </row>
    <row r="60" spans="1:18" ht="15.75" hidden="1" customHeight="1">
      <c r="A60" s="866" t="str">
        <f>IF(AND(企業入力シート!A32&gt;0,企業入力シート!$A$61&gt;0),"　　・"&amp;VLOOKUP(1,企業入力シート!$A$62:$I$71,3,FALSE),"")</f>
        <v/>
      </c>
      <c r="B60" s="866"/>
      <c r="C60" s="932"/>
      <c r="D60" s="932"/>
      <c r="E60" s="932"/>
      <c r="F60" s="932"/>
      <c r="G60" s="932"/>
      <c r="H60" s="932"/>
      <c r="I60" s="932"/>
      <c r="J60" s="104"/>
      <c r="K60" s="104"/>
      <c r="L60" s="104"/>
      <c r="M60" s="104"/>
      <c r="N60" s="104"/>
      <c r="O60" s="104"/>
      <c r="P60" s="104"/>
      <c r="Q60" s="104"/>
      <c r="R60" s="109"/>
    </row>
    <row r="61" spans="1:18" ht="15.75" hidden="1" customHeight="1">
      <c r="A61" s="866" t="str">
        <f>IF(AND(企業入力シート!A32&gt;0,企業入力シート!$A$61&gt;1),"　　・"&amp;VLOOKUP(2,企業入力シート!$A$62:$I$71,3,FALSE),"")</f>
        <v/>
      </c>
      <c r="B61" s="866"/>
      <c r="C61" s="932"/>
      <c r="D61" s="932"/>
      <c r="E61" s="932"/>
      <c r="F61" s="932"/>
      <c r="G61" s="932"/>
      <c r="H61" s="932"/>
      <c r="I61" s="932"/>
      <c r="J61" s="104"/>
      <c r="K61" s="104"/>
      <c r="L61" s="104"/>
      <c r="M61" s="104"/>
      <c r="N61" s="104"/>
      <c r="O61" s="104"/>
      <c r="P61" s="104"/>
      <c r="Q61" s="104"/>
      <c r="R61" s="109"/>
    </row>
    <row r="62" spans="1:18" ht="15.75" hidden="1" customHeight="1">
      <c r="A62" s="866" t="str">
        <f>IF(AND(企業入力シート!A32&gt;0,企業入力シート!$A$61&gt;2),"　　・"&amp;VLOOKUP(3,企業入力シート!$A$62:$I$71,3,FALSE),"")</f>
        <v/>
      </c>
      <c r="B62" s="866"/>
      <c r="C62" s="932"/>
      <c r="D62" s="932"/>
      <c r="E62" s="932"/>
      <c r="F62" s="932"/>
      <c r="G62" s="932"/>
      <c r="H62" s="932"/>
      <c r="I62" s="932"/>
      <c r="J62" s="104"/>
      <c r="K62" s="104"/>
      <c r="L62" s="104"/>
      <c r="M62" s="104"/>
      <c r="N62" s="104"/>
      <c r="O62" s="104"/>
      <c r="P62" s="104"/>
      <c r="Q62" s="104"/>
      <c r="R62" s="109"/>
    </row>
    <row r="63" spans="1:18" ht="15.75" hidden="1" customHeight="1">
      <c r="A63" s="866" t="str">
        <f>IF(AND(企業入力シート!A32&gt;0,企業入力シート!$A$61&gt;3),"　　・"&amp;VLOOKUP(4,企業入力シート!$A$62:$I$71,3,FALSE),"")</f>
        <v/>
      </c>
      <c r="B63" s="866"/>
      <c r="C63" s="932"/>
      <c r="D63" s="932"/>
      <c r="E63" s="932"/>
      <c r="F63" s="932"/>
      <c r="G63" s="932"/>
      <c r="H63" s="932"/>
      <c r="I63" s="932"/>
      <c r="J63" s="104"/>
      <c r="K63" s="104"/>
      <c r="L63" s="104"/>
      <c r="M63" s="104"/>
      <c r="N63" s="104"/>
      <c r="O63" s="104"/>
      <c r="P63" s="104"/>
      <c r="Q63" s="104"/>
      <c r="R63" s="109"/>
    </row>
    <row r="64" spans="1:18" ht="15.75" hidden="1" customHeight="1">
      <c r="A64" s="866" t="str">
        <f>IF(AND(企業入力シート!A32&gt;0,企業入力シート!$A$61&gt;4),"　　・"&amp;VLOOKUP(5,企業入力シート!$A$62:$I$71,3,FALSE),"")</f>
        <v/>
      </c>
      <c r="B64" s="866"/>
      <c r="C64" s="932"/>
      <c r="D64" s="932"/>
      <c r="E64" s="932"/>
      <c r="F64" s="932"/>
      <c r="G64" s="932"/>
      <c r="H64" s="932"/>
      <c r="I64" s="932"/>
      <c r="J64" s="104"/>
      <c r="K64" s="104"/>
      <c r="L64" s="104"/>
      <c r="M64" s="104"/>
      <c r="N64" s="104"/>
      <c r="O64" s="104"/>
      <c r="P64" s="104"/>
      <c r="Q64" s="104"/>
      <c r="R64" s="109"/>
    </row>
    <row r="65" spans="1:18" ht="15.75" hidden="1" customHeight="1">
      <c r="A65" s="866" t="str">
        <f>IF(AND(企業入力シート!A32&gt;0,企業入力シート!$A$61&gt;5),"　　・"&amp;VLOOKUP(6,企業入力シート!$A$62:$I$71,3,FALSE),"")</f>
        <v/>
      </c>
      <c r="B65" s="866"/>
      <c r="C65" s="932"/>
      <c r="D65" s="932"/>
      <c r="E65" s="932"/>
      <c r="F65" s="932"/>
      <c r="G65" s="932"/>
      <c r="H65" s="932"/>
      <c r="I65" s="932"/>
      <c r="J65" s="104"/>
      <c r="K65" s="104"/>
      <c r="L65" s="104"/>
      <c r="M65" s="104"/>
      <c r="N65" s="104"/>
      <c r="O65" s="104"/>
      <c r="P65" s="104"/>
      <c r="Q65" s="104"/>
      <c r="R65" s="109"/>
    </row>
    <row r="66" spans="1:18" ht="15.75" hidden="1" customHeight="1">
      <c r="A66" s="866" t="str">
        <f>IF(AND(企業入力シート!A32&gt;0,企業入力シート!$A$61&gt;6),"　　・"&amp;VLOOKUP(7,企業入力シート!$A$62:$I$71,3,FALSE),"")</f>
        <v/>
      </c>
      <c r="B66" s="866"/>
      <c r="C66" s="932"/>
      <c r="D66" s="932"/>
      <c r="E66" s="932"/>
      <c r="F66" s="932"/>
      <c r="G66" s="932"/>
      <c r="H66" s="932"/>
      <c r="I66" s="932"/>
      <c r="J66" s="104"/>
      <c r="K66" s="104"/>
      <c r="L66" s="104"/>
      <c r="M66" s="104"/>
      <c r="N66" s="104"/>
      <c r="O66" s="104"/>
      <c r="P66" s="104"/>
      <c r="Q66" s="104"/>
      <c r="R66" s="109"/>
    </row>
    <row r="67" spans="1:18" ht="15.75" customHeight="1">
      <c r="A67" s="6"/>
      <c r="B67" s="2"/>
      <c r="C67" s="82"/>
      <c r="D67" s="82"/>
      <c r="E67" s="82"/>
      <c r="F67" s="82"/>
      <c r="G67" s="82"/>
      <c r="H67" s="82"/>
      <c r="I67" s="82"/>
      <c r="R67" s="109"/>
    </row>
    <row r="68" spans="1:18" ht="15.75" customHeight="1">
      <c r="A68" s="945" t="s">
        <v>2</v>
      </c>
      <c r="B68" s="945"/>
      <c r="C68" s="945"/>
      <c r="D68" s="945"/>
      <c r="E68" s="945"/>
      <c r="F68" s="945"/>
      <c r="G68" s="945"/>
      <c r="H68" s="945"/>
      <c r="I68" s="945"/>
    </row>
    <row r="69" spans="1:18" ht="15.75" customHeight="1">
      <c r="B69" s="2" t="s">
        <v>104</v>
      </c>
      <c r="C69" s="82"/>
      <c r="D69" s="940" t="str">
        <f>IF(企業入力シート!C16="","",企業入力シート!C16)</f>
        <v/>
      </c>
      <c r="E69" s="940"/>
      <c r="F69" s="940"/>
      <c r="G69" s="940"/>
      <c r="H69" s="940"/>
      <c r="I69" s="940"/>
      <c r="J69" s="940"/>
      <c r="K69" s="940"/>
    </row>
    <row r="70" spans="1:18" ht="15.75" customHeight="1">
      <c r="B70" s="2" t="s">
        <v>103</v>
      </c>
      <c r="C70" s="82"/>
      <c r="D70" s="940" t="str">
        <f>IF(企業入力シート!C17="","",企業入力シート!C17)</f>
        <v/>
      </c>
      <c r="E70" s="940"/>
      <c r="F70" s="940"/>
      <c r="G70" s="940"/>
      <c r="H70" s="940"/>
      <c r="I70" s="940"/>
      <c r="J70" s="940"/>
      <c r="K70" s="940"/>
    </row>
    <row r="71" spans="1:18" ht="17.25" customHeight="1">
      <c r="B71" s="3" t="s">
        <v>105</v>
      </c>
      <c r="C71" s="82"/>
      <c r="D71" s="940" t="str">
        <f>IF(企業入力シート!C18="","",企業入力シート!C18)</f>
        <v/>
      </c>
      <c r="E71" s="940"/>
      <c r="F71" s="940"/>
      <c r="G71" s="940"/>
      <c r="H71" s="940"/>
      <c r="I71" s="940"/>
      <c r="J71" s="940"/>
      <c r="K71" s="940"/>
    </row>
    <row r="72" spans="1:18" ht="17.25" customHeight="1">
      <c r="B72" s="2" t="s">
        <v>106</v>
      </c>
      <c r="C72" s="82"/>
      <c r="D72" s="940" t="str">
        <f>IF(企業入力シート!C19="","",企業入力シート!C19)</f>
        <v/>
      </c>
      <c r="E72" s="940"/>
      <c r="F72" s="940"/>
      <c r="G72" s="940"/>
      <c r="H72" s="940"/>
      <c r="I72" s="940"/>
      <c r="J72" s="940"/>
      <c r="K72" s="940"/>
    </row>
    <row r="73" spans="1:18" ht="17.25" customHeight="1">
      <c r="B73" s="2" t="s">
        <v>107</v>
      </c>
      <c r="D73" s="940" t="str">
        <f>IF(企業入力シート!C20="","",企業入力シート!C20)</f>
        <v/>
      </c>
      <c r="E73" s="940"/>
      <c r="F73" s="940"/>
      <c r="G73" s="940"/>
      <c r="H73" s="940"/>
      <c r="I73" s="940"/>
      <c r="J73" s="940"/>
      <c r="K73" s="940"/>
    </row>
    <row r="74" spans="1:18" ht="17.25" customHeight="1"/>
    <row r="75" spans="1:18" ht="17.25" customHeight="1"/>
    <row r="76" spans="1:18" ht="17.25" customHeight="1">
      <c r="B76" s="2"/>
    </row>
    <row r="77" spans="1:18" ht="17.25" customHeight="1"/>
    <row r="78" spans="1:18" ht="17.25" customHeight="1"/>
    <row r="79" spans="1:18" ht="17.25" customHeight="1"/>
  </sheetData>
  <mergeCells count="45">
    <mergeCell ref="D73:K73"/>
    <mergeCell ref="C20:Q20"/>
    <mergeCell ref="D69:K69"/>
    <mergeCell ref="D70:K70"/>
    <mergeCell ref="D71:K71"/>
    <mergeCell ref="D72:K72"/>
    <mergeCell ref="A68:I68"/>
    <mergeCell ref="A29:Q29"/>
    <mergeCell ref="A45:Q45"/>
    <mergeCell ref="A46:Q46"/>
    <mergeCell ref="A47:Q47"/>
    <mergeCell ref="A36:Q36"/>
    <mergeCell ref="A37:Q37"/>
    <mergeCell ref="A38:Q38"/>
    <mergeCell ref="A28:Q28"/>
    <mergeCell ref="A33:Q33"/>
    <mergeCell ref="A3:Q3"/>
    <mergeCell ref="N2:Q2"/>
    <mergeCell ref="J11:Q12"/>
    <mergeCell ref="J10:M10"/>
    <mergeCell ref="J13:Q13"/>
    <mergeCell ref="C8:E8"/>
    <mergeCell ref="F8:Q8"/>
    <mergeCell ref="G9:I9"/>
    <mergeCell ref="A6:G6"/>
    <mergeCell ref="G10:I10"/>
    <mergeCell ref="A4:Q4"/>
    <mergeCell ref="A32:Q32"/>
    <mergeCell ref="A31:Q31"/>
    <mergeCell ref="A30:Q30"/>
    <mergeCell ref="A27:Q27"/>
    <mergeCell ref="A26:Q26"/>
    <mergeCell ref="A25:Q25"/>
    <mergeCell ref="A24:Q24"/>
    <mergeCell ref="A23:Q23"/>
    <mergeCell ref="J14:O14"/>
    <mergeCell ref="A17:Q18"/>
    <mergeCell ref="A43:Q43"/>
    <mergeCell ref="A34:Q34"/>
    <mergeCell ref="A35:Q35"/>
    <mergeCell ref="A44:Q44"/>
    <mergeCell ref="A39:Q39"/>
    <mergeCell ref="A40:Q40"/>
    <mergeCell ref="A41:Q41"/>
    <mergeCell ref="A42:Q42"/>
  </mergeCells>
  <phoneticPr fontId="2"/>
  <printOptions horizontalCentered="1"/>
  <pageMargins left="0.70866141732283472" right="0.70866141732283472" top="0.74803149606299213" bottom="0.55118110236220474" header="0.31496062992125984" footer="0.31496062992125984"/>
  <pageSetup paperSize="9" fitToHeight="0" orientation="portrait" blackAndWhite="1"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FF66FF"/>
    <pageSetUpPr fitToPage="1"/>
  </sheetPr>
  <dimension ref="A1:AG85"/>
  <sheetViews>
    <sheetView tabSelected="1" view="pageBreakPreview" zoomScaleNormal="100" zoomScaleSheetLayoutView="100" workbookViewId="0"/>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33">
      <c r="A1" s="943" t="str">
        <f>CONCATENATE("（様式-",INDEX(発注者入力シート!$B$27:$G$31,MATCH(発注者入力シート!L6,発注者入力シート!$C$27:$C$31,0),4),"-１）")</f>
        <v>（様式-２-１）</v>
      </c>
      <c r="B1" s="943"/>
      <c r="C1" s="943"/>
      <c r="D1" s="943"/>
      <c r="E1" s="943"/>
      <c r="F1" s="943"/>
      <c r="R1" s="3" t="s">
        <v>429</v>
      </c>
    </row>
    <row r="2" spans="1:33">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R2" s="3" t="s">
        <v>430</v>
      </c>
    </row>
    <row r="3" spans="1:33" ht="14">
      <c r="A3" s="1206" t="s">
        <v>233</v>
      </c>
      <c r="B3" s="1206"/>
      <c r="C3" s="1206"/>
      <c r="D3" s="1206"/>
      <c r="E3" s="1206"/>
      <c r="F3" s="1206"/>
      <c r="G3" s="1206"/>
      <c r="H3" s="1206"/>
      <c r="I3" s="1206"/>
      <c r="J3" s="1206"/>
      <c r="K3" s="1206"/>
      <c r="L3" s="1206"/>
      <c r="M3" s="1206"/>
      <c r="N3" s="1206"/>
      <c r="O3" s="1206"/>
      <c r="P3" s="1206"/>
      <c r="Q3" s="142"/>
      <c r="R3" s="107"/>
      <c r="S3" s="3" t="s">
        <v>437</v>
      </c>
    </row>
    <row r="4" spans="1:33">
      <c r="D4" s="1203" t="s">
        <v>881</v>
      </c>
      <c r="E4" s="1203"/>
      <c r="F4" s="1202" t="str">
        <f>IF(企業入力シート!C5="","",企業入力シート!C5)</f>
        <v>○○共同企業体</v>
      </c>
      <c r="G4" s="1202"/>
      <c r="H4" s="1202"/>
      <c r="I4" s="1202"/>
      <c r="J4" s="1202"/>
      <c r="K4" s="1202"/>
      <c r="L4" s="1202"/>
      <c r="M4" s="1202"/>
      <c r="N4" s="1202"/>
      <c r="O4" s="1202"/>
      <c r="P4" s="1202"/>
      <c r="Q4" s="2"/>
      <c r="R4" s="102"/>
      <c r="S4" s="3" t="s">
        <v>965</v>
      </c>
    </row>
    <row r="6" spans="1:33">
      <c r="A6" s="1228" t="s">
        <v>16</v>
      </c>
      <c r="B6" s="1228"/>
      <c r="C6" s="1228"/>
      <c r="D6" s="1317" t="s">
        <v>166</v>
      </c>
      <c r="E6" s="1317"/>
      <c r="F6" s="1317"/>
      <c r="G6" s="1318" t="s">
        <v>1804</v>
      </c>
      <c r="H6" s="1319"/>
      <c r="I6" s="1319"/>
      <c r="J6" s="1319"/>
      <c r="K6" s="1319"/>
      <c r="L6" s="1319"/>
      <c r="M6" s="1319"/>
      <c r="N6" s="1319"/>
      <c r="O6" s="1319"/>
      <c r="P6" s="1320"/>
      <c r="Q6" s="2"/>
      <c r="R6" s="103"/>
      <c r="S6" s="3" t="s">
        <v>438</v>
      </c>
    </row>
    <row r="7" spans="1:33">
      <c r="A7" s="1228"/>
      <c r="B7" s="1228"/>
      <c r="C7" s="1228"/>
      <c r="D7" s="1321" t="s">
        <v>211</v>
      </c>
      <c r="E7" s="1321"/>
      <c r="F7" s="1321"/>
      <c r="G7" s="1322" t="s">
        <v>334</v>
      </c>
      <c r="H7" s="1323"/>
      <c r="I7" s="1323"/>
      <c r="J7" s="1323"/>
      <c r="K7" s="1323"/>
      <c r="L7" s="1323"/>
      <c r="M7" s="1323"/>
      <c r="N7" s="1323"/>
      <c r="O7" s="1323"/>
      <c r="P7" s="1324"/>
      <c r="Q7" s="2"/>
      <c r="R7" s="3" t="s">
        <v>433</v>
      </c>
    </row>
    <row r="8" spans="1:33">
      <c r="A8" s="1228"/>
      <c r="B8" s="1228"/>
      <c r="C8" s="1228"/>
      <c r="D8" s="1321" t="s">
        <v>167</v>
      </c>
      <c r="E8" s="1321"/>
      <c r="F8" s="1321"/>
      <c r="G8" s="1325" t="s">
        <v>1867</v>
      </c>
      <c r="H8" s="1326"/>
      <c r="I8" s="1326"/>
      <c r="J8" s="1326"/>
      <c r="K8" s="1326"/>
      <c r="L8" s="1326"/>
      <c r="M8" s="1326"/>
      <c r="N8" s="1326"/>
      <c r="O8" s="1326"/>
      <c r="P8" s="1327"/>
      <c r="Q8" s="2"/>
      <c r="R8" s="104"/>
      <c r="S8" s="3" t="s">
        <v>434</v>
      </c>
    </row>
    <row r="9" spans="1:33">
      <c r="A9" s="1228"/>
      <c r="B9" s="1228"/>
      <c r="C9" s="1228"/>
      <c r="D9" s="1328" t="s">
        <v>212</v>
      </c>
      <c r="E9" s="1328"/>
      <c r="F9" s="1328"/>
      <c r="G9" s="1329" t="str">
        <f>INDEX(発注者入力シート!$AX$3:$BC$31,MATCH(発注者入力シート!$AY$2,発注者入力シート!$AZ$3:$AZ$31,0),5)</f>
        <v>電気工事</v>
      </c>
      <c r="H9" s="1330"/>
      <c r="I9" s="1330"/>
      <c r="J9" s="1330"/>
      <c r="K9" s="1330"/>
      <c r="L9" s="1330"/>
      <c r="M9" s="1330"/>
      <c r="N9" s="1330"/>
      <c r="O9" s="1330"/>
      <c r="P9" s="1331"/>
      <c r="Q9" s="2"/>
      <c r="R9" s="105"/>
      <c r="S9" s="3" t="s">
        <v>432</v>
      </c>
    </row>
    <row r="10" spans="1:33">
      <c r="A10" s="162"/>
      <c r="B10" s="162"/>
      <c r="C10" s="162"/>
      <c r="D10" s="166"/>
      <c r="E10" s="166"/>
      <c r="F10" s="166"/>
      <c r="G10" s="166"/>
      <c r="H10" s="166"/>
      <c r="I10" s="166"/>
      <c r="J10" s="166"/>
      <c r="K10" s="166"/>
      <c r="L10" s="166"/>
      <c r="M10" s="166"/>
      <c r="N10" s="166"/>
      <c r="O10" s="166"/>
      <c r="P10" s="166"/>
      <c r="Q10" s="2"/>
    </row>
    <row r="11" spans="1:33">
      <c r="A11" s="81"/>
      <c r="B11" s="81"/>
      <c r="C11" s="81"/>
      <c r="D11" s="2"/>
      <c r="E11" s="2"/>
      <c r="F11" s="2"/>
      <c r="G11" s="2"/>
      <c r="H11" s="2"/>
      <c r="I11" s="2"/>
      <c r="J11" s="2"/>
      <c r="K11" s="2"/>
      <c r="L11" s="2"/>
      <c r="M11" s="2"/>
      <c r="N11" s="2"/>
      <c r="O11" s="2"/>
      <c r="P11" s="2"/>
      <c r="Q11" s="2"/>
    </row>
    <row r="12" spans="1:33">
      <c r="A12" s="1299" t="s">
        <v>810</v>
      </c>
      <c r="B12" s="1299"/>
      <c r="C12" s="1299"/>
      <c r="D12" s="1299"/>
      <c r="E12" s="1299"/>
      <c r="F12" s="1299"/>
      <c r="G12" s="1299"/>
      <c r="H12" s="1299"/>
      <c r="I12" s="1299"/>
      <c r="J12" s="1299"/>
      <c r="K12" s="1298" t="str">
        <f>IF(企業入力シート!C14="","",企業入力シート!C14)</f>
        <v>○○建設</v>
      </c>
      <c r="L12" s="1298"/>
      <c r="M12" s="1298"/>
      <c r="N12" s="1298"/>
      <c r="O12" s="1298"/>
      <c r="P12" s="1298"/>
    </row>
    <row r="13" spans="1:33" hidden="1">
      <c r="A13" s="1307" t="s">
        <v>17</v>
      </c>
      <c r="B13" s="1308"/>
      <c r="C13" s="1309"/>
      <c r="D13" s="1221" t="s">
        <v>1650</v>
      </c>
      <c r="E13" s="1303"/>
      <c r="F13" s="1303"/>
      <c r="G13" s="128" t="str">
        <f>IF('評定点一覧(第1G用_Ｒ５年度3年用)'!P10="","",'評定点一覧(第1G用_Ｒ５年度3年用)'!P10)</f>
        <v/>
      </c>
      <c r="H13" s="129" t="str">
        <f>IF('評定点一覧(第1G用_Ｒ５年度3年用)'!P12="","",'評定点一覧(第1G用_Ｒ５年度3年用)'!P12)</f>
        <v/>
      </c>
      <c r="I13" s="129" t="str">
        <f>IF('評定点一覧(第1G用_Ｒ５年度3年用)'!P14="","",'評定点一覧(第1G用_Ｒ５年度3年用)'!P14)</f>
        <v/>
      </c>
      <c r="J13" s="129" t="str">
        <f>IF('評定点一覧(第1G用_Ｒ５年度3年用)'!P16="","",'評定点一覧(第1G用_Ｒ５年度3年用)'!P16)</f>
        <v/>
      </c>
      <c r="K13" s="129" t="str">
        <f>IF('評定点一覧(第1G用_Ｒ５年度3年用)'!P18="","",'評定点一覧(第1G用_Ｒ５年度3年用)'!P18)</f>
        <v/>
      </c>
      <c r="L13" s="129" t="str">
        <f>IF('評定点一覧(第1G用_Ｒ５年度3年用)'!P20="","",'評定点一覧(第1G用_Ｒ５年度3年用)'!P20)</f>
        <v/>
      </c>
      <c r="M13" s="129" t="str">
        <f>IF('評定点一覧(第1G用_Ｒ５年度3年用)'!P22="","",'評定点一覧(第1G用_Ｒ５年度3年用)'!P22)</f>
        <v/>
      </c>
      <c r="N13" s="129" t="str">
        <f>IF('評定点一覧(第1G用_Ｒ５年度3年用)'!P24="","",'評定点一覧(第1G用_Ｒ５年度3年用)'!P24)</f>
        <v/>
      </c>
      <c r="O13" s="129" t="str">
        <f>IF('評定点一覧(第1G用_Ｒ５年度3年用)'!P26="","",'評定点一覧(第1G用_Ｒ５年度3年用)'!P26)</f>
        <v/>
      </c>
      <c r="P13" s="130" t="str">
        <f>IF('評定点一覧(第1G用_Ｒ５年度3年用)'!P28="","",'評定点一覧(第1G用_Ｒ５年度3年用)'!P28)</f>
        <v/>
      </c>
      <c r="Q13" s="147"/>
    </row>
    <row r="14" spans="1:33" hidden="1">
      <c r="A14" s="1310"/>
      <c r="B14" s="1311"/>
      <c r="C14" s="1312"/>
      <c r="D14" s="1221"/>
      <c r="E14" s="1303"/>
      <c r="F14" s="1303"/>
      <c r="G14" s="131" t="str">
        <f>IF('評定点一覧(第1G用_Ｒ５年度3年用)'!P30="","",'評定点一覧(第1G用_Ｒ５年度3年用)'!P30)</f>
        <v/>
      </c>
      <c r="H14" s="132" t="str">
        <f>IF('評定点一覧(第1G用_Ｒ５年度3年用)'!P32="","",'評定点一覧(第1G用_Ｒ５年度3年用)'!P32)</f>
        <v/>
      </c>
      <c r="I14" s="132" t="str">
        <f>IF('評定点一覧(第1G用_Ｒ５年度3年用)'!P34="","",'評定点一覧(第1G用_Ｒ５年度3年用)'!P34)</f>
        <v/>
      </c>
      <c r="J14" s="132" t="str">
        <f>IF('評定点一覧(第1G用_Ｒ５年度3年用)'!P36="","",'評定点一覧(第1G用_Ｒ５年度3年用)'!P36)</f>
        <v/>
      </c>
      <c r="K14" s="132" t="str">
        <f>IF('評定点一覧(第1G用_Ｒ５年度3年用)'!P38="","",'評定点一覧(第1G用_Ｒ５年度3年用)'!P38)</f>
        <v/>
      </c>
      <c r="L14" s="132" t="str">
        <f>IF('評定点一覧(第1G用_Ｒ５年度3年用)'!P40="","",'評定点一覧(第1G用_Ｒ５年度3年用)'!P40)</f>
        <v/>
      </c>
      <c r="M14" s="132" t="str">
        <f>IF('評定点一覧(第1G用_Ｒ５年度3年用)'!P42="","",'評定点一覧(第1G用_Ｒ５年度3年用)'!P42)</f>
        <v/>
      </c>
      <c r="N14" s="132" t="str">
        <f>IF('評定点一覧(第1G用_Ｒ５年度3年用)'!P44="","",'評定点一覧(第1G用_Ｒ５年度3年用)'!P44)</f>
        <v/>
      </c>
      <c r="O14" s="132" t="str">
        <f>IF('評定点一覧(第1G用_Ｒ５年度3年用)'!P46="","",'評定点一覧(第1G用_Ｒ５年度3年用)'!P46)</f>
        <v/>
      </c>
      <c r="P14" s="133" t="str">
        <f>IF('評定点一覧(第1G用_Ｒ５年度3年用)'!P48="","",'評定点一覧(第1G用_Ｒ５年度3年用)'!P48)</f>
        <v/>
      </c>
      <c r="Q14" s="147"/>
    </row>
    <row r="15" spans="1:33" hidden="1">
      <c r="A15" s="1310"/>
      <c r="B15" s="1311"/>
      <c r="C15" s="1312"/>
      <c r="D15" s="1221"/>
      <c r="E15" s="1303"/>
      <c r="F15" s="1303"/>
      <c r="G15" s="134" t="str">
        <f>IF('評定点一覧(第1G用_Ｒ５年度3年用)'!P62="","",'評定点一覧(第1G用_Ｒ５年度3年用)'!P62)</f>
        <v/>
      </c>
      <c r="H15" s="135" t="str">
        <f>IF('評定点一覧(第1G用_Ｒ５年度3年用)'!P64="","",'評定点一覧(第1G用_Ｒ５年度3年用)'!P64)</f>
        <v/>
      </c>
      <c r="I15" s="135" t="str">
        <f>IF('評定点一覧(第1G用_Ｒ５年度3年用)'!P66="","",'評定点一覧(第1G用_Ｒ５年度3年用)'!P66)</f>
        <v/>
      </c>
      <c r="J15" s="135" t="str">
        <f>IF('評定点一覧(第1G用_Ｒ５年度3年用)'!P68="","",'評定点一覧(第1G用_Ｒ５年度3年用)'!P68)</f>
        <v/>
      </c>
      <c r="K15" s="135" t="str">
        <f>IF('評定点一覧(第1G用_Ｒ５年度3年用)'!P70="","",'評定点一覧(第1G用_Ｒ５年度3年用)'!P70)</f>
        <v/>
      </c>
      <c r="L15" s="135" t="str">
        <f>IF('評定点一覧(第1G用_Ｒ５年度3年用)'!P72="","",'評定点一覧(第1G用_Ｒ５年度3年用)'!P72)</f>
        <v/>
      </c>
      <c r="M15" s="135" t="str">
        <f>IF('評定点一覧(第1G用_Ｒ５年度3年用)'!P74="","",'評定点一覧(第1G用_Ｒ５年度3年用)'!P74)</f>
        <v/>
      </c>
      <c r="N15" s="135" t="str">
        <f>IF('評定点一覧(第1G用_Ｒ５年度3年用)'!P76="","",'評定点一覧(第1G用_Ｒ５年度3年用)'!P76)</f>
        <v/>
      </c>
      <c r="O15" s="135" t="str">
        <f>IF('評定点一覧(第1G用_Ｒ５年度3年用)'!P78="","",'評定点一覧(第1G用_Ｒ５年度3年用)'!P78)</f>
        <v/>
      </c>
      <c r="P15" s="136" t="str">
        <f>IF('評定点一覧(第1G用_Ｒ５年度3年用)'!P80="","",'評定点一覧(第1G用_Ｒ５年度3年用)'!P80)</f>
        <v/>
      </c>
      <c r="Q15" s="147"/>
      <c r="X15" s="161"/>
      <c r="Y15" s="161"/>
      <c r="Z15" s="161"/>
      <c r="AA15" s="161"/>
      <c r="AB15" s="161"/>
      <c r="AC15" s="161"/>
      <c r="AD15" s="161"/>
      <c r="AE15" s="161"/>
      <c r="AF15" s="161"/>
      <c r="AG15" s="161"/>
    </row>
    <row r="16" spans="1:33" hidden="1">
      <c r="A16" s="1310"/>
      <c r="B16" s="1311"/>
      <c r="C16" s="1312"/>
      <c r="D16" s="1221"/>
      <c r="E16" s="1303"/>
      <c r="F16" s="1303"/>
      <c r="G16" s="134" t="str">
        <f>IF('評定点一覧(第1G用_Ｒ５年度3年用)'!P82="","",'評定点一覧(第1G用_Ｒ５年度3年用)'!P82)</f>
        <v/>
      </c>
      <c r="H16" s="135" t="str">
        <f>IF('評定点一覧(第1G用_Ｒ５年度3年用)'!P84="","",'評定点一覧(第1G用_Ｒ５年度3年用)'!P84)</f>
        <v/>
      </c>
      <c r="I16" s="135" t="str">
        <f>IF('評定点一覧(第1G用_Ｒ５年度3年用)'!P86="","",'評定点一覧(第1G用_Ｒ５年度3年用)'!P86)</f>
        <v/>
      </c>
      <c r="J16" s="135" t="str">
        <f>IF('評定点一覧(第1G用_Ｒ５年度3年用)'!P88="","",'評定点一覧(第1G用_Ｒ５年度3年用)'!P88)</f>
        <v/>
      </c>
      <c r="K16" s="135" t="str">
        <f>IF('評定点一覧(第1G用_Ｒ５年度3年用)'!P90="","",'評定点一覧(第1G用_Ｒ５年度3年用)'!P90)</f>
        <v/>
      </c>
      <c r="L16" s="135" t="str">
        <f>IF('評定点一覧(第1G用_Ｒ５年度3年用)'!P92="","",'評定点一覧(第1G用_Ｒ５年度3年用)'!P92)</f>
        <v/>
      </c>
      <c r="M16" s="135" t="str">
        <f>IF('評定点一覧(第1G用_Ｒ５年度3年用)'!P94="","",'評定点一覧(第1G用_Ｒ５年度3年用)'!P94)</f>
        <v/>
      </c>
      <c r="N16" s="135" t="str">
        <f>IF('評定点一覧(第1G用_Ｒ５年度3年用)'!P96="","",'評定点一覧(第1G用_Ｒ５年度3年用)'!P96)</f>
        <v/>
      </c>
      <c r="O16" s="135" t="str">
        <f>IF('評定点一覧(第1G用_Ｒ５年度3年用)'!P98="","",'評定点一覧(第1G用_Ｒ５年度3年用)'!P98)</f>
        <v/>
      </c>
      <c r="P16" s="136" t="str">
        <f>IF('評定点一覧(第1G用_Ｒ５年度3年用)'!P100="","",'評定点一覧(第1G用_Ｒ５年度3年用)'!P100)</f>
        <v/>
      </c>
      <c r="Q16" s="147"/>
      <c r="X16" s="161"/>
      <c r="Y16" s="161"/>
      <c r="Z16" s="161"/>
      <c r="AA16" s="161"/>
      <c r="AB16" s="161"/>
      <c r="AC16" s="161"/>
      <c r="AD16" s="161"/>
      <c r="AE16" s="161"/>
      <c r="AF16" s="161"/>
      <c r="AG16" s="161"/>
    </row>
    <row r="17" spans="1:18" hidden="1">
      <c r="A17" s="1310"/>
      <c r="B17" s="1311"/>
      <c r="C17" s="1312"/>
      <c r="D17" s="1221"/>
      <c r="E17" s="1303"/>
      <c r="F17" s="1303"/>
      <c r="G17" s="134" t="str">
        <f>IF('評定点一覧(第1G用_Ｒ５年度3年用)'!P114="","",'評定点一覧(第1G用_Ｒ５年度3年用)'!P114)</f>
        <v/>
      </c>
      <c r="H17" s="135" t="str">
        <f>IF('評定点一覧(第1G用_Ｒ５年度3年用)'!P116="","",'評定点一覧(第1G用_Ｒ５年度3年用)'!P116)</f>
        <v/>
      </c>
      <c r="I17" s="135" t="str">
        <f>IF('評定点一覧(第1G用_Ｒ５年度3年用)'!P118="","",'評定点一覧(第1G用_Ｒ５年度3年用)'!P118)</f>
        <v/>
      </c>
      <c r="J17" s="135" t="str">
        <f>IF('評定点一覧(第1G用_Ｒ５年度3年用)'!P120="","",'評定点一覧(第1G用_Ｒ５年度3年用)'!P120)</f>
        <v/>
      </c>
      <c r="K17" s="135" t="str">
        <f>IF('評定点一覧(第1G用_Ｒ５年度3年用)'!P122="","",'評定点一覧(第1G用_Ｒ５年度3年用)'!P122)</f>
        <v/>
      </c>
      <c r="L17" s="135" t="str">
        <f>IF('評定点一覧(第1G用_Ｒ５年度3年用)'!P124="","",'評定点一覧(第1G用_Ｒ５年度3年用)'!P124)</f>
        <v/>
      </c>
      <c r="M17" s="135" t="str">
        <f>IF('評定点一覧(第1G用_Ｒ５年度3年用)'!P126="","",'評定点一覧(第1G用_Ｒ５年度3年用)'!P126)</f>
        <v/>
      </c>
      <c r="N17" s="135" t="str">
        <f>IF('評定点一覧(第1G用_Ｒ５年度3年用)'!P128="","",'評定点一覧(第1G用_Ｒ５年度3年用)'!P128)</f>
        <v/>
      </c>
      <c r="O17" s="135" t="str">
        <f>IF('評定点一覧(第1G用_Ｒ５年度3年用)'!P130="","",'評定点一覧(第1G用_Ｒ５年度3年用)'!P130)</f>
        <v/>
      </c>
      <c r="P17" s="136" t="str">
        <f>IF('評定点一覧(第1G用_Ｒ５年度3年用)'!P132="","",'評定点一覧(第1G用_Ｒ５年度3年用)'!P132)</f>
        <v/>
      </c>
      <c r="Q17" s="147"/>
    </row>
    <row r="18" spans="1:18" hidden="1">
      <c r="A18" s="1310"/>
      <c r="B18" s="1311"/>
      <c r="C18" s="1312"/>
      <c r="D18" s="1221"/>
      <c r="E18" s="1303"/>
      <c r="F18" s="1303"/>
      <c r="G18" s="137" t="str">
        <f>IF('評定点一覧(第1G用_Ｒ５年度3年用)'!P134="","",'評定点一覧(第1G用_Ｒ５年度3年用)'!P134)</f>
        <v/>
      </c>
      <c r="H18" s="138" t="str">
        <f>IF('評定点一覧(第1G用_Ｒ５年度3年用)'!P136="","",'評定点一覧(第1G用_Ｒ５年度3年用)'!P136)</f>
        <v/>
      </c>
      <c r="I18" s="138" t="str">
        <f>IF('評定点一覧(第1G用_Ｒ５年度3年用)'!P138="","",'評定点一覧(第1G用_Ｒ５年度3年用)'!P138)</f>
        <v/>
      </c>
      <c r="J18" s="138" t="str">
        <f>IF('評定点一覧(第1G用_Ｒ５年度3年用)'!P140="","",'評定点一覧(第1G用_Ｒ５年度3年用)'!P140)</f>
        <v/>
      </c>
      <c r="K18" s="138" t="str">
        <f>IF('評定点一覧(第1G用_Ｒ５年度3年用)'!P142="","",'評定点一覧(第1G用_Ｒ５年度3年用)'!P142)</f>
        <v/>
      </c>
      <c r="L18" s="138" t="str">
        <f>IF('評定点一覧(第1G用_Ｒ５年度3年用)'!P144="","",'評定点一覧(第1G用_Ｒ５年度3年用)'!P144)</f>
        <v/>
      </c>
      <c r="M18" s="138" t="str">
        <f>IF('評定点一覧(第1G用_Ｒ５年度3年用)'!P146="","",'評定点一覧(第1G用_Ｒ５年度3年用)'!P146)</f>
        <v/>
      </c>
      <c r="N18" s="138" t="str">
        <f>IF('評定点一覧(第1G用_Ｒ５年度3年用)'!P148="","",'評定点一覧(第1G用_Ｒ５年度3年用)'!P148)</f>
        <v/>
      </c>
      <c r="O18" s="138" t="str">
        <f>IF('評定点一覧(第1G用_Ｒ５年度3年用)'!P150="","",'評定点一覧(第1G用_Ｒ５年度3年用)'!P150)</f>
        <v/>
      </c>
      <c r="P18" s="139" t="str">
        <f>IF('評定点一覧(第1G用_Ｒ５年度3年用)'!P152="","",'評定点一覧(第1G用_Ｒ５年度3年用)'!P152)</f>
        <v/>
      </c>
      <c r="Q18" s="147"/>
    </row>
    <row r="19" spans="1:18" hidden="1">
      <c r="A19" s="1310"/>
      <c r="B19" s="1311"/>
      <c r="C19" s="1312"/>
      <c r="D19" s="1221" t="s">
        <v>1692</v>
      </c>
      <c r="E19" s="1303"/>
      <c r="F19" s="1303"/>
      <c r="G19" s="128" t="str">
        <f>IF('評定点一覧(第1G用_Ｒ６年度3年用)'!P10="","",'評定点一覧(第1G用_Ｒ６年度3年用)'!P10)</f>
        <v/>
      </c>
      <c r="H19" s="129" t="str">
        <f>IF('評定点一覧(第1G用_Ｒ６年度3年用)'!P12="","",'評定点一覧(第1G用_Ｒ６年度3年用)'!P12)</f>
        <v/>
      </c>
      <c r="I19" s="129" t="str">
        <f>IF('評定点一覧(第1G用_Ｒ６年度3年用)'!P14="","",'評定点一覧(第1G用_Ｒ６年度3年用)'!P14)</f>
        <v/>
      </c>
      <c r="J19" s="129" t="str">
        <f>IF('評定点一覧(第1G用_Ｒ６年度3年用)'!P16="","",'評定点一覧(第1G用_Ｒ６年度3年用)'!P16)</f>
        <v/>
      </c>
      <c r="K19" s="129" t="str">
        <f>IF('評定点一覧(第1G用_Ｒ６年度3年用)'!P18="","",'評定点一覧(第1G用_Ｒ６年度3年用)'!P18)</f>
        <v/>
      </c>
      <c r="L19" s="129" t="str">
        <f>IF('評定点一覧(第1G用_Ｒ６年度3年用)'!P20="","",'評定点一覧(第1G用_Ｒ６年度3年用)'!P20)</f>
        <v/>
      </c>
      <c r="M19" s="129" t="str">
        <f>IF('評定点一覧(第1G用_Ｒ６年度3年用)'!P22="","",'評定点一覧(第1G用_Ｒ６年度3年用)'!P22)</f>
        <v/>
      </c>
      <c r="N19" s="129" t="str">
        <f>IF('評定点一覧(第1G用_Ｒ６年度3年用)'!P24="","",'評定点一覧(第1G用_Ｒ６年度3年用)'!P24)</f>
        <v/>
      </c>
      <c r="O19" s="129" t="str">
        <f>IF('評定点一覧(第1G用_Ｒ６年度3年用)'!P26="","",'評定点一覧(第1G用_Ｒ６年度3年用)'!P26)</f>
        <v/>
      </c>
      <c r="P19" s="130" t="str">
        <f>IF('評定点一覧(第1G用_Ｒ６年度3年用)'!P28="","",'評定点一覧(第1G用_Ｒ６年度3年用)'!P28)</f>
        <v/>
      </c>
      <c r="Q19" s="147"/>
    </row>
    <row r="20" spans="1:18" hidden="1">
      <c r="A20" s="1310"/>
      <c r="B20" s="1311"/>
      <c r="C20" s="1312"/>
      <c r="D20" s="1221"/>
      <c r="E20" s="1303"/>
      <c r="F20" s="1303"/>
      <c r="G20" s="131" t="str">
        <f>IF('評定点一覧(第1G用_Ｒ６年度3年用)'!P30="","",'評定点一覧(第1G用_Ｒ６年度3年用)'!P30)</f>
        <v/>
      </c>
      <c r="H20" s="132" t="str">
        <f>IF('評定点一覧(第1G用_Ｒ６年度3年用)'!P32="","",'評定点一覧(第1G用_Ｒ６年度3年用)'!P32)</f>
        <v/>
      </c>
      <c r="I20" s="132" t="str">
        <f>IF('評定点一覧(第1G用_Ｒ６年度3年用)'!P34="","",'評定点一覧(第1G用_Ｒ６年度3年用)'!P34)</f>
        <v/>
      </c>
      <c r="J20" s="132" t="str">
        <f>IF('評定点一覧(第1G用_Ｒ６年度3年用)'!P36="","",'評定点一覧(第1G用_Ｒ６年度3年用)'!P36)</f>
        <v/>
      </c>
      <c r="K20" s="132" t="str">
        <f>IF('評定点一覧(第1G用_Ｒ６年度3年用)'!P38="","",'評定点一覧(第1G用_Ｒ６年度3年用)'!P38)</f>
        <v/>
      </c>
      <c r="L20" s="132" t="str">
        <f>IF('評定点一覧(第1G用_Ｒ６年度3年用)'!P40="","",'評定点一覧(第1G用_Ｒ６年度3年用)'!P40)</f>
        <v/>
      </c>
      <c r="M20" s="132" t="str">
        <f>IF('評定点一覧(第1G用_Ｒ６年度3年用)'!P42="","",'評定点一覧(第1G用_Ｒ６年度3年用)'!P42)</f>
        <v/>
      </c>
      <c r="N20" s="132" t="str">
        <f>IF('評定点一覧(第1G用_Ｒ６年度3年用)'!P44="","",'評定点一覧(第1G用_Ｒ６年度3年用)'!P44)</f>
        <v/>
      </c>
      <c r="O20" s="132" t="str">
        <f>IF('評定点一覧(第1G用_Ｒ６年度3年用)'!P46="","",'評定点一覧(第1G用_Ｒ６年度3年用)'!P46)</f>
        <v/>
      </c>
      <c r="P20" s="133" t="str">
        <f>IF('評定点一覧(第1G用_Ｒ６年度3年用)'!P48="","",'評定点一覧(第1G用_Ｒ６年度3年用)'!P48)</f>
        <v/>
      </c>
      <c r="Q20" s="147"/>
    </row>
    <row r="21" spans="1:18" hidden="1">
      <c r="A21" s="1310"/>
      <c r="B21" s="1311"/>
      <c r="C21" s="1312"/>
      <c r="D21" s="1221"/>
      <c r="E21" s="1303"/>
      <c r="F21" s="1303"/>
      <c r="G21" s="134" t="str">
        <f>IF('評定点一覧(第1G用_Ｒ６年度3年用)'!P62="","",'評定点一覧(第1G用_Ｒ６年度3年用)'!P62)</f>
        <v/>
      </c>
      <c r="H21" s="135" t="str">
        <f>IF('評定点一覧(第1G用_Ｒ６年度3年用)'!P64="","",'評定点一覧(第1G用_Ｒ６年度3年用)'!P64)</f>
        <v/>
      </c>
      <c r="I21" s="135" t="str">
        <f>IF('評定点一覧(第1G用_Ｒ６年度3年用)'!P66="","",'評定点一覧(第1G用_Ｒ６年度3年用)'!P66)</f>
        <v/>
      </c>
      <c r="J21" s="135" t="str">
        <f>IF('評定点一覧(第1G用_Ｒ６年度3年用)'!P68="","",'評定点一覧(第1G用_Ｒ６年度3年用)'!P68)</f>
        <v/>
      </c>
      <c r="K21" s="135" t="str">
        <f>IF('評定点一覧(第1G用_Ｒ６年度3年用)'!P70="","",'評定点一覧(第1G用_Ｒ６年度3年用)'!P70)</f>
        <v/>
      </c>
      <c r="L21" s="135" t="str">
        <f>IF('評定点一覧(第1G用_Ｒ６年度3年用)'!P72="","",'評定点一覧(第1G用_Ｒ６年度3年用)'!P72)</f>
        <v/>
      </c>
      <c r="M21" s="135" t="str">
        <f>IF('評定点一覧(第1G用_Ｒ６年度3年用)'!P74="","",'評定点一覧(第1G用_Ｒ６年度3年用)'!P74)</f>
        <v/>
      </c>
      <c r="N21" s="135" t="str">
        <f>IF('評定点一覧(第1G用_Ｒ６年度3年用)'!P76="","",'評定点一覧(第1G用_Ｒ６年度3年用)'!P76)</f>
        <v/>
      </c>
      <c r="O21" s="135" t="str">
        <f>IF('評定点一覧(第1G用_Ｒ６年度3年用)'!P78="","",'評定点一覧(第1G用_Ｒ６年度3年用)'!P78)</f>
        <v/>
      </c>
      <c r="P21" s="136" t="str">
        <f>IF('評定点一覧(第1G用_Ｒ６年度3年用)'!P80="","",'評定点一覧(第1G用_Ｒ６年度3年用)'!P80)</f>
        <v/>
      </c>
      <c r="Q21" s="147"/>
    </row>
    <row r="22" spans="1:18" hidden="1">
      <c r="A22" s="1310"/>
      <c r="B22" s="1311"/>
      <c r="C22" s="1312"/>
      <c r="D22" s="1221"/>
      <c r="E22" s="1303"/>
      <c r="F22" s="1303"/>
      <c r="G22" s="134" t="str">
        <f>IF('評定点一覧(第1G用_Ｒ６年度3年用)'!P82="","",'評定点一覧(第1G用_Ｒ６年度3年用)'!P82)</f>
        <v/>
      </c>
      <c r="H22" s="135" t="str">
        <f>IF('評定点一覧(第1G用_Ｒ６年度3年用)'!P84="","",'評定点一覧(第1G用_Ｒ６年度3年用)'!P84)</f>
        <v/>
      </c>
      <c r="I22" s="135" t="str">
        <f>IF('評定点一覧(第1G用_Ｒ６年度3年用)'!P86="","",'評定点一覧(第1G用_Ｒ６年度3年用)'!P86)</f>
        <v/>
      </c>
      <c r="J22" s="135" t="str">
        <f>IF('評定点一覧(第1G用_Ｒ６年度3年用)'!P88="","",'評定点一覧(第1G用_Ｒ６年度3年用)'!P88)</f>
        <v/>
      </c>
      <c r="K22" s="135" t="str">
        <f>IF('評定点一覧(第1G用_Ｒ６年度3年用)'!P90="","",'評定点一覧(第1G用_Ｒ６年度3年用)'!P90)</f>
        <v/>
      </c>
      <c r="L22" s="135" t="str">
        <f>IF('評定点一覧(第1G用_Ｒ６年度3年用)'!P92="","",'評定点一覧(第1G用_Ｒ６年度3年用)'!P92)</f>
        <v/>
      </c>
      <c r="M22" s="135" t="str">
        <f>IF('評定点一覧(第1G用_Ｒ６年度3年用)'!P94="","",'評定点一覧(第1G用_Ｒ６年度3年用)'!P94)</f>
        <v/>
      </c>
      <c r="N22" s="135" t="str">
        <f>IF('評定点一覧(第1G用_Ｒ６年度3年用)'!P96="","",'評定点一覧(第1G用_Ｒ６年度3年用)'!P96)</f>
        <v/>
      </c>
      <c r="O22" s="135" t="str">
        <f>IF('評定点一覧(第1G用_Ｒ６年度3年用)'!P98="","",'評定点一覧(第1G用_Ｒ６年度3年用)'!P98)</f>
        <v/>
      </c>
      <c r="P22" s="136" t="str">
        <f>IF('評定点一覧(第1G用_Ｒ６年度3年用)'!P100="","",'評定点一覧(第1G用_Ｒ６年度3年用)'!P100)</f>
        <v/>
      </c>
      <c r="Q22" s="147"/>
    </row>
    <row r="23" spans="1:18" hidden="1">
      <c r="A23" s="1310"/>
      <c r="B23" s="1311"/>
      <c r="C23" s="1312"/>
      <c r="D23" s="1221"/>
      <c r="E23" s="1303"/>
      <c r="F23" s="1303"/>
      <c r="G23" s="134" t="str">
        <f>IF('評定点一覧(第1G用_Ｒ６年度3年用)'!P114="","",'評定点一覧(第1G用_Ｒ６年度3年用)'!P114)</f>
        <v/>
      </c>
      <c r="H23" s="135" t="str">
        <f>IF('評定点一覧(第1G用_Ｒ６年度3年用)'!P116="","",'評定点一覧(第1G用_Ｒ６年度3年用)'!P116)</f>
        <v/>
      </c>
      <c r="I23" s="135" t="str">
        <f>IF('評定点一覧(第1G用_Ｒ６年度3年用)'!P118="","",'評定点一覧(第1G用_Ｒ６年度3年用)'!P118)</f>
        <v/>
      </c>
      <c r="J23" s="135" t="str">
        <f>IF('評定点一覧(第1G用_Ｒ６年度3年用)'!P120="","",'評定点一覧(第1G用_Ｒ６年度3年用)'!P120)</f>
        <v/>
      </c>
      <c r="K23" s="135" t="str">
        <f>IF('評定点一覧(第1G用_Ｒ６年度3年用)'!P122="","",'評定点一覧(第1G用_Ｒ６年度3年用)'!P122)</f>
        <v/>
      </c>
      <c r="L23" s="135" t="str">
        <f>IF('評定点一覧(第1G用_Ｒ６年度3年用)'!P124="","",'評定点一覧(第1G用_Ｒ６年度3年用)'!P124)</f>
        <v/>
      </c>
      <c r="M23" s="135" t="str">
        <f>IF('評定点一覧(第1G用_Ｒ６年度3年用)'!P126="","",'評定点一覧(第1G用_Ｒ６年度3年用)'!P126)</f>
        <v/>
      </c>
      <c r="N23" s="135" t="str">
        <f>IF('評定点一覧(第1G用_Ｒ６年度3年用)'!P128="","",'評定点一覧(第1G用_Ｒ６年度3年用)'!P128)</f>
        <v/>
      </c>
      <c r="O23" s="135" t="str">
        <f>IF('評定点一覧(第1G用_Ｒ６年度3年用)'!P130="","",'評定点一覧(第1G用_Ｒ６年度3年用)'!P130)</f>
        <v/>
      </c>
      <c r="P23" s="136" t="str">
        <f>IF('評定点一覧(第1G用_Ｒ６年度3年用)'!P132="","",'評定点一覧(第1G用_Ｒ６年度3年用)'!P132)</f>
        <v/>
      </c>
      <c r="Q23" s="147"/>
    </row>
    <row r="24" spans="1:18" hidden="1">
      <c r="A24" s="1310"/>
      <c r="B24" s="1311"/>
      <c r="C24" s="1312"/>
      <c r="D24" s="1221"/>
      <c r="E24" s="1303"/>
      <c r="F24" s="1303"/>
      <c r="G24" s="137" t="str">
        <f>IF('評定点一覧(第1G用_Ｒ６年度3年用)'!P134="","",'評定点一覧(第1G用_Ｒ６年度3年用)'!P134)</f>
        <v/>
      </c>
      <c r="H24" s="138" t="str">
        <f>IF('評定点一覧(第1G用_Ｒ６年度3年用)'!P136="","",'評定点一覧(第1G用_Ｒ６年度3年用)'!P136)</f>
        <v/>
      </c>
      <c r="I24" s="138" t="str">
        <f>IF('評定点一覧(第1G用_Ｒ６年度3年用)'!P138="","",'評定点一覧(第1G用_Ｒ６年度3年用)'!P138)</f>
        <v/>
      </c>
      <c r="J24" s="138" t="str">
        <f>IF('評定点一覧(第1G用_Ｒ６年度3年用)'!P140="","",'評定点一覧(第1G用_Ｒ６年度3年用)'!P140)</f>
        <v/>
      </c>
      <c r="K24" s="138" t="str">
        <f>IF('評定点一覧(第1G用_Ｒ６年度3年用)'!P142="","",'評定点一覧(第1G用_Ｒ６年度3年用)'!P142)</f>
        <v/>
      </c>
      <c r="L24" s="138" t="str">
        <f>IF('評定点一覧(第1G用_Ｒ６年度3年用)'!P144="","",'評定点一覧(第1G用_Ｒ６年度3年用)'!P144)</f>
        <v/>
      </c>
      <c r="M24" s="138" t="str">
        <f>IF('評定点一覧(第1G用_Ｒ６年度3年用)'!P146="","",'評定点一覧(第1G用_Ｒ６年度3年用)'!P146)</f>
        <v/>
      </c>
      <c r="N24" s="138" t="str">
        <f>IF('評定点一覧(第1G用_Ｒ６年度3年用)'!P148="","",'評定点一覧(第1G用_Ｒ６年度3年用)'!P148)</f>
        <v/>
      </c>
      <c r="O24" s="138" t="str">
        <f>IF('評定点一覧(第1G用_Ｒ６年度3年用)'!P150="","",'評定点一覧(第1G用_Ｒ６年度3年用)'!P150)</f>
        <v/>
      </c>
      <c r="P24" s="139" t="str">
        <f>IF('評定点一覧(第1G用_Ｒ６年度3年用)'!P152="","",'評定点一覧(第1G用_Ｒ６年度3年用)'!P152)</f>
        <v/>
      </c>
      <c r="Q24" s="147"/>
    </row>
    <row r="25" spans="1:18" hidden="1">
      <c r="A25" s="1310"/>
      <c r="B25" s="1311"/>
      <c r="C25" s="1312"/>
      <c r="D25" s="1221" t="s">
        <v>1693</v>
      </c>
      <c r="E25" s="1303"/>
      <c r="F25" s="1303"/>
      <c r="G25" s="128" t="str">
        <f>IF('評定点一覧(第1G用_R７年度3年用)'!P10="","",'評定点一覧(第1G用_R７年度3年用)'!P10)</f>
        <v/>
      </c>
      <c r="H25" s="129" t="str">
        <f>IF('評定点一覧(第1G用_R７年度3年用)'!P12="","",'評定点一覧(第1G用_R７年度3年用)'!P12)</f>
        <v/>
      </c>
      <c r="I25" s="129" t="str">
        <f>IF('評定点一覧(第1G用_R７年度3年用)'!P14="","",'評定点一覧(第1G用_R７年度3年用)'!P14)</f>
        <v/>
      </c>
      <c r="J25" s="129" t="str">
        <f>IF('評定点一覧(第1G用_R７年度3年用)'!P16="","",'評定点一覧(第1G用_R７年度3年用)'!P16)</f>
        <v/>
      </c>
      <c r="K25" s="129" t="str">
        <f>IF('評定点一覧(第1G用_R７年度3年用)'!P18="","",'評定点一覧(第1G用_R７年度3年用)'!P18)</f>
        <v/>
      </c>
      <c r="L25" s="129" t="str">
        <f>IF('評定点一覧(第1G用_R７年度3年用)'!P20="","",'評定点一覧(第1G用_R７年度3年用)'!P20)</f>
        <v/>
      </c>
      <c r="M25" s="129" t="str">
        <f>IF('評定点一覧(第1G用_R７年度3年用)'!P22="","",'評定点一覧(第1G用_R７年度3年用)'!P22)</f>
        <v/>
      </c>
      <c r="N25" s="129" t="str">
        <f>IF('評定点一覧(第1G用_R７年度3年用)'!P24="","",'評定点一覧(第1G用_R７年度3年用)'!P24)</f>
        <v/>
      </c>
      <c r="O25" s="129" t="str">
        <f>IF('評定点一覧(第1G用_R７年度3年用)'!P26="","",'評定点一覧(第1G用_R７年度3年用)'!P26)</f>
        <v/>
      </c>
      <c r="P25" s="130" t="str">
        <f>IF('評定点一覧(第1G用_R７年度3年用)'!P28="","",'評定点一覧(第1G用_R７年度3年用)'!P28)</f>
        <v/>
      </c>
      <c r="Q25" s="147"/>
    </row>
    <row r="26" spans="1:18" hidden="1">
      <c r="A26" s="1310"/>
      <c r="B26" s="1311"/>
      <c r="C26" s="1312"/>
      <c r="D26" s="1221"/>
      <c r="E26" s="1303"/>
      <c r="F26" s="1303"/>
      <c r="G26" s="131" t="str">
        <f>IF('評定点一覧(第1G用_R７年度3年用)'!P30="","",'評定点一覧(第1G用_R７年度3年用)'!P30)</f>
        <v/>
      </c>
      <c r="H26" s="132" t="str">
        <f>IF('評定点一覧(第1G用_R７年度3年用)'!P32="","",'評定点一覧(第1G用_R７年度3年用)'!P32)</f>
        <v/>
      </c>
      <c r="I26" s="132" t="str">
        <f>IF('評定点一覧(第1G用_R７年度3年用)'!P34="","",'評定点一覧(第1G用_R７年度3年用)'!P34)</f>
        <v/>
      </c>
      <c r="J26" s="132" t="str">
        <f>IF('評定点一覧(第1G用_R７年度3年用)'!P36="","",'評定点一覧(第1G用_R７年度3年用)'!P36)</f>
        <v/>
      </c>
      <c r="K26" s="132" t="str">
        <f>IF('評定点一覧(第1G用_R７年度3年用)'!P38="","",'評定点一覧(第1G用_R７年度3年用)'!P38)</f>
        <v/>
      </c>
      <c r="L26" s="132" t="str">
        <f>IF('評定点一覧(第1G用_R７年度3年用)'!P40="","",'評定点一覧(第1G用_R７年度3年用)'!P40)</f>
        <v/>
      </c>
      <c r="M26" s="132" t="str">
        <f>IF('評定点一覧(第1G用_R７年度3年用)'!P42="","",'評定点一覧(第1G用_R７年度3年用)'!P42)</f>
        <v/>
      </c>
      <c r="N26" s="132" t="str">
        <f>IF('評定点一覧(第1G用_R７年度3年用)'!P44="","",'評定点一覧(第1G用_R７年度3年用)'!P44)</f>
        <v/>
      </c>
      <c r="O26" s="132" t="str">
        <f>IF('評定点一覧(第1G用_R７年度3年用)'!P46="","",'評定点一覧(第1G用_R７年度3年用)'!P46)</f>
        <v/>
      </c>
      <c r="P26" s="133" t="str">
        <f>IF('評定点一覧(第1G用_R７年度3年用)'!P48="","",'評定点一覧(第1G用_R７年度3年用)'!P48)</f>
        <v/>
      </c>
      <c r="Q26" s="147"/>
    </row>
    <row r="27" spans="1:18" hidden="1">
      <c r="A27" s="1310"/>
      <c r="B27" s="1311"/>
      <c r="C27" s="1312"/>
      <c r="D27" s="1221"/>
      <c r="E27" s="1303"/>
      <c r="F27" s="1303"/>
      <c r="G27" s="134" t="str">
        <f>IF('評定点一覧(第1G用_R７年度3年用)'!P62="","",'評定点一覧(第1G用_R７年度3年用)'!P62)</f>
        <v/>
      </c>
      <c r="H27" s="135" t="str">
        <f>IF('評定点一覧(第1G用_R７年度3年用)'!P64="","",'評定点一覧(第1G用_R７年度3年用)'!P64)</f>
        <v/>
      </c>
      <c r="I27" s="135" t="str">
        <f>IF('評定点一覧(第1G用_R７年度3年用)'!P66="","",'評定点一覧(第1G用_R７年度3年用)'!P66)</f>
        <v/>
      </c>
      <c r="J27" s="135" t="str">
        <f>IF('評定点一覧(第1G用_R７年度3年用)'!P68="","",'評定点一覧(第1G用_R７年度3年用)'!P68)</f>
        <v/>
      </c>
      <c r="K27" s="135" t="str">
        <f>IF('評定点一覧(第1G用_R７年度3年用)'!P70="","",'評定点一覧(第1G用_R７年度3年用)'!P70)</f>
        <v/>
      </c>
      <c r="L27" s="135" t="str">
        <f>IF('評定点一覧(第1G用_R７年度3年用)'!P72="","",'評定点一覧(第1G用_R７年度3年用)'!P72)</f>
        <v/>
      </c>
      <c r="M27" s="135" t="str">
        <f>IF('評定点一覧(第1G用_R７年度3年用)'!P74="","",'評定点一覧(第1G用_R７年度3年用)'!P74)</f>
        <v/>
      </c>
      <c r="N27" s="135" t="str">
        <f>IF('評定点一覧(第1G用_R７年度3年用)'!P76="","",'評定点一覧(第1G用_R７年度3年用)'!P76)</f>
        <v/>
      </c>
      <c r="O27" s="135" t="str">
        <f>IF('評定点一覧(第1G用_R７年度3年用)'!P78="","",'評定点一覧(第1G用_R７年度3年用)'!P78)</f>
        <v/>
      </c>
      <c r="P27" s="136" t="str">
        <f>IF('評定点一覧(第1G用_R７年度3年用)'!P80="","",'評定点一覧(第1G用_R７年度3年用)'!P80)</f>
        <v/>
      </c>
      <c r="Q27" s="147"/>
    </row>
    <row r="28" spans="1:18" hidden="1">
      <c r="A28" s="1310"/>
      <c r="B28" s="1311"/>
      <c r="C28" s="1312"/>
      <c r="D28" s="1221"/>
      <c r="E28" s="1303"/>
      <c r="F28" s="1303"/>
      <c r="G28" s="134" t="str">
        <f>IF('評定点一覧(第1G用_R７年度3年用)'!P82="","",'評定点一覧(第1G用_R７年度3年用)'!P82)</f>
        <v/>
      </c>
      <c r="H28" s="135" t="str">
        <f>IF('評定点一覧(第1G用_R７年度3年用)'!P84="","",'評定点一覧(第1G用_R７年度3年用)'!P84)</f>
        <v/>
      </c>
      <c r="I28" s="135" t="str">
        <f>IF('評定点一覧(第1G用_R７年度3年用)'!P86="","",'評定点一覧(第1G用_R７年度3年用)'!P86)</f>
        <v/>
      </c>
      <c r="J28" s="135" t="str">
        <f>IF('評定点一覧(第1G用_R７年度3年用)'!P88="","",'評定点一覧(第1G用_R７年度3年用)'!P88)</f>
        <v/>
      </c>
      <c r="K28" s="135" t="str">
        <f>IF('評定点一覧(第1G用_R７年度3年用)'!P90="","",'評定点一覧(第1G用_R７年度3年用)'!P90)</f>
        <v/>
      </c>
      <c r="L28" s="135" t="str">
        <f>IF('評定点一覧(第1G用_R７年度3年用)'!P92="","",'評定点一覧(第1G用_R７年度3年用)'!P92)</f>
        <v/>
      </c>
      <c r="M28" s="135" t="str">
        <f>IF('評定点一覧(第1G用_R７年度3年用)'!P94="","",'評定点一覧(第1G用_R７年度3年用)'!P94)</f>
        <v/>
      </c>
      <c r="N28" s="135" t="str">
        <f>IF('評定点一覧(第1G用_R７年度3年用)'!P96="","",'評定点一覧(第1G用_R７年度3年用)'!P96)</f>
        <v/>
      </c>
      <c r="O28" s="135" t="str">
        <f>IF('評定点一覧(第1G用_R７年度3年用)'!P98="","",'評定点一覧(第1G用_R７年度3年用)'!P98)</f>
        <v/>
      </c>
      <c r="P28" s="136" t="str">
        <f>IF('評定点一覧(第1G用_R７年度3年用)'!P100="","",'評定点一覧(第1G用_R７年度3年用)'!P100)</f>
        <v/>
      </c>
      <c r="Q28" s="147"/>
    </row>
    <row r="29" spans="1:18" hidden="1">
      <c r="A29" s="1310"/>
      <c r="B29" s="1311"/>
      <c r="C29" s="1312"/>
      <c r="D29" s="1221"/>
      <c r="E29" s="1303"/>
      <c r="F29" s="1303"/>
      <c r="G29" s="134" t="str">
        <f>IF('評定点一覧(第1G用_R７年度3年用)'!P114="","",'評定点一覧(第1G用_R７年度3年用)'!P114)</f>
        <v/>
      </c>
      <c r="H29" s="135" t="str">
        <f>IF('評定点一覧(第1G用_R７年度3年用)'!P116="","",'評定点一覧(第1G用_R７年度3年用)'!P116)</f>
        <v/>
      </c>
      <c r="I29" s="135" t="str">
        <f>IF('評定点一覧(第1G用_R７年度3年用)'!P118="","",'評定点一覧(第1G用_R７年度3年用)'!P118)</f>
        <v/>
      </c>
      <c r="J29" s="135" t="str">
        <f>IF('評定点一覧(第1G用_R７年度3年用)'!P120="","",'評定点一覧(第1G用_R７年度3年用)'!P120)</f>
        <v/>
      </c>
      <c r="K29" s="135" t="str">
        <f>IF('評定点一覧(第1G用_R７年度3年用)'!P122="","",'評定点一覧(第1G用_R７年度3年用)'!P122)</f>
        <v/>
      </c>
      <c r="L29" s="135" t="str">
        <f>IF('評定点一覧(第1G用_R７年度3年用)'!P124="","",'評定点一覧(第1G用_R７年度3年用)'!P124)</f>
        <v/>
      </c>
      <c r="M29" s="135" t="str">
        <f>IF('評定点一覧(第1G用_R７年度3年用)'!P126="","",'評定点一覧(第1G用_R７年度3年用)'!P126)</f>
        <v/>
      </c>
      <c r="N29" s="135" t="str">
        <f>IF('評定点一覧(第1G用_R７年度3年用)'!P128="","",'評定点一覧(第1G用_R７年度3年用)'!P128)</f>
        <v/>
      </c>
      <c r="O29" s="135" t="str">
        <f>IF('評定点一覧(第1G用_R７年度3年用)'!P130="","",'評定点一覧(第1G用_R７年度3年用)'!P130)</f>
        <v/>
      </c>
      <c r="P29" s="136" t="str">
        <f>IF('評定点一覧(第1G用_R７年度3年用)'!P132="","",'評定点一覧(第1G用_R７年度3年用)'!P132)</f>
        <v/>
      </c>
      <c r="Q29" s="147"/>
    </row>
    <row r="30" spans="1:18" hidden="1">
      <c r="A30" s="1313"/>
      <c r="B30" s="1314"/>
      <c r="C30" s="1315"/>
      <c r="D30" s="1221"/>
      <c r="E30" s="1303"/>
      <c r="F30" s="1303"/>
      <c r="G30" s="137" t="str">
        <f>IF('評定点一覧(第1G用_R７年度3年用)'!P134="","",'評定点一覧(第1G用_R７年度3年用)'!P134)</f>
        <v/>
      </c>
      <c r="H30" s="138" t="str">
        <f>IF('評定点一覧(第1G用_R７年度3年用)'!P136="","",'評定点一覧(第1G用_R７年度3年用)'!P136)</f>
        <v/>
      </c>
      <c r="I30" s="138" t="str">
        <f>IF('評定点一覧(第1G用_R７年度3年用)'!P138="","",'評定点一覧(第1G用_R７年度3年用)'!P138)</f>
        <v/>
      </c>
      <c r="J30" s="138" t="str">
        <f>IF('評定点一覧(第1G用_R７年度3年用)'!P140="","",'評定点一覧(第1G用_R７年度3年用)'!P140)</f>
        <v/>
      </c>
      <c r="K30" s="138" t="str">
        <f>IF('評定点一覧(第1G用_R７年度3年用)'!P142="","",'評定点一覧(第1G用_R７年度3年用)'!P142)</f>
        <v/>
      </c>
      <c r="L30" s="138" t="str">
        <f>IF('評定点一覧(第1G用_R７年度3年用)'!P144="","",'評定点一覧(第1G用_R７年度3年用)'!P144)</f>
        <v/>
      </c>
      <c r="M30" s="138" t="str">
        <f>IF('評定点一覧(第1G用_R７年度3年用)'!P146="","",'評定点一覧(第1G用_R７年度3年用)'!P146)</f>
        <v/>
      </c>
      <c r="N30" s="138" t="str">
        <f>IF('評定点一覧(第1G用_R７年度3年用)'!P148="","",'評定点一覧(第1G用_R７年度3年用)'!P148)</f>
        <v/>
      </c>
      <c r="O30" s="138" t="str">
        <f>IF('評定点一覧(第1G用_R７年度3年用)'!P150="","",'評定点一覧(第1G用_R７年度3年用)'!P150)</f>
        <v/>
      </c>
      <c r="P30" s="139" t="str">
        <f>IF('評定点一覧(第1G用_R７年度3年用)'!P152="","",'評定点一覧(第1G用_R７年度3年用)'!P152)</f>
        <v/>
      </c>
      <c r="Q30" s="147"/>
    </row>
    <row r="31" spans="1:18">
      <c r="A31" s="117" t="s">
        <v>18</v>
      </c>
      <c r="D31" s="81"/>
      <c r="E31" s="81"/>
      <c r="F31" s="81"/>
      <c r="G31" s="1305" t="str">
        <f>IF((COUNTA(G13:P30)-COUNTBLANK(G13:P30))=0,"",COUNTA(G13:P30)-COUNTBLANK(G13:P30))</f>
        <v/>
      </c>
      <c r="H31" s="1306"/>
      <c r="I31" s="278" t="s">
        <v>217</v>
      </c>
      <c r="J31" s="1300" t="str">
        <f>IF(OR(G31="",G31=0),"",ROUND(AVERAGE(G13:P30),1))</f>
        <v/>
      </c>
      <c r="K31" s="1301"/>
      <c r="L31" s="1302" t="s">
        <v>857</v>
      </c>
      <c r="M31" s="1302"/>
      <c r="N31" s="1302"/>
      <c r="O31" s="1302"/>
      <c r="P31" s="1271"/>
      <c r="Q31" s="2"/>
    </row>
    <row r="32" spans="1:18">
      <c r="A32" s="162"/>
      <c r="B32" s="162"/>
      <c r="C32" s="162"/>
      <c r="D32" s="166"/>
      <c r="E32" s="166"/>
      <c r="F32" s="166"/>
      <c r="G32" s="166"/>
      <c r="H32" s="166"/>
      <c r="I32" s="166"/>
      <c r="J32" s="166"/>
      <c r="K32" s="166"/>
      <c r="L32" s="166"/>
      <c r="M32" s="166"/>
      <c r="N32" s="166"/>
      <c r="O32" s="166"/>
      <c r="P32" s="166"/>
      <c r="Q32" s="2"/>
      <c r="R32" s="109" t="s">
        <v>435</v>
      </c>
    </row>
    <row r="33" spans="1:33">
      <c r="A33" s="81"/>
      <c r="B33" s="81"/>
      <c r="C33" s="81"/>
      <c r="D33" s="2"/>
      <c r="E33" s="2"/>
      <c r="F33" s="2"/>
      <c r="G33" s="2"/>
      <c r="H33" s="2"/>
      <c r="I33" s="2"/>
      <c r="J33" s="2"/>
      <c r="K33" s="2"/>
      <c r="L33" s="2"/>
      <c r="M33" s="2"/>
      <c r="N33" s="2"/>
      <c r="O33" s="2"/>
      <c r="P33" s="2"/>
      <c r="Q33" s="2"/>
      <c r="R33" s="109" t="s">
        <v>436</v>
      </c>
    </row>
    <row r="34" spans="1:33">
      <c r="A34" s="81"/>
      <c r="B34" s="81"/>
      <c r="C34" s="81"/>
      <c r="D34" s="2"/>
      <c r="E34" s="2"/>
      <c r="F34" s="2"/>
      <c r="G34" s="2"/>
      <c r="H34" s="2"/>
      <c r="I34" s="2"/>
      <c r="J34" s="2"/>
      <c r="K34" s="2"/>
      <c r="L34" s="2"/>
      <c r="M34" s="2"/>
      <c r="N34" s="2"/>
      <c r="O34" s="2"/>
      <c r="P34" s="2"/>
      <c r="Q34" s="2"/>
      <c r="R34" s="109" t="s">
        <v>961</v>
      </c>
    </row>
    <row r="35" spans="1:33">
      <c r="A35" s="1299" t="s">
        <v>811</v>
      </c>
      <c r="B35" s="1299"/>
      <c r="C35" s="1299"/>
      <c r="D35" s="1299"/>
      <c r="E35" s="1299"/>
      <c r="F35" s="1299"/>
      <c r="G35" s="1299"/>
      <c r="H35" s="1299"/>
      <c r="I35" s="1299"/>
      <c r="J35" s="1299"/>
      <c r="K35" s="1298" t="str">
        <f>IF(企業入力シート!C48="","",企業入力シート!C48)</f>
        <v>△△建設</v>
      </c>
      <c r="L35" s="1298"/>
      <c r="M35" s="1298"/>
      <c r="N35" s="1298"/>
      <c r="O35" s="1298"/>
      <c r="P35" s="1298"/>
      <c r="Q35" s="2"/>
    </row>
    <row r="36" spans="1:33">
      <c r="A36" s="1307" t="s">
        <v>17</v>
      </c>
      <c r="B36" s="1308"/>
      <c r="C36" s="1309"/>
      <c r="D36" s="1221" t="s">
        <v>1692</v>
      </c>
      <c r="E36" s="1303"/>
      <c r="F36" s="1303"/>
      <c r="G36" s="128" t="str">
        <f>IF('評定点一覧(第2G用_Ｒ５年度3年用)'!P10="","",'評定点一覧(第2G用_Ｒ５年度3年用)'!P10)</f>
        <v/>
      </c>
      <c r="H36" s="129" t="str">
        <f>IF('評定点一覧(第2G用_Ｒ５年度3年用)'!P12="","",'評定点一覧(第2G用_Ｒ５年度3年用)'!P12)</f>
        <v/>
      </c>
      <c r="I36" s="129" t="str">
        <f>IF('評定点一覧(第2G用_Ｒ５年度3年用)'!P14="","",'評定点一覧(第2G用_Ｒ５年度3年用)'!P14)</f>
        <v/>
      </c>
      <c r="J36" s="129" t="str">
        <f>IF('評定点一覧(第2G用_Ｒ５年度3年用)'!P16="","",'評定点一覧(第2G用_Ｒ５年度3年用)'!P16)</f>
        <v/>
      </c>
      <c r="K36" s="129" t="str">
        <f>IF('評定点一覧(第2G用_Ｒ５年度3年用)'!P18="","",'評定点一覧(第2G用_Ｒ５年度3年用)'!P18)</f>
        <v/>
      </c>
      <c r="L36" s="129" t="str">
        <f>IF('評定点一覧(第2G用_Ｒ５年度3年用)'!P20="","",'評定点一覧(第2G用_Ｒ５年度3年用)'!P20)</f>
        <v/>
      </c>
      <c r="M36" s="129" t="str">
        <f>IF('評定点一覧(第2G用_Ｒ５年度3年用)'!P22="","",'評定点一覧(第2G用_Ｒ５年度3年用)'!P22)</f>
        <v/>
      </c>
      <c r="N36" s="129" t="str">
        <f>IF('評定点一覧(第2G用_Ｒ５年度3年用)'!P24="","",'評定点一覧(第2G用_Ｒ５年度3年用)'!P24)</f>
        <v/>
      </c>
      <c r="O36" s="129" t="str">
        <f>IF('評定点一覧(第2G用_Ｒ５年度3年用)'!P26="","",'評定点一覧(第2G用_Ｒ５年度3年用)'!P26)</f>
        <v/>
      </c>
      <c r="P36" s="130" t="str">
        <f>IF('評定点一覧(第2G用_Ｒ５年度3年用)'!P28="","",'評定点一覧(第2G用_Ｒ５年度3年用)'!P28)</f>
        <v/>
      </c>
      <c r="Q36" s="147"/>
    </row>
    <row r="37" spans="1:33">
      <c r="A37" s="1310"/>
      <c r="B37" s="1311"/>
      <c r="C37" s="1312"/>
      <c r="D37" s="1221"/>
      <c r="E37" s="1303"/>
      <c r="F37" s="1303"/>
      <c r="G37" s="131" t="str">
        <f>IF('評定点一覧(第2G用_Ｒ５年度3年用)'!P30="","",'評定点一覧(第2G用_Ｒ５年度3年用)'!P30)</f>
        <v/>
      </c>
      <c r="H37" s="132" t="str">
        <f>IF('評定点一覧(第2G用_Ｒ５年度3年用)'!P32="","",'評定点一覧(第2G用_Ｒ５年度3年用)'!P32)</f>
        <v/>
      </c>
      <c r="I37" s="132" t="str">
        <f>IF('評定点一覧(第2G用_Ｒ５年度3年用)'!P34="","",'評定点一覧(第2G用_Ｒ５年度3年用)'!P34)</f>
        <v/>
      </c>
      <c r="J37" s="132" t="str">
        <f>IF('評定点一覧(第2G用_Ｒ５年度3年用)'!P36="","",'評定点一覧(第2G用_Ｒ５年度3年用)'!P36)</f>
        <v/>
      </c>
      <c r="K37" s="132" t="str">
        <f>IF('評定点一覧(第2G用_Ｒ５年度3年用)'!P38="","",'評定点一覧(第2G用_Ｒ５年度3年用)'!P38)</f>
        <v/>
      </c>
      <c r="L37" s="132" t="str">
        <f>IF('評定点一覧(第2G用_Ｒ５年度3年用)'!P40="","",'評定点一覧(第2G用_Ｒ５年度3年用)'!P40)</f>
        <v/>
      </c>
      <c r="M37" s="132" t="str">
        <f>IF('評定点一覧(第2G用_Ｒ５年度3年用)'!P42="","",'評定点一覧(第2G用_Ｒ５年度3年用)'!P42)</f>
        <v/>
      </c>
      <c r="N37" s="132" t="str">
        <f>IF('評定点一覧(第2G用_Ｒ５年度3年用)'!P44="","",'評定点一覧(第2G用_Ｒ５年度3年用)'!P44)</f>
        <v/>
      </c>
      <c r="O37" s="132" t="str">
        <f>IF('評定点一覧(第2G用_Ｒ５年度3年用)'!P46="","",'評定点一覧(第2G用_Ｒ５年度3年用)'!P46)</f>
        <v/>
      </c>
      <c r="P37" s="133" t="str">
        <f>IF('評定点一覧(第2G用_Ｒ５年度3年用)'!P48="","",'評定点一覧(第2G用_Ｒ５年度3年用)'!P48)</f>
        <v/>
      </c>
      <c r="Q37" s="147"/>
    </row>
    <row r="38" spans="1:33">
      <c r="A38" s="1310"/>
      <c r="B38" s="1311"/>
      <c r="C38" s="1312"/>
      <c r="D38" s="1221"/>
      <c r="E38" s="1303"/>
      <c r="F38" s="1303"/>
      <c r="G38" s="134" t="str">
        <f>IF('評定点一覧(第2G用_Ｒ５年度3年用)'!P62="","",'評定点一覧(第2G用_Ｒ５年度3年用)'!P62)</f>
        <v/>
      </c>
      <c r="H38" s="135" t="str">
        <f>IF('評定点一覧(第2G用_Ｒ５年度3年用)'!P64="","",'評定点一覧(第2G用_Ｒ５年度3年用)'!P64)</f>
        <v/>
      </c>
      <c r="I38" s="135" t="str">
        <f>IF('評定点一覧(第2G用_Ｒ５年度3年用)'!P66="","",'評定点一覧(第2G用_Ｒ５年度3年用)'!P66)</f>
        <v/>
      </c>
      <c r="J38" s="135" t="str">
        <f>IF('評定点一覧(第2G用_Ｒ５年度3年用)'!P68="","",'評定点一覧(第2G用_Ｒ５年度3年用)'!P68)</f>
        <v/>
      </c>
      <c r="K38" s="135" t="str">
        <f>IF('評定点一覧(第2G用_Ｒ５年度3年用)'!P70="","",'評定点一覧(第2G用_Ｒ５年度3年用)'!P70)</f>
        <v/>
      </c>
      <c r="L38" s="135" t="str">
        <f>IF('評定点一覧(第2G用_Ｒ５年度3年用)'!P72="","",'評定点一覧(第2G用_Ｒ５年度3年用)'!P72)</f>
        <v/>
      </c>
      <c r="M38" s="135" t="str">
        <f>IF('評定点一覧(第2G用_Ｒ５年度3年用)'!P74="","",'評定点一覧(第2G用_Ｒ５年度3年用)'!P74)</f>
        <v/>
      </c>
      <c r="N38" s="135" t="str">
        <f>IF('評定点一覧(第2G用_Ｒ５年度3年用)'!P76="","",'評定点一覧(第2G用_Ｒ５年度3年用)'!P76)</f>
        <v/>
      </c>
      <c r="O38" s="135" t="str">
        <f>IF('評定点一覧(第2G用_Ｒ５年度3年用)'!P78="","",'評定点一覧(第2G用_Ｒ５年度3年用)'!P78)</f>
        <v/>
      </c>
      <c r="P38" s="136" t="str">
        <f>IF('評定点一覧(第2G用_Ｒ５年度3年用)'!P80="","",'評定点一覧(第2G用_Ｒ５年度3年用)'!P80)</f>
        <v/>
      </c>
      <c r="Q38" s="147"/>
      <c r="T38" s="161"/>
      <c r="U38" s="161"/>
      <c r="V38" s="161"/>
      <c r="W38" s="161"/>
      <c r="X38" s="161"/>
      <c r="Y38" s="161"/>
      <c r="Z38" s="161"/>
      <c r="AA38" s="161"/>
      <c r="AB38" s="161"/>
      <c r="AC38" s="161"/>
      <c r="AD38" s="161"/>
      <c r="AE38" s="161"/>
      <c r="AF38" s="161"/>
      <c r="AG38" s="161"/>
    </row>
    <row r="39" spans="1:33">
      <c r="A39" s="1310"/>
      <c r="B39" s="1311"/>
      <c r="C39" s="1312"/>
      <c r="D39" s="1221"/>
      <c r="E39" s="1303"/>
      <c r="F39" s="1303"/>
      <c r="G39" s="134" t="str">
        <f>IF('評定点一覧(第2G用_Ｒ５年度3年用)'!P82="","",'評定点一覧(第2G用_Ｒ５年度3年用)'!P82)</f>
        <v/>
      </c>
      <c r="H39" s="135" t="str">
        <f>IF('評定点一覧(第2G用_Ｒ５年度3年用)'!P84="","",'評定点一覧(第2G用_Ｒ５年度3年用)'!P84)</f>
        <v/>
      </c>
      <c r="I39" s="135" t="str">
        <f>IF('評定点一覧(第2G用_Ｒ５年度3年用)'!P86="","",'評定点一覧(第2G用_Ｒ５年度3年用)'!P86)</f>
        <v/>
      </c>
      <c r="J39" s="135" t="str">
        <f>IF('評定点一覧(第2G用_Ｒ５年度3年用)'!P88="","",'評定点一覧(第2G用_Ｒ５年度3年用)'!P88)</f>
        <v/>
      </c>
      <c r="K39" s="135" t="str">
        <f>IF('評定点一覧(第2G用_Ｒ５年度3年用)'!P90="","",'評定点一覧(第2G用_Ｒ５年度3年用)'!P90)</f>
        <v/>
      </c>
      <c r="L39" s="135" t="str">
        <f>IF('評定点一覧(第2G用_Ｒ５年度3年用)'!P92="","",'評定点一覧(第2G用_Ｒ５年度3年用)'!P92)</f>
        <v/>
      </c>
      <c r="M39" s="135" t="str">
        <f>IF('評定点一覧(第2G用_Ｒ５年度3年用)'!P94="","",'評定点一覧(第2G用_Ｒ５年度3年用)'!P94)</f>
        <v/>
      </c>
      <c r="N39" s="135" t="str">
        <f>IF('評定点一覧(第2G用_Ｒ５年度3年用)'!P96="","",'評定点一覧(第2G用_Ｒ５年度3年用)'!P96)</f>
        <v/>
      </c>
      <c r="O39" s="135" t="str">
        <f>IF('評定点一覧(第2G用_Ｒ５年度3年用)'!P98="","",'評定点一覧(第2G用_Ｒ５年度3年用)'!P98)</f>
        <v/>
      </c>
      <c r="P39" s="136" t="str">
        <f>IF('評定点一覧(第2G用_Ｒ５年度3年用)'!P100="","",'評定点一覧(第2G用_Ｒ５年度3年用)'!P100)</f>
        <v/>
      </c>
      <c r="Q39" s="147"/>
      <c r="T39" s="161"/>
      <c r="U39" s="161"/>
      <c r="V39" s="161"/>
      <c r="W39" s="161"/>
      <c r="X39" s="161"/>
      <c r="Y39" s="161"/>
      <c r="Z39" s="161"/>
      <c r="AA39" s="161"/>
      <c r="AB39" s="161"/>
      <c r="AC39" s="161"/>
      <c r="AD39" s="161"/>
      <c r="AE39" s="161"/>
      <c r="AF39" s="161"/>
      <c r="AG39" s="161"/>
    </row>
    <row r="40" spans="1:33">
      <c r="A40" s="1310"/>
      <c r="B40" s="1311"/>
      <c r="C40" s="1312"/>
      <c r="D40" s="1221"/>
      <c r="E40" s="1303"/>
      <c r="F40" s="1303"/>
      <c r="G40" s="134" t="str">
        <f>IF('評定点一覧(第2G用_Ｒ５年度3年用)'!P114="","",'評定点一覧(第2G用_Ｒ５年度3年用)'!P114)</f>
        <v/>
      </c>
      <c r="H40" s="135" t="str">
        <f>IF('評定点一覧(第2G用_Ｒ５年度3年用)'!P116="","",'評定点一覧(第2G用_Ｒ５年度3年用)'!P116)</f>
        <v/>
      </c>
      <c r="I40" s="135" t="str">
        <f>IF('評定点一覧(第2G用_Ｒ５年度3年用)'!P118="","",'評定点一覧(第2G用_Ｒ５年度3年用)'!P118)</f>
        <v/>
      </c>
      <c r="J40" s="135" t="str">
        <f>IF('評定点一覧(第2G用_Ｒ５年度3年用)'!P120="","",'評定点一覧(第2G用_Ｒ５年度3年用)'!P120)</f>
        <v/>
      </c>
      <c r="K40" s="135" t="str">
        <f>IF('評定点一覧(第2G用_Ｒ５年度3年用)'!P122="","",'評定点一覧(第2G用_Ｒ５年度3年用)'!P122)</f>
        <v/>
      </c>
      <c r="L40" s="135" t="str">
        <f>IF('評定点一覧(第2G用_Ｒ５年度3年用)'!P124="","",'評定点一覧(第2G用_Ｒ５年度3年用)'!P124)</f>
        <v/>
      </c>
      <c r="M40" s="135" t="str">
        <f>IF('評定点一覧(第2G用_Ｒ５年度3年用)'!P126="","",'評定点一覧(第2G用_Ｒ５年度3年用)'!P126)</f>
        <v/>
      </c>
      <c r="N40" s="135" t="str">
        <f>IF('評定点一覧(第2G用_Ｒ５年度3年用)'!P128="","",'評定点一覧(第2G用_Ｒ５年度3年用)'!P128)</f>
        <v/>
      </c>
      <c r="O40" s="135" t="str">
        <f>IF('評定点一覧(第2G用_Ｒ５年度3年用)'!P130="","",'評定点一覧(第2G用_Ｒ５年度3年用)'!P130)</f>
        <v/>
      </c>
      <c r="P40" s="136" t="str">
        <f>IF('評定点一覧(第2G用_Ｒ５年度3年用)'!P132="","",'評定点一覧(第2G用_Ｒ５年度3年用)'!P132)</f>
        <v/>
      </c>
      <c r="Q40" s="147"/>
      <c r="R40" s="161"/>
      <c r="S40" s="161"/>
      <c r="T40" s="161"/>
      <c r="U40" s="161"/>
      <c r="V40" s="161"/>
      <c r="W40" s="161"/>
    </row>
    <row r="41" spans="1:33">
      <c r="A41" s="1310"/>
      <c r="B41" s="1311"/>
      <c r="C41" s="1312"/>
      <c r="D41" s="1221"/>
      <c r="E41" s="1303"/>
      <c r="F41" s="1303"/>
      <c r="G41" s="137" t="str">
        <f>IF('評定点一覧(第2G用_Ｒ５年度3年用)'!P134="","",'評定点一覧(第2G用_Ｒ５年度3年用)'!P134)</f>
        <v/>
      </c>
      <c r="H41" s="138" t="str">
        <f>IF('評定点一覧(第2G用_Ｒ５年度3年用)'!P136="","",'評定点一覧(第2G用_Ｒ５年度3年用)'!P136)</f>
        <v/>
      </c>
      <c r="I41" s="138" t="str">
        <f>IF('評定点一覧(第2G用_Ｒ５年度3年用)'!P138="","",'評定点一覧(第2G用_Ｒ５年度3年用)'!P138)</f>
        <v/>
      </c>
      <c r="J41" s="138" t="str">
        <f>IF('評定点一覧(第2G用_Ｒ５年度3年用)'!P140="","",'評定点一覧(第2G用_Ｒ５年度3年用)'!P140)</f>
        <v/>
      </c>
      <c r="K41" s="138" t="str">
        <f>IF('評定点一覧(第2G用_Ｒ５年度3年用)'!P142="","",'評定点一覧(第2G用_Ｒ５年度3年用)'!P142)</f>
        <v/>
      </c>
      <c r="L41" s="138" t="str">
        <f>IF('評定点一覧(第2G用_Ｒ５年度3年用)'!P144="","",'評定点一覧(第2G用_Ｒ５年度3年用)'!P144)</f>
        <v/>
      </c>
      <c r="M41" s="138" t="str">
        <f>IF('評定点一覧(第2G用_Ｒ５年度3年用)'!P146="","",'評定点一覧(第2G用_Ｒ５年度3年用)'!P146)</f>
        <v/>
      </c>
      <c r="N41" s="138" t="str">
        <f>IF('評定点一覧(第2G用_Ｒ５年度3年用)'!P148="","",'評定点一覧(第2G用_Ｒ５年度3年用)'!P148)</f>
        <v/>
      </c>
      <c r="O41" s="138" t="str">
        <f>IF('評定点一覧(第2G用_Ｒ５年度3年用)'!P150="","",'評定点一覧(第2G用_Ｒ５年度3年用)'!P150)</f>
        <v/>
      </c>
      <c r="P41" s="139" t="str">
        <f>IF('評定点一覧(第2G用_Ｒ５年度3年用)'!P152="","",'評定点一覧(第2G用_Ｒ５年度3年用)'!P152)</f>
        <v/>
      </c>
      <c r="Q41" s="147"/>
    </row>
    <row r="42" spans="1:33">
      <c r="A42" s="1310"/>
      <c r="B42" s="1311"/>
      <c r="C42" s="1312"/>
      <c r="D42" s="1221" t="s">
        <v>1693</v>
      </c>
      <c r="E42" s="1303"/>
      <c r="F42" s="1303"/>
      <c r="G42" s="128" t="str">
        <f>IF('評定点一覧(第2G用_R６年度3年用)'!P10="","",'評定点一覧(第2G用_R６年度3年用)'!P10)</f>
        <v/>
      </c>
      <c r="H42" s="129" t="str">
        <f>IF('評定点一覧(第2G用_R６年度3年用)'!P12="","",'評定点一覧(第2G用_R６年度3年用)'!P12)</f>
        <v/>
      </c>
      <c r="I42" s="129" t="str">
        <f>IF('評定点一覧(第2G用_R６年度3年用)'!P14="","",'評定点一覧(第2G用_R６年度3年用)'!P14)</f>
        <v/>
      </c>
      <c r="J42" s="129" t="str">
        <f>IF('評定点一覧(第2G用_R６年度3年用)'!P16="","",'評定点一覧(第2G用_R６年度3年用)'!P16)</f>
        <v/>
      </c>
      <c r="K42" s="129" t="str">
        <f>IF('評定点一覧(第2G用_R６年度3年用)'!P18="","",'評定点一覧(第2G用_R６年度3年用)'!P18)</f>
        <v/>
      </c>
      <c r="L42" s="129" t="str">
        <f>IF('評定点一覧(第2G用_R６年度3年用)'!P20="","",'評定点一覧(第2G用_R６年度3年用)'!P20)</f>
        <v/>
      </c>
      <c r="M42" s="129" t="str">
        <f>IF('評定点一覧(第2G用_R６年度3年用)'!P22="","",'評定点一覧(第2G用_R６年度3年用)'!P22)</f>
        <v/>
      </c>
      <c r="N42" s="129" t="str">
        <f>IF('評定点一覧(第2G用_R６年度3年用)'!P24="","",'評定点一覧(第2G用_R６年度3年用)'!P24)</f>
        <v/>
      </c>
      <c r="O42" s="129" t="str">
        <f>IF('評定点一覧(第2G用_R６年度3年用)'!P26="","",'評定点一覧(第2G用_R６年度3年用)'!P26)</f>
        <v/>
      </c>
      <c r="P42" s="130" t="str">
        <f>IF('評定点一覧(第2G用_R６年度3年用)'!P28="","",'評定点一覧(第2G用_R６年度3年用)'!P28)</f>
        <v/>
      </c>
      <c r="Q42" s="147"/>
    </row>
    <row r="43" spans="1:33">
      <c r="A43" s="1310"/>
      <c r="B43" s="1311"/>
      <c r="C43" s="1312"/>
      <c r="D43" s="1221"/>
      <c r="E43" s="1303"/>
      <c r="F43" s="1303"/>
      <c r="G43" s="131" t="str">
        <f>IF('評定点一覧(第2G用_R６年度3年用)'!P30="","",'評定点一覧(第2G用_R６年度3年用)'!P30)</f>
        <v/>
      </c>
      <c r="H43" s="132" t="str">
        <f>IF('評定点一覧(第2G用_R６年度3年用)'!P32="","",'評定点一覧(第2G用_R６年度3年用)'!P32)</f>
        <v/>
      </c>
      <c r="I43" s="132" t="str">
        <f>IF('評定点一覧(第2G用_R６年度3年用)'!P34="","",'評定点一覧(第2G用_R６年度3年用)'!P34)</f>
        <v/>
      </c>
      <c r="J43" s="132" t="str">
        <f>IF('評定点一覧(第2G用_R６年度3年用)'!P36="","",'評定点一覧(第2G用_R６年度3年用)'!P36)</f>
        <v/>
      </c>
      <c r="K43" s="132" t="str">
        <f>IF('評定点一覧(第2G用_R６年度3年用)'!P38="","",'評定点一覧(第2G用_R６年度3年用)'!P38)</f>
        <v/>
      </c>
      <c r="L43" s="132" t="str">
        <f>IF('評定点一覧(第2G用_R６年度3年用)'!P40="","",'評定点一覧(第2G用_R６年度3年用)'!P40)</f>
        <v/>
      </c>
      <c r="M43" s="132" t="str">
        <f>IF('評定点一覧(第2G用_R６年度3年用)'!P42="","",'評定点一覧(第2G用_R６年度3年用)'!P42)</f>
        <v/>
      </c>
      <c r="N43" s="132" t="str">
        <f>IF('評定点一覧(第2G用_R６年度3年用)'!P44="","",'評定点一覧(第2G用_R６年度3年用)'!P44)</f>
        <v/>
      </c>
      <c r="O43" s="132" t="str">
        <f>IF('評定点一覧(第2G用_R６年度3年用)'!P46="","",'評定点一覧(第2G用_R６年度3年用)'!P46)</f>
        <v/>
      </c>
      <c r="P43" s="133" t="str">
        <f>IF('評定点一覧(第2G用_R６年度3年用)'!P48="","",'評定点一覧(第2G用_R６年度3年用)'!P48)</f>
        <v/>
      </c>
      <c r="Q43" s="147"/>
    </row>
    <row r="44" spans="1:33">
      <c r="A44" s="1310"/>
      <c r="B44" s="1311"/>
      <c r="C44" s="1312"/>
      <c r="D44" s="1221"/>
      <c r="E44" s="1303"/>
      <c r="F44" s="1303"/>
      <c r="G44" s="134" t="str">
        <f>IF('評定点一覧(第2G用_R６年度3年用)'!P62="","",'評定点一覧(第2G用_R６年度3年用)'!P62)</f>
        <v/>
      </c>
      <c r="H44" s="135" t="str">
        <f>IF('評定点一覧(第2G用_R６年度3年用)'!P64="","",'評定点一覧(第2G用_R６年度3年用)'!P64)</f>
        <v/>
      </c>
      <c r="I44" s="135" t="str">
        <f>IF('評定点一覧(第2G用_R６年度3年用)'!P66="","",'評定点一覧(第2G用_R６年度3年用)'!P66)</f>
        <v/>
      </c>
      <c r="J44" s="135" t="str">
        <f>IF('評定点一覧(第2G用_R６年度3年用)'!P68="","",'評定点一覧(第2G用_R６年度3年用)'!P68)</f>
        <v/>
      </c>
      <c r="K44" s="135" t="str">
        <f>IF('評定点一覧(第2G用_R６年度3年用)'!P70="","",'評定点一覧(第2G用_R６年度3年用)'!P70)</f>
        <v/>
      </c>
      <c r="L44" s="135" t="str">
        <f>IF('評定点一覧(第2G用_R６年度3年用)'!P72="","",'評定点一覧(第2G用_R６年度3年用)'!P72)</f>
        <v/>
      </c>
      <c r="M44" s="135" t="str">
        <f>IF('評定点一覧(第2G用_R６年度3年用)'!P74="","",'評定点一覧(第2G用_R６年度3年用)'!P74)</f>
        <v/>
      </c>
      <c r="N44" s="135" t="str">
        <f>IF('評定点一覧(第2G用_R６年度3年用)'!P76="","",'評定点一覧(第2G用_R６年度3年用)'!P76)</f>
        <v/>
      </c>
      <c r="O44" s="135" t="str">
        <f>IF('評定点一覧(第2G用_R６年度3年用)'!P78="","",'評定点一覧(第2G用_R６年度3年用)'!P78)</f>
        <v/>
      </c>
      <c r="P44" s="136" t="str">
        <f>IF('評定点一覧(第2G用_R６年度3年用)'!P80="","",'評定点一覧(第2G用_R６年度3年用)'!P80)</f>
        <v/>
      </c>
      <c r="Q44" s="147"/>
    </row>
    <row r="45" spans="1:33">
      <c r="A45" s="1310"/>
      <c r="B45" s="1311"/>
      <c r="C45" s="1312"/>
      <c r="D45" s="1221"/>
      <c r="E45" s="1303"/>
      <c r="F45" s="1303"/>
      <c r="G45" s="134" t="str">
        <f>IF('評定点一覧(第2G用_R６年度3年用)'!P82="","",'評定点一覧(第2G用_R６年度3年用)'!P82)</f>
        <v/>
      </c>
      <c r="H45" s="135" t="str">
        <f>IF('評定点一覧(第2G用_R６年度3年用)'!P84="","",'評定点一覧(第2G用_R６年度3年用)'!P84)</f>
        <v/>
      </c>
      <c r="I45" s="135" t="str">
        <f>IF('評定点一覧(第2G用_R６年度3年用)'!P86="","",'評定点一覧(第2G用_R６年度3年用)'!P86)</f>
        <v/>
      </c>
      <c r="J45" s="135" t="str">
        <f>IF('評定点一覧(第2G用_R６年度3年用)'!P88="","",'評定点一覧(第2G用_R６年度3年用)'!P88)</f>
        <v/>
      </c>
      <c r="K45" s="135" t="str">
        <f>IF('評定点一覧(第2G用_R６年度3年用)'!P90="","",'評定点一覧(第2G用_R６年度3年用)'!P90)</f>
        <v/>
      </c>
      <c r="L45" s="135" t="str">
        <f>IF('評定点一覧(第2G用_R６年度3年用)'!P92="","",'評定点一覧(第2G用_R６年度3年用)'!P92)</f>
        <v/>
      </c>
      <c r="M45" s="135" t="str">
        <f>IF('評定点一覧(第2G用_R６年度3年用)'!P94="","",'評定点一覧(第2G用_R６年度3年用)'!P94)</f>
        <v/>
      </c>
      <c r="N45" s="135" t="str">
        <f>IF('評定点一覧(第2G用_R６年度3年用)'!P96="","",'評定点一覧(第2G用_R６年度3年用)'!P96)</f>
        <v/>
      </c>
      <c r="O45" s="135" t="str">
        <f>IF('評定点一覧(第2G用_R６年度3年用)'!P98="","",'評定点一覧(第2G用_R６年度3年用)'!P98)</f>
        <v/>
      </c>
      <c r="P45" s="136" t="str">
        <f>IF('評定点一覧(第2G用_R６年度3年用)'!P100="","",'評定点一覧(第2G用_R６年度3年用)'!P100)</f>
        <v/>
      </c>
      <c r="Q45" s="147"/>
    </row>
    <row r="46" spans="1:33">
      <c r="A46" s="1310"/>
      <c r="B46" s="1311"/>
      <c r="C46" s="1312"/>
      <c r="D46" s="1221"/>
      <c r="E46" s="1303"/>
      <c r="F46" s="1303"/>
      <c r="G46" s="134" t="str">
        <f>IF('評定点一覧(第2G用_R６年度3年用)'!P114="","",'評定点一覧(第2G用_R６年度3年用)'!P114)</f>
        <v/>
      </c>
      <c r="H46" s="135" t="str">
        <f>IF('評定点一覧(第2G用_R６年度3年用)'!P116="","",'評定点一覧(第2G用_R６年度3年用)'!P116)</f>
        <v/>
      </c>
      <c r="I46" s="135" t="str">
        <f>IF('評定点一覧(第2G用_R６年度3年用)'!P118="","",'評定点一覧(第2G用_R６年度3年用)'!P118)</f>
        <v/>
      </c>
      <c r="J46" s="135" t="str">
        <f>IF('評定点一覧(第2G用_R６年度3年用)'!P120="","",'評定点一覧(第2G用_R６年度3年用)'!P120)</f>
        <v/>
      </c>
      <c r="K46" s="135" t="str">
        <f>IF('評定点一覧(第2G用_R６年度3年用)'!P122="","",'評定点一覧(第2G用_R６年度3年用)'!P122)</f>
        <v/>
      </c>
      <c r="L46" s="135" t="str">
        <f>IF('評定点一覧(第2G用_R６年度3年用)'!P124="","",'評定点一覧(第2G用_R６年度3年用)'!P124)</f>
        <v/>
      </c>
      <c r="M46" s="135" t="str">
        <f>IF('評定点一覧(第2G用_R６年度3年用)'!P126="","",'評定点一覧(第2G用_R６年度3年用)'!P126)</f>
        <v/>
      </c>
      <c r="N46" s="135" t="str">
        <f>IF('評定点一覧(第2G用_R６年度3年用)'!P128="","",'評定点一覧(第2G用_R６年度3年用)'!P128)</f>
        <v/>
      </c>
      <c r="O46" s="135" t="str">
        <f>IF('評定点一覧(第2G用_R６年度3年用)'!P130="","",'評定点一覧(第2G用_R６年度3年用)'!P130)</f>
        <v/>
      </c>
      <c r="P46" s="136" t="str">
        <f>IF('評定点一覧(第2G用_R６年度3年用)'!P132="","",'評定点一覧(第2G用_R６年度3年用)'!P132)</f>
        <v/>
      </c>
      <c r="Q46" s="147"/>
    </row>
    <row r="47" spans="1:33">
      <c r="A47" s="1310"/>
      <c r="B47" s="1311"/>
      <c r="C47" s="1312"/>
      <c r="D47" s="1221"/>
      <c r="E47" s="1303"/>
      <c r="F47" s="1303"/>
      <c r="G47" s="137" t="str">
        <f>IF('評定点一覧(第2G用_R６年度3年用)'!P134="","",'評定点一覧(第2G用_R６年度3年用)'!P134)</f>
        <v/>
      </c>
      <c r="H47" s="138" t="str">
        <f>IF('評定点一覧(第2G用_R６年度3年用)'!P136="","",'評定点一覧(第2G用_R６年度3年用)'!P136)</f>
        <v/>
      </c>
      <c r="I47" s="138" t="str">
        <f>IF('評定点一覧(第2G用_R６年度3年用)'!P138="","",'評定点一覧(第2G用_R６年度3年用)'!P138)</f>
        <v/>
      </c>
      <c r="J47" s="138" t="str">
        <f>IF('評定点一覧(第2G用_R６年度3年用)'!P140="","",'評定点一覧(第2G用_R６年度3年用)'!P140)</f>
        <v/>
      </c>
      <c r="K47" s="138" t="str">
        <f>IF('評定点一覧(第2G用_R６年度3年用)'!P142="","",'評定点一覧(第2G用_R６年度3年用)'!P142)</f>
        <v/>
      </c>
      <c r="L47" s="138" t="str">
        <f>IF('評定点一覧(第2G用_R６年度3年用)'!P144="","",'評定点一覧(第2G用_R６年度3年用)'!P144)</f>
        <v/>
      </c>
      <c r="M47" s="138" t="str">
        <f>IF('評定点一覧(第2G用_R６年度3年用)'!P146="","",'評定点一覧(第2G用_R６年度3年用)'!P146)</f>
        <v/>
      </c>
      <c r="N47" s="138" t="str">
        <f>IF('評定点一覧(第2G用_R６年度3年用)'!P148="","",'評定点一覧(第2G用_R６年度3年用)'!P148)</f>
        <v/>
      </c>
      <c r="O47" s="138" t="str">
        <f>IF('評定点一覧(第2G用_R６年度3年用)'!P150="","",'評定点一覧(第2G用_R６年度3年用)'!P150)</f>
        <v/>
      </c>
      <c r="P47" s="139" t="str">
        <f>IF('評定点一覧(第2G用_R６年度3年用)'!P152="","",'評定点一覧(第2G用_R６年度3年用)'!P152)</f>
        <v/>
      </c>
      <c r="Q47" s="147"/>
    </row>
    <row r="48" spans="1:33">
      <c r="A48" s="1310"/>
      <c r="B48" s="1311"/>
      <c r="C48" s="1312"/>
      <c r="D48" s="1221" t="s">
        <v>1805</v>
      </c>
      <c r="E48" s="1303"/>
      <c r="F48" s="1303"/>
      <c r="G48" s="128" t="str">
        <f>IF('評定点一覧(第2G用_R７年度3年用)'!P10="","",'評定点一覧(第2G用_R７年度3年用)'!P10)</f>
        <v/>
      </c>
      <c r="H48" s="129" t="str">
        <f>IF('評定点一覧(第2G用_R７年度3年用)'!P12="","",'評定点一覧(第2G用_R７年度3年用)'!P12)</f>
        <v/>
      </c>
      <c r="I48" s="129" t="str">
        <f>IF('評定点一覧(第2G用_R７年度3年用)'!P14="","",'評定点一覧(第2G用_R７年度3年用)'!P14)</f>
        <v/>
      </c>
      <c r="J48" s="129" t="str">
        <f>IF('評定点一覧(第2G用_R７年度3年用)'!P16="","",'評定点一覧(第2G用_R７年度3年用)'!P16)</f>
        <v/>
      </c>
      <c r="K48" s="129" t="str">
        <f>IF('評定点一覧(第2G用_R７年度3年用)'!P18="","",'評定点一覧(第2G用_R７年度3年用)'!P18)</f>
        <v/>
      </c>
      <c r="L48" s="129" t="str">
        <f>IF('評定点一覧(第2G用_R７年度3年用)'!P20="","",'評定点一覧(第2G用_R７年度3年用)'!P20)</f>
        <v/>
      </c>
      <c r="M48" s="129" t="str">
        <f>IF('評定点一覧(第2G用_R７年度3年用)'!P22="","",'評定点一覧(第2G用_R７年度3年用)'!P22)</f>
        <v/>
      </c>
      <c r="N48" s="129" t="str">
        <f>IF('評定点一覧(第2G用_R７年度3年用)'!P24="","",'評定点一覧(第2G用_R７年度3年用)'!P24)</f>
        <v/>
      </c>
      <c r="O48" s="129" t="str">
        <f>IF('評定点一覧(第2G用_R７年度3年用)'!P26="","",'評定点一覧(第2G用_R７年度3年用)'!P26)</f>
        <v/>
      </c>
      <c r="P48" s="130" t="str">
        <f>IF('評定点一覧(第2G用_R７年度3年用)'!P28="","",'評定点一覧(第2G用_R７年度3年用)'!P28)</f>
        <v/>
      </c>
      <c r="Q48" s="147"/>
    </row>
    <row r="49" spans="1:23">
      <c r="A49" s="1310"/>
      <c r="B49" s="1311"/>
      <c r="C49" s="1312"/>
      <c r="D49" s="1221"/>
      <c r="E49" s="1303"/>
      <c r="F49" s="1303"/>
      <c r="G49" s="131" t="str">
        <f>IF('評定点一覧(第2G用_R７年度3年用)'!P30="","",'評定点一覧(第2G用_R７年度3年用)'!P30)</f>
        <v/>
      </c>
      <c r="H49" s="132" t="str">
        <f>IF('評定点一覧(第2G用_R７年度3年用)'!P32="","",'評定点一覧(第2G用_R７年度3年用)'!P32)</f>
        <v/>
      </c>
      <c r="I49" s="132" t="str">
        <f>IF('評定点一覧(第2G用_R７年度3年用)'!P34="","",'評定点一覧(第2G用_R７年度3年用)'!P34)</f>
        <v/>
      </c>
      <c r="J49" s="132" t="str">
        <f>IF('評定点一覧(第2G用_R７年度3年用)'!P36="","",'評定点一覧(第2G用_R７年度3年用)'!P36)</f>
        <v/>
      </c>
      <c r="K49" s="132" t="str">
        <f>IF('評定点一覧(第2G用_R７年度3年用)'!P38="","",'評定点一覧(第2G用_R７年度3年用)'!P38)</f>
        <v/>
      </c>
      <c r="L49" s="132" t="str">
        <f>IF('評定点一覧(第2G用_R７年度3年用)'!P40="","",'評定点一覧(第2G用_R７年度3年用)'!P40)</f>
        <v/>
      </c>
      <c r="M49" s="132" t="str">
        <f>IF('評定点一覧(第2G用_R７年度3年用)'!P42="","",'評定点一覧(第2G用_R７年度3年用)'!P42)</f>
        <v/>
      </c>
      <c r="N49" s="132" t="str">
        <f>IF('評定点一覧(第2G用_R７年度3年用)'!P44="","",'評定点一覧(第2G用_R７年度3年用)'!P44)</f>
        <v/>
      </c>
      <c r="O49" s="132" t="str">
        <f>IF('評定点一覧(第2G用_R７年度3年用)'!P46="","",'評定点一覧(第2G用_R７年度3年用)'!P46)</f>
        <v/>
      </c>
      <c r="P49" s="133" t="str">
        <f>IF('評定点一覧(第2G用_R７年度3年用)'!P48="","",'評定点一覧(第2G用_R７年度3年用)'!P48)</f>
        <v/>
      </c>
      <c r="Q49" s="147"/>
    </row>
    <row r="50" spans="1:23">
      <c r="A50" s="1310"/>
      <c r="B50" s="1311"/>
      <c r="C50" s="1312"/>
      <c r="D50" s="1221"/>
      <c r="E50" s="1303"/>
      <c r="F50" s="1303"/>
      <c r="G50" s="134" t="str">
        <f>IF('評定点一覧(第2G用_R７年度3年用)'!P62="","",'評定点一覧(第2G用_R７年度3年用)'!P62)</f>
        <v/>
      </c>
      <c r="H50" s="135" t="str">
        <f>IF('評定点一覧(第2G用_R７年度3年用)'!P64="","",'評定点一覧(第2G用_R７年度3年用)'!P64)</f>
        <v/>
      </c>
      <c r="I50" s="135" t="str">
        <f>IF('評定点一覧(第2G用_R７年度3年用)'!P66="","",'評定点一覧(第2G用_R７年度3年用)'!P66)</f>
        <v/>
      </c>
      <c r="J50" s="135" t="str">
        <f>IF('評定点一覧(第2G用_R７年度3年用)'!P68="","",'評定点一覧(第2G用_R７年度3年用)'!P68)</f>
        <v/>
      </c>
      <c r="K50" s="135" t="str">
        <f>IF('評定点一覧(第2G用_R７年度3年用)'!P70="","",'評定点一覧(第2G用_R７年度3年用)'!P70)</f>
        <v/>
      </c>
      <c r="L50" s="135" t="str">
        <f>IF('評定点一覧(第2G用_R７年度3年用)'!P72="","",'評定点一覧(第2G用_R７年度3年用)'!P72)</f>
        <v/>
      </c>
      <c r="M50" s="135" t="str">
        <f>IF('評定点一覧(第2G用_R７年度3年用)'!P74="","",'評定点一覧(第2G用_R７年度3年用)'!P74)</f>
        <v/>
      </c>
      <c r="N50" s="135" t="str">
        <f>IF('評定点一覧(第2G用_R７年度3年用)'!P76="","",'評定点一覧(第2G用_R７年度3年用)'!P76)</f>
        <v/>
      </c>
      <c r="O50" s="135" t="str">
        <f>IF('評定点一覧(第2G用_R７年度3年用)'!P78="","",'評定点一覧(第2G用_R７年度3年用)'!P78)</f>
        <v/>
      </c>
      <c r="P50" s="136" t="str">
        <f>IF('評定点一覧(第2G用_R７年度3年用)'!P80="","",'評定点一覧(第2G用_R７年度3年用)'!P80)</f>
        <v/>
      </c>
      <c r="Q50" s="147"/>
    </row>
    <row r="51" spans="1:23">
      <c r="A51" s="1310"/>
      <c r="B51" s="1311"/>
      <c r="C51" s="1312"/>
      <c r="D51" s="1221"/>
      <c r="E51" s="1303"/>
      <c r="F51" s="1303"/>
      <c r="G51" s="134" t="str">
        <f>IF('評定点一覧(第2G用_R７年度3年用)'!P82="","",'評定点一覧(第2G用_R７年度3年用)'!P82)</f>
        <v/>
      </c>
      <c r="H51" s="135" t="str">
        <f>IF('評定点一覧(第2G用_R７年度3年用)'!P84="","",'評定点一覧(第2G用_R７年度3年用)'!P84)</f>
        <v/>
      </c>
      <c r="I51" s="135" t="str">
        <f>IF('評定点一覧(第2G用_R７年度3年用)'!P86="","",'評定点一覧(第2G用_R７年度3年用)'!P86)</f>
        <v/>
      </c>
      <c r="J51" s="135" t="str">
        <f>IF('評定点一覧(第2G用_R７年度3年用)'!P88="","",'評定点一覧(第2G用_R７年度3年用)'!P88)</f>
        <v/>
      </c>
      <c r="K51" s="135" t="str">
        <f>IF('評定点一覧(第2G用_R７年度3年用)'!P90="","",'評定点一覧(第2G用_R７年度3年用)'!P90)</f>
        <v/>
      </c>
      <c r="L51" s="135" t="str">
        <f>IF('評定点一覧(第2G用_R７年度3年用)'!P92="","",'評定点一覧(第2G用_R７年度3年用)'!P92)</f>
        <v/>
      </c>
      <c r="M51" s="135" t="str">
        <f>IF('評定点一覧(第2G用_R７年度3年用)'!P94="","",'評定点一覧(第2G用_R７年度3年用)'!P94)</f>
        <v/>
      </c>
      <c r="N51" s="135" t="str">
        <f>IF('評定点一覧(第2G用_R７年度3年用)'!P96="","",'評定点一覧(第2G用_R７年度3年用)'!P96)</f>
        <v/>
      </c>
      <c r="O51" s="135" t="str">
        <f>IF('評定点一覧(第2G用_R７年度3年用)'!P98="","",'評定点一覧(第2G用_R７年度3年用)'!P98)</f>
        <v/>
      </c>
      <c r="P51" s="136" t="str">
        <f>IF('評定点一覧(第2G用_R７年度3年用)'!P100="","",'評定点一覧(第2G用_R７年度3年用)'!P100)</f>
        <v/>
      </c>
      <c r="Q51" s="147"/>
    </row>
    <row r="52" spans="1:23">
      <c r="A52" s="1310"/>
      <c r="B52" s="1311"/>
      <c r="C52" s="1312"/>
      <c r="D52" s="1221"/>
      <c r="E52" s="1303"/>
      <c r="F52" s="1303"/>
      <c r="G52" s="134" t="str">
        <f>IF('評定点一覧(第2G用_R７年度3年用)'!P114="","",'評定点一覧(第2G用_R７年度3年用)'!P114)</f>
        <v/>
      </c>
      <c r="H52" s="135" t="str">
        <f>IF('評定点一覧(第2G用_R７年度3年用)'!P116="","",'評定点一覧(第2G用_R７年度3年用)'!P116)</f>
        <v/>
      </c>
      <c r="I52" s="135" t="str">
        <f>IF('評定点一覧(第2G用_R７年度3年用)'!P118="","",'評定点一覧(第2G用_R７年度3年用)'!P118)</f>
        <v/>
      </c>
      <c r="J52" s="135" t="str">
        <f>IF('評定点一覧(第2G用_R７年度3年用)'!P120="","",'評定点一覧(第2G用_R７年度3年用)'!P120)</f>
        <v/>
      </c>
      <c r="K52" s="135" t="str">
        <f>IF('評定点一覧(第2G用_R７年度3年用)'!P122="","",'評定点一覧(第2G用_R７年度3年用)'!P122)</f>
        <v/>
      </c>
      <c r="L52" s="135" t="str">
        <f>IF('評定点一覧(第2G用_R７年度3年用)'!P124="","",'評定点一覧(第2G用_R７年度3年用)'!P124)</f>
        <v/>
      </c>
      <c r="M52" s="135" t="str">
        <f>IF('評定点一覧(第2G用_R７年度3年用)'!P126="","",'評定点一覧(第2G用_R７年度3年用)'!P126)</f>
        <v/>
      </c>
      <c r="N52" s="135" t="str">
        <f>IF('評定点一覧(第2G用_R７年度3年用)'!P128="","",'評定点一覧(第2G用_R７年度3年用)'!P128)</f>
        <v/>
      </c>
      <c r="O52" s="135" t="str">
        <f>IF('評定点一覧(第2G用_R７年度3年用)'!P130="","",'評定点一覧(第2G用_R７年度3年用)'!P130)</f>
        <v/>
      </c>
      <c r="P52" s="136" t="str">
        <f>IF('評定点一覧(第2G用_R７年度3年用)'!P132="","",'評定点一覧(第2G用_R７年度3年用)'!P132)</f>
        <v/>
      </c>
      <c r="Q52" s="147"/>
    </row>
    <row r="53" spans="1:23">
      <c r="A53" s="1313"/>
      <c r="B53" s="1314"/>
      <c r="C53" s="1315"/>
      <c r="D53" s="1221"/>
      <c r="E53" s="1303"/>
      <c r="F53" s="1303"/>
      <c r="G53" s="137" t="str">
        <f>IF('評定点一覧(第2G用_R７年度3年用)'!P134="","",'評定点一覧(第2G用_R７年度3年用)'!P134)</f>
        <v/>
      </c>
      <c r="H53" s="138" t="str">
        <f>IF('評定点一覧(第2G用_R７年度3年用)'!P136="","",'評定点一覧(第2G用_R７年度3年用)'!P136)</f>
        <v/>
      </c>
      <c r="I53" s="138" t="str">
        <f>IF('評定点一覧(第2G用_R７年度3年用)'!P138="","",'評定点一覧(第2G用_R７年度3年用)'!P138)</f>
        <v/>
      </c>
      <c r="J53" s="138" t="str">
        <f>IF('評定点一覧(第2G用_R７年度3年用)'!P140="","",'評定点一覧(第2G用_R７年度3年用)'!P140)</f>
        <v/>
      </c>
      <c r="K53" s="138" t="str">
        <f>IF('評定点一覧(第2G用_R７年度3年用)'!P142="","",'評定点一覧(第2G用_R７年度3年用)'!P142)</f>
        <v/>
      </c>
      <c r="L53" s="138" t="str">
        <f>IF('評定点一覧(第2G用_R７年度3年用)'!P144="","",'評定点一覧(第2G用_R７年度3年用)'!P144)</f>
        <v/>
      </c>
      <c r="M53" s="138" t="str">
        <f>IF('評定点一覧(第2G用_R７年度3年用)'!P146="","",'評定点一覧(第2G用_R７年度3年用)'!P146)</f>
        <v/>
      </c>
      <c r="N53" s="138" t="str">
        <f>IF('評定点一覧(第2G用_R７年度3年用)'!P148="","",'評定点一覧(第2G用_R７年度3年用)'!P148)</f>
        <v/>
      </c>
      <c r="O53" s="138" t="str">
        <f>IF('評定点一覧(第2G用_R７年度3年用)'!P150="","",'評定点一覧(第2G用_R７年度3年用)'!P150)</f>
        <v/>
      </c>
      <c r="P53" s="139" t="str">
        <f>IF('評定点一覧(第2G用_R７年度3年用)'!P152="","",'評定点一覧(第2G用_R７年度3年用)'!P152)</f>
        <v/>
      </c>
      <c r="Q53" s="147"/>
    </row>
    <row r="54" spans="1:23">
      <c r="A54" s="117" t="s">
        <v>18</v>
      </c>
      <c r="D54" s="81"/>
      <c r="E54" s="81"/>
      <c r="F54" s="81"/>
      <c r="G54" s="1305" t="str">
        <f>IF((COUNTA(G36:P53)-COUNTBLANK(G36:P53))=0,"",COUNTA(G36:P53)-COUNTBLANK(G36:P53))</f>
        <v/>
      </c>
      <c r="H54" s="1306"/>
      <c r="I54" s="278" t="s">
        <v>217</v>
      </c>
      <c r="J54" s="1300" t="str">
        <f>IF(OR(G54="",G54=0),"",ROUND(AVERAGE(G36:P53),1))</f>
        <v/>
      </c>
      <c r="K54" s="1301"/>
      <c r="L54" s="1302" t="s">
        <v>857</v>
      </c>
      <c r="M54" s="1302"/>
      <c r="N54" s="1302"/>
      <c r="O54" s="1302"/>
      <c r="P54" s="1271"/>
      <c r="Q54" s="2"/>
    </row>
    <row r="55" spans="1:23">
      <c r="A55" s="162"/>
      <c r="B55" s="162"/>
      <c r="C55" s="162"/>
      <c r="D55" s="166"/>
      <c r="E55" s="166"/>
      <c r="F55" s="166"/>
      <c r="G55" s="166"/>
      <c r="H55" s="166"/>
      <c r="I55" s="166"/>
      <c r="J55" s="166"/>
      <c r="K55" s="166"/>
      <c r="L55" s="166"/>
      <c r="M55" s="166"/>
      <c r="N55" s="166"/>
      <c r="O55" s="166"/>
      <c r="P55" s="166"/>
      <c r="Q55" s="2"/>
    </row>
    <row r="56" spans="1:23" s="164" customFormat="1">
      <c r="A56" s="154" t="s">
        <v>108</v>
      </c>
      <c r="B56" s="155" t="s">
        <v>153</v>
      </c>
      <c r="C56" s="155"/>
      <c r="D56" s="155"/>
      <c r="E56" s="155"/>
      <c r="F56" s="155"/>
      <c r="G56" s="155"/>
      <c r="H56" s="155"/>
      <c r="I56" s="155"/>
      <c r="J56" s="155"/>
      <c r="K56" s="155"/>
      <c r="L56" s="155"/>
      <c r="M56" s="155"/>
      <c r="N56" s="155"/>
      <c r="O56" s="155"/>
      <c r="P56" s="155"/>
    </row>
    <row r="57" spans="1:23" s="164" customFormat="1">
      <c r="A57" s="154" t="s">
        <v>109</v>
      </c>
      <c r="B57" s="1304" t="s">
        <v>154</v>
      </c>
      <c r="C57" s="1304"/>
      <c r="D57" s="1304"/>
      <c r="E57" s="1304"/>
      <c r="F57" s="1304"/>
      <c r="G57" s="1304"/>
      <c r="H57" s="1304"/>
      <c r="I57" s="1304"/>
      <c r="J57" s="1304"/>
      <c r="K57" s="1304"/>
      <c r="L57" s="1304"/>
      <c r="M57" s="1304"/>
      <c r="N57" s="1304"/>
      <c r="O57" s="1304"/>
      <c r="P57" s="1304"/>
    </row>
    <row r="58" spans="1:23" s="164" customFormat="1">
      <c r="A58" s="154"/>
      <c r="B58" s="1304"/>
      <c r="C58" s="1304"/>
      <c r="D58" s="1304"/>
      <c r="E58" s="1304"/>
      <c r="F58" s="1304"/>
      <c r="G58" s="1304"/>
      <c r="H58" s="1304"/>
      <c r="I58" s="1304"/>
      <c r="J58" s="1304"/>
      <c r="K58" s="1304"/>
      <c r="L58" s="1304"/>
      <c r="M58" s="1304"/>
      <c r="N58" s="1304"/>
      <c r="O58" s="1304"/>
      <c r="P58" s="1304"/>
      <c r="Q58" s="203"/>
    </row>
    <row r="59" spans="1:23" s="164" customFormat="1">
      <c r="A59" s="154" t="s">
        <v>110</v>
      </c>
      <c r="B59" s="1224" t="s">
        <v>982</v>
      </c>
      <c r="C59" s="1224"/>
      <c r="D59" s="1224"/>
      <c r="E59" s="1224"/>
      <c r="F59" s="1224"/>
      <c r="G59" s="1224"/>
      <c r="H59" s="1224"/>
      <c r="I59" s="1224"/>
      <c r="J59" s="1224"/>
      <c r="K59" s="1224"/>
      <c r="L59" s="1224"/>
      <c r="M59" s="1224"/>
      <c r="N59" s="1224"/>
      <c r="O59" s="1224"/>
      <c r="P59" s="1224"/>
      <c r="Q59" s="279"/>
      <c r="R59" s="105" t="s">
        <v>20</v>
      </c>
      <c r="S59" s="105"/>
      <c r="T59" s="105"/>
      <c r="U59" s="105"/>
      <c r="V59" s="105"/>
      <c r="W59" s="105"/>
    </row>
    <row r="60" spans="1:23" s="164" customFormat="1">
      <c r="A60" s="154"/>
      <c r="B60" s="1224"/>
      <c r="C60" s="1224"/>
      <c r="D60" s="1224"/>
      <c r="E60" s="1224"/>
      <c r="F60" s="1224"/>
      <c r="G60" s="1224"/>
      <c r="H60" s="1224"/>
      <c r="I60" s="1224"/>
      <c r="J60" s="1224"/>
      <c r="K60" s="1224"/>
      <c r="L60" s="1224"/>
      <c r="M60" s="1224"/>
      <c r="N60" s="1224"/>
      <c r="O60" s="1224"/>
      <c r="P60" s="1224"/>
      <c r="Q60" s="279"/>
      <c r="R60" s="1297" t="s">
        <v>795</v>
      </c>
      <c r="S60" s="1297"/>
      <c r="T60" s="1297"/>
      <c r="U60" s="1297"/>
      <c r="V60" s="1297"/>
      <c r="W60" s="1297"/>
    </row>
    <row r="61" spans="1:23" s="164" customFormat="1">
      <c r="A61" s="154" t="s">
        <v>119</v>
      </c>
      <c r="B61" s="155" t="s">
        <v>118</v>
      </c>
      <c r="C61" s="155"/>
      <c r="D61" s="155"/>
      <c r="E61" s="155"/>
      <c r="F61" s="155"/>
      <c r="G61" s="155"/>
      <c r="H61" s="155"/>
      <c r="I61" s="155"/>
      <c r="J61" s="155"/>
      <c r="K61" s="155"/>
      <c r="L61" s="155"/>
      <c r="M61" s="155"/>
      <c r="N61" s="155"/>
      <c r="O61" s="155"/>
      <c r="P61" s="155"/>
      <c r="R61" s="1297"/>
      <c r="S61" s="1297"/>
      <c r="T61" s="1297"/>
      <c r="U61" s="1297"/>
      <c r="V61" s="1297"/>
      <c r="W61" s="1297"/>
    </row>
    <row r="62" spans="1:23" s="164" customFormat="1">
      <c r="A62" s="154"/>
      <c r="B62" s="155"/>
      <c r="C62" s="155"/>
      <c r="D62" s="155"/>
      <c r="E62" s="155"/>
      <c r="F62" s="155"/>
      <c r="G62" s="155"/>
      <c r="H62" s="155"/>
      <c r="I62" s="155"/>
      <c r="J62" s="155"/>
      <c r="K62" s="155"/>
      <c r="L62" s="155"/>
      <c r="M62" s="155"/>
      <c r="N62" s="155"/>
      <c r="O62" s="155"/>
      <c r="P62" s="155"/>
      <c r="R62" s="1297"/>
      <c r="S62" s="1297"/>
      <c r="T62" s="1297"/>
      <c r="U62" s="1297"/>
      <c r="V62" s="1297"/>
      <c r="W62" s="1297"/>
    </row>
    <row r="63" spans="1:23">
      <c r="R63" s="1297"/>
      <c r="S63" s="1297"/>
      <c r="T63" s="1297"/>
      <c r="U63" s="1297"/>
      <c r="V63" s="1297"/>
      <c r="W63" s="1297"/>
    </row>
    <row r="64" spans="1:23">
      <c r="A64" s="105" t="s">
        <v>20</v>
      </c>
      <c r="B64" s="105"/>
      <c r="C64" s="105"/>
      <c r="D64" s="105"/>
      <c r="E64" s="105"/>
      <c r="F64" s="105"/>
      <c r="G64" s="105"/>
      <c r="H64" s="105"/>
      <c r="I64" s="105"/>
      <c r="J64" s="105"/>
      <c r="K64" s="105"/>
      <c r="L64" s="105"/>
      <c r="M64" s="105"/>
      <c r="N64" s="105"/>
      <c r="O64" s="105"/>
      <c r="P64" s="105"/>
    </row>
    <row r="65" spans="1:16">
      <c r="A65" s="105"/>
      <c r="B65" s="1316" t="s">
        <v>1393</v>
      </c>
      <c r="C65" s="1316"/>
      <c r="D65" s="1316"/>
      <c r="E65" s="1316"/>
      <c r="F65" s="1316"/>
      <c r="G65" s="1316"/>
      <c r="H65" s="1316"/>
      <c r="I65" s="1316"/>
      <c r="J65" s="1316"/>
      <c r="K65" s="1316"/>
      <c r="L65" s="1316"/>
      <c r="M65" s="1316"/>
      <c r="N65" s="1316"/>
      <c r="O65" s="1316"/>
      <c r="P65" s="1316"/>
    </row>
    <row r="66" spans="1:16">
      <c r="A66" s="105"/>
      <c r="B66" s="1316"/>
      <c r="C66" s="1316"/>
      <c r="D66" s="1316"/>
      <c r="E66" s="1316"/>
      <c r="F66" s="1316"/>
      <c r="G66" s="1316"/>
      <c r="H66" s="1316"/>
      <c r="I66" s="1316"/>
      <c r="J66" s="1316"/>
      <c r="K66" s="1316"/>
      <c r="L66" s="1316"/>
      <c r="M66" s="1316"/>
      <c r="N66" s="1316"/>
      <c r="O66" s="1316"/>
      <c r="P66" s="1316"/>
    </row>
    <row r="67" spans="1:16">
      <c r="A67" s="105"/>
      <c r="B67" s="1316"/>
      <c r="C67" s="1316"/>
      <c r="D67" s="1316"/>
      <c r="E67" s="1316"/>
      <c r="F67" s="1316"/>
      <c r="G67" s="1316"/>
      <c r="H67" s="1316"/>
      <c r="I67" s="1316"/>
      <c r="J67" s="1316"/>
      <c r="K67" s="1316"/>
      <c r="L67" s="1316"/>
      <c r="M67" s="1316"/>
      <c r="N67" s="1316"/>
      <c r="O67" s="1316"/>
      <c r="P67" s="1316"/>
    </row>
    <row r="68" spans="1:16">
      <c r="A68" s="105"/>
      <c r="B68" s="1316"/>
      <c r="C68" s="1316"/>
      <c r="D68" s="1316"/>
      <c r="E68" s="1316"/>
      <c r="F68" s="1316"/>
      <c r="G68" s="1316"/>
      <c r="H68" s="1316"/>
      <c r="I68" s="1316"/>
      <c r="J68" s="1316"/>
      <c r="K68" s="1316"/>
      <c r="L68" s="1316"/>
      <c r="M68" s="1316"/>
      <c r="N68" s="1316"/>
      <c r="O68" s="1316"/>
      <c r="P68" s="1316"/>
    </row>
    <row r="81" s="3" customFormat="1"/>
    <row r="82" s="3" customFormat="1"/>
    <row r="83" s="3" customFormat="1"/>
    <row r="84" s="3" customFormat="1"/>
    <row r="85" s="3" customFormat="1"/>
  </sheetData>
  <mergeCells count="36">
    <mergeCell ref="A1:F1"/>
    <mergeCell ref="A2:E2"/>
    <mergeCell ref="A3:P3"/>
    <mergeCell ref="A6:C9"/>
    <mergeCell ref="D6:F6"/>
    <mergeCell ref="G6:P6"/>
    <mergeCell ref="D7:F7"/>
    <mergeCell ref="G7:P7"/>
    <mergeCell ref="D4:E4"/>
    <mergeCell ref="F4:P4"/>
    <mergeCell ref="D8:F8"/>
    <mergeCell ref="G8:P8"/>
    <mergeCell ref="D9:F9"/>
    <mergeCell ref="G9:P9"/>
    <mergeCell ref="D25:F30"/>
    <mergeCell ref="B65:P68"/>
    <mergeCell ref="A36:C53"/>
    <mergeCell ref="D48:F53"/>
    <mergeCell ref="G31:H31"/>
    <mergeCell ref="D42:F47"/>
    <mergeCell ref="R60:W63"/>
    <mergeCell ref="K12:P12"/>
    <mergeCell ref="A12:J12"/>
    <mergeCell ref="K35:P35"/>
    <mergeCell ref="A35:J35"/>
    <mergeCell ref="J31:K31"/>
    <mergeCell ref="L31:P31"/>
    <mergeCell ref="B59:P60"/>
    <mergeCell ref="D13:F18"/>
    <mergeCell ref="L54:P54"/>
    <mergeCell ref="D36:F41"/>
    <mergeCell ref="B57:P58"/>
    <mergeCell ref="D19:F24"/>
    <mergeCell ref="G54:H54"/>
    <mergeCell ref="J54:K54"/>
    <mergeCell ref="A13:C30"/>
  </mergeCells>
  <phoneticPr fontId="2"/>
  <printOptions horizontalCentered="1"/>
  <pageMargins left="0.70866141732283472" right="0.70866141732283472" top="0.74803149606299213" bottom="0.55118110236220474" header="0.31496062992125984" footer="0.31496062992125984"/>
  <pageSetup paperSize="9" scale="78" orientation="portrait" blackAndWhite="1"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FF66FF"/>
    <pageSetUpPr fitToPage="1"/>
  </sheetPr>
  <dimension ref="A1:T156"/>
  <sheetViews>
    <sheetView tabSelected="1" view="pageBreakPreview" zoomScaleNormal="100" zoomScaleSheetLayoutView="100" workbookViewId="0"/>
  </sheetViews>
  <sheetFormatPr defaultColWidth="9" defaultRowHeight="13"/>
  <cols>
    <col min="1" max="18" width="5.08984375" style="3" customWidth="1"/>
    <col min="19" max="16384" width="9" style="3"/>
  </cols>
  <sheetData>
    <row r="1" spans="1:20" ht="15.75" customHeight="1">
      <c r="A1" s="943" t="str">
        <f>CONCATENATE("（様式-",INDEX(発注者入力シート!$B$27:$G$31,MATCH(発注者入力シート!L6,発注者入力シート!$C$27:$C$31,0),4),"-２）")</f>
        <v>（様式-２-２）</v>
      </c>
      <c r="B1" s="943"/>
      <c r="C1" s="943"/>
      <c r="D1" s="943"/>
      <c r="E1" s="943"/>
      <c r="F1" s="943"/>
      <c r="Q1" s="141" t="s">
        <v>813</v>
      </c>
      <c r="R1" s="141"/>
      <c r="S1" s="3" t="s">
        <v>429</v>
      </c>
    </row>
    <row r="2" spans="1:20" ht="15.75" customHeight="1">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Q2" s="141" t="s">
        <v>1806</v>
      </c>
      <c r="S2" s="3" t="s">
        <v>430</v>
      </c>
    </row>
    <row r="3" spans="1:20" ht="15.75" customHeight="1">
      <c r="A3" s="1206" t="s">
        <v>177</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A4" s="142"/>
      <c r="B4" s="142"/>
      <c r="C4" s="142"/>
      <c r="D4" s="1203" t="s">
        <v>880</v>
      </c>
      <c r="E4" s="1203"/>
      <c r="F4" s="1202" t="str">
        <f>IF(企業入力シート!C5="","",企業入力シート!C5)</f>
        <v>○○共同企業体</v>
      </c>
      <c r="G4" s="1202"/>
      <c r="H4" s="1202"/>
      <c r="I4" s="1202"/>
      <c r="J4" s="1202"/>
      <c r="K4" s="1202"/>
      <c r="L4" s="1202"/>
      <c r="M4" s="1202"/>
      <c r="N4" s="1202"/>
      <c r="O4" s="1202"/>
      <c r="P4" s="1202"/>
      <c r="Q4" s="1202"/>
      <c r="R4" s="142"/>
      <c r="S4" s="102"/>
      <c r="T4" s="3" t="s">
        <v>432</v>
      </c>
    </row>
    <row r="5" spans="1:20" ht="15.75" customHeight="1">
      <c r="D5" s="1332" t="s">
        <v>882</v>
      </c>
      <c r="E5" s="1332"/>
      <c r="F5" s="1202" t="str">
        <f>IF(企業入力シート!C14="","",企業入力シート!C14)</f>
        <v>○○建設</v>
      </c>
      <c r="G5" s="1202"/>
      <c r="H5" s="1202"/>
      <c r="I5" s="1202"/>
      <c r="J5" s="1202"/>
      <c r="K5" s="1202"/>
      <c r="L5" s="1202"/>
      <c r="M5" s="1202"/>
      <c r="N5" s="1202"/>
      <c r="O5" s="1202"/>
      <c r="P5" s="1202"/>
      <c r="Q5" s="1202"/>
      <c r="R5" s="2"/>
    </row>
    <row r="6" spans="1:20" ht="15.75" customHeight="1">
      <c r="S6" s="3" t="s">
        <v>433</v>
      </c>
    </row>
    <row r="7" spans="1:20" ht="15.75" customHeight="1">
      <c r="S7" s="104"/>
      <c r="T7" s="3" t="s">
        <v>434</v>
      </c>
    </row>
    <row r="8" spans="1:20" ht="15.75" customHeight="1">
      <c r="A8" s="143" t="s">
        <v>21</v>
      </c>
      <c r="B8" s="144" t="s">
        <v>23</v>
      </c>
      <c r="C8" s="1246" t="s">
        <v>25</v>
      </c>
      <c r="D8" s="1246"/>
      <c r="E8" s="1245" t="s">
        <v>26</v>
      </c>
      <c r="F8" s="1246"/>
      <c r="G8" s="1247"/>
      <c r="H8" s="1245" t="s">
        <v>27</v>
      </c>
      <c r="I8" s="1246"/>
      <c r="J8" s="1246"/>
      <c r="K8" s="1246"/>
      <c r="L8" s="1246"/>
      <c r="M8" s="1246"/>
      <c r="N8" s="1246"/>
      <c r="O8" s="1247"/>
      <c r="P8" s="1245" t="s">
        <v>112</v>
      </c>
      <c r="Q8" s="1247"/>
      <c r="R8" s="81"/>
      <c r="S8" s="105"/>
      <c r="T8" s="3" t="s">
        <v>432</v>
      </c>
    </row>
    <row r="9" spans="1:20" ht="15.75" customHeight="1">
      <c r="A9" s="145" t="s">
        <v>22</v>
      </c>
      <c r="B9" s="146" t="s">
        <v>24</v>
      </c>
      <c r="C9" s="936"/>
      <c r="D9" s="936"/>
      <c r="E9" s="1351" t="s">
        <v>828</v>
      </c>
      <c r="F9" s="1352"/>
      <c r="G9" s="1353"/>
      <c r="H9" s="1248"/>
      <c r="I9" s="1249"/>
      <c r="J9" s="1249"/>
      <c r="K9" s="1249"/>
      <c r="L9" s="1249"/>
      <c r="M9" s="1249"/>
      <c r="N9" s="1249"/>
      <c r="O9" s="1250"/>
      <c r="P9" s="1251" t="s">
        <v>111</v>
      </c>
      <c r="Q9" s="1252"/>
      <c r="R9" s="81"/>
    </row>
    <row r="10" spans="1:20" ht="15.75" customHeight="1">
      <c r="A10" s="1245">
        <v>1</v>
      </c>
      <c r="B10" s="1348" t="s">
        <v>1808</v>
      </c>
      <c r="C10" s="1335"/>
      <c r="D10" s="1336"/>
      <c r="E10" s="1339"/>
      <c r="F10" s="1340"/>
      <c r="G10" s="1341"/>
      <c r="H10" s="1207"/>
      <c r="I10" s="1208"/>
      <c r="J10" s="1208"/>
      <c r="K10" s="1208"/>
      <c r="L10" s="1208"/>
      <c r="M10" s="1208"/>
      <c r="N10" s="1208"/>
      <c r="O10" s="1209"/>
      <c r="P10" s="1347"/>
      <c r="Q10" s="1345" t="s">
        <v>180</v>
      </c>
      <c r="R10" s="81"/>
    </row>
    <row r="11" spans="1:20" ht="15.75" customHeight="1">
      <c r="A11" s="1248"/>
      <c r="B11" s="1349"/>
      <c r="C11" s="1337"/>
      <c r="D11" s="1338"/>
      <c r="E11" s="1342"/>
      <c r="F11" s="1343"/>
      <c r="G11" s="1344"/>
      <c r="H11" s="1213"/>
      <c r="I11" s="1214"/>
      <c r="J11" s="1214"/>
      <c r="K11" s="1214"/>
      <c r="L11" s="1214"/>
      <c r="M11" s="1214"/>
      <c r="N11" s="1214"/>
      <c r="O11" s="1215"/>
      <c r="P11" s="1229"/>
      <c r="Q11" s="1346"/>
      <c r="R11" s="81"/>
    </row>
    <row r="12" spans="1:20" ht="15.75" customHeight="1">
      <c r="A12" s="1251">
        <v>2</v>
      </c>
      <c r="B12" s="1333" t="str">
        <f>B10</f>
        <v>Ｒ５</v>
      </c>
      <c r="C12" s="1335"/>
      <c r="D12" s="1336"/>
      <c r="E12" s="1339"/>
      <c r="F12" s="1340"/>
      <c r="G12" s="1341"/>
      <c r="H12" s="1207"/>
      <c r="I12" s="1208"/>
      <c r="J12" s="1208"/>
      <c r="K12" s="1208"/>
      <c r="L12" s="1208"/>
      <c r="M12" s="1208"/>
      <c r="N12" s="1208"/>
      <c r="O12" s="1209"/>
      <c r="P12" s="1347"/>
      <c r="Q12" s="1345" t="s">
        <v>180</v>
      </c>
      <c r="R12" s="81"/>
    </row>
    <row r="13" spans="1:20" ht="15.75" customHeight="1">
      <c r="A13" s="1251"/>
      <c r="B13" s="1334"/>
      <c r="C13" s="1337"/>
      <c r="D13" s="1338"/>
      <c r="E13" s="1342"/>
      <c r="F13" s="1343"/>
      <c r="G13" s="1344"/>
      <c r="H13" s="1213"/>
      <c r="I13" s="1214"/>
      <c r="J13" s="1214"/>
      <c r="K13" s="1214"/>
      <c r="L13" s="1214"/>
      <c r="M13" s="1214"/>
      <c r="N13" s="1214"/>
      <c r="O13" s="1215"/>
      <c r="P13" s="1229"/>
      <c r="Q13" s="1346"/>
      <c r="R13" s="81"/>
      <c r="S13" s="109" t="s">
        <v>435</v>
      </c>
    </row>
    <row r="14" spans="1:20" ht="15.75" customHeight="1">
      <c r="A14" s="1245">
        <v>3</v>
      </c>
      <c r="B14" s="1333" t="str">
        <f t="shared" ref="B14" si="0">B12</f>
        <v>Ｒ５</v>
      </c>
      <c r="C14" s="1335"/>
      <c r="D14" s="1336"/>
      <c r="E14" s="1339"/>
      <c r="F14" s="1340"/>
      <c r="G14" s="1341"/>
      <c r="H14" s="1207"/>
      <c r="I14" s="1208"/>
      <c r="J14" s="1208"/>
      <c r="K14" s="1208"/>
      <c r="L14" s="1208"/>
      <c r="M14" s="1208"/>
      <c r="N14" s="1208"/>
      <c r="O14" s="1209"/>
      <c r="P14" s="1347"/>
      <c r="Q14" s="1345" t="s">
        <v>180</v>
      </c>
      <c r="R14" s="81"/>
      <c r="S14" s="109" t="s">
        <v>436</v>
      </c>
    </row>
    <row r="15" spans="1:20" ht="15.75" customHeight="1">
      <c r="A15" s="1248"/>
      <c r="B15" s="1334"/>
      <c r="C15" s="1337"/>
      <c r="D15" s="1338"/>
      <c r="E15" s="1342"/>
      <c r="F15" s="1343"/>
      <c r="G15" s="1344"/>
      <c r="H15" s="1213"/>
      <c r="I15" s="1214"/>
      <c r="J15" s="1214"/>
      <c r="K15" s="1214"/>
      <c r="L15" s="1214"/>
      <c r="M15" s="1214"/>
      <c r="N15" s="1214"/>
      <c r="O15" s="1215"/>
      <c r="P15" s="1229"/>
      <c r="Q15" s="1346"/>
      <c r="R15" s="81"/>
      <c r="S15" s="109" t="s">
        <v>961</v>
      </c>
    </row>
    <row r="16" spans="1:20" ht="15.75" customHeight="1">
      <c r="A16" s="1251">
        <v>4</v>
      </c>
      <c r="B16" s="1333" t="str">
        <f t="shared" ref="B16" si="1">B14</f>
        <v>Ｒ５</v>
      </c>
      <c r="C16" s="1335"/>
      <c r="D16" s="1336"/>
      <c r="E16" s="1339"/>
      <c r="F16" s="1340"/>
      <c r="G16" s="1341"/>
      <c r="H16" s="1207"/>
      <c r="I16" s="1208"/>
      <c r="J16" s="1208"/>
      <c r="K16" s="1208"/>
      <c r="L16" s="1208"/>
      <c r="M16" s="1208"/>
      <c r="N16" s="1208"/>
      <c r="O16" s="1209"/>
      <c r="P16" s="1347"/>
      <c r="Q16" s="1345" t="s">
        <v>180</v>
      </c>
      <c r="R16" s="81"/>
    </row>
    <row r="17" spans="1:18" ht="15.75" customHeight="1">
      <c r="A17" s="1251"/>
      <c r="B17" s="1334"/>
      <c r="C17" s="1337"/>
      <c r="D17" s="1338"/>
      <c r="E17" s="1342"/>
      <c r="F17" s="1343"/>
      <c r="G17" s="1344"/>
      <c r="H17" s="1213"/>
      <c r="I17" s="1214"/>
      <c r="J17" s="1214"/>
      <c r="K17" s="1214"/>
      <c r="L17" s="1214"/>
      <c r="M17" s="1214"/>
      <c r="N17" s="1214"/>
      <c r="O17" s="1215"/>
      <c r="P17" s="1229"/>
      <c r="Q17" s="1346"/>
      <c r="R17" s="81"/>
    </row>
    <row r="18" spans="1:18" ht="15.75" customHeight="1">
      <c r="A18" s="1245">
        <v>5</v>
      </c>
      <c r="B18" s="1333" t="str">
        <f t="shared" ref="B18" si="2">B16</f>
        <v>Ｒ５</v>
      </c>
      <c r="C18" s="1335"/>
      <c r="D18" s="1336"/>
      <c r="E18" s="1339"/>
      <c r="F18" s="1340"/>
      <c r="G18" s="1341"/>
      <c r="H18" s="1207"/>
      <c r="I18" s="1208"/>
      <c r="J18" s="1208"/>
      <c r="K18" s="1208"/>
      <c r="L18" s="1208"/>
      <c r="M18" s="1208"/>
      <c r="N18" s="1208"/>
      <c r="O18" s="1209"/>
      <c r="P18" s="1347"/>
      <c r="Q18" s="1345" t="s">
        <v>180</v>
      </c>
      <c r="R18" s="81"/>
    </row>
    <row r="19" spans="1:18" ht="15.75" customHeight="1">
      <c r="A19" s="1248"/>
      <c r="B19" s="1334"/>
      <c r="C19" s="1337"/>
      <c r="D19" s="1338"/>
      <c r="E19" s="1342"/>
      <c r="F19" s="1343"/>
      <c r="G19" s="1344"/>
      <c r="H19" s="1213"/>
      <c r="I19" s="1214"/>
      <c r="J19" s="1214"/>
      <c r="K19" s="1214"/>
      <c r="L19" s="1214"/>
      <c r="M19" s="1214"/>
      <c r="N19" s="1214"/>
      <c r="O19" s="1215"/>
      <c r="P19" s="1229"/>
      <c r="Q19" s="1346"/>
      <c r="R19" s="81"/>
    </row>
    <row r="20" spans="1:18" ht="15.75" customHeight="1">
      <c r="A20" s="1251">
        <v>6</v>
      </c>
      <c r="B20" s="1333" t="str">
        <f t="shared" ref="B20" si="3">B18</f>
        <v>Ｒ５</v>
      </c>
      <c r="C20" s="1335"/>
      <c r="D20" s="1336"/>
      <c r="E20" s="1339"/>
      <c r="F20" s="1340"/>
      <c r="G20" s="1341"/>
      <c r="H20" s="1207"/>
      <c r="I20" s="1208"/>
      <c r="J20" s="1208"/>
      <c r="K20" s="1208"/>
      <c r="L20" s="1208"/>
      <c r="M20" s="1208"/>
      <c r="N20" s="1208"/>
      <c r="O20" s="1209"/>
      <c r="P20" s="1347"/>
      <c r="Q20" s="1345" t="s">
        <v>180</v>
      </c>
      <c r="R20" s="81"/>
    </row>
    <row r="21" spans="1:18" ht="15.75" customHeight="1">
      <c r="A21" s="1251"/>
      <c r="B21" s="1334"/>
      <c r="C21" s="1337"/>
      <c r="D21" s="1338"/>
      <c r="E21" s="1342"/>
      <c r="F21" s="1343"/>
      <c r="G21" s="1344"/>
      <c r="H21" s="1213"/>
      <c r="I21" s="1214"/>
      <c r="J21" s="1214"/>
      <c r="K21" s="1214"/>
      <c r="L21" s="1214"/>
      <c r="M21" s="1214"/>
      <c r="N21" s="1214"/>
      <c r="O21" s="1215"/>
      <c r="P21" s="1229"/>
      <c r="Q21" s="1346"/>
      <c r="R21" s="81"/>
    </row>
    <row r="22" spans="1:18" ht="15.75" customHeight="1">
      <c r="A22" s="1245">
        <v>7</v>
      </c>
      <c r="B22" s="1333" t="str">
        <f t="shared" ref="B22" si="4">B20</f>
        <v>Ｒ５</v>
      </c>
      <c r="C22" s="1335"/>
      <c r="D22" s="1336"/>
      <c r="E22" s="1339"/>
      <c r="F22" s="1340"/>
      <c r="G22" s="1341"/>
      <c r="H22" s="1207"/>
      <c r="I22" s="1208"/>
      <c r="J22" s="1208"/>
      <c r="K22" s="1208"/>
      <c r="L22" s="1208"/>
      <c r="M22" s="1208"/>
      <c r="N22" s="1208"/>
      <c r="O22" s="1209"/>
      <c r="P22" s="1347"/>
      <c r="Q22" s="1345" t="s">
        <v>180</v>
      </c>
      <c r="R22" s="81"/>
    </row>
    <row r="23" spans="1:18" ht="15.75" customHeight="1">
      <c r="A23" s="1248"/>
      <c r="B23" s="1334"/>
      <c r="C23" s="1337"/>
      <c r="D23" s="1338"/>
      <c r="E23" s="1342"/>
      <c r="F23" s="1343"/>
      <c r="G23" s="1344"/>
      <c r="H23" s="1213"/>
      <c r="I23" s="1214"/>
      <c r="J23" s="1214"/>
      <c r="K23" s="1214"/>
      <c r="L23" s="1214"/>
      <c r="M23" s="1214"/>
      <c r="N23" s="1214"/>
      <c r="O23" s="1215"/>
      <c r="P23" s="1229"/>
      <c r="Q23" s="1346"/>
      <c r="R23" s="81"/>
    </row>
    <row r="24" spans="1:18" ht="15.75" customHeight="1">
      <c r="A24" s="1251">
        <v>8</v>
      </c>
      <c r="B24" s="1333" t="str">
        <f t="shared" ref="B24" si="5">B22</f>
        <v>Ｒ５</v>
      </c>
      <c r="C24" s="1335"/>
      <c r="D24" s="1336"/>
      <c r="E24" s="1339"/>
      <c r="F24" s="1340"/>
      <c r="G24" s="1341"/>
      <c r="H24" s="1207"/>
      <c r="I24" s="1208"/>
      <c r="J24" s="1208"/>
      <c r="K24" s="1208"/>
      <c r="L24" s="1208"/>
      <c r="M24" s="1208"/>
      <c r="N24" s="1208"/>
      <c r="O24" s="1209"/>
      <c r="P24" s="1347"/>
      <c r="Q24" s="1345" t="s">
        <v>180</v>
      </c>
      <c r="R24" s="81"/>
    </row>
    <row r="25" spans="1:18" ht="15.75" customHeight="1">
      <c r="A25" s="1251"/>
      <c r="B25" s="1334"/>
      <c r="C25" s="1337"/>
      <c r="D25" s="1338"/>
      <c r="E25" s="1342"/>
      <c r="F25" s="1343"/>
      <c r="G25" s="1344"/>
      <c r="H25" s="1213"/>
      <c r="I25" s="1214"/>
      <c r="J25" s="1214"/>
      <c r="K25" s="1214"/>
      <c r="L25" s="1214"/>
      <c r="M25" s="1214"/>
      <c r="N25" s="1214"/>
      <c r="O25" s="1215"/>
      <c r="P25" s="1229"/>
      <c r="Q25" s="1346"/>
      <c r="R25" s="81"/>
    </row>
    <row r="26" spans="1:18" ht="15.75" customHeight="1">
      <c r="A26" s="1245">
        <v>9</v>
      </c>
      <c r="B26" s="1333" t="str">
        <f t="shared" ref="B26" si="6">B24</f>
        <v>Ｒ５</v>
      </c>
      <c r="C26" s="1335"/>
      <c r="D26" s="1336"/>
      <c r="E26" s="1339"/>
      <c r="F26" s="1340"/>
      <c r="G26" s="1341"/>
      <c r="H26" s="1207"/>
      <c r="I26" s="1208"/>
      <c r="J26" s="1208"/>
      <c r="K26" s="1208"/>
      <c r="L26" s="1208"/>
      <c r="M26" s="1208"/>
      <c r="N26" s="1208"/>
      <c r="O26" s="1209"/>
      <c r="P26" s="1347"/>
      <c r="Q26" s="1345" t="s">
        <v>180</v>
      </c>
      <c r="R26" s="81"/>
    </row>
    <row r="27" spans="1:18" ht="15.75" customHeight="1">
      <c r="A27" s="1248"/>
      <c r="B27" s="1334"/>
      <c r="C27" s="1337"/>
      <c r="D27" s="1338"/>
      <c r="E27" s="1342"/>
      <c r="F27" s="1343"/>
      <c r="G27" s="1344"/>
      <c r="H27" s="1213"/>
      <c r="I27" s="1214"/>
      <c r="J27" s="1214"/>
      <c r="K27" s="1214"/>
      <c r="L27" s="1214"/>
      <c r="M27" s="1214"/>
      <c r="N27" s="1214"/>
      <c r="O27" s="1215"/>
      <c r="P27" s="1229"/>
      <c r="Q27" s="1346"/>
      <c r="R27" s="81"/>
    </row>
    <row r="28" spans="1:18" ht="15.75" customHeight="1">
      <c r="A28" s="1251">
        <v>10</v>
      </c>
      <c r="B28" s="1333" t="str">
        <f t="shared" ref="B28" si="7">B26</f>
        <v>Ｒ５</v>
      </c>
      <c r="C28" s="1335"/>
      <c r="D28" s="1336"/>
      <c r="E28" s="1339"/>
      <c r="F28" s="1340"/>
      <c r="G28" s="1341"/>
      <c r="H28" s="1207"/>
      <c r="I28" s="1208"/>
      <c r="J28" s="1208"/>
      <c r="K28" s="1208"/>
      <c r="L28" s="1208"/>
      <c r="M28" s="1208"/>
      <c r="N28" s="1208"/>
      <c r="O28" s="1209"/>
      <c r="P28" s="1347"/>
      <c r="Q28" s="1345" t="s">
        <v>180</v>
      </c>
      <c r="R28" s="81"/>
    </row>
    <row r="29" spans="1:18" ht="15.75" customHeight="1">
      <c r="A29" s="1251"/>
      <c r="B29" s="1334"/>
      <c r="C29" s="1337"/>
      <c r="D29" s="1338"/>
      <c r="E29" s="1342"/>
      <c r="F29" s="1343"/>
      <c r="G29" s="1344"/>
      <c r="H29" s="1213"/>
      <c r="I29" s="1214"/>
      <c r="J29" s="1214"/>
      <c r="K29" s="1214"/>
      <c r="L29" s="1214"/>
      <c r="M29" s="1214"/>
      <c r="N29" s="1214"/>
      <c r="O29" s="1215"/>
      <c r="P29" s="1229"/>
      <c r="Q29" s="1346"/>
      <c r="R29" s="81"/>
    </row>
    <row r="30" spans="1:18" ht="15.75" customHeight="1">
      <c r="A30" s="1245">
        <v>11</v>
      </c>
      <c r="B30" s="1333" t="str">
        <f t="shared" ref="B30" si="8">B28</f>
        <v>Ｒ５</v>
      </c>
      <c r="C30" s="1335"/>
      <c r="D30" s="1336"/>
      <c r="E30" s="1339"/>
      <c r="F30" s="1340"/>
      <c r="G30" s="1341"/>
      <c r="H30" s="1207"/>
      <c r="I30" s="1208"/>
      <c r="J30" s="1208"/>
      <c r="K30" s="1208"/>
      <c r="L30" s="1208"/>
      <c r="M30" s="1208"/>
      <c r="N30" s="1208"/>
      <c r="O30" s="1209"/>
      <c r="P30" s="1347"/>
      <c r="Q30" s="1345" t="s">
        <v>180</v>
      </c>
      <c r="R30" s="81"/>
    </row>
    <row r="31" spans="1:18" ht="15.75" customHeight="1">
      <c r="A31" s="1248"/>
      <c r="B31" s="1334"/>
      <c r="C31" s="1337"/>
      <c r="D31" s="1338"/>
      <c r="E31" s="1342"/>
      <c r="F31" s="1343"/>
      <c r="G31" s="1344"/>
      <c r="H31" s="1213"/>
      <c r="I31" s="1214"/>
      <c r="J31" s="1214"/>
      <c r="K31" s="1214"/>
      <c r="L31" s="1214"/>
      <c r="M31" s="1214"/>
      <c r="N31" s="1214"/>
      <c r="O31" s="1215"/>
      <c r="P31" s="1229"/>
      <c r="Q31" s="1346"/>
      <c r="R31" s="81"/>
    </row>
    <row r="32" spans="1:18" ht="15.75" customHeight="1">
      <c r="A32" s="1251">
        <v>12</v>
      </c>
      <c r="B32" s="1333" t="str">
        <f t="shared" ref="B32" si="9">B30</f>
        <v>Ｒ５</v>
      </c>
      <c r="C32" s="1335"/>
      <c r="D32" s="1336"/>
      <c r="E32" s="1339"/>
      <c r="F32" s="1340"/>
      <c r="G32" s="1341"/>
      <c r="H32" s="1207"/>
      <c r="I32" s="1208"/>
      <c r="J32" s="1208"/>
      <c r="K32" s="1208"/>
      <c r="L32" s="1208"/>
      <c r="M32" s="1208"/>
      <c r="N32" s="1208"/>
      <c r="O32" s="1209"/>
      <c r="P32" s="1347"/>
      <c r="Q32" s="1345" t="s">
        <v>180</v>
      </c>
      <c r="R32" s="81"/>
    </row>
    <row r="33" spans="1:18" ht="15.75" customHeight="1">
      <c r="A33" s="1251"/>
      <c r="B33" s="1334"/>
      <c r="C33" s="1337"/>
      <c r="D33" s="1338"/>
      <c r="E33" s="1342"/>
      <c r="F33" s="1343"/>
      <c r="G33" s="1344"/>
      <c r="H33" s="1213"/>
      <c r="I33" s="1214"/>
      <c r="J33" s="1214"/>
      <c r="K33" s="1214"/>
      <c r="L33" s="1214"/>
      <c r="M33" s="1214"/>
      <c r="N33" s="1214"/>
      <c r="O33" s="1215"/>
      <c r="P33" s="1229"/>
      <c r="Q33" s="1346"/>
      <c r="R33" s="81"/>
    </row>
    <row r="34" spans="1:18" ht="15.75" customHeight="1">
      <c r="A34" s="1245">
        <v>13</v>
      </c>
      <c r="B34" s="1333" t="str">
        <f t="shared" ref="B34" si="10">B32</f>
        <v>Ｒ５</v>
      </c>
      <c r="C34" s="1335"/>
      <c r="D34" s="1336"/>
      <c r="E34" s="1339"/>
      <c r="F34" s="1340"/>
      <c r="G34" s="1341"/>
      <c r="H34" s="1207"/>
      <c r="I34" s="1208"/>
      <c r="J34" s="1208"/>
      <c r="K34" s="1208"/>
      <c r="L34" s="1208"/>
      <c r="M34" s="1208"/>
      <c r="N34" s="1208"/>
      <c r="O34" s="1209"/>
      <c r="P34" s="1347"/>
      <c r="Q34" s="1345" t="s">
        <v>180</v>
      </c>
      <c r="R34" s="81"/>
    </row>
    <row r="35" spans="1:18" ht="15.75" customHeight="1">
      <c r="A35" s="1248"/>
      <c r="B35" s="1334"/>
      <c r="C35" s="1337"/>
      <c r="D35" s="1338"/>
      <c r="E35" s="1342"/>
      <c r="F35" s="1343"/>
      <c r="G35" s="1344"/>
      <c r="H35" s="1213"/>
      <c r="I35" s="1214"/>
      <c r="J35" s="1214"/>
      <c r="K35" s="1214"/>
      <c r="L35" s="1214"/>
      <c r="M35" s="1214"/>
      <c r="N35" s="1214"/>
      <c r="O35" s="1215"/>
      <c r="P35" s="1229"/>
      <c r="Q35" s="1346"/>
      <c r="R35" s="81"/>
    </row>
    <row r="36" spans="1:18" ht="15.75" customHeight="1">
      <c r="A36" s="1251">
        <v>14</v>
      </c>
      <c r="B36" s="1333" t="str">
        <f t="shared" ref="B36" si="11">B34</f>
        <v>Ｒ５</v>
      </c>
      <c r="C36" s="1335"/>
      <c r="D36" s="1336"/>
      <c r="E36" s="1339"/>
      <c r="F36" s="1340"/>
      <c r="G36" s="1341"/>
      <c r="H36" s="1207"/>
      <c r="I36" s="1208"/>
      <c r="J36" s="1208"/>
      <c r="K36" s="1208"/>
      <c r="L36" s="1208"/>
      <c r="M36" s="1208"/>
      <c r="N36" s="1208"/>
      <c r="O36" s="1209"/>
      <c r="P36" s="1347"/>
      <c r="Q36" s="1345" t="s">
        <v>180</v>
      </c>
      <c r="R36" s="81"/>
    </row>
    <row r="37" spans="1:18" ht="15.75" customHeight="1">
      <c r="A37" s="1251"/>
      <c r="B37" s="1334"/>
      <c r="C37" s="1337"/>
      <c r="D37" s="1338"/>
      <c r="E37" s="1342"/>
      <c r="F37" s="1343"/>
      <c r="G37" s="1344"/>
      <c r="H37" s="1213"/>
      <c r="I37" s="1214"/>
      <c r="J37" s="1214"/>
      <c r="K37" s="1214"/>
      <c r="L37" s="1214"/>
      <c r="M37" s="1214"/>
      <c r="N37" s="1214"/>
      <c r="O37" s="1215"/>
      <c r="P37" s="1229"/>
      <c r="Q37" s="1346"/>
      <c r="R37" s="81"/>
    </row>
    <row r="38" spans="1:18" ht="15.75" customHeight="1">
      <c r="A38" s="1245">
        <v>15</v>
      </c>
      <c r="B38" s="1333" t="str">
        <f t="shared" ref="B38" si="12">B36</f>
        <v>Ｒ５</v>
      </c>
      <c r="C38" s="1335"/>
      <c r="D38" s="1336"/>
      <c r="E38" s="1339"/>
      <c r="F38" s="1340"/>
      <c r="G38" s="1341"/>
      <c r="H38" s="1207"/>
      <c r="I38" s="1208"/>
      <c r="J38" s="1208"/>
      <c r="K38" s="1208"/>
      <c r="L38" s="1208"/>
      <c r="M38" s="1208"/>
      <c r="N38" s="1208"/>
      <c r="O38" s="1209"/>
      <c r="P38" s="1347"/>
      <c r="Q38" s="1345" t="s">
        <v>180</v>
      </c>
      <c r="R38" s="81"/>
    </row>
    <row r="39" spans="1:18" ht="15.75" customHeight="1">
      <c r="A39" s="1248"/>
      <c r="B39" s="1334"/>
      <c r="C39" s="1337"/>
      <c r="D39" s="1338"/>
      <c r="E39" s="1342"/>
      <c r="F39" s="1343"/>
      <c r="G39" s="1344"/>
      <c r="H39" s="1213"/>
      <c r="I39" s="1214"/>
      <c r="J39" s="1214"/>
      <c r="K39" s="1214"/>
      <c r="L39" s="1214"/>
      <c r="M39" s="1214"/>
      <c r="N39" s="1214"/>
      <c r="O39" s="1215"/>
      <c r="P39" s="1229"/>
      <c r="Q39" s="1346"/>
      <c r="R39" s="81"/>
    </row>
    <row r="40" spans="1:18" ht="15.75" customHeight="1">
      <c r="A40" s="1251">
        <v>16</v>
      </c>
      <c r="B40" s="1333" t="str">
        <f t="shared" ref="B40" si="13">B38</f>
        <v>Ｒ５</v>
      </c>
      <c r="C40" s="1335"/>
      <c r="D40" s="1336"/>
      <c r="E40" s="1339"/>
      <c r="F40" s="1340"/>
      <c r="G40" s="1341"/>
      <c r="H40" s="1207"/>
      <c r="I40" s="1208"/>
      <c r="J40" s="1208"/>
      <c r="K40" s="1208"/>
      <c r="L40" s="1208"/>
      <c r="M40" s="1208"/>
      <c r="N40" s="1208"/>
      <c r="O40" s="1209"/>
      <c r="P40" s="1347"/>
      <c r="Q40" s="1345" t="s">
        <v>180</v>
      </c>
      <c r="R40" s="81"/>
    </row>
    <row r="41" spans="1:18" ht="15.75" customHeight="1">
      <c r="A41" s="1251"/>
      <c r="B41" s="1334"/>
      <c r="C41" s="1337"/>
      <c r="D41" s="1338"/>
      <c r="E41" s="1342"/>
      <c r="F41" s="1343"/>
      <c r="G41" s="1344"/>
      <c r="H41" s="1213"/>
      <c r="I41" s="1214"/>
      <c r="J41" s="1214"/>
      <c r="K41" s="1214"/>
      <c r="L41" s="1214"/>
      <c r="M41" s="1214"/>
      <c r="N41" s="1214"/>
      <c r="O41" s="1215"/>
      <c r="P41" s="1229"/>
      <c r="Q41" s="1346"/>
      <c r="R41" s="81"/>
    </row>
    <row r="42" spans="1:18" ht="15.75" customHeight="1">
      <c r="A42" s="1245">
        <v>17</v>
      </c>
      <c r="B42" s="1333" t="str">
        <f t="shared" ref="B42" si="14">B40</f>
        <v>Ｒ５</v>
      </c>
      <c r="C42" s="1335"/>
      <c r="D42" s="1336"/>
      <c r="E42" s="1339"/>
      <c r="F42" s="1340"/>
      <c r="G42" s="1341"/>
      <c r="H42" s="1207"/>
      <c r="I42" s="1208"/>
      <c r="J42" s="1208"/>
      <c r="K42" s="1208"/>
      <c r="L42" s="1208"/>
      <c r="M42" s="1208"/>
      <c r="N42" s="1208"/>
      <c r="O42" s="1209"/>
      <c r="P42" s="1347"/>
      <c r="Q42" s="1345" t="s">
        <v>180</v>
      </c>
      <c r="R42" s="81"/>
    </row>
    <row r="43" spans="1:18" ht="15.75" customHeight="1">
      <c r="A43" s="1248"/>
      <c r="B43" s="1334"/>
      <c r="C43" s="1337"/>
      <c r="D43" s="1338"/>
      <c r="E43" s="1342"/>
      <c r="F43" s="1343"/>
      <c r="G43" s="1344"/>
      <c r="H43" s="1213"/>
      <c r="I43" s="1214"/>
      <c r="J43" s="1214"/>
      <c r="K43" s="1214"/>
      <c r="L43" s="1214"/>
      <c r="M43" s="1214"/>
      <c r="N43" s="1214"/>
      <c r="O43" s="1215"/>
      <c r="P43" s="1229"/>
      <c r="Q43" s="1346"/>
      <c r="R43" s="81"/>
    </row>
    <row r="44" spans="1:18" ht="15.75" customHeight="1">
      <c r="A44" s="1251">
        <v>18</v>
      </c>
      <c r="B44" s="1333" t="str">
        <f t="shared" ref="B44" si="15">B42</f>
        <v>Ｒ５</v>
      </c>
      <c r="C44" s="1335"/>
      <c r="D44" s="1336"/>
      <c r="E44" s="1339"/>
      <c r="F44" s="1340"/>
      <c r="G44" s="1341"/>
      <c r="H44" s="1207"/>
      <c r="I44" s="1208"/>
      <c r="J44" s="1208"/>
      <c r="K44" s="1208"/>
      <c r="L44" s="1208"/>
      <c r="M44" s="1208"/>
      <c r="N44" s="1208"/>
      <c r="O44" s="1209"/>
      <c r="P44" s="1347"/>
      <c r="Q44" s="1345" t="s">
        <v>180</v>
      </c>
      <c r="R44" s="81"/>
    </row>
    <row r="45" spans="1:18" ht="15.75" customHeight="1">
      <c r="A45" s="1251"/>
      <c r="B45" s="1334"/>
      <c r="C45" s="1337"/>
      <c r="D45" s="1338"/>
      <c r="E45" s="1342"/>
      <c r="F45" s="1343"/>
      <c r="G45" s="1344"/>
      <c r="H45" s="1213"/>
      <c r="I45" s="1214"/>
      <c r="J45" s="1214"/>
      <c r="K45" s="1214"/>
      <c r="L45" s="1214"/>
      <c r="M45" s="1214"/>
      <c r="N45" s="1214"/>
      <c r="O45" s="1215"/>
      <c r="P45" s="1229"/>
      <c r="Q45" s="1346"/>
      <c r="R45" s="81"/>
    </row>
    <row r="46" spans="1:18" ht="15.75" customHeight="1">
      <c r="A46" s="1245">
        <v>19</v>
      </c>
      <c r="B46" s="1333" t="str">
        <f t="shared" ref="B46" si="16">B44</f>
        <v>Ｒ５</v>
      </c>
      <c r="C46" s="1335"/>
      <c r="D46" s="1336"/>
      <c r="E46" s="1339"/>
      <c r="F46" s="1340"/>
      <c r="G46" s="1341"/>
      <c r="H46" s="1207"/>
      <c r="I46" s="1208"/>
      <c r="J46" s="1208"/>
      <c r="K46" s="1208"/>
      <c r="L46" s="1208"/>
      <c r="M46" s="1208"/>
      <c r="N46" s="1208"/>
      <c r="O46" s="1209"/>
      <c r="P46" s="1347"/>
      <c r="Q46" s="1345" t="s">
        <v>180</v>
      </c>
      <c r="R46" s="81"/>
    </row>
    <row r="47" spans="1:18" ht="15.75" customHeight="1">
      <c r="A47" s="1248"/>
      <c r="B47" s="1334"/>
      <c r="C47" s="1337"/>
      <c r="D47" s="1338"/>
      <c r="E47" s="1342"/>
      <c r="F47" s="1343"/>
      <c r="G47" s="1344"/>
      <c r="H47" s="1213"/>
      <c r="I47" s="1214"/>
      <c r="J47" s="1214"/>
      <c r="K47" s="1214"/>
      <c r="L47" s="1214"/>
      <c r="M47" s="1214"/>
      <c r="N47" s="1214"/>
      <c r="O47" s="1215"/>
      <c r="P47" s="1229"/>
      <c r="Q47" s="1346"/>
      <c r="R47" s="81"/>
    </row>
    <row r="48" spans="1:18" ht="15.75" customHeight="1">
      <c r="A48" s="1251">
        <v>20</v>
      </c>
      <c r="B48" s="1333" t="str">
        <f t="shared" ref="B48" si="17">B46</f>
        <v>Ｒ５</v>
      </c>
      <c r="C48" s="1335"/>
      <c r="D48" s="1336"/>
      <c r="E48" s="1339"/>
      <c r="F48" s="1340"/>
      <c r="G48" s="1341"/>
      <c r="H48" s="1207"/>
      <c r="I48" s="1208"/>
      <c r="J48" s="1208"/>
      <c r="K48" s="1208"/>
      <c r="L48" s="1208"/>
      <c r="M48" s="1208"/>
      <c r="N48" s="1208"/>
      <c r="O48" s="1209"/>
      <c r="P48" s="1347"/>
      <c r="Q48" s="1345" t="s">
        <v>180</v>
      </c>
      <c r="R48" s="81"/>
    </row>
    <row r="49" spans="1:20" ht="15.75" customHeight="1">
      <c r="A49" s="1248"/>
      <c r="B49" s="1334"/>
      <c r="C49" s="1337"/>
      <c r="D49" s="1338"/>
      <c r="E49" s="1342"/>
      <c r="F49" s="1343"/>
      <c r="G49" s="1344"/>
      <c r="H49" s="1213"/>
      <c r="I49" s="1214"/>
      <c r="J49" s="1214"/>
      <c r="K49" s="1214"/>
      <c r="L49" s="1214"/>
      <c r="M49" s="1214"/>
      <c r="N49" s="1214"/>
      <c r="O49" s="1215"/>
      <c r="P49" s="1229"/>
      <c r="Q49" s="1346"/>
      <c r="R49" s="81"/>
    </row>
    <row r="50" spans="1:20">
      <c r="A50" s="154" t="s">
        <v>108</v>
      </c>
      <c r="B50" s="1350" t="s">
        <v>556</v>
      </c>
      <c r="C50" s="1350"/>
      <c r="D50" s="1350"/>
      <c r="E50" s="1350"/>
      <c r="F50" s="1350"/>
      <c r="G50" s="1350"/>
      <c r="H50" s="1350"/>
      <c r="I50" s="1350"/>
      <c r="J50" s="1350"/>
      <c r="K50" s="1350"/>
      <c r="L50" s="1350"/>
      <c r="M50" s="1350"/>
      <c r="N50" s="1350"/>
      <c r="O50" s="1350"/>
      <c r="P50" s="1350"/>
      <c r="Q50" s="195"/>
      <c r="R50" s="147"/>
    </row>
    <row r="51" spans="1:20">
      <c r="A51" s="154" t="s">
        <v>109</v>
      </c>
      <c r="B51" s="1350" t="s">
        <v>123</v>
      </c>
      <c r="C51" s="1350"/>
      <c r="D51" s="1350"/>
      <c r="E51" s="1350"/>
      <c r="F51" s="1350"/>
      <c r="G51" s="1350"/>
      <c r="H51" s="1350"/>
      <c r="I51" s="1350"/>
      <c r="J51" s="1350"/>
      <c r="K51" s="1350"/>
      <c r="L51" s="1350"/>
      <c r="M51" s="1350"/>
      <c r="N51" s="1350"/>
      <c r="O51" s="1350"/>
      <c r="P51" s="1350"/>
      <c r="Q51" s="1350"/>
      <c r="R51" s="147"/>
    </row>
    <row r="52" spans="1:20" ht="15.75" customHeight="1"/>
    <row r="53" spans="1:20" ht="15.75" customHeight="1">
      <c r="A53" s="943" t="str">
        <f>CONCATENATE("（様式-",INDEX(発注者入力シート!$B$27:$G$31,MATCH(発注者入力シート!L6,発注者入力シート!$C$27:$C$31,0),4),"-２）")</f>
        <v>（様式-２-２）</v>
      </c>
      <c r="B53" s="943"/>
      <c r="C53" s="943"/>
      <c r="D53" s="943"/>
      <c r="E53" s="943"/>
      <c r="F53" s="943"/>
      <c r="Q53" s="141" t="s">
        <v>813</v>
      </c>
      <c r="R53" s="141"/>
      <c r="S53" s="3" t="s">
        <v>429</v>
      </c>
    </row>
    <row r="54" spans="1:20" ht="15.75" customHeight="1">
      <c r="A54" s="943" t="str">
        <f>CONCATENATE("評価項目",INDEX(発注者入力シート!$B$27:$G$31,MATCH(発注者入力シート!L6,発注者入力シート!$C$27:$C$31,0),5),"-",INDEX(発注者入力シート!$B$27:$G$31,MATCH(発注者入力シート!L6,発注者入力シート!$C$27:$C$31,0),6))</f>
        <v>評価項目（１）-①</v>
      </c>
      <c r="B54" s="943"/>
      <c r="C54" s="943"/>
      <c r="D54" s="943"/>
      <c r="E54" s="943"/>
      <c r="Q54" s="141" t="str">
        <f>Q2</f>
        <v>【令和５年度完成工事分】</v>
      </c>
      <c r="S54" s="3" t="s">
        <v>430</v>
      </c>
    </row>
    <row r="55" spans="1:20" ht="15.75" customHeight="1">
      <c r="A55" s="1206" t="s">
        <v>178</v>
      </c>
      <c r="B55" s="1206"/>
      <c r="C55" s="1206"/>
      <c r="D55" s="1206"/>
      <c r="E55" s="1206"/>
      <c r="F55" s="1206"/>
      <c r="G55" s="1206"/>
      <c r="H55" s="1206"/>
      <c r="I55" s="1206"/>
      <c r="J55" s="1206"/>
      <c r="K55" s="1206"/>
      <c r="L55" s="1206"/>
      <c r="M55" s="1206"/>
      <c r="N55" s="1206"/>
      <c r="O55" s="1206"/>
      <c r="P55" s="1206"/>
      <c r="Q55" s="1206"/>
      <c r="R55" s="142"/>
      <c r="S55" s="107"/>
      <c r="T55" s="3" t="s">
        <v>437</v>
      </c>
    </row>
    <row r="56" spans="1:20" ht="15.75" customHeight="1">
      <c r="A56" s="142"/>
      <c r="B56" s="142"/>
      <c r="C56" s="142"/>
      <c r="D56" s="142"/>
      <c r="E56" s="142"/>
      <c r="F56" s="142"/>
      <c r="G56" s="142"/>
      <c r="H56" s="142"/>
      <c r="I56" s="142"/>
      <c r="J56" s="142"/>
      <c r="K56" s="142"/>
      <c r="L56" s="142"/>
      <c r="M56" s="142"/>
      <c r="N56" s="142"/>
      <c r="O56" s="142"/>
      <c r="P56" s="142"/>
      <c r="Q56" s="142"/>
      <c r="R56" s="142"/>
      <c r="S56" s="102"/>
      <c r="T56" s="3" t="s">
        <v>432</v>
      </c>
    </row>
    <row r="57" spans="1:20" ht="15.75" customHeight="1">
      <c r="D57" s="1203" t="s">
        <v>880</v>
      </c>
      <c r="E57" s="1203"/>
      <c r="F57" s="1202" t="str">
        <f>IF(企業入力シート!C5="","",企業入力シート!C5)</f>
        <v>○○共同企業体</v>
      </c>
      <c r="G57" s="1202"/>
      <c r="H57" s="1202"/>
      <c r="I57" s="1202"/>
      <c r="J57" s="1202"/>
      <c r="K57" s="1202"/>
      <c r="L57" s="1202"/>
      <c r="M57" s="1202"/>
      <c r="N57" s="1202"/>
      <c r="O57" s="1202"/>
      <c r="P57" s="1202"/>
      <c r="Q57" s="1202"/>
      <c r="R57" s="2"/>
    </row>
    <row r="58" spans="1:20" ht="15.75" customHeight="1">
      <c r="D58" s="1332" t="s">
        <v>882</v>
      </c>
      <c r="E58" s="1332"/>
      <c r="F58" s="1202" t="str">
        <f>IF(企業入力シート!C14="","",企業入力シート!C14)</f>
        <v>○○建設</v>
      </c>
      <c r="G58" s="1202"/>
      <c r="H58" s="1202"/>
      <c r="I58" s="1202"/>
      <c r="J58" s="1202"/>
      <c r="K58" s="1202"/>
      <c r="L58" s="1202"/>
      <c r="M58" s="1202"/>
      <c r="N58" s="1202"/>
      <c r="O58" s="1202"/>
      <c r="P58" s="1202"/>
      <c r="Q58" s="1202"/>
      <c r="S58" s="3" t="s">
        <v>433</v>
      </c>
    </row>
    <row r="59" spans="1:20" ht="15.75" customHeight="1">
      <c r="S59" s="104"/>
      <c r="T59" s="3" t="s">
        <v>434</v>
      </c>
    </row>
    <row r="60" spans="1:20" ht="15.75" customHeight="1">
      <c r="A60" s="143" t="s">
        <v>21</v>
      </c>
      <c r="B60" s="144" t="s">
        <v>23</v>
      </c>
      <c r="C60" s="1246" t="s">
        <v>25</v>
      </c>
      <c r="D60" s="1246"/>
      <c r="E60" s="1245" t="s">
        <v>26</v>
      </c>
      <c r="F60" s="1246"/>
      <c r="G60" s="1247"/>
      <c r="H60" s="1245" t="s">
        <v>27</v>
      </c>
      <c r="I60" s="1246"/>
      <c r="J60" s="1246"/>
      <c r="K60" s="1246"/>
      <c r="L60" s="1246"/>
      <c r="M60" s="1246"/>
      <c r="N60" s="1246"/>
      <c r="O60" s="1247"/>
      <c r="P60" s="1245" t="s">
        <v>112</v>
      </c>
      <c r="Q60" s="1247"/>
      <c r="R60" s="81"/>
      <c r="S60" s="105"/>
      <c r="T60" s="3" t="s">
        <v>432</v>
      </c>
    </row>
    <row r="61" spans="1:20" ht="15.75" customHeight="1">
      <c r="A61" s="145" t="s">
        <v>22</v>
      </c>
      <c r="B61" s="146" t="s">
        <v>24</v>
      </c>
      <c r="C61" s="936"/>
      <c r="D61" s="936"/>
      <c r="E61" s="1351" t="s">
        <v>828</v>
      </c>
      <c r="F61" s="1352"/>
      <c r="G61" s="1353"/>
      <c r="H61" s="1248"/>
      <c r="I61" s="1249"/>
      <c r="J61" s="1249"/>
      <c r="K61" s="1249"/>
      <c r="L61" s="1249"/>
      <c r="M61" s="1249"/>
      <c r="N61" s="1249"/>
      <c r="O61" s="1250"/>
      <c r="P61" s="1251" t="s">
        <v>111</v>
      </c>
      <c r="Q61" s="1252"/>
      <c r="R61" s="81"/>
    </row>
    <row r="62" spans="1:20" ht="15.75" customHeight="1">
      <c r="A62" s="1245">
        <v>21</v>
      </c>
      <c r="B62" s="1333" t="str">
        <f>B48</f>
        <v>Ｒ５</v>
      </c>
      <c r="C62" s="1335"/>
      <c r="D62" s="1336"/>
      <c r="E62" s="1339"/>
      <c r="F62" s="1340"/>
      <c r="G62" s="1341"/>
      <c r="H62" s="1207"/>
      <c r="I62" s="1208"/>
      <c r="J62" s="1208"/>
      <c r="K62" s="1208"/>
      <c r="L62" s="1208"/>
      <c r="M62" s="1208"/>
      <c r="N62" s="1208"/>
      <c r="O62" s="1209"/>
      <c r="P62" s="1347"/>
      <c r="Q62" s="1345" t="s">
        <v>180</v>
      </c>
      <c r="R62" s="81"/>
      <c r="S62" s="109" t="s">
        <v>435</v>
      </c>
    </row>
    <row r="63" spans="1:20" ht="15.75" customHeight="1">
      <c r="A63" s="1248"/>
      <c r="B63" s="1334"/>
      <c r="C63" s="1337"/>
      <c r="D63" s="1338"/>
      <c r="E63" s="1342"/>
      <c r="F63" s="1343"/>
      <c r="G63" s="1344"/>
      <c r="H63" s="1213"/>
      <c r="I63" s="1214"/>
      <c r="J63" s="1214"/>
      <c r="K63" s="1214"/>
      <c r="L63" s="1214"/>
      <c r="M63" s="1214"/>
      <c r="N63" s="1214"/>
      <c r="O63" s="1215"/>
      <c r="P63" s="1229"/>
      <c r="Q63" s="1346"/>
      <c r="R63" s="81"/>
      <c r="S63" s="109" t="s">
        <v>436</v>
      </c>
    </row>
    <row r="64" spans="1:20" ht="15.75" customHeight="1">
      <c r="A64" s="1251">
        <v>22</v>
      </c>
      <c r="B64" s="1333" t="str">
        <f>B62</f>
        <v>Ｒ５</v>
      </c>
      <c r="C64" s="1335"/>
      <c r="D64" s="1336"/>
      <c r="E64" s="1339"/>
      <c r="F64" s="1340"/>
      <c r="G64" s="1341"/>
      <c r="H64" s="1207"/>
      <c r="I64" s="1208"/>
      <c r="J64" s="1208"/>
      <c r="K64" s="1208"/>
      <c r="L64" s="1208"/>
      <c r="M64" s="1208"/>
      <c r="N64" s="1208"/>
      <c r="O64" s="1209"/>
      <c r="P64" s="1347"/>
      <c r="Q64" s="1345" t="s">
        <v>180</v>
      </c>
      <c r="R64" s="81"/>
    </row>
    <row r="65" spans="1:18" ht="15.75" customHeight="1">
      <c r="A65" s="1251"/>
      <c r="B65" s="1334"/>
      <c r="C65" s="1337"/>
      <c r="D65" s="1338"/>
      <c r="E65" s="1342"/>
      <c r="F65" s="1343"/>
      <c r="G65" s="1344"/>
      <c r="H65" s="1213"/>
      <c r="I65" s="1214"/>
      <c r="J65" s="1214"/>
      <c r="K65" s="1214"/>
      <c r="L65" s="1214"/>
      <c r="M65" s="1214"/>
      <c r="N65" s="1214"/>
      <c r="O65" s="1215"/>
      <c r="P65" s="1229"/>
      <c r="Q65" s="1346"/>
      <c r="R65" s="81"/>
    </row>
    <row r="66" spans="1:18" ht="15.75" customHeight="1">
      <c r="A66" s="1245">
        <v>23</v>
      </c>
      <c r="B66" s="1333" t="str">
        <f t="shared" ref="B66" si="18">B64</f>
        <v>Ｒ５</v>
      </c>
      <c r="C66" s="1335"/>
      <c r="D66" s="1336"/>
      <c r="E66" s="1339"/>
      <c r="F66" s="1340"/>
      <c r="G66" s="1341"/>
      <c r="H66" s="1207"/>
      <c r="I66" s="1208"/>
      <c r="J66" s="1208"/>
      <c r="K66" s="1208"/>
      <c r="L66" s="1208"/>
      <c r="M66" s="1208"/>
      <c r="N66" s="1208"/>
      <c r="O66" s="1209"/>
      <c r="P66" s="1347"/>
      <c r="Q66" s="1345" t="s">
        <v>180</v>
      </c>
      <c r="R66" s="81"/>
    </row>
    <row r="67" spans="1:18" ht="15.75" customHeight="1">
      <c r="A67" s="1248"/>
      <c r="B67" s="1334"/>
      <c r="C67" s="1337"/>
      <c r="D67" s="1338"/>
      <c r="E67" s="1342"/>
      <c r="F67" s="1343"/>
      <c r="G67" s="1344"/>
      <c r="H67" s="1213"/>
      <c r="I67" s="1214"/>
      <c r="J67" s="1214"/>
      <c r="K67" s="1214"/>
      <c r="L67" s="1214"/>
      <c r="M67" s="1214"/>
      <c r="N67" s="1214"/>
      <c r="O67" s="1215"/>
      <c r="P67" s="1229"/>
      <c r="Q67" s="1346"/>
      <c r="R67" s="81"/>
    </row>
    <row r="68" spans="1:18" ht="15.75" customHeight="1">
      <c r="A68" s="1251">
        <v>24</v>
      </c>
      <c r="B68" s="1333" t="str">
        <f t="shared" ref="B68" si="19">B66</f>
        <v>Ｒ５</v>
      </c>
      <c r="C68" s="1335"/>
      <c r="D68" s="1336"/>
      <c r="E68" s="1339"/>
      <c r="F68" s="1340"/>
      <c r="G68" s="1341"/>
      <c r="H68" s="1207"/>
      <c r="I68" s="1208"/>
      <c r="J68" s="1208"/>
      <c r="K68" s="1208"/>
      <c r="L68" s="1208"/>
      <c r="M68" s="1208"/>
      <c r="N68" s="1208"/>
      <c r="O68" s="1209"/>
      <c r="P68" s="1347"/>
      <c r="Q68" s="1345" t="s">
        <v>180</v>
      </c>
      <c r="R68" s="81"/>
    </row>
    <row r="69" spans="1:18" ht="15.75" customHeight="1">
      <c r="A69" s="1251"/>
      <c r="B69" s="1334"/>
      <c r="C69" s="1337"/>
      <c r="D69" s="1338"/>
      <c r="E69" s="1342"/>
      <c r="F69" s="1343"/>
      <c r="G69" s="1344"/>
      <c r="H69" s="1213"/>
      <c r="I69" s="1214"/>
      <c r="J69" s="1214"/>
      <c r="K69" s="1214"/>
      <c r="L69" s="1214"/>
      <c r="M69" s="1214"/>
      <c r="N69" s="1214"/>
      <c r="O69" s="1215"/>
      <c r="P69" s="1229"/>
      <c r="Q69" s="1346"/>
      <c r="R69" s="81"/>
    </row>
    <row r="70" spans="1:18" ht="15.75" customHeight="1">
      <c r="A70" s="1245">
        <v>25</v>
      </c>
      <c r="B70" s="1333" t="str">
        <f t="shared" ref="B70" si="20">B68</f>
        <v>Ｒ５</v>
      </c>
      <c r="C70" s="1335"/>
      <c r="D70" s="1336"/>
      <c r="E70" s="1339"/>
      <c r="F70" s="1340"/>
      <c r="G70" s="1341"/>
      <c r="H70" s="1207"/>
      <c r="I70" s="1208"/>
      <c r="J70" s="1208"/>
      <c r="K70" s="1208"/>
      <c r="L70" s="1208"/>
      <c r="M70" s="1208"/>
      <c r="N70" s="1208"/>
      <c r="O70" s="1209"/>
      <c r="P70" s="1347"/>
      <c r="Q70" s="1345" t="s">
        <v>180</v>
      </c>
      <c r="R70" s="81"/>
    </row>
    <row r="71" spans="1:18" ht="15.75" customHeight="1">
      <c r="A71" s="1248"/>
      <c r="B71" s="1334"/>
      <c r="C71" s="1337"/>
      <c r="D71" s="1338"/>
      <c r="E71" s="1342"/>
      <c r="F71" s="1343"/>
      <c r="G71" s="1344"/>
      <c r="H71" s="1213"/>
      <c r="I71" s="1214"/>
      <c r="J71" s="1214"/>
      <c r="K71" s="1214"/>
      <c r="L71" s="1214"/>
      <c r="M71" s="1214"/>
      <c r="N71" s="1214"/>
      <c r="O71" s="1215"/>
      <c r="P71" s="1229"/>
      <c r="Q71" s="1346"/>
      <c r="R71" s="81"/>
    </row>
    <row r="72" spans="1:18" ht="15.75" customHeight="1">
      <c r="A72" s="1251">
        <v>26</v>
      </c>
      <c r="B72" s="1333" t="str">
        <f t="shared" ref="B72" si="21">B70</f>
        <v>Ｒ５</v>
      </c>
      <c r="C72" s="1335"/>
      <c r="D72" s="1336"/>
      <c r="E72" s="1339"/>
      <c r="F72" s="1340"/>
      <c r="G72" s="1341"/>
      <c r="H72" s="1207"/>
      <c r="I72" s="1208"/>
      <c r="J72" s="1208"/>
      <c r="K72" s="1208"/>
      <c r="L72" s="1208"/>
      <c r="M72" s="1208"/>
      <c r="N72" s="1208"/>
      <c r="O72" s="1209"/>
      <c r="P72" s="1347"/>
      <c r="Q72" s="1345" t="s">
        <v>180</v>
      </c>
      <c r="R72" s="81"/>
    </row>
    <row r="73" spans="1:18" ht="15.75" customHeight="1">
      <c r="A73" s="1251"/>
      <c r="B73" s="1334"/>
      <c r="C73" s="1337"/>
      <c r="D73" s="1338"/>
      <c r="E73" s="1342"/>
      <c r="F73" s="1343"/>
      <c r="G73" s="1344"/>
      <c r="H73" s="1213"/>
      <c r="I73" s="1214"/>
      <c r="J73" s="1214"/>
      <c r="K73" s="1214"/>
      <c r="L73" s="1214"/>
      <c r="M73" s="1214"/>
      <c r="N73" s="1214"/>
      <c r="O73" s="1215"/>
      <c r="P73" s="1229"/>
      <c r="Q73" s="1346"/>
      <c r="R73" s="81"/>
    </row>
    <row r="74" spans="1:18" ht="15.75" customHeight="1">
      <c r="A74" s="1245">
        <v>27</v>
      </c>
      <c r="B74" s="1333" t="str">
        <f t="shared" ref="B74" si="22">B72</f>
        <v>Ｒ５</v>
      </c>
      <c r="C74" s="1335"/>
      <c r="D74" s="1336"/>
      <c r="E74" s="1339"/>
      <c r="F74" s="1340"/>
      <c r="G74" s="1341"/>
      <c r="H74" s="1207"/>
      <c r="I74" s="1208"/>
      <c r="J74" s="1208"/>
      <c r="K74" s="1208"/>
      <c r="L74" s="1208"/>
      <c r="M74" s="1208"/>
      <c r="N74" s="1208"/>
      <c r="O74" s="1209"/>
      <c r="P74" s="1347"/>
      <c r="Q74" s="1345" t="s">
        <v>180</v>
      </c>
      <c r="R74" s="81"/>
    </row>
    <row r="75" spans="1:18" ht="15.75" customHeight="1">
      <c r="A75" s="1248"/>
      <c r="B75" s="1334"/>
      <c r="C75" s="1337"/>
      <c r="D75" s="1338"/>
      <c r="E75" s="1342"/>
      <c r="F75" s="1343"/>
      <c r="G75" s="1344"/>
      <c r="H75" s="1213"/>
      <c r="I75" s="1214"/>
      <c r="J75" s="1214"/>
      <c r="K75" s="1214"/>
      <c r="L75" s="1214"/>
      <c r="M75" s="1214"/>
      <c r="N75" s="1214"/>
      <c r="O75" s="1215"/>
      <c r="P75" s="1229"/>
      <c r="Q75" s="1346"/>
      <c r="R75" s="81"/>
    </row>
    <row r="76" spans="1:18" ht="15.75" customHeight="1">
      <c r="A76" s="1251">
        <v>28</v>
      </c>
      <c r="B76" s="1333" t="str">
        <f t="shared" ref="B76" si="23">B74</f>
        <v>Ｒ５</v>
      </c>
      <c r="C76" s="1335"/>
      <c r="D76" s="1336"/>
      <c r="E76" s="1339"/>
      <c r="F76" s="1340"/>
      <c r="G76" s="1341"/>
      <c r="H76" s="1207"/>
      <c r="I76" s="1208"/>
      <c r="J76" s="1208"/>
      <c r="K76" s="1208"/>
      <c r="L76" s="1208"/>
      <c r="M76" s="1208"/>
      <c r="N76" s="1208"/>
      <c r="O76" s="1209"/>
      <c r="P76" s="1347"/>
      <c r="Q76" s="1345" t="s">
        <v>180</v>
      </c>
      <c r="R76" s="81"/>
    </row>
    <row r="77" spans="1:18" ht="15.75" customHeight="1">
      <c r="A77" s="1251"/>
      <c r="B77" s="1334"/>
      <c r="C77" s="1337"/>
      <c r="D77" s="1338"/>
      <c r="E77" s="1342"/>
      <c r="F77" s="1343"/>
      <c r="G77" s="1344"/>
      <c r="H77" s="1213"/>
      <c r="I77" s="1214"/>
      <c r="J77" s="1214"/>
      <c r="K77" s="1214"/>
      <c r="L77" s="1214"/>
      <c r="M77" s="1214"/>
      <c r="N77" s="1214"/>
      <c r="O77" s="1215"/>
      <c r="P77" s="1229"/>
      <c r="Q77" s="1346"/>
      <c r="R77" s="81"/>
    </row>
    <row r="78" spans="1:18" ht="15.75" customHeight="1">
      <c r="A78" s="1245">
        <v>29</v>
      </c>
      <c r="B78" s="1333" t="str">
        <f t="shared" ref="B78" si="24">B76</f>
        <v>Ｒ５</v>
      </c>
      <c r="C78" s="1335"/>
      <c r="D78" s="1336"/>
      <c r="E78" s="1339"/>
      <c r="F78" s="1340"/>
      <c r="G78" s="1341"/>
      <c r="H78" s="1207"/>
      <c r="I78" s="1208"/>
      <c r="J78" s="1208"/>
      <c r="K78" s="1208"/>
      <c r="L78" s="1208"/>
      <c r="M78" s="1208"/>
      <c r="N78" s="1208"/>
      <c r="O78" s="1209"/>
      <c r="P78" s="1347"/>
      <c r="Q78" s="1345" t="s">
        <v>180</v>
      </c>
      <c r="R78" s="81"/>
    </row>
    <row r="79" spans="1:18" ht="15.75" customHeight="1">
      <c r="A79" s="1248"/>
      <c r="B79" s="1334"/>
      <c r="C79" s="1337"/>
      <c r="D79" s="1338"/>
      <c r="E79" s="1342"/>
      <c r="F79" s="1343"/>
      <c r="G79" s="1344"/>
      <c r="H79" s="1213"/>
      <c r="I79" s="1214"/>
      <c r="J79" s="1214"/>
      <c r="K79" s="1214"/>
      <c r="L79" s="1214"/>
      <c r="M79" s="1214"/>
      <c r="N79" s="1214"/>
      <c r="O79" s="1215"/>
      <c r="P79" s="1229"/>
      <c r="Q79" s="1346"/>
      <c r="R79" s="81"/>
    </row>
    <row r="80" spans="1:18" ht="15.75" customHeight="1">
      <c r="A80" s="1251">
        <v>30</v>
      </c>
      <c r="B80" s="1333" t="str">
        <f t="shared" ref="B80" si="25">B78</f>
        <v>Ｒ５</v>
      </c>
      <c r="C80" s="1335"/>
      <c r="D80" s="1336"/>
      <c r="E80" s="1339"/>
      <c r="F80" s="1340"/>
      <c r="G80" s="1341"/>
      <c r="H80" s="1207"/>
      <c r="I80" s="1208"/>
      <c r="J80" s="1208"/>
      <c r="K80" s="1208"/>
      <c r="L80" s="1208"/>
      <c r="M80" s="1208"/>
      <c r="N80" s="1208"/>
      <c r="O80" s="1209"/>
      <c r="P80" s="1347"/>
      <c r="Q80" s="1345" t="s">
        <v>180</v>
      </c>
      <c r="R80" s="81"/>
    </row>
    <row r="81" spans="1:18" ht="15.75" customHeight="1">
      <c r="A81" s="1251"/>
      <c r="B81" s="1334"/>
      <c r="C81" s="1337"/>
      <c r="D81" s="1338"/>
      <c r="E81" s="1342"/>
      <c r="F81" s="1343"/>
      <c r="G81" s="1344"/>
      <c r="H81" s="1213"/>
      <c r="I81" s="1214"/>
      <c r="J81" s="1214"/>
      <c r="K81" s="1214"/>
      <c r="L81" s="1214"/>
      <c r="M81" s="1214"/>
      <c r="N81" s="1214"/>
      <c r="O81" s="1215"/>
      <c r="P81" s="1229"/>
      <c r="Q81" s="1346"/>
      <c r="R81" s="81"/>
    </row>
    <row r="82" spans="1:18" ht="15.75" customHeight="1">
      <c r="A82" s="1245">
        <v>31</v>
      </c>
      <c r="B82" s="1333" t="str">
        <f t="shared" ref="B82" si="26">B80</f>
        <v>Ｒ５</v>
      </c>
      <c r="C82" s="1335"/>
      <c r="D82" s="1336"/>
      <c r="E82" s="1339"/>
      <c r="F82" s="1340"/>
      <c r="G82" s="1341"/>
      <c r="H82" s="1207"/>
      <c r="I82" s="1208"/>
      <c r="J82" s="1208"/>
      <c r="K82" s="1208"/>
      <c r="L82" s="1208"/>
      <c r="M82" s="1208"/>
      <c r="N82" s="1208"/>
      <c r="O82" s="1209"/>
      <c r="P82" s="1347"/>
      <c r="Q82" s="1345" t="s">
        <v>180</v>
      </c>
      <c r="R82" s="81"/>
    </row>
    <row r="83" spans="1:18" ht="15.75" customHeight="1">
      <c r="A83" s="1248"/>
      <c r="B83" s="1334"/>
      <c r="C83" s="1337"/>
      <c r="D83" s="1338"/>
      <c r="E83" s="1342"/>
      <c r="F83" s="1343"/>
      <c r="G83" s="1344"/>
      <c r="H83" s="1213"/>
      <c r="I83" s="1214"/>
      <c r="J83" s="1214"/>
      <c r="K83" s="1214"/>
      <c r="L83" s="1214"/>
      <c r="M83" s="1214"/>
      <c r="N83" s="1214"/>
      <c r="O83" s="1215"/>
      <c r="P83" s="1229"/>
      <c r="Q83" s="1346"/>
      <c r="R83" s="81"/>
    </row>
    <row r="84" spans="1:18" ht="15.75" customHeight="1">
      <c r="A84" s="1251">
        <v>32</v>
      </c>
      <c r="B84" s="1333" t="str">
        <f t="shared" ref="B84" si="27">B82</f>
        <v>Ｒ５</v>
      </c>
      <c r="C84" s="1335"/>
      <c r="D84" s="1336"/>
      <c r="E84" s="1339"/>
      <c r="F84" s="1340"/>
      <c r="G84" s="1341"/>
      <c r="H84" s="1207"/>
      <c r="I84" s="1208"/>
      <c r="J84" s="1208"/>
      <c r="K84" s="1208"/>
      <c r="L84" s="1208"/>
      <c r="M84" s="1208"/>
      <c r="N84" s="1208"/>
      <c r="O84" s="1209"/>
      <c r="P84" s="1347"/>
      <c r="Q84" s="1345" t="s">
        <v>180</v>
      </c>
      <c r="R84" s="81"/>
    </row>
    <row r="85" spans="1:18" ht="15.75" customHeight="1">
      <c r="A85" s="1251"/>
      <c r="B85" s="1334"/>
      <c r="C85" s="1337"/>
      <c r="D85" s="1338"/>
      <c r="E85" s="1342"/>
      <c r="F85" s="1343"/>
      <c r="G85" s="1344"/>
      <c r="H85" s="1213"/>
      <c r="I85" s="1214"/>
      <c r="J85" s="1214"/>
      <c r="K85" s="1214"/>
      <c r="L85" s="1214"/>
      <c r="M85" s="1214"/>
      <c r="N85" s="1214"/>
      <c r="O85" s="1215"/>
      <c r="P85" s="1229"/>
      <c r="Q85" s="1346"/>
      <c r="R85" s="81"/>
    </row>
    <row r="86" spans="1:18" ht="15.75" customHeight="1">
      <c r="A86" s="1245">
        <v>33</v>
      </c>
      <c r="B86" s="1333" t="str">
        <f t="shared" ref="B86" si="28">B84</f>
        <v>Ｒ５</v>
      </c>
      <c r="C86" s="1335"/>
      <c r="D86" s="1336"/>
      <c r="E86" s="1339"/>
      <c r="F86" s="1340"/>
      <c r="G86" s="1341"/>
      <c r="H86" s="1207"/>
      <c r="I86" s="1208"/>
      <c r="J86" s="1208"/>
      <c r="K86" s="1208"/>
      <c r="L86" s="1208"/>
      <c r="M86" s="1208"/>
      <c r="N86" s="1208"/>
      <c r="O86" s="1209"/>
      <c r="P86" s="1347"/>
      <c r="Q86" s="1345" t="s">
        <v>180</v>
      </c>
      <c r="R86" s="81"/>
    </row>
    <row r="87" spans="1:18" ht="15.75" customHeight="1">
      <c r="A87" s="1248"/>
      <c r="B87" s="1334"/>
      <c r="C87" s="1337"/>
      <c r="D87" s="1338"/>
      <c r="E87" s="1342"/>
      <c r="F87" s="1343"/>
      <c r="G87" s="1344"/>
      <c r="H87" s="1213"/>
      <c r="I87" s="1214"/>
      <c r="J87" s="1214"/>
      <c r="K87" s="1214"/>
      <c r="L87" s="1214"/>
      <c r="M87" s="1214"/>
      <c r="N87" s="1214"/>
      <c r="O87" s="1215"/>
      <c r="P87" s="1229"/>
      <c r="Q87" s="1346"/>
      <c r="R87" s="81"/>
    </row>
    <row r="88" spans="1:18" ht="15.75" customHeight="1">
      <c r="A88" s="1251">
        <v>34</v>
      </c>
      <c r="B88" s="1333" t="str">
        <f t="shared" ref="B88" si="29">B86</f>
        <v>Ｒ５</v>
      </c>
      <c r="C88" s="1335"/>
      <c r="D88" s="1336"/>
      <c r="E88" s="1339"/>
      <c r="F88" s="1340"/>
      <c r="G88" s="1341"/>
      <c r="H88" s="1207"/>
      <c r="I88" s="1208"/>
      <c r="J88" s="1208"/>
      <c r="K88" s="1208"/>
      <c r="L88" s="1208"/>
      <c r="M88" s="1208"/>
      <c r="N88" s="1208"/>
      <c r="O88" s="1209"/>
      <c r="P88" s="1347"/>
      <c r="Q88" s="1345" t="s">
        <v>180</v>
      </c>
      <c r="R88" s="81"/>
    </row>
    <row r="89" spans="1:18" ht="15.75" customHeight="1">
      <c r="A89" s="1251"/>
      <c r="B89" s="1334"/>
      <c r="C89" s="1337"/>
      <c r="D89" s="1338"/>
      <c r="E89" s="1342"/>
      <c r="F89" s="1343"/>
      <c r="G89" s="1344"/>
      <c r="H89" s="1213"/>
      <c r="I89" s="1214"/>
      <c r="J89" s="1214"/>
      <c r="K89" s="1214"/>
      <c r="L89" s="1214"/>
      <c r="M89" s="1214"/>
      <c r="N89" s="1214"/>
      <c r="O89" s="1215"/>
      <c r="P89" s="1229"/>
      <c r="Q89" s="1346"/>
      <c r="R89" s="81"/>
    </row>
    <row r="90" spans="1:18" ht="15.75" customHeight="1">
      <c r="A90" s="1245">
        <v>35</v>
      </c>
      <c r="B90" s="1333" t="str">
        <f t="shared" ref="B90" si="30">B88</f>
        <v>Ｒ５</v>
      </c>
      <c r="C90" s="1335"/>
      <c r="D90" s="1336"/>
      <c r="E90" s="1339"/>
      <c r="F90" s="1340"/>
      <c r="G90" s="1341"/>
      <c r="H90" s="1207"/>
      <c r="I90" s="1208"/>
      <c r="J90" s="1208"/>
      <c r="K90" s="1208"/>
      <c r="L90" s="1208"/>
      <c r="M90" s="1208"/>
      <c r="N90" s="1208"/>
      <c r="O90" s="1209"/>
      <c r="P90" s="1347"/>
      <c r="Q90" s="1345" t="s">
        <v>180</v>
      </c>
      <c r="R90" s="81"/>
    </row>
    <row r="91" spans="1:18" ht="15.75" customHeight="1">
      <c r="A91" s="1248"/>
      <c r="B91" s="1334"/>
      <c r="C91" s="1337"/>
      <c r="D91" s="1338"/>
      <c r="E91" s="1342"/>
      <c r="F91" s="1343"/>
      <c r="G91" s="1344"/>
      <c r="H91" s="1213"/>
      <c r="I91" s="1214"/>
      <c r="J91" s="1214"/>
      <c r="K91" s="1214"/>
      <c r="L91" s="1214"/>
      <c r="M91" s="1214"/>
      <c r="N91" s="1214"/>
      <c r="O91" s="1215"/>
      <c r="P91" s="1229"/>
      <c r="Q91" s="1346"/>
      <c r="R91" s="81"/>
    </row>
    <row r="92" spans="1:18" ht="15.75" customHeight="1">
      <c r="A92" s="1251">
        <v>36</v>
      </c>
      <c r="B92" s="1333" t="str">
        <f t="shared" ref="B92" si="31">B90</f>
        <v>Ｒ５</v>
      </c>
      <c r="C92" s="1335"/>
      <c r="D92" s="1336"/>
      <c r="E92" s="1339"/>
      <c r="F92" s="1340"/>
      <c r="G92" s="1341"/>
      <c r="H92" s="1207"/>
      <c r="I92" s="1208"/>
      <c r="J92" s="1208"/>
      <c r="K92" s="1208"/>
      <c r="L92" s="1208"/>
      <c r="M92" s="1208"/>
      <c r="N92" s="1208"/>
      <c r="O92" s="1209"/>
      <c r="P92" s="1347"/>
      <c r="Q92" s="1345" t="s">
        <v>180</v>
      </c>
      <c r="R92" s="81"/>
    </row>
    <row r="93" spans="1:18" ht="15.75" customHeight="1">
      <c r="A93" s="1251"/>
      <c r="B93" s="1334"/>
      <c r="C93" s="1337"/>
      <c r="D93" s="1338"/>
      <c r="E93" s="1342"/>
      <c r="F93" s="1343"/>
      <c r="G93" s="1344"/>
      <c r="H93" s="1213"/>
      <c r="I93" s="1214"/>
      <c r="J93" s="1214"/>
      <c r="K93" s="1214"/>
      <c r="L93" s="1214"/>
      <c r="M93" s="1214"/>
      <c r="N93" s="1214"/>
      <c r="O93" s="1215"/>
      <c r="P93" s="1229"/>
      <c r="Q93" s="1346"/>
      <c r="R93" s="81"/>
    </row>
    <row r="94" spans="1:18" ht="15.75" customHeight="1">
      <c r="A94" s="1245">
        <v>37</v>
      </c>
      <c r="B94" s="1333" t="str">
        <f t="shared" ref="B94" si="32">B92</f>
        <v>Ｒ５</v>
      </c>
      <c r="C94" s="1335"/>
      <c r="D94" s="1336"/>
      <c r="E94" s="1339"/>
      <c r="F94" s="1340"/>
      <c r="G94" s="1341"/>
      <c r="H94" s="1207"/>
      <c r="I94" s="1208"/>
      <c r="J94" s="1208"/>
      <c r="K94" s="1208"/>
      <c r="L94" s="1208"/>
      <c r="M94" s="1208"/>
      <c r="N94" s="1208"/>
      <c r="O94" s="1209"/>
      <c r="P94" s="1347"/>
      <c r="Q94" s="1345" t="s">
        <v>180</v>
      </c>
      <c r="R94" s="81"/>
    </row>
    <row r="95" spans="1:18" ht="15.75" customHeight="1">
      <c r="A95" s="1248"/>
      <c r="B95" s="1334"/>
      <c r="C95" s="1337"/>
      <c r="D95" s="1338"/>
      <c r="E95" s="1342"/>
      <c r="F95" s="1343"/>
      <c r="G95" s="1344"/>
      <c r="H95" s="1213"/>
      <c r="I95" s="1214"/>
      <c r="J95" s="1214"/>
      <c r="K95" s="1214"/>
      <c r="L95" s="1214"/>
      <c r="M95" s="1214"/>
      <c r="N95" s="1214"/>
      <c r="O95" s="1215"/>
      <c r="P95" s="1229"/>
      <c r="Q95" s="1346"/>
      <c r="R95" s="81"/>
    </row>
    <row r="96" spans="1:18" ht="15.75" customHeight="1">
      <c r="A96" s="1251">
        <v>38</v>
      </c>
      <c r="B96" s="1333" t="str">
        <f t="shared" ref="B96" si="33">B94</f>
        <v>Ｒ５</v>
      </c>
      <c r="C96" s="1335"/>
      <c r="D96" s="1336"/>
      <c r="E96" s="1339"/>
      <c r="F96" s="1340"/>
      <c r="G96" s="1341"/>
      <c r="H96" s="1207"/>
      <c r="I96" s="1208"/>
      <c r="J96" s="1208"/>
      <c r="K96" s="1208"/>
      <c r="L96" s="1208"/>
      <c r="M96" s="1208"/>
      <c r="N96" s="1208"/>
      <c r="O96" s="1209"/>
      <c r="P96" s="1347"/>
      <c r="Q96" s="1345" t="s">
        <v>180</v>
      </c>
      <c r="R96" s="81"/>
    </row>
    <row r="97" spans="1:20" ht="15.75" customHeight="1">
      <c r="A97" s="1251"/>
      <c r="B97" s="1334"/>
      <c r="C97" s="1337"/>
      <c r="D97" s="1338"/>
      <c r="E97" s="1342"/>
      <c r="F97" s="1343"/>
      <c r="G97" s="1344"/>
      <c r="H97" s="1213"/>
      <c r="I97" s="1214"/>
      <c r="J97" s="1214"/>
      <c r="K97" s="1214"/>
      <c r="L97" s="1214"/>
      <c r="M97" s="1214"/>
      <c r="N97" s="1214"/>
      <c r="O97" s="1215"/>
      <c r="P97" s="1229"/>
      <c r="Q97" s="1346"/>
      <c r="R97" s="81"/>
    </row>
    <row r="98" spans="1:20" ht="15.75" customHeight="1">
      <c r="A98" s="1245">
        <v>39</v>
      </c>
      <c r="B98" s="1333" t="str">
        <f t="shared" ref="B98" si="34">B96</f>
        <v>Ｒ５</v>
      </c>
      <c r="C98" s="1335"/>
      <c r="D98" s="1336"/>
      <c r="E98" s="1339"/>
      <c r="F98" s="1340"/>
      <c r="G98" s="1341"/>
      <c r="H98" s="1207"/>
      <c r="I98" s="1208"/>
      <c r="J98" s="1208"/>
      <c r="K98" s="1208"/>
      <c r="L98" s="1208"/>
      <c r="M98" s="1208"/>
      <c r="N98" s="1208"/>
      <c r="O98" s="1209"/>
      <c r="P98" s="1347"/>
      <c r="Q98" s="1345" t="s">
        <v>180</v>
      </c>
      <c r="R98" s="81"/>
    </row>
    <row r="99" spans="1:20" ht="15.75" customHeight="1">
      <c r="A99" s="1248"/>
      <c r="B99" s="1334"/>
      <c r="C99" s="1337"/>
      <c r="D99" s="1338"/>
      <c r="E99" s="1342"/>
      <c r="F99" s="1343"/>
      <c r="G99" s="1344"/>
      <c r="H99" s="1213"/>
      <c r="I99" s="1214"/>
      <c r="J99" s="1214"/>
      <c r="K99" s="1214"/>
      <c r="L99" s="1214"/>
      <c r="M99" s="1214"/>
      <c r="N99" s="1214"/>
      <c r="O99" s="1215"/>
      <c r="P99" s="1229"/>
      <c r="Q99" s="1346"/>
      <c r="R99" s="81"/>
    </row>
    <row r="100" spans="1:20" ht="15.75" customHeight="1">
      <c r="A100" s="1333">
        <v>40</v>
      </c>
      <c r="B100" s="1333" t="str">
        <f t="shared" ref="B100" si="35">B98</f>
        <v>Ｒ５</v>
      </c>
      <c r="C100" s="1335"/>
      <c r="D100" s="1336"/>
      <c r="E100" s="1339"/>
      <c r="F100" s="1340"/>
      <c r="G100" s="1341"/>
      <c r="H100" s="1207"/>
      <c r="I100" s="1208"/>
      <c r="J100" s="1208"/>
      <c r="K100" s="1208"/>
      <c r="L100" s="1208"/>
      <c r="M100" s="1208"/>
      <c r="N100" s="1208"/>
      <c r="O100" s="1209"/>
      <c r="P100" s="1347"/>
      <c r="Q100" s="1345" t="s">
        <v>180</v>
      </c>
      <c r="R100" s="81"/>
    </row>
    <row r="101" spans="1:20" ht="15.75" customHeight="1">
      <c r="A101" s="1334"/>
      <c r="B101" s="1334"/>
      <c r="C101" s="1337"/>
      <c r="D101" s="1338"/>
      <c r="E101" s="1342"/>
      <c r="F101" s="1343"/>
      <c r="G101" s="1344"/>
      <c r="H101" s="1213"/>
      <c r="I101" s="1214"/>
      <c r="J101" s="1214"/>
      <c r="K101" s="1214"/>
      <c r="L101" s="1214"/>
      <c r="M101" s="1214"/>
      <c r="N101" s="1214"/>
      <c r="O101" s="1215"/>
      <c r="P101" s="1229"/>
      <c r="Q101" s="1346"/>
      <c r="R101" s="81"/>
    </row>
    <row r="102" spans="1:20">
      <c r="A102" s="154" t="s">
        <v>108</v>
      </c>
      <c r="B102" s="1350" t="s">
        <v>556</v>
      </c>
      <c r="C102" s="1350"/>
      <c r="D102" s="1350"/>
      <c r="E102" s="1350"/>
      <c r="F102" s="1350"/>
      <c r="G102" s="1350"/>
      <c r="H102" s="1350"/>
      <c r="I102" s="1350"/>
      <c r="J102" s="1350"/>
      <c r="K102" s="1350"/>
      <c r="L102" s="1350"/>
      <c r="M102" s="1350"/>
      <c r="N102" s="1350"/>
      <c r="O102" s="1350"/>
      <c r="P102" s="1350"/>
      <c r="Q102" s="195"/>
      <c r="R102" s="147"/>
    </row>
    <row r="103" spans="1:20">
      <c r="A103" s="154" t="s">
        <v>109</v>
      </c>
      <c r="B103" s="1350" t="s">
        <v>123</v>
      </c>
      <c r="C103" s="1350"/>
      <c r="D103" s="1350"/>
      <c r="E103" s="1350"/>
      <c r="F103" s="1350"/>
      <c r="G103" s="1350"/>
      <c r="H103" s="1350"/>
      <c r="I103" s="1350"/>
      <c r="J103" s="1350"/>
      <c r="K103" s="1350"/>
      <c r="L103" s="1350"/>
      <c r="M103" s="1350"/>
      <c r="N103" s="1350"/>
      <c r="O103" s="1350"/>
      <c r="P103" s="1350"/>
      <c r="Q103" s="1350"/>
      <c r="R103" s="147"/>
    </row>
    <row r="104" spans="1:20" ht="15.75" customHeight="1"/>
    <row r="105" spans="1:20" ht="15.75" customHeight="1">
      <c r="A105" s="943" t="str">
        <f>CONCATENATE("（様式-",INDEX(発注者入力シート!$B$27:$G$31,MATCH(発注者入力シート!L6,発注者入力シート!$C$27:$C$31,0),4),"-２）")</f>
        <v>（様式-２-２）</v>
      </c>
      <c r="B105" s="943"/>
      <c r="C105" s="943"/>
      <c r="D105" s="943"/>
      <c r="E105" s="943"/>
      <c r="F105" s="943"/>
      <c r="Q105" s="141" t="s">
        <v>813</v>
      </c>
      <c r="R105" s="141"/>
      <c r="S105" s="3" t="s">
        <v>429</v>
      </c>
    </row>
    <row r="106" spans="1:20" ht="15.75" customHeight="1">
      <c r="A106" s="943" t="str">
        <f>CONCATENATE("評価項目",INDEX(発注者入力シート!$B$27:$G$31,MATCH(発注者入力シート!L6,発注者入力シート!$C$27:$C$31,0),5),"-",INDEX(発注者入力シート!$B$27:$G$31,MATCH(発注者入力シート!L6,発注者入力シート!$C$27:$C$31,0),6))</f>
        <v>評価項目（１）-①</v>
      </c>
      <c r="B106" s="943"/>
      <c r="C106" s="943"/>
      <c r="D106" s="943"/>
      <c r="E106" s="943"/>
      <c r="Q106" s="141" t="str">
        <f>Q2</f>
        <v>【令和５年度完成工事分】</v>
      </c>
      <c r="S106" s="3" t="s">
        <v>430</v>
      </c>
    </row>
    <row r="107" spans="1:20" ht="15.75" customHeight="1">
      <c r="A107" s="1206" t="s">
        <v>179</v>
      </c>
      <c r="B107" s="1206"/>
      <c r="C107" s="1206"/>
      <c r="D107" s="1206"/>
      <c r="E107" s="1206"/>
      <c r="F107" s="1206"/>
      <c r="G107" s="1206"/>
      <c r="H107" s="1206"/>
      <c r="I107" s="1206"/>
      <c r="J107" s="1206"/>
      <c r="K107" s="1206"/>
      <c r="L107" s="1206"/>
      <c r="M107" s="1206"/>
      <c r="N107" s="1206"/>
      <c r="O107" s="1206"/>
      <c r="P107" s="1206"/>
      <c r="Q107" s="1206"/>
      <c r="R107" s="142"/>
      <c r="S107" s="107"/>
      <c r="T107" s="3" t="s">
        <v>437</v>
      </c>
    </row>
    <row r="108" spans="1:20" ht="15.75" customHeight="1">
      <c r="A108" s="142"/>
      <c r="B108" s="142"/>
      <c r="C108" s="142"/>
      <c r="D108" s="142"/>
      <c r="E108" s="142"/>
      <c r="F108" s="142"/>
      <c r="G108" s="142"/>
      <c r="H108" s="142"/>
      <c r="I108" s="142"/>
      <c r="J108" s="142"/>
      <c r="K108" s="142"/>
      <c r="L108" s="142"/>
      <c r="M108" s="142"/>
      <c r="N108" s="142"/>
      <c r="O108" s="142"/>
      <c r="P108" s="142"/>
      <c r="Q108" s="142"/>
      <c r="R108" s="142"/>
      <c r="S108" s="102"/>
      <c r="T108" s="3" t="s">
        <v>432</v>
      </c>
    </row>
    <row r="109" spans="1:20" ht="15.75" customHeight="1">
      <c r="D109" s="1203" t="s">
        <v>880</v>
      </c>
      <c r="E109" s="1203"/>
      <c r="F109" s="1202" t="str">
        <f>IF(企業入力シート!C5="","",企業入力シート!C5)</f>
        <v>○○共同企業体</v>
      </c>
      <c r="G109" s="1202"/>
      <c r="H109" s="1202"/>
      <c r="I109" s="1202"/>
      <c r="J109" s="1202"/>
      <c r="K109" s="1202"/>
      <c r="L109" s="1202"/>
      <c r="M109" s="1202"/>
      <c r="N109" s="1202"/>
      <c r="O109" s="1202"/>
      <c r="P109" s="1202"/>
      <c r="Q109" s="1202"/>
      <c r="R109" s="2"/>
    </row>
    <row r="110" spans="1:20" ht="15.75" customHeight="1">
      <c r="D110" s="1332" t="s">
        <v>882</v>
      </c>
      <c r="E110" s="1332"/>
      <c r="F110" s="1202" t="str">
        <f>IF(企業入力シート!C14="","",企業入力シート!C14)</f>
        <v>○○建設</v>
      </c>
      <c r="G110" s="1202"/>
      <c r="H110" s="1202"/>
      <c r="I110" s="1202"/>
      <c r="J110" s="1202"/>
      <c r="K110" s="1202"/>
      <c r="L110" s="1202"/>
      <c r="M110" s="1202"/>
      <c r="N110" s="1202"/>
      <c r="O110" s="1202"/>
      <c r="P110" s="1202"/>
      <c r="Q110" s="1202"/>
      <c r="S110" s="3" t="s">
        <v>433</v>
      </c>
    </row>
    <row r="111" spans="1:20" ht="15.75" customHeight="1">
      <c r="S111" s="104"/>
      <c r="T111" s="3" t="s">
        <v>434</v>
      </c>
    </row>
    <row r="112" spans="1:20" ht="15.75" customHeight="1">
      <c r="A112" s="143" t="s">
        <v>21</v>
      </c>
      <c r="B112" s="144" t="s">
        <v>23</v>
      </c>
      <c r="C112" s="1246" t="s">
        <v>25</v>
      </c>
      <c r="D112" s="1246"/>
      <c r="E112" s="1245" t="s">
        <v>26</v>
      </c>
      <c r="F112" s="1246"/>
      <c r="G112" s="1247"/>
      <c r="H112" s="1245" t="s">
        <v>27</v>
      </c>
      <c r="I112" s="1246"/>
      <c r="J112" s="1246"/>
      <c r="K112" s="1246"/>
      <c r="L112" s="1246"/>
      <c r="M112" s="1246"/>
      <c r="N112" s="1246"/>
      <c r="O112" s="1247"/>
      <c r="P112" s="1245" t="s">
        <v>112</v>
      </c>
      <c r="Q112" s="1247"/>
      <c r="R112" s="81"/>
      <c r="S112" s="105"/>
      <c r="T112" s="3" t="s">
        <v>432</v>
      </c>
    </row>
    <row r="113" spans="1:19" ht="15.75" customHeight="1">
      <c r="A113" s="145" t="s">
        <v>22</v>
      </c>
      <c r="B113" s="146" t="s">
        <v>24</v>
      </c>
      <c r="C113" s="936"/>
      <c r="D113" s="936"/>
      <c r="E113" s="1351" t="s">
        <v>828</v>
      </c>
      <c r="F113" s="1352"/>
      <c r="G113" s="1353"/>
      <c r="H113" s="1248"/>
      <c r="I113" s="1249"/>
      <c r="J113" s="1249"/>
      <c r="K113" s="1249"/>
      <c r="L113" s="1249"/>
      <c r="M113" s="1249"/>
      <c r="N113" s="1249"/>
      <c r="O113" s="1250"/>
      <c r="P113" s="1251" t="s">
        <v>111</v>
      </c>
      <c r="Q113" s="1252"/>
      <c r="R113" s="81"/>
    </row>
    <row r="114" spans="1:19" ht="15.75" customHeight="1">
      <c r="A114" s="1245">
        <v>41</v>
      </c>
      <c r="B114" s="1333" t="str">
        <f>B100</f>
        <v>Ｒ５</v>
      </c>
      <c r="C114" s="1335"/>
      <c r="D114" s="1336"/>
      <c r="E114" s="1339"/>
      <c r="F114" s="1340"/>
      <c r="G114" s="1341"/>
      <c r="H114" s="1207"/>
      <c r="I114" s="1208"/>
      <c r="J114" s="1208"/>
      <c r="K114" s="1208"/>
      <c r="L114" s="1208"/>
      <c r="M114" s="1208"/>
      <c r="N114" s="1208"/>
      <c r="O114" s="1209"/>
      <c r="P114" s="1347"/>
      <c r="Q114" s="1345" t="s">
        <v>180</v>
      </c>
      <c r="R114" s="81"/>
      <c r="S114" s="109" t="s">
        <v>435</v>
      </c>
    </row>
    <row r="115" spans="1:19" ht="15.75" customHeight="1">
      <c r="A115" s="1248"/>
      <c r="B115" s="1334"/>
      <c r="C115" s="1337"/>
      <c r="D115" s="1338"/>
      <c r="E115" s="1342"/>
      <c r="F115" s="1343"/>
      <c r="G115" s="1344"/>
      <c r="H115" s="1213"/>
      <c r="I115" s="1214"/>
      <c r="J115" s="1214"/>
      <c r="K115" s="1214"/>
      <c r="L115" s="1214"/>
      <c r="M115" s="1214"/>
      <c r="N115" s="1214"/>
      <c r="O115" s="1215"/>
      <c r="P115" s="1229"/>
      <c r="Q115" s="1346"/>
      <c r="R115" s="81"/>
      <c r="S115" s="109" t="s">
        <v>436</v>
      </c>
    </row>
    <row r="116" spans="1:19" ht="15.75" customHeight="1">
      <c r="A116" s="1251">
        <v>42</v>
      </c>
      <c r="B116" s="1333" t="str">
        <f>B114</f>
        <v>Ｒ５</v>
      </c>
      <c r="C116" s="1335"/>
      <c r="D116" s="1336"/>
      <c r="E116" s="1339"/>
      <c r="F116" s="1340"/>
      <c r="G116" s="1341"/>
      <c r="H116" s="1207"/>
      <c r="I116" s="1208"/>
      <c r="J116" s="1208"/>
      <c r="K116" s="1208"/>
      <c r="L116" s="1208"/>
      <c r="M116" s="1208"/>
      <c r="N116" s="1208"/>
      <c r="O116" s="1209"/>
      <c r="P116" s="1347"/>
      <c r="Q116" s="1345" t="s">
        <v>180</v>
      </c>
      <c r="R116" s="81"/>
    </row>
    <row r="117" spans="1:19" ht="15.75" customHeight="1">
      <c r="A117" s="1251"/>
      <c r="B117" s="1334"/>
      <c r="C117" s="1337"/>
      <c r="D117" s="1338"/>
      <c r="E117" s="1342"/>
      <c r="F117" s="1343"/>
      <c r="G117" s="1344"/>
      <c r="H117" s="1213"/>
      <c r="I117" s="1214"/>
      <c r="J117" s="1214"/>
      <c r="K117" s="1214"/>
      <c r="L117" s="1214"/>
      <c r="M117" s="1214"/>
      <c r="N117" s="1214"/>
      <c r="O117" s="1215"/>
      <c r="P117" s="1229"/>
      <c r="Q117" s="1346"/>
      <c r="R117" s="81"/>
    </row>
    <row r="118" spans="1:19" ht="15.75" customHeight="1">
      <c r="A118" s="1245">
        <v>43</v>
      </c>
      <c r="B118" s="1333" t="str">
        <f t="shared" ref="B118" si="36">B116</f>
        <v>Ｒ５</v>
      </c>
      <c r="C118" s="1335"/>
      <c r="D118" s="1336"/>
      <c r="E118" s="1339"/>
      <c r="F118" s="1340"/>
      <c r="G118" s="1341"/>
      <c r="H118" s="1207"/>
      <c r="I118" s="1208"/>
      <c r="J118" s="1208"/>
      <c r="K118" s="1208"/>
      <c r="L118" s="1208"/>
      <c r="M118" s="1208"/>
      <c r="N118" s="1208"/>
      <c r="O118" s="1209"/>
      <c r="P118" s="1347"/>
      <c r="Q118" s="1345" t="s">
        <v>180</v>
      </c>
      <c r="R118" s="81"/>
    </row>
    <row r="119" spans="1:19" ht="15.75" customHeight="1">
      <c r="A119" s="1248"/>
      <c r="B119" s="1334"/>
      <c r="C119" s="1337"/>
      <c r="D119" s="1338"/>
      <c r="E119" s="1342"/>
      <c r="F119" s="1343"/>
      <c r="G119" s="1344"/>
      <c r="H119" s="1213"/>
      <c r="I119" s="1214"/>
      <c r="J119" s="1214"/>
      <c r="K119" s="1214"/>
      <c r="L119" s="1214"/>
      <c r="M119" s="1214"/>
      <c r="N119" s="1214"/>
      <c r="O119" s="1215"/>
      <c r="P119" s="1229"/>
      <c r="Q119" s="1346"/>
      <c r="R119" s="81"/>
    </row>
    <row r="120" spans="1:19" ht="15.75" customHeight="1">
      <c r="A120" s="1251">
        <v>44</v>
      </c>
      <c r="B120" s="1333" t="str">
        <f t="shared" ref="B120" si="37">B118</f>
        <v>Ｒ５</v>
      </c>
      <c r="C120" s="1335"/>
      <c r="D120" s="1336"/>
      <c r="E120" s="1339"/>
      <c r="F120" s="1340"/>
      <c r="G120" s="1341"/>
      <c r="H120" s="1207"/>
      <c r="I120" s="1208"/>
      <c r="J120" s="1208"/>
      <c r="K120" s="1208"/>
      <c r="L120" s="1208"/>
      <c r="M120" s="1208"/>
      <c r="N120" s="1208"/>
      <c r="O120" s="1209"/>
      <c r="P120" s="1347"/>
      <c r="Q120" s="1345" t="s">
        <v>180</v>
      </c>
      <c r="R120" s="81"/>
    </row>
    <row r="121" spans="1:19" ht="15.75" customHeight="1">
      <c r="A121" s="1251"/>
      <c r="B121" s="1334"/>
      <c r="C121" s="1337"/>
      <c r="D121" s="1338"/>
      <c r="E121" s="1342"/>
      <c r="F121" s="1343"/>
      <c r="G121" s="1344"/>
      <c r="H121" s="1213"/>
      <c r="I121" s="1214"/>
      <c r="J121" s="1214"/>
      <c r="K121" s="1214"/>
      <c r="L121" s="1214"/>
      <c r="M121" s="1214"/>
      <c r="N121" s="1214"/>
      <c r="O121" s="1215"/>
      <c r="P121" s="1229"/>
      <c r="Q121" s="1346"/>
      <c r="R121" s="81"/>
    </row>
    <row r="122" spans="1:19" ht="15.75" customHeight="1">
      <c r="A122" s="1245">
        <v>45</v>
      </c>
      <c r="B122" s="1333" t="str">
        <f t="shared" ref="B122" si="38">B120</f>
        <v>Ｒ５</v>
      </c>
      <c r="C122" s="1335"/>
      <c r="D122" s="1336"/>
      <c r="E122" s="1339"/>
      <c r="F122" s="1340"/>
      <c r="G122" s="1341"/>
      <c r="H122" s="1207"/>
      <c r="I122" s="1208"/>
      <c r="J122" s="1208"/>
      <c r="K122" s="1208"/>
      <c r="L122" s="1208"/>
      <c r="M122" s="1208"/>
      <c r="N122" s="1208"/>
      <c r="O122" s="1209"/>
      <c r="P122" s="1347"/>
      <c r="Q122" s="1345" t="s">
        <v>180</v>
      </c>
      <c r="R122" s="81"/>
    </row>
    <row r="123" spans="1:19" ht="15.75" customHeight="1">
      <c r="A123" s="1248"/>
      <c r="B123" s="1334"/>
      <c r="C123" s="1337"/>
      <c r="D123" s="1338"/>
      <c r="E123" s="1342"/>
      <c r="F123" s="1343"/>
      <c r="G123" s="1344"/>
      <c r="H123" s="1213"/>
      <c r="I123" s="1214"/>
      <c r="J123" s="1214"/>
      <c r="K123" s="1214"/>
      <c r="L123" s="1214"/>
      <c r="M123" s="1214"/>
      <c r="N123" s="1214"/>
      <c r="O123" s="1215"/>
      <c r="P123" s="1229"/>
      <c r="Q123" s="1346"/>
      <c r="R123" s="81"/>
    </row>
    <row r="124" spans="1:19" ht="15.75" customHeight="1">
      <c r="A124" s="1251">
        <v>46</v>
      </c>
      <c r="B124" s="1333" t="str">
        <f t="shared" ref="B124" si="39">B122</f>
        <v>Ｒ５</v>
      </c>
      <c r="C124" s="1335"/>
      <c r="D124" s="1336"/>
      <c r="E124" s="1339"/>
      <c r="F124" s="1340"/>
      <c r="G124" s="1341"/>
      <c r="H124" s="1207"/>
      <c r="I124" s="1208"/>
      <c r="J124" s="1208"/>
      <c r="K124" s="1208"/>
      <c r="L124" s="1208"/>
      <c r="M124" s="1208"/>
      <c r="N124" s="1208"/>
      <c r="O124" s="1209"/>
      <c r="P124" s="1347"/>
      <c r="Q124" s="1345" t="s">
        <v>180</v>
      </c>
      <c r="R124" s="81"/>
    </row>
    <row r="125" spans="1:19" ht="15.75" customHeight="1">
      <c r="A125" s="1251"/>
      <c r="B125" s="1334"/>
      <c r="C125" s="1337"/>
      <c r="D125" s="1338"/>
      <c r="E125" s="1342"/>
      <c r="F125" s="1343"/>
      <c r="G125" s="1344"/>
      <c r="H125" s="1213"/>
      <c r="I125" s="1214"/>
      <c r="J125" s="1214"/>
      <c r="K125" s="1214"/>
      <c r="L125" s="1214"/>
      <c r="M125" s="1214"/>
      <c r="N125" s="1214"/>
      <c r="O125" s="1215"/>
      <c r="P125" s="1229"/>
      <c r="Q125" s="1346"/>
      <c r="R125" s="81"/>
    </row>
    <row r="126" spans="1:19" ht="15.75" customHeight="1">
      <c r="A126" s="1245">
        <v>47</v>
      </c>
      <c r="B126" s="1333" t="str">
        <f t="shared" ref="B126" si="40">B124</f>
        <v>Ｒ５</v>
      </c>
      <c r="C126" s="1335"/>
      <c r="D126" s="1336"/>
      <c r="E126" s="1339"/>
      <c r="F126" s="1340"/>
      <c r="G126" s="1341"/>
      <c r="H126" s="1207"/>
      <c r="I126" s="1208"/>
      <c r="J126" s="1208"/>
      <c r="K126" s="1208"/>
      <c r="L126" s="1208"/>
      <c r="M126" s="1208"/>
      <c r="N126" s="1208"/>
      <c r="O126" s="1209"/>
      <c r="P126" s="1347"/>
      <c r="Q126" s="1345" t="s">
        <v>180</v>
      </c>
      <c r="R126" s="81"/>
    </row>
    <row r="127" spans="1:19" ht="15.75" customHeight="1">
      <c r="A127" s="1248"/>
      <c r="B127" s="1334"/>
      <c r="C127" s="1337"/>
      <c r="D127" s="1338"/>
      <c r="E127" s="1342"/>
      <c r="F127" s="1343"/>
      <c r="G127" s="1344"/>
      <c r="H127" s="1213"/>
      <c r="I127" s="1214"/>
      <c r="J127" s="1214"/>
      <c r="K127" s="1214"/>
      <c r="L127" s="1214"/>
      <c r="M127" s="1214"/>
      <c r="N127" s="1214"/>
      <c r="O127" s="1215"/>
      <c r="P127" s="1229"/>
      <c r="Q127" s="1346"/>
      <c r="R127" s="81"/>
    </row>
    <row r="128" spans="1:19" ht="15.75" customHeight="1">
      <c r="A128" s="1251">
        <v>48</v>
      </c>
      <c r="B128" s="1333" t="str">
        <f t="shared" ref="B128" si="41">B126</f>
        <v>Ｒ５</v>
      </c>
      <c r="C128" s="1335"/>
      <c r="D128" s="1336"/>
      <c r="E128" s="1339"/>
      <c r="F128" s="1340"/>
      <c r="G128" s="1341"/>
      <c r="H128" s="1207"/>
      <c r="I128" s="1208"/>
      <c r="J128" s="1208"/>
      <c r="K128" s="1208"/>
      <c r="L128" s="1208"/>
      <c r="M128" s="1208"/>
      <c r="N128" s="1208"/>
      <c r="O128" s="1209"/>
      <c r="P128" s="1347"/>
      <c r="Q128" s="1345" t="s">
        <v>180</v>
      </c>
      <c r="R128" s="81"/>
    </row>
    <row r="129" spans="1:18" ht="15.75" customHeight="1">
      <c r="A129" s="1251"/>
      <c r="B129" s="1334"/>
      <c r="C129" s="1337"/>
      <c r="D129" s="1338"/>
      <c r="E129" s="1342"/>
      <c r="F129" s="1343"/>
      <c r="G129" s="1344"/>
      <c r="H129" s="1213"/>
      <c r="I129" s="1214"/>
      <c r="J129" s="1214"/>
      <c r="K129" s="1214"/>
      <c r="L129" s="1214"/>
      <c r="M129" s="1214"/>
      <c r="N129" s="1214"/>
      <c r="O129" s="1215"/>
      <c r="P129" s="1229"/>
      <c r="Q129" s="1346"/>
      <c r="R129" s="81"/>
    </row>
    <row r="130" spans="1:18" ht="15.75" customHeight="1">
      <c r="A130" s="1245">
        <v>49</v>
      </c>
      <c r="B130" s="1333" t="str">
        <f t="shared" ref="B130" si="42">B128</f>
        <v>Ｒ５</v>
      </c>
      <c r="C130" s="1335"/>
      <c r="D130" s="1336"/>
      <c r="E130" s="1339"/>
      <c r="F130" s="1340"/>
      <c r="G130" s="1341"/>
      <c r="H130" s="1207"/>
      <c r="I130" s="1208"/>
      <c r="J130" s="1208"/>
      <c r="K130" s="1208"/>
      <c r="L130" s="1208"/>
      <c r="M130" s="1208"/>
      <c r="N130" s="1208"/>
      <c r="O130" s="1209"/>
      <c r="P130" s="1347"/>
      <c r="Q130" s="1345" t="s">
        <v>180</v>
      </c>
      <c r="R130" s="81"/>
    </row>
    <row r="131" spans="1:18" ht="15.75" customHeight="1">
      <c r="A131" s="1248"/>
      <c r="B131" s="1334"/>
      <c r="C131" s="1337"/>
      <c r="D131" s="1338"/>
      <c r="E131" s="1342"/>
      <c r="F131" s="1343"/>
      <c r="G131" s="1344"/>
      <c r="H131" s="1213"/>
      <c r="I131" s="1214"/>
      <c r="J131" s="1214"/>
      <c r="K131" s="1214"/>
      <c r="L131" s="1214"/>
      <c r="M131" s="1214"/>
      <c r="N131" s="1214"/>
      <c r="O131" s="1215"/>
      <c r="P131" s="1229"/>
      <c r="Q131" s="1346"/>
      <c r="R131" s="81"/>
    </row>
    <row r="132" spans="1:18" ht="15.75" customHeight="1">
      <c r="A132" s="1251">
        <v>50</v>
      </c>
      <c r="B132" s="1333" t="str">
        <f t="shared" ref="B132" si="43">B130</f>
        <v>Ｒ５</v>
      </c>
      <c r="C132" s="1335"/>
      <c r="D132" s="1336"/>
      <c r="E132" s="1339"/>
      <c r="F132" s="1340"/>
      <c r="G132" s="1341"/>
      <c r="H132" s="1207"/>
      <c r="I132" s="1208"/>
      <c r="J132" s="1208"/>
      <c r="K132" s="1208"/>
      <c r="L132" s="1208"/>
      <c r="M132" s="1208"/>
      <c r="N132" s="1208"/>
      <c r="O132" s="1209"/>
      <c r="P132" s="1347"/>
      <c r="Q132" s="1345" t="s">
        <v>180</v>
      </c>
      <c r="R132" s="81"/>
    </row>
    <row r="133" spans="1:18" ht="15.75" customHeight="1">
      <c r="A133" s="1251"/>
      <c r="B133" s="1334"/>
      <c r="C133" s="1337"/>
      <c r="D133" s="1338"/>
      <c r="E133" s="1342"/>
      <c r="F133" s="1343"/>
      <c r="G133" s="1344"/>
      <c r="H133" s="1213"/>
      <c r="I133" s="1214"/>
      <c r="J133" s="1214"/>
      <c r="K133" s="1214"/>
      <c r="L133" s="1214"/>
      <c r="M133" s="1214"/>
      <c r="N133" s="1214"/>
      <c r="O133" s="1215"/>
      <c r="P133" s="1229"/>
      <c r="Q133" s="1346"/>
      <c r="R133" s="81"/>
    </row>
    <row r="134" spans="1:18" ht="15.75" customHeight="1">
      <c r="A134" s="1245">
        <v>51</v>
      </c>
      <c r="B134" s="1333" t="str">
        <f t="shared" ref="B134" si="44">B132</f>
        <v>Ｒ５</v>
      </c>
      <c r="C134" s="1335"/>
      <c r="D134" s="1336"/>
      <c r="E134" s="1339"/>
      <c r="F134" s="1340"/>
      <c r="G134" s="1341"/>
      <c r="H134" s="1207"/>
      <c r="I134" s="1208"/>
      <c r="J134" s="1208"/>
      <c r="K134" s="1208"/>
      <c r="L134" s="1208"/>
      <c r="M134" s="1208"/>
      <c r="N134" s="1208"/>
      <c r="O134" s="1209"/>
      <c r="P134" s="1347"/>
      <c r="Q134" s="1345" t="s">
        <v>180</v>
      </c>
      <c r="R134" s="81"/>
    </row>
    <row r="135" spans="1:18" ht="15.75" customHeight="1">
      <c r="A135" s="1248"/>
      <c r="B135" s="1334"/>
      <c r="C135" s="1337"/>
      <c r="D135" s="1338"/>
      <c r="E135" s="1342"/>
      <c r="F135" s="1343"/>
      <c r="G135" s="1344"/>
      <c r="H135" s="1213"/>
      <c r="I135" s="1214"/>
      <c r="J135" s="1214"/>
      <c r="K135" s="1214"/>
      <c r="L135" s="1214"/>
      <c r="M135" s="1214"/>
      <c r="N135" s="1214"/>
      <c r="O135" s="1215"/>
      <c r="P135" s="1229"/>
      <c r="Q135" s="1346"/>
      <c r="R135" s="81"/>
    </row>
    <row r="136" spans="1:18" ht="15.75" customHeight="1">
      <c r="A136" s="1251">
        <v>52</v>
      </c>
      <c r="B136" s="1333" t="str">
        <f t="shared" ref="B136" si="45">B134</f>
        <v>Ｒ５</v>
      </c>
      <c r="C136" s="1335"/>
      <c r="D136" s="1336"/>
      <c r="E136" s="1339"/>
      <c r="F136" s="1340"/>
      <c r="G136" s="1341"/>
      <c r="H136" s="1207"/>
      <c r="I136" s="1208"/>
      <c r="J136" s="1208"/>
      <c r="K136" s="1208"/>
      <c r="L136" s="1208"/>
      <c r="M136" s="1208"/>
      <c r="N136" s="1208"/>
      <c r="O136" s="1209"/>
      <c r="P136" s="1347"/>
      <c r="Q136" s="1345" t="s">
        <v>180</v>
      </c>
      <c r="R136" s="81"/>
    </row>
    <row r="137" spans="1:18" ht="15.75" customHeight="1">
      <c r="A137" s="1251"/>
      <c r="B137" s="1334"/>
      <c r="C137" s="1337"/>
      <c r="D137" s="1338"/>
      <c r="E137" s="1342"/>
      <c r="F137" s="1343"/>
      <c r="G137" s="1344"/>
      <c r="H137" s="1213"/>
      <c r="I137" s="1214"/>
      <c r="J137" s="1214"/>
      <c r="K137" s="1214"/>
      <c r="L137" s="1214"/>
      <c r="M137" s="1214"/>
      <c r="N137" s="1214"/>
      <c r="O137" s="1215"/>
      <c r="P137" s="1229"/>
      <c r="Q137" s="1346"/>
      <c r="R137" s="81"/>
    </row>
    <row r="138" spans="1:18" ht="15.75" customHeight="1">
      <c r="A138" s="1245">
        <v>53</v>
      </c>
      <c r="B138" s="1333" t="str">
        <f t="shared" ref="B138" si="46">B136</f>
        <v>Ｒ５</v>
      </c>
      <c r="C138" s="1335"/>
      <c r="D138" s="1336"/>
      <c r="E138" s="1339"/>
      <c r="F138" s="1340"/>
      <c r="G138" s="1341"/>
      <c r="H138" s="1207"/>
      <c r="I138" s="1208"/>
      <c r="J138" s="1208"/>
      <c r="K138" s="1208"/>
      <c r="L138" s="1208"/>
      <c r="M138" s="1208"/>
      <c r="N138" s="1208"/>
      <c r="O138" s="1209"/>
      <c r="P138" s="1347"/>
      <c r="Q138" s="1345" t="s">
        <v>180</v>
      </c>
      <c r="R138" s="81"/>
    </row>
    <row r="139" spans="1:18" ht="15.75" customHeight="1">
      <c r="A139" s="1248"/>
      <c r="B139" s="1334"/>
      <c r="C139" s="1337"/>
      <c r="D139" s="1338"/>
      <c r="E139" s="1342"/>
      <c r="F139" s="1343"/>
      <c r="G139" s="1344"/>
      <c r="H139" s="1213"/>
      <c r="I139" s="1214"/>
      <c r="J139" s="1214"/>
      <c r="K139" s="1214"/>
      <c r="L139" s="1214"/>
      <c r="M139" s="1214"/>
      <c r="N139" s="1214"/>
      <c r="O139" s="1215"/>
      <c r="P139" s="1229"/>
      <c r="Q139" s="1346"/>
      <c r="R139" s="81"/>
    </row>
    <row r="140" spans="1:18" ht="15.75" customHeight="1">
      <c r="A140" s="1251">
        <v>54</v>
      </c>
      <c r="B140" s="1333" t="str">
        <f t="shared" ref="B140" si="47">B138</f>
        <v>Ｒ５</v>
      </c>
      <c r="C140" s="1335"/>
      <c r="D140" s="1336"/>
      <c r="E140" s="1339"/>
      <c r="F140" s="1340"/>
      <c r="G140" s="1341"/>
      <c r="H140" s="1207"/>
      <c r="I140" s="1208"/>
      <c r="J140" s="1208"/>
      <c r="K140" s="1208"/>
      <c r="L140" s="1208"/>
      <c r="M140" s="1208"/>
      <c r="N140" s="1208"/>
      <c r="O140" s="1209"/>
      <c r="P140" s="1347"/>
      <c r="Q140" s="1345" t="s">
        <v>180</v>
      </c>
      <c r="R140" s="81"/>
    </row>
    <row r="141" spans="1:18" ht="15.75" customHeight="1">
      <c r="A141" s="1251"/>
      <c r="B141" s="1334"/>
      <c r="C141" s="1337"/>
      <c r="D141" s="1338"/>
      <c r="E141" s="1342"/>
      <c r="F141" s="1343"/>
      <c r="G141" s="1344"/>
      <c r="H141" s="1213"/>
      <c r="I141" s="1214"/>
      <c r="J141" s="1214"/>
      <c r="K141" s="1214"/>
      <c r="L141" s="1214"/>
      <c r="M141" s="1214"/>
      <c r="N141" s="1214"/>
      <c r="O141" s="1215"/>
      <c r="P141" s="1229"/>
      <c r="Q141" s="1346"/>
      <c r="R141" s="81"/>
    </row>
    <row r="142" spans="1:18" ht="15.75" customHeight="1">
      <c r="A142" s="1245">
        <v>55</v>
      </c>
      <c r="B142" s="1333" t="str">
        <f t="shared" ref="B142" si="48">B140</f>
        <v>Ｒ５</v>
      </c>
      <c r="C142" s="1335"/>
      <c r="D142" s="1336"/>
      <c r="E142" s="1339"/>
      <c r="F142" s="1340"/>
      <c r="G142" s="1341"/>
      <c r="H142" s="1207"/>
      <c r="I142" s="1208"/>
      <c r="J142" s="1208"/>
      <c r="K142" s="1208"/>
      <c r="L142" s="1208"/>
      <c r="M142" s="1208"/>
      <c r="N142" s="1208"/>
      <c r="O142" s="1209"/>
      <c r="P142" s="1347"/>
      <c r="Q142" s="1345" t="s">
        <v>180</v>
      </c>
      <c r="R142" s="81"/>
    </row>
    <row r="143" spans="1:18" ht="15.75" customHeight="1">
      <c r="A143" s="1248"/>
      <c r="B143" s="1334"/>
      <c r="C143" s="1337"/>
      <c r="D143" s="1338"/>
      <c r="E143" s="1342"/>
      <c r="F143" s="1343"/>
      <c r="G143" s="1344"/>
      <c r="H143" s="1213"/>
      <c r="I143" s="1214"/>
      <c r="J143" s="1214"/>
      <c r="K143" s="1214"/>
      <c r="L143" s="1214"/>
      <c r="M143" s="1214"/>
      <c r="N143" s="1214"/>
      <c r="O143" s="1215"/>
      <c r="P143" s="1229"/>
      <c r="Q143" s="1346"/>
      <c r="R143" s="81"/>
    </row>
    <row r="144" spans="1:18" ht="15.75" customHeight="1">
      <c r="A144" s="1251">
        <v>56</v>
      </c>
      <c r="B144" s="1333" t="str">
        <f t="shared" ref="B144" si="49">B142</f>
        <v>Ｒ５</v>
      </c>
      <c r="C144" s="1335"/>
      <c r="D144" s="1336"/>
      <c r="E144" s="1339"/>
      <c r="F144" s="1340"/>
      <c r="G144" s="1341"/>
      <c r="H144" s="1207"/>
      <c r="I144" s="1208"/>
      <c r="J144" s="1208"/>
      <c r="K144" s="1208"/>
      <c r="L144" s="1208"/>
      <c r="M144" s="1208"/>
      <c r="N144" s="1208"/>
      <c r="O144" s="1209"/>
      <c r="P144" s="1347"/>
      <c r="Q144" s="1345" t="s">
        <v>180</v>
      </c>
      <c r="R144" s="81"/>
    </row>
    <row r="145" spans="1:18" ht="15.75" customHeight="1">
      <c r="A145" s="1251"/>
      <c r="B145" s="1334"/>
      <c r="C145" s="1337"/>
      <c r="D145" s="1338"/>
      <c r="E145" s="1342"/>
      <c r="F145" s="1343"/>
      <c r="G145" s="1344"/>
      <c r="H145" s="1213"/>
      <c r="I145" s="1214"/>
      <c r="J145" s="1214"/>
      <c r="K145" s="1214"/>
      <c r="L145" s="1214"/>
      <c r="M145" s="1214"/>
      <c r="N145" s="1214"/>
      <c r="O145" s="1215"/>
      <c r="P145" s="1229"/>
      <c r="Q145" s="1346"/>
      <c r="R145" s="81"/>
    </row>
    <row r="146" spans="1:18" ht="15.75" customHeight="1">
      <c r="A146" s="1245">
        <v>57</v>
      </c>
      <c r="B146" s="1333" t="str">
        <f t="shared" ref="B146" si="50">B144</f>
        <v>Ｒ５</v>
      </c>
      <c r="C146" s="1335"/>
      <c r="D146" s="1336"/>
      <c r="E146" s="1339"/>
      <c r="F146" s="1340"/>
      <c r="G146" s="1341"/>
      <c r="H146" s="1207"/>
      <c r="I146" s="1208"/>
      <c r="J146" s="1208"/>
      <c r="K146" s="1208"/>
      <c r="L146" s="1208"/>
      <c r="M146" s="1208"/>
      <c r="N146" s="1208"/>
      <c r="O146" s="1209"/>
      <c r="P146" s="1347"/>
      <c r="Q146" s="1345" t="s">
        <v>180</v>
      </c>
      <c r="R146" s="81"/>
    </row>
    <row r="147" spans="1:18" ht="15.75" customHeight="1">
      <c r="A147" s="1248"/>
      <c r="B147" s="1334"/>
      <c r="C147" s="1337"/>
      <c r="D147" s="1338"/>
      <c r="E147" s="1342"/>
      <c r="F147" s="1343"/>
      <c r="G147" s="1344"/>
      <c r="H147" s="1213"/>
      <c r="I147" s="1214"/>
      <c r="J147" s="1214"/>
      <c r="K147" s="1214"/>
      <c r="L147" s="1214"/>
      <c r="M147" s="1214"/>
      <c r="N147" s="1214"/>
      <c r="O147" s="1215"/>
      <c r="P147" s="1229"/>
      <c r="Q147" s="1346"/>
      <c r="R147" s="81"/>
    </row>
    <row r="148" spans="1:18" ht="15.75" customHeight="1">
      <c r="A148" s="1251">
        <v>58</v>
      </c>
      <c r="B148" s="1333" t="str">
        <f t="shared" ref="B148" si="51">B146</f>
        <v>Ｒ５</v>
      </c>
      <c r="C148" s="1335"/>
      <c r="D148" s="1336"/>
      <c r="E148" s="1339"/>
      <c r="F148" s="1340"/>
      <c r="G148" s="1341"/>
      <c r="H148" s="1207"/>
      <c r="I148" s="1208"/>
      <c r="J148" s="1208"/>
      <c r="K148" s="1208"/>
      <c r="L148" s="1208"/>
      <c r="M148" s="1208"/>
      <c r="N148" s="1208"/>
      <c r="O148" s="1209"/>
      <c r="P148" s="1347"/>
      <c r="Q148" s="1345" t="s">
        <v>180</v>
      </c>
      <c r="R148" s="81"/>
    </row>
    <row r="149" spans="1:18" ht="15.75" customHeight="1">
      <c r="A149" s="1251"/>
      <c r="B149" s="1334"/>
      <c r="C149" s="1337"/>
      <c r="D149" s="1338"/>
      <c r="E149" s="1342"/>
      <c r="F149" s="1343"/>
      <c r="G149" s="1344"/>
      <c r="H149" s="1213"/>
      <c r="I149" s="1214"/>
      <c r="J149" s="1214"/>
      <c r="K149" s="1214"/>
      <c r="L149" s="1214"/>
      <c r="M149" s="1214"/>
      <c r="N149" s="1214"/>
      <c r="O149" s="1215"/>
      <c r="P149" s="1229"/>
      <c r="Q149" s="1346"/>
      <c r="R149" s="81"/>
    </row>
    <row r="150" spans="1:18" ht="15.75" customHeight="1">
      <c r="A150" s="1245">
        <v>59</v>
      </c>
      <c r="B150" s="1333" t="str">
        <f t="shared" ref="B150" si="52">B148</f>
        <v>Ｒ５</v>
      </c>
      <c r="C150" s="1335"/>
      <c r="D150" s="1336"/>
      <c r="E150" s="1339"/>
      <c r="F150" s="1340"/>
      <c r="G150" s="1341"/>
      <c r="H150" s="1207"/>
      <c r="I150" s="1208"/>
      <c r="J150" s="1208"/>
      <c r="K150" s="1208"/>
      <c r="L150" s="1208"/>
      <c r="M150" s="1208"/>
      <c r="N150" s="1208"/>
      <c r="O150" s="1209"/>
      <c r="P150" s="1347"/>
      <c r="Q150" s="1345" t="s">
        <v>180</v>
      </c>
      <c r="R150" s="81"/>
    </row>
    <row r="151" spans="1:18" ht="15.75" customHeight="1">
      <c r="A151" s="1248"/>
      <c r="B151" s="1334"/>
      <c r="C151" s="1337"/>
      <c r="D151" s="1338"/>
      <c r="E151" s="1342"/>
      <c r="F151" s="1343"/>
      <c r="G151" s="1344"/>
      <c r="H151" s="1213"/>
      <c r="I151" s="1214"/>
      <c r="J151" s="1214"/>
      <c r="K151" s="1214"/>
      <c r="L151" s="1214"/>
      <c r="M151" s="1214"/>
      <c r="N151" s="1214"/>
      <c r="O151" s="1215"/>
      <c r="P151" s="1229"/>
      <c r="Q151" s="1346"/>
      <c r="R151" s="81"/>
    </row>
    <row r="152" spans="1:18" ht="15.75" customHeight="1">
      <c r="A152" s="1333">
        <v>60</v>
      </c>
      <c r="B152" s="1333" t="str">
        <f t="shared" ref="B152" si="53">B150</f>
        <v>Ｒ５</v>
      </c>
      <c r="C152" s="1335"/>
      <c r="D152" s="1336"/>
      <c r="E152" s="1339"/>
      <c r="F152" s="1340"/>
      <c r="G152" s="1341"/>
      <c r="H152" s="1207"/>
      <c r="I152" s="1208"/>
      <c r="J152" s="1208"/>
      <c r="K152" s="1208"/>
      <c r="L152" s="1208"/>
      <c r="M152" s="1208"/>
      <c r="N152" s="1208"/>
      <c r="O152" s="1209"/>
      <c r="P152" s="1347"/>
      <c r="Q152" s="1345" t="s">
        <v>180</v>
      </c>
      <c r="R152" s="81"/>
    </row>
    <row r="153" spans="1:18" ht="15.75" customHeight="1">
      <c r="A153" s="1334"/>
      <c r="B153" s="1334"/>
      <c r="C153" s="1337"/>
      <c r="D153" s="1338"/>
      <c r="E153" s="1342"/>
      <c r="F153" s="1343"/>
      <c r="G153" s="1344"/>
      <c r="H153" s="1213"/>
      <c r="I153" s="1214"/>
      <c r="J153" s="1214"/>
      <c r="K153" s="1214"/>
      <c r="L153" s="1214"/>
      <c r="M153" s="1214"/>
      <c r="N153" s="1214"/>
      <c r="O153" s="1215"/>
      <c r="P153" s="1229"/>
      <c r="Q153" s="1346"/>
      <c r="R153" s="81"/>
    </row>
    <row r="154" spans="1:18">
      <c r="A154" s="154" t="s">
        <v>108</v>
      </c>
      <c r="B154" s="1350" t="s">
        <v>556</v>
      </c>
      <c r="C154" s="1350"/>
      <c r="D154" s="1350"/>
      <c r="E154" s="1350"/>
      <c r="F154" s="1350"/>
      <c r="G154" s="1350"/>
      <c r="H154" s="1350"/>
      <c r="I154" s="1350"/>
      <c r="J154" s="1350"/>
      <c r="K154" s="1350"/>
      <c r="L154" s="1350"/>
      <c r="M154" s="1350"/>
      <c r="N154" s="1350"/>
      <c r="O154" s="1350"/>
      <c r="P154" s="1350"/>
      <c r="Q154" s="195"/>
      <c r="R154" s="147"/>
    </row>
    <row r="155" spans="1:18">
      <c r="A155" s="154" t="s">
        <v>109</v>
      </c>
      <c r="B155" s="1350" t="s">
        <v>123</v>
      </c>
      <c r="C155" s="1350"/>
      <c r="D155" s="1350"/>
      <c r="E155" s="1350"/>
      <c r="F155" s="1350"/>
      <c r="G155" s="1350"/>
      <c r="H155" s="1350"/>
      <c r="I155" s="1350"/>
      <c r="J155" s="1350"/>
      <c r="K155" s="1350"/>
      <c r="L155" s="1350"/>
      <c r="M155" s="1350"/>
      <c r="N155" s="1350"/>
      <c r="O155" s="1350"/>
      <c r="P155" s="1350"/>
      <c r="Q155" s="1350"/>
      <c r="R155" s="147"/>
    </row>
    <row r="156" spans="1:18" ht="15.75" customHeight="1"/>
  </sheetData>
  <mergeCells count="525">
    <mergeCell ref="A1:F1"/>
    <mergeCell ref="A2:E2"/>
    <mergeCell ref="A53:F53"/>
    <mergeCell ref="A54:E54"/>
    <mergeCell ref="A105:F105"/>
    <mergeCell ref="A106:E106"/>
    <mergeCell ref="A22:A23"/>
    <mergeCell ref="C12:D13"/>
    <mergeCell ref="C14:D15"/>
    <mergeCell ref="A26:A27"/>
    <mergeCell ref="A28:A29"/>
    <mergeCell ref="A3:Q3"/>
    <mergeCell ref="Q16:Q17"/>
    <mergeCell ref="P18:P19"/>
    <mergeCell ref="Q18:Q19"/>
    <mergeCell ref="P20:P21"/>
    <mergeCell ref="Q20:Q21"/>
    <mergeCell ref="P22:P23"/>
    <mergeCell ref="Q22:Q23"/>
    <mergeCell ref="P24:P25"/>
    <mergeCell ref="E12:G12"/>
    <mergeCell ref="E13:G13"/>
    <mergeCell ref="E14:G14"/>
    <mergeCell ref="E15:G15"/>
    <mergeCell ref="A38:A39"/>
    <mergeCell ref="A40:A41"/>
    <mergeCell ref="A42:A43"/>
    <mergeCell ref="A44:A45"/>
    <mergeCell ref="A46:A47"/>
    <mergeCell ref="Q30:Q31"/>
    <mergeCell ref="A48:A49"/>
    <mergeCell ref="A30:A31"/>
    <mergeCell ref="A32:A33"/>
    <mergeCell ref="A34:A35"/>
    <mergeCell ref="A36:A37"/>
    <mergeCell ref="B48:B49"/>
    <mergeCell ref="B40:B41"/>
    <mergeCell ref="B42:B43"/>
    <mergeCell ref="H40:O41"/>
    <mergeCell ref="H42:O43"/>
    <mergeCell ref="Q40:Q41"/>
    <mergeCell ref="P42:P43"/>
    <mergeCell ref="Q42:Q43"/>
    <mergeCell ref="P32:P33"/>
    <mergeCell ref="Q32:Q33"/>
    <mergeCell ref="P34:P35"/>
    <mergeCell ref="Q34:Q35"/>
    <mergeCell ref="P36:P37"/>
    <mergeCell ref="C8:D9"/>
    <mergeCell ref="A24:A25"/>
    <mergeCell ref="A10:A11"/>
    <mergeCell ref="A12:A13"/>
    <mergeCell ref="A14:A15"/>
    <mergeCell ref="A16:A17"/>
    <mergeCell ref="A18:A19"/>
    <mergeCell ref="A20:A21"/>
    <mergeCell ref="P9:Q9"/>
    <mergeCell ref="Q10:Q11"/>
    <mergeCell ref="P12:P13"/>
    <mergeCell ref="Q12:Q13"/>
    <mergeCell ref="P14:P15"/>
    <mergeCell ref="Q14:Q15"/>
    <mergeCell ref="P16:P17"/>
    <mergeCell ref="H8:O9"/>
    <mergeCell ref="C10:D11"/>
    <mergeCell ref="E8:G8"/>
    <mergeCell ref="E9:G9"/>
    <mergeCell ref="E10:G10"/>
    <mergeCell ref="E11:G11"/>
    <mergeCell ref="Q24:Q25"/>
    <mergeCell ref="P8:Q8"/>
    <mergeCell ref="C16:D17"/>
    <mergeCell ref="C18:D19"/>
    <mergeCell ref="C20:D21"/>
    <mergeCell ref="C22:D23"/>
    <mergeCell ref="C24:D25"/>
    <mergeCell ref="E18:G18"/>
    <mergeCell ref="E19:G19"/>
    <mergeCell ref="E20:G20"/>
    <mergeCell ref="E21:G21"/>
    <mergeCell ref="E22:G22"/>
    <mergeCell ref="E23:G23"/>
    <mergeCell ref="E24:G24"/>
    <mergeCell ref="E25:G25"/>
    <mergeCell ref="E16:G16"/>
    <mergeCell ref="E17:G17"/>
    <mergeCell ref="C38:D39"/>
    <mergeCell ref="C40:D41"/>
    <mergeCell ref="C42:D43"/>
    <mergeCell ref="C44:D45"/>
    <mergeCell ref="Q36:Q37"/>
    <mergeCell ref="P30:P31"/>
    <mergeCell ref="H34:O35"/>
    <mergeCell ref="H36:O37"/>
    <mergeCell ref="P26:P27"/>
    <mergeCell ref="Q26:Q27"/>
    <mergeCell ref="P28:P29"/>
    <mergeCell ref="Q28:Q29"/>
    <mergeCell ref="C26:D27"/>
    <mergeCell ref="E36:G36"/>
    <mergeCell ref="E37:G37"/>
    <mergeCell ref="C36:D37"/>
    <mergeCell ref="E31:G31"/>
    <mergeCell ref="E32:G32"/>
    <mergeCell ref="E33:G33"/>
    <mergeCell ref="E34:G34"/>
    <mergeCell ref="E35:G35"/>
    <mergeCell ref="E26:G26"/>
    <mergeCell ref="E27:G27"/>
    <mergeCell ref="E28:G28"/>
    <mergeCell ref="E29:G29"/>
    <mergeCell ref="C30:D31"/>
    <mergeCell ref="C32:D33"/>
    <mergeCell ref="C34:D35"/>
    <mergeCell ref="E30:G30"/>
    <mergeCell ref="C28:D29"/>
    <mergeCell ref="B51:Q51"/>
    <mergeCell ref="B50:P50"/>
    <mergeCell ref="H44:O45"/>
    <mergeCell ref="H46:O47"/>
    <mergeCell ref="H48:O49"/>
    <mergeCell ref="H38:O39"/>
    <mergeCell ref="P40:P41"/>
    <mergeCell ref="B38:B39"/>
    <mergeCell ref="E48:G48"/>
    <mergeCell ref="E49:G49"/>
    <mergeCell ref="E43:G43"/>
    <mergeCell ref="E44:G44"/>
    <mergeCell ref="E45:G45"/>
    <mergeCell ref="E38:G38"/>
    <mergeCell ref="E39:G39"/>
    <mergeCell ref="E40:G40"/>
    <mergeCell ref="E46:G46"/>
    <mergeCell ref="E47:G47"/>
    <mergeCell ref="E41:G41"/>
    <mergeCell ref="E42:G42"/>
    <mergeCell ref="B44:B45"/>
    <mergeCell ref="B46:B47"/>
    <mergeCell ref="C46:D47"/>
    <mergeCell ref="C48:D49"/>
    <mergeCell ref="E62:G62"/>
    <mergeCell ref="E63:G63"/>
    <mergeCell ref="P62:P63"/>
    <mergeCell ref="Q62:Q63"/>
    <mergeCell ref="A55:Q55"/>
    <mergeCell ref="C60:D61"/>
    <mergeCell ref="E60:G60"/>
    <mergeCell ref="P60:Q60"/>
    <mergeCell ref="E61:G61"/>
    <mergeCell ref="P61:Q61"/>
    <mergeCell ref="B62:B63"/>
    <mergeCell ref="H62:O63"/>
    <mergeCell ref="H60:O61"/>
    <mergeCell ref="A62:A63"/>
    <mergeCell ref="C62:D63"/>
    <mergeCell ref="D57:E57"/>
    <mergeCell ref="F57:Q57"/>
    <mergeCell ref="D58:E58"/>
    <mergeCell ref="F58:Q58"/>
    <mergeCell ref="A64:A65"/>
    <mergeCell ref="A66:A67"/>
    <mergeCell ref="A68:A69"/>
    <mergeCell ref="H66:O67"/>
    <mergeCell ref="H68:O69"/>
    <mergeCell ref="P64:P65"/>
    <mergeCell ref="Q64:Q65"/>
    <mergeCell ref="P66:P67"/>
    <mergeCell ref="Q66:Q67"/>
    <mergeCell ref="P68:P69"/>
    <mergeCell ref="Q68:Q69"/>
    <mergeCell ref="C64:D65"/>
    <mergeCell ref="E64:G64"/>
    <mergeCell ref="E65:G65"/>
    <mergeCell ref="C66:D67"/>
    <mergeCell ref="E66:G66"/>
    <mergeCell ref="E67:G67"/>
    <mergeCell ref="C68:D69"/>
    <mergeCell ref="E68:G68"/>
    <mergeCell ref="E69:G69"/>
    <mergeCell ref="B64:B65"/>
    <mergeCell ref="B66:B67"/>
    <mergeCell ref="B68:B69"/>
    <mergeCell ref="H64:O65"/>
    <mergeCell ref="A70:A71"/>
    <mergeCell ref="A72:A73"/>
    <mergeCell ref="A74:A75"/>
    <mergeCell ref="H70:O71"/>
    <mergeCell ref="H72:O73"/>
    <mergeCell ref="H74:O75"/>
    <mergeCell ref="P70:P71"/>
    <mergeCell ref="Q70:Q71"/>
    <mergeCell ref="P72:P73"/>
    <mergeCell ref="Q72:Q73"/>
    <mergeCell ref="P74:P75"/>
    <mergeCell ref="Q74:Q75"/>
    <mergeCell ref="B70:B71"/>
    <mergeCell ref="C70:D71"/>
    <mergeCell ref="E70:G70"/>
    <mergeCell ref="E71:G71"/>
    <mergeCell ref="B72:B73"/>
    <mergeCell ref="C72:D73"/>
    <mergeCell ref="E72:G72"/>
    <mergeCell ref="E73:G73"/>
    <mergeCell ref="B74:B75"/>
    <mergeCell ref="C74:D75"/>
    <mergeCell ref="E74:G74"/>
    <mergeCell ref="E75:G75"/>
    <mergeCell ref="A76:A77"/>
    <mergeCell ref="A78:A79"/>
    <mergeCell ref="A80:A81"/>
    <mergeCell ref="H76:O77"/>
    <mergeCell ref="H78:O79"/>
    <mergeCell ref="H80:O81"/>
    <mergeCell ref="P76:P77"/>
    <mergeCell ref="Q76:Q77"/>
    <mergeCell ref="P78:P79"/>
    <mergeCell ref="Q78:Q79"/>
    <mergeCell ref="P80:P81"/>
    <mergeCell ref="Q80:Q81"/>
    <mergeCell ref="B78:B79"/>
    <mergeCell ref="C78:D79"/>
    <mergeCell ref="E78:G78"/>
    <mergeCell ref="E79:G79"/>
    <mergeCell ref="B80:B81"/>
    <mergeCell ref="C80:D81"/>
    <mergeCell ref="E80:G80"/>
    <mergeCell ref="E81:G81"/>
    <mergeCell ref="B76:B77"/>
    <mergeCell ref="C76:D77"/>
    <mergeCell ref="E76:G76"/>
    <mergeCell ref="E77:G77"/>
    <mergeCell ref="A82:A83"/>
    <mergeCell ref="A84:A85"/>
    <mergeCell ref="A86:A87"/>
    <mergeCell ref="H82:O83"/>
    <mergeCell ref="H84:O85"/>
    <mergeCell ref="H86:O87"/>
    <mergeCell ref="P82:P83"/>
    <mergeCell ref="Q82:Q83"/>
    <mergeCell ref="P84:P85"/>
    <mergeCell ref="Q84:Q85"/>
    <mergeCell ref="P86:P87"/>
    <mergeCell ref="Q86:Q87"/>
    <mergeCell ref="B82:B83"/>
    <mergeCell ref="B86:B87"/>
    <mergeCell ref="C86:D87"/>
    <mergeCell ref="E86:G86"/>
    <mergeCell ref="E87:G87"/>
    <mergeCell ref="C82:D83"/>
    <mergeCell ref="E82:G82"/>
    <mergeCell ref="E83:G83"/>
    <mergeCell ref="B84:B85"/>
    <mergeCell ref="C84:D85"/>
    <mergeCell ref="E84:G84"/>
    <mergeCell ref="E85:G85"/>
    <mergeCell ref="A88:A89"/>
    <mergeCell ref="A90:A91"/>
    <mergeCell ref="A92:A93"/>
    <mergeCell ref="H88:O89"/>
    <mergeCell ref="H90:O91"/>
    <mergeCell ref="H92:O93"/>
    <mergeCell ref="P88:P89"/>
    <mergeCell ref="Q88:Q89"/>
    <mergeCell ref="P90:P91"/>
    <mergeCell ref="Q90:Q91"/>
    <mergeCell ref="P92:P93"/>
    <mergeCell ref="Q92:Q93"/>
    <mergeCell ref="B90:B91"/>
    <mergeCell ref="B88:B89"/>
    <mergeCell ref="C88:D89"/>
    <mergeCell ref="E88:G88"/>
    <mergeCell ref="E89:G89"/>
    <mergeCell ref="B92:B93"/>
    <mergeCell ref="A100:A101"/>
    <mergeCell ref="B102:P102"/>
    <mergeCell ref="B103:Q103"/>
    <mergeCell ref="A107:Q107"/>
    <mergeCell ref="H100:O101"/>
    <mergeCell ref="P100:P101"/>
    <mergeCell ref="Q100:Q101"/>
    <mergeCell ref="A94:A95"/>
    <mergeCell ref="A96:A97"/>
    <mergeCell ref="A98:A99"/>
    <mergeCell ref="H94:O95"/>
    <mergeCell ref="H96:O97"/>
    <mergeCell ref="H98:O99"/>
    <mergeCell ref="P94:P95"/>
    <mergeCell ref="Q94:Q95"/>
    <mergeCell ref="P96:P97"/>
    <mergeCell ref="Q96:Q97"/>
    <mergeCell ref="P98:P99"/>
    <mergeCell ref="Q98:Q99"/>
    <mergeCell ref="B94:B95"/>
    <mergeCell ref="C94:D95"/>
    <mergeCell ref="E94:G94"/>
    <mergeCell ref="E95:G95"/>
    <mergeCell ref="B96:B97"/>
    <mergeCell ref="A114:A115"/>
    <mergeCell ref="C114:D115"/>
    <mergeCell ref="E114:G114"/>
    <mergeCell ref="E115:G115"/>
    <mergeCell ref="H114:O115"/>
    <mergeCell ref="P114:P115"/>
    <mergeCell ref="Q114:Q115"/>
    <mergeCell ref="C112:D113"/>
    <mergeCell ref="E112:G112"/>
    <mergeCell ref="P112:Q112"/>
    <mergeCell ref="E113:G113"/>
    <mergeCell ref="P113:Q113"/>
    <mergeCell ref="H112:O113"/>
    <mergeCell ref="A116:A117"/>
    <mergeCell ref="A118:A119"/>
    <mergeCell ref="A120:A121"/>
    <mergeCell ref="H116:O117"/>
    <mergeCell ref="H118:O119"/>
    <mergeCell ref="H120:O121"/>
    <mergeCell ref="P116:P117"/>
    <mergeCell ref="Q116:Q117"/>
    <mergeCell ref="P118:P119"/>
    <mergeCell ref="Q118:Q119"/>
    <mergeCell ref="P120:P121"/>
    <mergeCell ref="Q120:Q121"/>
    <mergeCell ref="B116:B117"/>
    <mergeCell ref="C116:D117"/>
    <mergeCell ref="E116:G116"/>
    <mergeCell ref="E117:G117"/>
    <mergeCell ref="B118:B119"/>
    <mergeCell ref="C118:D119"/>
    <mergeCell ref="E118:G118"/>
    <mergeCell ref="E119:G119"/>
    <mergeCell ref="A122:A123"/>
    <mergeCell ref="A124:A125"/>
    <mergeCell ref="A126:A127"/>
    <mergeCell ref="H122:O123"/>
    <mergeCell ref="H124:O125"/>
    <mergeCell ref="H126:O127"/>
    <mergeCell ref="P122:P123"/>
    <mergeCell ref="Q122:Q123"/>
    <mergeCell ref="P124:P125"/>
    <mergeCell ref="Q124:Q125"/>
    <mergeCell ref="P126:P127"/>
    <mergeCell ref="Q126:Q127"/>
    <mergeCell ref="B124:B125"/>
    <mergeCell ref="B126:B127"/>
    <mergeCell ref="C126:D127"/>
    <mergeCell ref="E126:G126"/>
    <mergeCell ref="E127:G127"/>
    <mergeCell ref="C122:D123"/>
    <mergeCell ref="E122:G122"/>
    <mergeCell ref="E123:G123"/>
    <mergeCell ref="A128:A129"/>
    <mergeCell ref="A130:A131"/>
    <mergeCell ref="A132:A133"/>
    <mergeCell ref="H128:O129"/>
    <mergeCell ref="H130:O131"/>
    <mergeCell ref="H132:O133"/>
    <mergeCell ref="P128:P129"/>
    <mergeCell ref="Q128:Q129"/>
    <mergeCell ref="P130:P131"/>
    <mergeCell ref="Q130:Q131"/>
    <mergeCell ref="P132:P133"/>
    <mergeCell ref="Q132:Q133"/>
    <mergeCell ref="B128:B129"/>
    <mergeCell ref="B132:B133"/>
    <mergeCell ref="C132:D133"/>
    <mergeCell ref="E132:G132"/>
    <mergeCell ref="E133:G133"/>
    <mergeCell ref="C128:D129"/>
    <mergeCell ref="E128:G128"/>
    <mergeCell ref="E129:G129"/>
    <mergeCell ref="B130:B131"/>
    <mergeCell ref="C130:D131"/>
    <mergeCell ref="E130:G130"/>
    <mergeCell ref="E131:G131"/>
    <mergeCell ref="A134:A135"/>
    <mergeCell ref="A136:A137"/>
    <mergeCell ref="A138:A139"/>
    <mergeCell ref="H134:O135"/>
    <mergeCell ref="H136:O137"/>
    <mergeCell ref="H138:O139"/>
    <mergeCell ref="P134:P135"/>
    <mergeCell ref="Q134:Q135"/>
    <mergeCell ref="P136:P137"/>
    <mergeCell ref="Q136:Q137"/>
    <mergeCell ref="P138:P139"/>
    <mergeCell ref="Q138:Q139"/>
    <mergeCell ref="B136:B137"/>
    <mergeCell ref="B134:B135"/>
    <mergeCell ref="C134:D135"/>
    <mergeCell ref="E134:G134"/>
    <mergeCell ref="E135:G135"/>
    <mergeCell ref="C136:D137"/>
    <mergeCell ref="E136:G136"/>
    <mergeCell ref="E137:G137"/>
    <mergeCell ref="B138:B139"/>
    <mergeCell ref="C138:D139"/>
    <mergeCell ref="E138:G138"/>
    <mergeCell ref="E139:G139"/>
    <mergeCell ref="P148:P149"/>
    <mergeCell ref="Q148:Q149"/>
    <mergeCell ref="P150:P151"/>
    <mergeCell ref="Q150:Q151"/>
    <mergeCell ref="B148:B149"/>
    <mergeCell ref="A140:A141"/>
    <mergeCell ref="A142:A143"/>
    <mergeCell ref="A144:A145"/>
    <mergeCell ref="H140:O141"/>
    <mergeCell ref="H142:O143"/>
    <mergeCell ref="H144:O145"/>
    <mergeCell ref="P140:P141"/>
    <mergeCell ref="Q140:Q141"/>
    <mergeCell ref="P142:P143"/>
    <mergeCell ref="Q142:Q143"/>
    <mergeCell ref="P144:P145"/>
    <mergeCell ref="Q144:Q145"/>
    <mergeCell ref="B140:B141"/>
    <mergeCell ref="C142:D143"/>
    <mergeCell ref="E142:G142"/>
    <mergeCell ref="E143:G143"/>
    <mergeCell ref="E140:G140"/>
    <mergeCell ref="E141:G141"/>
    <mergeCell ref="E146:G146"/>
    <mergeCell ref="A152:A153"/>
    <mergeCell ref="B154:P154"/>
    <mergeCell ref="B155:Q155"/>
    <mergeCell ref="H10:O11"/>
    <mergeCell ref="H12:O13"/>
    <mergeCell ref="H14:O15"/>
    <mergeCell ref="H16:O17"/>
    <mergeCell ref="H18:O19"/>
    <mergeCell ref="H20:O21"/>
    <mergeCell ref="H22:O23"/>
    <mergeCell ref="H24:O25"/>
    <mergeCell ref="H26:O27"/>
    <mergeCell ref="H28:O29"/>
    <mergeCell ref="H30:O31"/>
    <mergeCell ref="H32:O33"/>
    <mergeCell ref="A146:A147"/>
    <mergeCell ref="A148:A149"/>
    <mergeCell ref="A150:A151"/>
    <mergeCell ref="H146:O147"/>
    <mergeCell ref="H148:O149"/>
    <mergeCell ref="H150:O151"/>
    <mergeCell ref="P146:P147"/>
    <mergeCell ref="H152:O153"/>
    <mergeCell ref="P10:P11"/>
    <mergeCell ref="P152:P153"/>
    <mergeCell ref="Q152:Q15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P44:P45"/>
    <mergeCell ref="Q44:Q45"/>
    <mergeCell ref="P46:P47"/>
    <mergeCell ref="Q46:Q47"/>
    <mergeCell ref="P48:P49"/>
    <mergeCell ref="Q48:Q49"/>
    <mergeCell ref="P38:P39"/>
    <mergeCell ref="Q38:Q39"/>
    <mergeCell ref="Q146:Q147"/>
    <mergeCell ref="D110:E110"/>
    <mergeCell ref="F110:Q110"/>
    <mergeCell ref="C96:D97"/>
    <mergeCell ref="E96:G96"/>
    <mergeCell ref="E97:G97"/>
    <mergeCell ref="C90:D91"/>
    <mergeCell ref="E90:G90"/>
    <mergeCell ref="E91:G91"/>
    <mergeCell ref="C92:D93"/>
    <mergeCell ref="E92:G92"/>
    <mergeCell ref="E93:G93"/>
    <mergeCell ref="B142:B143"/>
    <mergeCell ref="B98:B99"/>
    <mergeCell ref="C98:D99"/>
    <mergeCell ref="E98:G98"/>
    <mergeCell ref="E99:G99"/>
    <mergeCell ref="B100:B101"/>
    <mergeCell ref="C100:D101"/>
    <mergeCell ref="E100:G100"/>
    <mergeCell ref="E101:G101"/>
    <mergeCell ref="C124:D125"/>
    <mergeCell ref="E124:G124"/>
    <mergeCell ref="E125:G125"/>
    <mergeCell ref="B120:B121"/>
    <mergeCell ref="C120:D121"/>
    <mergeCell ref="E120:G120"/>
    <mergeCell ref="E121:G121"/>
    <mergeCell ref="B122:B123"/>
    <mergeCell ref="D109:E109"/>
    <mergeCell ref="F109:Q109"/>
    <mergeCell ref="D4:E4"/>
    <mergeCell ref="D5:E5"/>
    <mergeCell ref="F5:Q5"/>
    <mergeCell ref="F4:Q4"/>
    <mergeCell ref="B152:B153"/>
    <mergeCell ref="C152:D153"/>
    <mergeCell ref="E152:G152"/>
    <mergeCell ref="E153:G153"/>
    <mergeCell ref="B114:B115"/>
    <mergeCell ref="C148:D149"/>
    <mergeCell ref="E148:G148"/>
    <mergeCell ref="E149:G149"/>
    <mergeCell ref="B150:B151"/>
    <mergeCell ref="C150:D151"/>
    <mergeCell ref="E150:G150"/>
    <mergeCell ref="E151:G151"/>
    <mergeCell ref="B144:B145"/>
    <mergeCell ref="C144:D145"/>
    <mergeCell ref="E144:G144"/>
    <mergeCell ref="E145:G145"/>
    <mergeCell ref="B146:B147"/>
    <mergeCell ref="C146:D147"/>
    <mergeCell ref="E147:G147"/>
    <mergeCell ref="C140:D141"/>
  </mergeCells>
  <phoneticPr fontId="2"/>
  <printOptions horizontalCentered="1"/>
  <pageMargins left="0.70866141732283472" right="0.70866141732283472" top="0.74803149606299213" bottom="0.55118110236220474" header="0.31496062992125984" footer="0.31496062992125984"/>
  <pageSetup paperSize="9" scale="97" fitToHeight="3" orientation="portrait" blackAndWhite="1"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FF66FF"/>
    <pageSetUpPr fitToPage="1"/>
  </sheetPr>
  <dimension ref="A1:T156"/>
  <sheetViews>
    <sheetView tabSelected="1" view="pageBreakPreview" zoomScaleNormal="100" zoomScaleSheetLayoutView="100" workbookViewId="0"/>
  </sheetViews>
  <sheetFormatPr defaultColWidth="9" defaultRowHeight="13"/>
  <cols>
    <col min="1" max="18" width="5.08984375" style="3" customWidth="1"/>
    <col min="19" max="16384" width="9" style="3"/>
  </cols>
  <sheetData>
    <row r="1" spans="1:20" ht="15.75" customHeight="1">
      <c r="A1" s="943" t="str">
        <f>CONCATENATE("（様式-",INDEX(発注者入力シート!$B$27:$G$31,MATCH(発注者入力シート!L6,発注者入力シート!$C$27:$C$31,0),4),"-２）")</f>
        <v>（様式-２-２）</v>
      </c>
      <c r="B1" s="943"/>
      <c r="C1" s="943"/>
      <c r="D1" s="943"/>
      <c r="E1" s="943"/>
      <c r="F1" s="943"/>
      <c r="Q1" s="141" t="s">
        <v>813</v>
      </c>
      <c r="R1" s="141"/>
      <c r="S1" s="3" t="s">
        <v>429</v>
      </c>
    </row>
    <row r="2" spans="1:20" ht="15.75" customHeight="1">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Q2" s="141" t="s">
        <v>1807</v>
      </c>
      <c r="S2" s="3" t="s">
        <v>430</v>
      </c>
    </row>
    <row r="3" spans="1:20" ht="15.75" customHeight="1">
      <c r="A3" s="1206" t="s">
        <v>177</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A4" s="142"/>
      <c r="B4" s="142"/>
      <c r="C4" s="142"/>
      <c r="D4" s="1203" t="s">
        <v>880</v>
      </c>
      <c r="E4" s="1203"/>
      <c r="F4" s="1202" t="str">
        <f>IF(企業入力シート!C5="","",企業入力シート!C5)</f>
        <v>○○共同企業体</v>
      </c>
      <c r="G4" s="1202"/>
      <c r="H4" s="1202"/>
      <c r="I4" s="1202"/>
      <c r="J4" s="1202"/>
      <c r="K4" s="1202"/>
      <c r="L4" s="1202"/>
      <c r="M4" s="1202"/>
      <c r="N4" s="1202"/>
      <c r="O4" s="1202"/>
      <c r="P4" s="1202"/>
      <c r="Q4" s="1202"/>
      <c r="R4" s="142"/>
      <c r="S4" s="102"/>
      <c r="T4" s="3" t="s">
        <v>432</v>
      </c>
    </row>
    <row r="5" spans="1:20" ht="15.75" customHeight="1">
      <c r="D5" s="1332" t="s">
        <v>882</v>
      </c>
      <c r="E5" s="1332"/>
      <c r="F5" s="1202" t="str">
        <f>IF(企業入力シート!C14="","",企業入力シート!C14)</f>
        <v>○○建設</v>
      </c>
      <c r="G5" s="1202"/>
      <c r="H5" s="1202"/>
      <c r="I5" s="1202"/>
      <c r="J5" s="1202"/>
      <c r="K5" s="1202"/>
      <c r="L5" s="1202"/>
      <c r="M5" s="1202"/>
      <c r="N5" s="1202"/>
      <c r="O5" s="1202"/>
      <c r="P5" s="1202"/>
      <c r="Q5" s="1202"/>
      <c r="R5" s="2"/>
    </row>
    <row r="6" spans="1:20" ht="15.75" customHeight="1">
      <c r="S6" s="3" t="s">
        <v>433</v>
      </c>
    </row>
    <row r="7" spans="1:20" ht="15.75" customHeight="1">
      <c r="S7" s="104"/>
      <c r="T7" s="3" t="s">
        <v>434</v>
      </c>
    </row>
    <row r="8" spans="1:20" ht="15.75" customHeight="1">
      <c r="A8" s="143" t="s">
        <v>21</v>
      </c>
      <c r="B8" s="144" t="s">
        <v>23</v>
      </c>
      <c r="C8" s="1246" t="s">
        <v>25</v>
      </c>
      <c r="D8" s="1246"/>
      <c r="E8" s="1245" t="s">
        <v>26</v>
      </c>
      <c r="F8" s="1246"/>
      <c r="G8" s="1247"/>
      <c r="H8" s="1245" t="s">
        <v>27</v>
      </c>
      <c r="I8" s="1246"/>
      <c r="J8" s="1246"/>
      <c r="K8" s="1246"/>
      <c r="L8" s="1246"/>
      <c r="M8" s="1246"/>
      <c r="N8" s="1246"/>
      <c r="O8" s="1247"/>
      <c r="P8" s="1245" t="s">
        <v>112</v>
      </c>
      <c r="Q8" s="1247"/>
      <c r="R8" s="81"/>
      <c r="S8" s="105"/>
      <c r="T8" s="3" t="s">
        <v>432</v>
      </c>
    </row>
    <row r="9" spans="1:20" ht="15.75" customHeight="1">
      <c r="A9" s="145" t="s">
        <v>22</v>
      </c>
      <c r="B9" s="146" t="s">
        <v>24</v>
      </c>
      <c r="C9" s="936"/>
      <c r="D9" s="936"/>
      <c r="E9" s="1351" t="s">
        <v>828</v>
      </c>
      <c r="F9" s="1352"/>
      <c r="G9" s="1353"/>
      <c r="H9" s="1248"/>
      <c r="I9" s="1249"/>
      <c r="J9" s="1249"/>
      <c r="K9" s="1249"/>
      <c r="L9" s="1249"/>
      <c r="M9" s="1249"/>
      <c r="N9" s="1249"/>
      <c r="O9" s="1250"/>
      <c r="P9" s="1251" t="s">
        <v>111</v>
      </c>
      <c r="Q9" s="1252"/>
      <c r="R9" s="81"/>
    </row>
    <row r="10" spans="1:20" ht="15.75" customHeight="1">
      <c r="A10" s="1245">
        <v>1</v>
      </c>
      <c r="B10" s="1348" t="s">
        <v>1694</v>
      </c>
      <c r="C10" s="1335"/>
      <c r="D10" s="1336"/>
      <c r="E10" s="1339"/>
      <c r="F10" s="1340"/>
      <c r="G10" s="1341"/>
      <c r="H10" s="1207"/>
      <c r="I10" s="1208"/>
      <c r="J10" s="1208"/>
      <c r="K10" s="1208"/>
      <c r="L10" s="1208"/>
      <c r="M10" s="1208"/>
      <c r="N10" s="1208"/>
      <c r="O10" s="1209"/>
      <c r="P10" s="1347"/>
      <c r="Q10" s="1345" t="s">
        <v>180</v>
      </c>
      <c r="R10" s="81"/>
      <c r="S10" s="109" t="s">
        <v>435</v>
      </c>
    </row>
    <row r="11" spans="1:20" ht="15.75" customHeight="1">
      <c r="A11" s="1248"/>
      <c r="B11" s="1349"/>
      <c r="C11" s="1337"/>
      <c r="D11" s="1338"/>
      <c r="E11" s="1342"/>
      <c r="F11" s="1343"/>
      <c r="G11" s="1344"/>
      <c r="H11" s="1213"/>
      <c r="I11" s="1214"/>
      <c r="J11" s="1214"/>
      <c r="K11" s="1214"/>
      <c r="L11" s="1214"/>
      <c r="M11" s="1214"/>
      <c r="N11" s="1214"/>
      <c r="O11" s="1215"/>
      <c r="P11" s="1229"/>
      <c r="Q11" s="1346"/>
      <c r="R11" s="81"/>
      <c r="S11" s="109" t="s">
        <v>436</v>
      </c>
    </row>
    <row r="12" spans="1:20" ht="15.75" customHeight="1">
      <c r="A12" s="1251">
        <v>2</v>
      </c>
      <c r="B12" s="1333" t="str">
        <f>B10</f>
        <v>Ｒ６</v>
      </c>
      <c r="C12" s="1335"/>
      <c r="D12" s="1336"/>
      <c r="E12" s="1339"/>
      <c r="F12" s="1340"/>
      <c r="G12" s="1341"/>
      <c r="H12" s="1207"/>
      <c r="I12" s="1208"/>
      <c r="J12" s="1208"/>
      <c r="K12" s="1208"/>
      <c r="L12" s="1208"/>
      <c r="M12" s="1208"/>
      <c r="N12" s="1208"/>
      <c r="O12" s="1209"/>
      <c r="P12" s="1347"/>
      <c r="Q12" s="1345" t="s">
        <v>180</v>
      </c>
      <c r="R12" s="81"/>
      <c r="S12" s="109" t="s">
        <v>961</v>
      </c>
    </row>
    <row r="13" spans="1:20" ht="15.75" customHeight="1">
      <c r="A13" s="1251"/>
      <c r="B13" s="1334"/>
      <c r="C13" s="1337"/>
      <c r="D13" s="1338"/>
      <c r="E13" s="1342"/>
      <c r="F13" s="1343"/>
      <c r="G13" s="1344"/>
      <c r="H13" s="1213"/>
      <c r="I13" s="1214"/>
      <c r="J13" s="1214"/>
      <c r="K13" s="1214"/>
      <c r="L13" s="1214"/>
      <c r="M13" s="1214"/>
      <c r="N13" s="1214"/>
      <c r="O13" s="1215"/>
      <c r="P13" s="1229"/>
      <c r="Q13" s="1346"/>
      <c r="R13" s="81"/>
    </row>
    <row r="14" spans="1:20" ht="15.75" customHeight="1">
      <c r="A14" s="1245">
        <v>3</v>
      </c>
      <c r="B14" s="1333" t="str">
        <f t="shared" ref="B14" si="0">B12</f>
        <v>Ｒ６</v>
      </c>
      <c r="C14" s="1335"/>
      <c r="D14" s="1336"/>
      <c r="E14" s="1339"/>
      <c r="F14" s="1340"/>
      <c r="G14" s="1341"/>
      <c r="H14" s="1207"/>
      <c r="I14" s="1208"/>
      <c r="J14" s="1208"/>
      <c r="K14" s="1208"/>
      <c r="L14" s="1208"/>
      <c r="M14" s="1208"/>
      <c r="N14" s="1208"/>
      <c r="O14" s="1209"/>
      <c r="P14" s="1347"/>
      <c r="Q14" s="1345" t="s">
        <v>180</v>
      </c>
      <c r="R14" s="81"/>
    </row>
    <row r="15" spans="1:20" ht="15.75" customHeight="1">
      <c r="A15" s="1248"/>
      <c r="B15" s="1334"/>
      <c r="C15" s="1337"/>
      <c r="D15" s="1338"/>
      <c r="E15" s="1342"/>
      <c r="F15" s="1343"/>
      <c r="G15" s="1344"/>
      <c r="H15" s="1213"/>
      <c r="I15" s="1214"/>
      <c r="J15" s="1214"/>
      <c r="K15" s="1214"/>
      <c r="L15" s="1214"/>
      <c r="M15" s="1214"/>
      <c r="N15" s="1214"/>
      <c r="O15" s="1215"/>
      <c r="P15" s="1229"/>
      <c r="Q15" s="1346"/>
      <c r="R15" s="81"/>
    </row>
    <row r="16" spans="1:20" ht="15.75" customHeight="1">
      <c r="A16" s="1251">
        <v>4</v>
      </c>
      <c r="B16" s="1333" t="str">
        <f t="shared" ref="B16" si="1">B14</f>
        <v>Ｒ６</v>
      </c>
      <c r="C16" s="1335"/>
      <c r="D16" s="1336"/>
      <c r="E16" s="1339"/>
      <c r="F16" s="1340"/>
      <c r="G16" s="1341"/>
      <c r="H16" s="1207"/>
      <c r="I16" s="1208"/>
      <c r="J16" s="1208"/>
      <c r="K16" s="1208"/>
      <c r="L16" s="1208"/>
      <c r="M16" s="1208"/>
      <c r="N16" s="1208"/>
      <c r="O16" s="1209"/>
      <c r="P16" s="1347"/>
      <c r="Q16" s="1345" t="s">
        <v>180</v>
      </c>
      <c r="R16" s="81"/>
    </row>
    <row r="17" spans="1:18" ht="15.75" customHeight="1">
      <c r="A17" s="1251"/>
      <c r="B17" s="1334"/>
      <c r="C17" s="1337"/>
      <c r="D17" s="1338"/>
      <c r="E17" s="1342"/>
      <c r="F17" s="1343"/>
      <c r="G17" s="1344"/>
      <c r="H17" s="1213"/>
      <c r="I17" s="1214"/>
      <c r="J17" s="1214"/>
      <c r="K17" s="1214"/>
      <c r="L17" s="1214"/>
      <c r="M17" s="1214"/>
      <c r="N17" s="1214"/>
      <c r="O17" s="1215"/>
      <c r="P17" s="1229"/>
      <c r="Q17" s="1346"/>
      <c r="R17" s="81"/>
    </row>
    <row r="18" spans="1:18" ht="15.75" customHeight="1">
      <c r="A18" s="1245">
        <v>5</v>
      </c>
      <c r="B18" s="1333" t="str">
        <f t="shared" ref="B18" si="2">B16</f>
        <v>Ｒ６</v>
      </c>
      <c r="C18" s="1335"/>
      <c r="D18" s="1336"/>
      <c r="E18" s="1339"/>
      <c r="F18" s="1340"/>
      <c r="G18" s="1341"/>
      <c r="H18" s="1207"/>
      <c r="I18" s="1208"/>
      <c r="J18" s="1208"/>
      <c r="K18" s="1208"/>
      <c r="L18" s="1208"/>
      <c r="M18" s="1208"/>
      <c r="N18" s="1208"/>
      <c r="O18" s="1209"/>
      <c r="P18" s="1347"/>
      <c r="Q18" s="1345" t="s">
        <v>180</v>
      </c>
      <c r="R18" s="81"/>
    </row>
    <row r="19" spans="1:18" ht="15.75" customHeight="1">
      <c r="A19" s="1248"/>
      <c r="B19" s="1334"/>
      <c r="C19" s="1337"/>
      <c r="D19" s="1338"/>
      <c r="E19" s="1342"/>
      <c r="F19" s="1343"/>
      <c r="G19" s="1344"/>
      <c r="H19" s="1213"/>
      <c r="I19" s="1214"/>
      <c r="J19" s="1214"/>
      <c r="K19" s="1214"/>
      <c r="L19" s="1214"/>
      <c r="M19" s="1214"/>
      <c r="N19" s="1214"/>
      <c r="O19" s="1215"/>
      <c r="P19" s="1229"/>
      <c r="Q19" s="1346"/>
      <c r="R19" s="81"/>
    </row>
    <row r="20" spans="1:18" ht="15.75" customHeight="1">
      <c r="A20" s="1251">
        <v>6</v>
      </c>
      <c r="B20" s="1333" t="str">
        <f t="shared" ref="B20" si="3">B18</f>
        <v>Ｒ６</v>
      </c>
      <c r="C20" s="1335"/>
      <c r="D20" s="1336"/>
      <c r="E20" s="1339"/>
      <c r="F20" s="1340"/>
      <c r="G20" s="1341"/>
      <c r="H20" s="1207"/>
      <c r="I20" s="1208"/>
      <c r="J20" s="1208"/>
      <c r="K20" s="1208"/>
      <c r="L20" s="1208"/>
      <c r="M20" s="1208"/>
      <c r="N20" s="1208"/>
      <c r="O20" s="1209"/>
      <c r="P20" s="1347"/>
      <c r="Q20" s="1345" t="s">
        <v>180</v>
      </c>
      <c r="R20" s="81"/>
    </row>
    <row r="21" spans="1:18" ht="15.75" customHeight="1">
      <c r="A21" s="1251"/>
      <c r="B21" s="1334"/>
      <c r="C21" s="1337"/>
      <c r="D21" s="1338"/>
      <c r="E21" s="1342"/>
      <c r="F21" s="1343"/>
      <c r="G21" s="1344"/>
      <c r="H21" s="1213"/>
      <c r="I21" s="1214"/>
      <c r="J21" s="1214"/>
      <c r="K21" s="1214"/>
      <c r="L21" s="1214"/>
      <c r="M21" s="1214"/>
      <c r="N21" s="1214"/>
      <c r="O21" s="1215"/>
      <c r="P21" s="1229"/>
      <c r="Q21" s="1346"/>
      <c r="R21" s="81"/>
    </row>
    <row r="22" spans="1:18" ht="15.75" customHeight="1">
      <c r="A22" s="1245">
        <v>7</v>
      </c>
      <c r="B22" s="1333" t="str">
        <f t="shared" ref="B22" si="4">B20</f>
        <v>Ｒ６</v>
      </c>
      <c r="C22" s="1335"/>
      <c r="D22" s="1336"/>
      <c r="E22" s="1339"/>
      <c r="F22" s="1340"/>
      <c r="G22" s="1341"/>
      <c r="H22" s="1207"/>
      <c r="I22" s="1208"/>
      <c r="J22" s="1208"/>
      <c r="K22" s="1208"/>
      <c r="L22" s="1208"/>
      <c r="M22" s="1208"/>
      <c r="N22" s="1208"/>
      <c r="O22" s="1209"/>
      <c r="P22" s="1347"/>
      <c r="Q22" s="1345" t="s">
        <v>180</v>
      </c>
      <c r="R22" s="81"/>
    </row>
    <row r="23" spans="1:18" ht="15.75" customHeight="1">
      <c r="A23" s="1248"/>
      <c r="B23" s="1334"/>
      <c r="C23" s="1337"/>
      <c r="D23" s="1338"/>
      <c r="E23" s="1342"/>
      <c r="F23" s="1343"/>
      <c r="G23" s="1344"/>
      <c r="H23" s="1213"/>
      <c r="I23" s="1214"/>
      <c r="J23" s="1214"/>
      <c r="K23" s="1214"/>
      <c r="L23" s="1214"/>
      <c r="M23" s="1214"/>
      <c r="N23" s="1214"/>
      <c r="O23" s="1215"/>
      <c r="P23" s="1229"/>
      <c r="Q23" s="1346"/>
      <c r="R23" s="81"/>
    </row>
    <row r="24" spans="1:18" ht="15.75" customHeight="1">
      <c r="A24" s="1251">
        <v>8</v>
      </c>
      <c r="B24" s="1333" t="str">
        <f t="shared" ref="B24" si="5">B22</f>
        <v>Ｒ６</v>
      </c>
      <c r="C24" s="1335"/>
      <c r="D24" s="1336"/>
      <c r="E24" s="1339"/>
      <c r="F24" s="1340"/>
      <c r="G24" s="1341"/>
      <c r="H24" s="1207"/>
      <c r="I24" s="1208"/>
      <c r="J24" s="1208"/>
      <c r="K24" s="1208"/>
      <c r="L24" s="1208"/>
      <c r="M24" s="1208"/>
      <c r="N24" s="1208"/>
      <c r="O24" s="1209"/>
      <c r="P24" s="1347"/>
      <c r="Q24" s="1345" t="s">
        <v>180</v>
      </c>
      <c r="R24" s="81"/>
    </row>
    <row r="25" spans="1:18" ht="15.75" customHeight="1">
      <c r="A25" s="1251"/>
      <c r="B25" s="1334"/>
      <c r="C25" s="1337"/>
      <c r="D25" s="1338"/>
      <c r="E25" s="1342"/>
      <c r="F25" s="1343"/>
      <c r="G25" s="1344"/>
      <c r="H25" s="1213"/>
      <c r="I25" s="1214"/>
      <c r="J25" s="1214"/>
      <c r="K25" s="1214"/>
      <c r="L25" s="1214"/>
      <c r="M25" s="1214"/>
      <c r="N25" s="1214"/>
      <c r="O25" s="1215"/>
      <c r="P25" s="1229"/>
      <c r="Q25" s="1346"/>
      <c r="R25" s="81"/>
    </row>
    <row r="26" spans="1:18" ht="15.75" customHeight="1">
      <c r="A26" s="1245">
        <v>9</v>
      </c>
      <c r="B26" s="1333" t="str">
        <f t="shared" ref="B26" si="6">B24</f>
        <v>Ｒ６</v>
      </c>
      <c r="C26" s="1335"/>
      <c r="D26" s="1336"/>
      <c r="E26" s="1339"/>
      <c r="F26" s="1340"/>
      <c r="G26" s="1341"/>
      <c r="H26" s="1207"/>
      <c r="I26" s="1208"/>
      <c r="J26" s="1208"/>
      <c r="K26" s="1208"/>
      <c r="L26" s="1208"/>
      <c r="M26" s="1208"/>
      <c r="N26" s="1208"/>
      <c r="O26" s="1209"/>
      <c r="P26" s="1347"/>
      <c r="Q26" s="1345" t="s">
        <v>180</v>
      </c>
      <c r="R26" s="81"/>
    </row>
    <row r="27" spans="1:18" ht="15.75" customHeight="1">
      <c r="A27" s="1248"/>
      <c r="B27" s="1334"/>
      <c r="C27" s="1337"/>
      <c r="D27" s="1338"/>
      <c r="E27" s="1342"/>
      <c r="F27" s="1343"/>
      <c r="G27" s="1344"/>
      <c r="H27" s="1213"/>
      <c r="I27" s="1214"/>
      <c r="J27" s="1214"/>
      <c r="K27" s="1214"/>
      <c r="L27" s="1214"/>
      <c r="M27" s="1214"/>
      <c r="N27" s="1214"/>
      <c r="O27" s="1215"/>
      <c r="P27" s="1229"/>
      <c r="Q27" s="1346"/>
      <c r="R27" s="81"/>
    </row>
    <row r="28" spans="1:18" ht="15.75" customHeight="1">
      <c r="A28" s="1251">
        <v>10</v>
      </c>
      <c r="B28" s="1333" t="str">
        <f t="shared" ref="B28" si="7">B26</f>
        <v>Ｒ６</v>
      </c>
      <c r="C28" s="1335"/>
      <c r="D28" s="1336"/>
      <c r="E28" s="1339"/>
      <c r="F28" s="1340"/>
      <c r="G28" s="1341"/>
      <c r="H28" s="1207"/>
      <c r="I28" s="1208"/>
      <c r="J28" s="1208"/>
      <c r="K28" s="1208"/>
      <c r="L28" s="1208"/>
      <c r="M28" s="1208"/>
      <c r="N28" s="1208"/>
      <c r="O28" s="1209"/>
      <c r="P28" s="1347"/>
      <c r="Q28" s="1345" t="s">
        <v>180</v>
      </c>
      <c r="R28" s="81"/>
    </row>
    <row r="29" spans="1:18" ht="15.75" customHeight="1">
      <c r="A29" s="1251"/>
      <c r="B29" s="1334"/>
      <c r="C29" s="1337"/>
      <c r="D29" s="1338"/>
      <c r="E29" s="1342"/>
      <c r="F29" s="1343"/>
      <c r="G29" s="1344"/>
      <c r="H29" s="1213"/>
      <c r="I29" s="1214"/>
      <c r="J29" s="1214"/>
      <c r="K29" s="1214"/>
      <c r="L29" s="1214"/>
      <c r="M29" s="1214"/>
      <c r="N29" s="1214"/>
      <c r="O29" s="1215"/>
      <c r="P29" s="1229"/>
      <c r="Q29" s="1346"/>
      <c r="R29" s="81"/>
    </row>
    <row r="30" spans="1:18" ht="15.75" customHeight="1">
      <c r="A30" s="1245">
        <v>11</v>
      </c>
      <c r="B30" s="1333" t="str">
        <f t="shared" ref="B30" si="8">B28</f>
        <v>Ｒ６</v>
      </c>
      <c r="C30" s="1335"/>
      <c r="D30" s="1336"/>
      <c r="E30" s="1339"/>
      <c r="F30" s="1340"/>
      <c r="G30" s="1341"/>
      <c r="H30" s="1207"/>
      <c r="I30" s="1208"/>
      <c r="J30" s="1208"/>
      <c r="K30" s="1208"/>
      <c r="L30" s="1208"/>
      <c r="M30" s="1208"/>
      <c r="N30" s="1208"/>
      <c r="O30" s="1209"/>
      <c r="P30" s="1347"/>
      <c r="Q30" s="1345" t="s">
        <v>180</v>
      </c>
      <c r="R30" s="81"/>
    </row>
    <row r="31" spans="1:18" ht="15.75" customHeight="1">
      <c r="A31" s="1248"/>
      <c r="B31" s="1334"/>
      <c r="C31" s="1337"/>
      <c r="D31" s="1338"/>
      <c r="E31" s="1342"/>
      <c r="F31" s="1343"/>
      <c r="G31" s="1344"/>
      <c r="H31" s="1213"/>
      <c r="I31" s="1214"/>
      <c r="J31" s="1214"/>
      <c r="K31" s="1214"/>
      <c r="L31" s="1214"/>
      <c r="M31" s="1214"/>
      <c r="N31" s="1214"/>
      <c r="O31" s="1215"/>
      <c r="P31" s="1229"/>
      <c r="Q31" s="1346"/>
      <c r="R31" s="81"/>
    </row>
    <row r="32" spans="1:18" ht="15.75" customHeight="1">
      <c r="A32" s="1251">
        <v>12</v>
      </c>
      <c r="B32" s="1333" t="str">
        <f t="shared" ref="B32" si="9">B30</f>
        <v>Ｒ６</v>
      </c>
      <c r="C32" s="1335"/>
      <c r="D32" s="1336"/>
      <c r="E32" s="1339"/>
      <c r="F32" s="1340"/>
      <c r="G32" s="1341"/>
      <c r="H32" s="1207"/>
      <c r="I32" s="1208"/>
      <c r="J32" s="1208"/>
      <c r="K32" s="1208"/>
      <c r="L32" s="1208"/>
      <c r="M32" s="1208"/>
      <c r="N32" s="1208"/>
      <c r="O32" s="1209"/>
      <c r="P32" s="1347"/>
      <c r="Q32" s="1345" t="s">
        <v>180</v>
      </c>
      <c r="R32" s="81"/>
    </row>
    <row r="33" spans="1:18" ht="15.75" customHeight="1">
      <c r="A33" s="1251"/>
      <c r="B33" s="1334"/>
      <c r="C33" s="1337"/>
      <c r="D33" s="1338"/>
      <c r="E33" s="1342"/>
      <c r="F33" s="1343"/>
      <c r="G33" s="1344"/>
      <c r="H33" s="1213"/>
      <c r="I33" s="1214"/>
      <c r="J33" s="1214"/>
      <c r="K33" s="1214"/>
      <c r="L33" s="1214"/>
      <c r="M33" s="1214"/>
      <c r="N33" s="1214"/>
      <c r="O33" s="1215"/>
      <c r="P33" s="1229"/>
      <c r="Q33" s="1346"/>
      <c r="R33" s="81"/>
    </row>
    <row r="34" spans="1:18" ht="15.75" customHeight="1">
      <c r="A34" s="1245">
        <v>13</v>
      </c>
      <c r="B34" s="1333" t="str">
        <f t="shared" ref="B34" si="10">B32</f>
        <v>Ｒ６</v>
      </c>
      <c r="C34" s="1335"/>
      <c r="D34" s="1336"/>
      <c r="E34" s="1339"/>
      <c r="F34" s="1340"/>
      <c r="G34" s="1341"/>
      <c r="H34" s="1207"/>
      <c r="I34" s="1208"/>
      <c r="J34" s="1208"/>
      <c r="K34" s="1208"/>
      <c r="L34" s="1208"/>
      <c r="M34" s="1208"/>
      <c r="N34" s="1208"/>
      <c r="O34" s="1209"/>
      <c r="P34" s="1347"/>
      <c r="Q34" s="1345" t="s">
        <v>180</v>
      </c>
      <c r="R34" s="81"/>
    </row>
    <row r="35" spans="1:18" ht="15.75" customHeight="1">
      <c r="A35" s="1248"/>
      <c r="B35" s="1334"/>
      <c r="C35" s="1337"/>
      <c r="D35" s="1338"/>
      <c r="E35" s="1342"/>
      <c r="F35" s="1343"/>
      <c r="G35" s="1344"/>
      <c r="H35" s="1213"/>
      <c r="I35" s="1214"/>
      <c r="J35" s="1214"/>
      <c r="K35" s="1214"/>
      <c r="L35" s="1214"/>
      <c r="M35" s="1214"/>
      <c r="N35" s="1214"/>
      <c r="O35" s="1215"/>
      <c r="P35" s="1229"/>
      <c r="Q35" s="1346"/>
      <c r="R35" s="81"/>
    </row>
    <row r="36" spans="1:18" ht="15.75" customHeight="1">
      <c r="A36" s="1251">
        <v>14</v>
      </c>
      <c r="B36" s="1333" t="str">
        <f t="shared" ref="B36" si="11">B34</f>
        <v>Ｒ６</v>
      </c>
      <c r="C36" s="1335"/>
      <c r="D36" s="1336"/>
      <c r="E36" s="1339"/>
      <c r="F36" s="1340"/>
      <c r="G36" s="1341"/>
      <c r="H36" s="1207"/>
      <c r="I36" s="1208"/>
      <c r="J36" s="1208"/>
      <c r="K36" s="1208"/>
      <c r="L36" s="1208"/>
      <c r="M36" s="1208"/>
      <c r="N36" s="1208"/>
      <c r="O36" s="1209"/>
      <c r="P36" s="1347"/>
      <c r="Q36" s="1345" t="s">
        <v>180</v>
      </c>
      <c r="R36" s="81"/>
    </row>
    <row r="37" spans="1:18" ht="15.75" customHeight="1">
      <c r="A37" s="1251"/>
      <c r="B37" s="1334"/>
      <c r="C37" s="1337"/>
      <c r="D37" s="1338"/>
      <c r="E37" s="1342"/>
      <c r="F37" s="1343"/>
      <c r="G37" s="1344"/>
      <c r="H37" s="1213"/>
      <c r="I37" s="1214"/>
      <c r="J37" s="1214"/>
      <c r="K37" s="1214"/>
      <c r="L37" s="1214"/>
      <c r="M37" s="1214"/>
      <c r="N37" s="1214"/>
      <c r="O37" s="1215"/>
      <c r="P37" s="1229"/>
      <c r="Q37" s="1346"/>
      <c r="R37" s="81"/>
    </row>
    <row r="38" spans="1:18" ht="15.75" customHeight="1">
      <c r="A38" s="1245">
        <v>15</v>
      </c>
      <c r="B38" s="1333" t="str">
        <f t="shared" ref="B38" si="12">B36</f>
        <v>Ｒ６</v>
      </c>
      <c r="C38" s="1335"/>
      <c r="D38" s="1336"/>
      <c r="E38" s="1339"/>
      <c r="F38" s="1340"/>
      <c r="G38" s="1341"/>
      <c r="H38" s="1207"/>
      <c r="I38" s="1208"/>
      <c r="J38" s="1208"/>
      <c r="K38" s="1208"/>
      <c r="L38" s="1208"/>
      <c r="M38" s="1208"/>
      <c r="N38" s="1208"/>
      <c r="O38" s="1209"/>
      <c r="P38" s="1347"/>
      <c r="Q38" s="1345" t="s">
        <v>180</v>
      </c>
      <c r="R38" s="81"/>
    </row>
    <row r="39" spans="1:18" ht="15.75" customHeight="1">
      <c r="A39" s="1248"/>
      <c r="B39" s="1334"/>
      <c r="C39" s="1337"/>
      <c r="D39" s="1338"/>
      <c r="E39" s="1342"/>
      <c r="F39" s="1343"/>
      <c r="G39" s="1344"/>
      <c r="H39" s="1213"/>
      <c r="I39" s="1214"/>
      <c r="J39" s="1214"/>
      <c r="K39" s="1214"/>
      <c r="L39" s="1214"/>
      <c r="M39" s="1214"/>
      <c r="N39" s="1214"/>
      <c r="O39" s="1215"/>
      <c r="P39" s="1229"/>
      <c r="Q39" s="1346"/>
      <c r="R39" s="81"/>
    </row>
    <row r="40" spans="1:18" ht="15.75" customHeight="1">
      <c r="A40" s="1251">
        <v>16</v>
      </c>
      <c r="B40" s="1333" t="str">
        <f t="shared" ref="B40" si="13">B38</f>
        <v>Ｒ６</v>
      </c>
      <c r="C40" s="1335"/>
      <c r="D40" s="1336"/>
      <c r="E40" s="1339"/>
      <c r="F40" s="1340"/>
      <c r="G40" s="1341"/>
      <c r="H40" s="1207"/>
      <c r="I40" s="1208"/>
      <c r="J40" s="1208"/>
      <c r="K40" s="1208"/>
      <c r="L40" s="1208"/>
      <c r="M40" s="1208"/>
      <c r="N40" s="1208"/>
      <c r="O40" s="1209"/>
      <c r="P40" s="1347"/>
      <c r="Q40" s="1345" t="s">
        <v>180</v>
      </c>
      <c r="R40" s="81"/>
    </row>
    <row r="41" spans="1:18" ht="15.75" customHeight="1">
      <c r="A41" s="1251"/>
      <c r="B41" s="1334"/>
      <c r="C41" s="1337"/>
      <c r="D41" s="1338"/>
      <c r="E41" s="1342"/>
      <c r="F41" s="1343"/>
      <c r="G41" s="1344"/>
      <c r="H41" s="1213"/>
      <c r="I41" s="1214"/>
      <c r="J41" s="1214"/>
      <c r="K41" s="1214"/>
      <c r="L41" s="1214"/>
      <c r="M41" s="1214"/>
      <c r="N41" s="1214"/>
      <c r="O41" s="1215"/>
      <c r="P41" s="1229"/>
      <c r="Q41" s="1346"/>
      <c r="R41" s="81"/>
    </row>
    <row r="42" spans="1:18" ht="15.75" customHeight="1">
      <c r="A42" s="1245">
        <v>17</v>
      </c>
      <c r="B42" s="1333" t="str">
        <f t="shared" ref="B42" si="14">B40</f>
        <v>Ｒ６</v>
      </c>
      <c r="C42" s="1335"/>
      <c r="D42" s="1336"/>
      <c r="E42" s="1339"/>
      <c r="F42" s="1340"/>
      <c r="G42" s="1341"/>
      <c r="H42" s="1207"/>
      <c r="I42" s="1208"/>
      <c r="J42" s="1208"/>
      <c r="K42" s="1208"/>
      <c r="L42" s="1208"/>
      <c r="M42" s="1208"/>
      <c r="N42" s="1208"/>
      <c r="O42" s="1209"/>
      <c r="P42" s="1347"/>
      <c r="Q42" s="1345" t="s">
        <v>180</v>
      </c>
      <c r="R42" s="81"/>
    </row>
    <row r="43" spans="1:18" ht="15.75" customHeight="1">
      <c r="A43" s="1248"/>
      <c r="B43" s="1334"/>
      <c r="C43" s="1337"/>
      <c r="D43" s="1338"/>
      <c r="E43" s="1342"/>
      <c r="F43" s="1343"/>
      <c r="G43" s="1344"/>
      <c r="H43" s="1213"/>
      <c r="I43" s="1214"/>
      <c r="J43" s="1214"/>
      <c r="K43" s="1214"/>
      <c r="L43" s="1214"/>
      <c r="M43" s="1214"/>
      <c r="N43" s="1214"/>
      <c r="O43" s="1215"/>
      <c r="P43" s="1229"/>
      <c r="Q43" s="1346"/>
      <c r="R43" s="81"/>
    </row>
    <row r="44" spans="1:18" ht="15.75" customHeight="1">
      <c r="A44" s="1251">
        <v>18</v>
      </c>
      <c r="B44" s="1333" t="str">
        <f t="shared" ref="B44" si="15">B42</f>
        <v>Ｒ６</v>
      </c>
      <c r="C44" s="1335"/>
      <c r="D44" s="1336"/>
      <c r="E44" s="1339"/>
      <c r="F44" s="1340"/>
      <c r="G44" s="1341"/>
      <c r="H44" s="1207"/>
      <c r="I44" s="1208"/>
      <c r="J44" s="1208"/>
      <c r="K44" s="1208"/>
      <c r="L44" s="1208"/>
      <c r="M44" s="1208"/>
      <c r="N44" s="1208"/>
      <c r="O44" s="1209"/>
      <c r="P44" s="1347"/>
      <c r="Q44" s="1345" t="s">
        <v>180</v>
      </c>
      <c r="R44" s="81"/>
    </row>
    <row r="45" spans="1:18" ht="15.75" customHeight="1">
      <c r="A45" s="1251"/>
      <c r="B45" s="1334"/>
      <c r="C45" s="1337"/>
      <c r="D45" s="1338"/>
      <c r="E45" s="1342"/>
      <c r="F45" s="1343"/>
      <c r="G45" s="1344"/>
      <c r="H45" s="1213"/>
      <c r="I45" s="1214"/>
      <c r="J45" s="1214"/>
      <c r="K45" s="1214"/>
      <c r="L45" s="1214"/>
      <c r="M45" s="1214"/>
      <c r="N45" s="1214"/>
      <c r="O45" s="1215"/>
      <c r="P45" s="1229"/>
      <c r="Q45" s="1346"/>
      <c r="R45" s="81"/>
    </row>
    <row r="46" spans="1:18" ht="15.75" customHeight="1">
      <c r="A46" s="1245">
        <v>19</v>
      </c>
      <c r="B46" s="1333" t="str">
        <f t="shared" ref="B46" si="16">B44</f>
        <v>Ｒ６</v>
      </c>
      <c r="C46" s="1335"/>
      <c r="D46" s="1336"/>
      <c r="E46" s="1339"/>
      <c r="F46" s="1340"/>
      <c r="G46" s="1341"/>
      <c r="H46" s="1207"/>
      <c r="I46" s="1208"/>
      <c r="J46" s="1208"/>
      <c r="K46" s="1208"/>
      <c r="L46" s="1208"/>
      <c r="M46" s="1208"/>
      <c r="N46" s="1208"/>
      <c r="O46" s="1209"/>
      <c r="P46" s="1347"/>
      <c r="Q46" s="1345" t="s">
        <v>180</v>
      </c>
      <c r="R46" s="81"/>
    </row>
    <row r="47" spans="1:18" ht="15.75" customHeight="1">
      <c r="A47" s="1248"/>
      <c r="B47" s="1334"/>
      <c r="C47" s="1337"/>
      <c r="D47" s="1338"/>
      <c r="E47" s="1342"/>
      <c r="F47" s="1343"/>
      <c r="G47" s="1344"/>
      <c r="H47" s="1213"/>
      <c r="I47" s="1214"/>
      <c r="J47" s="1214"/>
      <c r="K47" s="1214"/>
      <c r="L47" s="1214"/>
      <c r="M47" s="1214"/>
      <c r="N47" s="1214"/>
      <c r="O47" s="1215"/>
      <c r="P47" s="1229"/>
      <c r="Q47" s="1346"/>
      <c r="R47" s="81"/>
    </row>
    <row r="48" spans="1:18" ht="15.75" customHeight="1">
      <c r="A48" s="1251">
        <v>20</v>
      </c>
      <c r="B48" s="1333" t="str">
        <f t="shared" ref="B48" si="17">B46</f>
        <v>Ｒ６</v>
      </c>
      <c r="C48" s="1335"/>
      <c r="D48" s="1336"/>
      <c r="E48" s="1339"/>
      <c r="F48" s="1340"/>
      <c r="G48" s="1341"/>
      <c r="H48" s="1207"/>
      <c r="I48" s="1208"/>
      <c r="J48" s="1208"/>
      <c r="K48" s="1208"/>
      <c r="L48" s="1208"/>
      <c r="M48" s="1208"/>
      <c r="N48" s="1208"/>
      <c r="O48" s="1209"/>
      <c r="P48" s="1347"/>
      <c r="Q48" s="1345" t="s">
        <v>180</v>
      </c>
      <c r="R48" s="81"/>
    </row>
    <row r="49" spans="1:20" ht="15.75" customHeight="1">
      <c r="A49" s="1248"/>
      <c r="B49" s="1334"/>
      <c r="C49" s="1337"/>
      <c r="D49" s="1338"/>
      <c r="E49" s="1342"/>
      <c r="F49" s="1343"/>
      <c r="G49" s="1344"/>
      <c r="H49" s="1213"/>
      <c r="I49" s="1214"/>
      <c r="J49" s="1214"/>
      <c r="K49" s="1214"/>
      <c r="L49" s="1214"/>
      <c r="M49" s="1214"/>
      <c r="N49" s="1214"/>
      <c r="O49" s="1215"/>
      <c r="P49" s="1229"/>
      <c r="Q49" s="1346"/>
      <c r="R49" s="81"/>
    </row>
    <row r="50" spans="1:20">
      <c r="A50" s="154" t="s">
        <v>108</v>
      </c>
      <c r="B50" s="1350" t="s">
        <v>556</v>
      </c>
      <c r="C50" s="1350"/>
      <c r="D50" s="1350"/>
      <c r="E50" s="1350"/>
      <c r="F50" s="1350"/>
      <c r="G50" s="1350"/>
      <c r="H50" s="1350"/>
      <c r="I50" s="1350"/>
      <c r="J50" s="1350"/>
      <c r="K50" s="1350"/>
      <c r="L50" s="1350"/>
      <c r="M50" s="1350"/>
      <c r="N50" s="1350"/>
      <c r="O50" s="1350"/>
      <c r="P50" s="1350"/>
      <c r="Q50" s="195"/>
      <c r="R50" s="147"/>
    </row>
    <row r="51" spans="1:20">
      <c r="A51" s="154" t="s">
        <v>109</v>
      </c>
      <c r="B51" s="1350" t="s">
        <v>123</v>
      </c>
      <c r="C51" s="1350"/>
      <c r="D51" s="1350"/>
      <c r="E51" s="1350"/>
      <c r="F51" s="1350"/>
      <c r="G51" s="1350"/>
      <c r="H51" s="1350"/>
      <c r="I51" s="1350"/>
      <c r="J51" s="1350"/>
      <c r="K51" s="1350"/>
      <c r="L51" s="1350"/>
      <c r="M51" s="1350"/>
      <c r="N51" s="1350"/>
      <c r="O51" s="1350"/>
      <c r="P51" s="1350"/>
      <c r="Q51" s="1350"/>
      <c r="R51" s="147"/>
    </row>
    <row r="52" spans="1:20" ht="15.75" customHeight="1"/>
    <row r="53" spans="1:20" ht="15.75" customHeight="1">
      <c r="A53" s="943" t="str">
        <f>CONCATENATE("（様式-",INDEX(発注者入力シート!$B$27:$G$31,MATCH(発注者入力シート!L6,発注者入力シート!$C$27:$C$31,0),4),"-２）")</f>
        <v>（様式-２-２）</v>
      </c>
      <c r="B53" s="943"/>
      <c r="C53" s="943"/>
      <c r="D53" s="943"/>
      <c r="E53" s="943"/>
      <c r="F53" s="943"/>
      <c r="Q53" s="141" t="s">
        <v>813</v>
      </c>
      <c r="R53" s="141"/>
      <c r="S53" s="3" t="s">
        <v>429</v>
      </c>
    </row>
    <row r="54" spans="1:20" ht="15.75" customHeight="1">
      <c r="A54" s="943" t="str">
        <f>CONCATENATE("評価項目",INDEX(発注者入力シート!$B$27:$G$31,MATCH(発注者入力シート!L6,発注者入力シート!$C$27:$C$31,0),5),"-",INDEX(発注者入力シート!$B$27:$G$31,MATCH(発注者入力シート!L6,発注者入力シート!$C$27:$C$31,0),6))</f>
        <v>評価項目（１）-①</v>
      </c>
      <c r="B54" s="943"/>
      <c r="C54" s="943"/>
      <c r="D54" s="943"/>
      <c r="E54" s="943"/>
      <c r="Q54" s="141" t="str">
        <f>Q2</f>
        <v>【令和６年度完成工事分】</v>
      </c>
      <c r="S54" s="3" t="s">
        <v>430</v>
      </c>
    </row>
    <row r="55" spans="1:20" ht="15.75" customHeight="1">
      <c r="A55" s="1206" t="s">
        <v>178</v>
      </c>
      <c r="B55" s="1206"/>
      <c r="C55" s="1206"/>
      <c r="D55" s="1206"/>
      <c r="E55" s="1206"/>
      <c r="F55" s="1206"/>
      <c r="G55" s="1206"/>
      <c r="H55" s="1206"/>
      <c r="I55" s="1206"/>
      <c r="J55" s="1206"/>
      <c r="K55" s="1206"/>
      <c r="L55" s="1206"/>
      <c r="M55" s="1206"/>
      <c r="N55" s="1206"/>
      <c r="O55" s="1206"/>
      <c r="P55" s="1206"/>
      <c r="Q55" s="1206"/>
      <c r="R55" s="142"/>
      <c r="S55" s="107"/>
      <c r="T55" s="3" t="s">
        <v>437</v>
      </c>
    </row>
    <row r="56" spans="1:20" ht="15.75" customHeight="1">
      <c r="A56" s="142"/>
      <c r="B56" s="142"/>
      <c r="C56" s="142"/>
      <c r="D56" s="142"/>
      <c r="E56" s="142"/>
      <c r="F56" s="142"/>
      <c r="G56" s="142"/>
      <c r="H56" s="142"/>
      <c r="I56" s="142"/>
      <c r="J56" s="142"/>
      <c r="K56" s="142"/>
      <c r="L56" s="142"/>
      <c r="M56" s="142"/>
      <c r="N56" s="142"/>
      <c r="O56" s="142"/>
      <c r="P56" s="142"/>
      <c r="Q56" s="142"/>
      <c r="R56" s="142"/>
      <c r="S56" s="102"/>
      <c r="T56" s="3" t="s">
        <v>432</v>
      </c>
    </row>
    <row r="57" spans="1:20" ht="15.75" customHeight="1">
      <c r="D57" s="1203" t="s">
        <v>880</v>
      </c>
      <c r="E57" s="1203"/>
      <c r="F57" s="1202" t="str">
        <f>IF(企業入力シート!C5="","",企業入力シート!C5)</f>
        <v>○○共同企業体</v>
      </c>
      <c r="G57" s="1202"/>
      <c r="H57" s="1202"/>
      <c r="I57" s="1202"/>
      <c r="J57" s="1202"/>
      <c r="K57" s="1202"/>
      <c r="L57" s="1202"/>
      <c r="M57" s="1202"/>
      <c r="N57" s="1202"/>
      <c r="O57" s="1202"/>
      <c r="P57" s="1202"/>
      <c r="Q57" s="1202"/>
      <c r="R57" s="2"/>
    </row>
    <row r="58" spans="1:20" ht="15.75" customHeight="1">
      <c r="D58" s="1332" t="s">
        <v>882</v>
      </c>
      <c r="E58" s="1332"/>
      <c r="F58" s="1202" t="str">
        <f>IF(企業入力シート!C14="","",企業入力シート!C14)</f>
        <v>○○建設</v>
      </c>
      <c r="G58" s="1202"/>
      <c r="H58" s="1202"/>
      <c r="I58" s="1202"/>
      <c r="J58" s="1202"/>
      <c r="K58" s="1202"/>
      <c r="L58" s="1202"/>
      <c r="M58" s="1202"/>
      <c r="N58" s="1202"/>
      <c r="O58" s="1202"/>
      <c r="P58" s="1202"/>
      <c r="Q58" s="1202"/>
      <c r="S58" s="3" t="s">
        <v>433</v>
      </c>
    </row>
    <row r="59" spans="1:20" ht="15.75" customHeight="1">
      <c r="S59" s="104"/>
      <c r="T59" s="3" t="s">
        <v>434</v>
      </c>
    </row>
    <row r="60" spans="1:20" ht="15.75" customHeight="1">
      <c r="A60" s="143" t="s">
        <v>21</v>
      </c>
      <c r="B60" s="144" t="s">
        <v>23</v>
      </c>
      <c r="C60" s="1246" t="s">
        <v>25</v>
      </c>
      <c r="D60" s="1246"/>
      <c r="E60" s="1245" t="s">
        <v>26</v>
      </c>
      <c r="F60" s="1246"/>
      <c r="G60" s="1247"/>
      <c r="H60" s="1245" t="s">
        <v>27</v>
      </c>
      <c r="I60" s="1246"/>
      <c r="J60" s="1246"/>
      <c r="K60" s="1246"/>
      <c r="L60" s="1246"/>
      <c r="M60" s="1246"/>
      <c r="N60" s="1246"/>
      <c r="O60" s="1247"/>
      <c r="P60" s="1245" t="s">
        <v>112</v>
      </c>
      <c r="Q60" s="1247"/>
      <c r="R60" s="81"/>
      <c r="S60" s="105"/>
      <c r="T60" s="3" t="s">
        <v>432</v>
      </c>
    </row>
    <row r="61" spans="1:20" ht="15.75" customHeight="1">
      <c r="A61" s="145" t="s">
        <v>22</v>
      </c>
      <c r="B61" s="146" t="s">
        <v>24</v>
      </c>
      <c r="C61" s="936"/>
      <c r="D61" s="936"/>
      <c r="E61" s="1351" t="s">
        <v>828</v>
      </c>
      <c r="F61" s="1352"/>
      <c r="G61" s="1353"/>
      <c r="H61" s="1248"/>
      <c r="I61" s="1249"/>
      <c r="J61" s="1249"/>
      <c r="K61" s="1249"/>
      <c r="L61" s="1249"/>
      <c r="M61" s="1249"/>
      <c r="N61" s="1249"/>
      <c r="O61" s="1250"/>
      <c r="P61" s="1251" t="s">
        <v>111</v>
      </c>
      <c r="Q61" s="1252"/>
      <c r="R61" s="81"/>
    </row>
    <row r="62" spans="1:20" ht="15.75" customHeight="1">
      <c r="A62" s="1245">
        <v>21</v>
      </c>
      <c r="B62" s="1333" t="str">
        <f>B48</f>
        <v>Ｒ６</v>
      </c>
      <c r="C62" s="1335"/>
      <c r="D62" s="1336"/>
      <c r="E62" s="1339"/>
      <c r="F62" s="1340"/>
      <c r="G62" s="1341"/>
      <c r="H62" s="1207"/>
      <c r="I62" s="1208"/>
      <c r="J62" s="1208"/>
      <c r="K62" s="1208"/>
      <c r="L62" s="1208"/>
      <c r="M62" s="1208"/>
      <c r="N62" s="1208"/>
      <c r="O62" s="1209"/>
      <c r="P62" s="1347"/>
      <c r="Q62" s="1345" t="s">
        <v>180</v>
      </c>
      <c r="R62" s="81"/>
      <c r="S62" s="109" t="s">
        <v>435</v>
      </c>
    </row>
    <row r="63" spans="1:20" ht="15.75" customHeight="1">
      <c r="A63" s="1248"/>
      <c r="B63" s="1334"/>
      <c r="C63" s="1337"/>
      <c r="D63" s="1338"/>
      <c r="E63" s="1342"/>
      <c r="F63" s="1343"/>
      <c r="G63" s="1344"/>
      <c r="H63" s="1213"/>
      <c r="I63" s="1214"/>
      <c r="J63" s="1214"/>
      <c r="K63" s="1214"/>
      <c r="L63" s="1214"/>
      <c r="M63" s="1214"/>
      <c r="N63" s="1214"/>
      <c r="O63" s="1215"/>
      <c r="P63" s="1229"/>
      <c r="Q63" s="1346"/>
      <c r="R63" s="81"/>
      <c r="S63" s="109" t="s">
        <v>436</v>
      </c>
    </row>
    <row r="64" spans="1:20" ht="15.75" customHeight="1">
      <c r="A64" s="1251">
        <v>22</v>
      </c>
      <c r="B64" s="1333" t="str">
        <f>B62</f>
        <v>Ｒ６</v>
      </c>
      <c r="C64" s="1335"/>
      <c r="D64" s="1336"/>
      <c r="E64" s="1339"/>
      <c r="F64" s="1340"/>
      <c r="G64" s="1341"/>
      <c r="H64" s="1207"/>
      <c r="I64" s="1208"/>
      <c r="J64" s="1208"/>
      <c r="K64" s="1208"/>
      <c r="L64" s="1208"/>
      <c r="M64" s="1208"/>
      <c r="N64" s="1208"/>
      <c r="O64" s="1209"/>
      <c r="P64" s="1347"/>
      <c r="Q64" s="1345" t="s">
        <v>180</v>
      </c>
      <c r="R64" s="81"/>
    </row>
    <row r="65" spans="1:18" ht="15.75" customHeight="1">
      <c r="A65" s="1251"/>
      <c r="B65" s="1334"/>
      <c r="C65" s="1337"/>
      <c r="D65" s="1338"/>
      <c r="E65" s="1342"/>
      <c r="F65" s="1343"/>
      <c r="G65" s="1344"/>
      <c r="H65" s="1213"/>
      <c r="I65" s="1214"/>
      <c r="J65" s="1214"/>
      <c r="K65" s="1214"/>
      <c r="L65" s="1214"/>
      <c r="M65" s="1214"/>
      <c r="N65" s="1214"/>
      <c r="O65" s="1215"/>
      <c r="P65" s="1229"/>
      <c r="Q65" s="1346"/>
      <c r="R65" s="81"/>
    </row>
    <row r="66" spans="1:18" ht="15.75" customHeight="1">
      <c r="A66" s="1245">
        <v>23</v>
      </c>
      <c r="B66" s="1333" t="str">
        <f t="shared" ref="B66" si="18">B64</f>
        <v>Ｒ６</v>
      </c>
      <c r="C66" s="1335"/>
      <c r="D66" s="1336"/>
      <c r="E66" s="1339"/>
      <c r="F66" s="1340"/>
      <c r="G66" s="1341"/>
      <c r="H66" s="1207"/>
      <c r="I66" s="1208"/>
      <c r="J66" s="1208"/>
      <c r="K66" s="1208"/>
      <c r="L66" s="1208"/>
      <c r="M66" s="1208"/>
      <c r="N66" s="1208"/>
      <c r="O66" s="1209"/>
      <c r="P66" s="1347"/>
      <c r="Q66" s="1345" t="s">
        <v>180</v>
      </c>
      <c r="R66" s="81"/>
    </row>
    <row r="67" spans="1:18" ht="15.75" customHeight="1">
      <c r="A67" s="1248"/>
      <c r="B67" s="1334"/>
      <c r="C67" s="1337"/>
      <c r="D67" s="1338"/>
      <c r="E67" s="1342"/>
      <c r="F67" s="1343"/>
      <c r="G67" s="1344"/>
      <c r="H67" s="1213"/>
      <c r="I67" s="1214"/>
      <c r="J67" s="1214"/>
      <c r="K67" s="1214"/>
      <c r="L67" s="1214"/>
      <c r="M67" s="1214"/>
      <c r="N67" s="1214"/>
      <c r="O67" s="1215"/>
      <c r="P67" s="1229"/>
      <c r="Q67" s="1346"/>
      <c r="R67" s="81"/>
    </row>
    <row r="68" spans="1:18" ht="15.75" customHeight="1">
      <c r="A68" s="1251">
        <v>24</v>
      </c>
      <c r="B68" s="1333" t="str">
        <f t="shared" ref="B68" si="19">B66</f>
        <v>Ｒ６</v>
      </c>
      <c r="C68" s="1335"/>
      <c r="D68" s="1336"/>
      <c r="E68" s="1339"/>
      <c r="F68" s="1340"/>
      <c r="G68" s="1341"/>
      <c r="H68" s="1207"/>
      <c r="I68" s="1208"/>
      <c r="J68" s="1208"/>
      <c r="K68" s="1208"/>
      <c r="L68" s="1208"/>
      <c r="M68" s="1208"/>
      <c r="N68" s="1208"/>
      <c r="O68" s="1209"/>
      <c r="P68" s="1347"/>
      <c r="Q68" s="1345" t="s">
        <v>180</v>
      </c>
      <c r="R68" s="81"/>
    </row>
    <row r="69" spans="1:18" ht="15.75" customHeight="1">
      <c r="A69" s="1251"/>
      <c r="B69" s="1334"/>
      <c r="C69" s="1337"/>
      <c r="D69" s="1338"/>
      <c r="E69" s="1342"/>
      <c r="F69" s="1343"/>
      <c r="G69" s="1344"/>
      <c r="H69" s="1213"/>
      <c r="I69" s="1214"/>
      <c r="J69" s="1214"/>
      <c r="K69" s="1214"/>
      <c r="L69" s="1214"/>
      <c r="M69" s="1214"/>
      <c r="N69" s="1214"/>
      <c r="O69" s="1215"/>
      <c r="P69" s="1229"/>
      <c r="Q69" s="1346"/>
      <c r="R69" s="81"/>
    </row>
    <row r="70" spans="1:18" ht="15.75" customHeight="1">
      <c r="A70" s="1245">
        <v>25</v>
      </c>
      <c r="B70" s="1333" t="str">
        <f t="shared" ref="B70" si="20">B68</f>
        <v>Ｒ６</v>
      </c>
      <c r="C70" s="1335"/>
      <c r="D70" s="1336"/>
      <c r="E70" s="1339"/>
      <c r="F70" s="1340"/>
      <c r="G70" s="1341"/>
      <c r="H70" s="1207"/>
      <c r="I70" s="1208"/>
      <c r="J70" s="1208"/>
      <c r="K70" s="1208"/>
      <c r="L70" s="1208"/>
      <c r="M70" s="1208"/>
      <c r="N70" s="1208"/>
      <c r="O70" s="1209"/>
      <c r="P70" s="1347"/>
      <c r="Q70" s="1345" t="s">
        <v>180</v>
      </c>
      <c r="R70" s="81"/>
    </row>
    <row r="71" spans="1:18" ht="15.75" customHeight="1">
      <c r="A71" s="1248"/>
      <c r="B71" s="1334"/>
      <c r="C71" s="1337"/>
      <c r="D71" s="1338"/>
      <c r="E71" s="1342"/>
      <c r="F71" s="1343"/>
      <c r="G71" s="1344"/>
      <c r="H71" s="1213"/>
      <c r="I71" s="1214"/>
      <c r="J71" s="1214"/>
      <c r="K71" s="1214"/>
      <c r="L71" s="1214"/>
      <c r="M71" s="1214"/>
      <c r="N71" s="1214"/>
      <c r="O71" s="1215"/>
      <c r="P71" s="1229"/>
      <c r="Q71" s="1346"/>
      <c r="R71" s="81"/>
    </row>
    <row r="72" spans="1:18" ht="15.75" customHeight="1">
      <c r="A72" s="1251">
        <v>26</v>
      </c>
      <c r="B72" s="1333" t="str">
        <f t="shared" ref="B72" si="21">B70</f>
        <v>Ｒ６</v>
      </c>
      <c r="C72" s="1335"/>
      <c r="D72" s="1336"/>
      <c r="E72" s="1339"/>
      <c r="F72" s="1340"/>
      <c r="G72" s="1341"/>
      <c r="H72" s="1207"/>
      <c r="I72" s="1208"/>
      <c r="J72" s="1208"/>
      <c r="K72" s="1208"/>
      <c r="L72" s="1208"/>
      <c r="M72" s="1208"/>
      <c r="N72" s="1208"/>
      <c r="O72" s="1209"/>
      <c r="P72" s="1347"/>
      <c r="Q72" s="1345" t="s">
        <v>180</v>
      </c>
      <c r="R72" s="81"/>
    </row>
    <row r="73" spans="1:18" ht="15.75" customHeight="1">
      <c r="A73" s="1251"/>
      <c r="B73" s="1334"/>
      <c r="C73" s="1337"/>
      <c r="D73" s="1338"/>
      <c r="E73" s="1342"/>
      <c r="F73" s="1343"/>
      <c r="G73" s="1344"/>
      <c r="H73" s="1213"/>
      <c r="I73" s="1214"/>
      <c r="J73" s="1214"/>
      <c r="K73" s="1214"/>
      <c r="L73" s="1214"/>
      <c r="M73" s="1214"/>
      <c r="N73" s="1214"/>
      <c r="O73" s="1215"/>
      <c r="P73" s="1229"/>
      <c r="Q73" s="1346"/>
      <c r="R73" s="81"/>
    </row>
    <row r="74" spans="1:18" ht="15.75" customHeight="1">
      <c r="A74" s="1245">
        <v>27</v>
      </c>
      <c r="B74" s="1333" t="str">
        <f t="shared" ref="B74" si="22">B72</f>
        <v>Ｒ６</v>
      </c>
      <c r="C74" s="1335"/>
      <c r="D74" s="1336"/>
      <c r="E74" s="1339"/>
      <c r="F74" s="1340"/>
      <c r="G74" s="1341"/>
      <c r="H74" s="1207"/>
      <c r="I74" s="1208"/>
      <c r="J74" s="1208"/>
      <c r="K74" s="1208"/>
      <c r="L74" s="1208"/>
      <c r="M74" s="1208"/>
      <c r="N74" s="1208"/>
      <c r="O74" s="1209"/>
      <c r="P74" s="1347"/>
      <c r="Q74" s="1345" t="s">
        <v>180</v>
      </c>
      <c r="R74" s="81"/>
    </row>
    <row r="75" spans="1:18" ht="15.75" customHeight="1">
      <c r="A75" s="1248"/>
      <c r="B75" s="1334"/>
      <c r="C75" s="1337"/>
      <c r="D75" s="1338"/>
      <c r="E75" s="1342"/>
      <c r="F75" s="1343"/>
      <c r="G75" s="1344"/>
      <c r="H75" s="1213"/>
      <c r="I75" s="1214"/>
      <c r="J75" s="1214"/>
      <c r="K75" s="1214"/>
      <c r="L75" s="1214"/>
      <c r="M75" s="1214"/>
      <c r="N75" s="1214"/>
      <c r="O75" s="1215"/>
      <c r="P75" s="1229"/>
      <c r="Q75" s="1346"/>
      <c r="R75" s="81"/>
    </row>
    <row r="76" spans="1:18" ht="15.75" customHeight="1">
      <c r="A76" s="1251">
        <v>28</v>
      </c>
      <c r="B76" s="1333" t="str">
        <f t="shared" ref="B76" si="23">B74</f>
        <v>Ｒ６</v>
      </c>
      <c r="C76" s="1335"/>
      <c r="D76" s="1336"/>
      <c r="E76" s="1339"/>
      <c r="F76" s="1340"/>
      <c r="G76" s="1341"/>
      <c r="H76" s="1207"/>
      <c r="I76" s="1208"/>
      <c r="J76" s="1208"/>
      <c r="K76" s="1208"/>
      <c r="L76" s="1208"/>
      <c r="M76" s="1208"/>
      <c r="N76" s="1208"/>
      <c r="O76" s="1209"/>
      <c r="P76" s="1347"/>
      <c r="Q76" s="1345" t="s">
        <v>180</v>
      </c>
      <c r="R76" s="81"/>
    </row>
    <row r="77" spans="1:18" ht="15.75" customHeight="1">
      <c r="A77" s="1251"/>
      <c r="B77" s="1334"/>
      <c r="C77" s="1337"/>
      <c r="D77" s="1338"/>
      <c r="E77" s="1342"/>
      <c r="F77" s="1343"/>
      <c r="G77" s="1344"/>
      <c r="H77" s="1213"/>
      <c r="I77" s="1214"/>
      <c r="J77" s="1214"/>
      <c r="K77" s="1214"/>
      <c r="L77" s="1214"/>
      <c r="M77" s="1214"/>
      <c r="N77" s="1214"/>
      <c r="O77" s="1215"/>
      <c r="P77" s="1229"/>
      <c r="Q77" s="1346"/>
      <c r="R77" s="81"/>
    </row>
    <row r="78" spans="1:18" ht="15.75" customHeight="1">
      <c r="A78" s="1245">
        <v>29</v>
      </c>
      <c r="B78" s="1333" t="str">
        <f t="shared" ref="B78" si="24">B76</f>
        <v>Ｒ６</v>
      </c>
      <c r="C78" s="1335"/>
      <c r="D78" s="1336"/>
      <c r="E78" s="1339"/>
      <c r="F78" s="1340"/>
      <c r="G78" s="1341"/>
      <c r="H78" s="1207"/>
      <c r="I78" s="1208"/>
      <c r="J78" s="1208"/>
      <c r="K78" s="1208"/>
      <c r="L78" s="1208"/>
      <c r="M78" s="1208"/>
      <c r="N78" s="1208"/>
      <c r="O78" s="1209"/>
      <c r="P78" s="1347"/>
      <c r="Q78" s="1345" t="s">
        <v>180</v>
      </c>
      <c r="R78" s="81"/>
    </row>
    <row r="79" spans="1:18" ht="15.75" customHeight="1">
      <c r="A79" s="1248"/>
      <c r="B79" s="1334"/>
      <c r="C79" s="1337"/>
      <c r="D79" s="1338"/>
      <c r="E79" s="1342"/>
      <c r="F79" s="1343"/>
      <c r="G79" s="1344"/>
      <c r="H79" s="1213"/>
      <c r="I79" s="1214"/>
      <c r="J79" s="1214"/>
      <c r="K79" s="1214"/>
      <c r="L79" s="1214"/>
      <c r="M79" s="1214"/>
      <c r="N79" s="1214"/>
      <c r="O79" s="1215"/>
      <c r="P79" s="1229"/>
      <c r="Q79" s="1346"/>
      <c r="R79" s="81"/>
    </row>
    <row r="80" spans="1:18" ht="15.75" customHeight="1">
      <c r="A80" s="1251">
        <v>30</v>
      </c>
      <c r="B80" s="1333" t="str">
        <f t="shared" ref="B80" si="25">B78</f>
        <v>Ｒ６</v>
      </c>
      <c r="C80" s="1335"/>
      <c r="D80" s="1336"/>
      <c r="E80" s="1339"/>
      <c r="F80" s="1340"/>
      <c r="G80" s="1341"/>
      <c r="H80" s="1207"/>
      <c r="I80" s="1208"/>
      <c r="J80" s="1208"/>
      <c r="K80" s="1208"/>
      <c r="L80" s="1208"/>
      <c r="M80" s="1208"/>
      <c r="N80" s="1208"/>
      <c r="O80" s="1209"/>
      <c r="P80" s="1347"/>
      <c r="Q80" s="1345" t="s">
        <v>180</v>
      </c>
      <c r="R80" s="81"/>
    </row>
    <row r="81" spans="1:18" ht="15.75" customHeight="1">
      <c r="A81" s="1251"/>
      <c r="B81" s="1334"/>
      <c r="C81" s="1337"/>
      <c r="D81" s="1338"/>
      <c r="E81" s="1342"/>
      <c r="F81" s="1343"/>
      <c r="G81" s="1344"/>
      <c r="H81" s="1213"/>
      <c r="I81" s="1214"/>
      <c r="J81" s="1214"/>
      <c r="K81" s="1214"/>
      <c r="L81" s="1214"/>
      <c r="M81" s="1214"/>
      <c r="N81" s="1214"/>
      <c r="O81" s="1215"/>
      <c r="P81" s="1229"/>
      <c r="Q81" s="1346"/>
      <c r="R81" s="81"/>
    </row>
    <row r="82" spans="1:18" ht="15.75" customHeight="1">
      <c r="A82" s="1245">
        <v>31</v>
      </c>
      <c r="B82" s="1333" t="str">
        <f t="shared" ref="B82" si="26">B80</f>
        <v>Ｒ６</v>
      </c>
      <c r="C82" s="1335"/>
      <c r="D82" s="1336"/>
      <c r="E82" s="1339"/>
      <c r="F82" s="1340"/>
      <c r="G82" s="1341"/>
      <c r="H82" s="1207"/>
      <c r="I82" s="1208"/>
      <c r="J82" s="1208"/>
      <c r="K82" s="1208"/>
      <c r="L82" s="1208"/>
      <c r="M82" s="1208"/>
      <c r="N82" s="1208"/>
      <c r="O82" s="1209"/>
      <c r="P82" s="1347"/>
      <c r="Q82" s="1345" t="s">
        <v>180</v>
      </c>
      <c r="R82" s="81"/>
    </row>
    <row r="83" spans="1:18" ht="15.75" customHeight="1">
      <c r="A83" s="1248"/>
      <c r="B83" s="1334"/>
      <c r="C83" s="1337"/>
      <c r="D83" s="1338"/>
      <c r="E83" s="1342"/>
      <c r="F83" s="1343"/>
      <c r="G83" s="1344"/>
      <c r="H83" s="1213"/>
      <c r="I83" s="1214"/>
      <c r="J83" s="1214"/>
      <c r="K83" s="1214"/>
      <c r="L83" s="1214"/>
      <c r="M83" s="1214"/>
      <c r="N83" s="1214"/>
      <c r="O83" s="1215"/>
      <c r="P83" s="1229"/>
      <c r="Q83" s="1346"/>
      <c r="R83" s="81"/>
    </row>
    <row r="84" spans="1:18" ht="15.75" customHeight="1">
      <c r="A84" s="1251">
        <v>32</v>
      </c>
      <c r="B84" s="1333" t="str">
        <f t="shared" ref="B84" si="27">B82</f>
        <v>Ｒ６</v>
      </c>
      <c r="C84" s="1335"/>
      <c r="D84" s="1336"/>
      <c r="E84" s="1339"/>
      <c r="F84" s="1340"/>
      <c r="G84" s="1341"/>
      <c r="H84" s="1207"/>
      <c r="I84" s="1208"/>
      <c r="J84" s="1208"/>
      <c r="K84" s="1208"/>
      <c r="L84" s="1208"/>
      <c r="M84" s="1208"/>
      <c r="N84" s="1208"/>
      <c r="O84" s="1209"/>
      <c r="P84" s="1347"/>
      <c r="Q84" s="1345" t="s">
        <v>180</v>
      </c>
      <c r="R84" s="81"/>
    </row>
    <row r="85" spans="1:18" ht="15.75" customHeight="1">
      <c r="A85" s="1251"/>
      <c r="B85" s="1334"/>
      <c r="C85" s="1337"/>
      <c r="D85" s="1338"/>
      <c r="E85" s="1342"/>
      <c r="F85" s="1343"/>
      <c r="G85" s="1344"/>
      <c r="H85" s="1213"/>
      <c r="I85" s="1214"/>
      <c r="J85" s="1214"/>
      <c r="K85" s="1214"/>
      <c r="L85" s="1214"/>
      <c r="M85" s="1214"/>
      <c r="N85" s="1214"/>
      <c r="O85" s="1215"/>
      <c r="P85" s="1229"/>
      <c r="Q85" s="1346"/>
      <c r="R85" s="81"/>
    </row>
    <row r="86" spans="1:18" ht="15.75" customHeight="1">
      <c r="A86" s="1245">
        <v>33</v>
      </c>
      <c r="B86" s="1333" t="str">
        <f t="shared" ref="B86" si="28">B84</f>
        <v>Ｒ６</v>
      </c>
      <c r="C86" s="1335"/>
      <c r="D86" s="1336"/>
      <c r="E86" s="1339"/>
      <c r="F86" s="1340"/>
      <c r="G86" s="1341"/>
      <c r="H86" s="1207"/>
      <c r="I86" s="1208"/>
      <c r="J86" s="1208"/>
      <c r="K86" s="1208"/>
      <c r="L86" s="1208"/>
      <c r="M86" s="1208"/>
      <c r="N86" s="1208"/>
      <c r="O86" s="1209"/>
      <c r="P86" s="1347"/>
      <c r="Q86" s="1345" t="s">
        <v>180</v>
      </c>
      <c r="R86" s="81"/>
    </row>
    <row r="87" spans="1:18" ht="15.75" customHeight="1">
      <c r="A87" s="1248"/>
      <c r="B87" s="1334"/>
      <c r="C87" s="1337"/>
      <c r="D87" s="1338"/>
      <c r="E87" s="1342"/>
      <c r="F87" s="1343"/>
      <c r="G87" s="1344"/>
      <c r="H87" s="1213"/>
      <c r="I87" s="1214"/>
      <c r="J87" s="1214"/>
      <c r="K87" s="1214"/>
      <c r="L87" s="1214"/>
      <c r="M87" s="1214"/>
      <c r="N87" s="1214"/>
      <c r="O87" s="1215"/>
      <c r="P87" s="1229"/>
      <c r="Q87" s="1346"/>
      <c r="R87" s="81"/>
    </row>
    <row r="88" spans="1:18" ht="15.75" customHeight="1">
      <c r="A88" s="1251">
        <v>34</v>
      </c>
      <c r="B88" s="1333" t="str">
        <f t="shared" ref="B88" si="29">B86</f>
        <v>Ｒ６</v>
      </c>
      <c r="C88" s="1335"/>
      <c r="D88" s="1336"/>
      <c r="E88" s="1339"/>
      <c r="F88" s="1340"/>
      <c r="G88" s="1341"/>
      <c r="H88" s="1207"/>
      <c r="I88" s="1208"/>
      <c r="J88" s="1208"/>
      <c r="K88" s="1208"/>
      <c r="L88" s="1208"/>
      <c r="M88" s="1208"/>
      <c r="N88" s="1208"/>
      <c r="O88" s="1209"/>
      <c r="P88" s="1347"/>
      <c r="Q88" s="1345" t="s">
        <v>180</v>
      </c>
      <c r="R88" s="81"/>
    </row>
    <row r="89" spans="1:18" ht="15.75" customHeight="1">
      <c r="A89" s="1251"/>
      <c r="B89" s="1334"/>
      <c r="C89" s="1337"/>
      <c r="D89" s="1338"/>
      <c r="E89" s="1342"/>
      <c r="F89" s="1343"/>
      <c r="G89" s="1344"/>
      <c r="H89" s="1213"/>
      <c r="I89" s="1214"/>
      <c r="J89" s="1214"/>
      <c r="K89" s="1214"/>
      <c r="L89" s="1214"/>
      <c r="M89" s="1214"/>
      <c r="N89" s="1214"/>
      <c r="O89" s="1215"/>
      <c r="P89" s="1229"/>
      <c r="Q89" s="1346"/>
      <c r="R89" s="81"/>
    </row>
    <row r="90" spans="1:18" ht="15.75" customHeight="1">
      <c r="A90" s="1245">
        <v>35</v>
      </c>
      <c r="B90" s="1333" t="str">
        <f t="shared" ref="B90" si="30">B88</f>
        <v>Ｒ６</v>
      </c>
      <c r="C90" s="1335"/>
      <c r="D90" s="1336"/>
      <c r="E90" s="1339"/>
      <c r="F90" s="1340"/>
      <c r="G90" s="1341"/>
      <c r="H90" s="1207"/>
      <c r="I90" s="1208"/>
      <c r="J90" s="1208"/>
      <c r="K90" s="1208"/>
      <c r="L90" s="1208"/>
      <c r="M90" s="1208"/>
      <c r="N90" s="1208"/>
      <c r="O90" s="1209"/>
      <c r="P90" s="1347"/>
      <c r="Q90" s="1345" t="s">
        <v>180</v>
      </c>
      <c r="R90" s="81"/>
    </row>
    <row r="91" spans="1:18" ht="15.75" customHeight="1">
      <c r="A91" s="1248"/>
      <c r="B91" s="1334"/>
      <c r="C91" s="1337"/>
      <c r="D91" s="1338"/>
      <c r="E91" s="1342"/>
      <c r="F91" s="1343"/>
      <c r="G91" s="1344"/>
      <c r="H91" s="1213"/>
      <c r="I91" s="1214"/>
      <c r="J91" s="1214"/>
      <c r="K91" s="1214"/>
      <c r="L91" s="1214"/>
      <c r="M91" s="1214"/>
      <c r="N91" s="1214"/>
      <c r="O91" s="1215"/>
      <c r="P91" s="1229"/>
      <c r="Q91" s="1346"/>
      <c r="R91" s="81"/>
    </row>
    <row r="92" spans="1:18" ht="15.75" customHeight="1">
      <c r="A92" s="1251">
        <v>36</v>
      </c>
      <c r="B92" s="1333" t="str">
        <f t="shared" ref="B92" si="31">B90</f>
        <v>Ｒ６</v>
      </c>
      <c r="C92" s="1335"/>
      <c r="D92" s="1336"/>
      <c r="E92" s="1339"/>
      <c r="F92" s="1340"/>
      <c r="G92" s="1341"/>
      <c r="H92" s="1207"/>
      <c r="I92" s="1208"/>
      <c r="J92" s="1208"/>
      <c r="K92" s="1208"/>
      <c r="L92" s="1208"/>
      <c r="M92" s="1208"/>
      <c r="N92" s="1208"/>
      <c r="O92" s="1209"/>
      <c r="P92" s="1347"/>
      <c r="Q92" s="1345" t="s">
        <v>180</v>
      </c>
      <c r="R92" s="81"/>
    </row>
    <row r="93" spans="1:18" ht="15.75" customHeight="1">
      <c r="A93" s="1251"/>
      <c r="B93" s="1334"/>
      <c r="C93" s="1337"/>
      <c r="D93" s="1338"/>
      <c r="E93" s="1342"/>
      <c r="F93" s="1343"/>
      <c r="G93" s="1344"/>
      <c r="H93" s="1213"/>
      <c r="I93" s="1214"/>
      <c r="J93" s="1214"/>
      <c r="K93" s="1214"/>
      <c r="L93" s="1214"/>
      <c r="M93" s="1214"/>
      <c r="N93" s="1214"/>
      <c r="O93" s="1215"/>
      <c r="P93" s="1229"/>
      <c r="Q93" s="1346"/>
      <c r="R93" s="81"/>
    </row>
    <row r="94" spans="1:18" ht="15.75" customHeight="1">
      <c r="A94" s="1245">
        <v>37</v>
      </c>
      <c r="B94" s="1333" t="str">
        <f t="shared" ref="B94" si="32">B92</f>
        <v>Ｒ６</v>
      </c>
      <c r="C94" s="1335"/>
      <c r="D94" s="1336"/>
      <c r="E94" s="1339"/>
      <c r="F94" s="1340"/>
      <c r="G94" s="1341"/>
      <c r="H94" s="1207"/>
      <c r="I94" s="1208"/>
      <c r="J94" s="1208"/>
      <c r="K94" s="1208"/>
      <c r="L94" s="1208"/>
      <c r="M94" s="1208"/>
      <c r="N94" s="1208"/>
      <c r="O94" s="1209"/>
      <c r="P94" s="1347"/>
      <c r="Q94" s="1345" t="s">
        <v>180</v>
      </c>
      <c r="R94" s="81"/>
    </row>
    <row r="95" spans="1:18" ht="15.75" customHeight="1">
      <c r="A95" s="1248"/>
      <c r="B95" s="1334"/>
      <c r="C95" s="1337"/>
      <c r="D95" s="1338"/>
      <c r="E95" s="1342"/>
      <c r="F95" s="1343"/>
      <c r="G95" s="1344"/>
      <c r="H95" s="1213"/>
      <c r="I95" s="1214"/>
      <c r="J95" s="1214"/>
      <c r="K95" s="1214"/>
      <c r="L95" s="1214"/>
      <c r="M95" s="1214"/>
      <c r="N95" s="1214"/>
      <c r="O95" s="1215"/>
      <c r="P95" s="1229"/>
      <c r="Q95" s="1346"/>
      <c r="R95" s="81"/>
    </row>
    <row r="96" spans="1:18" ht="15.75" customHeight="1">
      <c r="A96" s="1251">
        <v>38</v>
      </c>
      <c r="B96" s="1333" t="str">
        <f t="shared" ref="B96" si="33">B94</f>
        <v>Ｒ６</v>
      </c>
      <c r="C96" s="1335"/>
      <c r="D96" s="1336"/>
      <c r="E96" s="1339"/>
      <c r="F96" s="1340"/>
      <c r="G96" s="1341"/>
      <c r="H96" s="1207"/>
      <c r="I96" s="1208"/>
      <c r="J96" s="1208"/>
      <c r="K96" s="1208"/>
      <c r="L96" s="1208"/>
      <c r="M96" s="1208"/>
      <c r="N96" s="1208"/>
      <c r="O96" s="1209"/>
      <c r="P96" s="1347"/>
      <c r="Q96" s="1345" t="s">
        <v>180</v>
      </c>
      <c r="R96" s="81"/>
    </row>
    <row r="97" spans="1:20" ht="15.75" customHeight="1">
      <c r="A97" s="1251"/>
      <c r="B97" s="1334"/>
      <c r="C97" s="1337"/>
      <c r="D97" s="1338"/>
      <c r="E97" s="1342"/>
      <c r="F97" s="1343"/>
      <c r="G97" s="1344"/>
      <c r="H97" s="1213"/>
      <c r="I97" s="1214"/>
      <c r="J97" s="1214"/>
      <c r="K97" s="1214"/>
      <c r="L97" s="1214"/>
      <c r="M97" s="1214"/>
      <c r="N97" s="1214"/>
      <c r="O97" s="1215"/>
      <c r="P97" s="1229"/>
      <c r="Q97" s="1346"/>
      <c r="R97" s="81"/>
    </row>
    <row r="98" spans="1:20" ht="15.75" customHeight="1">
      <c r="A98" s="1245">
        <v>39</v>
      </c>
      <c r="B98" s="1333" t="str">
        <f t="shared" ref="B98" si="34">B96</f>
        <v>Ｒ６</v>
      </c>
      <c r="C98" s="1335"/>
      <c r="D98" s="1336"/>
      <c r="E98" s="1339"/>
      <c r="F98" s="1340"/>
      <c r="G98" s="1341"/>
      <c r="H98" s="1207"/>
      <c r="I98" s="1208"/>
      <c r="J98" s="1208"/>
      <c r="K98" s="1208"/>
      <c r="L98" s="1208"/>
      <c r="M98" s="1208"/>
      <c r="N98" s="1208"/>
      <c r="O98" s="1209"/>
      <c r="P98" s="1347"/>
      <c r="Q98" s="1345" t="s">
        <v>180</v>
      </c>
      <c r="R98" s="81"/>
    </row>
    <row r="99" spans="1:20" ht="15.75" customHeight="1">
      <c r="A99" s="1248"/>
      <c r="B99" s="1334"/>
      <c r="C99" s="1337"/>
      <c r="D99" s="1338"/>
      <c r="E99" s="1342"/>
      <c r="F99" s="1343"/>
      <c r="G99" s="1344"/>
      <c r="H99" s="1213"/>
      <c r="I99" s="1214"/>
      <c r="J99" s="1214"/>
      <c r="K99" s="1214"/>
      <c r="L99" s="1214"/>
      <c r="M99" s="1214"/>
      <c r="N99" s="1214"/>
      <c r="O99" s="1215"/>
      <c r="P99" s="1229"/>
      <c r="Q99" s="1346"/>
      <c r="R99" s="81"/>
    </row>
    <row r="100" spans="1:20" ht="15.75" customHeight="1">
      <c r="A100" s="1333">
        <v>40</v>
      </c>
      <c r="B100" s="1333" t="str">
        <f t="shared" ref="B100" si="35">B98</f>
        <v>Ｒ６</v>
      </c>
      <c r="C100" s="1335"/>
      <c r="D100" s="1336"/>
      <c r="E100" s="1339"/>
      <c r="F100" s="1340"/>
      <c r="G100" s="1341"/>
      <c r="H100" s="1207"/>
      <c r="I100" s="1208"/>
      <c r="J100" s="1208"/>
      <c r="K100" s="1208"/>
      <c r="L100" s="1208"/>
      <c r="M100" s="1208"/>
      <c r="N100" s="1208"/>
      <c r="O100" s="1209"/>
      <c r="P100" s="1347"/>
      <c r="Q100" s="1345" t="s">
        <v>180</v>
      </c>
      <c r="R100" s="81"/>
    </row>
    <row r="101" spans="1:20" ht="15.75" customHeight="1">
      <c r="A101" s="1334"/>
      <c r="B101" s="1334"/>
      <c r="C101" s="1337"/>
      <c r="D101" s="1338"/>
      <c r="E101" s="1342"/>
      <c r="F101" s="1343"/>
      <c r="G101" s="1344"/>
      <c r="H101" s="1213"/>
      <c r="I101" s="1214"/>
      <c r="J101" s="1214"/>
      <c r="K101" s="1214"/>
      <c r="L101" s="1214"/>
      <c r="M101" s="1214"/>
      <c r="N101" s="1214"/>
      <c r="O101" s="1215"/>
      <c r="P101" s="1229"/>
      <c r="Q101" s="1346"/>
      <c r="R101" s="81"/>
    </row>
    <row r="102" spans="1:20">
      <c r="A102" s="154" t="s">
        <v>108</v>
      </c>
      <c r="B102" s="1350" t="s">
        <v>556</v>
      </c>
      <c r="C102" s="1350"/>
      <c r="D102" s="1350"/>
      <c r="E102" s="1350"/>
      <c r="F102" s="1350"/>
      <c r="G102" s="1350"/>
      <c r="H102" s="1350"/>
      <c r="I102" s="1350"/>
      <c r="J102" s="1350"/>
      <c r="K102" s="1350"/>
      <c r="L102" s="1350"/>
      <c r="M102" s="1350"/>
      <c r="N102" s="1350"/>
      <c r="O102" s="1350"/>
      <c r="P102" s="1350"/>
      <c r="Q102" s="195"/>
      <c r="R102" s="147"/>
    </row>
    <row r="103" spans="1:20" ht="15.75" customHeight="1">
      <c r="A103" s="154" t="s">
        <v>109</v>
      </c>
      <c r="B103" s="1350" t="s">
        <v>123</v>
      </c>
      <c r="C103" s="1350"/>
      <c r="D103" s="1350"/>
      <c r="E103" s="1350"/>
      <c r="F103" s="1350"/>
      <c r="G103" s="1350"/>
      <c r="H103" s="1350"/>
      <c r="I103" s="1350"/>
      <c r="J103" s="1350"/>
      <c r="K103" s="1350"/>
      <c r="L103" s="1350"/>
      <c r="M103" s="1350"/>
      <c r="N103" s="1350"/>
      <c r="O103" s="1350"/>
      <c r="P103" s="1350"/>
      <c r="Q103" s="1350"/>
      <c r="R103" s="147"/>
    </row>
    <row r="104" spans="1:20" ht="15.75" customHeight="1">
      <c r="A104" s="155"/>
      <c r="B104" s="155"/>
      <c r="C104" s="155"/>
      <c r="D104" s="155"/>
      <c r="E104" s="155"/>
      <c r="F104" s="155"/>
      <c r="G104" s="155"/>
      <c r="H104" s="155"/>
      <c r="I104" s="155"/>
      <c r="J104" s="155"/>
      <c r="K104" s="155"/>
      <c r="L104" s="155"/>
      <c r="M104" s="155"/>
      <c r="N104" s="155"/>
      <c r="O104" s="155"/>
      <c r="P104" s="155"/>
      <c r="Q104" s="155"/>
    </row>
    <row r="105" spans="1:20" ht="15.75" customHeight="1">
      <c r="A105" s="943" t="str">
        <f>CONCATENATE("（様式-",INDEX(発注者入力シート!$B$27:$G$31,MATCH(発注者入力シート!L6,発注者入力シート!$C$27:$C$31,0),4),"-２）")</f>
        <v>（様式-２-２）</v>
      </c>
      <c r="B105" s="943"/>
      <c r="C105" s="943"/>
      <c r="D105" s="943"/>
      <c r="E105" s="943"/>
      <c r="F105" s="943"/>
      <c r="Q105" s="141" t="s">
        <v>813</v>
      </c>
      <c r="R105" s="141"/>
      <c r="S105" s="3" t="s">
        <v>429</v>
      </c>
    </row>
    <row r="106" spans="1:20" ht="15.75" customHeight="1">
      <c r="A106" s="943" t="str">
        <f>CONCATENATE("評価項目",INDEX(発注者入力シート!$B$27:$G$31,MATCH(発注者入力シート!L6,発注者入力シート!$C$27:$C$31,0),5),"-",INDEX(発注者入力シート!$B$27:$G$31,MATCH(発注者入力シート!L6,発注者入力シート!$C$27:$C$31,0),6))</f>
        <v>評価項目（１）-①</v>
      </c>
      <c r="B106" s="943"/>
      <c r="C106" s="943"/>
      <c r="D106" s="943"/>
      <c r="E106" s="943"/>
      <c r="Q106" s="141" t="str">
        <f>Q2</f>
        <v>【令和６年度完成工事分】</v>
      </c>
      <c r="S106" s="3" t="s">
        <v>430</v>
      </c>
    </row>
    <row r="107" spans="1:20" ht="15.75" customHeight="1">
      <c r="A107" s="1206" t="s">
        <v>179</v>
      </c>
      <c r="B107" s="1206"/>
      <c r="C107" s="1206"/>
      <c r="D107" s="1206"/>
      <c r="E107" s="1206"/>
      <c r="F107" s="1206"/>
      <c r="G107" s="1206"/>
      <c r="H107" s="1206"/>
      <c r="I107" s="1206"/>
      <c r="J107" s="1206"/>
      <c r="K107" s="1206"/>
      <c r="L107" s="1206"/>
      <c r="M107" s="1206"/>
      <c r="N107" s="1206"/>
      <c r="O107" s="1206"/>
      <c r="P107" s="1206"/>
      <c r="Q107" s="1206"/>
      <c r="R107" s="142"/>
      <c r="S107" s="107"/>
      <c r="T107" s="3" t="s">
        <v>437</v>
      </c>
    </row>
    <row r="108" spans="1:20" ht="15.75" customHeight="1">
      <c r="A108" s="142"/>
      <c r="B108" s="142"/>
      <c r="C108" s="142"/>
      <c r="D108" s="142"/>
      <c r="E108" s="142"/>
      <c r="F108" s="142"/>
      <c r="G108" s="142"/>
      <c r="H108" s="142"/>
      <c r="I108" s="142"/>
      <c r="J108" s="142"/>
      <c r="K108" s="142"/>
      <c r="L108" s="142"/>
      <c r="M108" s="142"/>
      <c r="N108" s="142"/>
      <c r="O108" s="142"/>
      <c r="P108" s="142"/>
      <c r="Q108" s="142"/>
      <c r="R108" s="142"/>
      <c r="S108" s="102"/>
      <c r="T108" s="3" t="s">
        <v>432</v>
      </c>
    </row>
    <row r="109" spans="1:20" ht="15.75" customHeight="1">
      <c r="D109" s="1203" t="s">
        <v>880</v>
      </c>
      <c r="E109" s="1203"/>
      <c r="F109" s="1202" t="str">
        <f>IF(企業入力シート!C5="","",企業入力シート!C5)</f>
        <v>○○共同企業体</v>
      </c>
      <c r="G109" s="1202"/>
      <c r="H109" s="1202"/>
      <c r="I109" s="1202"/>
      <c r="J109" s="1202"/>
      <c r="K109" s="1202"/>
      <c r="L109" s="1202"/>
      <c r="M109" s="1202"/>
      <c r="N109" s="1202"/>
      <c r="O109" s="1202"/>
      <c r="P109" s="1202"/>
      <c r="Q109" s="1202"/>
      <c r="R109" s="2"/>
    </row>
    <row r="110" spans="1:20" ht="15.75" customHeight="1">
      <c r="D110" s="1332" t="s">
        <v>882</v>
      </c>
      <c r="E110" s="1332"/>
      <c r="F110" s="1202" t="str">
        <f>IF(企業入力シート!C14="","",企業入力シート!C14)</f>
        <v>○○建設</v>
      </c>
      <c r="G110" s="1202"/>
      <c r="H110" s="1202"/>
      <c r="I110" s="1202"/>
      <c r="J110" s="1202"/>
      <c r="K110" s="1202"/>
      <c r="L110" s="1202"/>
      <c r="M110" s="1202"/>
      <c r="N110" s="1202"/>
      <c r="O110" s="1202"/>
      <c r="P110" s="1202"/>
      <c r="Q110" s="1202"/>
      <c r="S110" s="3" t="s">
        <v>433</v>
      </c>
    </row>
    <row r="111" spans="1:20" ht="15.75" customHeight="1">
      <c r="S111" s="104"/>
      <c r="T111" s="3" t="s">
        <v>434</v>
      </c>
    </row>
    <row r="112" spans="1:20" ht="15.75" customHeight="1">
      <c r="A112" s="143" t="s">
        <v>21</v>
      </c>
      <c r="B112" s="144" t="s">
        <v>23</v>
      </c>
      <c r="C112" s="1246" t="s">
        <v>25</v>
      </c>
      <c r="D112" s="1246"/>
      <c r="E112" s="1245" t="s">
        <v>26</v>
      </c>
      <c r="F112" s="1246"/>
      <c r="G112" s="1247"/>
      <c r="H112" s="1245" t="s">
        <v>27</v>
      </c>
      <c r="I112" s="1246"/>
      <c r="J112" s="1246"/>
      <c r="K112" s="1246"/>
      <c r="L112" s="1246"/>
      <c r="M112" s="1246"/>
      <c r="N112" s="1246"/>
      <c r="O112" s="1247"/>
      <c r="P112" s="1245" t="s">
        <v>112</v>
      </c>
      <c r="Q112" s="1247"/>
      <c r="R112" s="81"/>
      <c r="S112" s="105"/>
      <c r="T112" s="3" t="s">
        <v>432</v>
      </c>
    </row>
    <row r="113" spans="1:19" ht="15.75" customHeight="1">
      <c r="A113" s="145" t="s">
        <v>22</v>
      </c>
      <c r="B113" s="146" t="s">
        <v>24</v>
      </c>
      <c r="C113" s="936"/>
      <c r="D113" s="936"/>
      <c r="E113" s="1351" t="s">
        <v>828</v>
      </c>
      <c r="F113" s="1352"/>
      <c r="G113" s="1353"/>
      <c r="H113" s="1248"/>
      <c r="I113" s="1249"/>
      <c r="J113" s="1249"/>
      <c r="K113" s="1249"/>
      <c r="L113" s="1249"/>
      <c r="M113" s="1249"/>
      <c r="N113" s="1249"/>
      <c r="O113" s="1250"/>
      <c r="P113" s="1251" t="s">
        <v>111</v>
      </c>
      <c r="Q113" s="1252"/>
      <c r="R113" s="81"/>
    </row>
    <row r="114" spans="1:19" ht="15.75" customHeight="1">
      <c r="A114" s="1245">
        <v>41</v>
      </c>
      <c r="B114" s="1333" t="str">
        <f>B100</f>
        <v>Ｒ６</v>
      </c>
      <c r="C114" s="1335"/>
      <c r="D114" s="1336"/>
      <c r="E114" s="1339"/>
      <c r="F114" s="1340"/>
      <c r="G114" s="1341"/>
      <c r="H114" s="1207"/>
      <c r="I114" s="1208"/>
      <c r="J114" s="1208"/>
      <c r="K114" s="1208"/>
      <c r="L114" s="1208"/>
      <c r="M114" s="1208"/>
      <c r="N114" s="1208"/>
      <c r="O114" s="1209"/>
      <c r="P114" s="1347"/>
      <c r="Q114" s="1345" t="s">
        <v>180</v>
      </c>
      <c r="R114" s="81"/>
      <c r="S114" s="109" t="s">
        <v>435</v>
      </c>
    </row>
    <row r="115" spans="1:19" ht="15.75" customHeight="1">
      <c r="A115" s="1248"/>
      <c r="B115" s="1334"/>
      <c r="C115" s="1337"/>
      <c r="D115" s="1338"/>
      <c r="E115" s="1342"/>
      <c r="F115" s="1343"/>
      <c r="G115" s="1344"/>
      <c r="H115" s="1213"/>
      <c r="I115" s="1214"/>
      <c r="J115" s="1214"/>
      <c r="K115" s="1214"/>
      <c r="L115" s="1214"/>
      <c r="M115" s="1214"/>
      <c r="N115" s="1214"/>
      <c r="O115" s="1215"/>
      <c r="P115" s="1229"/>
      <c r="Q115" s="1346"/>
      <c r="R115" s="81"/>
      <c r="S115" s="109" t="s">
        <v>436</v>
      </c>
    </row>
    <row r="116" spans="1:19" ht="15.75" customHeight="1">
      <c r="A116" s="1251">
        <v>42</v>
      </c>
      <c r="B116" s="1333" t="str">
        <f>B114</f>
        <v>Ｒ６</v>
      </c>
      <c r="C116" s="1335"/>
      <c r="D116" s="1336"/>
      <c r="E116" s="1339"/>
      <c r="F116" s="1340"/>
      <c r="G116" s="1341"/>
      <c r="H116" s="1207"/>
      <c r="I116" s="1208"/>
      <c r="J116" s="1208"/>
      <c r="K116" s="1208"/>
      <c r="L116" s="1208"/>
      <c r="M116" s="1208"/>
      <c r="N116" s="1208"/>
      <c r="O116" s="1209"/>
      <c r="P116" s="1347"/>
      <c r="Q116" s="1345" t="s">
        <v>180</v>
      </c>
      <c r="R116" s="81"/>
    </row>
    <row r="117" spans="1:19" ht="15.75" customHeight="1">
      <c r="A117" s="1251"/>
      <c r="B117" s="1334"/>
      <c r="C117" s="1337"/>
      <c r="D117" s="1338"/>
      <c r="E117" s="1342"/>
      <c r="F117" s="1343"/>
      <c r="G117" s="1344"/>
      <c r="H117" s="1213"/>
      <c r="I117" s="1214"/>
      <c r="J117" s="1214"/>
      <c r="K117" s="1214"/>
      <c r="L117" s="1214"/>
      <c r="M117" s="1214"/>
      <c r="N117" s="1214"/>
      <c r="O117" s="1215"/>
      <c r="P117" s="1229"/>
      <c r="Q117" s="1346"/>
      <c r="R117" s="81"/>
    </row>
    <row r="118" spans="1:19" ht="15.75" customHeight="1">
      <c r="A118" s="1245">
        <v>43</v>
      </c>
      <c r="B118" s="1333" t="str">
        <f t="shared" ref="B118" si="36">B116</f>
        <v>Ｒ６</v>
      </c>
      <c r="C118" s="1335"/>
      <c r="D118" s="1336"/>
      <c r="E118" s="1339"/>
      <c r="F118" s="1340"/>
      <c r="G118" s="1341"/>
      <c r="H118" s="1207"/>
      <c r="I118" s="1208"/>
      <c r="J118" s="1208"/>
      <c r="K118" s="1208"/>
      <c r="L118" s="1208"/>
      <c r="M118" s="1208"/>
      <c r="N118" s="1208"/>
      <c r="O118" s="1209"/>
      <c r="P118" s="1347"/>
      <c r="Q118" s="1345" t="s">
        <v>180</v>
      </c>
      <c r="R118" s="81"/>
    </row>
    <row r="119" spans="1:19" ht="15.75" customHeight="1">
      <c r="A119" s="1248"/>
      <c r="B119" s="1334"/>
      <c r="C119" s="1337"/>
      <c r="D119" s="1338"/>
      <c r="E119" s="1342"/>
      <c r="F119" s="1343"/>
      <c r="G119" s="1344"/>
      <c r="H119" s="1213"/>
      <c r="I119" s="1214"/>
      <c r="J119" s="1214"/>
      <c r="K119" s="1214"/>
      <c r="L119" s="1214"/>
      <c r="M119" s="1214"/>
      <c r="N119" s="1214"/>
      <c r="O119" s="1215"/>
      <c r="P119" s="1229"/>
      <c r="Q119" s="1346"/>
      <c r="R119" s="81"/>
    </row>
    <row r="120" spans="1:19" ht="15.75" customHeight="1">
      <c r="A120" s="1251">
        <v>44</v>
      </c>
      <c r="B120" s="1333" t="str">
        <f t="shared" ref="B120" si="37">B118</f>
        <v>Ｒ６</v>
      </c>
      <c r="C120" s="1335"/>
      <c r="D120" s="1336"/>
      <c r="E120" s="1339"/>
      <c r="F120" s="1340"/>
      <c r="G120" s="1341"/>
      <c r="H120" s="1207"/>
      <c r="I120" s="1208"/>
      <c r="J120" s="1208"/>
      <c r="K120" s="1208"/>
      <c r="L120" s="1208"/>
      <c r="M120" s="1208"/>
      <c r="N120" s="1208"/>
      <c r="O120" s="1209"/>
      <c r="P120" s="1347"/>
      <c r="Q120" s="1345" t="s">
        <v>180</v>
      </c>
      <c r="R120" s="81"/>
    </row>
    <row r="121" spans="1:19" ht="15.75" customHeight="1">
      <c r="A121" s="1251"/>
      <c r="B121" s="1334"/>
      <c r="C121" s="1337"/>
      <c r="D121" s="1338"/>
      <c r="E121" s="1342"/>
      <c r="F121" s="1343"/>
      <c r="G121" s="1344"/>
      <c r="H121" s="1213"/>
      <c r="I121" s="1214"/>
      <c r="J121" s="1214"/>
      <c r="K121" s="1214"/>
      <c r="L121" s="1214"/>
      <c r="M121" s="1214"/>
      <c r="N121" s="1214"/>
      <c r="O121" s="1215"/>
      <c r="P121" s="1229"/>
      <c r="Q121" s="1346"/>
      <c r="R121" s="81"/>
    </row>
    <row r="122" spans="1:19" ht="15.75" customHeight="1">
      <c r="A122" s="1245">
        <v>45</v>
      </c>
      <c r="B122" s="1333" t="str">
        <f t="shared" ref="B122" si="38">B120</f>
        <v>Ｒ６</v>
      </c>
      <c r="C122" s="1335"/>
      <c r="D122" s="1336"/>
      <c r="E122" s="1339"/>
      <c r="F122" s="1340"/>
      <c r="G122" s="1341"/>
      <c r="H122" s="1207"/>
      <c r="I122" s="1208"/>
      <c r="J122" s="1208"/>
      <c r="K122" s="1208"/>
      <c r="L122" s="1208"/>
      <c r="M122" s="1208"/>
      <c r="N122" s="1208"/>
      <c r="O122" s="1209"/>
      <c r="P122" s="1347"/>
      <c r="Q122" s="1345" t="s">
        <v>180</v>
      </c>
      <c r="R122" s="81"/>
    </row>
    <row r="123" spans="1:19" ht="15.75" customHeight="1">
      <c r="A123" s="1248"/>
      <c r="B123" s="1334"/>
      <c r="C123" s="1337"/>
      <c r="D123" s="1338"/>
      <c r="E123" s="1342"/>
      <c r="F123" s="1343"/>
      <c r="G123" s="1344"/>
      <c r="H123" s="1213"/>
      <c r="I123" s="1214"/>
      <c r="J123" s="1214"/>
      <c r="K123" s="1214"/>
      <c r="L123" s="1214"/>
      <c r="M123" s="1214"/>
      <c r="N123" s="1214"/>
      <c r="O123" s="1215"/>
      <c r="P123" s="1229"/>
      <c r="Q123" s="1346"/>
      <c r="R123" s="81"/>
    </row>
    <row r="124" spans="1:19" ht="15.75" customHeight="1">
      <c r="A124" s="1251">
        <v>46</v>
      </c>
      <c r="B124" s="1333" t="str">
        <f t="shared" ref="B124" si="39">B122</f>
        <v>Ｒ６</v>
      </c>
      <c r="C124" s="1335"/>
      <c r="D124" s="1336"/>
      <c r="E124" s="1339"/>
      <c r="F124" s="1340"/>
      <c r="G124" s="1341"/>
      <c r="H124" s="1207"/>
      <c r="I124" s="1208"/>
      <c r="J124" s="1208"/>
      <c r="K124" s="1208"/>
      <c r="L124" s="1208"/>
      <c r="M124" s="1208"/>
      <c r="N124" s="1208"/>
      <c r="O124" s="1209"/>
      <c r="P124" s="1347"/>
      <c r="Q124" s="1345" t="s">
        <v>180</v>
      </c>
      <c r="R124" s="81"/>
    </row>
    <row r="125" spans="1:19" ht="15.75" customHeight="1">
      <c r="A125" s="1251"/>
      <c r="B125" s="1334"/>
      <c r="C125" s="1337"/>
      <c r="D125" s="1338"/>
      <c r="E125" s="1342"/>
      <c r="F125" s="1343"/>
      <c r="G125" s="1344"/>
      <c r="H125" s="1213"/>
      <c r="I125" s="1214"/>
      <c r="J125" s="1214"/>
      <c r="K125" s="1214"/>
      <c r="L125" s="1214"/>
      <c r="M125" s="1214"/>
      <c r="N125" s="1214"/>
      <c r="O125" s="1215"/>
      <c r="P125" s="1229"/>
      <c r="Q125" s="1346"/>
      <c r="R125" s="81"/>
    </row>
    <row r="126" spans="1:19" ht="15.75" customHeight="1">
      <c r="A126" s="1245">
        <v>47</v>
      </c>
      <c r="B126" s="1333" t="str">
        <f t="shared" ref="B126" si="40">B124</f>
        <v>Ｒ６</v>
      </c>
      <c r="C126" s="1335"/>
      <c r="D126" s="1336"/>
      <c r="E126" s="1339"/>
      <c r="F126" s="1340"/>
      <c r="G126" s="1341"/>
      <c r="H126" s="1207"/>
      <c r="I126" s="1208"/>
      <c r="J126" s="1208"/>
      <c r="K126" s="1208"/>
      <c r="L126" s="1208"/>
      <c r="M126" s="1208"/>
      <c r="N126" s="1208"/>
      <c r="O126" s="1209"/>
      <c r="P126" s="1347"/>
      <c r="Q126" s="1345" t="s">
        <v>180</v>
      </c>
      <c r="R126" s="81"/>
    </row>
    <row r="127" spans="1:19" ht="15.75" customHeight="1">
      <c r="A127" s="1248"/>
      <c r="B127" s="1334"/>
      <c r="C127" s="1337"/>
      <c r="D127" s="1338"/>
      <c r="E127" s="1342"/>
      <c r="F127" s="1343"/>
      <c r="G127" s="1344"/>
      <c r="H127" s="1213"/>
      <c r="I127" s="1214"/>
      <c r="J127" s="1214"/>
      <c r="K127" s="1214"/>
      <c r="L127" s="1214"/>
      <c r="M127" s="1214"/>
      <c r="N127" s="1214"/>
      <c r="O127" s="1215"/>
      <c r="P127" s="1229"/>
      <c r="Q127" s="1346"/>
      <c r="R127" s="81"/>
    </row>
    <row r="128" spans="1:19" ht="15.75" customHeight="1">
      <c r="A128" s="1251">
        <v>48</v>
      </c>
      <c r="B128" s="1333" t="str">
        <f t="shared" ref="B128" si="41">B126</f>
        <v>Ｒ６</v>
      </c>
      <c r="C128" s="1335"/>
      <c r="D128" s="1336"/>
      <c r="E128" s="1339"/>
      <c r="F128" s="1340"/>
      <c r="G128" s="1341"/>
      <c r="H128" s="1207"/>
      <c r="I128" s="1208"/>
      <c r="J128" s="1208"/>
      <c r="K128" s="1208"/>
      <c r="L128" s="1208"/>
      <c r="M128" s="1208"/>
      <c r="N128" s="1208"/>
      <c r="O128" s="1209"/>
      <c r="P128" s="1347"/>
      <c r="Q128" s="1345" t="s">
        <v>180</v>
      </c>
      <c r="R128" s="81"/>
    </row>
    <row r="129" spans="1:18" ht="15.75" customHeight="1">
      <c r="A129" s="1251"/>
      <c r="B129" s="1334"/>
      <c r="C129" s="1337"/>
      <c r="D129" s="1338"/>
      <c r="E129" s="1342"/>
      <c r="F129" s="1343"/>
      <c r="G129" s="1344"/>
      <c r="H129" s="1213"/>
      <c r="I129" s="1214"/>
      <c r="J129" s="1214"/>
      <c r="K129" s="1214"/>
      <c r="L129" s="1214"/>
      <c r="M129" s="1214"/>
      <c r="N129" s="1214"/>
      <c r="O129" s="1215"/>
      <c r="P129" s="1229"/>
      <c r="Q129" s="1346"/>
      <c r="R129" s="81"/>
    </row>
    <row r="130" spans="1:18" ht="15.75" customHeight="1">
      <c r="A130" s="1245">
        <v>49</v>
      </c>
      <c r="B130" s="1333" t="str">
        <f t="shared" ref="B130" si="42">B128</f>
        <v>Ｒ６</v>
      </c>
      <c r="C130" s="1335"/>
      <c r="D130" s="1336"/>
      <c r="E130" s="1339"/>
      <c r="F130" s="1340"/>
      <c r="G130" s="1341"/>
      <c r="H130" s="1207"/>
      <c r="I130" s="1208"/>
      <c r="J130" s="1208"/>
      <c r="K130" s="1208"/>
      <c r="L130" s="1208"/>
      <c r="M130" s="1208"/>
      <c r="N130" s="1208"/>
      <c r="O130" s="1209"/>
      <c r="P130" s="1347"/>
      <c r="Q130" s="1345" t="s">
        <v>180</v>
      </c>
      <c r="R130" s="81"/>
    </row>
    <row r="131" spans="1:18" ht="15.75" customHeight="1">
      <c r="A131" s="1248"/>
      <c r="B131" s="1334"/>
      <c r="C131" s="1337"/>
      <c r="D131" s="1338"/>
      <c r="E131" s="1342"/>
      <c r="F131" s="1343"/>
      <c r="G131" s="1344"/>
      <c r="H131" s="1213"/>
      <c r="I131" s="1214"/>
      <c r="J131" s="1214"/>
      <c r="K131" s="1214"/>
      <c r="L131" s="1214"/>
      <c r="M131" s="1214"/>
      <c r="N131" s="1214"/>
      <c r="O131" s="1215"/>
      <c r="P131" s="1229"/>
      <c r="Q131" s="1346"/>
      <c r="R131" s="81"/>
    </row>
    <row r="132" spans="1:18" ht="15.75" customHeight="1">
      <c r="A132" s="1251">
        <v>50</v>
      </c>
      <c r="B132" s="1333" t="str">
        <f t="shared" ref="B132" si="43">B130</f>
        <v>Ｒ６</v>
      </c>
      <c r="C132" s="1335"/>
      <c r="D132" s="1336"/>
      <c r="E132" s="1339"/>
      <c r="F132" s="1340"/>
      <c r="G132" s="1341"/>
      <c r="H132" s="1207"/>
      <c r="I132" s="1208"/>
      <c r="J132" s="1208"/>
      <c r="K132" s="1208"/>
      <c r="L132" s="1208"/>
      <c r="M132" s="1208"/>
      <c r="N132" s="1208"/>
      <c r="O132" s="1209"/>
      <c r="P132" s="1347"/>
      <c r="Q132" s="1345" t="s">
        <v>180</v>
      </c>
      <c r="R132" s="81"/>
    </row>
    <row r="133" spans="1:18" ht="15.75" customHeight="1">
      <c r="A133" s="1251"/>
      <c r="B133" s="1334"/>
      <c r="C133" s="1337"/>
      <c r="D133" s="1338"/>
      <c r="E133" s="1342"/>
      <c r="F133" s="1343"/>
      <c r="G133" s="1344"/>
      <c r="H133" s="1213"/>
      <c r="I133" s="1214"/>
      <c r="J133" s="1214"/>
      <c r="K133" s="1214"/>
      <c r="L133" s="1214"/>
      <c r="M133" s="1214"/>
      <c r="N133" s="1214"/>
      <c r="O133" s="1215"/>
      <c r="P133" s="1229"/>
      <c r="Q133" s="1346"/>
      <c r="R133" s="81"/>
    </row>
    <row r="134" spans="1:18" ht="15.75" customHeight="1">
      <c r="A134" s="1245">
        <v>51</v>
      </c>
      <c r="B134" s="1333" t="str">
        <f t="shared" ref="B134" si="44">B132</f>
        <v>Ｒ６</v>
      </c>
      <c r="C134" s="1335"/>
      <c r="D134" s="1336"/>
      <c r="E134" s="1339"/>
      <c r="F134" s="1340"/>
      <c r="G134" s="1341"/>
      <c r="H134" s="1207"/>
      <c r="I134" s="1208"/>
      <c r="J134" s="1208"/>
      <c r="K134" s="1208"/>
      <c r="L134" s="1208"/>
      <c r="M134" s="1208"/>
      <c r="N134" s="1208"/>
      <c r="O134" s="1209"/>
      <c r="P134" s="1347"/>
      <c r="Q134" s="1345" t="s">
        <v>180</v>
      </c>
      <c r="R134" s="81"/>
    </row>
    <row r="135" spans="1:18" ht="15.75" customHeight="1">
      <c r="A135" s="1248"/>
      <c r="B135" s="1334"/>
      <c r="C135" s="1337"/>
      <c r="D135" s="1338"/>
      <c r="E135" s="1342"/>
      <c r="F135" s="1343"/>
      <c r="G135" s="1344"/>
      <c r="H135" s="1213"/>
      <c r="I135" s="1214"/>
      <c r="J135" s="1214"/>
      <c r="K135" s="1214"/>
      <c r="L135" s="1214"/>
      <c r="M135" s="1214"/>
      <c r="N135" s="1214"/>
      <c r="O135" s="1215"/>
      <c r="P135" s="1229"/>
      <c r="Q135" s="1346"/>
      <c r="R135" s="81"/>
    </row>
    <row r="136" spans="1:18" ht="15.75" customHeight="1">
      <c r="A136" s="1251">
        <v>52</v>
      </c>
      <c r="B136" s="1333" t="str">
        <f t="shared" ref="B136" si="45">B134</f>
        <v>Ｒ６</v>
      </c>
      <c r="C136" s="1335"/>
      <c r="D136" s="1336"/>
      <c r="E136" s="1339"/>
      <c r="F136" s="1340"/>
      <c r="G136" s="1341"/>
      <c r="H136" s="1207"/>
      <c r="I136" s="1208"/>
      <c r="J136" s="1208"/>
      <c r="K136" s="1208"/>
      <c r="L136" s="1208"/>
      <c r="M136" s="1208"/>
      <c r="N136" s="1208"/>
      <c r="O136" s="1209"/>
      <c r="P136" s="1347"/>
      <c r="Q136" s="1345" t="s">
        <v>180</v>
      </c>
      <c r="R136" s="81"/>
    </row>
    <row r="137" spans="1:18" ht="15.75" customHeight="1">
      <c r="A137" s="1251"/>
      <c r="B137" s="1334"/>
      <c r="C137" s="1337"/>
      <c r="D137" s="1338"/>
      <c r="E137" s="1342"/>
      <c r="F137" s="1343"/>
      <c r="G137" s="1344"/>
      <c r="H137" s="1213"/>
      <c r="I137" s="1214"/>
      <c r="J137" s="1214"/>
      <c r="K137" s="1214"/>
      <c r="L137" s="1214"/>
      <c r="M137" s="1214"/>
      <c r="N137" s="1214"/>
      <c r="O137" s="1215"/>
      <c r="P137" s="1229"/>
      <c r="Q137" s="1346"/>
      <c r="R137" s="81"/>
    </row>
    <row r="138" spans="1:18" ht="15.75" customHeight="1">
      <c r="A138" s="1245">
        <v>53</v>
      </c>
      <c r="B138" s="1333" t="str">
        <f t="shared" ref="B138" si="46">B136</f>
        <v>Ｒ６</v>
      </c>
      <c r="C138" s="1335"/>
      <c r="D138" s="1336"/>
      <c r="E138" s="1339"/>
      <c r="F138" s="1340"/>
      <c r="G138" s="1341"/>
      <c r="H138" s="1207"/>
      <c r="I138" s="1208"/>
      <c r="J138" s="1208"/>
      <c r="K138" s="1208"/>
      <c r="L138" s="1208"/>
      <c r="M138" s="1208"/>
      <c r="N138" s="1208"/>
      <c r="O138" s="1209"/>
      <c r="P138" s="1347"/>
      <c r="Q138" s="1345" t="s">
        <v>180</v>
      </c>
      <c r="R138" s="81"/>
    </row>
    <row r="139" spans="1:18" ht="15.75" customHeight="1">
      <c r="A139" s="1248"/>
      <c r="B139" s="1334"/>
      <c r="C139" s="1337"/>
      <c r="D139" s="1338"/>
      <c r="E139" s="1342"/>
      <c r="F139" s="1343"/>
      <c r="G139" s="1344"/>
      <c r="H139" s="1213"/>
      <c r="I139" s="1214"/>
      <c r="J139" s="1214"/>
      <c r="K139" s="1214"/>
      <c r="L139" s="1214"/>
      <c r="M139" s="1214"/>
      <c r="N139" s="1214"/>
      <c r="O139" s="1215"/>
      <c r="P139" s="1229"/>
      <c r="Q139" s="1346"/>
      <c r="R139" s="81"/>
    </row>
    <row r="140" spans="1:18" ht="15.75" customHeight="1">
      <c r="A140" s="1251">
        <v>54</v>
      </c>
      <c r="B140" s="1333" t="str">
        <f t="shared" ref="B140" si="47">B138</f>
        <v>Ｒ６</v>
      </c>
      <c r="C140" s="1335"/>
      <c r="D140" s="1336"/>
      <c r="E140" s="1339"/>
      <c r="F140" s="1340"/>
      <c r="G140" s="1341"/>
      <c r="H140" s="1207"/>
      <c r="I140" s="1208"/>
      <c r="J140" s="1208"/>
      <c r="K140" s="1208"/>
      <c r="L140" s="1208"/>
      <c r="M140" s="1208"/>
      <c r="N140" s="1208"/>
      <c r="O140" s="1209"/>
      <c r="P140" s="1347"/>
      <c r="Q140" s="1345" t="s">
        <v>180</v>
      </c>
      <c r="R140" s="81"/>
    </row>
    <row r="141" spans="1:18" ht="15.75" customHeight="1">
      <c r="A141" s="1251"/>
      <c r="B141" s="1334"/>
      <c r="C141" s="1337"/>
      <c r="D141" s="1338"/>
      <c r="E141" s="1342"/>
      <c r="F141" s="1343"/>
      <c r="G141" s="1344"/>
      <c r="H141" s="1213"/>
      <c r="I141" s="1214"/>
      <c r="J141" s="1214"/>
      <c r="K141" s="1214"/>
      <c r="L141" s="1214"/>
      <c r="M141" s="1214"/>
      <c r="N141" s="1214"/>
      <c r="O141" s="1215"/>
      <c r="P141" s="1229"/>
      <c r="Q141" s="1346"/>
      <c r="R141" s="81"/>
    </row>
    <row r="142" spans="1:18" ht="15.75" customHeight="1">
      <c r="A142" s="1245">
        <v>55</v>
      </c>
      <c r="B142" s="1333" t="str">
        <f t="shared" ref="B142" si="48">B140</f>
        <v>Ｒ６</v>
      </c>
      <c r="C142" s="1335"/>
      <c r="D142" s="1336"/>
      <c r="E142" s="1339"/>
      <c r="F142" s="1340"/>
      <c r="G142" s="1341"/>
      <c r="H142" s="1207"/>
      <c r="I142" s="1208"/>
      <c r="J142" s="1208"/>
      <c r="K142" s="1208"/>
      <c r="L142" s="1208"/>
      <c r="M142" s="1208"/>
      <c r="N142" s="1208"/>
      <c r="O142" s="1209"/>
      <c r="P142" s="1347"/>
      <c r="Q142" s="1345" t="s">
        <v>180</v>
      </c>
      <c r="R142" s="81"/>
    </row>
    <row r="143" spans="1:18" ht="15.75" customHeight="1">
      <c r="A143" s="1248"/>
      <c r="B143" s="1334"/>
      <c r="C143" s="1337"/>
      <c r="D143" s="1338"/>
      <c r="E143" s="1342"/>
      <c r="F143" s="1343"/>
      <c r="G143" s="1344"/>
      <c r="H143" s="1213"/>
      <c r="I143" s="1214"/>
      <c r="J143" s="1214"/>
      <c r="K143" s="1214"/>
      <c r="L143" s="1214"/>
      <c r="M143" s="1214"/>
      <c r="N143" s="1214"/>
      <c r="O143" s="1215"/>
      <c r="P143" s="1229"/>
      <c r="Q143" s="1346"/>
      <c r="R143" s="81"/>
    </row>
    <row r="144" spans="1:18" ht="15.75" customHeight="1">
      <c r="A144" s="1251">
        <v>56</v>
      </c>
      <c r="B144" s="1333" t="str">
        <f t="shared" ref="B144" si="49">B142</f>
        <v>Ｒ６</v>
      </c>
      <c r="C144" s="1335"/>
      <c r="D144" s="1336"/>
      <c r="E144" s="1339"/>
      <c r="F144" s="1340"/>
      <c r="G144" s="1341"/>
      <c r="H144" s="1207"/>
      <c r="I144" s="1208"/>
      <c r="J144" s="1208"/>
      <c r="K144" s="1208"/>
      <c r="L144" s="1208"/>
      <c r="M144" s="1208"/>
      <c r="N144" s="1208"/>
      <c r="O144" s="1209"/>
      <c r="P144" s="1347"/>
      <c r="Q144" s="1345" t="s">
        <v>180</v>
      </c>
      <c r="R144" s="81"/>
    </row>
    <row r="145" spans="1:18" ht="15.75" customHeight="1">
      <c r="A145" s="1251"/>
      <c r="B145" s="1334"/>
      <c r="C145" s="1337"/>
      <c r="D145" s="1338"/>
      <c r="E145" s="1342"/>
      <c r="F145" s="1343"/>
      <c r="G145" s="1344"/>
      <c r="H145" s="1213"/>
      <c r="I145" s="1214"/>
      <c r="J145" s="1214"/>
      <c r="K145" s="1214"/>
      <c r="L145" s="1214"/>
      <c r="M145" s="1214"/>
      <c r="N145" s="1214"/>
      <c r="O145" s="1215"/>
      <c r="P145" s="1229"/>
      <c r="Q145" s="1346"/>
      <c r="R145" s="81"/>
    </row>
    <row r="146" spans="1:18" ht="15.75" customHeight="1">
      <c r="A146" s="1245">
        <v>57</v>
      </c>
      <c r="B146" s="1333" t="str">
        <f t="shared" ref="B146" si="50">B144</f>
        <v>Ｒ６</v>
      </c>
      <c r="C146" s="1335"/>
      <c r="D146" s="1336"/>
      <c r="E146" s="1339"/>
      <c r="F146" s="1340"/>
      <c r="G146" s="1341"/>
      <c r="H146" s="1207"/>
      <c r="I146" s="1208"/>
      <c r="J146" s="1208"/>
      <c r="K146" s="1208"/>
      <c r="L146" s="1208"/>
      <c r="M146" s="1208"/>
      <c r="N146" s="1208"/>
      <c r="O146" s="1209"/>
      <c r="P146" s="1347"/>
      <c r="Q146" s="1345" t="s">
        <v>180</v>
      </c>
      <c r="R146" s="81"/>
    </row>
    <row r="147" spans="1:18" ht="15.75" customHeight="1">
      <c r="A147" s="1248"/>
      <c r="B147" s="1334"/>
      <c r="C147" s="1337"/>
      <c r="D147" s="1338"/>
      <c r="E147" s="1342"/>
      <c r="F147" s="1343"/>
      <c r="G147" s="1344"/>
      <c r="H147" s="1213"/>
      <c r="I147" s="1214"/>
      <c r="J147" s="1214"/>
      <c r="K147" s="1214"/>
      <c r="L147" s="1214"/>
      <c r="M147" s="1214"/>
      <c r="N147" s="1214"/>
      <c r="O147" s="1215"/>
      <c r="P147" s="1229"/>
      <c r="Q147" s="1346"/>
      <c r="R147" s="81"/>
    </row>
    <row r="148" spans="1:18" ht="15.75" customHeight="1">
      <c r="A148" s="1251">
        <v>58</v>
      </c>
      <c r="B148" s="1333" t="str">
        <f t="shared" ref="B148" si="51">B146</f>
        <v>Ｒ６</v>
      </c>
      <c r="C148" s="1335"/>
      <c r="D148" s="1336"/>
      <c r="E148" s="1339"/>
      <c r="F148" s="1340"/>
      <c r="G148" s="1341"/>
      <c r="H148" s="1207"/>
      <c r="I148" s="1208"/>
      <c r="J148" s="1208"/>
      <c r="K148" s="1208"/>
      <c r="L148" s="1208"/>
      <c r="M148" s="1208"/>
      <c r="N148" s="1208"/>
      <c r="O148" s="1209"/>
      <c r="P148" s="1347"/>
      <c r="Q148" s="1345" t="s">
        <v>180</v>
      </c>
      <c r="R148" s="81"/>
    </row>
    <row r="149" spans="1:18" ht="15.75" customHeight="1">
      <c r="A149" s="1251"/>
      <c r="B149" s="1334"/>
      <c r="C149" s="1337"/>
      <c r="D149" s="1338"/>
      <c r="E149" s="1342"/>
      <c r="F149" s="1343"/>
      <c r="G149" s="1344"/>
      <c r="H149" s="1213"/>
      <c r="I149" s="1214"/>
      <c r="J149" s="1214"/>
      <c r="K149" s="1214"/>
      <c r="L149" s="1214"/>
      <c r="M149" s="1214"/>
      <c r="N149" s="1214"/>
      <c r="O149" s="1215"/>
      <c r="P149" s="1229"/>
      <c r="Q149" s="1346"/>
      <c r="R149" s="81"/>
    </row>
    <row r="150" spans="1:18" ht="15.75" customHeight="1">
      <c r="A150" s="1245">
        <v>59</v>
      </c>
      <c r="B150" s="1333" t="str">
        <f t="shared" ref="B150" si="52">B148</f>
        <v>Ｒ６</v>
      </c>
      <c r="C150" s="1335"/>
      <c r="D150" s="1336"/>
      <c r="E150" s="1339"/>
      <c r="F150" s="1340"/>
      <c r="G150" s="1341"/>
      <c r="H150" s="1207"/>
      <c r="I150" s="1208"/>
      <c r="J150" s="1208"/>
      <c r="K150" s="1208"/>
      <c r="L150" s="1208"/>
      <c r="M150" s="1208"/>
      <c r="N150" s="1208"/>
      <c r="O150" s="1209"/>
      <c r="P150" s="1347"/>
      <c r="Q150" s="1345" t="s">
        <v>180</v>
      </c>
      <c r="R150" s="81"/>
    </row>
    <row r="151" spans="1:18" ht="15.75" customHeight="1">
      <c r="A151" s="1248"/>
      <c r="B151" s="1334"/>
      <c r="C151" s="1337"/>
      <c r="D151" s="1338"/>
      <c r="E151" s="1342"/>
      <c r="F151" s="1343"/>
      <c r="G151" s="1344"/>
      <c r="H151" s="1213"/>
      <c r="I151" s="1214"/>
      <c r="J151" s="1214"/>
      <c r="K151" s="1214"/>
      <c r="L151" s="1214"/>
      <c r="M151" s="1214"/>
      <c r="N151" s="1214"/>
      <c r="O151" s="1215"/>
      <c r="P151" s="1229"/>
      <c r="Q151" s="1346"/>
      <c r="R151" s="81"/>
    </row>
    <row r="152" spans="1:18" ht="15.75" customHeight="1">
      <c r="A152" s="1333">
        <v>60</v>
      </c>
      <c r="B152" s="1333" t="str">
        <f t="shared" ref="B152" si="53">B150</f>
        <v>Ｒ６</v>
      </c>
      <c r="C152" s="1335"/>
      <c r="D152" s="1336"/>
      <c r="E152" s="1339"/>
      <c r="F152" s="1340"/>
      <c r="G152" s="1341"/>
      <c r="H152" s="1207"/>
      <c r="I152" s="1208"/>
      <c r="J152" s="1208"/>
      <c r="K152" s="1208"/>
      <c r="L152" s="1208"/>
      <c r="M152" s="1208"/>
      <c r="N152" s="1208"/>
      <c r="O152" s="1209"/>
      <c r="P152" s="1347"/>
      <c r="Q152" s="1345" t="s">
        <v>180</v>
      </c>
      <c r="R152" s="81"/>
    </row>
    <row r="153" spans="1:18" ht="15.75" customHeight="1">
      <c r="A153" s="1334"/>
      <c r="B153" s="1334"/>
      <c r="C153" s="1337"/>
      <c r="D153" s="1338"/>
      <c r="E153" s="1342"/>
      <c r="F153" s="1343"/>
      <c r="G153" s="1344"/>
      <c r="H153" s="1213"/>
      <c r="I153" s="1214"/>
      <c r="J153" s="1214"/>
      <c r="K153" s="1214"/>
      <c r="L153" s="1214"/>
      <c r="M153" s="1214"/>
      <c r="N153" s="1214"/>
      <c r="O153" s="1215"/>
      <c r="P153" s="1229"/>
      <c r="Q153" s="1346"/>
      <c r="R153" s="81"/>
    </row>
    <row r="154" spans="1:18" s="155" customFormat="1">
      <c r="A154" s="154" t="s">
        <v>108</v>
      </c>
      <c r="B154" s="1350" t="s">
        <v>556</v>
      </c>
      <c r="C154" s="1350"/>
      <c r="D154" s="1350"/>
      <c r="E154" s="1350"/>
      <c r="F154" s="1350"/>
      <c r="G154" s="1350"/>
      <c r="H154" s="1350"/>
      <c r="I154" s="1350"/>
      <c r="J154" s="1350"/>
      <c r="K154" s="1350"/>
      <c r="L154" s="1350"/>
      <c r="M154" s="1350"/>
      <c r="N154" s="1350"/>
      <c r="O154" s="1350"/>
      <c r="P154" s="1350"/>
      <c r="Q154" s="195"/>
      <c r="R154" s="195"/>
    </row>
    <row r="155" spans="1:18" s="155" customFormat="1">
      <c r="A155" s="154" t="s">
        <v>109</v>
      </c>
      <c r="B155" s="1350" t="s">
        <v>123</v>
      </c>
      <c r="C155" s="1350"/>
      <c r="D155" s="1350"/>
      <c r="E155" s="1350"/>
      <c r="F155" s="1350"/>
      <c r="G155" s="1350"/>
      <c r="H155" s="1350"/>
      <c r="I155" s="1350"/>
      <c r="J155" s="1350"/>
      <c r="K155" s="1350"/>
      <c r="L155" s="1350"/>
      <c r="M155" s="1350"/>
      <c r="N155" s="1350"/>
      <c r="O155" s="1350"/>
      <c r="P155" s="1350"/>
      <c r="Q155" s="1350"/>
      <c r="R155" s="195"/>
    </row>
    <row r="156" spans="1:18" ht="15.75" customHeight="1"/>
  </sheetData>
  <mergeCells count="525">
    <mergeCell ref="A1:F1"/>
    <mergeCell ref="A2:E2"/>
    <mergeCell ref="A53:F53"/>
    <mergeCell ref="A54:E54"/>
    <mergeCell ref="A105:F105"/>
    <mergeCell ref="A106:E106"/>
    <mergeCell ref="A3:Q3"/>
    <mergeCell ref="C8:D9"/>
    <mergeCell ref="E8:G8"/>
    <mergeCell ref="H8:O9"/>
    <mergeCell ref="P8:Q8"/>
    <mergeCell ref="E9:G9"/>
    <mergeCell ref="P9:Q9"/>
    <mergeCell ref="Q10:Q11"/>
    <mergeCell ref="E11:G11"/>
    <mergeCell ref="A12:A13"/>
    <mergeCell ref="B12:B13"/>
    <mergeCell ref="C12:D13"/>
    <mergeCell ref="E12:G12"/>
    <mergeCell ref="H12:O13"/>
    <mergeCell ref="P12:P13"/>
    <mergeCell ref="Q12:Q13"/>
    <mergeCell ref="E13:G13"/>
    <mergeCell ref="A10:A11"/>
    <mergeCell ref="B10:B11"/>
    <mergeCell ref="C10:D11"/>
    <mergeCell ref="E10:G10"/>
    <mergeCell ref="H10:O11"/>
    <mergeCell ref="P10:P11"/>
    <mergeCell ref="Q14:Q15"/>
    <mergeCell ref="E15:G15"/>
    <mergeCell ref="A16:A17"/>
    <mergeCell ref="B16:B17"/>
    <mergeCell ref="C16:D17"/>
    <mergeCell ref="E16:G16"/>
    <mergeCell ref="H16:O17"/>
    <mergeCell ref="P16:P17"/>
    <mergeCell ref="Q16:Q17"/>
    <mergeCell ref="E17:G17"/>
    <mergeCell ref="A14:A15"/>
    <mergeCell ref="B14:B15"/>
    <mergeCell ref="C14:D15"/>
    <mergeCell ref="E14:G14"/>
    <mergeCell ref="H14:O15"/>
    <mergeCell ref="P14:P15"/>
    <mergeCell ref="Q18:Q19"/>
    <mergeCell ref="E19:G19"/>
    <mergeCell ref="A20:A21"/>
    <mergeCell ref="B20:B21"/>
    <mergeCell ref="C20:D21"/>
    <mergeCell ref="E20:G20"/>
    <mergeCell ref="H20:O21"/>
    <mergeCell ref="P20:P21"/>
    <mergeCell ref="Q20:Q21"/>
    <mergeCell ref="E21:G21"/>
    <mergeCell ref="A18:A19"/>
    <mergeCell ref="B18:B19"/>
    <mergeCell ref="C18:D19"/>
    <mergeCell ref="E18:G18"/>
    <mergeCell ref="H18:O19"/>
    <mergeCell ref="P18:P19"/>
    <mergeCell ref="Q22:Q23"/>
    <mergeCell ref="E23:G23"/>
    <mergeCell ref="A24:A25"/>
    <mergeCell ref="B24:B25"/>
    <mergeCell ref="C24:D25"/>
    <mergeCell ref="E24:G24"/>
    <mergeCell ref="H24:O25"/>
    <mergeCell ref="P24:P25"/>
    <mergeCell ref="Q24:Q25"/>
    <mergeCell ref="E25:G25"/>
    <mergeCell ref="A22:A23"/>
    <mergeCell ref="B22:B23"/>
    <mergeCell ref="C22:D23"/>
    <mergeCell ref="E22:G22"/>
    <mergeCell ref="H22:O23"/>
    <mergeCell ref="P22:P23"/>
    <mergeCell ref="Q26:Q27"/>
    <mergeCell ref="E27:G27"/>
    <mergeCell ref="A28:A29"/>
    <mergeCell ref="B28:B29"/>
    <mergeCell ref="C28:D29"/>
    <mergeCell ref="E28:G28"/>
    <mergeCell ref="H28:O29"/>
    <mergeCell ref="P28:P29"/>
    <mergeCell ref="Q28:Q29"/>
    <mergeCell ref="E29:G29"/>
    <mergeCell ref="A26:A27"/>
    <mergeCell ref="B26:B27"/>
    <mergeCell ref="C26:D27"/>
    <mergeCell ref="E26:G26"/>
    <mergeCell ref="H26:O27"/>
    <mergeCell ref="P26:P27"/>
    <mergeCell ref="Q30:Q31"/>
    <mergeCell ref="E31:G31"/>
    <mergeCell ref="A32:A33"/>
    <mergeCell ref="B32:B33"/>
    <mergeCell ref="C32:D33"/>
    <mergeCell ref="E32:G32"/>
    <mergeCell ref="H32:O33"/>
    <mergeCell ref="P32:P33"/>
    <mergeCell ref="Q32:Q33"/>
    <mergeCell ref="E33:G33"/>
    <mergeCell ref="A30:A31"/>
    <mergeCell ref="B30:B31"/>
    <mergeCell ref="C30:D31"/>
    <mergeCell ref="E30:G30"/>
    <mergeCell ref="H30:O31"/>
    <mergeCell ref="P30:P31"/>
    <mergeCell ref="Q34:Q35"/>
    <mergeCell ref="E35:G35"/>
    <mergeCell ref="A36:A37"/>
    <mergeCell ref="B36:B37"/>
    <mergeCell ref="C36:D37"/>
    <mergeCell ref="E36:G36"/>
    <mergeCell ref="H36:O37"/>
    <mergeCell ref="P36:P37"/>
    <mergeCell ref="Q36:Q37"/>
    <mergeCell ref="E37:G37"/>
    <mergeCell ref="A34:A35"/>
    <mergeCell ref="B34:B35"/>
    <mergeCell ref="C34:D35"/>
    <mergeCell ref="E34:G34"/>
    <mergeCell ref="H34:O35"/>
    <mergeCell ref="P34:P35"/>
    <mergeCell ref="Q38:Q39"/>
    <mergeCell ref="E39:G39"/>
    <mergeCell ref="A40:A41"/>
    <mergeCell ref="B40:B41"/>
    <mergeCell ref="C40:D41"/>
    <mergeCell ref="E40:G40"/>
    <mergeCell ref="H40:O41"/>
    <mergeCell ref="P40:P41"/>
    <mergeCell ref="Q40:Q41"/>
    <mergeCell ref="E41:G41"/>
    <mergeCell ref="A38:A39"/>
    <mergeCell ref="B38:B39"/>
    <mergeCell ref="C38:D39"/>
    <mergeCell ref="E38:G38"/>
    <mergeCell ref="H38:O39"/>
    <mergeCell ref="P38:P39"/>
    <mergeCell ref="Q42:Q43"/>
    <mergeCell ref="E43:G43"/>
    <mergeCell ref="A44:A45"/>
    <mergeCell ref="B44:B45"/>
    <mergeCell ref="C44:D45"/>
    <mergeCell ref="E44:G44"/>
    <mergeCell ref="H44:O45"/>
    <mergeCell ref="P44:P45"/>
    <mergeCell ref="Q44:Q45"/>
    <mergeCell ref="E45:G45"/>
    <mergeCell ref="A42:A43"/>
    <mergeCell ref="B42:B43"/>
    <mergeCell ref="C42:D43"/>
    <mergeCell ref="E42:G42"/>
    <mergeCell ref="H42:O43"/>
    <mergeCell ref="P42:P43"/>
    <mergeCell ref="Q46:Q47"/>
    <mergeCell ref="E47:G47"/>
    <mergeCell ref="A48:A49"/>
    <mergeCell ref="B48:B49"/>
    <mergeCell ref="C48:D49"/>
    <mergeCell ref="E48:G48"/>
    <mergeCell ref="H48:O49"/>
    <mergeCell ref="P48:P49"/>
    <mergeCell ref="Q48:Q49"/>
    <mergeCell ref="E49:G49"/>
    <mergeCell ref="A46:A47"/>
    <mergeCell ref="B46:B47"/>
    <mergeCell ref="C46:D47"/>
    <mergeCell ref="E46:G46"/>
    <mergeCell ref="H46:O47"/>
    <mergeCell ref="P46:P47"/>
    <mergeCell ref="B50:P50"/>
    <mergeCell ref="B51:Q51"/>
    <mergeCell ref="A55:Q55"/>
    <mergeCell ref="C60:D61"/>
    <mergeCell ref="E60:G60"/>
    <mergeCell ref="H60:O61"/>
    <mergeCell ref="P60:Q60"/>
    <mergeCell ref="E61:G61"/>
    <mergeCell ref="P61:Q61"/>
    <mergeCell ref="D57:E57"/>
    <mergeCell ref="F57:Q57"/>
    <mergeCell ref="D58:E58"/>
    <mergeCell ref="F58:Q58"/>
    <mergeCell ref="A62:A63"/>
    <mergeCell ref="B62:B63"/>
    <mergeCell ref="C62:D63"/>
    <mergeCell ref="E62:G62"/>
    <mergeCell ref="H62:O63"/>
    <mergeCell ref="P62:P63"/>
    <mergeCell ref="Q62:Q63"/>
    <mergeCell ref="E63:G63"/>
    <mergeCell ref="Q64:Q65"/>
    <mergeCell ref="E65:G65"/>
    <mergeCell ref="A66:A67"/>
    <mergeCell ref="B66:B67"/>
    <mergeCell ref="C66:D67"/>
    <mergeCell ref="E66:G66"/>
    <mergeCell ref="H66:O67"/>
    <mergeCell ref="P66:P67"/>
    <mergeCell ref="Q66:Q67"/>
    <mergeCell ref="E67:G67"/>
    <mergeCell ref="A64:A65"/>
    <mergeCell ref="B64:B65"/>
    <mergeCell ref="C64:D65"/>
    <mergeCell ref="E64:G64"/>
    <mergeCell ref="H64:O65"/>
    <mergeCell ref="P64:P65"/>
    <mergeCell ref="Q68:Q69"/>
    <mergeCell ref="E69:G69"/>
    <mergeCell ref="A70:A71"/>
    <mergeCell ref="B70:B71"/>
    <mergeCell ref="C70:D71"/>
    <mergeCell ref="E70:G70"/>
    <mergeCell ref="H70:O71"/>
    <mergeCell ref="P70:P71"/>
    <mergeCell ref="Q70:Q71"/>
    <mergeCell ref="E71:G71"/>
    <mergeCell ref="A68:A69"/>
    <mergeCell ref="B68:B69"/>
    <mergeCell ref="C68:D69"/>
    <mergeCell ref="E68:G68"/>
    <mergeCell ref="H68:O69"/>
    <mergeCell ref="P68:P69"/>
    <mergeCell ref="Q72:Q73"/>
    <mergeCell ref="E73:G73"/>
    <mergeCell ref="A74:A75"/>
    <mergeCell ref="B74:B75"/>
    <mergeCell ref="C74:D75"/>
    <mergeCell ref="E74:G74"/>
    <mergeCell ref="H74:O75"/>
    <mergeCell ref="P74:P75"/>
    <mergeCell ref="Q74:Q75"/>
    <mergeCell ref="E75:G75"/>
    <mergeCell ref="A72:A73"/>
    <mergeCell ref="B72:B73"/>
    <mergeCell ref="C72:D73"/>
    <mergeCell ref="E72:G72"/>
    <mergeCell ref="H72:O73"/>
    <mergeCell ref="P72:P73"/>
    <mergeCell ref="Q76:Q77"/>
    <mergeCell ref="E77:G77"/>
    <mergeCell ref="A78:A79"/>
    <mergeCell ref="B78:B79"/>
    <mergeCell ref="C78:D79"/>
    <mergeCell ref="E78:G78"/>
    <mergeCell ref="H78:O79"/>
    <mergeCell ref="P78:P79"/>
    <mergeCell ref="Q78:Q79"/>
    <mergeCell ref="E79:G79"/>
    <mergeCell ref="A76:A77"/>
    <mergeCell ref="B76:B77"/>
    <mergeCell ref="C76:D77"/>
    <mergeCell ref="E76:G76"/>
    <mergeCell ref="H76:O77"/>
    <mergeCell ref="P76:P77"/>
    <mergeCell ref="Q80:Q81"/>
    <mergeCell ref="E81:G81"/>
    <mergeCell ref="A82:A83"/>
    <mergeCell ref="B82:B83"/>
    <mergeCell ref="C82:D83"/>
    <mergeCell ref="E82:G82"/>
    <mergeCell ref="H82:O83"/>
    <mergeCell ref="P82:P83"/>
    <mergeCell ref="Q82:Q83"/>
    <mergeCell ref="E83:G83"/>
    <mergeCell ref="A80:A81"/>
    <mergeCell ref="B80:B81"/>
    <mergeCell ref="C80:D81"/>
    <mergeCell ref="E80:G80"/>
    <mergeCell ref="H80:O81"/>
    <mergeCell ref="P80:P81"/>
    <mergeCell ref="Q84:Q85"/>
    <mergeCell ref="E85:G85"/>
    <mergeCell ref="A86:A87"/>
    <mergeCell ref="B86:B87"/>
    <mergeCell ref="C86:D87"/>
    <mergeCell ref="E86:G86"/>
    <mergeCell ref="H86:O87"/>
    <mergeCell ref="P86:P87"/>
    <mergeCell ref="Q86:Q87"/>
    <mergeCell ref="E87:G87"/>
    <mergeCell ref="A84:A85"/>
    <mergeCell ref="B84:B85"/>
    <mergeCell ref="C84:D85"/>
    <mergeCell ref="E84:G84"/>
    <mergeCell ref="H84:O85"/>
    <mergeCell ref="P84:P85"/>
    <mergeCell ref="Q88:Q89"/>
    <mergeCell ref="E89:G89"/>
    <mergeCell ref="A90:A91"/>
    <mergeCell ref="B90:B91"/>
    <mergeCell ref="C90:D91"/>
    <mergeCell ref="E90:G90"/>
    <mergeCell ref="H90:O91"/>
    <mergeCell ref="P90:P91"/>
    <mergeCell ref="Q90:Q91"/>
    <mergeCell ref="E91:G91"/>
    <mergeCell ref="A88:A89"/>
    <mergeCell ref="B88:B89"/>
    <mergeCell ref="C88:D89"/>
    <mergeCell ref="E88:G88"/>
    <mergeCell ref="H88:O89"/>
    <mergeCell ref="P88:P89"/>
    <mergeCell ref="Q92:Q93"/>
    <mergeCell ref="E93:G93"/>
    <mergeCell ref="A94:A95"/>
    <mergeCell ref="B94:B95"/>
    <mergeCell ref="C94:D95"/>
    <mergeCell ref="E94:G94"/>
    <mergeCell ref="H94:O95"/>
    <mergeCell ref="P94:P95"/>
    <mergeCell ref="Q94:Q95"/>
    <mergeCell ref="E95:G95"/>
    <mergeCell ref="A92:A93"/>
    <mergeCell ref="B92:B93"/>
    <mergeCell ref="C92:D93"/>
    <mergeCell ref="E92:G92"/>
    <mergeCell ref="H92:O93"/>
    <mergeCell ref="P92:P93"/>
    <mergeCell ref="Q96:Q97"/>
    <mergeCell ref="E97:G97"/>
    <mergeCell ref="A98:A99"/>
    <mergeCell ref="B98:B99"/>
    <mergeCell ref="C98:D99"/>
    <mergeCell ref="E98:G98"/>
    <mergeCell ref="H98:O99"/>
    <mergeCell ref="P98:P99"/>
    <mergeCell ref="Q98:Q99"/>
    <mergeCell ref="E99:G99"/>
    <mergeCell ref="A96:A97"/>
    <mergeCell ref="B96:B97"/>
    <mergeCell ref="C96:D97"/>
    <mergeCell ref="E96:G96"/>
    <mergeCell ref="H96:O97"/>
    <mergeCell ref="P96:P97"/>
    <mergeCell ref="C112:D113"/>
    <mergeCell ref="E112:G112"/>
    <mergeCell ref="H112:O113"/>
    <mergeCell ref="P112:Q112"/>
    <mergeCell ref="E113:G113"/>
    <mergeCell ref="P113:Q113"/>
    <mergeCell ref="Q100:Q101"/>
    <mergeCell ref="E101:G101"/>
    <mergeCell ref="B102:P102"/>
    <mergeCell ref="B103:Q103"/>
    <mergeCell ref="A107:Q107"/>
    <mergeCell ref="A100:A101"/>
    <mergeCell ref="B100:B101"/>
    <mergeCell ref="C100:D101"/>
    <mergeCell ref="E100:G100"/>
    <mergeCell ref="H100:O101"/>
    <mergeCell ref="P100:P101"/>
    <mergeCell ref="D109:E109"/>
    <mergeCell ref="F109:Q109"/>
    <mergeCell ref="D110:E110"/>
    <mergeCell ref="F110:Q110"/>
    <mergeCell ref="Q114:Q115"/>
    <mergeCell ref="E115:G115"/>
    <mergeCell ref="A116:A117"/>
    <mergeCell ref="B116:B117"/>
    <mergeCell ref="C116:D117"/>
    <mergeCell ref="E116:G116"/>
    <mergeCell ref="H116:O117"/>
    <mergeCell ref="P116:P117"/>
    <mergeCell ref="Q116:Q117"/>
    <mergeCell ref="E117:G117"/>
    <mergeCell ref="A114:A115"/>
    <mergeCell ref="B114:B115"/>
    <mergeCell ref="C114:D115"/>
    <mergeCell ref="E114:G114"/>
    <mergeCell ref="H114:O115"/>
    <mergeCell ref="P114:P115"/>
    <mergeCell ref="A120:A121"/>
    <mergeCell ref="B120:B121"/>
    <mergeCell ref="C120:D121"/>
    <mergeCell ref="E120:G120"/>
    <mergeCell ref="H120:O121"/>
    <mergeCell ref="P120:P121"/>
    <mergeCell ref="Q120:Q121"/>
    <mergeCell ref="E121:G121"/>
    <mergeCell ref="A118:A119"/>
    <mergeCell ref="B118:B119"/>
    <mergeCell ref="C118:D119"/>
    <mergeCell ref="E118:G118"/>
    <mergeCell ref="H118:O119"/>
    <mergeCell ref="P118:P119"/>
    <mergeCell ref="A124:A125"/>
    <mergeCell ref="B124:B125"/>
    <mergeCell ref="C124:D125"/>
    <mergeCell ref="E124:G124"/>
    <mergeCell ref="H124:O125"/>
    <mergeCell ref="P124:P125"/>
    <mergeCell ref="Q124:Q125"/>
    <mergeCell ref="E125:G125"/>
    <mergeCell ref="A122:A123"/>
    <mergeCell ref="B122:B123"/>
    <mergeCell ref="C122:D123"/>
    <mergeCell ref="E122:G122"/>
    <mergeCell ref="H122:O123"/>
    <mergeCell ref="P122:P123"/>
    <mergeCell ref="A128:A129"/>
    <mergeCell ref="B128:B129"/>
    <mergeCell ref="C128:D129"/>
    <mergeCell ref="E128:G128"/>
    <mergeCell ref="H128:O129"/>
    <mergeCell ref="P128:P129"/>
    <mergeCell ref="Q128:Q129"/>
    <mergeCell ref="E129:G129"/>
    <mergeCell ref="A126:A127"/>
    <mergeCell ref="B126:B127"/>
    <mergeCell ref="C126:D127"/>
    <mergeCell ref="E126:G126"/>
    <mergeCell ref="H126:O127"/>
    <mergeCell ref="P126:P127"/>
    <mergeCell ref="A132:A133"/>
    <mergeCell ref="B132:B133"/>
    <mergeCell ref="C132:D133"/>
    <mergeCell ref="E132:G132"/>
    <mergeCell ref="H132:O133"/>
    <mergeCell ref="P132:P133"/>
    <mergeCell ref="Q132:Q133"/>
    <mergeCell ref="E133:G133"/>
    <mergeCell ref="A130:A131"/>
    <mergeCell ref="B130:B131"/>
    <mergeCell ref="C130:D131"/>
    <mergeCell ref="E130:G130"/>
    <mergeCell ref="H130:O131"/>
    <mergeCell ref="P130:P131"/>
    <mergeCell ref="A136:A137"/>
    <mergeCell ref="B136:B137"/>
    <mergeCell ref="C136:D137"/>
    <mergeCell ref="E136:G136"/>
    <mergeCell ref="H136:O137"/>
    <mergeCell ref="P136:P137"/>
    <mergeCell ref="Q136:Q137"/>
    <mergeCell ref="E137:G137"/>
    <mergeCell ref="A134:A135"/>
    <mergeCell ref="B134:B135"/>
    <mergeCell ref="C134:D135"/>
    <mergeCell ref="E134:G134"/>
    <mergeCell ref="H134:O135"/>
    <mergeCell ref="P134:P135"/>
    <mergeCell ref="A140:A141"/>
    <mergeCell ref="B140:B141"/>
    <mergeCell ref="C140:D141"/>
    <mergeCell ref="E140:G140"/>
    <mergeCell ref="H140:O141"/>
    <mergeCell ref="P140:P141"/>
    <mergeCell ref="Q140:Q141"/>
    <mergeCell ref="E141:G141"/>
    <mergeCell ref="A138:A139"/>
    <mergeCell ref="B138:B139"/>
    <mergeCell ref="C138:D139"/>
    <mergeCell ref="E138:G138"/>
    <mergeCell ref="H138:O139"/>
    <mergeCell ref="P138:P139"/>
    <mergeCell ref="A144:A145"/>
    <mergeCell ref="B144:B145"/>
    <mergeCell ref="C144:D145"/>
    <mergeCell ref="E144:G144"/>
    <mergeCell ref="H144:O145"/>
    <mergeCell ref="P144:P145"/>
    <mergeCell ref="Q144:Q145"/>
    <mergeCell ref="E145:G145"/>
    <mergeCell ref="A142:A143"/>
    <mergeCell ref="B142:B143"/>
    <mergeCell ref="C142:D143"/>
    <mergeCell ref="E142:G142"/>
    <mergeCell ref="H142:O143"/>
    <mergeCell ref="P142:P143"/>
    <mergeCell ref="A148:A149"/>
    <mergeCell ref="B148:B149"/>
    <mergeCell ref="C148:D149"/>
    <mergeCell ref="E148:G148"/>
    <mergeCell ref="H148:O149"/>
    <mergeCell ref="P148:P149"/>
    <mergeCell ref="Q148:Q149"/>
    <mergeCell ref="E149:G149"/>
    <mergeCell ref="A146:A147"/>
    <mergeCell ref="B146:B147"/>
    <mergeCell ref="C146:D147"/>
    <mergeCell ref="E146:G146"/>
    <mergeCell ref="H146:O147"/>
    <mergeCell ref="P146:P147"/>
    <mergeCell ref="A152:A153"/>
    <mergeCell ref="B152:B153"/>
    <mergeCell ref="C152:D153"/>
    <mergeCell ref="E152:G152"/>
    <mergeCell ref="H152:O153"/>
    <mergeCell ref="P152:P153"/>
    <mergeCell ref="Q152:Q153"/>
    <mergeCell ref="E153:G153"/>
    <mergeCell ref="A150:A151"/>
    <mergeCell ref="B150:B151"/>
    <mergeCell ref="C150:D151"/>
    <mergeCell ref="E150:G150"/>
    <mergeCell ref="H150:O151"/>
    <mergeCell ref="P150:P151"/>
    <mergeCell ref="D4:E4"/>
    <mergeCell ref="D5:E5"/>
    <mergeCell ref="F5:Q5"/>
    <mergeCell ref="F4:Q4"/>
    <mergeCell ref="B154:P154"/>
    <mergeCell ref="B155:Q155"/>
    <mergeCell ref="Q150:Q151"/>
    <mergeCell ref="E151:G151"/>
    <mergeCell ref="Q146:Q147"/>
    <mergeCell ref="E147:G147"/>
    <mergeCell ref="Q142:Q143"/>
    <mergeCell ref="E143:G143"/>
    <mergeCell ref="Q138:Q139"/>
    <mergeCell ref="E139:G139"/>
    <mergeCell ref="Q134:Q135"/>
    <mergeCell ref="E135:G135"/>
    <mergeCell ref="Q130:Q131"/>
    <mergeCell ref="E131:G131"/>
    <mergeCell ref="Q126:Q127"/>
    <mergeCell ref="E127:G127"/>
    <mergeCell ref="Q122:Q123"/>
    <mergeCell ref="E123:G123"/>
    <mergeCell ref="Q118:Q119"/>
    <mergeCell ref="E119:G119"/>
  </mergeCells>
  <phoneticPr fontId="2"/>
  <printOptions horizontalCentered="1"/>
  <pageMargins left="0.70866141732283472" right="0.70866141732283472" top="0.74803149606299213" bottom="0.55118110236220474" header="0.31496062992125984" footer="0.31496062992125984"/>
  <pageSetup paperSize="9" scale="97" fitToHeight="3" orientation="portrait" blackAndWhite="1"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66FF"/>
    <pageSetUpPr fitToPage="1"/>
  </sheetPr>
  <dimension ref="A1:T156"/>
  <sheetViews>
    <sheetView tabSelected="1" view="pageBreakPreview" zoomScaleNormal="100" zoomScaleSheetLayoutView="100" workbookViewId="0"/>
  </sheetViews>
  <sheetFormatPr defaultColWidth="9" defaultRowHeight="13"/>
  <cols>
    <col min="1" max="18" width="5.08984375" style="3" customWidth="1"/>
    <col min="19" max="16384" width="9" style="3"/>
  </cols>
  <sheetData>
    <row r="1" spans="1:20" ht="15.75" customHeight="1">
      <c r="A1" s="943" t="str">
        <f>CONCATENATE("（様式-",INDEX(発注者入力シート!$B$27:$G$31,MATCH(発注者入力シート!L6,発注者入力シート!$C$27:$C$31,0),4),"-２）")</f>
        <v>（様式-２-２）</v>
      </c>
      <c r="B1" s="943"/>
      <c r="C1" s="943"/>
      <c r="D1" s="943"/>
      <c r="E1" s="943"/>
      <c r="F1" s="943"/>
      <c r="Q1" s="141" t="s">
        <v>813</v>
      </c>
      <c r="R1" s="141"/>
      <c r="S1" s="3" t="s">
        <v>429</v>
      </c>
    </row>
    <row r="2" spans="1:20" ht="15.75" customHeight="1">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Q2" s="141" t="s">
        <v>1810</v>
      </c>
      <c r="S2" s="3" t="s">
        <v>430</v>
      </c>
    </row>
    <row r="3" spans="1:20" ht="15.75" customHeight="1">
      <c r="A3" s="1206" t="s">
        <v>177</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A4" s="142"/>
      <c r="B4" s="142"/>
      <c r="C4" s="142"/>
      <c r="D4" s="1203" t="s">
        <v>880</v>
      </c>
      <c r="E4" s="1203"/>
      <c r="F4" s="1202" t="str">
        <f>IF(企業入力シート!C5="","",企業入力シート!C5)</f>
        <v>○○共同企業体</v>
      </c>
      <c r="G4" s="1202"/>
      <c r="H4" s="1202"/>
      <c r="I4" s="1202"/>
      <c r="J4" s="1202"/>
      <c r="K4" s="1202"/>
      <c r="L4" s="1202"/>
      <c r="M4" s="1202"/>
      <c r="N4" s="1202"/>
      <c r="O4" s="1202"/>
      <c r="P4" s="1202"/>
      <c r="Q4" s="1202"/>
      <c r="R4" s="142"/>
      <c r="S4" s="102"/>
      <c r="T4" s="3" t="s">
        <v>432</v>
      </c>
    </row>
    <row r="5" spans="1:20" ht="15.75" customHeight="1">
      <c r="D5" s="1332" t="s">
        <v>882</v>
      </c>
      <c r="E5" s="1332"/>
      <c r="F5" s="1202" t="str">
        <f>IF(企業入力シート!C14="","",企業入力シート!C14)</f>
        <v>○○建設</v>
      </c>
      <c r="G5" s="1202"/>
      <c r="H5" s="1202"/>
      <c r="I5" s="1202"/>
      <c r="J5" s="1202"/>
      <c r="K5" s="1202"/>
      <c r="L5" s="1202"/>
      <c r="M5" s="1202"/>
      <c r="N5" s="1202"/>
      <c r="O5" s="1202"/>
      <c r="P5" s="1202"/>
      <c r="Q5" s="1202"/>
      <c r="R5" s="2"/>
    </row>
    <row r="6" spans="1:20" ht="15.75" customHeight="1">
      <c r="S6" s="3" t="s">
        <v>433</v>
      </c>
    </row>
    <row r="7" spans="1:20" ht="15.75" customHeight="1">
      <c r="S7" s="104"/>
      <c r="T7" s="3" t="s">
        <v>434</v>
      </c>
    </row>
    <row r="8" spans="1:20" ht="15.75" customHeight="1">
      <c r="A8" s="143" t="s">
        <v>21</v>
      </c>
      <c r="B8" s="144" t="s">
        <v>23</v>
      </c>
      <c r="C8" s="1246" t="s">
        <v>25</v>
      </c>
      <c r="D8" s="1246"/>
      <c r="E8" s="1245" t="s">
        <v>26</v>
      </c>
      <c r="F8" s="1246"/>
      <c r="G8" s="1247"/>
      <c r="H8" s="1245" t="s">
        <v>27</v>
      </c>
      <c r="I8" s="1246"/>
      <c r="J8" s="1246"/>
      <c r="K8" s="1246"/>
      <c r="L8" s="1246"/>
      <c r="M8" s="1246"/>
      <c r="N8" s="1246"/>
      <c r="O8" s="1247"/>
      <c r="P8" s="1245" t="s">
        <v>112</v>
      </c>
      <c r="Q8" s="1247"/>
      <c r="R8" s="81"/>
      <c r="S8" s="105"/>
      <c r="T8" s="3" t="s">
        <v>432</v>
      </c>
    </row>
    <row r="9" spans="1:20" ht="15.75" customHeight="1">
      <c r="A9" s="145" t="s">
        <v>22</v>
      </c>
      <c r="B9" s="146" t="s">
        <v>24</v>
      </c>
      <c r="C9" s="936"/>
      <c r="D9" s="936"/>
      <c r="E9" s="1351" t="s">
        <v>828</v>
      </c>
      <c r="F9" s="1352"/>
      <c r="G9" s="1353"/>
      <c r="H9" s="1248"/>
      <c r="I9" s="1249"/>
      <c r="J9" s="1249"/>
      <c r="K9" s="1249"/>
      <c r="L9" s="1249"/>
      <c r="M9" s="1249"/>
      <c r="N9" s="1249"/>
      <c r="O9" s="1250"/>
      <c r="P9" s="1251" t="s">
        <v>111</v>
      </c>
      <c r="Q9" s="1252"/>
      <c r="R9" s="81"/>
    </row>
    <row r="10" spans="1:20" ht="15.75" customHeight="1">
      <c r="A10" s="1245">
        <v>1</v>
      </c>
      <c r="B10" s="1348" t="s">
        <v>1809</v>
      </c>
      <c r="C10" s="1335"/>
      <c r="D10" s="1336"/>
      <c r="E10" s="1339"/>
      <c r="F10" s="1340"/>
      <c r="G10" s="1341"/>
      <c r="H10" s="1207"/>
      <c r="I10" s="1208"/>
      <c r="J10" s="1208"/>
      <c r="K10" s="1208"/>
      <c r="L10" s="1208"/>
      <c r="M10" s="1208"/>
      <c r="N10" s="1208"/>
      <c r="O10" s="1209"/>
      <c r="P10" s="1347"/>
      <c r="Q10" s="1345" t="s">
        <v>180</v>
      </c>
      <c r="R10" s="81"/>
      <c r="S10" s="109" t="s">
        <v>435</v>
      </c>
    </row>
    <row r="11" spans="1:20" ht="15.75" customHeight="1">
      <c r="A11" s="1248"/>
      <c r="B11" s="1349"/>
      <c r="C11" s="1337"/>
      <c r="D11" s="1338"/>
      <c r="E11" s="1342"/>
      <c r="F11" s="1343"/>
      <c r="G11" s="1344"/>
      <c r="H11" s="1213"/>
      <c r="I11" s="1214"/>
      <c r="J11" s="1214"/>
      <c r="K11" s="1214"/>
      <c r="L11" s="1214"/>
      <c r="M11" s="1214"/>
      <c r="N11" s="1214"/>
      <c r="O11" s="1215"/>
      <c r="P11" s="1229"/>
      <c r="Q11" s="1346"/>
      <c r="R11" s="81"/>
      <c r="S11" s="109" t="s">
        <v>436</v>
      </c>
    </row>
    <row r="12" spans="1:20" ht="15.75" customHeight="1">
      <c r="A12" s="1251">
        <v>2</v>
      </c>
      <c r="B12" s="1333" t="str">
        <f>B10</f>
        <v>Ｒ７</v>
      </c>
      <c r="C12" s="1335"/>
      <c r="D12" s="1336"/>
      <c r="E12" s="1339"/>
      <c r="F12" s="1340"/>
      <c r="G12" s="1341"/>
      <c r="H12" s="1207"/>
      <c r="I12" s="1208"/>
      <c r="J12" s="1208"/>
      <c r="K12" s="1208"/>
      <c r="L12" s="1208"/>
      <c r="M12" s="1208"/>
      <c r="N12" s="1208"/>
      <c r="O12" s="1209"/>
      <c r="P12" s="1347"/>
      <c r="Q12" s="1345" t="s">
        <v>180</v>
      </c>
      <c r="R12" s="81"/>
      <c r="S12" s="109" t="s">
        <v>961</v>
      </c>
    </row>
    <row r="13" spans="1:20" ht="15.75" customHeight="1">
      <c r="A13" s="1251"/>
      <c r="B13" s="1334"/>
      <c r="C13" s="1337"/>
      <c r="D13" s="1338"/>
      <c r="E13" s="1342"/>
      <c r="F13" s="1343"/>
      <c r="G13" s="1344"/>
      <c r="H13" s="1213"/>
      <c r="I13" s="1214"/>
      <c r="J13" s="1214"/>
      <c r="K13" s="1214"/>
      <c r="L13" s="1214"/>
      <c r="M13" s="1214"/>
      <c r="N13" s="1214"/>
      <c r="O13" s="1215"/>
      <c r="P13" s="1229"/>
      <c r="Q13" s="1346"/>
      <c r="R13" s="81"/>
    </row>
    <row r="14" spans="1:20" ht="15.75" customHeight="1">
      <c r="A14" s="1245">
        <v>3</v>
      </c>
      <c r="B14" s="1333" t="str">
        <f t="shared" ref="B14" si="0">B12</f>
        <v>Ｒ７</v>
      </c>
      <c r="C14" s="1335"/>
      <c r="D14" s="1336"/>
      <c r="E14" s="1339"/>
      <c r="F14" s="1340"/>
      <c r="G14" s="1341"/>
      <c r="H14" s="1207"/>
      <c r="I14" s="1208"/>
      <c r="J14" s="1208"/>
      <c r="K14" s="1208"/>
      <c r="L14" s="1208"/>
      <c r="M14" s="1208"/>
      <c r="N14" s="1208"/>
      <c r="O14" s="1209"/>
      <c r="P14" s="1347"/>
      <c r="Q14" s="1345" t="s">
        <v>180</v>
      </c>
      <c r="R14" s="81"/>
    </row>
    <row r="15" spans="1:20" ht="15.75" customHeight="1">
      <c r="A15" s="1248"/>
      <c r="B15" s="1334"/>
      <c r="C15" s="1337"/>
      <c r="D15" s="1338"/>
      <c r="E15" s="1342"/>
      <c r="F15" s="1343"/>
      <c r="G15" s="1344"/>
      <c r="H15" s="1213"/>
      <c r="I15" s="1214"/>
      <c r="J15" s="1214"/>
      <c r="K15" s="1214"/>
      <c r="L15" s="1214"/>
      <c r="M15" s="1214"/>
      <c r="N15" s="1214"/>
      <c r="O15" s="1215"/>
      <c r="P15" s="1229"/>
      <c r="Q15" s="1346"/>
      <c r="R15" s="81"/>
    </row>
    <row r="16" spans="1:20" ht="15.75" customHeight="1">
      <c r="A16" s="1251">
        <v>4</v>
      </c>
      <c r="B16" s="1333" t="str">
        <f t="shared" ref="B16" si="1">B14</f>
        <v>Ｒ７</v>
      </c>
      <c r="C16" s="1335"/>
      <c r="D16" s="1336"/>
      <c r="E16" s="1339"/>
      <c r="F16" s="1340"/>
      <c r="G16" s="1341"/>
      <c r="H16" s="1207"/>
      <c r="I16" s="1208"/>
      <c r="J16" s="1208"/>
      <c r="K16" s="1208"/>
      <c r="L16" s="1208"/>
      <c r="M16" s="1208"/>
      <c r="N16" s="1208"/>
      <c r="O16" s="1209"/>
      <c r="P16" s="1347"/>
      <c r="Q16" s="1345" t="s">
        <v>180</v>
      </c>
      <c r="R16" s="81"/>
    </row>
    <row r="17" spans="1:18" ht="15.75" customHeight="1">
      <c r="A17" s="1251"/>
      <c r="B17" s="1334"/>
      <c r="C17" s="1337"/>
      <c r="D17" s="1338"/>
      <c r="E17" s="1342"/>
      <c r="F17" s="1343"/>
      <c r="G17" s="1344"/>
      <c r="H17" s="1213"/>
      <c r="I17" s="1214"/>
      <c r="J17" s="1214"/>
      <c r="K17" s="1214"/>
      <c r="L17" s="1214"/>
      <c r="M17" s="1214"/>
      <c r="N17" s="1214"/>
      <c r="O17" s="1215"/>
      <c r="P17" s="1229"/>
      <c r="Q17" s="1346"/>
      <c r="R17" s="81"/>
    </row>
    <row r="18" spans="1:18" ht="15.75" customHeight="1">
      <c r="A18" s="1245">
        <v>5</v>
      </c>
      <c r="B18" s="1333" t="str">
        <f t="shared" ref="B18" si="2">B16</f>
        <v>Ｒ７</v>
      </c>
      <c r="C18" s="1335"/>
      <c r="D18" s="1336"/>
      <c r="E18" s="1339"/>
      <c r="F18" s="1340"/>
      <c r="G18" s="1341"/>
      <c r="H18" s="1207"/>
      <c r="I18" s="1208"/>
      <c r="J18" s="1208"/>
      <c r="K18" s="1208"/>
      <c r="L18" s="1208"/>
      <c r="M18" s="1208"/>
      <c r="N18" s="1208"/>
      <c r="O18" s="1209"/>
      <c r="P18" s="1347"/>
      <c r="Q18" s="1345" t="s">
        <v>180</v>
      </c>
      <c r="R18" s="81"/>
    </row>
    <row r="19" spans="1:18" ht="15.75" customHeight="1">
      <c r="A19" s="1248"/>
      <c r="B19" s="1334"/>
      <c r="C19" s="1337"/>
      <c r="D19" s="1338"/>
      <c r="E19" s="1342"/>
      <c r="F19" s="1343"/>
      <c r="G19" s="1344"/>
      <c r="H19" s="1213"/>
      <c r="I19" s="1214"/>
      <c r="J19" s="1214"/>
      <c r="K19" s="1214"/>
      <c r="L19" s="1214"/>
      <c r="M19" s="1214"/>
      <c r="N19" s="1214"/>
      <c r="O19" s="1215"/>
      <c r="P19" s="1229"/>
      <c r="Q19" s="1346"/>
      <c r="R19" s="81"/>
    </row>
    <row r="20" spans="1:18" ht="15.75" customHeight="1">
      <c r="A20" s="1251">
        <v>6</v>
      </c>
      <c r="B20" s="1333" t="str">
        <f t="shared" ref="B20" si="3">B18</f>
        <v>Ｒ７</v>
      </c>
      <c r="C20" s="1335"/>
      <c r="D20" s="1336"/>
      <c r="E20" s="1339"/>
      <c r="F20" s="1340"/>
      <c r="G20" s="1341"/>
      <c r="H20" s="1207"/>
      <c r="I20" s="1208"/>
      <c r="J20" s="1208"/>
      <c r="K20" s="1208"/>
      <c r="L20" s="1208"/>
      <c r="M20" s="1208"/>
      <c r="N20" s="1208"/>
      <c r="O20" s="1209"/>
      <c r="P20" s="1347"/>
      <c r="Q20" s="1345" t="s">
        <v>180</v>
      </c>
      <c r="R20" s="81"/>
    </row>
    <row r="21" spans="1:18" ht="15.75" customHeight="1">
      <c r="A21" s="1251"/>
      <c r="B21" s="1334"/>
      <c r="C21" s="1337"/>
      <c r="D21" s="1338"/>
      <c r="E21" s="1342"/>
      <c r="F21" s="1343"/>
      <c r="G21" s="1344"/>
      <c r="H21" s="1213"/>
      <c r="I21" s="1214"/>
      <c r="J21" s="1214"/>
      <c r="K21" s="1214"/>
      <c r="L21" s="1214"/>
      <c r="M21" s="1214"/>
      <c r="N21" s="1214"/>
      <c r="O21" s="1215"/>
      <c r="P21" s="1229"/>
      <c r="Q21" s="1346"/>
      <c r="R21" s="81"/>
    </row>
    <row r="22" spans="1:18" ht="15.75" customHeight="1">
      <c r="A22" s="1245">
        <v>7</v>
      </c>
      <c r="B22" s="1333" t="str">
        <f t="shared" ref="B22" si="4">B20</f>
        <v>Ｒ７</v>
      </c>
      <c r="C22" s="1335"/>
      <c r="D22" s="1336"/>
      <c r="E22" s="1339"/>
      <c r="F22" s="1340"/>
      <c r="G22" s="1341"/>
      <c r="H22" s="1207"/>
      <c r="I22" s="1208"/>
      <c r="J22" s="1208"/>
      <c r="K22" s="1208"/>
      <c r="L22" s="1208"/>
      <c r="M22" s="1208"/>
      <c r="N22" s="1208"/>
      <c r="O22" s="1209"/>
      <c r="P22" s="1347"/>
      <c r="Q22" s="1345" t="s">
        <v>180</v>
      </c>
      <c r="R22" s="81"/>
    </row>
    <row r="23" spans="1:18" ht="15.75" customHeight="1">
      <c r="A23" s="1248"/>
      <c r="B23" s="1334"/>
      <c r="C23" s="1337"/>
      <c r="D23" s="1338"/>
      <c r="E23" s="1342"/>
      <c r="F23" s="1343"/>
      <c r="G23" s="1344"/>
      <c r="H23" s="1213"/>
      <c r="I23" s="1214"/>
      <c r="J23" s="1214"/>
      <c r="K23" s="1214"/>
      <c r="L23" s="1214"/>
      <c r="M23" s="1214"/>
      <c r="N23" s="1214"/>
      <c r="O23" s="1215"/>
      <c r="P23" s="1229"/>
      <c r="Q23" s="1346"/>
      <c r="R23" s="81"/>
    </row>
    <row r="24" spans="1:18" ht="15.75" customHeight="1">
      <c r="A24" s="1251">
        <v>8</v>
      </c>
      <c r="B24" s="1333" t="str">
        <f t="shared" ref="B24" si="5">B22</f>
        <v>Ｒ７</v>
      </c>
      <c r="C24" s="1335"/>
      <c r="D24" s="1336"/>
      <c r="E24" s="1339"/>
      <c r="F24" s="1340"/>
      <c r="G24" s="1341"/>
      <c r="H24" s="1207"/>
      <c r="I24" s="1208"/>
      <c r="J24" s="1208"/>
      <c r="K24" s="1208"/>
      <c r="L24" s="1208"/>
      <c r="M24" s="1208"/>
      <c r="N24" s="1208"/>
      <c r="O24" s="1209"/>
      <c r="P24" s="1347"/>
      <c r="Q24" s="1345" t="s">
        <v>180</v>
      </c>
      <c r="R24" s="81"/>
    </row>
    <row r="25" spans="1:18" ht="15.75" customHeight="1">
      <c r="A25" s="1251"/>
      <c r="B25" s="1334"/>
      <c r="C25" s="1337"/>
      <c r="D25" s="1338"/>
      <c r="E25" s="1342"/>
      <c r="F25" s="1343"/>
      <c r="G25" s="1344"/>
      <c r="H25" s="1213"/>
      <c r="I25" s="1214"/>
      <c r="J25" s="1214"/>
      <c r="K25" s="1214"/>
      <c r="L25" s="1214"/>
      <c r="M25" s="1214"/>
      <c r="N25" s="1214"/>
      <c r="O25" s="1215"/>
      <c r="P25" s="1229"/>
      <c r="Q25" s="1346"/>
      <c r="R25" s="81"/>
    </row>
    <row r="26" spans="1:18" ht="15.75" customHeight="1">
      <c r="A26" s="1245">
        <v>9</v>
      </c>
      <c r="B26" s="1333" t="str">
        <f t="shared" ref="B26" si="6">B24</f>
        <v>Ｒ７</v>
      </c>
      <c r="C26" s="1335"/>
      <c r="D26" s="1336"/>
      <c r="E26" s="1339"/>
      <c r="F26" s="1340"/>
      <c r="G26" s="1341"/>
      <c r="H26" s="1207"/>
      <c r="I26" s="1208"/>
      <c r="J26" s="1208"/>
      <c r="K26" s="1208"/>
      <c r="L26" s="1208"/>
      <c r="M26" s="1208"/>
      <c r="N26" s="1208"/>
      <c r="O26" s="1209"/>
      <c r="P26" s="1347"/>
      <c r="Q26" s="1345" t="s">
        <v>180</v>
      </c>
      <c r="R26" s="81"/>
    </row>
    <row r="27" spans="1:18" ht="15.75" customHeight="1">
      <c r="A27" s="1248"/>
      <c r="B27" s="1334"/>
      <c r="C27" s="1337"/>
      <c r="D27" s="1338"/>
      <c r="E27" s="1342"/>
      <c r="F27" s="1343"/>
      <c r="G27" s="1344"/>
      <c r="H27" s="1213"/>
      <c r="I27" s="1214"/>
      <c r="J27" s="1214"/>
      <c r="K27" s="1214"/>
      <c r="L27" s="1214"/>
      <c r="M27" s="1214"/>
      <c r="N27" s="1214"/>
      <c r="O27" s="1215"/>
      <c r="P27" s="1229"/>
      <c r="Q27" s="1346"/>
      <c r="R27" s="81"/>
    </row>
    <row r="28" spans="1:18" ht="15.75" customHeight="1">
      <c r="A28" s="1251">
        <v>10</v>
      </c>
      <c r="B28" s="1333" t="str">
        <f t="shared" ref="B28" si="7">B26</f>
        <v>Ｒ７</v>
      </c>
      <c r="C28" s="1335"/>
      <c r="D28" s="1336"/>
      <c r="E28" s="1339"/>
      <c r="F28" s="1340"/>
      <c r="G28" s="1341"/>
      <c r="H28" s="1207"/>
      <c r="I28" s="1208"/>
      <c r="J28" s="1208"/>
      <c r="K28" s="1208"/>
      <c r="L28" s="1208"/>
      <c r="M28" s="1208"/>
      <c r="N28" s="1208"/>
      <c r="O28" s="1209"/>
      <c r="P28" s="1347"/>
      <c r="Q28" s="1345" t="s">
        <v>180</v>
      </c>
      <c r="R28" s="81"/>
    </row>
    <row r="29" spans="1:18" ht="15.75" customHeight="1">
      <c r="A29" s="1251"/>
      <c r="B29" s="1334"/>
      <c r="C29" s="1337"/>
      <c r="D29" s="1338"/>
      <c r="E29" s="1342"/>
      <c r="F29" s="1343"/>
      <c r="G29" s="1344"/>
      <c r="H29" s="1213"/>
      <c r="I29" s="1214"/>
      <c r="J29" s="1214"/>
      <c r="K29" s="1214"/>
      <c r="L29" s="1214"/>
      <c r="M29" s="1214"/>
      <c r="N29" s="1214"/>
      <c r="O29" s="1215"/>
      <c r="P29" s="1229"/>
      <c r="Q29" s="1346"/>
      <c r="R29" s="81"/>
    </row>
    <row r="30" spans="1:18" ht="15.75" customHeight="1">
      <c r="A30" s="1245">
        <v>11</v>
      </c>
      <c r="B30" s="1333" t="str">
        <f t="shared" ref="B30" si="8">B28</f>
        <v>Ｒ７</v>
      </c>
      <c r="C30" s="1335"/>
      <c r="D30" s="1336"/>
      <c r="E30" s="1339"/>
      <c r="F30" s="1340"/>
      <c r="G30" s="1341"/>
      <c r="H30" s="1207"/>
      <c r="I30" s="1208"/>
      <c r="J30" s="1208"/>
      <c r="K30" s="1208"/>
      <c r="L30" s="1208"/>
      <c r="M30" s="1208"/>
      <c r="N30" s="1208"/>
      <c r="O30" s="1209"/>
      <c r="P30" s="1347"/>
      <c r="Q30" s="1345" t="s">
        <v>180</v>
      </c>
      <c r="R30" s="81"/>
    </row>
    <row r="31" spans="1:18" ht="15.75" customHeight="1">
      <c r="A31" s="1248"/>
      <c r="B31" s="1334"/>
      <c r="C31" s="1337"/>
      <c r="D31" s="1338"/>
      <c r="E31" s="1342"/>
      <c r="F31" s="1343"/>
      <c r="G31" s="1344"/>
      <c r="H31" s="1213"/>
      <c r="I31" s="1214"/>
      <c r="J31" s="1214"/>
      <c r="K31" s="1214"/>
      <c r="L31" s="1214"/>
      <c r="M31" s="1214"/>
      <c r="N31" s="1214"/>
      <c r="O31" s="1215"/>
      <c r="P31" s="1229"/>
      <c r="Q31" s="1346"/>
      <c r="R31" s="81"/>
    </row>
    <row r="32" spans="1:18" ht="15.75" customHeight="1">
      <c r="A32" s="1251">
        <v>12</v>
      </c>
      <c r="B32" s="1333" t="str">
        <f t="shared" ref="B32" si="9">B30</f>
        <v>Ｒ７</v>
      </c>
      <c r="C32" s="1335"/>
      <c r="D32" s="1336"/>
      <c r="E32" s="1339"/>
      <c r="F32" s="1340"/>
      <c r="G32" s="1341"/>
      <c r="H32" s="1207"/>
      <c r="I32" s="1208"/>
      <c r="J32" s="1208"/>
      <c r="K32" s="1208"/>
      <c r="L32" s="1208"/>
      <c r="M32" s="1208"/>
      <c r="N32" s="1208"/>
      <c r="O32" s="1209"/>
      <c r="P32" s="1347"/>
      <c r="Q32" s="1345" t="s">
        <v>180</v>
      </c>
      <c r="R32" s="81"/>
    </row>
    <row r="33" spans="1:18" ht="15.75" customHeight="1">
      <c r="A33" s="1251"/>
      <c r="B33" s="1334"/>
      <c r="C33" s="1337"/>
      <c r="D33" s="1338"/>
      <c r="E33" s="1342"/>
      <c r="F33" s="1343"/>
      <c r="G33" s="1344"/>
      <c r="H33" s="1213"/>
      <c r="I33" s="1214"/>
      <c r="J33" s="1214"/>
      <c r="K33" s="1214"/>
      <c r="L33" s="1214"/>
      <c r="M33" s="1214"/>
      <c r="N33" s="1214"/>
      <c r="O33" s="1215"/>
      <c r="P33" s="1229"/>
      <c r="Q33" s="1346"/>
      <c r="R33" s="81"/>
    </row>
    <row r="34" spans="1:18" ht="15.75" customHeight="1">
      <c r="A34" s="1245">
        <v>13</v>
      </c>
      <c r="B34" s="1333" t="str">
        <f t="shared" ref="B34" si="10">B32</f>
        <v>Ｒ７</v>
      </c>
      <c r="C34" s="1335"/>
      <c r="D34" s="1336"/>
      <c r="E34" s="1339"/>
      <c r="F34" s="1340"/>
      <c r="G34" s="1341"/>
      <c r="H34" s="1207"/>
      <c r="I34" s="1208"/>
      <c r="J34" s="1208"/>
      <c r="K34" s="1208"/>
      <c r="L34" s="1208"/>
      <c r="M34" s="1208"/>
      <c r="N34" s="1208"/>
      <c r="O34" s="1209"/>
      <c r="P34" s="1347"/>
      <c r="Q34" s="1345" t="s">
        <v>180</v>
      </c>
      <c r="R34" s="81"/>
    </row>
    <row r="35" spans="1:18" ht="15.75" customHeight="1">
      <c r="A35" s="1248"/>
      <c r="B35" s="1334"/>
      <c r="C35" s="1337"/>
      <c r="D35" s="1338"/>
      <c r="E35" s="1342"/>
      <c r="F35" s="1343"/>
      <c r="G35" s="1344"/>
      <c r="H35" s="1213"/>
      <c r="I35" s="1214"/>
      <c r="J35" s="1214"/>
      <c r="K35" s="1214"/>
      <c r="L35" s="1214"/>
      <c r="M35" s="1214"/>
      <c r="N35" s="1214"/>
      <c r="O35" s="1215"/>
      <c r="P35" s="1229"/>
      <c r="Q35" s="1346"/>
      <c r="R35" s="81"/>
    </row>
    <row r="36" spans="1:18" ht="15.75" customHeight="1">
      <c r="A36" s="1251">
        <v>14</v>
      </c>
      <c r="B36" s="1333" t="str">
        <f t="shared" ref="B36" si="11">B34</f>
        <v>Ｒ７</v>
      </c>
      <c r="C36" s="1335"/>
      <c r="D36" s="1336"/>
      <c r="E36" s="1339"/>
      <c r="F36" s="1340"/>
      <c r="G36" s="1341"/>
      <c r="H36" s="1207"/>
      <c r="I36" s="1208"/>
      <c r="J36" s="1208"/>
      <c r="K36" s="1208"/>
      <c r="L36" s="1208"/>
      <c r="M36" s="1208"/>
      <c r="N36" s="1208"/>
      <c r="O36" s="1209"/>
      <c r="P36" s="1347"/>
      <c r="Q36" s="1345" t="s">
        <v>180</v>
      </c>
      <c r="R36" s="81"/>
    </row>
    <row r="37" spans="1:18" ht="15.75" customHeight="1">
      <c r="A37" s="1251"/>
      <c r="B37" s="1334"/>
      <c r="C37" s="1337"/>
      <c r="D37" s="1338"/>
      <c r="E37" s="1342"/>
      <c r="F37" s="1343"/>
      <c r="G37" s="1344"/>
      <c r="H37" s="1213"/>
      <c r="I37" s="1214"/>
      <c r="J37" s="1214"/>
      <c r="K37" s="1214"/>
      <c r="L37" s="1214"/>
      <c r="M37" s="1214"/>
      <c r="N37" s="1214"/>
      <c r="O37" s="1215"/>
      <c r="P37" s="1229"/>
      <c r="Q37" s="1346"/>
      <c r="R37" s="81"/>
    </row>
    <row r="38" spans="1:18" ht="15.75" customHeight="1">
      <c r="A38" s="1245">
        <v>15</v>
      </c>
      <c r="B38" s="1333" t="str">
        <f t="shared" ref="B38" si="12">B36</f>
        <v>Ｒ７</v>
      </c>
      <c r="C38" s="1335"/>
      <c r="D38" s="1336"/>
      <c r="E38" s="1339"/>
      <c r="F38" s="1340"/>
      <c r="G38" s="1341"/>
      <c r="H38" s="1207"/>
      <c r="I38" s="1208"/>
      <c r="J38" s="1208"/>
      <c r="K38" s="1208"/>
      <c r="L38" s="1208"/>
      <c r="M38" s="1208"/>
      <c r="N38" s="1208"/>
      <c r="O38" s="1209"/>
      <c r="P38" s="1347"/>
      <c r="Q38" s="1345" t="s">
        <v>180</v>
      </c>
      <c r="R38" s="81"/>
    </row>
    <row r="39" spans="1:18" ht="15.75" customHeight="1">
      <c r="A39" s="1248"/>
      <c r="B39" s="1334"/>
      <c r="C39" s="1337"/>
      <c r="D39" s="1338"/>
      <c r="E39" s="1342"/>
      <c r="F39" s="1343"/>
      <c r="G39" s="1344"/>
      <c r="H39" s="1213"/>
      <c r="I39" s="1214"/>
      <c r="J39" s="1214"/>
      <c r="K39" s="1214"/>
      <c r="L39" s="1214"/>
      <c r="M39" s="1214"/>
      <c r="N39" s="1214"/>
      <c r="O39" s="1215"/>
      <c r="P39" s="1229"/>
      <c r="Q39" s="1346"/>
      <c r="R39" s="81"/>
    </row>
    <row r="40" spans="1:18" ht="15.75" customHeight="1">
      <c r="A40" s="1251">
        <v>16</v>
      </c>
      <c r="B40" s="1333" t="str">
        <f t="shared" ref="B40" si="13">B38</f>
        <v>Ｒ７</v>
      </c>
      <c r="C40" s="1335"/>
      <c r="D40" s="1336"/>
      <c r="E40" s="1339"/>
      <c r="F40" s="1340"/>
      <c r="G40" s="1341"/>
      <c r="H40" s="1207"/>
      <c r="I40" s="1208"/>
      <c r="J40" s="1208"/>
      <c r="K40" s="1208"/>
      <c r="L40" s="1208"/>
      <c r="M40" s="1208"/>
      <c r="N40" s="1208"/>
      <c r="O40" s="1209"/>
      <c r="P40" s="1347"/>
      <c r="Q40" s="1345" t="s">
        <v>180</v>
      </c>
      <c r="R40" s="81"/>
    </row>
    <row r="41" spans="1:18" ht="15.75" customHeight="1">
      <c r="A41" s="1251"/>
      <c r="B41" s="1334"/>
      <c r="C41" s="1337"/>
      <c r="D41" s="1338"/>
      <c r="E41" s="1342"/>
      <c r="F41" s="1343"/>
      <c r="G41" s="1344"/>
      <c r="H41" s="1213"/>
      <c r="I41" s="1214"/>
      <c r="J41" s="1214"/>
      <c r="K41" s="1214"/>
      <c r="L41" s="1214"/>
      <c r="M41" s="1214"/>
      <c r="N41" s="1214"/>
      <c r="O41" s="1215"/>
      <c r="P41" s="1229"/>
      <c r="Q41" s="1346"/>
      <c r="R41" s="81"/>
    </row>
    <row r="42" spans="1:18" ht="15.75" customHeight="1">
      <c r="A42" s="1245">
        <v>17</v>
      </c>
      <c r="B42" s="1333" t="str">
        <f t="shared" ref="B42" si="14">B40</f>
        <v>Ｒ７</v>
      </c>
      <c r="C42" s="1335"/>
      <c r="D42" s="1336"/>
      <c r="E42" s="1339"/>
      <c r="F42" s="1340"/>
      <c r="G42" s="1341"/>
      <c r="H42" s="1207"/>
      <c r="I42" s="1208"/>
      <c r="J42" s="1208"/>
      <c r="K42" s="1208"/>
      <c r="L42" s="1208"/>
      <c r="M42" s="1208"/>
      <c r="N42" s="1208"/>
      <c r="O42" s="1209"/>
      <c r="P42" s="1347"/>
      <c r="Q42" s="1345" t="s">
        <v>180</v>
      </c>
      <c r="R42" s="81"/>
    </row>
    <row r="43" spans="1:18" ht="15.75" customHeight="1">
      <c r="A43" s="1248"/>
      <c r="B43" s="1334"/>
      <c r="C43" s="1337"/>
      <c r="D43" s="1338"/>
      <c r="E43" s="1342"/>
      <c r="F43" s="1343"/>
      <c r="G43" s="1344"/>
      <c r="H43" s="1213"/>
      <c r="I43" s="1214"/>
      <c r="J43" s="1214"/>
      <c r="K43" s="1214"/>
      <c r="L43" s="1214"/>
      <c r="M43" s="1214"/>
      <c r="N43" s="1214"/>
      <c r="O43" s="1215"/>
      <c r="P43" s="1229"/>
      <c r="Q43" s="1346"/>
      <c r="R43" s="81"/>
    </row>
    <row r="44" spans="1:18" ht="15.75" customHeight="1">
      <c r="A44" s="1251">
        <v>18</v>
      </c>
      <c r="B44" s="1333" t="str">
        <f t="shared" ref="B44" si="15">B42</f>
        <v>Ｒ７</v>
      </c>
      <c r="C44" s="1335"/>
      <c r="D44" s="1336"/>
      <c r="E44" s="1339"/>
      <c r="F44" s="1340"/>
      <c r="G44" s="1341"/>
      <c r="H44" s="1207"/>
      <c r="I44" s="1208"/>
      <c r="J44" s="1208"/>
      <c r="K44" s="1208"/>
      <c r="L44" s="1208"/>
      <c r="M44" s="1208"/>
      <c r="N44" s="1208"/>
      <c r="O44" s="1209"/>
      <c r="P44" s="1347"/>
      <c r="Q44" s="1345" t="s">
        <v>180</v>
      </c>
      <c r="R44" s="81"/>
    </row>
    <row r="45" spans="1:18" ht="15.75" customHeight="1">
      <c r="A45" s="1251"/>
      <c r="B45" s="1334"/>
      <c r="C45" s="1337"/>
      <c r="D45" s="1338"/>
      <c r="E45" s="1342"/>
      <c r="F45" s="1343"/>
      <c r="G45" s="1344"/>
      <c r="H45" s="1213"/>
      <c r="I45" s="1214"/>
      <c r="J45" s="1214"/>
      <c r="K45" s="1214"/>
      <c r="L45" s="1214"/>
      <c r="M45" s="1214"/>
      <c r="N45" s="1214"/>
      <c r="O45" s="1215"/>
      <c r="P45" s="1229"/>
      <c r="Q45" s="1346"/>
      <c r="R45" s="81"/>
    </row>
    <row r="46" spans="1:18" ht="15.75" customHeight="1">
      <c r="A46" s="1245">
        <v>19</v>
      </c>
      <c r="B46" s="1333" t="str">
        <f t="shared" ref="B46" si="16">B44</f>
        <v>Ｒ７</v>
      </c>
      <c r="C46" s="1335"/>
      <c r="D46" s="1336"/>
      <c r="E46" s="1339"/>
      <c r="F46" s="1340"/>
      <c r="G46" s="1341"/>
      <c r="H46" s="1207"/>
      <c r="I46" s="1208"/>
      <c r="J46" s="1208"/>
      <c r="K46" s="1208"/>
      <c r="L46" s="1208"/>
      <c r="M46" s="1208"/>
      <c r="N46" s="1208"/>
      <c r="O46" s="1209"/>
      <c r="P46" s="1347"/>
      <c r="Q46" s="1345" t="s">
        <v>180</v>
      </c>
      <c r="R46" s="81"/>
    </row>
    <row r="47" spans="1:18" ht="15.75" customHeight="1">
      <c r="A47" s="1248"/>
      <c r="B47" s="1334"/>
      <c r="C47" s="1337"/>
      <c r="D47" s="1338"/>
      <c r="E47" s="1342"/>
      <c r="F47" s="1343"/>
      <c r="G47" s="1344"/>
      <c r="H47" s="1213"/>
      <c r="I47" s="1214"/>
      <c r="J47" s="1214"/>
      <c r="K47" s="1214"/>
      <c r="L47" s="1214"/>
      <c r="M47" s="1214"/>
      <c r="N47" s="1214"/>
      <c r="O47" s="1215"/>
      <c r="P47" s="1229"/>
      <c r="Q47" s="1346"/>
      <c r="R47" s="81"/>
    </row>
    <row r="48" spans="1:18" ht="15.75" customHeight="1">
      <c r="A48" s="1251">
        <v>20</v>
      </c>
      <c r="B48" s="1333" t="str">
        <f t="shared" ref="B48" si="17">B46</f>
        <v>Ｒ７</v>
      </c>
      <c r="C48" s="1335"/>
      <c r="D48" s="1336"/>
      <c r="E48" s="1339"/>
      <c r="F48" s="1340"/>
      <c r="G48" s="1341"/>
      <c r="H48" s="1207"/>
      <c r="I48" s="1208"/>
      <c r="J48" s="1208"/>
      <c r="K48" s="1208"/>
      <c r="L48" s="1208"/>
      <c r="M48" s="1208"/>
      <c r="N48" s="1208"/>
      <c r="O48" s="1209"/>
      <c r="P48" s="1347"/>
      <c r="Q48" s="1345" t="s">
        <v>180</v>
      </c>
      <c r="R48" s="81"/>
    </row>
    <row r="49" spans="1:20" ht="15.75" customHeight="1">
      <c r="A49" s="1248"/>
      <c r="B49" s="1334"/>
      <c r="C49" s="1337"/>
      <c r="D49" s="1338"/>
      <c r="E49" s="1342"/>
      <c r="F49" s="1343"/>
      <c r="G49" s="1344"/>
      <c r="H49" s="1213"/>
      <c r="I49" s="1214"/>
      <c r="J49" s="1214"/>
      <c r="K49" s="1214"/>
      <c r="L49" s="1214"/>
      <c r="M49" s="1214"/>
      <c r="N49" s="1214"/>
      <c r="O49" s="1215"/>
      <c r="P49" s="1229"/>
      <c r="Q49" s="1346"/>
      <c r="R49" s="81"/>
    </row>
    <row r="50" spans="1:20">
      <c r="A50" s="154" t="s">
        <v>108</v>
      </c>
      <c r="B50" s="1350" t="s">
        <v>556</v>
      </c>
      <c r="C50" s="1350"/>
      <c r="D50" s="1350"/>
      <c r="E50" s="1350"/>
      <c r="F50" s="1350"/>
      <c r="G50" s="1350"/>
      <c r="H50" s="1350"/>
      <c r="I50" s="1350"/>
      <c r="J50" s="1350"/>
      <c r="K50" s="1350"/>
      <c r="L50" s="1350"/>
      <c r="M50" s="1350"/>
      <c r="N50" s="1350"/>
      <c r="O50" s="1350"/>
      <c r="P50" s="1350"/>
      <c r="Q50" s="195"/>
      <c r="R50" s="147"/>
    </row>
    <row r="51" spans="1:20">
      <c r="A51" s="154" t="s">
        <v>109</v>
      </c>
      <c r="B51" s="1350" t="s">
        <v>123</v>
      </c>
      <c r="C51" s="1350"/>
      <c r="D51" s="1350"/>
      <c r="E51" s="1350"/>
      <c r="F51" s="1350"/>
      <c r="G51" s="1350"/>
      <c r="H51" s="1350"/>
      <c r="I51" s="1350"/>
      <c r="J51" s="1350"/>
      <c r="K51" s="1350"/>
      <c r="L51" s="1350"/>
      <c r="M51" s="1350"/>
      <c r="N51" s="1350"/>
      <c r="O51" s="1350"/>
      <c r="P51" s="1350"/>
      <c r="Q51" s="1350"/>
      <c r="R51" s="147"/>
    </row>
    <row r="52" spans="1:20" ht="15.75" customHeight="1"/>
    <row r="53" spans="1:20" ht="15.75" customHeight="1">
      <c r="A53" s="943" t="str">
        <f>CONCATENATE("（様式-",INDEX(発注者入力シート!$B$27:$G$31,MATCH(発注者入力シート!L6,発注者入力シート!$C$27:$C$31,0),4),"-２）")</f>
        <v>（様式-２-２）</v>
      </c>
      <c r="B53" s="943"/>
      <c r="C53" s="943"/>
      <c r="D53" s="943"/>
      <c r="E53" s="943"/>
      <c r="F53" s="943"/>
      <c r="Q53" s="141" t="s">
        <v>813</v>
      </c>
      <c r="R53" s="141"/>
      <c r="S53" s="3" t="s">
        <v>429</v>
      </c>
    </row>
    <row r="54" spans="1:20" ht="15.75" customHeight="1">
      <c r="A54" s="943" t="str">
        <f>CONCATENATE("評価項目",INDEX(発注者入力シート!$B$27:$G$31,MATCH(発注者入力シート!L6,発注者入力シート!$C$27:$C$31,0),5),"-",INDEX(発注者入力シート!$B$27:$G$31,MATCH(発注者入力シート!L6,発注者入力シート!$C$27:$C$31,0),6))</f>
        <v>評価項目（１）-①</v>
      </c>
      <c r="B54" s="943"/>
      <c r="C54" s="943"/>
      <c r="D54" s="943"/>
      <c r="E54" s="943"/>
      <c r="Q54" s="141" t="str">
        <f>Q2</f>
        <v>【令和７年度完成工事分】</v>
      </c>
      <c r="S54" s="3" t="s">
        <v>430</v>
      </c>
    </row>
    <row r="55" spans="1:20" ht="15.75" customHeight="1">
      <c r="A55" s="1206" t="s">
        <v>178</v>
      </c>
      <c r="B55" s="1206"/>
      <c r="C55" s="1206"/>
      <c r="D55" s="1206"/>
      <c r="E55" s="1206"/>
      <c r="F55" s="1206"/>
      <c r="G55" s="1206"/>
      <c r="H55" s="1206"/>
      <c r="I55" s="1206"/>
      <c r="J55" s="1206"/>
      <c r="K55" s="1206"/>
      <c r="L55" s="1206"/>
      <c r="M55" s="1206"/>
      <c r="N55" s="1206"/>
      <c r="O55" s="1206"/>
      <c r="P55" s="1206"/>
      <c r="Q55" s="1206"/>
      <c r="R55" s="142"/>
      <c r="S55" s="107"/>
      <c r="T55" s="3" t="s">
        <v>437</v>
      </c>
    </row>
    <row r="56" spans="1:20" ht="15.75" customHeight="1">
      <c r="A56" s="142"/>
      <c r="B56" s="142"/>
      <c r="C56" s="142"/>
      <c r="D56" s="142"/>
      <c r="E56" s="142"/>
      <c r="F56" s="142"/>
      <c r="G56" s="142"/>
      <c r="H56" s="142"/>
      <c r="I56" s="142"/>
      <c r="J56" s="142"/>
      <c r="K56" s="142"/>
      <c r="L56" s="142"/>
      <c r="M56" s="142"/>
      <c r="N56" s="142"/>
      <c r="O56" s="142"/>
      <c r="P56" s="142"/>
      <c r="Q56" s="142"/>
      <c r="R56" s="142"/>
      <c r="S56" s="102"/>
      <c r="T56" s="3" t="s">
        <v>432</v>
      </c>
    </row>
    <row r="57" spans="1:20" ht="15.75" customHeight="1">
      <c r="D57" s="1203" t="s">
        <v>880</v>
      </c>
      <c r="E57" s="1203"/>
      <c r="F57" s="1202" t="str">
        <f>IF(企業入力シート!C5="","",企業入力シート!C5)</f>
        <v>○○共同企業体</v>
      </c>
      <c r="G57" s="1202"/>
      <c r="H57" s="1202"/>
      <c r="I57" s="1202"/>
      <c r="J57" s="1202"/>
      <c r="K57" s="1202"/>
      <c r="L57" s="1202"/>
      <c r="M57" s="1202"/>
      <c r="N57" s="1202"/>
      <c r="O57" s="1202"/>
      <c r="P57" s="1202"/>
      <c r="Q57" s="1202"/>
      <c r="R57" s="2"/>
    </row>
    <row r="58" spans="1:20" ht="15.75" customHeight="1">
      <c r="D58" s="1332" t="s">
        <v>882</v>
      </c>
      <c r="E58" s="1332"/>
      <c r="F58" s="1202" t="str">
        <f>IF(企業入力シート!C14="","",企業入力シート!C14)</f>
        <v>○○建設</v>
      </c>
      <c r="G58" s="1202"/>
      <c r="H58" s="1202"/>
      <c r="I58" s="1202"/>
      <c r="J58" s="1202"/>
      <c r="K58" s="1202"/>
      <c r="L58" s="1202"/>
      <c r="M58" s="1202"/>
      <c r="N58" s="1202"/>
      <c r="O58" s="1202"/>
      <c r="P58" s="1202"/>
      <c r="Q58" s="1202"/>
      <c r="S58" s="3" t="s">
        <v>433</v>
      </c>
    </row>
    <row r="59" spans="1:20" ht="15.75" customHeight="1">
      <c r="S59" s="104"/>
      <c r="T59" s="3" t="s">
        <v>434</v>
      </c>
    </row>
    <row r="60" spans="1:20" ht="15.75" customHeight="1">
      <c r="A60" s="143" t="s">
        <v>21</v>
      </c>
      <c r="B60" s="144" t="s">
        <v>23</v>
      </c>
      <c r="C60" s="1246" t="s">
        <v>25</v>
      </c>
      <c r="D60" s="1246"/>
      <c r="E60" s="1245" t="s">
        <v>26</v>
      </c>
      <c r="F60" s="1246"/>
      <c r="G60" s="1247"/>
      <c r="H60" s="1245" t="s">
        <v>27</v>
      </c>
      <c r="I60" s="1246"/>
      <c r="J60" s="1246"/>
      <c r="K60" s="1246"/>
      <c r="L60" s="1246"/>
      <c r="M60" s="1246"/>
      <c r="N60" s="1246"/>
      <c r="O60" s="1247"/>
      <c r="P60" s="1245" t="s">
        <v>112</v>
      </c>
      <c r="Q60" s="1247"/>
      <c r="R60" s="81"/>
      <c r="S60" s="105"/>
      <c r="T60" s="3" t="s">
        <v>432</v>
      </c>
    </row>
    <row r="61" spans="1:20" ht="15.75" customHeight="1">
      <c r="A61" s="145" t="s">
        <v>22</v>
      </c>
      <c r="B61" s="146" t="s">
        <v>24</v>
      </c>
      <c r="C61" s="936"/>
      <c r="D61" s="936"/>
      <c r="E61" s="1351" t="s">
        <v>828</v>
      </c>
      <c r="F61" s="1352"/>
      <c r="G61" s="1353"/>
      <c r="H61" s="1248"/>
      <c r="I61" s="1249"/>
      <c r="J61" s="1249"/>
      <c r="K61" s="1249"/>
      <c r="L61" s="1249"/>
      <c r="M61" s="1249"/>
      <c r="N61" s="1249"/>
      <c r="O61" s="1250"/>
      <c r="P61" s="1251" t="s">
        <v>111</v>
      </c>
      <c r="Q61" s="1252"/>
      <c r="R61" s="81"/>
    </row>
    <row r="62" spans="1:20" ht="15.75" customHeight="1">
      <c r="A62" s="1245">
        <v>21</v>
      </c>
      <c r="B62" s="1333" t="str">
        <f>B48</f>
        <v>Ｒ７</v>
      </c>
      <c r="C62" s="1335"/>
      <c r="D62" s="1336"/>
      <c r="E62" s="1339"/>
      <c r="F62" s="1340"/>
      <c r="G62" s="1341"/>
      <c r="H62" s="1207"/>
      <c r="I62" s="1208"/>
      <c r="J62" s="1208"/>
      <c r="K62" s="1208"/>
      <c r="L62" s="1208"/>
      <c r="M62" s="1208"/>
      <c r="N62" s="1208"/>
      <c r="O62" s="1209"/>
      <c r="P62" s="1347"/>
      <c r="Q62" s="1345" t="s">
        <v>180</v>
      </c>
      <c r="R62" s="81"/>
      <c r="S62" s="109" t="s">
        <v>435</v>
      </c>
    </row>
    <row r="63" spans="1:20" ht="15.75" customHeight="1">
      <c r="A63" s="1248"/>
      <c r="B63" s="1334"/>
      <c r="C63" s="1337"/>
      <c r="D63" s="1338"/>
      <c r="E63" s="1342"/>
      <c r="F63" s="1343"/>
      <c r="G63" s="1344"/>
      <c r="H63" s="1213"/>
      <c r="I63" s="1214"/>
      <c r="J63" s="1214"/>
      <c r="K63" s="1214"/>
      <c r="L63" s="1214"/>
      <c r="M63" s="1214"/>
      <c r="N63" s="1214"/>
      <c r="O63" s="1215"/>
      <c r="P63" s="1229"/>
      <c r="Q63" s="1346"/>
      <c r="R63" s="81"/>
      <c r="S63" s="109" t="s">
        <v>436</v>
      </c>
    </row>
    <row r="64" spans="1:20" ht="15.75" customHeight="1">
      <c r="A64" s="1251">
        <v>22</v>
      </c>
      <c r="B64" s="1333" t="str">
        <f>B62</f>
        <v>Ｒ７</v>
      </c>
      <c r="C64" s="1335"/>
      <c r="D64" s="1336"/>
      <c r="E64" s="1339"/>
      <c r="F64" s="1340"/>
      <c r="G64" s="1341"/>
      <c r="H64" s="1207"/>
      <c r="I64" s="1208"/>
      <c r="J64" s="1208"/>
      <c r="K64" s="1208"/>
      <c r="L64" s="1208"/>
      <c r="M64" s="1208"/>
      <c r="N64" s="1208"/>
      <c r="O64" s="1209"/>
      <c r="P64" s="1347"/>
      <c r="Q64" s="1345" t="s">
        <v>180</v>
      </c>
      <c r="R64" s="81"/>
    </row>
    <row r="65" spans="1:18" ht="15.75" customHeight="1">
      <c r="A65" s="1251"/>
      <c r="B65" s="1334"/>
      <c r="C65" s="1337"/>
      <c r="D65" s="1338"/>
      <c r="E65" s="1342"/>
      <c r="F65" s="1343"/>
      <c r="G65" s="1344"/>
      <c r="H65" s="1213"/>
      <c r="I65" s="1214"/>
      <c r="J65" s="1214"/>
      <c r="K65" s="1214"/>
      <c r="L65" s="1214"/>
      <c r="M65" s="1214"/>
      <c r="N65" s="1214"/>
      <c r="O65" s="1215"/>
      <c r="P65" s="1229"/>
      <c r="Q65" s="1346"/>
      <c r="R65" s="81"/>
    </row>
    <row r="66" spans="1:18" ht="15.75" customHeight="1">
      <c r="A66" s="1245">
        <v>23</v>
      </c>
      <c r="B66" s="1333" t="str">
        <f t="shared" ref="B66" si="18">B64</f>
        <v>Ｒ７</v>
      </c>
      <c r="C66" s="1335"/>
      <c r="D66" s="1336"/>
      <c r="E66" s="1339"/>
      <c r="F66" s="1340"/>
      <c r="G66" s="1341"/>
      <c r="H66" s="1207"/>
      <c r="I66" s="1208"/>
      <c r="J66" s="1208"/>
      <c r="K66" s="1208"/>
      <c r="L66" s="1208"/>
      <c r="M66" s="1208"/>
      <c r="N66" s="1208"/>
      <c r="O66" s="1209"/>
      <c r="P66" s="1347"/>
      <c r="Q66" s="1345" t="s">
        <v>180</v>
      </c>
      <c r="R66" s="81"/>
    </row>
    <row r="67" spans="1:18" ht="15.75" customHeight="1">
      <c r="A67" s="1248"/>
      <c r="B67" s="1334"/>
      <c r="C67" s="1337"/>
      <c r="D67" s="1338"/>
      <c r="E67" s="1342"/>
      <c r="F67" s="1343"/>
      <c r="G67" s="1344"/>
      <c r="H67" s="1213"/>
      <c r="I67" s="1214"/>
      <c r="J67" s="1214"/>
      <c r="K67" s="1214"/>
      <c r="L67" s="1214"/>
      <c r="M67" s="1214"/>
      <c r="N67" s="1214"/>
      <c r="O67" s="1215"/>
      <c r="P67" s="1229"/>
      <c r="Q67" s="1346"/>
      <c r="R67" s="81"/>
    </row>
    <row r="68" spans="1:18" ht="15.75" customHeight="1">
      <c r="A68" s="1251">
        <v>24</v>
      </c>
      <c r="B68" s="1333" t="str">
        <f t="shared" ref="B68" si="19">B66</f>
        <v>Ｒ７</v>
      </c>
      <c r="C68" s="1335"/>
      <c r="D68" s="1336"/>
      <c r="E68" s="1339"/>
      <c r="F68" s="1340"/>
      <c r="G68" s="1341"/>
      <c r="H68" s="1207"/>
      <c r="I68" s="1208"/>
      <c r="J68" s="1208"/>
      <c r="K68" s="1208"/>
      <c r="L68" s="1208"/>
      <c r="M68" s="1208"/>
      <c r="N68" s="1208"/>
      <c r="O68" s="1209"/>
      <c r="P68" s="1347"/>
      <c r="Q68" s="1345" t="s">
        <v>180</v>
      </c>
      <c r="R68" s="81"/>
    </row>
    <row r="69" spans="1:18" ht="15.75" customHeight="1">
      <c r="A69" s="1251"/>
      <c r="B69" s="1334"/>
      <c r="C69" s="1337"/>
      <c r="D69" s="1338"/>
      <c r="E69" s="1342"/>
      <c r="F69" s="1343"/>
      <c r="G69" s="1344"/>
      <c r="H69" s="1213"/>
      <c r="I69" s="1214"/>
      <c r="J69" s="1214"/>
      <c r="K69" s="1214"/>
      <c r="L69" s="1214"/>
      <c r="M69" s="1214"/>
      <c r="N69" s="1214"/>
      <c r="O69" s="1215"/>
      <c r="P69" s="1229"/>
      <c r="Q69" s="1346"/>
      <c r="R69" s="81"/>
    </row>
    <row r="70" spans="1:18" ht="15.75" customHeight="1">
      <c r="A70" s="1245">
        <v>25</v>
      </c>
      <c r="B70" s="1333" t="str">
        <f t="shared" ref="B70" si="20">B68</f>
        <v>Ｒ７</v>
      </c>
      <c r="C70" s="1335"/>
      <c r="D70" s="1336"/>
      <c r="E70" s="1339"/>
      <c r="F70" s="1340"/>
      <c r="G70" s="1341"/>
      <c r="H70" s="1207"/>
      <c r="I70" s="1208"/>
      <c r="J70" s="1208"/>
      <c r="K70" s="1208"/>
      <c r="L70" s="1208"/>
      <c r="M70" s="1208"/>
      <c r="N70" s="1208"/>
      <c r="O70" s="1209"/>
      <c r="P70" s="1347"/>
      <c r="Q70" s="1345" t="s">
        <v>180</v>
      </c>
      <c r="R70" s="81"/>
    </row>
    <row r="71" spans="1:18" ht="15.75" customHeight="1">
      <c r="A71" s="1248"/>
      <c r="B71" s="1334"/>
      <c r="C71" s="1337"/>
      <c r="D71" s="1338"/>
      <c r="E71" s="1342"/>
      <c r="F71" s="1343"/>
      <c r="G71" s="1344"/>
      <c r="H71" s="1213"/>
      <c r="I71" s="1214"/>
      <c r="J71" s="1214"/>
      <c r="K71" s="1214"/>
      <c r="L71" s="1214"/>
      <c r="M71" s="1214"/>
      <c r="N71" s="1214"/>
      <c r="O71" s="1215"/>
      <c r="P71" s="1229"/>
      <c r="Q71" s="1346"/>
      <c r="R71" s="81"/>
    </row>
    <row r="72" spans="1:18" ht="15.75" customHeight="1">
      <c r="A72" s="1251">
        <v>26</v>
      </c>
      <c r="B72" s="1333" t="str">
        <f t="shared" ref="B72" si="21">B70</f>
        <v>Ｒ７</v>
      </c>
      <c r="C72" s="1335"/>
      <c r="D72" s="1336"/>
      <c r="E72" s="1339"/>
      <c r="F72" s="1340"/>
      <c r="G72" s="1341"/>
      <c r="H72" s="1207"/>
      <c r="I72" s="1208"/>
      <c r="J72" s="1208"/>
      <c r="K72" s="1208"/>
      <c r="L72" s="1208"/>
      <c r="M72" s="1208"/>
      <c r="N72" s="1208"/>
      <c r="O72" s="1209"/>
      <c r="P72" s="1347"/>
      <c r="Q72" s="1345" t="s">
        <v>180</v>
      </c>
      <c r="R72" s="81"/>
    </row>
    <row r="73" spans="1:18" ht="15.75" customHeight="1">
      <c r="A73" s="1251"/>
      <c r="B73" s="1334"/>
      <c r="C73" s="1337"/>
      <c r="D73" s="1338"/>
      <c r="E73" s="1342"/>
      <c r="F73" s="1343"/>
      <c r="G73" s="1344"/>
      <c r="H73" s="1213"/>
      <c r="I73" s="1214"/>
      <c r="J73" s="1214"/>
      <c r="K73" s="1214"/>
      <c r="L73" s="1214"/>
      <c r="M73" s="1214"/>
      <c r="N73" s="1214"/>
      <c r="O73" s="1215"/>
      <c r="P73" s="1229"/>
      <c r="Q73" s="1346"/>
      <c r="R73" s="81"/>
    </row>
    <row r="74" spans="1:18" ht="15.75" customHeight="1">
      <c r="A74" s="1245">
        <v>27</v>
      </c>
      <c r="B74" s="1333" t="str">
        <f t="shared" ref="B74" si="22">B72</f>
        <v>Ｒ７</v>
      </c>
      <c r="C74" s="1335"/>
      <c r="D74" s="1336"/>
      <c r="E74" s="1339"/>
      <c r="F74" s="1340"/>
      <c r="G74" s="1341"/>
      <c r="H74" s="1207"/>
      <c r="I74" s="1208"/>
      <c r="J74" s="1208"/>
      <c r="K74" s="1208"/>
      <c r="L74" s="1208"/>
      <c r="M74" s="1208"/>
      <c r="N74" s="1208"/>
      <c r="O74" s="1209"/>
      <c r="P74" s="1347"/>
      <c r="Q74" s="1345" t="s">
        <v>180</v>
      </c>
      <c r="R74" s="81"/>
    </row>
    <row r="75" spans="1:18" ht="15.75" customHeight="1">
      <c r="A75" s="1248"/>
      <c r="B75" s="1334"/>
      <c r="C75" s="1337"/>
      <c r="D75" s="1338"/>
      <c r="E75" s="1342"/>
      <c r="F75" s="1343"/>
      <c r="G75" s="1344"/>
      <c r="H75" s="1213"/>
      <c r="I75" s="1214"/>
      <c r="J75" s="1214"/>
      <c r="K75" s="1214"/>
      <c r="L75" s="1214"/>
      <c r="M75" s="1214"/>
      <c r="N75" s="1214"/>
      <c r="O75" s="1215"/>
      <c r="P75" s="1229"/>
      <c r="Q75" s="1346"/>
      <c r="R75" s="81"/>
    </row>
    <row r="76" spans="1:18" ht="15.75" customHeight="1">
      <c r="A76" s="1251">
        <v>28</v>
      </c>
      <c r="B76" s="1333" t="str">
        <f t="shared" ref="B76" si="23">B74</f>
        <v>Ｒ７</v>
      </c>
      <c r="C76" s="1335"/>
      <c r="D76" s="1336"/>
      <c r="E76" s="1339"/>
      <c r="F76" s="1340"/>
      <c r="G76" s="1341"/>
      <c r="H76" s="1207"/>
      <c r="I76" s="1208"/>
      <c r="J76" s="1208"/>
      <c r="K76" s="1208"/>
      <c r="L76" s="1208"/>
      <c r="M76" s="1208"/>
      <c r="N76" s="1208"/>
      <c r="O76" s="1209"/>
      <c r="P76" s="1347"/>
      <c r="Q76" s="1345" t="s">
        <v>180</v>
      </c>
      <c r="R76" s="81"/>
    </row>
    <row r="77" spans="1:18" ht="15.75" customHeight="1">
      <c r="A77" s="1251"/>
      <c r="B77" s="1334"/>
      <c r="C77" s="1337"/>
      <c r="D77" s="1338"/>
      <c r="E77" s="1342"/>
      <c r="F77" s="1343"/>
      <c r="G77" s="1344"/>
      <c r="H77" s="1213"/>
      <c r="I77" s="1214"/>
      <c r="J77" s="1214"/>
      <c r="K77" s="1214"/>
      <c r="L77" s="1214"/>
      <c r="M77" s="1214"/>
      <c r="N77" s="1214"/>
      <c r="O77" s="1215"/>
      <c r="P77" s="1229"/>
      <c r="Q77" s="1346"/>
      <c r="R77" s="81"/>
    </row>
    <row r="78" spans="1:18" ht="15.75" customHeight="1">
      <c r="A78" s="1245">
        <v>29</v>
      </c>
      <c r="B78" s="1333" t="str">
        <f t="shared" ref="B78" si="24">B76</f>
        <v>Ｒ７</v>
      </c>
      <c r="C78" s="1335"/>
      <c r="D78" s="1336"/>
      <c r="E78" s="1339"/>
      <c r="F78" s="1340"/>
      <c r="G78" s="1341"/>
      <c r="H78" s="1207"/>
      <c r="I78" s="1208"/>
      <c r="J78" s="1208"/>
      <c r="K78" s="1208"/>
      <c r="L78" s="1208"/>
      <c r="M78" s="1208"/>
      <c r="N78" s="1208"/>
      <c r="O78" s="1209"/>
      <c r="P78" s="1347"/>
      <c r="Q78" s="1345" t="s">
        <v>180</v>
      </c>
      <c r="R78" s="81"/>
    </row>
    <row r="79" spans="1:18" ht="15.75" customHeight="1">
      <c r="A79" s="1248"/>
      <c r="B79" s="1334"/>
      <c r="C79" s="1337"/>
      <c r="D79" s="1338"/>
      <c r="E79" s="1342"/>
      <c r="F79" s="1343"/>
      <c r="G79" s="1344"/>
      <c r="H79" s="1213"/>
      <c r="I79" s="1214"/>
      <c r="J79" s="1214"/>
      <c r="K79" s="1214"/>
      <c r="L79" s="1214"/>
      <c r="M79" s="1214"/>
      <c r="N79" s="1214"/>
      <c r="O79" s="1215"/>
      <c r="P79" s="1229"/>
      <c r="Q79" s="1346"/>
      <c r="R79" s="81"/>
    </row>
    <row r="80" spans="1:18" ht="15.75" customHeight="1">
      <c r="A80" s="1251">
        <v>30</v>
      </c>
      <c r="B80" s="1333" t="str">
        <f t="shared" ref="B80" si="25">B78</f>
        <v>Ｒ７</v>
      </c>
      <c r="C80" s="1335"/>
      <c r="D80" s="1336"/>
      <c r="E80" s="1339"/>
      <c r="F80" s="1340"/>
      <c r="G80" s="1341"/>
      <c r="H80" s="1207"/>
      <c r="I80" s="1208"/>
      <c r="J80" s="1208"/>
      <c r="K80" s="1208"/>
      <c r="L80" s="1208"/>
      <c r="M80" s="1208"/>
      <c r="N80" s="1208"/>
      <c r="O80" s="1209"/>
      <c r="P80" s="1347"/>
      <c r="Q80" s="1345" t="s">
        <v>180</v>
      </c>
      <c r="R80" s="81"/>
    </row>
    <row r="81" spans="1:18" ht="15.75" customHeight="1">
      <c r="A81" s="1251"/>
      <c r="B81" s="1334"/>
      <c r="C81" s="1337"/>
      <c r="D81" s="1338"/>
      <c r="E81" s="1342"/>
      <c r="F81" s="1343"/>
      <c r="G81" s="1344"/>
      <c r="H81" s="1213"/>
      <c r="I81" s="1214"/>
      <c r="J81" s="1214"/>
      <c r="K81" s="1214"/>
      <c r="L81" s="1214"/>
      <c r="M81" s="1214"/>
      <c r="N81" s="1214"/>
      <c r="O81" s="1215"/>
      <c r="P81" s="1229"/>
      <c r="Q81" s="1346"/>
      <c r="R81" s="81"/>
    </row>
    <row r="82" spans="1:18" ht="15.75" customHeight="1">
      <c r="A82" s="1245">
        <v>31</v>
      </c>
      <c r="B82" s="1333" t="str">
        <f t="shared" ref="B82" si="26">B80</f>
        <v>Ｒ７</v>
      </c>
      <c r="C82" s="1335"/>
      <c r="D82" s="1336"/>
      <c r="E82" s="1339"/>
      <c r="F82" s="1340"/>
      <c r="G82" s="1341"/>
      <c r="H82" s="1207"/>
      <c r="I82" s="1208"/>
      <c r="J82" s="1208"/>
      <c r="K82" s="1208"/>
      <c r="L82" s="1208"/>
      <c r="M82" s="1208"/>
      <c r="N82" s="1208"/>
      <c r="O82" s="1209"/>
      <c r="P82" s="1347"/>
      <c r="Q82" s="1345" t="s">
        <v>180</v>
      </c>
      <c r="R82" s="81"/>
    </row>
    <row r="83" spans="1:18" ht="15.75" customHeight="1">
      <c r="A83" s="1248"/>
      <c r="B83" s="1334"/>
      <c r="C83" s="1337"/>
      <c r="D83" s="1338"/>
      <c r="E83" s="1342"/>
      <c r="F83" s="1343"/>
      <c r="G83" s="1344"/>
      <c r="H83" s="1213"/>
      <c r="I83" s="1214"/>
      <c r="J83" s="1214"/>
      <c r="K83" s="1214"/>
      <c r="L83" s="1214"/>
      <c r="M83" s="1214"/>
      <c r="N83" s="1214"/>
      <c r="O83" s="1215"/>
      <c r="P83" s="1229"/>
      <c r="Q83" s="1346"/>
      <c r="R83" s="81"/>
    </row>
    <row r="84" spans="1:18" ht="15.75" customHeight="1">
      <c r="A84" s="1251">
        <v>32</v>
      </c>
      <c r="B84" s="1333" t="str">
        <f t="shared" ref="B84" si="27">B82</f>
        <v>Ｒ７</v>
      </c>
      <c r="C84" s="1335"/>
      <c r="D84" s="1336"/>
      <c r="E84" s="1339"/>
      <c r="F84" s="1340"/>
      <c r="G84" s="1341"/>
      <c r="H84" s="1207"/>
      <c r="I84" s="1208"/>
      <c r="J84" s="1208"/>
      <c r="K84" s="1208"/>
      <c r="L84" s="1208"/>
      <c r="M84" s="1208"/>
      <c r="N84" s="1208"/>
      <c r="O84" s="1209"/>
      <c r="P84" s="1347"/>
      <c r="Q84" s="1345" t="s">
        <v>180</v>
      </c>
      <c r="R84" s="81"/>
    </row>
    <row r="85" spans="1:18" ht="15.75" customHeight="1">
      <c r="A85" s="1251"/>
      <c r="B85" s="1334"/>
      <c r="C85" s="1337"/>
      <c r="D85" s="1338"/>
      <c r="E85" s="1342"/>
      <c r="F85" s="1343"/>
      <c r="G85" s="1344"/>
      <c r="H85" s="1213"/>
      <c r="I85" s="1214"/>
      <c r="J85" s="1214"/>
      <c r="K85" s="1214"/>
      <c r="L85" s="1214"/>
      <c r="M85" s="1214"/>
      <c r="N85" s="1214"/>
      <c r="O85" s="1215"/>
      <c r="P85" s="1229"/>
      <c r="Q85" s="1346"/>
      <c r="R85" s="81"/>
    </row>
    <row r="86" spans="1:18" ht="15.75" customHeight="1">
      <c r="A86" s="1245">
        <v>33</v>
      </c>
      <c r="B86" s="1333" t="str">
        <f t="shared" ref="B86" si="28">B84</f>
        <v>Ｒ７</v>
      </c>
      <c r="C86" s="1335"/>
      <c r="D86" s="1336"/>
      <c r="E86" s="1339"/>
      <c r="F86" s="1340"/>
      <c r="G86" s="1341"/>
      <c r="H86" s="1207"/>
      <c r="I86" s="1208"/>
      <c r="J86" s="1208"/>
      <c r="K86" s="1208"/>
      <c r="L86" s="1208"/>
      <c r="M86" s="1208"/>
      <c r="N86" s="1208"/>
      <c r="O86" s="1209"/>
      <c r="P86" s="1347"/>
      <c r="Q86" s="1345" t="s">
        <v>180</v>
      </c>
      <c r="R86" s="81"/>
    </row>
    <row r="87" spans="1:18" ht="15.75" customHeight="1">
      <c r="A87" s="1248"/>
      <c r="B87" s="1334"/>
      <c r="C87" s="1337"/>
      <c r="D87" s="1338"/>
      <c r="E87" s="1342"/>
      <c r="F87" s="1343"/>
      <c r="G87" s="1344"/>
      <c r="H87" s="1213"/>
      <c r="I87" s="1214"/>
      <c r="J87" s="1214"/>
      <c r="K87" s="1214"/>
      <c r="L87" s="1214"/>
      <c r="M87" s="1214"/>
      <c r="N87" s="1214"/>
      <c r="O87" s="1215"/>
      <c r="P87" s="1229"/>
      <c r="Q87" s="1346"/>
      <c r="R87" s="81"/>
    </row>
    <row r="88" spans="1:18" ht="15.75" customHeight="1">
      <c r="A88" s="1251">
        <v>34</v>
      </c>
      <c r="B88" s="1333" t="str">
        <f t="shared" ref="B88" si="29">B86</f>
        <v>Ｒ７</v>
      </c>
      <c r="C88" s="1335"/>
      <c r="D88" s="1336"/>
      <c r="E88" s="1339"/>
      <c r="F88" s="1340"/>
      <c r="G88" s="1341"/>
      <c r="H88" s="1207"/>
      <c r="I88" s="1208"/>
      <c r="J88" s="1208"/>
      <c r="K88" s="1208"/>
      <c r="L88" s="1208"/>
      <c r="M88" s="1208"/>
      <c r="N88" s="1208"/>
      <c r="O88" s="1209"/>
      <c r="P88" s="1347"/>
      <c r="Q88" s="1345" t="s">
        <v>180</v>
      </c>
      <c r="R88" s="81"/>
    </row>
    <row r="89" spans="1:18" ht="15.75" customHeight="1">
      <c r="A89" s="1251"/>
      <c r="B89" s="1334"/>
      <c r="C89" s="1337"/>
      <c r="D89" s="1338"/>
      <c r="E89" s="1342"/>
      <c r="F89" s="1343"/>
      <c r="G89" s="1344"/>
      <c r="H89" s="1213"/>
      <c r="I89" s="1214"/>
      <c r="J89" s="1214"/>
      <c r="K89" s="1214"/>
      <c r="L89" s="1214"/>
      <c r="M89" s="1214"/>
      <c r="N89" s="1214"/>
      <c r="O89" s="1215"/>
      <c r="P89" s="1229"/>
      <c r="Q89" s="1346"/>
      <c r="R89" s="81"/>
    </row>
    <row r="90" spans="1:18" ht="15.75" customHeight="1">
      <c r="A90" s="1245">
        <v>35</v>
      </c>
      <c r="B90" s="1333" t="str">
        <f t="shared" ref="B90" si="30">B88</f>
        <v>Ｒ７</v>
      </c>
      <c r="C90" s="1335"/>
      <c r="D90" s="1336"/>
      <c r="E90" s="1339"/>
      <c r="F90" s="1340"/>
      <c r="G90" s="1341"/>
      <c r="H90" s="1207"/>
      <c r="I90" s="1208"/>
      <c r="J90" s="1208"/>
      <c r="K90" s="1208"/>
      <c r="L90" s="1208"/>
      <c r="M90" s="1208"/>
      <c r="N90" s="1208"/>
      <c r="O90" s="1209"/>
      <c r="P90" s="1347"/>
      <c r="Q90" s="1345" t="s">
        <v>180</v>
      </c>
      <c r="R90" s="81"/>
    </row>
    <row r="91" spans="1:18" ht="15.75" customHeight="1">
      <c r="A91" s="1248"/>
      <c r="B91" s="1334"/>
      <c r="C91" s="1337"/>
      <c r="D91" s="1338"/>
      <c r="E91" s="1342"/>
      <c r="F91" s="1343"/>
      <c r="G91" s="1344"/>
      <c r="H91" s="1213"/>
      <c r="I91" s="1214"/>
      <c r="J91" s="1214"/>
      <c r="K91" s="1214"/>
      <c r="L91" s="1214"/>
      <c r="M91" s="1214"/>
      <c r="N91" s="1214"/>
      <c r="O91" s="1215"/>
      <c r="P91" s="1229"/>
      <c r="Q91" s="1346"/>
      <c r="R91" s="81"/>
    </row>
    <row r="92" spans="1:18" ht="15.75" customHeight="1">
      <c r="A92" s="1251">
        <v>36</v>
      </c>
      <c r="B92" s="1333" t="str">
        <f t="shared" ref="B92" si="31">B90</f>
        <v>Ｒ７</v>
      </c>
      <c r="C92" s="1335"/>
      <c r="D92" s="1336"/>
      <c r="E92" s="1339"/>
      <c r="F92" s="1340"/>
      <c r="G92" s="1341"/>
      <c r="H92" s="1207"/>
      <c r="I92" s="1208"/>
      <c r="J92" s="1208"/>
      <c r="K92" s="1208"/>
      <c r="L92" s="1208"/>
      <c r="M92" s="1208"/>
      <c r="N92" s="1208"/>
      <c r="O92" s="1209"/>
      <c r="P92" s="1347"/>
      <c r="Q92" s="1345" t="s">
        <v>180</v>
      </c>
      <c r="R92" s="81"/>
    </row>
    <row r="93" spans="1:18" ht="15.75" customHeight="1">
      <c r="A93" s="1251"/>
      <c r="B93" s="1334"/>
      <c r="C93" s="1337"/>
      <c r="D93" s="1338"/>
      <c r="E93" s="1342"/>
      <c r="F93" s="1343"/>
      <c r="G93" s="1344"/>
      <c r="H93" s="1213"/>
      <c r="I93" s="1214"/>
      <c r="J93" s="1214"/>
      <c r="K93" s="1214"/>
      <c r="L93" s="1214"/>
      <c r="M93" s="1214"/>
      <c r="N93" s="1214"/>
      <c r="O93" s="1215"/>
      <c r="P93" s="1229"/>
      <c r="Q93" s="1346"/>
      <c r="R93" s="81"/>
    </row>
    <row r="94" spans="1:18" ht="15.75" customHeight="1">
      <c r="A94" s="1245">
        <v>37</v>
      </c>
      <c r="B94" s="1333" t="str">
        <f t="shared" ref="B94" si="32">B92</f>
        <v>Ｒ７</v>
      </c>
      <c r="C94" s="1335"/>
      <c r="D94" s="1336"/>
      <c r="E94" s="1339"/>
      <c r="F94" s="1340"/>
      <c r="G94" s="1341"/>
      <c r="H94" s="1207"/>
      <c r="I94" s="1208"/>
      <c r="J94" s="1208"/>
      <c r="K94" s="1208"/>
      <c r="L94" s="1208"/>
      <c r="M94" s="1208"/>
      <c r="N94" s="1208"/>
      <c r="O94" s="1209"/>
      <c r="P94" s="1347"/>
      <c r="Q94" s="1345" t="s">
        <v>180</v>
      </c>
      <c r="R94" s="81"/>
    </row>
    <row r="95" spans="1:18" ht="15.75" customHeight="1">
      <c r="A95" s="1248"/>
      <c r="B95" s="1334"/>
      <c r="C95" s="1337"/>
      <c r="D95" s="1338"/>
      <c r="E95" s="1342"/>
      <c r="F95" s="1343"/>
      <c r="G95" s="1344"/>
      <c r="H95" s="1213"/>
      <c r="I95" s="1214"/>
      <c r="J95" s="1214"/>
      <c r="K95" s="1214"/>
      <c r="L95" s="1214"/>
      <c r="M95" s="1214"/>
      <c r="N95" s="1214"/>
      <c r="O95" s="1215"/>
      <c r="P95" s="1229"/>
      <c r="Q95" s="1346"/>
      <c r="R95" s="81"/>
    </row>
    <row r="96" spans="1:18" ht="15.75" customHeight="1">
      <c r="A96" s="1251">
        <v>38</v>
      </c>
      <c r="B96" s="1333" t="str">
        <f t="shared" ref="B96" si="33">B94</f>
        <v>Ｒ７</v>
      </c>
      <c r="C96" s="1335"/>
      <c r="D96" s="1336"/>
      <c r="E96" s="1339"/>
      <c r="F96" s="1340"/>
      <c r="G96" s="1341"/>
      <c r="H96" s="1207"/>
      <c r="I96" s="1208"/>
      <c r="J96" s="1208"/>
      <c r="K96" s="1208"/>
      <c r="L96" s="1208"/>
      <c r="M96" s="1208"/>
      <c r="N96" s="1208"/>
      <c r="O96" s="1209"/>
      <c r="P96" s="1347"/>
      <c r="Q96" s="1345" t="s">
        <v>180</v>
      </c>
      <c r="R96" s="81"/>
    </row>
    <row r="97" spans="1:20" ht="15.75" customHeight="1">
      <c r="A97" s="1251"/>
      <c r="B97" s="1334"/>
      <c r="C97" s="1337"/>
      <c r="D97" s="1338"/>
      <c r="E97" s="1342"/>
      <c r="F97" s="1343"/>
      <c r="G97" s="1344"/>
      <c r="H97" s="1213"/>
      <c r="I97" s="1214"/>
      <c r="J97" s="1214"/>
      <c r="K97" s="1214"/>
      <c r="L97" s="1214"/>
      <c r="M97" s="1214"/>
      <c r="N97" s="1214"/>
      <c r="O97" s="1215"/>
      <c r="P97" s="1229"/>
      <c r="Q97" s="1346"/>
      <c r="R97" s="81"/>
    </row>
    <row r="98" spans="1:20" ht="15.75" customHeight="1">
      <c r="A98" s="1245">
        <v>39</v>
      </c>
      <c r="B98" s="1333" t="str">
        <f t="shared" ref="B98" si="34">B96</f>
        <v>Ｒ７</v>
      </c>
      <c r="C98" s="1335"/>
      <c r="D98" s="1336"/>
      <c r="E98" s="1339"/>
      <c r="F98" s="1340"/>
      <c r="G98" s="1341"/>
      <c r="H98" s="1207"/>
      <c r="I98" s="1208"/>
      <c r="J98" s="1208"/>
      <c r="K98" s="1208"/>
      <c r="L98" s="1208"/>
      <c r="M98" s="1208"/>
      <c r="N98" s="1208"/>
      <c r="O98" s="1209"/>
      <c r="P98" s="1347"/>
      <c r="Q98" s="1345" t="s">
        <v>180</v>
      </c>
      <c r="R98" s="81"/>
    </row>
    <row r="99" spans="1:20" ht="15.75" customHeight="1">
      <c r="A99" s="1248"/>
      <c r="B99" s="1334"/>
      <c r="C99" s="1337"/>
      <c r="D99" s="1338"/>
      <c r="E99" s="1342"/>
      <c r="F99" s="1343"/>
      <c r="G99" s="1344"/>
      <c r="H99" s="1213"/>
      <c r="I99" s="1214"/>
      <c r="J99" s="1214"/>
      <c r="K99" s="1214"/>
      <c r="L99" s="1214"/>
      <c r="M99" s="1214"/>
      <c r="N99" s="1214"/>
      <c r="O99" s="1215"/>
      <c r="P99" s="1229"/>
      <c r="Q99" s="1346"/>
      <c r="R99" s="81"/>
    </row>
    <row r="100" spans="1:20" ht="15.75" customHeight="1">
      <c r="A100" s="1333">
        <v>40</v>
      </c>
      <c r="B100" s="1333" t="str">
        <f t="shared" ref="B100" si="35">B98</f>
        <v>Ｒ７</v>
      </c>
      <c r="C100" s="1335"/>
      <c r="D100" s="1336"/>
      <c r="E100" s="1339"/>
      <c r="F100" s="1340"/>
      <c r="G100" s="1341"/>
      <c r="H100" s="1207"/>
      <c r="I100" s="1208"/>
      <c r="J100" s="1208"/>
      <c r="K100" s="1208"/>
      <c r="L100" s="1208"/>
      <c r="M100" s="1208"/>
      <c r="N100" s="1208"/>
      <c r="O100" s="1209"/>
      <c r="P100" s="1347"/>
      <c r="Q100" s="1345" t="s">
        <v>180</v>
      </c>
      <c r="R100" s="81"/>
    </row>
    <row r="101" spans="1:20" ht="15.75" customHeight="1">
      <c r="A101" s="1334"/>
      <c r="B101" s="1334"/>
      <c r="C101" s="1337"/>
      <c r="D101" s="1338"/>
      <c r="E101" s="1342"/>
      <c r="F101" s="1343"/>
      <c r="G101" s="1344"/>
      <c r="H101" s="1213"/>
      <c r="I101" s="1214"/>
      <c r="J101" s="1214"/>
      <c r="K101" s="1214"/>
      <c r="L101" s="1214"/>
      <c r="M101" s="1214"/>
      <c r="N101" s="1214"/>
      <c r="O101" s="1215"/>
      <c r="P101" s="1229"/>
      <c r="Q101" s="1346"/>
      <c r="R101" s="81"/>
    </row>
    <row r="102" spans="1:20">
      <c r="A102" s="154" t="s">
        <v>108</v>
      </c>
      <c r="B102" s="1350" t="s">
        <v>556</v>
      </c>
      <c r="C102" s="1350"/>
      <c r="D102" s="1350"/>
      <c r="E102" s="1350"/>
      <c r="F102" s="1350"/>
      <c r="G102" s="1350"/>
      <c r="H102" s="1350"/>
      <c r="I102" s="1350"/>
      <c r="J102" s="1350"/>
      <c r="K102" s="1350"/>
      <c r="L102" s="1350"/>
      <c r="M102" s="1350"/>
      <c r="N102" s="1350"/>
      <c r="O102" s="1350"/>
      <c r="P102" s="1350"/>
      <c r="Q102" s="195"/>
      <c r="R102" s="147"/>
    </row>
    <row r="103" spans="1:20" ht="15.75" customHeight="1">
      <c r="A103" s="154" t="s">
        <v>109</v>
      </c>
      <c r="B103" s="1350" t="s">
        <v>123</v>
      </c>
      <c r="C103" s="1350"/>
      <c r="D103" s="1350"/>
      <c r="E103" s="1350"/>
      <c r="F103" s="1350"/>
      <c r="G103" s="1350"/>
      <c r="H103" s="1350"/>
      <c r="I103" s="1350"/>
      <c r="J103" s="1350"/>
      <c r="K103" s="1350"/>
      <c r="L103" s="1350"/>
      <c r="M103" s="1350"/>
      <c r="N103" s="1350"/>
      <c r="O103" s="1350"/>
      <c r="P103" s="1350"/>
      <c r="Q103" s="1350"/>
      <c r="R103" s="147"/>
    </row>
    <row r="104" spans="1:20" ht="15.75" customHeight="1">
      <c r="A104" s="155"/>
      <c r="B104" s="155"/>
      <c r="C104" s="155"/>
      <c r="D104" s="155"/>
      <c r="E104" s="155"/>
      <c r="F104" s="155"/>
      <c r="G104" s="155"/>
      <c r="H104" s="155"/>
      <c r="I104" s="155"/>
      <c r="J104" s="155"/>
      <c r="K104" s="155"/>
      <c r="L104" s="155"/>
      <c r="M104" s="155"/>
      <c r="N104" s="155"/>
      <c r="O104" s="155"/>
      <c r="P104" s="155"/>
      <c r="Q104" s="155"/>
    </row>
    <row r="105" spans="1:20" ht="15.75" customHeight="1">
      <c r="A105" s="943" t="str">
        <f>CONCATENATE("（様式-",INDEX(発注者入力シート!$B$27:$G$31,MATCH(発注者入力シート!L6,発注者入力シート!$C$27:$C$31,0),4),"-２）")</f>
        <v>（様式-２-２）</v>
      </c>
      <c r="B105" s="943"/>
      <c r="C105" s="943"/>
      <c r="D105" s="943"/>
      <c r="E105" s="943"/>
      <c r="F105" s="943"/>
      <c r="Q105" s="141" t="s">
        <v>813</v>
      </c>
      <c r="R105" s="141"/>
      <c r="S105" s="3" t="s">
        <v>429</v>
      </c>
    </row>
    <row r="106" spans="1:20" ht="15.75" customHeight="1">
      <c r="A106" s="943" t="str">
        <f>CONCATENATE("評価項目",INDEX(発注者入力シート!$B$27:$G$31,MATCH(発注者入力シート!L6,発注者入力シート!$C$27:$C$31,0),5),"-",INDEX(発注者入力シート!$B$27:$G$31,MATCH(発注者入力シート!L6,発注者入力シート!$C$27:$C$31,0),6))</f>
        <v>評価項目（１）-①</v>
      </c>
      <c r="B106" s="943"/>
      <c r="C106" s="943"/>
      <c r="D106" s="943"/>
      <c r="E106" s="943"/>
      <c r="Q106" s="141" t="str">
        <f>Q2</f>
        <v>【令和７年度完成工事分】</v>
      </c>
      <c r="S106" s="3" t="s">
        <v>430</v>
      </c>
    </row>
    <row r="107" spans="1:20" ht="15.75" customHeight="1">
      <c r="A107" s="1206" t="s">
        <v>179</v>
      </c>
      <c r="B107" s="1206"/>
      <c r="C107" s="1206"/>
      <c r="D107" s="1206"/>
      <c r="E107" s="1206"/>
      <c r="F107" s="1206"/>
      <c r="G107" s="1206"/>
      <c r="H107" s="1206"/>
      <c r="I107" s="1206"/>
      <c r="J107" s="1206"/>
      <c r="K107" s="1206"/>
      <c r="L107" s="1206"/>
      <c r="M107" s="1206"/>
      <c r="N107" s="1206"/>
      <c r="O107" s="1206"/>
      <c r="P107" s="1206"/>
      <c r="Q107" s="1206"/>
      <c r="R107" s="142"/>
      <c r="S107" s="107"/>
      <c r="T107" s="3" t="s">
        <v>437</v>
      </c>
    </row>
    <row r="108" spans="1:20" ht="15.75" customHeight="1">
      <c r="A108" s="142"/>
      <c r="B108" s="142"/>
      <c r="C108" s="142"/>
      <c r="D108" s="142"/>
      <c r="E108" s="142"/>
      <c r="F108" s="142"/>
      <c r="G108" s="142"/>
      <c r="H108" s="142"/>
      <c r="I108" s="142"/>
      <c r="J108" s="142"/>
      <c r="K108" s="142"/>
      <c r="L108" s="142"/>
      <c r="M108" s="142"/>
      <c r="N108" s="142"/>
      <c r="O108" s="142"/>
      <c r="P108" s="142"/>
      <c r="Q108" s="142"/>
      <c r="R108" s="142"/>
      <c r="S108" s="102"/>
      <c r="T108" s="3" t="s">
        <v>432</v>
      </c>
    </row>
    <row r="109" spans="1:20" ht="15.75" customHeight="1">
      <c r="D109" s="1203" t="s">
        <v>880</v>
      </c>
      <c r="E109" s="1203"/>
      <c r="F109" s="1202" t="str">
        <f>IF(企業入力シート!C5="","",企業入力シート!C5)</f>
        <v>○○共同企業体</v>
      </c>
      <c r="G109" s="1202"/>
      <c r="H109" s="1202"/>
      <c r="I109" s="1202"/>
      <c r="J109" s="1202"/>
      <c r="K109" s="1202"/>
      <c r="L109" s="1202"/>
      <c r="M109" s="1202"/>
      <c r="N109" s="1202"/>
      <c r="O109" s="1202"/>
      <c r="P109" s="1202"/>
      <c r="Q109" s="1202"/>
      <c r="R109" s="2"/>
    </row>
    <row r="110" spans="1:20" ht="15.75" customHeight="1">
      <c r="D110" s="1332" t="s">
        <v>882</v>
      </c>
      <c r="E110" s="1332"/>
      <c r="F110" s="1202" t="str">
        <f>IF(企業入力シート!C14="","",企業入力シート!C14)</f>
        <v>○○建設</v>
      </c>
      <c r="G110" s="1202"/>
      <c r="H110" s="1202"/>
      <c r="I110" s="1202"/>
      <c r="J110" s="1202"/>
      <c r="K110" s="1202"/>
      <c r="L110" s="1202"/>
      <c r="M110" s="1202"/>
      <c r="N110" s="1202"/>
      <c r="O110" s="1202"/>
      <c r="P110" s="1202"/>
      <c r="Q110" s="1202"/>
      <c r="S110" s="3" t="s">
        <v>433</v>
      </c>
    </row>
    <row r="111" spans="1:20" ht="15.75" customHeight="1">
      <c r="S111" s="104"/>
      <c r="T111" s="3" t="s">
        <v>434</v>
      </c>
    </row>
    <row r="112" spans="1:20" ht="15.75" customHeight="1">
      <c r="A112" s="143" t="s">
        <v>21</v>
      </c>
      <c r="B112" s="144" t="s">
        <v>23</v>
      </c>
      <c r="C112" s="1246" t="s">
        <v>25</v>
      </c>
      <c r="D112" s="1246"/>
      <c r="E112" s="1245" t="s">
        <v>26</v>
      </c>
      <c r="F112" s="1246"/>
      <c r="G112" s="1247"/>
      <c r="H112" s="1245" t="s">
        <v>27</v>
      </c>
      <c r="I112" s="1246"/>
      <c r="J112" s="1246"/>
      <c r="K112" s="1246"/>
      <c r="L112" s="1246"/>
      <c r="M112" s="1246"/>
      <c r="N112" s="1246"/>
      <c r="O112" s="1247"/>
      <c r="P112" s="1245" t="s">
        <v>112</v>
      </c>
      <c r="Q112" s="1247"/>
      <c r="R112" s="81"/>
      <c r="S112" s="105"/>
      <c r="T112" s="3" t="s">
        <v>432</v>
      </c>
    </row>
    <row r="113" spans="1:19" ht="15.75" customHeight="1">
      <c r="A113" s="145" t="s">
        <v>22</v>
      </c>
      <c r="B113" s="146" t="s">
        <v>24</v>
      </c>
      <c r="C113" s="936"/>
      <c r="D113" s="936"/>
      <c r="E113" s="1351" t="s">
        <v>828</v>
      </c>
      <c r="F113" s="1352"/>
      <c r="G113" s="1353"/>
      <c r="H113" s="1248"/>
      <c r="I113" s="1249"/>
      <c r="J113" s="1249"/>
      <c r="K113" s="1249"/>
      <c r="L113" s="1249"/>
      <c r="M113" s="1249"/>
      <c r="N113" s="1249"/>
      <c r="O113" s="1250"/>
      <c r="P113" s="1251" t="s">
        <v>111</v>
      </c>
      <c r="Q113" s="1252"/>
      <c r="R113" s="81"/>
    </row>
    <row r="114" spans="1:19" ht="15.75" customHeight="1">
      <c r="A114" s="1245">
        <v>41</v>
      </c>
      <c r="B114" s="1333" t="str">
        <f>B100</f>
        <v>Ｒ７</v>
      </c>
      <c r="C114" s="1335"/>
      <c r="D114" s="1336"/>
      <c r="E114" s="1339"/>
      <c r="F114" s="1340"/>
      <c r="G114" s="1341"/>
      <c r="H114" s="1207"/>
      <c r="I114" s="1208"/>
      <c r="J114" s="1208"/>
      <c r="K114" s="1208"/>
      <c r="L114" s="1208"/>
      <c r="M114" s="1208"/>
      <c r="N114" s="1208"/>
      <c r="O114" s="1209"/>
      <c r="P114" s="1347"/>
      <c r="Q114" s="1345" t="s">
        <v>180</v>
      </c>
      <c r="R114" s="81"/>
      <c r="S114" s="109" t="s">
        <v>435</v>
      </c>
    </row>
    <row r="115" spans="1:19" ht="15.75" customHeight="1">
      <c r="A115" s="1248"/>
      <c r="B115" s="1334"/>
      <c r="C115" s="1337"/>
      <c r="D115" s="1338"/>
      <c r="E115" s="1342"/>
      <c r="F115" s="1343"/>
      <c r="G115" s="1344"/>
      <c r="H115" s="1213"/>
      <c r="I115" s="1214"/>
      <c r="J115" s="1214"/>
      <c r="K115" s="1214"/>
      <c r="L115" s="1214"/>
      <c r="M115" s="1214"/>
      <c r="N115" s="1214"/>
      <c r="O115" s="1215"/>
      <c r="P115" s="1229"/>
      <c r="Q115" s="1346"/>
      <c r="R115" s="81"/>
      <c r="S115" s="109" t="s">
        <v>436</v>
      </c>
    </row>
    <row r="116" spans="1:19" ht="15.75" customHeight="1">
      <c r="A116" s="1251">
        <v>42</v>
      </c>
      <c r="B116" s="1333" t="str">
        <f>B114</f>
        <v>Ｒ７</v>
      </c>
      <c r="C116" s="1335"/>
      <c r="D116" s="1336"/>
      <c r="E116" s="1339"/>
      <c r="F116" s="1340"/>
      <c r="G116" s="1341"/>
      <c r="H116" s="1207"/>
      <c r="I116" s="1208"/>
      <c r="J116" s="1208"/>
      <c r="K116" s="1208"/>
      <c r="L116" s="1208"/>
      <c r="M116" s="1208"/>
      <c r="N116" s="1208"/>
      <c r="O116" s="1209"/>
      <c r="P116" s="1347"/>
      <c r="Q116" s="1345" t="s">
        <v>180</v>
      </c>
      <c r="R116" s="81"/>
    </row>
    <row r="117" spans="1:19" ht="15.75" customHeight="1">
      <c r="A117" s="1251"/>
      <c r="B117" s="1334"/>
      <c r="C117" s="1337"/>
      <c r="D117" s="1338"/>
      <c r="E117" s="1342"/>
      <c r="F117" s="1343"/>
      <c r="G117" s="1344"/>
      <c r="H117" s="1213"/>
      <c r="I117" s="1214"/>
      <c r="J117" s="1214"/>
      <c r="K117" s="1214"/>
      <c r="L117" s="1214"/>
      <c r="M117" s="1214"/>
      <c r="N117" s="1214"/>
      <c r="O117" s="1215"/>
      <c r="P117" s="1229"/>
      <c r="Q117" s="1346"/>
      <c r="R117" s="81"/>
    </row>
    <row r="118" spans="1:19" ht="15.75" customHeight="1">
      <c r="A118" s="1245">
        <v>43</v>
      </c>
      <c r="B118" s="1333" t="str">
        <f t="shared" ref="B118" si="36">B116</f>
        <v>Ｒ７</v>
      </c>
      <c r="C118" s="1335"/>
      <c r="D118" s="1336"/>
      <c r="E118" s="1339"/>
      <c r="F118" s="1340"/>
      <c r="G118" s="1341"/>
      <c r="H118" s="1207"/>
      <c r="I118" s="1208"/>
      <c r="J118" s="1208"/>
      <c r="K118" s="1208"/>
      <c r="L118" s="1208"/>
      <c r="M118" s="1208"/>
      <c r="N118" s="1208"/>
      <c r="O118" s="1209"/>
      <c r="P118" s="1347"/>
      <c r="Q118" s="1345" t="s">
        <v>180</v>
      </c>
      <c r="R118" s="81"/>
    </row>
    <row r="119" spans="1:19" ht="15.75" customHeight="1">
      <c r="A119" s="1248"/>
      <c r="B119" s="1334"/>
      <c r="C119" s="1337"/>
      <c r="D119" s="1338"/>
      <c r="E119" s="1342"/>
      <c r="F119" s="1343"/>
      <c r="G119" s="1344"/>
      <c r="H119" s="1213"/>
      <c r="I119" s="1214"/>
      <c r="J119" s="1214"/>
      <c r="K119" s="1214"/>
      <c r="L119" s="1214"/>
      <c r="M119" s="1214"/>
      <c r="N119" s="1214"/>
      <c r="O119" s="1215"/>
      <c r="P119" s="1229"/>
      <c r="Q119" s="1346"/>
      <c r="R119" s="81"/>
    </row>
    <row r="120" spans="1:19" ht="15.75" customHeight="1">
      <c r="A120" s="1251">
        <v>44</v>
      </c>
      <c r="B120" s="1333" t="str">
        <f t="shared" ref="B120" si="37">B118</f>
        <v>Ｒ７</v>
      </c>
      <c r="C120" s="1335"/>
      <c r="D120" s="1336"/>
      <c r="E120" s="1339"/>
      <c r="F120" s="1340"/>
      <c r="G120" s="1341"/>
      <c r="H120" s="1207"/>
      <c r="I120" s="1208"/>
      <c r="J120" s="1208"/>
      <c r="K120" s="1208"/>
      <c r="L120" s="1208"/>
      <c r="M120" s="1208"/>
      <c r="N120" s="1208"/>
      <c r="O120" s="1209"/>
      <c r="P120" s="1347"/>
      <c r="Q120" s="1345" t="s">
        <v>180</v>
      </c>
      <c r="R120" s="81"/>
    </row>
    <row r="121" spans="1:19" ht="15.75" customHeight="1">
      <c r="A121" s="1251"/>
      <c r="B121" s="1334"/>
      <c r="C121" s="1337"/>
      <c r="D121" s="1338"/>
      <c r="E121" s="1342"/>
      <c r="F121" s="1343"/>
      <c r="G121" s="1344"/>
      <c r="H121" s="1213"/>
      <c r="I121" s="1214"/>
      <c r="J121" s="1214"/>
      <c r="K121" s="1214"/>
      <c r="L121" s="1214"/>
      <c r="M121" s="1214"/>
      <c r="N121" s="1214"/>
      <c r="O121" s="1215"/>
      <c r="P121" s="1229"/>
      <c r="Q121" s="1346"/>
      <c r="R121" s="81"/>
    </row>
    <row r="122" spans="1:19" ht="15.75" customHeight="1">
      <c r="A122" s="1245">
        <v>45</v>
      </c>
      <c r="B122" s="1333" t="str">
        <f t="shared" ref="B122" si="38">B120</f>
        <v>Ｒ７</v>
      </c>
      <c r="C122" s="1335"/>
      <c r="D122" s="1336"/>
      <c r="E122" s="1339"/>
      <c r="F122" s="1340"/>
      <c r="G122" s="1341"/>
      <c r="H122" s="1207"/>
      <c r="I122" s="1208"/>
      <c r="J122" s="1208"/>
      <c r="K122" s="1208"/>
      <c r="L122" s="1208"/>
      <c r="M122" s="1208"/>
      <c r="N122" s="1208"/>
      <c r="O122" s="1209"/>
      <c r="P122" s="1347"/>
      <c r="Q122" s="1345" t="s">
        <v>180</v>
      </c>
      <c r="R122" s="81"/>
    </row>
    <row r="123" spans="1:19" ht="15.75" customHeight="1">
      <c r="A123" s="1248"/>
      <c r="B123" s="1334"/>
      <c r="C123" s="1337"/>
      <c r="D123" s="1338"/>
      <c r="E123" s="1342"/>
      <c r="F123" s="1343"/>
      <c r="G123" s="1344"/>
      <c r="H123" s="1213"/>
      <c r="I123" s="1214"/>
      <c r="J123" s="1214"/>
      <c r="K123" s="1214"/>
      <c r="L123" s="1214"/>
      <c r="M123" s="1214"/>
      <c r="N123" s="1214"/>
      <c r="O123" s="1215"/>
      <c r="P123" s="1229"/>
      <c r="Q123" s="1346"/>
      <c r="R123" s="81"/>
    </row>
    <row r="124" spans="1:19" ht="15.75" customHeight="1">
      <c r="A124" s="1251">
        <v>46</v>
      </c>
      <c r="B124" s="1333" t="str">
        <f t="shared" ref="B124" si="39">B122</f>
        <v>Ｒ７</v>
      </c>
      <c r="C124" s="1335"/>
      <c r="D124" s="1336"/>
      <c r="E124" s="1339"/>
      <c r="F124" s="1340"/>
      <c r="G124" s="1341"/>
      <c r="H124" s="1207"/>
      <c r="I124" s="1208"/>
      <c r="J124" s="1208"/>
      <c r="K124" s="1208"/>
      <c r="L124" s="1208"/>
      <c r="M124" s="1208"/>
      <c r="N124" s="1208"/>
      <c r="O124" s="1209"/>
      <c r="P124" s="1347"/>
      <c r="Q124" s="1345" t="s">
        <v>180</v>
      </c>
      <c r="R124" s="81"/>
    </row>
    <row r="125" spans="1:19" ht="15.75" customHeight="1">
      <c r="A125" s="1251"/>
      <c r="B125" s="1334"/>
      <c r="C125" s="1337"/>
      <c r="D125" s="1338"/>
      <c r="E125" s="1342"/>
      <c r="F125" s="1343"/>
      <c r="G125" s="1344"/>
      <c r="H125" s="1213"/>
      <c r="I125" s="1214"/>
      <c r="J125" s="1214"/>
      <c r="K125" s="1214"/>
      <c r="L125" s="1214"/>
      <c r="M125" s="1214"/>
      <c r="N125" s="1214"/>
      <c r="O125" s="1215"/>
      <c r="P125" s="1229"/>
      <c r="Q125" s="1346"/>
      <c r="R125" s="81"/>
    </row>
    <row r="126" spans="1:19" ht="15.75" customHeight="1">
      <c r="A126" s="1245">
        <v>47</v>
      </c>
      <c r="B126" s="1333" t="str">
        <f t="shared" ref="B126" si="40">B124</f>
        <v>Ｒ７</v>
      </c>
      <c r="C126" s="1335"/>
      <c r="D126" s="1336"/>
      <c r="E126" s="1339"/>
      <c r="F126" s="1340"/>
      <c r="G126" s="1341"/>
      <c r="H126" s="1207"/>
      <c r="I126" s="1208"/>
      <c r="J126" s="1208"/>
      <c r="K126" s="1208"/>
      <c r="L126" s="1208"/>
      <c r="M126" s="1208"/>
      <c r="N126" s="1208"/>
      <c r="O126" s="1209"/>
      <c r="P126" s="1347"/>
      <c r="Q126" s="1345" t="s">
        <v>180</v>
      </c>
      <c r="R126" s="81"/>
    </row>
    <row r="127" spans="1:19" ht="15.75" customHeight="1">
      <c r="A127" s="1248"/>
      <c r="B127" s="1334"/>
      <c r="C127" s="1337"/>
      <c r="D127" s="1338"/>
      <c r="E127" s="1342"/>
      <c r="F127" s="1343"/>
      <c r="G127" s="1344"/>
      <c r="H127" s="1213"/>
      <c r="I127" s="1214"/>
      <c r="J127" s="1214"/>
      <c r="K127" s="1214"/>
      <c r="L127" s="1214"/>
      <c r="M127" s="1214"/>
      <c r="N127" s="1214"/>
      <c r="O127" s="1215"/>
      <c r="P127" s="1229"/>
      <c r="Q127" s="1346"/>
      <c r="R127" s="81"/>
    </row>
    <row r="128" spans="1:19" ht="15.75" customHeight="1">
      <c r="A128" s="1251">
        <v>48</v>
      </c>
      <c r="B128" s="1333" t="str">
        <f t="shared" ref="B128" si="41">B126</f>
        <v>Ｒ７</v>
      </c>
      <c r="C128" s="1335"/>
      <c r="D128" s="1336"/>
      <c r="E128" s="1339"/>
      <c r="F128" s="1340"/>
      <c r="G128" s="1341"/>
      <c r="H128" s="1207"/>
      <c r="I128" s="1208"/>
      <c r="J128" s="1208"/>
      <c r="K128" s="1208"/>
      <c r="L128" s="1208"/>
      <c r="M128" s="1208"/>
      <c r="N128" s="1208"/>
      <c r="O128" s="1209"/>
      <c r="P128" s="1347"/>
      <c r="Q128" s="1345" t="s">
        <v>180</v>
      </c>
      <c r="R128" s="81"/>
    </row>
    <row r="129" spans="1:18" ht="15.75" customHeight="1">
      <c r="A129" s="1251"/>
      <c r="B129" s="1334"/>
      <c r="C129" s="1337"/>
      <c r="D129" s="1338"/>
      <c r="E129" s="1342"/>
      <c r="F129" s="1343"/>
      <c r="G129" s="1344"/>
      <c r="H129" s="1213"/>
      <c r="I129" s="1214"/>
      <c r="J129" s="1214"/>
      <c r="K129" s="1214"/>
      <c r="L129" s="1214"/>
      <c r="M129" s="1214"/>
      <c r="N129" s="1214"/>
      <c r="O129" s="1215"/>
      <c r="P129" s="1229"/>
      <c r="Q129" s="1346"/>
      <c r="R129" s="81"/>
    </row>
    <row r="130" spans="1:18" ht="15.75" customHeight="1">
      <c r="A130" s="1245">
        <v>49</v>
      </c>
      <c r="B130" s="1333" t="str">
        <f t="shared" ref="B130" si="42">B128</f>
        <v>Ｒ７</v>
      </c>
      <c r="C130" s="1335"/>
      <c r="D130" s="1336"/>
      <c r="E130" s="1339"/>
      <c r="F130" s="1340"/>
      <c r="G130" s="1341"/>
      <c r="H130" s="1207"/>
      <c r="I130" s="1208"/>
      <c r="J130" s="1208"/>
      <c r="K130" s="1208"/>
      <c r="L130" s="1208"/>
      <c r="M130" s="1208"/>
      <c r="N130" s="1208"/>
      <c r="O130" s="1209"/>
      <c r="P130" s="1347"/>
      <c r="Q130" s="1345" t="s">
        <v>180</v>
      </c>
      <c r="R130" s="81"/>
    </row>
    <row r="131" spans="1:18" ht="15.75" customHeight="1">
      <c r="A131" s="1248"/>
      <c r="B131" s="1334"/>
      <c r="C131" s="1337"/>
      <c r="D131" s="1338"/>
      <c r="E131" s="1342"/>
      <c r="F131" s="1343"/>
      <c r="G131" s="1344"/>
      <c r="H131" s="1213"/>
      <c r="I131" s="1214"/>
      <c r="J131" s="1214"/>
      <c r="K131" s="1214"/>
      <c r="L131" s="1214"/>
      <c r="M131" s="1214"/>
      <c r="N131" s="1214"/>
      <c r="O131" s="1215"/>
      <c r="P131" s="1229"/>
      <c r="Q131" s="1346"/>
      <c r="R131" s="81"/>
    </row>
    <row r="132" spans="1:18" ht="15.75" customHeight="1">
      <c r="A132" s="1251">
        <v>50</v>
      </c>
      <c r="B132" s="1333" t="str">
        <f t="shared" ref="B132" si="43">B130</f>
        <v>Ｒ７</v>
      </c>
      <c r="C132" s="1335"/>
      <c r="D132" s="1336"/>
      <c r="E132" s="1339"/>
      <c r="F132" s="1340"/>
      <c r="G132" s="1341"/>
      <c r="H132" s="1207"/>
      <c r="I132" s="1208"/>
      <c r="J132" s="1208"/>
      <c r="K132" s="1208"/>
      <c r="L132" s="1208"/>
      <c r="M132" s="1208"/>
      <c r="N132" s="1208"/>
      <c r="O132" s="1209"/>
      <c r="P132" s="1347"/>
      <c r="Q132" s="1345" t="s">
        <v>180</v>
      </c>
      <c r="R132" s="81"/>
    </row>
    <row r="133" spans="1:18" ht="15.75" customHeight="1">
      <c r="A133" s="1251"/>
      <c r="B133" s="1334"/>
      <c r="C133" s="1337"/>
      <c r="D133" s="1338"/>
      <c r="E133" s="1342"/>
      <c r="F133" s="1343"/>
      <c r="G133" s="1344"/>
      <c r="H133" s="1213"/>
      <c r="I133" s="1214"/>
      <c r="J133" s="1214"/>
      <c r="K133" s="1214"/>
      <c r="L133" s="1214"/>
      <c r="M133" s="1214"/>
      <c r="N133" s="1214"/>
      <c r="O133" s="1215"/>
      <c r="P133" s="1229"/>
      <c r="Q133" s="1346"/>
      <c r="R133" s="81"/>
    </row>
    <row r="134" spans="1:18" ht="15.75" customHeight="1">
      <c r="A134" s="1245">
        <v>51</v>
      </c>
      <c r="B134" s="1333" t="str">
        <f t="shared" ref="B134" si="44">B132</f>
        <v>Ｒ７</v>
      </c>
      <c r="C134" s="1335"/>
      <c r="D134" s="1336"/>
      <c r="E134" s="1339"/>
      <c r="F134" s="1340"/>
      <c r="G134" s="1341"/>
      <c r="H134" s="1207"/>
      <c r="I134" s="1208"/>
      <c r="J134" s="1208"/>
      <c r="K134" s="1208"/>
      <c r="L134" s="1208"/>
      <c r="M134" s="1208"/>
      <c r="N134" s="1208"/>
      <c r="O134" s="1209"/>
      <c r="P134" s="1347"/>
      <c r="Q134" s="1345" t="s">
        <v>180</v>
      </c>
      <c r="R134" s="81"/>
    </row>
    <row r="135" spans="1:18" ht="15.75" customHeight="1">
      <c r="A135" s="1248"/>
      <c r="B135" s="1334"/>
      <c r="C135" s="1337"/>
      <c r="D135" s="1338"/>
      <c r="E135" s="1342"/>
      <c r="F135" s="1343"/>
      <c r="G135" s="1344"/>
      <c r="H135" s="1213"/>
      <c r="I135" s="1214"/>
      <c r="J135" s="1214"/>
      <c r="K135" s="1214"/>
      <c r="L135" s="1214"/>
      <c r="M135" s="1214"/>
      <c r="N135" s="1214"/>
      <c r="O135" s="1215"/>
      <c r="P135" s="1229"/>
      <c r="Q135" s="1346"/>
      <c r="R135" s="81"/>
    </row>
    <row r="136" spans="1:18" ht="15.75" customHeight="1">
      <c r="A136" s="1251">
        <v>52</v>
      </c>
      <c r="B136" s="1333" t="str">
        <f t="shared" ref="B136" si="45">B134</f>
        <v>Ｒ７</v>
      </c>
      <c r="C136" s="1335"/>
      <c r="D136" s="1336"/>
      <c r="E136" s="1339"/>
      <c r="F136" s="1340"/>
      <c r="G136" s="1341"/>
      <c r="H136" s="1207"/>
      <c r="I136" s="1208"/>
      <c r="J136" s="1208"/>
      <c r="K136" s="1208"/>
      <c r="L136" s="1208"/>
      <c r="M136" s="1208"/>
      <c r="N136" s="1208"/>
      <c r="O136" s="1209"/>
      <c r="P136" s="1347"/>
      <c r="Q136" s="1345" t="s">
        <v>180</v>
      </c>
      <c r="R136" s="81"/>
    </row>
    <row r="137" spans="1:18" ht="15.75" customHeight="1">
      <c r="A137" s="1251"/>
      <c r="B137" s="1334"/>
      <c r="C137" s="1337"/>
      <c r="D137" s="1338"/>
      <c r="E137" s="1342"/>
      <c r="F137" s="1343"/>
      <c r="G137" s="1344"/>
      <c r="H137" s="1213"/>
      <c r="I137" s="1214"/>
      <c r="J137" s="1214"/>
      <c r="K137" s="1214"/>
      <c r="L137" s="1214"/>
      <c r="M137" s="1214"/>
      <c r="N137" s="1214"/>
      <c r="O137" s="1215"/>
      <c r="P137" s="1229"/>
      <c r="Q137" s="1346"/>
      <c r="R137" s="81"/>
    </row>
    <row r="138" spans="1:18" ht="15.75" customHeight="1">
      <c r="A138" s="1245">
        <v>53</v>
      </c>
      <c r="B138" s="1333" t="str">
        <f t="shared" ref="B138" si="46">B136</f>
        <v>Ｒ７</v>
      </c>
      <c r="C138" s="1335"/>
      <c r="D138" s="1336"/>
      <c r="E138" s="1339"/>
      <c r="F138" s="1340"/>
      <c r="G138" s="1341"/>
      <c r="H138" s="1207"/>
      <c r="I138" s="1208"/>
      <c r="J138" s="1208"/>
      <c r="K138" s="1208"/>
      <c r="L138" s="1208"/>
      <c r="M138" s="1208"/>
      <c r="N138" s="1208"/>
      <c r="O138" s="1209"/>
      <c r="P138" s="1347"/>
      <c r="Q138" s="1345" t="s">
        <v>180</v>
      </c>
      <c r="R138" s="81"/>
    </row>
    <row r="139" spans="1:18" ht="15.75" customHeight="1">
      <c r="A139" s="1248"/>
      <c r="B139" s="1334"/>
      <c r="C139" s="1337"/>
      <c r="D139" s="1338"/>
      <c r="E139" s="1342"/>
      <c r="F139" s="1343"/>
      <c r="G139" s="1344"/>
      <c r="H139" s="1213"/>
      <c r="I139" s="1214"/>
      <c r="J139" s="1214"/>
      <c r="K139" s="1214"/>
      <c r="L139" s="1214"/>
      <c r="M139" s="1214"/>
      <c r="N139" s="1214"/>
      <c r="O139" s="1215"/>
      <c r="P139" s="1229"/>
      <c r="Q139" s="1346"/>
      <c r="R139" s="81"/>
    </row>
    <row r="140" spans="1:18" ht="15.75" customHeight="1">
      <c r="A140" s="1251">
        <v>54</v>
      </c>
      <c r="B140" s="1333" t="str">
        <f t="shared" ref="B140" si="47">B138</f>
        <v>Ｒ７</v>
      </c>
      <c r="C140" s="1335"/>
      <c r="D140" s="1336"/>
      <c r="E140" s="1339"/>
      <c r="F140" s="1340"/>
      <c r="G140" s="1341"/>
      <c r="H140" s="1207"/>
      <c r="I140" s="1208"/>
      <c r="J140" s="1208"/>
      <c r="K140" s="1208"/>
      <c r="L140" s="1208"/>
      <c r="M140" s="1208"/>
      <c r="N140" s="1208"/>
      <c r="O140" s="1209"/>
      <c r="P140" s="1347"/>
      <c r="Q140" s="1345" t="s">
        <v>180</v>
      </c>
      <c r="R140" s="81"/>
    </row>
    <row r="141" spans="1:18" ht="15.75" customHeight="1">
      <c r="A141" s="1251"/>
      <c r="B141" s="1334"/>
      <c r="C141" s="1337"/>
      <c r="D141" s="1338"/>
      <c r="E141" s="1342"/>
      <c r="F141" s="1343"/>
      <c r="G141" s="1344"/>
      <c r="H141" s="1213"/>
      <c r="I141" s="1214"/>
      <c r="J141" s="1214"/>
      <c r="K141" s="1214"/>
      <c r="L141" s="1214"/>
      <c r="M141" s="1214"/>
      <c r="N141" s="1214"/>
      <c r="O141" s="1215"/>
      <c r="P141" s="1229"/>
      <c r="Q141" s="1346"/>
      <c r="R141" s="81"/>
    </row>
    <row r="142" spans="1:18" ht="15.75" customHeight="1">
      <c r="A142" s="1245">
        <v>55</v>
      </c>
      <c r="B142" s="1333" t="str">
        <f t="shared" ref="B142" si="48">B140</f>
        <v>Ｒ７</v>
      </c>
      <c r="C142" s="1335"/>
      <c r="D142" s="1336"/>
      <c r="E142" s="1339"/>
      <c r="F142" s="1340"/>
      <c r="G142" s="1341"/>
      <c r="H142" s="1207"/>
      <c r="I142" s="1208"/>
      <c r="J142" s="1208"/>
      <c r="K142" s="1208"/>
      <c r="L142" s="1208"/>
      <c r="M142" s="1208"/>
      <c r="N142" s="1208"/>
      <c r="O142" s="1209"/>
      <c r="P142" s="1347"/>
      <c r="Q142" s="1345" t="s">
        <v>180</v>
      </c>
      <c r="R142" s="81"/>
    </row>
    <row r="143" spans="1:18" ht="15.75" customHeight="1">
      <c r="A143" s="1248"/>
      <c r="B143" s="1334"/>
      <c r="C143" s="1337"/>
      <c r="D143" s="1338"/>
      <c r="E143" s="1342"/>
      <c r="F143" s="1343"/>
      <c r="G143" s="1344"/>
      <c r="H143" s="1213"/>
      <c r="I143" s="1214"/>
      <c r="J143" s="1214"/>
      <c r="K143" s="1214"/>
      <c r="L143" s="1214"/>
      <c r="M143" s="1214"/>
      <c r="N143" s="1214"/>
      <c r="O143" s="1215"/>
      <c r="P143" s="1229"/>
      <c r="Q143" s="1346"/>
      <c r="R143" s="81"/>
    </row>
    <row r="144" spans="1:18" ht="15.75" customHeight="1">
      <c r="A144" s="1251">
        <v>56</v>
      </c>
      <c r="B144" s="1333" t="str">
        <f t="shared" ref="B144" si="49">B142</f>
        <v>Ｒ７</v>
      </c>
      <c r="C144" s="1335"/>
      <c r="D144" s="1336"/>
      <c r="E144" s="1339"/>
      <c r="F144" s="1340"/>
      <c r="G144" s="1341"/>
      <c r="H144" s="1207"/>
      <c r="I144" s="1208"/>
      <c r="J144" s="1208"/>
      <c r="K144" s="1208"/>
      <c r="L144" s="1208"/>
      <c r="M144" s="1208"/>
      <c r="N144" s="1208"/>
      <c r="O144" s="1209"/>
      <c r="P144" s="1347"/>
      <c r="Q144" s="1345" t="s">
        <v>180</v>
      </c>
      <c r="R144" s="81"/>
    </row>
    <row r="145" spans="1:18" ht="15.75" customHeight="1">
      <c r="A145" s="1251"/>
      <c r="B145" s="1334"/>
      <c r="C145" s="1337"/>
      <c r="D145" s="1338"/>
      <c r="E145" s="1342"/>
      <c r="F145" s="1343"/>
      <c r="G145" s="1344"/>
      <c r="H145" s="1213"/>
      <c r="I145" s="1214"/>
      <c r="J145" s="1214"/>
      <c r="K145" s="1214"/>
      <c r="L145" s="1214"/>
      <c r="M145" s="1214"/>
      <c r="N145" s="1214"/>
      <c r="O145" s="1215"/>
      <c r="P145" s="1229"/>
      <c r="Q145" s="1346"/>
      <c r="R145" s="81"/>
    </row>
    <row r="146" spans="1:18" ht="15.75" customHeight="1">
      <c r="A146" s="1245">
        <v>57</v>
      </c>
      <c r="B146" s="1333" t="str">
        <f t="shared" ref="B146" si="50">B144</f>
        <v>Ｒ７</v>
      </c>
      <c r="C146" s="1335"/>
      <c r="D146" s="1336"/>
      <c r="E146" s="1339"/>
      <c r="F146" s="1340"/>
      <c r="G146" s="1341"/>
      <c r="H146" s="1207"/>
      <c r="I146" s="1208"/>
      <c r="J146" s="1208"/>
      <c r="K146" s="1208"/>
      <c r="L146" s="1208"/>
      <c r="M146" s="1208"/>
      <c r="N146" s="1208"/>
      <c r="O146" s="1209"/>
      <c r="P146" s="1347"/>
      <c r="Q146" s="1345" t="s">
        <v>180</v>
      </c>
      <c r="R146" s="81"/>
    </row>
    <row r="147" spans="1:18" ht="15.75" customHeight="1">
      <c r="A147" s="1248"/>
      <c r="B147" s="1334"/>
      <c r="C147" s="1337"/>
      <c r="D147" s="1338"/>
      <c r="E147" s="1342"/>
      <c r="F147" s="1343"/>
      <c r="G147" s="1344"/>
      <c r="H147" s="1213"/>
      <c r="I147" s="1214"/>
      <c r="J147" s="1214"/>
      <c r="K147" s="1214"/>
      <c r="L147" s="1214"/>
      <c r="M147" s="1214"/>
      <c r="N147" s="1214"/>
      <c r="O147" s="1215"/>
      <c r="P147" s="1229"/>
      <c r="Q147" s="1346"/>
      <c r="R147" s="81"/>
    </row>
    <row r="148" spans="1:18" ht="15.75" customHeight="1">
      <c r="A148" s="1251">
        <v>58</v>
      </c>
      <c r="B148" s="1333" t="str">
        <f t="shared" ref="B148" si="51">B146</f>
        <v>Ｒ７</v>
      </c>
      <c r="C148" s="1335"/>
      <c r="D148" s="1336"/>
      <c r="E148" s="1339"/>
      <c r="F148" s="1340"/>
      <c r="G148" s="1341"/>
      <c r="H148" s="1207"/>
      <c r="I148" s="1208"/>
      <c r="J148" s="1208"/>
      <c r="K148" s="1208"/>
      <c r="L148" s="1208"/>
      <c r="M148" s="1208"/>
      <c r="N148" s="1208"/>
      <c r="O148" s="1209"/>
      <c r="P148" s="1347"/>
      <c r="Q148" s="1345" t="s">
        <v>180</v>
      </c>
      <c r="R148" s="81"/>
    </row>
    <row r="149" spans="1:18" ht="15.75" customHeight="1">
      <c r="A149" s="1251"/>
      <c r="B149" s="1334"/>
      <c r="C149" s="1337"/>
      <c r="D149" s="1338"/>
      <c r="E149" s="1342"/>
      <c r="F149" s="1343"/>
      <c r="G149" s="1344"/>
      <c r="H149" s="1213"/>
      <c r="I149" s="1214"/>
      <c r="J149" s="1214"/>
      <c r="K149" s="1214"/>
      <c r="L149" s="1214"/>
      <c r="M149" s="1214"/>
      <c r="N149" s="1214"/>
      <c r="O149" s="1215"/>
      <c r="P149" s="1229"/>
      <c r="Q149" s="1346"/>
      <c r="R149" s="81"/>
    </row>
    <row r="150" spans="1:18" ht="15.75" customHeight="1">
      <c r="A150" s="1245">
        <v>59</v>
      </c>
      <c r="B150" s="1333" t="str">
        <f t="shared" ref="B150" si="52">B148</f>
        <v>Ｒ７</v>
      </c>
      <c r="C150" s="1335"/>
      <c r="D150" s="1336"/>
      <c r="E150" s="1339"/>
      <c r="F150" s="1340"/>
      <c r="G150" s="1341"/>
      <c r="H150" s="1207"/>
      <c r="I150" s="1208"/>
      <c r="J150" s="1208"/>
      <c r="K150" s="1208"/>
      <c r="L150" s="1208"/>
      <c r="M150" s="1208"/>
      <c r="N150" s="1208"/>
      <c r="O150" s="1209"/>
      <c r="P150" s="1347"/>
      <c r="Q150" s="1345" t="s">
        <v>180</v>
      </c>
      <c r="R150" s="81"/>
    </row>
    <row r="151" spans="1:18" ht="15.75" customHeight="1">
      <c r="A151" s="1248"/>
      <c r="B151" s="1334"/>
      <c r="C151" s="1337"/>
      <c r="D151" s="1338"/>
      <c r="E151" s="1342"/>
      <c r="F151" s="1343"/>
      <c r="G151" s="1344"/>
      <c r="H151" s="1213"/>
      <c r="I151" s="1214"/>
      <c r="J151" s="1214"/>
      <c r="K151" s="1214"/>
      <c r="L151" s="1214"/>
      <c r="M151" s="1214"/>
      <c r="N151" s="1214"/>
      <c r="O151" s="1215"/>
      <c r="P151" s="1229"/>
      <c r="Q151" s="1346"/>
      <c r="R151" s="81"/>
    </row>
    <row r="152" spans="1:18" ht="15.75" customHeight="1">
      <c r="A152" s="1333">
        <v>60</v>
      </c>
      <c r="B152" s="1333" t="str">
        <f t="shared" ref="B152" si="53">B150</f>
        <v>Ｒ７</v>
      </c>
      <c r="C152" s="1335"/>
      <c r="D152" s="1336"/>
      <c r="E152" s="1339"/>
      <c r="F152" s="1340"/>
      <c r="G152" s="1341"/>
      <c r="H152" s="1207"/>
      <c r="I152" s="1208"/>
      <c r="J152" s="1208"/>
      <c r="K152" s="1208"/>
      <c r="L152" s="1208"/>
      <c r="M152" s="1208"/>
      <c r="N152" s="1208"/>
      <c r="O152" s="1209"/>
      <c r="P152" s="1347"/>
      <c r="Q152" s="1345" t="s">
        <v>180</v>
      </c>
      <c r="R152" s="81"/>
    </row>
    <row r="153" spans="1:18" ht="15.75" customHeight="1">
      <c r="A153" s="1334"/>
      <c r="B153" s="1334"/>
      <c r="C153" s="1337"/>
      <c r="D153" s="1338"/>
      <c r="E153" s="1342"/>
      <c r="F153" s="1343"/>
      <c r="G153" s="1344"/>
      <c r="H153" s="1213"/>
      <c r="I153" s="1214"/>
      <c r="J153" s="1214"/>
      <c r="K153" s="1214"/>
      <c r="L153" s="1214"/>
      <c r="M153" s="1214"/>
      <c r="N153" s="1214"/>
      <c r="O153" s="1215"/>
      <c r="P153" s="1229"/>
      <c r="Q153" s="1346"/>
      <c r="R153" s="81"/>
    </row>
    <row r="154" spans="1:18" s="155" customFormat="1">
      <c r="A154" s="154" t="s">
        <v>108</v>
      </c>
      <c r="B154" s="1350" t="s">
        <v>556</v>
      </c>
      <c r="C154" s="1350"/>
      <c r="D154" s="1350"/>
      <c r="E154" s="1350"/>
      <c r="F154" s="1350"/>
      <c r="G154" s="1350"/>
      <c r="H154" s="1350"/>
      <c r="I154" s="1350"/>
      <c r="J154" s="1350"/>
      <c r="K154" s="1350"/>
      <c r="L154" s="1350"/>
      <c r="M154" s="1350"/>
      <c r="N154" s="1350"/>
      <c r="O154" s="1350"/>
      <c r="P154" s="1350"/>
      <c r="Q154" s="195"/>
      <c r="R154" s="195"/>
    </row>
    <row r="155" spans="1:18" s="155" customFormat="1">
      <c r="A155" s="154" t="s">
        <v>109</v>
      </c>
      <c r="B155" s="1350" t="s">
        <v>123</v>
      </c>
      <c r="C155" s="1350"/>
      <c r="D155" s="1350"/>
      <c r="E155" s="1350"/>
      <c r="F155" s="1350"/>
      <c r="G155" s="1350"/>
      <c r="H155" s="1350"/>
      <c r="I155" s="1350"/>
      <c r="J155" s="1350"/>
      <c r="K155" s="1350"/>
      <c r="L155" s="1350"/>
      <c r="M155" s="1350"/>
      <c r="N155" s="1350"/>
      <c r="O155" s="1350"/>
      <c r="P155" s="1350"/>
      <c r="Q155" s="1350"/>
      <c r="R155" s="195"/>
    </row>
    <row r="156" spans="1:18" ht="15.75" customHeight="1"/>
  </sheetData>
  <mergeCells count="525">
    <mergeCell ref="B154:P154"/>
    <mergeCell ref="B155:Q155"/>
    <mergeCell ref="Q150:Q151"/>
    <mergeCell ref="E151:G151"/>
    <mergeCell ref="A152:A153"/>
    <mergeCell ref="B152:B153"/>
    <mergeCell ref="C152:D153"/>
    <mergeCell ref="E152:G152"/>
    <mergeCell ref="H152:O153"/>
    <mergeCell ref="P152:P153"/>
    <mergeCell ref="Q152:Q153"/>
    <mergeCell ref="E153:G153"/>
    <mergeCell ref="A150:A151"/>
    <mergeCell ref="B150:B151"/>
    <mergeCell ref="C150:D151"/>
    <mergeCell ref="E150:G150"/>
    <mergeCell ref="H150:O151"/>
    <mergeCell ref="P150:P151"/>
    <mergeCell ref="Q146:Q147"/>
    <mergeCell ref="E147:G147"/>
    <mergeCell ref="A148:A149"/>
    <mergeCell ref="B148:B149"/>
    <mergeCell ref="C148:D149"/>
    <mergeCell ref="E148:G148"/>
    <mergeCell ref="H148:O149"/>
    <mergeCell ref="P148:P149"/>
    <mergeCell ref="Q148:Q149"/>
    <mergeCell ref="E149:G149"/>
    <mergeCell ref="A146:A147"/>
    <mergeCell ref="B146:B147"/>
    <mergeCell ref="C146:D147"/>
    <mergeCell ref="E146:G146"/>
    <mergeCell ref="H146:O147"/>
    <mergeCell ref="P146:P147"/>
    <mergeCell ref="Q142:Q143"/>
    <mergeCell ref="E143:G143"/>
    <mergeCell ref="A144:A145"/>
    <mergeCell ref="B144:B145"/>
    <mergeCell ref="C144:D145"/>
    <mergeCell ref="E144:G144"/>
    <mergeCell ref="H144:O145"/>
    <mergeCell ref="P144:P145"/>
    <mergeCell ref="Q144:Q145"/>
    <mergeCell ref="E145:G145"/>
    <mergeCell ref="A142:A143"/>
    <mergeCell ref="B142:B143"/>
    <mergeCell ref="C142:D143"/>
    <mergeCell ref="E142:G142"/>
    <mergeCell ref="H142:O143"/>
    <mergeCell ref="P142:P143"/>
    <mergeCell ref="Q138:Q139"/>
    <mergeCell ref="E139:G139"/>
    <mergeCell ref="A140:A141"/>
    <mergeCell ref="B140:B141"/>
    <mergeCell ref="C140:D141"/>
    <mergeCell ref="E140:G140"/>
    <mergeCell ref="H140:O141"/>
    <mergeCell ref="P140:P141"/>
    <mergeCell ref="Q140:Q141"/>
    <mergeCell ref="E141:G141"/>
    <mergeCell ref="A138:A139"/>
    <mergeCell ref="B138:B139"/>
    <mergeCell ref="C138:D139"/>
    <mergeCell ref="E138:G138"/>
    <mergeCell ref="H138:O139"/>
    <mergeCell ref="P138:P139"/>
    <mergeCell ref="Q134:Q135"/>
    <mergeCell ref="E135:G135"/>
    <mergeCell ref="A136:A137"/>
    <mergeCell ref="B136:B137"/>
    <mergeCell ref="C136:D137"/>
    <mergeCell ref="E136:G136"/>
    <mergeCell ref="H136:O137"/>
    <mergeCell ref="P136:P137"/>
    <mergeCell ref="Q136:Q137"/>
    <mergeCell ref="E137:G137"/>
    <mergeCell ref="A134:A135"/>
    <mergeCell ref="B134:B135"/>
    <mergeCell ref="C134:D135"/>
    <mergeCell ref="E134:G134"/>
    <mergeCell ref="H134:O135"/>
    <mergeCell ref="P134:P135"/>
    <mergeCell ref="Q130:Q131"/>
    <mergeCell ref="E131:G131"/>
    <mergeCell ref="A132:A133"/>
    <mergeCell ref="B132:B133"/>
    <mergeCell ref="C132:D133"/>
    <mergeCell ref="E132:G132"/>
    <mergeCell ref="H132:O133"/>
    <mergeCell ref="P132:P133"/>
    <mergeCell ref="Q132:Q133"/>
    <mergeCell ref="E133:G133"/>
    <mergeCell ref="A130:A131"/>
    <mergeCell ref="B130:B131"/>
    <mergeCell ref="C130:D131"/>
    <mergeCell ref="E130:G130"/>
    <mergeCell ref="H130:O131"/>
    <mergeCell ref="P130:P131"/>
    <mergeCell ref="Q126:Q127"/>
    <mergeCell ref="E127:G127"/>
    <mergeCell ref="A128:A129"/>
    <mergeCell ref="B128:B129"/>
    <mergeCell ref="C128:D129"/>
    <mergeCell ref="E128:G128"/>
    <mergeCell ref="H128:O129"/>
    <mergeCell ref="P128:P129"/>
    <mergeCell ref="Q128:Q129"/>
    <mergeCell ref="E129:G129"/>
    <mergeCell ref="A126:A127"/>
    <mergeCell ref="B126:B127"/>
    <mergeCell ref="C126:D127"/>
    <mergeCell ref="E126:G126"/>
    <mergeCell ref="H126:O127"/>
    <mergeCell ref="P126:P127"/>
    <mergeCell ref="Q122:Q123"/>
    <mergeCell ref="E123:G123"/>
    <mergeCell ref="A124:A125"/>
    <mergeCell ref="B124:B125"/>
    <mergeCell ref="C124:D125"/>
    <mergeCell ref="E124:G124"/>
    <mergeCell ref="H124:O125"/>
    <mergeCell ref="P124:P125"/>
    <mergeCell ref="Q124:Q125"/>
    <mergeCell ref="E125:G125"/>
    <mergeCell ref="A122:A123"/>
    <mergeCell ref="B122:B123"/>
    <mergeCell ref="C122:D123"/>
    <mergeCell ref="E122:G122"/>
    <mergeCell ref="H122:O123"/>
    <mergeCell ref="P122:P123"/>
    <mergeCell ref="Q118:Q119"/>
    <mergeCell ref="E119:G119"/>
    <mergeCell ref="A120:A121"/>
    <mergeCell ref="B120:B121"/>
    <mergeCell ref="C120:D121"/>
    <mergeCell ref="E120:G120"/>
    <mergeCell ref="H120:O121"/>
    <mergeCell ref="P120:P121"/>
    <mergeCell ref="Q120:Q121"/>
    <mergeCell ref="E121:G121"/>
    <mergeCell ref="A118:A119"/>
    <mergeCell ref="B118:B119"/>
    <mergeCell ref="C118:D119"/>
    <mergeCell ref="E118:G118"/>
    <mergeCell ref="H118:O119"/>
    <mergeCell ref="P118:P119"/>
    <mergeCell ref="Q114:Q115"/>
    <mergeCell ref="E115:G115"/>
    <mergeCell ref="A116:A117"/>
    <mergeCell ref="B116:B117"/>
    <mergeCell ref="C116:D117"/>
    <mergeCell ref="E116:G116"/>
    <mergeCell ref="H116:O117"/>
    <mergeCell ref="P116:P117"/>
    <mergeCell ref="Q116:Q117"/>
    <mergeCell ref="E117:G117"/>
    <mergeCell ref="A114:A115"/>
    <mergeCell ref="B114:B115"/>
    <mergeCell ref="C114:D115"/>
    <mergeCell ref="E114:G114"/>
    <mergeCell ref="H114:O115"/>
    <mergeCell ref="P114:P115"/>
    <mergeCell ref="D110:E110"/>
    <mergeCell ref="F110:Q110"/>
    <mergeCell ref="C112:D113"/>
    <mergeCell ref="E112:G112"/>
    <mergeCell ref="H112:O113"/>
    <mergeCell ref="P112:Q112"/>
    <mergeCell ref="E113:G113"/>
    <mergeCell ref="P113:Q113"/>
    <mergeCell ref="B102:P102"/>
    <mergeCell ref="B103:Q103"/>
    <mergeCell ref="A105:F105"/>
    <mergeCell ref="A106:E106"/>
    <mergeCell ref="A107:Q107"/>
    <mergeCell ref="D109:E109"/>
    <mergeCell ref="F109:Q109"/>
    <mergeCell ref="Q98:Q99"/>
    <mergeCell ref="E99:G99"/>
    <mergeCell ref="A100:A101"/>
    <mergeCell ref="B100:B101"/>
    <mergeCell ref="C100:D101"/>
    <mergeCell ref="E100:G100"/>
    <mergeCell ref="H100:O101"/>
    <mergeCell ref="P100:P101"/>
    <mergeCell ref="Q100:Q101"/>
    <mergeCell ref="E101:G101"/>
    <mergeCell ref="A98:A99"/>
    <mergeCell ref="B98:B99"/>
    <mergeCell ref="C98:D99"/>
    <mergeCell ref="E98:G98"/>
    <mergeCell ref="H98:O99"/>
    <mergeCell ref="P98:P99"/>
    <mergeCell ref="Q94:Q95"/>
    <mergeCell ref="E95:G95"/>
    <mergeCell ref="A96:A97"/>
    <mergeCell ref="B96:B97"/>
    <mergeCell ref="C96:D97"/>
    <mergeCell ref="E96:G96"/>
    <mergeCell ref="H96:O97"/>
    <mergeCell ref="P96:P97"/>
    <mergeCell ref="Q96:Q97"/>
    <mergeCell ref="E97:G97"/>
    <mergeCell ref="A94:A95"/>
    <mergeCell ref="B94:B95"/>
    <mergeCell ref="C94:D95"/>
    <mergeCell ref="E94:G94"/>
    <mergeCell ref="H94:O95"/>
    <mergeCell ref="P94:P95"/>
    <mergeCell ref="Q90:Q91"/>
    <mergeCell ref="E91:G91"/>
    <mergeCell ref="A92:A93"/>
    <mergeCell ref="B92:B93"/>
    <mergeCell ref="C92:D93"/>
    <mergeCell ref="E92:G92"/>
    <mergeCell ref="H92:O93"/>
    <mergeCell ref="P92:P93"/>
    <mergeCell ref="Q92:Q93"/>
    <mergeCell ref="E93:G93"/>
    <mergeCell ref="A90:A91"/>
    <mergeCell ref="B90:B91"/>
    <mergeCell ref="C90:D91"/>
    <mergeCell ref="E90:G90"/>
    <mergeCell ref="H90:O91"/>
    <mergeCell ref="P90:P91"/>
    <mergeCell ref="Q86:Q87"/>
    <mergeCell ref="E87:G87"/>
    <mergeCell ref="A88:A89"/>
    <mergeCell ref="B88:B89"/>
    <mergeCell ref="C88:D89"/>
    <mergeCell ref="E88:G88"/>
    <mergeCell ref="H88:O89"/>
    <mergeCell ref="P88:P89"/>
    <mergeCell ref="Q88:Q89"/>
    <mergeCell ref="E89:G89"/>
    <mergeCell ref="A86:A87"/>
    <mergeCell ref="B86:B87"/>
    <mergeCell ref="C86:D87"/>
    <mergeCell ref="E86:G86"/>
    <mergeCell ref="H86:O87"/>
    <mergeCell ref="P86:P87"/>
    <mergeCell ref="Q82:Q83"/>
    <mergeCell ref="E83:G83"/>
    <mergeCell ref="A84:A85"/>
    <mergeCell ref="B84:B85"/>
    <mergeCell ref="C84:D85"/>
    <mergeCell ref="E84:G84"/>
    <mergeCell ref="H84:O85"/>
    <mergeCell ref="P84:P85"/>
    <mergeCell ref="Q84:Q85"/>
    <mergeCell ref="E85:G85"/>
    <mergeCell ref="A82:A83"/>
    <mergeCell ref="B82:B83"/>
    <mergeCell ref="C82:D83"/>
    <mergeCell ref="E82:G82"/>
    <mergeCell ref="H82:O83"/>
    <mergeCell ref="P82:P83"/>
    <mergeCell ref="Q78:Q79"/>
    <mergeCell ref="E79:G79"/>
    <mergeCell ref="A80:A81"/>
    <mergeCell ref="B80:B81"/>
    <mergeCell ref="C80:D81"/>
    <mergeCell ref="E80:G80"/>
    <mergeCell ref="H80:O81"/>
    <mergeCell ref="P80:P81"/>
    <mergeCell ref="Q80:Q81"/>
    <mergeCell ref="E81:G81"/>
    <mergeCell ref="A78:A79"/>
    <mergeCell ref="B78:B79"/>
    <mergeCell ref="C78:D79"/>
    <mergeCell ref="E78:G78"/>
    <mergeCell ref="H78:O79"/>
    <mergeCell ref="P78:P79"/>
    <mergeCell ref="Q74:Q75"/>
    <mergeCell ref="E75:G75"/>
    <mergeCell ref="A76:A77"/>
    <mergeCell ref="B76:B77"/>
    <mergeCell ref="C76:D77"/>
    <mergeCell ref="E76:G76"/>
    <mergeCell ref="H76:O77"/>
    <mergeCell ref="P76:P77"/>
    <mergeCell ref="Q76:Q77"/>
    <mergeCell ref="E77:G77"/>
    <mergeCell ref="A74:A75"/>
    <mergeCell ref="B74:B75"/>
    <mergeCell ref="C74:D75"/>
    <mergeCell ref="E74:G74"/>
    <mergeCell ref="H74:O75"/>
    <mergeCell ref="P74:P75"/>
    <mergeCell ref="Q70:Q71"/>
    <mergeCell ref="E71:G71"/>
    <mergeCell ref="A72:A73"/>
    <mergeCell ref="B72:B73"/>
    <mergeCell ref="C72:D73"/>
    <mergeCell ref="E72:G72"/>
    <mergeCell ref="H72:O73"/>
    <mergeCell ref="P72:P73"/>
    <mergeCell ref="Q72:Q73"/>
    <mergeCell ref="E73:G73"/>
    <mergeCell ref="A70:A71"/>
    <mergeCell ref="B70:B71"/>
    <mergeCell ref="C70:D71"/>
    <mergeCell ref="E70:G70"/>
    <mergeCell ref="H70:O71"/>
    <mergeCell ref="P70:P71"/>
    <mergeCell ref="Q66:Q67"/>
    <mergeCell ref="E67:G67"/>
    <mergeCell ref="A68:A69"/>
    <mergeCell ref="B68:B69"/>
    <mergeCell ref="C68:D69"/>
    <mergeCell ref="E68:G68"/>
    <mergeCell ref="H68:O69"/>
    <mergeCell ref="P68:P69"/>
    <mergeCell ref="Q68:Q69"/>
    <mergeCell ref="E69:G69"/>
    <mergeCell ref="A66:A67"/>
    <mergeCell ref="B66:B67"/>
    <mergeCell ref="C66:D67"/>
    <mergeCell ref="E66:G66"/>
    <mergeCell ref="H66:O67"/>
    <mergeCell ref="P66:P67"/>
    <mergeCell ref="Q62:Q63"/>
    <mergeCell ref="E63:G63"/>
    <mergeCell ref="A64:A65"/>
    <mergeCell ref="B64:B65"/>
    <mergeCell ref="C64:D65"/>
    <mergeCell ref="E64:G64"/>
    <mergeCell ref="H64:O65"/>
    <mergeCell ref="P64:P65"/>
    <mergeCell ref="Q64:Q65"/>
    <mergeCell ref="E65:G65"/>
    <mergeCell ref="A62:A63"/>
    <mergeCell ref="B62:B63"/>
    <mergeCell ref="C62:D63"/>
    <mergeCell ref="E62:G62"/>
    <mergeCell ref="H62:O63"/>
    <mergeCell ref="P62:P63"/>
    <mergeCell ref="D58:E58"/>
    <mergeCell ref="F58:Q58"/>
    <mergeCell ref="C60:D61"/>
    <mergeCell ref="E60:G60"/>
    <mergeCell ref="H60:O61"/>
    <mergeCell ref="P60:Q60"/>
    <mergeCell ref="E61:G61"/>
    <mergeCell ref="P61:Q61"/>
    <mergeCell ref="B50:P50"/>
    <mergeCell ref="B51:Q51"/>
    <mergeCell ref="A53:F53"/>
    <mergeCell ref="A54:E54"/>
    <mergeCell ref="A55:Q55"/>
    <mergeCell ref="D57:E57"/>
    <mergeCell ref="F57:Q57"/>
    <mergeCell ref="Q46:Q47"/>
    <mergeCell ref="E47:G47"/>
    <mergeCell ref="A48:A49"/>
    <mergeCell ref="B48:B49"/>
    <mergeCell ref="C48:D49"/>
    <mergeCell ref="E48:G48"/>
    <mergeCell ref="H48:O49"/>
    <mergeCell ref="P48:P49"/>
    <mergeCell ref="Q48:Q49"/>
    <mergeCell ref="E49:G49"/>
    <mergeCell ref="A46:A47"/>
    <mergeCell ref="B46:B47"/>
    <mergeCell ref="C46:D47"/>
    <mergeCell ref="E46:G46"/>
    <mergeCell ref="H46:O47"/>
    <mergeCell ref="P46:P47"/>
    <mergeCell ref="Q42:Q43"/>
    <mergeCell ref="E43:G43"/>
    <mergeCell ref="A44:A45"/>
    <mergeCell ref="B44:B45"/>
    <mergeCell ref="C44:D45"/>
    <mergeCell ref="E44:G44"/>
    <mergeCell ref="H44:O45"/>
    <mergeCell ref="P44:P45"/>
    <mergeCell ref="Q44:Q45"/>
    <mergeCell ref="E45:G45"/>
    <mergeCell ref="A42:A43"/>
    <mergeCell ref="B42:B43"/>
    <mergeCell ref="C42:D43"/>
    <mergeCell ref="E42:G42"/>
    <mergeCell ref="H42:O43"/>
    <mergeCell ref="P42:P43"/>
    <mergeCell ref="Q38:Q39"/>
    <mergeCell ref="E39:G39"/>
    <mergeCell ref="A40:A41"/>
    <mergeCell ref="B40:B41"/>
    <mergeCell ref="C40:D41"/>
    <mergeCell ref="E40:G40"/>
    <mergeCell ref="H40:O41"/>
    <mergeCell ref="P40:P41"/>
    <mergeCell ref="Q40:Q41"/>
    <mergeCell ref="E41:G41"/>
    <mergeCell ref="A38:A39"/>
    <mergeCell ref="B38:B39"/>
    <mergeCell ref="C38:D39"/>
    <mergeCell ref="E38:G38"/>
    <mergeCell ref="H38:O39"/>
    <mergeCell ref="P38:P39"/>
    <mergeCell ref="Q34:Q35"/>
    <mergeCell ref="E35:G35"/>
    <mergeCell ref="A36:A37"/>
    <mergeCell ref="B36:B37"/>
    <mergeCell ref="C36:D37"/>
    <mergeCell ref="E36:G36"/>
    <mergeCell ref="H36:O37"/>
    <mergeCell ref="P36:P37"/>
    <mergeCell ref="Q36:Q37"/>
    <mergeCell ref="E37:G37"/>
    <mergeCell ref="A34:A35"/>
    <mergeCell ref="B34:B35"/>
    <mergeCell ref="C34:D35"/>
    <mergeCell ref="E34:G34"/>
    <mergeCell ref="H34:O35"/>
    <mergeCell ref="P34:P35"/>
    <mergeCell ref="Q30:Q31"/>
    <mergeCell ref="E31:G31"/>
    <mergeCell ref="A32:A33"/>
    <mergeCell ref="B32:B33"/>
    <mergeCell ref="C32:D33"/>
    <mergeCell ref="E32:G32"/>
    <mergeCell ref="H32:O33"/>
    <mergeCell ref="P32:P33"/>
    <mergeCell ref="Q32:Q33"/>
    <mergeCell ref="E33:G33"/>
    <mergeCell ref="A30:A31"/>
    <mergeCell ref="B30:B31"/>
    <mergeCell ref="C30:D31"/>
    <mergeCell ref="E30:G30"/>
    <mergeCell ref="H30:O31"/>
    <mergeCell ref="P30:P31"/>
    <mergeCell ref="Q26:Q27"/>
    <mergeCell ref="E27:G27"/>
    <mergeCell ref="A28:A29"/>
    <mergeCell ref="B28:B29"/>
    <mergeCell ref="C28:D29"/>
    <mergeCell ref="E28:G28"/>
    <mergeCell ref="H28:O29"/>
    <mergeCell ref="P28:P29"/>
    <mergeCell ref="Q28:Q29"/>
    <mergeCell ref="E29:G29"/>
    <mergeCell ref="A26:A27"/>
    <mergeCell ref="B26:B27"/>
    <mergeCell ref="C26:D27"/>
    <mergeCell ref="E26:G26"/>
    <mergeCell ref="H26:O27"/>
    <mergeCell ref="P26:P27"/>
    <mergeCell ref="Q22:Q23"/>
    <mergeCell ref="E23:G23"/>
    <mergeCell ref="A24:A25"/>
    <mergeCell ref="B24:B25"/>
    <mergeCell ref="C24:D25"/>
    <mergeCell ref="E24:G24"/>
    <mergeCell ref="H24:O25"/>
    <mergeCell ref="P24:P25"/>
    <mergeCell ref="Q24:Q25"/>
    <mergeCell ref="E25:G25"/>
    <mergeCell ref="A22:A23"/>
    <mergeCell ref="B22:B23"/>
    <mergeCell ref="C22:D23"/>
    <mergeCell ref="E22:G22"/>
    <mergeCell ref="H22:O23"/>
    <mergeCell ref="P22:P23"/>
    <mergeCell ref="Q18:Q19"/>
    <mergeCell ref="E19:G19"/>
    <mergeCell ref="A20:A21"/>
    <mergeCell ref="B20:B21"/>
    <mergeCell ref="C20:D21"/>
    <mergeCell ref="E20:G20"/>
    <mergeCell ref="H20:O21"/>
    <mergeCell ref="P20:P21"/>
    <mergeCell ref="Q20:Q21"/>
    <mergeCell ref="E21:G21"/>
    <mergeCell ref="A18:A19"/>
    <mergeCell ref="B18:B19"/>
    <mergeCell ref="C18:D19"/>
    <mergeCell ref="E18:G18"/>
    <mergeCell ref="H18:O19"/>
    <mergeCell ref="P18:P19"/>
    <mergeCell ref="Q14:Q15"/>
    <mergeCell ref="E15:G15"/>
    <mergeCell ref="A16:A17"/>
    <mergeCell ref="B16:B17"/>
    <mergeCell ref="C16:D17"/>
    <mergeCell ref="E16:G16"/>
    <mergeCell ref="H16:O17"/>
    <mergeCell ref="P16:P17"/>
    <mergeCell ref="Q16:Q17"/>
    <mergeCell ref="E17:G17"/>
    <mergeCell ref="A14:A15"/>
    <mergeCell ref="B14:B15"/>
    <mergeCell ref="C14:D15"/>
    <mergeCell ref="E14:G14"/>
    <mergeCell ref="H14:O15"/>
    <mergeCell ref="P14:P15"/>
    <mergeCell ref="Q10:Q11"/>
    <mergeCell ref="E11:G11"/>
    <mergeCell ref="A12:A13"/>
    <mergeCell ref="B12:B13"/>
    <mergeCell ref="C12:D13"/>
    <mergeCell ref="E12:G12"/>
    <mergeCell ref="H12:O13"/>
    <mergeCell ref="P12:P13"/>
    <mergeCell ref="Q12:Q13"/>
    <mergeCell ref="E13:G13"/>
    <mergeCell ref="A10:A11"/>
    <mergeCell ref="B10:B11"/>
    <mergeCell ref="C10:D11"/>
    <mergeCell ref="E10:G10"/>
    <mergeCell ref="H10:O11"/>
    <mergeCell ref="P10:P11"/>
    <mergeCell ref="C8:D9"/>
    <mergeCell ref="E8:G8"/>
    <mergeCell ref="H8:O9"/>
    <mergeCell ref="P8:Q8"/>
    <mergeCell ref="E9:G9"/>
    <mergeCell ref="P9:Q9"/>
    <mergeCell ref="A1:F1"/>
    <mergeCell ref="A2:E2"/>
    <mergeCell ref="A3:Q3"/>
    <mergeCell ref="D4:E4"/>
    <mergeCell ref="F4:Q4"/>
    <mergeCell ref="D5:E5"/>
    <mergeCell ref="F5:Q5"/>
  </mergeCells>
  <phoneticPr fontId="2"/>
  <printOptions horizontalCentered="1"/>
  <pageMargins left="0.70866141732283472" right="0.70866141732283472" top="0.74803149606299213" bottom="0.55118110236220474" header="0.31496062992125984" footer="0.31496062992125984"/>
  <pageSetup paperSize="9" scale="97" fitToHeight="3" orientation="portrait" blackAndWhite="1"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tabColor rgb="FFFF66FF"/>
    <pageSetUpPr fitToPage="1"/>
  </sheetPr>
  <dimension ref="A1:T156"/>
  <sheetViews>
    <sheetView tabSelected="1" view="pageBreakPreview" zoomScaleNormal="100" zoomScaleSheetLayoutView="100" workbookViewId="0"/>
  </sheetViews>
  <sheetFormatPr defaultColWidth="9" defaultRowHeight="13"/>
  <cols>
    <col min="1" max="18" width="5.08984375" style="3" customWidth="1"/>
    <col min="19" max="16384" width="9" style="3"/>
  </cols>
  <sheetData>
    <row r="1" spans="1:20" ht="15.75" customHeight="1">
      <c r="A1" s="943" t="str">
        <f>CONCATENATE("（様式-",INDEX(発注者入力シート!$B$27:$G$31,MATCH(発注者入力シート!L6,発注者入力シート!$C$27:$C$31,0),4),"-２）")</f>
        <v>（様式-２-２）</v>
      </c>
      <c r="B1" s="943"/>
      <c r="C1" s="943"/>
      <c r="D1" s="943"/>
      <c r="E1" s="943"/>
      <c r="F1" s="943"/>
      <c r="Q1" s="141" t="s">
        <v>814</v>
      </c>
      <c r="R1" s="141"/>
      <c r="S1" s="3" t="s">
        <v>429</v>
      </c>
    </row>
    <row r="2" spans="1:20" ht="15.75" customHeight="1">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Q2" s="141" t="str">
        <f>'評定点一覧(第1G用_Ｒ５年度3年用)'!Q2</f>
        <v>【令和５年度完成工事分】</v>
      </c>
      <c r="S2" s="3" t="s">
        <v>430</v>
      </c>
    </row>
    <row r="3" spans="1:20" ht="15.75" customHeight="1">
      <c r="A3" s="1206" t="s">
        <v>177</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A4" s="142"/>
      <c r="B4" s="142"/>
      <c r="C4" s="142"/>
      <c r="D4" s="1203" t="s">
        <v>880</v>
      </c>
      <c r="E4" s="1203"/>
      <c r="F4" s="1202" t="str">
        <f>IF(企業入力シート!C5="","",企業入力シート!C5)</f>
        <v>○○共同企業体</v>
      </c>
      <c r="G4" s="1202"/>
      <c r="H4" s="1202"/>
      <c r="I4" s="1202"/>
      <c r="J4" s="1202"/>
      <c r="K4" s="1202"/>
      <c r="L4" s="1202"/>
      <c r="M4" s="1202"/>
      <c r="N4" s="1202"/>
      <c r="O4" s="1202"/>
      <c r="P4" s="1202"/>
      <c r="Q4" s="1202"/>
      <c r="R4" s="142"/>
      <c r="S4" s="102"/>
      <c r="T4" s="3" t="s">
        <v>432</v>
      </c>
    </row>
    <row r="5" spans="1:20" ht="15.75" customHeight="1">
      <c r="D5" s="1332" t="s">
        <v>883</v>
      </c>
      <c r="E5" s="1332"/>
      <c r="F5" s="1202" t="str">
        <f>IF(企業入力シート!C48="","",企業入力シート!C48)</f>
        <v>△△建設</v>
      </c>
      <c r="G5" s="1202"/>
      <c r="H5" s="1202"/>
      <c r="I5" s="1202"/>
      <c r="J5" s="1202"/>
      <c r="K5" s="1202"/>
      <c r="L5" s="1202"/>
      <c r="M5" s="1202"/>
      <c r="N5" s="1202"/>
      <c r="O5" s="1202"/>
      <c r="P5" s="1202"/>
      <c r="Q5" s="1202"/>
      <c r="R5" s="2"/>
    </row>
    <row r="6" spans="1:20" ht="15.75" customHeight="1">
      <c r="S6" s="3" t="s">
        <v>433</v>
      </c>
    </row>
    <row r="7" spans="1:20" ht="15.75" customHeight="1">
      <c r="S7" s="104"/>
      <c r="T7" s="3" t="s">
        <v>434</v>
      </c>
    </row>
    <row r="8" spans="1:20" ht="15.75" customHeight="1">
      <c r="A8" s="143" t="s">
        <v>21</v>
      </c>
      <c r="B8" s="144" t="s">
        <v>23</v>
      </c>
      <c r="C8" s="1246" t="s">
        <v>25</v>
      </c>
      <c r="D8" s="1246"/>
      <c r="E8" s="1245" t="s">
        <v>26</v>
      </c>
      <c r="F8" s="1246"/>
      <c r="G8" s="1247"/>
      <c r="H8" s="1245" t="s">
        <v>27</v>
      </c>
      <c r="I8" s="1246"/>
      <c r="J8" s="1246"/>
      <c r="K8" s="1246"/>
      <c r="L8" s="1246"/>
      <c r="M8" s="1246"/>
      <c r="N8" s="1246"/>
      <c r="O8" s="1247"/>
      <c r="P8" s="1245" t="s">
        <v>112</v>
      </c>
      <c r="Q8" s="1247"/>
      <c r="R8" s="81"/>
      <c r="S8" s="105"/>
      <c r="T8" s="3" t="s">
        <v>432</v>
      </c>
    </row>
    <row r="9" spans="1:20" ht="15.75" customHeight="1">
      <c r="A9" s="145" t="s">
        <v>22</v>
      </c>
      <c r="B9" s="146" t="s">
        <v>24</v>
      </c>
      <c r="C9" s="936"/>
      <c r="D9" s="936"/>
      <c r="E9" s="1351" t="s">
        <v>828</v>
      </c>
      <c r="F9" s="1352"/>
      <c r="G9" s="1353"/>
      <c r="H9" s="1248"/>
      <c r="I9" s="1249"/>
      <c r="J9" s="1249"/>
      <c r="K9" s="1249"/>
      <c r="L9" s="1249"/>
      <c r="M9" s="1249"/>
      <c r="N9" s="1249"/>
      <c r="O9" s="1250"/>
      <c r="P9" s="1251" t="s">
        <v>111</v>
      </c>
      <c r="Q9" s="1252"/>
      <c r="R9" s="81"/>
    </row>
    <row r="10" spans="1:20" ht="15.75" customHeight="1">
      <c r="A10" s="1245">
        <v>1</v>
      </c>
      <c r="B10" s="1333" t="str">
        <f>'評定点一覧(第1G用_Ｒ５年度3年用)'!B10:B11</f>
        <v>Ｒ５</v>
      </c>
      <c r="C10" s="1335"/>
      <c r="D10" s="1336"/>
      <c r="E10" s="1339"/>
      <c r="F10" s="1340"/>
      <c r="G10" s="1341"/>
      <c r="H10" s="1207"/>
      <c r="I10" s="1208"/>
      <c r="J10" s="1208"/>
      <c r="K10" s="1208"/>
      <c r="L10" s="1208"/>
      <c r="M10" s="1208"/>
      <c r="N10" s="1208"/>
      <c r="O10" s="1209"/>
      <c r="P10" s="1347"/>
      <c r="Q10" s="1345" t="s">
        <v>180</v>
      </c>
      <c r="R10" s="81"/>
      <c r="S10" s="109" t="s">
        <v>435</v>
      </c>
    </row>
    <row r="11" spans="1:20" ht="15.75" customHeight="1">
      <c r="A11" s="1248"/>
      <c r="B11" s="1334"/>
      <c r="C11" s="1337"/>
      <c r="D11" s="1338"/>
      <c r="E11" s="1342"/>
      <c r="F11" s="1343"/>
      <c r="G11" s="1344"/>
      <c r="H11" s="1213"/>
      <c r="I11" s="1214"/>
      <c r="J11" s="1214"/>
      <c r="K11" s="1214"/>
      <c r="L11" s="1214"/>
      <c r="M11" s="1214"/>
      <c r="N11" s="1214"/>
      <c r="O11" s="1215"/>
      <c r="P11" s="1229"/>
      <c r="Q11" s="1346"/>
      <c r="R11" s="81"/>
      <c r="S11" s="109" t="s">
        <v>436</v>
      </c>
    </row>
    <row r="12" spans="1:20" ht="15.75" customHeight="1">
      <c r="A12" s="1251">
        <v>2</v>
      </c>
      <c r="B12" s="1333" t="str">
        <f>B10</f>
        <v>Ｒ５</v>
      </c>
      <c r="C12" s="1335"/>
      <c r="D12" s="1336"/>
      <c r="E12" s="1339"/>
      <c r="F12" s="1340"/>
      <c r="G12" s="1341"/>
      <c r="H12" s="1207"/>
      <c r="I12" s="1208"/>
      <c r="J12" s="1208"/>
      <c r="K12" s="1208"/>
      <c r="L12" s="1208"/>
      <c r="M12" s="1208"/>
      <c r="N12" s="1208"/>
      <c r="O12" s="1209"/>
      <c r="P12" s="1347"/>
      <c r="Q12" s="1345" t="s">
        <v>180</v>
      </c>
      <c r="R12" s="81"/>
    </row>
    <row r="13" spans="1:20" ht="15.75" customHeight="1">
      <c r="A13" s="1251"/>
      <c r="B13" s="1334"/>
      <c r="C13" s="1337"/>
      <c r="D13" s="1338"/>
      <c r="E13" s="1342"/>
      <c r="F13" s="1343"/>
      <c r="G13" s="1344"/>
      <c r="H13" s="1213"/>
      <c r="I13" s="1214"/>
      <c r="J13" s="1214"/>
      <c r="K13" s="1214"/>
      <c r="L13" s="1214"/>
      <c r="M13" s="1214"/>
      <c r="N13" s="1214"/>
      <c r="O13" s="1215"/>
      <c r="P13" s="1229"/>
      <c r="Q13" s="1346"/>
      <c r="R13" s="81"/>
    </row>
    <row r="14" spans="1:20" ht="15.75" customHeight="1">
      <c r="A14" s="1245">
        <v>3</v>
      </c>
      <c r="B14" s="1333" t="str">
        <f t="shared" ref="B14" si="0">B12</f>
        <v>Ｒ５</v>
      </c>
      <c r="C14" s="1335"/>
      <c r="D14" s="1336"/>
      <c r="E14" s="1339"/>
      <c r="F14" s="1340"/>
      <c r="G14" s="1341"/>
      <c r="H14" s="1207"/>
      <c r="I14" s="1208"/>
      <c r="J14" s="1208"/>
      <c r="K14" s="1208"/>
      <c r="L14" s="1208"/>
      <c r="M14" s="1208"/>
      <c r="N14" s="1208"/>
      <c r="O14" s="1209"/>
      <c r="P14" s="1347"/>
      <c r="Q14" s="1345" t="s">
        <v>180</v>
      </c>
      <c r="R14" s="81"/>
    </row>
    <row r="15" spans="1:20" ht="15.75" customHeight="1">
      <c r="A15" s="1248"/>
      <c r="B15" s="1334"/>
      <c r="C15" s="1337"/>
      <c r="D15" s="1338"/>
      <c r="E15" s="1342"/>
      <c r="F15" s="1343"/>
      <c r="G15" s="1344"/>
      <c r="H15" s="1213"/>
      <c r="I15" s="1214"/>
      <c r="J15" s="1214"/>
      <c r="K15" s="1214"/>
      <c r="L15" s="1214"/>
      <c r="M15" s="1214"/>
      <c r="N15" s="1214"/>
      <c r="O15" s="1215"/>
      <c r="P15" s="1229"/>
      <c r="Q15" s="1346"/>
      <c r="R15" s="81"/>
    </row>
    <row r="16" spans="1:20" ht="15.75" customHeight="1">
      <c r="A16" s="1251">
        <v>4</v>
      </c>
      <c r="B16" s="1333" t="str">
        <f t="shared" ref="B16" si="1">B14</f>
        <v>Ｒ５</v>
      </c>
      <c r="C16" s="1335"/>
      <c r="D16" s="1336"/>
      <c r="E16" s="1339"/>
      <c r="F16" s="1340"/>
      <c r="G16" s="1341"/>
      <c r="H16" s="1207"/>
      <c r="I16" s="1208"/>
      <c r="J16" s="1208"/>
      <c r="K16" s="1208"/>
      <c r="L16" s="1208"/>
      <c r="M16" s="1208"/>
      <c r="N16" s="1208"/>
      <c r="O16" s="1209"/>
      <c r="P16" s="1347"/>
      <c r="Q16" s="1345" t="s">
        <v>180</v>
      </c>
      <c r="R16" s="81"/>
    </row>
    <row r="17" spans="1:18" ht="15.75" customHeight="1">
      <c r="A17" s="1251"/>
      <c r="B17" s="1334"/>
      <c r="C17" s="1337"/>
      <c r="D17" s="1338"/>
      <c r="E17" s="1342"/>
      <c r="F17" s="1343"/>
      <c r="G17" s="1344"/>
      <c r="H17" s="1213"/>
      <c r="I17" s="1214"/>
      <c r="J17" s="1214"/>
      <c r="K17" s="1214"/>
      <c r="L17" s="1214"/>
      <c r="M17" s="1214"/>
      <c r="N17" s="1214"/>
      <c r="O17" s="1215"/>
      <c r="P17" s="1229"/>
      <c r="Q17" s="1346"/>
      <c r="R17" s="81"/>
    </row>
    <row r="18" spans="1:18" ht="15.75" customHeight="1">
      <c r="A18" s="1245">
        <v>5</v>
      </c>
      <c r="B18" s="1333" t="str">
        <f t="shared" ref="B18" si="2">B16</f>
        <v>Ｒ５</v>
      </c>
      <c r="C18" s="1335"/>
      <c r="D18" s="1336"/>
      <c r="E18" s="1339"/>
      <c r="F18" s="1340"/>
      <c r="G18" s="1341"/>
      <c r="H18" s="1207"/>
      <c r="I18" s="1208"/>
      <c r="J18" s="1208"/>
      <c r="K18" s="1208"/>
      <c r="L18" s="1208"/>
      <c r="M18" s="1208"/>
      <c r="N18" s="1208"/>
      <c r="O18" s="1209"/>
      <c r="P18" s="1347"/>
      <c r="Q18" s="1345" t="s">
        <v>180</v>
      </c>
      <c r="R18" s="81"/>
    </row>
    <row r="19" spans="1:18" ht="15.75" customHeight="1">
      <c r="A19" s="1248"/>
      <c r="B19" s="1334"/>
      <c r="C19" s="1337"/>
      <c r="D19" s="1338"/>
      <c r="E19" s="1342"/>
      <c r="F19" s="1343"/>
      <c r="G19" s="1344"/>
      <c r="H19" s="1213"/>
      <c r="I19" s="1214"/>
      <c r="J19" s="1214"/>
      <c r="K19" s="1214"/>
      <c r="L19" s="1214"/>
      <c r="M19" s="1214"/>
      <c r="N19" s="1214"/>
      <c r="O19" s="1215"/>
      <c r="P19" s="1229"/>
      <c r="Q19" s="1346"/>
      <c r="R19" s="81"/>
    </row>
    <row r="20" spans="1:18" ht="15.75" customHeight="1">
      <c r="A20" s="1251">
        <v>6</v>
      </c>
      <c r="B20" s="1333" t="str">
        <f t="shared" ref="B20" si="3">B18</f>
        <v>Ｒ５</v>
      </c>
      <c r="C20" s="1335"/>
      <c r="D20" s="1336"/>
      <c r="E20" s="1339"/>
      <c r="F20" s="1340"/>
      <c r="G20" s="1341"/>
      <c r="H20" s="1207"/>
      <c r="I20" s="1208"/>
      <c r="J20" s="1208"/>
      <c r="K20" s="1208"/>
      <c r="L20" s="1208"/>
      <c r="M20" s="1208"/>
      <c r="N20" s="1208"/>
      <c r="O20" s="1209"/>
      <c r="P20" s="1347"/>
      <c r="Q20" s="1345" t="s">
        <v>180</v>
      </c>
      <c r="R20" s="81"/>
    </row>
    <row r="21" spans="1:18" ht="15.75" customHeight="1">
      <c r="A21" s="1251"/>
      <c r="B21" s="1334"/>
      <c r="C21" s="1337"/>
      <c r="D21" s="1338"/>
      <c r="E21" s="1342"/>
      <c r="F21" s="1343"/>
      <c r="G21" s="1344"/>
      <c r="H21" s="1213"/>
      <c r="I21" s="1214"/>
      <c r="J21" s="1214"/>
      <c r="K21" s="1214"/>
      <c r="L21" s="1214"/>
      <c r="M21" s="1214"/>
      <c r="N21" s="1214"/>
      <c r="O21" s="1215"/>
      <c r="P21" s="1229"/>
      <c r="Q21" s="1346"/>
      <c r="R21" s="81"/>
    </row>
    <row r="22" spans="1:18" ht="15.75" customHeight="1">
      <c r="A22" s="1245">
        <v>7</v>
      </c>
      <c r="B22" s="1333" t="str">
        <f t="shared" ref="B22" si="4">B20</f>
        <v>Ｒ５</v>
      </c>
      <c r="C22" s="1335"/>
      <c r="D22" s="1336"/>
      <c r="E22" s="1339"/>
      <c r="F22" s="1340"/>
      <c r="G22" s="1341"/>
      <c r="H22" s="1207"/>
      <c r="I22" s="1208"/>
      <c r="J22" s="1208"/>
      <c r="K22" s="1208"/>
      <c r="L22" s="1208"/>
      <c r="M22" s="1208"/>
      <c r="N22" s="1208"/>
      <c r="O22" s="1209"/>
      <c r="P22" s="1347"/>
      <c r="Q22" s="1345" t="s">
        <v>180</v>
      </c>
      <c r="R22" s="81"/>
    </row>
    <row r="23" spans="1:18" ht="15.75" customHeight="1">
      <c r="A23" s="1248"/>
      <c r="B23" s="1334"/>
      <c r="C23" s="1337"/>
      <c r="D23" s="1338"/>
      <c r="E23" s="1342"/>
      <c r="F23" s="1343"/>
      <c r="G23" s="1344"/>
      <c r="H23" s="1213"/>
      <c r="I23" s="1214"/>
      <c r="J23" s="1214"/>
      <c r="K23" s="1214"/>
      <c r="L23" s="1214"/>
      <c r="M23" s="1214"/>
      <c r="N23" s="1214"/>
      <c r="O23" s="1215"/>
      <c r="P23" s="1229"/>
      <c r="Q23" s="1346"/>
      <c r="R23" s="81"/>
    </row>
    <row r="24" spans="1:18" ht="15.75" customHeight="1">
      <c r="A24" s="1251">
        <v>8</v>
      </c>
      <c r="B24" s="1333" t="str">
        <f t="shared" ref="B24" si="5">B22</f>
        <v>Ｒ５</v>
      </c>
      <c r="C24" s="1335"/>
      <c r="D24" s="1336"/>
      <c r="E24" s="1339"/>
      <c r="F24" s="1340"/>
      <c r="G24" s="1341"/>
      <c r="H24" s="1207"/>
      <c r="I24" s="1208"/>
      <c r="J24" s="1208"/>
      <c r="K24" s="1208"/>
      <c r="L24" s="1208"/>
      <c r="M24" s="1208"/>
      <c r="N24" s="1208"/>
      <c r="O24" s="1209"/>
      <c r="P24" s="1347"/>
      <c r="Q24" s="1345" t="s">
        <v>180</v>
      </c>
      <c r="R24" s="81"/>
    </row>
    <row r="25" spans="1:18" ht="15.75" customHeight="1">
      <c r="A25" s="1251"/>
      <c r="B25" s="1334"/>
      <c r="C25" s="1337"/>
      <c r="D25" s="1338"/>
      <c r="E25" s="1342"/>
      <c r="F25" s="1343"/>
      <c r="G25" s="1344"/>
      <c r="H25" s="1213"/>
      <c r="I25" s="1214"/>
      <c r="J25" s="1214"/>
      <c r="K25" s="1214"/>
      <c r="L25" s="1214"/>
      <c r="M25" s="1214"/>
      <c r="N25" s="1214"/>
      <c r="O25" s="1215"/>
      <c r="P25" s="1229"/>
      <c r="Q25" s="1346"/>
      <c r="R25" s="81"/>
    </row>
    <row r="26" spans="1:18" ht="15.75" customHeight="1">
      <c r="A26" s="1245">
        <v>9</v>
      </c>
      <c r="B26" s="1333" t="str">
        <f t="shared" ref="B26" si="6">B24</f>
        <v>Ｒ５</v>
      </c>
      <c r="C26" s="1335"/>
      <c r="D26" s="1336"/>
      <c r="E26" s="1339"/>
      <c r="F26" s="1340"/>
      <c r="G26" s="1341"/>
      <c r="H26" s="1207"/>
      <c r="I26" s="1208"/>
      <c r="J26" s="1208"/>
      <c r="K26" s="1208"/>
      <c r="L26" s="1208"/>
      <c r="M26" s="1208"/>
      <c r="N26" s="1208"/>
      <c r="O26" s="1209"/>
      <c r="P26" s="1347"/>
      <c r="Q26" s="1345" t="s">
        <v>180</v>
      </c>
      <c r="R26" s="81"/>
    </row>
    <row r="27" spans="1:18" ht="15.75" customHeight="1">
      <c r="A27" s="1248"/>
      <c r="B27" s="1334"/>
      <c r="C27" s="1337"/>
      <c r="D27" s="1338"/>
      <c r="E27" s="1342"/>
      <c r="F27" s="1343"/>
      <c r="G27" s="1344"/>
      <c r="H27" s="1213"/>
      <c r="I27" s="1214"/>
      <c r="J27" s="1214"/>
      <c r="K27" s="1214"/>
      <c r="L27" s="1214"/>
      <c r="M27" s="1214"/>
      <c r="N27" s="1214"/>
      <c r="O27" s="1215"/>
      <c r="P27" s="1229"/>
      <c r="Q27" s="1346"/>
      <c r="R27" s="81"/>
    </row>
    <row r="28" spans="1:18" ht="15.75" customHeight="1">
      <c r="A28" s="1251">
        <v>10</v>
      </c>
      <c r="B28" s="1333" t="str">
        <f t="shared" ref="B28" si="7">B26</f>
        <v>Ｒ５</v>
      </c>
      <c r="C28" s="1335"/>
      <c r="D28" s="1336"/>
      <c r="E28" s="1339"/>
      <c r="F28" s="1340"/>
      <c r="G28" s="1341"/>
      <c r="H28" s="1207"/>
      <c r="I28" s="1208"/>
      <c r="J28" s="1208"/>
      <c r="K28" s="1208"/>
      <c r="L28" s="1208"/>
      <c r="M28" s="1208"/>
      <c r="N28" s="1208"/>
      <c r="O28" s="1209"/>
      <c r="P28" s="1347"/>
      <c r="Q28" s="1345" t="s">
        <v>180</v>
      </c>
      <c r="R28" s="81"/>
    </row>
    <row r="29" spans="1:18" ht="15.75" customHeight="1">
      <c r="A29" s="1251"/>
      <c r="B29" s="1334"/>
      <c r="C29" s="1337"/>
      <c r="D29" s="1338"/>
      <c r="E29" s="1342"/>
      <c r="F29" s="1343"/>
      <c r="G29" s="1344"/>
      <c r="H29" s="1213"/>
      <c r="I29" s="1214"/>
      <c r="J29" s="1214"/>
      <c r="K29" s="1214"/>
      <c r="L29" s="1214"/>
      <c r="M29" s="1214"/>
      <c r="N29" s="1214"/>
      <c r="O29" s="1215"/>
      <c r="P29" s="1229"/>
      <c r="Q29" s="1346"/>
      <c r="R29" s="81"/>
    </row>
    <row r="30" spans="1:18" ht="15.75" customHeight="1">
      <c r="A30" s="1245">
        <v>11</v>
      </c>
      <c r="B30" s="1333" t="str">
        <f t="shared" ref="B30" si="8">B28</f>
        <v>Ｒ５</v>
      </c>
      <c r="C30" s="1335"/>
      <c r="D30" s="1336"/>
      <c r="E30" s="1339"/>
      <c r="F30" s="1340"/>
      <c r="G30" s="1341"/>
      <c r="H30" s="1207"/>
      <c r="I30" s="1208"/>
      <c r="J30" s="1208"/>
      <c r="K30" s="1208"/>
      <c r="L30" s="1208"/>
      <c r="M30" s="1208"/>
      <c r="N30" s="1208"/>
      <c r="O30" s="1209"/>
      <c r="P30" s="1347"/>
      <c r="Q30" s="1345" t="s">
        <v>180</v>
      </c>
      <c r="R30" s="81"/>
    </row>
    <row r="31" spans="1:18" ht="15.75" customHeight="1">
      <c r="A31" s="1248"/>
      <c r="B31" s="1334"/>
      <c r="C31" s="1337"/>
      <c r="D31" s="1338"/>
      <c r="E31" s="1342"/>
      <c r="F31" s="1343"/>
      <c r="G31" s="1344"/>
      <c r="H31" s="1213"/>
      <c r="I31" s="1214"/>
      <c r="J31" s="1214"/>
      <c r="K31" s="1214"/>
      <c r="L31" s="1214"/>
      <c r="M31" s="1214"/>
      <c r="N31" s="1214"/>
      <c r="O31" s="1215"/>
      <c r="P31" s="1229"/>
      <c r="Q31" s="1346"/>
      <c r="R31" s="81"/>
    </row>
    <row r="32" spans="1:18" ht="15.75" customHeight="1">
      <c r="A32" s="1251">
        <v>12</v>
      </c>
      <c r="B32" s="1333" t="str">
        <f t="shared" ref="B32" si="9">B30</f>
        <v>Ｒ５</v>
      </c>
      <c r="C32" s="1335"/>
      <c r="D32" s="1336"/>
      <c r="E32" s="1339"/>
      <c r="F32" s="1340"/>
      <c r="G32" s="1341"/>
      <c r="H32" s="1207"/>
      <c r="I32" s="1208"/>
      <c r="J32" s="1208"/>
      <c r="K32" s="1208"/>
      <c r="L32" s="1208"/>
      <c r="M32" s="1208"/>
      <c r="N32" s="1208"/>
      <c r="O32" s="1209"/>
      <c r="P32" s="1347"/>
      <c r="Q32" s="1345" t="s">
        <v>180</v>
      </c>
      <c r="R32" s="81"/>
    </row>
    <row r="33" spans="1:18" ht="15.75" customHeight="1">
      <c r="A33" s="1251"/>
      <c r="B33" s="1334"/>
      <c r="C33" s="1337"/>
      <c r="D33" s="1338"/>
      <c r="E33" s="1342"/>
      <c r="F33" s="1343"/>
      <c r="G33" s="1344"/>
      <c r="H33" s="1213"/>
      <c r="I33" s="1214"/>
      <c r="J33" s="1214"/>
      <c r="K33" s="1214"/>
      <c r="L33" s="1214"/>
      <c r="M33" s="1214"/>
      <c r="N33" s="1214"/>
      <c r="O33" s="1215"/>
      <c r="P33" s="1229"/>
      <c r="Q33" s="1346"/>
      <c r="R33" s="81"/>
    </row>
    <row r="34" spans="1:18" ht="15.75" customHeight="1">
      <c r="A34" s="1245">
        <v>13</v>
      </c>
      <c r="B34" s="1333" t="str">
        <f t="shared" ref="B34" si="10">B32</f>
        <v>Ｒ５</v>
      </c>
      <c r="C34" s="1335"/>
      <c r="D34" s="1336"/>
      <c r="E34" s="1339"/>
      <c r="F34" s="1340"/>
      <c r="G34" s="1341"/>
      <c r="H34" s="1207"/>
      <c r="I34" s="1208"/>
      <c r="J34" s="1208"/>
      <c r="K34" s="1208"/>
      <c r="L34" s="1208"/>
      <c r="M34" s="1208"/>
      <c r="N34" s="1208"/>
      <c r="O34" s="1209"/>
      <c r="P34" s="1347"/>
      <c r="Q34" s="1345" t="s">
        <v>180</v>
      </c>
      <c r="R34" s="81"/>
    </row>
    <row r="35" spans="1:18" ht="15.75" customHeight="1">
      <c r="A35" s="1248"/>
      <c r="B35" s="1334"/>
      <c r="C35" s="1337"/>
      <c r="D35" s="1338"/>
      <c r="E35" s="1342"/>
      <c r="F35" s="1343"/>
      <c r="G35" s="1344"/>
      <c r="H35" s="1213"/>
      <c r="I35" s="1214"/>
      <c r="J35" s="1214"/>
      <c r="K35" s="1214"/>
      <c r="L35" s="1214"/>
      <c r="M35" s="1214"/>
      <c r="N35" s="1214"/>
      <c r="O35" s="1215"/>
      <c r="P35" s="1229"/>
      <c r="Q35" s="1346"/>
      <c r="R35" s="81"/>
    </row>
    <row r="36" spans="1:18" ht="15.75" customHeight="1">
      <c r="A36" s="1251">
        <v>14</v>
      </c>
      <c r="B36" s="1333" t="str">
        <f t="shared" ref="B36" si="11">B34</f>
        <v>Ｒ５</v>
      </c>
      <c r="C36" s="1335"/>
      <c r="D36" s="1336"/>
      <c r="E36" s="1339"/>
      <c r="F36" s="1340"/>
      <c r="G36" s="1341"/>
      <c r="H36" s="1207"/>
      <c r="I36" s="1208"/>
      <c r="J36" s="1208"/>
      <c r="K36" s="1208"/>
      <c r="L36" s="1208"/>
      <c r="M36" s="1208"/>
      <c r="N36" s="1208"/>
      <c r="O36" s="1209"/>
      <c r="P36" s="1347"/>
      <c r="Q36" s="1345" t="s">
        <v>180</v>
      </c>
      <c r="R36" s="81"/>
    </row>
    <row r="37" spans="1:18" ht="15.75" customHeight="1">
      <c r="A37" s="1251"/>
      <c r="B37" s="1334"/>
      <c r="C37" s="1337"/>
      <c r="D37" s="1338"/>
      <c r="E37" s="1342"/>
      <c r="F37" s="1343"/>
      <c r="G37" s="1344"/>
      <c r="H37" s="1213"/>
      <c r="I37" s="1214"/>
      <c r="J37" s="1214"/>
      <c r="K37" s="1214"/>
      <c r="L37" s="1214"/>
      <c r="M37" s="1214"/>
      <c r="N37" s="1214"/>
      <c r="O37" s="1215"/>
      <c r="P37" s="1229"/>
      <c r="Q37" s="1346"/>
      <c r="R37" s="81"/>
    </row>
    <row r="38" spans="1:18" ht="15.75" customHeight="1">
      <c r="A38" s="1245">
        <v>15</v>
      </c>
      <c r="B38" s="1333" t="str">
        <f t="shared" ref="B38" si="12">B36</f>
        <v>Ｒ５</v>
      </c>
      <c r="C38" s="1335"/>
      <c r="D38" s="1336"/>
      <c r="E38" s="1339"/>
      <c r="F38" s="1340"/>
      <c r="G38" s="1341"/>
      <c r="H38" s="1207"/>
      <c r="I38" s="1208"/>
      <c r="J38" s="1208"/>
      <c r="K38" s="1208"/>
      <c r="L38" s="1208"/>
      <c r="M38" s="1208"/>
      <c r="N38" s="1208"/>
      <c r="O38" s="1209"/>
      <c r="P38" s="1347"/>
      <c r="Q38" s="1345" t="s">
        <v>180</v>
      </c>
      <c r="R38" s="81"/>
    </row>
    <row r="39" spans="1:18" ht="15.75" customHeight="1">
      <c r="A39" s="1248"/>
      <c r="B39" s="1334"/>
      <c r="C39" s="1337"/>
      <c r="D39" s="1338"/>
      <c r="E39" s="1342"/>
      <c r="F39" s="1343"/>
      <c r="G39" s="1344"/>
      <c r="H39" s="1213"/>
      <c r="I39" s="1214"/>
      <c r="J39" s="1214"/>
      <c r="K39" s="1214"/>
      <c r="L39" s="1214"/>
      <c r="M39" s="1214"/>
      <c r="N39" s="1214"/>
      <c r="O39" s="1215"/>
      <c r="P39" s="1229"/>
      <c r="Q39" s="1346"/>
      <c r="R39" s="81"/>
    </row>
    <row r="40" spans="1:18" ht="15.75" customHeight="1">
      <c r="A40" s="1251">
        <v>16</v>
      </c>
      <c r="B40" s="1333" t="str">
        <f t="shared" ref="B40" si="13">B38</f>
        <v>Ｒ５</v>
      </c>
      <c r="C40" s="1335"/>
      <c r="D40" s="1336"/>
      <c r="E40" s="1339"/>
      <c r="F40" s="1340"/>
      <c r="G40" s="1341"/>
      <c r="H40" s="1207"/>
      <c r="I40" s="1208"/>
      <c r="J40" s="1208"/>
      <c r="K40" s="1208"/>
      <c r="L40" s="1208"/>
      <c r="M40" s="1208"/>
      <c r="N40" s="1208"/>
      <c r="O40" s="1209"/>
      <c r="P40" s="1347"/>
      <c r="Q40" s="1345" t="s">
        <v>180</v>
      </c>
      <c r="R40" s="81"/>
    </row>
    <row r="41" spans="1:18" ht="15.75" customHeight="1">
      <c r="A41" s="1251"/>
      <c r="B41" s="1334"/>
      <c r="C41" s="1337"/>
      <c r="D41" s="1338"/>
      <c r="E41" s="1342"/>
      <c r="F41" s="1343"/>
      <c r="G41" s="1344"/>
      <c r="H41" s="1213"/>
      <c r="I41" s="1214"/>
      <c r="J41" s="1214"/>
      <c r="K41" s="1214"/>
      <c r="L41" s="1214"/>
      <c r="M41" s="1214"/>
      <c r="N41" s="1214"/>
      <c r="O41" s="1215"/>
      <c r="P41" s="1229"/>
      <c r="Q41" s="1346"/>
      <c r="R41" s="81"/>
    </row>
    <row r="42" spans="1:18" ht="15.75" customHeight="1">
      <c r="A42" s="1245">
        <v>17</v>
      </c>
      <c r="B42" s="1333" t="str">
        <f t="shared" ref="B42" si="14">B40</f>
        <v>Ｒ５</v>
      </c>
      <c r="C42" s="1335"/>
      <c r="D42" s="1336"/>
      <c r="E42" s="1339"/>
      <c r="F42" s="1340"/>
      <c r="G42" s="1341"/>
      <c r="H42" s="1207"/>
      <c r="I42" s="1208"/>
      <c r="J42" s="1208"/>
      <c r="K42" s="1208"/>
      <c r="L42" s="1208"/>
      <c r="M42" s="1208"/>
      <c r="N42" s="1208"/>
      <c r="O42" s="1209"/>
      <c r="P42" s="1347"/>
      <c r="Q42" s="1345" t="s">
        <v>180</v>
      </c>
      <c r="R42" s="81"/>
    </row>
    <row r="43" spans="1:18" ht="15.75" customHeight="1">
      <c r="A43" s="1248"/>
      <c r="B43" s="1334"/>
      <c r="C43" s="1337"/>
      <c r="D43" s="1338"/>
      <c r="E43" s="1342"/>
      <c r="F43" s="1343"/>
      <c r="G43" s="1344"/>
      <c r="H43" s="1213"/>
      <c r="I43" s="1214"/>
      <c r="J43" s="1214"/>
      <c r="K43" s="1214"/>
      <c r="L43" s="1214"/>
      <c r="M43" s="1214"/>
      <c r="N43" s="1214"/>
      <c r="O43" s="1215"/>
      <c r="P43" s="1229"/>
      <c r="Q43" s="1346"/>
      <c r="R43" s="81"/>
    </row>
    <row r="44" spans="1:18" ht="15.75" customHeight="1">
      <c r="A44" s="1251">
        <v>18</v>
      </c>
      <c r="B44" s="1333" t="str">
        <f t="shared" ref="B44" si="15">B42</f>
        <v>Ｒ５</v>
      </c>
      <c r="C44" s="1335"/>
      <c r="D44" s="1336"/>
      <c r="E44" s="1339"/>
      <c r="F44" s="1340"/>
      <c r="G44" s="1341"/>
      <c r="H44" s="1207"/>
      <c r="I44" s="1208"/>
      <c r="J44" s="1208"/>
      <c r="K44" s="1208"/>
      <c r="L44" s="1208"/>
      <c r="M44" s="1208"/>
      <c r="N44" s="1208"/>
      <c r="O44" s="1209"/>
      <c r="P44" s="1347"/>
      <c r="Q44" s="1345" t="s">
        <v>180</v>
      </c>
      <c r="R44" s="81"/>
    </row>
    <row r="45" spans="1:18" ht="15.75" customHeight="1">
      <c r="A45" s="1251"/>
      <c r="B45" s="1334"/>
      <c r="C45" s="1337"/>
      <c r="D45" s="1338"/>
      <c r="E45" s="1342"/>
      <c r="F45" s="1343"/>
      <c r="G45" s="1344"/>
      <c r="H45" s="1213"/>
      <c r="I45" s="1214"/>
      <c r="J45" s="1214"/>
      <c r="K45" s="1214"/>
      <c r="L45" s="1214"/>
      <c r="M45" s="1214"/>
      <c r="N45" s="1214"/>
      <c r="O45" s="1215"/>
      <c r="P45" s="1229"/>
      <c r="Q45" s="1346"/>
      <c r="R45" s="81"/>
    </row>
    <row r="46" spans="1:18" ht="15.75" customHeight="1">
      <c r="A46" s="1245">
        <v>19</v>
      </c>
      <c r="B46" s="1333" t="str">
        <f t="shared" ref="B46" si="16">B44</f>
        <v>Ｒ５</v>
      </c>
      <c r="C46" s="1335"/>
      <c r="D46" s="1336"/>
      <c r="E46" s="1339"/>
      <c r="F46" s="1340"/>
      <c r="G46" s="1341"/>
      <c r="H46" s="1207"/>
      <c r="I46" s="1208"/>
      <c r="J46" s="1208"/>
      <c r="K46" s="1208"/>
      <c r="L46" s="1208"/>
      <c r="M46" s="1208"/>
      <c r="N46" s="1208"/>
      <c r="O46" s="1209"/>
      <c r="P46" s="1347"/>
      <c r="Q46" s="1345" t="s">
        <v>180</v>
      </c>
      <c r="R46" s="81"/>
    </row>
    <row r="47" spans="1:18" ht="15.75" customHeight="1">
      <c r="A47" s="1248"/>
      <c r="B47" s="1334"/>
      <c r="C47" s="1337"/>
      <c r="D47" s="1338"/>
      <c r="E47" s="1342"/>
      <c r="F47" s="1343"/>
      <c r="G47" s="1344"/>
      <c r="H47" s="1213"/>
      <c r="I47" s="1214"/>
      <c r="J47" s="1214"/>
      <c r="K47" s="1214"/>
      <c r="L47" s="1214"/>
      <c r="M47" s="1214"/>
      <c r="N47" s="1214"/>
      <c r="O47" s="1215"/>
      <c r="P47" s="1229"/>
      <c r="Q47" s="1346"/>
      <c r="R47" s="81"/>
    </row>
    <row r="48" spans="1:18" ht="15.75" customHeight="1">
      <c r="A48" s="1251">
        <v>20</v>
      </c>
      <c r="B48" s="1333" t="str">
        <f t="shared" ref="B48" si="17">B46</f>
        <v>Ｒ５</v>
      </c>
      <c r="C48" s="1335"/>
      <c r="D48" s="1336"/>
      <c r="E48" s="1339"/>
      <c r="F48" s="1340"/>
      <c r="G48" s="1341"/>
      <c r="H48" s="1207"/>
      <c r="I48" s="1208"/>
      <c r="J48" s="1208"/>
      <c r="K48" s="1208"/>
      <c r="L48" s="1208"/>
      <c r="M48" s="1208"/>
      <c r="N48" s="1208"/>
      <c r="O48" s="1209"/>
      <c r="P48" s="1347"/>
      <c r="Q48" s="1345" t="s">
        <v>180</v>
      </c>
      <c r="R48" s="81"/>
    </row>
    <row r="49" spans="1:20" ht="15.75" customHeight="1">
      <c r="A49" s="1248"/>
      <c r="B49" s="1334"/>
      <c r="C49" s="1337"/>
      <c r="D49" s="1338"/>
      <c r="E49" s="1342"/>
      <c r="F49" s="1343"/>
      <c r="G49" s="1344"/>
      <c r="H49" s="1213"/>
      <c r="I49" s="1214"/>
      <c r="J49" s="1214"/>
      <c r="K49" s="1214"/>
      <c r="L49" s="1214"/>
      <c r="M49" s="1214"/>
      <c r="N49" s="1214"/>
      <c r="O49" s="1215"/>
      <c r="P49" s="1229"/>
      <c r="Q49" s="1346"/>
      <c r="R49" s="81"/>
    </row>
    <row r="50" spans="1:20">
      <c r="A50" s="154" t="s">
        <v>108</v>
      </c>
      <c r="B50" s="1350" t="s">
        <v>556</v>
      </c>
      <c r="C50" s="1350"/>
      <c r="D50" s="1350"/>
      <c r="E50" s="1350"/>
      <c r="F50" s="1350"/>
      <c r="G50" s="1350"/>
      <c r="H50" s="1350"/>
      <c r="I50" s="1350"/>
      <c r="J50" s="1350"/>
      <c r="K50" s="1350"/>
      <c r="L50" s="1350"/>
      <c r="M50" s="1350"/>
      <c r="N50" s="1350"/>
      <c r="O50" s="1350"/>
      <c r="P50" s="1350"/>
      <c r="Q50" s="195"/>
      <c r="R50" s="147"/>
    </row>
    <row r="51" spans="1:20">
      <c r="A51" s="154" t="s">
        <v>109</v>
      </c>
      <c r="B51" s="1350" t="s">
        <v>123</v>
      </c>
      <c r="C51" s="1350"/>
      <c r="D51" s="1350"/>
      <c r="E51" s="1350"/>
      <c r="F51" s="1350"/>
      <c r="G51" s="1350"/>
      <c r="H51" s="1350"/>
      <c r="I51" s="1350"/>
      <c r="J51" s="1350"/>
      <c r="K51" s="1350"/>
      <c r="L51" s="1350"/>
      <c r="M51" s="1350"/>
      <c r="N51" s="1350"/>
      <c r="O51" s="1350"/>
      <c r="P51" s="1350"/>
      <c r="Q51" s="1350"/>
      <c r="R51" s="147"/>
    </row>
    <row r="52" spans="1:20" ht="15.75" customHeight="1"/>
    <row r="53" spans="1:20" ht="15.75" customHeight="1">
      <c r="A53" s="943" t="str">
        <f>CONCATENATE("（様式-",INDEX(発注者入力シート!$B$27:$G$31,MATCH(発注者入力シート!L6,発注者入力シート!$C$27:$C$31,0),4),"-２）")</f>
        <v>（様式-２-２）</v>
      </c>
      <c r="B53" s="943"/>
      <c r="C53" s="943"/>
      <c r="D53" s="943"/>
      <c r="E53" s="943"/>
      <c r="F53" s="943"/>
      <c r="Q53" s="141" t="s">
        <v>814</v>
      </c>
      <c r="R53" s="141"/>
      <c r="S53" s="3" t="s">
        <v>429</v>
      </c>
    </row>
    <row r="54" spans="1:20" ht="15.75" customHeight="1">
      <c r="A54" s="943" t="str">
        <f>CONCATENATE("評価項目",INDEX(発注者入力シート!$B$27:$G$31,MATCH(発注者入力シート!L6,発注者入力シート!$C$27:$C$31,0),5),"-",INDEX(発注者入力シート!$B$27:$G$31,MATCH(発注者入力シート!L6,発注者入力シート!$C$27:$C$31,0),6))</f>
        <v>評価項目（１）-①</v>
      </c>
      <c r="B54" s="943"/>
      <c r="C54" s="943"/>
      <c r="D54" s="943"/>
      <c r="E54" s="943"/>
      <c r="Q54" s="141" t="str">
        <f>Q2</f>
        <v>【令和５年度完成工事分】</v>
      </c>
      <c r="S54" s="3" t="s">
        <v>430</v>
      </c>
    </row>
    <row r="55" spans="1:20" ht="15.75" customHeight="1">
      <c r="A55" s="1206" t="s">
        <v>178</v>
      </c>
      <c r="B55" s="1206"/>
      <c r="C55" s="1206"/>
      <c r="D55" s="1206"/>
      <c r="E55" s="1206"/>
      <c r="F55" s="1206"/>
      <c r="G55" s="1206"/>
      <c r="H55" s="1206"/>
      <c r="I55" s="1206"/>
      <c r="J55" s="1206"/>
      <c r="K55" s="1206"/>
      <c r="L55" s="1206"/>
      <c r="M55" s="1206"/>
      <c r="N55" s="1206"/>
      <c r="O55" s="1206"/>
      <c r="P55" s="1206"/>
      <c r="Q55" s="1206"/>
      <c r="R55" s="142"/>
      <c r="S55" s="107"/>
      <c r="T55" s="3" t="s">
        <v>437</v>
      </c>
    </row>
    <row r="56" spans="1:20" ht="15.75" customHeight="1">
      <c r="A56" s="142"/>
      <c r="B56" s="142"/>
      <c r="C56" s="142"/>
      <c r="D56" s="142"/>
      <c r="E56" s="142"/>
      <c r="F56" s="142"/>
      <c r="G56" s="142"/>
      <c r="H56" s="142"/>
      <c r="I56" s="142"/>
      <c r="J56" s="142"/>
      <c r="K56" s="142"/>
      <c r="L56" s="142"/>
      <c r="M56" s="142"/>
      <c r="N56" s="142"/>
      <c r="O56" s="142"/>
      <c r="P56" s="142"/>
      <c r="Q56" s="142"/>
      <c r="R56" s="142"/>
      <c r="S56" s="102"/>
      <c r="T56" s="3" t="s">
        <v>432</v>
      </c>
    </row>
    <row r="57" spans="1:20" ht="15.75" customHeight="1">
      <c r="D57" s="1203" t="s">
        <v>880</v>
      </c>
      <c r="E57" s="1203"/>
      <c r="F57" s="1202" t="str">
        <f>IF(企業入力シート!C5="","",企業入力シート!C5)</f>
        <v>○○共同企業体</v>
      </c>
      <c r="G57" s="1202"/>
      <c r="H57" s="1202"/>
      <c r="I57" s="1202"/>
      <c r="J57" s="1202"/>
      <c r="K57" s="1202"/>
      <c r="L57" s="1202"/>
      <c r="M57" s="1202"/>
      <c r="N57" s="1202"/>
      <c r="O57" s="1202"/>
      <c r="P57" s="1202"/>
      <c r="Q57" s="1202"/>
      <c r="R57" s="2"/>
    </row>
    <row r="58" spans="1:20" ht="15.75" customHeight="1">
      <c r="D58" s="1332" t="s">
        <v>883</v>
      </c>
      <c r="E58" s="1332"/>
      <c r="F58" s="1202" t="str">
        <f>IF(企業入力シート!C48="","",企業入力シート!C48)</f>
        <v>△△建設</v>
      </c>
      <c r="G58" s="1202"/>
      <c r="H58" s="1202"/>
      <c r="I58" s="1202"/>
      <c r="J58" s="1202"/>
      <c r="K58" s="1202"/>
      <c r="L58" s="1202"/>
      <c r="M58" s="1202"/>
      <c r="N58" s="1202"/>
      <c r="O58" s="1202"/>
      <c r="P58" s="1202"/>
      <c r="Q58" s="1202"/>
      <c r="S58" s="3" t="s">
        <v>433</v>
      </c>
    </row>
    <row r="59" spans="1:20" ht="15.75" customHeight="1">
      <c r="S59" s="104"/>
      <c r="T59" s="3" t="s">
        <v>434</v>
      </c>
    </row>
    <row r="60" spans="1:20" ht="15.75" customHeight="1">
      <c r="A60" s="143" t="s">
        <v>21</v>
      </c>
      <c r="B60" s="144" t="s">
        <v>23</v>
      </c>
      <c r="C60" s="1246" t="s">
        <v>25</v>
      </c>
      <c r="D60" s="1246"/>
      <c r="E60" s="1245" t="s">
        <v>26</v>
      </c>
      <c r="F60" s="1246"/>
      <c r="G60" s="1247"/>
      <c r="H60" s="1245" t="s">
        <v>27</v>
      </c>
      <c r="I60" s="1246"/>
      <c r="J60" s="1246"/>
      <c r="K60" s="1246"/>
      <c r="L60" s="1246"/>
      <c r="M60" s="1246"/>
      <c r="N60" s="1246"/>
      <c r="O60" s="1247"/>
      <c r="P60" s="1245" t="s">
        <v>112</v>
      </c>
      <c r="Q60" s="1247"/>
      <c r="R60" s="81"/>
      <c r="S60" s="105"/>
      <c r="T60" s="3" t="s">
        <v>432</v>
      </c>
    </row>
    <row r="61" spans="1:20" ht="15.75" customHeight="1">
      <c r="A61" s="145" t="s">
        <v>22</v>
      </c>
      <c r="B61" s="146" t="s">
        <v>24</v>
      </c>
      <c r="C61" s="936"/>
      <c r="D61" s="936"/>
      <c r="E61" s="1351" t="s">
        <v>828</v>
      </c>
      <c r="F61" s="1352"/>
      <c r="G61" s="1353"/>
      <c r="H61" s="1248"/>
      <c r="I61" s="1249"/>
      <c r="J61" s="1249"/>
      <c r="K61" s="1249"/>
      <c r="L61" s="1249"/>
      <c r="M61" s="1249"/>
      <c r="N61" s="1249"/>
      <c r="O61" s="1250"/>
      <c r="P61" s="1251" t="s">
        <v>111</v>
      </c>
      <c r="Q61" s="1252"/>
      <c r="R61" s="81"/>
    </row>
    <row r="62" spans="1:20" ht="15.75" customHeight="1">
      <c r="A62" s="1245">
        <v>21</v>
      </c>
      <c r="B62" s="1333" t="str">
        <f>B48</f>
        <v>Ｒ５</v>
      </c>
      <c r="C62" s="1335"/>
      <c r="D62" s="1336"/>
      <c r="E62" s="1339"/>
      <c r="F62" s="1340"/>
      <c r="G62" s="1341"/>
      <c r="H62" s="1207"/>
      <c r="I62" s="1208"/>
      <c r="J62" s="1208"/>
      <c r="K62" s="1208"/>
      <c r="L62" s="1208"/>
      <c r="M62" s="1208"/>
      <c r="N62" s="1208"/>
      <c r="O62" s="1209"/>
      <c r="P62" s="1347"/>
      <c r="Q62" s="1345" t="s">
        <v>180</v>
      </c>
      <c r="R62" s="81"/>
      <c r="S62" s="109" t="s">
        <v>435</v>
      </c>
    </row>
    <row r="63" spans="1:20" ht="15.75" customHeight="1">
      <c r="A63" s="1248"/>
      <c r="B63" s="1334"/>
      <c r="C63" s="1337"/>
      <c r="D63" s="1338"/>
      <c r="E63" s="1342"/>
      <c r="F63" s="1343"/>
      <c r="G63" s="1344"/>
      <c r="H63" s="1213"/>
      <c r="I63" s="1214"/>
      <c r="J63" s="1214"/>
      <c r="K63" s="1214"/>
      <c r="L63" s="1214"/>
      <c r="M63" s="1214"/>
      <c r="N63" s="1214"/>
      <c r="O63" s="1215"/>
      <c r="P63" s="1229"/>
      <c r="Q63" s="1346"/>
      <c r="R63" s="81"/>
      <c r="S63" s="109" t="s">
        <v>436</v>
      </c>
    </row>
    <row r="64" spans="1:20" ht="15.75" customHeight="1">
      <c r="A64" s="1251">
        <v>22</v>
      </c>
      <c r="B64" s="1333" t="str">
        <f>B62</f>
        <v>Ｒ５</v>
      </c>
      <c r="C64" s="1335"/>
      <c r="D64" s="1336"/>
      <c r="E64" s="1339"/>
      <c r="F64" s="1340"/>
      <c r="G64" s="1341"/>
      <c r="H64" s="1207"/>
      <c r="I64" s="1208"/>
      <c r="J64" s="1208"/>
      <c r="K64" s="1208"/>
      <c r="L64" s="1208"/>
      <c r="M64" s="1208"/>
      <c r="N64" s="1208"/>
      <c r="O64" s="1209"/>
      <c r="P64" s="1347"/>
      <c r="Q64" s="1345" t="s">
        <v>180</v>
      </c>
      <c r="R64" s="81"/>
    </row>
    <row r="65" spans="1:18" ht="15.75" customHeight="1">
      <c r="A65" s="1251"/>
      <c r="B65" s="1334"/>
      <c r="C65" s="1337"/>
      <c r="D65" s="1338"/>
      <c r="E65" s="1342"/>
      <c r="F65" s="1343"/>
      <c r="G65" s="1344"/>
      <c r="H65" s="1213"/>
      <c r="I65" s="1214"/>
      <c r="J65" s="1214"/>
      <c r="K65" s="1214"/>
      <c r="L65" s="1214"/>
      <c r="M65" s="1214"/>
      <c r="N65" s="1214"/>
      <c r="O65" s="1215"/>
      <c r="P65" s="1229"/>
      <c r="Q65" s="1346"/>
      <c r="R65" s="81"/>
    </row>
    <row r="66" spans="1:18" ht="15.75" customHeight="1">
      <c r="A66" s="1245">
        <v>23</v>
      </c>
      <c r="B66" s="1333" t="str">
        <f t="shared" ref="B66" si="18">B64</f>
        <v>Ｒ５</v>
      </c>
      <c r="C66" s="1335"/>
      <c r="D66" s="1336"/>
      <c r="E66" s="1339"/>
      <c r="F66" s="1340"/>
      <c r="G66" s="1341"/>
      <c r="H66" s="1207"/>
      <c r="I66" s="1208"/>
      <c r="J66" s="1208"/>
      <c r="K66" s="1208"/>
      <c r="L66" s="1208"/>
      <c r="M66" s="1208"/>
      <c r="N66" s="1208"/>
      <c r="O66" s="1209"/>
      <c r="P66" s="1347"/>
      <c r="Q66" s="1345" t="s">
        <v>180</v>
      </c>
      <c r="R66" s="81"/>
    </row>
    <row r="67" spans="1:18" ht="15.75" customHeight="1">
      <c r="A67" s="1248"/>
      <c r="B67" s="1334"/>
      <c r="C67" s="1337"/>
      <c r="D67" s="1338"/>
      <c r="E67" s="1342"/>
      <c r="F67" s="1343"/>
      <c r="G67" s="1344"/>
      <c r="H67" s="1213"/>
      <c r="I67" s="1214"/>
      <c r="J67" s="1214"/>
      <c r="K67" s="1214"/>
      <c r="L67" s="1214"/>
      <c r="M67" s="1214"/>
      <c r="N67" s="1214"/>
      <c r="O67" s="1215"/>
      <c r="P67" s="1229"/>
      <c r="Q67" s="1346"/>
      <c r="R67" s="81"/>
    </row>
    <row r="68" spans="1:18" ht="15.75" customHeight="1">
      <c r="A68" s="1251">
        <v>24</v>
      </c>
      <c r="B68" s="1333" t="str">
        <f t="shared" ref="B68" si="19">B66</f>
        <v>Ｒ５</v>
      </c>
      <c r="C68" s="1335"/>
      <c r="D68" s="1336"/>
      <c r="E68" s="1339"/>
      <c r="F68" s="1340"/>
      <c r="G68" s="1341"/>
      <c r="H68" s="1207"/>
      <c r="I68" s="1208"/>
      <c r="J68" s="1208"/>
      <c r="K68" s="1208"/>
      <c r="L68" s="1208"/>
      <c r="M68" s="1208"/>
      <c r="N68" s="1208"/>
      <c r="O68" s="1209"/>
      <c r="P68" s="1347"/>
      <c r="Q68" s="1345" t="s">
        <v>180</v>
      </c>
      <c r="R68" s="81"/>
    </row>
    <row r="69" spans="1:18" ht="15.75" customHeight="1">
      <c r="A69" s="1251"/>
      <c r="B69" s="1334"/>
      <c r="C69" s="1337"/>
      <c r="D69" s="1338"/>
      <c r="E69" s="1342"/>
      <c r="F69" s="1343"/>
      <c r="G69" s="1344"/>
      <c r="H69" s="1213"/>
      <c r="I69" s="1214"/>
      <c r="J69" s="1214"/>
      <c r="K69" s="1214"/>
      <c r="L69" s="1214"/>
      <c r="M69" s="1214"/>
      <c r="N69" s="1214"/>
      <c r="O69" s="1215"/>
      <c r="P69" s="1229"/>
      <c r="Q69" s="1346"/>
      <c r="R69" s="81"/>
    </row>
    <row r="70" spans="1:18" ht="15.75" customHeight="1">
      <c r="A70" s="1245">
        <v>25</v>
      </c>
      <c r="B70" s="1333" t="str">
        <f t="shared" ref="B70" si="20">B68</f>
        <v>Ｒ５</v>
      </c>
      <c r="C70" s="1335"/>
      <c r="D70" s="1336"/>
      <c r="E70" s="1339"/>
      <c r="F70" s="1340"/>
      <c r="G70" s="1341"/>
      <c r="H70" s="1207"/>
      <c r="I70" s="1208"/>
      <c r="J70" s="1208"/>
      <c r="K70" s="1208"/>
      <c r="L70" s="1208"/>
      <c r="M70" s="1208"/>
      <c r="N70" s="1208"/>
      <c r="O70" s="1209"/>
      <c r="P70" s="1347"/>
      <c r="Q70" s="1345" t="s">
        <v>180</v>
      </c>
      <c r="R70" s="81"/>
    </row>
    <row r="71" spans="1:18" ht="15.75" customHeight="1">
      <c r="A71" s="1248"/>
      <c r="B71" s="1334"/>
      <c r="C71" s="1337"/>
      <c r="D71" s="1338"/>
      <c r="E71" s="1342"/>
      <c r="F71" s="1343"/>
      <c r="G71" s="1344"/>
      <c r="H71" s="1213"/>
      <c r="I71" s="1214"/>
      <c r="J71" s="1214"/>
      <c r="K71" s="1214"/>
      <c r="L71" s="1214"/>
      <c r="M71" s="1214"/>
      <c r="N71" s="1214"/>
      <c r="O71" s="1215"/>
      <c r="P71" s="1229"/>
      <c r="Q71" s="1346"/>
      <c r="R71" s="81"/>
    </row>
    <row r="72" spans="1:18" ht="15.75" customHeight="1">
      <c r="A72" s="1251">
        <v>26</v>
      </c>
      <c r="B72" s="1333" t="str">
        <f t="shared" ref="B72" si="21">B70</f>
        <v>Ｒ５</v>
      </c>
      <c r="C72" s="1335"/>
      <c r="D72" s="1336"/>
      <c r="E72" s="1339"/>
      <c r="F72" s="1340"/>
      <c r="G72" s="1341"/>
      <c r="H72" s="1207"/>
      <c r="I72" s="1208"/>
      <c r="J72" s="1208"/>
      <c r="K72" s="1208"/>
      <c r="L72" s="1208"/>
      <c r="M72" s="1208"/>
      <c r="N72" s="1208"/>
      <c r="O72" s="1209"/>
      <c r="P72" s="1347"/>
      <c r="Q72" s="1345" t="s">
        <v>180</v>
      </c>
      <c r="R72" s="81"/>
    </row>
    <row r="73" spans="1:18" ht="15.75" customHeight="1">
      <c r="A73" s="1251"/>
      <c r="B73" s="1334"/>
      <c r="C73" s="1337"/>
      <c r="D73" s="1338"/>
      <c r="E73" s="1342"/>
      <c r="F73" s="1343"/>
      <c r="G73" s="1344"/>
      <c r="H73" s="1213"/>
      <c r="I73" s="1214"/>
      <c r="J73" s="1214"/>
      <c r="K73" s="1214"/>
      <c r="L73" s="1214"/>
      <c r="M73" s="1214"/>
      <c r="N73" s="1214"/>
      <c r="O73" s="1215"/>
      <c r="P73" s="1229"/>
      <c r="Q73" s="1346"/>
      <c r="R73" s="81"/>
    </row>
    <row r="74" spans="1:18" ht="15.75" customHeight="1">
      <c r="A74" s="1245">
        <v>27</v>
      </c>
      <c r="B74" s="1333" t="str">
        <f t="shared" ref="B74" si="22">B72</f>
        <v>Ｒ５</v>
      </c>
      <c r="C74" s="1335"/>
      <c r="D74" s="1336"/>
      <c r="E74" s="1339"/>
      <c r="F74" s="1340"/>
      <c r="G74" s="1341"/>
      <c r="H74" s="1207"/>
      <c r="I74" s="1208"/>
      <c r="J74" s="1208"/>
      <c r="K74" s="1208"/>
      <c r="L74" s="1208"/>
      <c r="M74" s="1208"/>
      <c r="N74" s="1208"/>
      <c r="O74" s="1209"/>
      <c r="P74" s="1347"/>
      <c r="Q74" s="1345" t="s">
        <v>180</v>
      </c>
      <c r="R74" s="81"/>
    </row>
    <row r="75" spans="1:18" ht="15.75" customHeight="1">
      <c r="A75" s="1248"/>
      <c r="B75" s="1334"/>
      <c r="C75" s="1337"/>
      <c r="D75" s="1338"/>
      <c r="E75" s="1342"/>
      <c r="F75" s="1343"/>
      <c r="G75" s="1344"/>
      <c r="H75" s="1213"/>
      <c r="I75" s="1214"/>
      <c r="J75" s="1214"/>
      <c r="K75" s="1214"/>
      <c r="L75" s="1214"/>
      <c r="M75" s="1214"/>
      <c r="N75" s="1214"/>
      <c r="O75" s="1215"/>
      <c r="P75" s="1229"/>
      <c r="Q75" s="1346"/>
      <c r="R75" s="81"/>
    </row>
    <row r="76" spans="1:18" ht="15.75" customHeight="1">
      <c r="A76" s="1251">
        <v>28</v>
      </c>
      <c r="B76" s="1333" t="str">
        <f t="shared" ref="B76" si="23">B74</f>
        <v>Ｒ５</v>
      </c>
      <c r="C76" s="1335"/>
      <c r="D76" s="1336"/>
      <c r="E76" s="1339"/>
      <c r="F76" s="1340"/>
      <c r="G76" s="1341"/>
      <c r="H76" s="1207"/>
      <c r="I76" s="1208"/>
      <c r="J76" s="1208"/>
      <c r="K76" s="1208"/>
      <c r="L76" s="1208"/>
      <c r="M76" s="1208"/>
      <c r="N76" s="1208"/>
      <c r="O76" s="1209"/>
      <c r="P76" s="1347"/>
      <c r="Q76" s="1345" t="s">
        <v>180</v>
      </c>
      <c r="R76" s="81"/>
    </row>
    <row r="77" spans="1:18" ht="15.75" customHeight="1">
      <c r="A77" s="1251"/>
      <c r="B77" s="1334"/>
      <c r="C77" s="1337"/>
      <c r="D77" s="1338"/>
      <c r="E77" s="1342"/>
      <c r="F77" s="1343"/>
      <c r="G77" s="1344"/>
      <c r="H77" s="1213"/>
      <c r="I77" s="1214"/>
      <c r="J77" s="1214"/>
      <c r="K77" s="1214"/>
      <c r="L77" s="1214"/>
      <c r="M77" s="1214"/>
      <c r="N77" s="1214"/>
      <c r="O77" s="1215"/>
      <c r="P77" s="1229"/>
      <c r="Q77" s="1346"/>
      <c r="R77" s="81"/>
    </row>
    <row r="78" spans="1:18" ht="15.75" customHeight="1">
      <c r="A78" s="1245">
        <v>29</v>
      </c>
      <c r="B78" s="1333" t="str">
        <f t="shared" ref="B78" si="24">B76</f>
        <v>Ｒ５</v>
      </c>
      <c r="C78" s="1335"/>
      <c r="D78" s="1336"/>
      <c r="E78" s="1339"/>
      <c r="F78" s="1340"/>
      <c r="G78" s="1341"/>
      <c r="H78" s="1207"/>
      <c r="I78" s="1208"/>
      <c r="J78" s="1208"/>
      <c r="K78" s="1208"/>
      <c r="L78" s="1208"/>
      <c r="M78" s="1208"/>
      <c r="N78" s="1208"/>
      <c r="O78" s="1209"/>
      <c r="P78" s="1347"/>
      <c r="Q78" s="1345" t="s">
        <v>180</v>
      </c>
      <c r="R78" s="81"/>
    </row>
    <row r="79" spans="1:18" ht="15.75" customHeight="1">
      <c r="A79" s="1248"/>
      <c r="B79" s="1334"/>
      <c r="C79" s="1337"/>
      <c r="D79" s="1338"/>
      <c r="E79" s="1342"/>
      <c r="F79" s="1343"/>
      <c r="G79" s="1344"/>
      <c r="H79" s="1213"/>
      <c r="I79" s="1214"/>
      <c r="J79" s="1214"/>
      <c r="K79" s="1214"/>
      <c r="L79" s="1214"/>
      <c r="M79" s="1214"/>
      <c r="N79" s="1214"/>
      <c r="O79" s="1215"/>
      <c r="P79" s="1229"/>
      <c r="Q79" s="1346"/>
      <c r="R79" s="81"/>
    </row>
    <row r="80" spans="1:18" ht="15.75" customHeight="1">
      <c r="A80" s="1251">
        <v>30</v>
      </c>
      <c r="B80" s="1333" t="str">
        <f t="shared" ref="B80" si="25">B78</f>
        <v>Ｒ５</v>
      </c>
      <c r="C80" s="1335"/>
      <c r="D80" s="1336"/>
      <c r="E80" s="1339"/>
      <c r="F80" s="1340"/>
      <c r="G80" s="1341"/>
      <c r="H80" s="1207"/>
      <c r="I80" s="1208"/>
      <c r="J80" s="1208"/>
      <c r="K80" s="1208"/>
      <c r="L80" s="1208"/>
      <c r="M80" s="1208"/>
      <c r="N80" s="1208"/>
      <c r="O80" s="1209"/>
      <c r="P80" s="1347"/>
      <c r="Q80" s="1345" t="s">
        <v>180</v>
      </c>
      <c r="R80" s="81"/>
    </row>
    <row r="81" spans="1:18" ht="15.75" customHeight="1">
      <c r="A81" s="1251"/>
      <c r="B81" s="1334"/>
      <c r="C81" s="1337"/>
      <c r="D81" s="1338"/>
      <c r="E81" s="1342"/>
      <c r="F81" s="1343"/>
      <c r="G81" s="1344"/>
      <c r="H81" s="1213"/>
      <c r="I81" s="1214"/>
      <c r="J81" s="1214"/>
      <c r="K81" s="1214"/>
      <c r="L81" s="1214"/>
      <c r="M81" s="1214"/>
      <c r="N81" s="1214"/>
      <c r="O81" s="1215"/>
      <c r="P81" s="1229"/>
      <c r="Q81" s="1346"/>
      <c r="R81" s="81"/>
    </row>
    <row r="82" spans="1:18" ht="15.75" customHeight="1">
      <c r="A82" s="1245">
        <v>31</v>
      </c>
      <c r="B82" s="1333" t="str">
        <f t="shared" ref="B82" si="26">B80</f>
        <v>Ｒ５</v>
      </c>
      <c r="C82" s="1335"/>
      <c r="D82" s="1336"/>
      <c r="E82" s="1339"/>
      <c r="F82" s="1340"/>
      <c r="G82" s="1341"/>
      <c r="H82" s="1207"/>
      <c r="I82" s="1208"/>
      <c r="J82" s="1208"/>
      <c r="K82" s="1208"/>
      <c r="L82" s="1208"/>
      <c r="M82" s="1208"/>
      <c r="N82" s="1208"/>
      <c r="O82" s="1209"/>
      <c r="P82" s="1347"/>
      <c r="Q82" s="1345" t="s">
        <v>180</v>
      </c>
      <c r="R82" s="81"/>
    </row>
    <row r="83" spans="1:18" ht="15.75" customHeight="1">
      <c r="A83" s="1248"/>
      <c r="B83" s="1334"/>
      <c r="C83" s="1337"/>
      <c r="D83" s="1338"/>
      <c r="E83" s="1342"/>
      <c r="F83" s="1343"/>
      <c r="G83" s="1344"/>
      <c r="H83" s="1213"/>
      <c r="I83" s="1214"/>
      <c r="J83" s="1214"/>
      <c r="K83" s="1214"/>
      <c r="L83" s="1214"/>
      <c r="M83" s="1214"/>
      <c r="N83" s="1214"/>
      <c r="O83" s="1215"/>
      <c r="P83" s="1229"/>
      <c r="Q83" s="1346"/>
      <c r="R83" s="81"/>
    </row>
    <row r="84" spans="1:18" ht="15.75" customHeight="1">
      <c r="A84" s="1251">
        <v>32</v>
      </c>
      <c r="B84" s="1333" t="str">
        <f t="shared" ref="B84" si="27">B82</f>
        <v>Ｒ５</v>
      </c>
      <c r="C84" s="1335"/>
      <c r="D84" s="1336"/>
      <c r="E84" s="1339"/>
      <c r="F84" s="1340"/>
      <c r="G84" s="1341"/>
      <c r="H84" s="1207"/>
      <c r="I84" s="1208"/>
      <c r="J84" s="1208"/>
      <c r="K84" s="1208"/>
      <c r="L84" s="1208"/>
      <c r="M84" s="1208"/>
      <c r="N84" s="1208"/>
      <c r="O84" s="1209"/>
      <c r="P84" s="1347"/>
      <c r="Q84" s="1345" t="s">
        <v>180</v>
      </c>
      <c r="R84" s="81"/>
    </row>
    <row r="85" spans="1:18" ht="15.75" customHeight="1">
      <c r="A85" s="1251"/>
      <c r="B85" s="1334"/>
      <c r="C85" s="1337"/>
      <c r="D85" s="1338"/>
      <c r="E85" s="1342"/>
      <c r="F85" s="1343"/>
      <c r="G85" s="1344"/>
      <c r="H85" s="1213"/>
      <c r="I85" s="1214"/>
      <c r="J85" s="1214"/>
      <c r="K85" s="1214"/>
      <c r="L85" s="1214"/>
      <c r="M85" s="1214"/>
      <c r="N85" s="1214"/>
      <c r="O85" s="1215"/>
      <c r="P85" s="1229"/>
      <c r="Q85" s="1346"/>
      <c r="R85" s="81"/>
    </row>
    <row r="86" spans="1:18" ht="15.75" customHeight="1">
      <c r="A86" s="1245">
        <v>33</v>
      </c>
      <c r="B86" s="1333" t="str">
        <f t="shared" ref="B86" si="28">B84</f>
        <v>Ｒ５</v>
      </c>
      <c r="C86" s="1335"/>
      <c r="D86" s="1336"/>
      <c r="E86" s="1339"/>
      <c r="F86" s="1340"/>
      <c r="G86" s="1341"/>
      <c r="H86" s="1207"/>
      <c r="I86" s="1208"/>
      <c r="J86" s="1208"/>
      <c r="K86" s="1208"/>
      <c r="L86" s="1208"/>
      <c r="M86" s="1208"/>
      <c r="N86" s="1208"/>
      <c r="O86" s="1209"/>
      <c r="P86" s="1347"/>
      <c r="Q86" s="1345" t="s">
        <v>180</v>
      </c>
      <c r="R86" s="81"/>
    </row>
    <row r="87" spans="1:18" ht="15.75" customHeight="1">
      <c r="A87" s="1248"/>
      <c r="B87" s="1334"/>
      <c r="C87" s="1337"/>
      <c r="D87" s="1338"/>
      <c r="E87" s="1342"/>
      <c r="F87" s="1343"/>
      <c r="G87" s="1344"/>
      <c r="H87" s="1213"/>
      <c r="I87" s="1214"/>
      <c r="J87" s="1214"/>
      <c r="K87" s="1214"/>
      <c r="L87" s="1214"/>
      <c r="M87" s="1214"/>
      <c r="N87" s="1214"/>
      <c r="O87" s="1215"/>
      <c r="P87" s="1229"/>
      <c r="Q87" s="1346"/>
      <c r="R87" s="81"/>
    </row>
    <row r="88" spans="1:18" ht="15.75" customHeight="1">
      <c r="A88" s="1251">
        <v>34</v>
      </c>
      <c r="B88" s="1333" t="str">
        <f t="shared" ref="B88" si="29">B86</f>
        <v>Ｒ５</v>
      </c>
      <c r="C88" s="1335"/>
      <c r="D88" s="1336"/>
      <c r="E88" s="1339"/>
      <c r="F88" s="1340"/>
      <c r="G88" s="1341"/>
      <c r="H88" s="1207"/>
      <c r="I88" s="1208"/>
      <c r="J88" s="1208"/>
      <c r="K88" s="1208"/>
      <c r="L88" s="1208"/>
      <c r="M88" s="1208"/>
      <c r="N88" s="1208"/>
      <c r="O88" s="1209"/>
      <c r="P88" s="1347"/>
      <c r="Q88" s="1345" t="s">
        <v>180</v>
      </c>
      <c r="R88" s="81"/>
    </row>
    <row r="89" spans="1:18" ht="15.75" customHeight="1">
      <c r="A89" s="1251"/>
      <c r="B89" s="1334"/>
      <c r="C89" s="1337"/>
      <c r="D89" s="1338"/>
      <c r="E89" s="1342"/>
      <c r="F89" s="1343"/>
      <c r="G89" s="1344"/>
      <c r="H89" s="1213"/>
      <c r="I89" s="1214"/>
      <c r="J89" s="1214"/>
      <c r="K89" s="1214"/>
      <c r="L89" s="1214"/>
      <c r="M89" s="1214"/>
      <c r="N89" s="1214"/>
      <c r="O89" s="1215"/>
      <c r="P89" s="1229"/>
      <c r="Q89" s="1346"/>
      <c r="R89" s="81"/>
    </row>
    <row r="90" spans="1:18" ht="15.75" customHeight="1">
      <c r="A90" s="1245">
        <v>35</v>
      </c>
      <c r="B90" s="1333" t="str">
        <f t="shared" ref="B90" si="30">B88</f>
        <v>Ｒ５</v>
      </c>
      <c r="C90" s="1335"/>
      <c r="D90" s="1336"/>
      <c r="E90" s="1339"/>
      <c r="F90" s="1340"/>
      <c r="G90" s="1341"/>
      <c r="H90" s="1207"/>
      <c r="I90" s="1208"/>
      <c r="J90" s="1208"/>
      <c r="K90" s="1208"/>
      <c r="L90" s="1208"/>
      <c r="M90" s="1208"/>
      <c r="N90" s="1208"/>
      <c r="O90" s="1209"/>
      <c r="P90" s="1347"/>
      <c r="Q90" s="1345" t="s">
        <v>180</v>
      </c>
      <c r="R90" s="81"/>
    </row>
    <row r="91" spans="1:18" ht="15.75" customHeight="1">
      <c r="A91" s="1248"/>
      <c r="B91" s="1334"/>
      <c r="C91" s="1337"/>
      <c r="D91" s="1338"/>
      <c r="E91" s="1342"/>
      <c r="F91" s="1343"/>
      <c r="G91" s="1344"/>
      <c r="H91" s="1213"/>
      <c r="I91" s="1214"/>
      <c r="J91" s="1214"/>
      <c r="K91" s="1214"/>
      <c r="L91" s="1214"/>
      <c r="M91" s="1214"/>
      <c r="N91" s="1214"/>
      <c r="O91" s="1215"/>
      <c r="P91" s="1229"/>
      <c r="Q91" s="1346"/>
      <c r="R91" s="81"/>
    </row>
    <row r="92" spans="1:18" ht="15.75" customHeight="1">
      <c r="A92" s="1251">
        <v>36</v>
      </c>
      <c r="B92" s="1333" t="str">
        <f t="shared" ref="B92" si="31">B90</f>
        <v>Ｒ５</v>
      </c>
      <c r="C92" s="1335"/>
      <c r="D92" s="1336"/>
      <c r="E92" s="1339"/>
      <c r="F92" s="1340"/>
      <c r="G92" s="1341"/>
      <c r="H92" s="1207"/>
      <c r="I92" s="1208"/>
      <c r="J92" s="1208"/>
      <c r="K92" s="1208"/>
      <c r="L92" s="1208"/>
      <c r="M92" s="1208"/>
      <c r="N92" s="1208"/>
      <c r="O92" s="1209"/>
      <c r="P92" s="1347"/>
      <c r="Q92" s="1345" t="s">
        <v>180</v>
      </c>
      <c r="R92" s="81"/>
    </row>
    <row r="93" spans="1:18" ht="15.75" customHeight="1">
      <c r="A93" s="1251"/>
      <c r="B93" s="1334"/>
      <c r="C93" s="1337"/>
      <c r="D93" s="1338"/>
      <c r="E93" s="1342"/>
      <c r="F93" s="1343"/>
      <c r="G93" s="1344"/>
      <c r="H93" s="1213"/>
      <c r="I93" s="1214"/>
      <c r="J93" s="1214"/>
      <c r="K93" s="1214"/>
      <c r="L93" s="1214"/>
      <c r="M93" s="1214"/>
      <c r="N93" s="1214"/>
      <c r="O93" s="1215"/>
      <c r="P93" s="1229"/>
      <c r="Q93" s="1346"/>
      <c r="R93" s="81"/>
    </row>
    <row r="94" spans="1:18" ht="15.75" customHeight="1">
      <c r="A94" s="1245">
        <v>37</v>
      </c>
      <c r="B94" s="1333" t="str">
        <f t="shared" ref="B94" si="32">B92</f>
        <v>Ｒ５</v>
      </c>
      <c r="C94" s="1335"/>
      <c r="D94" s="1336"/>
      <c r="E94" s="1339"/>
      <c r="F94" s="1340"/>
      <c r="G94" s="1341"/>
      <c r="H94" s="1207"/>
      <c r="I94" s="1208"/>
      <c r="J94" s="1208"/>
      <c r="K94" s="1208"/>
      <c r="L94" s="1208"/>
      <c r="M94" s="1208"/>
      <c r="N94" s="1208"/>
      <c r="O94" s="1209"/>
      <c r="P94" s="1347"/>
      <c r="Q94" s="1345" t="s">
        <v>180</v>
      </c>
      <c r="R94" s="81"/>
    </row>
    <row r="95" spans="1:18" ht="15.75" customHeight="1">
      <c r="A95" s="1248"/>
      <c r="B95" s="1334"/>
      <c r="C95" s="1337"/>
      <c r="D95" s="1338"/>
      <c r="E95" s="1342"/>
      <c r="F95" s="1343"/>
      <c r="G95" s="1344"/>
      <c r="H95" s="1213"/>
      <c r="I95" s="1214"/>
      <c r="J95" s="1214"/>
      <c r="K95" s="1214"/>
      <c r="L95" s="1214"/>
      <c r="M95" s="1214"/>
      <c r="N95" s="1214"/>
      <c r="O95" s="1215"/>
      <c r="P95" s="1229"/>
      <c r="Q95" s="1346"/>
      <c r="R95" s="81"/>
    </row>
    <row r="96" spans="1:18" ht="15.75" customHeight="1">
      <c r="A96" s="1251">
        <v>38</v>
      </c>
      <c r="B96" s="1333" t="str">
        <f t="shared" ref="B96" si="33">B94</f>
        <v>Ｒ５</v>
      </c>
      <c r="C96" s="1335"/>
      <c r="D96" s="1336"/>
      <c r="E96" s="1339"/>
      <c r="F96" s="1340"/>
      <c r="G96" s="1341"/>
      <c r="H96" s="1207"/>
      <c r="I96" s="1208"/>
      <c r="J96" s="1208"/>
      <c r="K96" s="1208"/>
      <c r="L96" s="1208"/>
      <c r="M96" s="1208"/>
      <c r="N96" s="1208"/>
      <c r="O96" s="1209"/>
      <c r="P96" s="1347"/>
      <c r="Q96" s="1345" t="s">
        <v>180</v>
      </c>
      <c r="R96" s="81"/>
    </row>
    <row r="97" spans="1:20" ht="15.75" customHeight="1">
      <c r="A97" s="1251"/>
      <c r="B97" s="1334"/>
      <c r="C97" s="1337"/>
      <c r="D97" s="1338"/>
      <c r="E97" s="1342"/>
      <c r="F97" s="1343"/>
      <c r="G97" s="1344"/>
      <c r="H97" s="1213"/>
      <c r="I97" s="1214"/>
      <c r="J97" s="1214"/>
      <c r="K97" s="1214"/>
      <c r="L97" s="1214"/>
      <c r="M97" s="1214"/>
      <c r="N97" s="1214"/>
      <c r="O97" s="1215"/>
      <c r="P97" s="1229"/>
      <c r="Q97" s="1346"/>
      <c r="R97" s="81"/>
    </row>
    <row r="98" spans="1:20" ht="15.75" customHeight="1">
      <c r="A98" s="1245">
        <v>39</v>
      </c>
      <c r="B98" s="1333" t="str">
        <f t="shared" ref="B98" si="34">B96</f>
        <v>Ｒ５</v>
      </c>
      <c r="C98" s="1335"/>
      <c r="D98" s="1336"/>
      <c r="E98" s="1339"/>
      <c r="F98" s="1340"/>
      <c r="G98" s="1341"/>
      <c r="H98" s="1207"/>
      <c r="I98" s="1208"/>
      <c r="J98" s="1208"/>
      <c r="K98" s="1208"/>
      <c r="L98" s="1208"/>
      <c r="M98" s="1208"/>
      <c r="N98" s="1208"/>
      <c r="O98" s="1209"/>
      <c r="P98" s="1347"/>
      <c r="Q98" s="1345" t="s">
        <v>180</v>
      </c>
      <c r="R98" s="81"/>
    </row>
    <row r="99" spans="1:20" ht="15.75" customHeight="1">
      <c r="A99" s="1248"/>
      <c r="B99" s="1334"/>
      <c r="C99" s="1337"/>
      <c r="D99" s="1338"/>
      <c r="E99" s="1342"/>
      <c r="F99" s="1343"/>
      <c r="G99" s="1344"/>
      <c r="H99" s="1213"/>
      <c r="I99" s="1214"/>
      <c r="J99" s="1214"/>
      <c r="K99" s="1214"/>
      <c r="L99" s="1214"/>
      <c r="M99" s="1214"/>
      <c r="N99" s="1214"/>
      <c r="O99" s="1215"/>
      <c r="P99" s="1229"/>
      <c r="Q99" s="1346"/>
      <c r="R99" s="81"/>
    </row>
    <row r="100" spans="1:20" ht="15.75" customHeight="1">
      <c r="A100" s="1333">
        <v>40</v>
      </c>
      <c r="B100" s="1333" t="str">
        <f t="shared" ref="B100" si="35">B98</f>
        <v>Ｒ５</v>
      </c>
      <c r="C100" s="1335"/>
      <c r="D100" s="1336"/>
      <c r="E100" s="1339"/>
      <c r="F100" s="1340"/>
      <c r="G100" s="1341"/>
      <c r="H100" s="1207"/>
      <c r="I100" s="1208"/>
      <c r="J100" s="1208"/>
      <c r="K100" s="1208"/>
      <c r="L100" s="1208"/>
      <c r="M100" s="1208"/>
      <c r="N100" s="1208"/>
      <c r="O100" s="1209"/>
      <c r="P100" s="1347"/>
      <c r="Q100" s="1345" t="s">
        <v>180</v>
      </c>
      <c r="R100" s="81"/>
    </row>
    <row r="101" spans="1:20" ht="15.75" customHeight="1">
      <c r="A101" s="1334"/>
      <c r="B101" s="1334"/>
      <c r="C101" s="1337"/>
      <c r="D101" s="1338"/>
      <c r="E101" s="1342"/>
      <c r="F101" s="1343"/>
      <c r="G101" s="1344"/>
      <c r="H101" s="1213"/>
      <c r="I101" s="1214"/>
      <c r="J101" s="1214"/>
      <c r="K101" s="1214"/>
      <c r="L101" s="1214"/>
      <c r="M101" s="1214"/>
      <c r="N101" s="1214"/>
      <c r="O101" s="1215"/>
      <c r="P101" s="1229"/>
      <c r="Q101" s="1346"/>
      <c r="R101" s="81"/>
    </row>
    <row r="102" spans="1:20">
      <c r="A102" s="154" t="s">
        <v>108</v>
      </c>
      <c r="B102" s="1350" t="s">
        <v>556</v>
      </c>
      <c r="C102" s="1350"/>
      <c r="D102" s="1350"/>
      <c r="E102" s="1350"/>
      <c r="F102" s="1350"/>
      <c r="G102" s="1350"/>
      <c r="H102" s="1350"/>
      <c r="I102" s="1350"/>
      <c r="J102" s="1350"/>
      <c r="K102" s="1350"/>
      <c r="L102" s="1350"/>
      <c r="M102" s="1350"/>
      <c r="N102" s="1350"/>
      <c r="O102" s="1350"/>
      <c r="P102" s="1350"/>
      <c r="Q102" s="195"/>
      <c r="R102" s="147"/>
    </row>
    <row r="103" spans="1:20">
      <c r="A103" s="154" t="s">
        <v>109</v>
      </c>
      <c r="B103" s="1350" t="s">
        <v>123</v>
      </c>
      <c r="C103" s="1350"/>
      <c r="D103" s="1350"/>
      <c r="E103" s="1350"/>
      <c r="F103" s="1350"/>
      <c r="G103" s="1350"/>
      <c r="H103" s="1350"/>
      <c r="I103" s="1350"/>
      <c r="J103" s="1350"/>
      <c r="K103" s="1350"/>
      <c r="L103" s="1350"/>
      <c r="M103" s="1350"/>
      <c r="N103" s="1350"/>
      <c r="O103" s="1350"/>
      <c r="P103" s="1350"/>
      <c r="Q103" s="1350"/>
      <c r="R103" s="147"/>
    </row>
    <row r="104" spans="1:20" ht="15.75" customHeight="1"/>
    <row r="105" spans="1:20" ht="15.75" customHeight="1">
      <c r="A105" s="943" t="str">
        <f>CONCATENATE("（様式-",INDEX(発注者入力シート!$B$27:$G$31,MATCH(発注者入力シート!L6,発注者入力シート!$C$27:$C$31,0),4),"-２）")</f>
        <v>（様式-２-２）</v>
      </c>
      <c r="B105" s="943"/>
      <c r="C105" s="943"/>
      <c r="D105" s="943"/>
      <c r="E105" s="943"/>
      <c r="F105" s="943"/>
      <c r="Q105" s="141" t="s">
        <v>814</v>
      </c>
      <c r="R105" s="141"/>
      <c r="S105" s="3" t="s">
        <v>429</v>
      </c>
    </row>
    <row r="106" spans="1:20" ht="15.75" customHeight="1">
      <c r="A106" s="943" t="str">
        <f>CONCATENATE("評価項目",INDEX(発注者入力シート!$B$27:$G$31,MATCH(発注者入力シート!L6,発注者入力シート!$C$27:$C$31,0),5),"-",INDEX(発注者入力シート!$B$27:$G$31,MATCH(発注者入力シート!L6,発注者入力シート!$C$27:$C$31,0),6))</f>
        <v>評価項目（１）-①</v>
      </c>
      <c r="B106" s="943"/>
      <c r="C106" s="943"/>
      <c r="D106" s="943"/>
      <c r="E106" s="943"/>
      <c r="Q106" s="141" t="str">
        <f>Q2</f>
        <v>【令和５年度完成工事分】</v>
      </c>
      <c r="S106" s="3" t="s">
        <v>430</v>
      </c>
    </row>
    <row r="107" spans="1:20" ht="15.75" customHeight="1">
      <c r="A107" s="1206" t="s">
        <v>179</v>
      </c>
      <c r="B107" s="1206"/>
      <c r="C107" s="1206"/>
      <c r="D107" s="1206"/>
      <c r="E107" s="1206"/>
      <c r="F107" s="1206"/>
      <c r="G107" s="1206"/>
      <c r="H107" s="1206"/>
      <c r="I107" s="1206"/>
      <c r="J107" s="1206"/>
      <c r="K107" s="1206"/>
      <c r="L107" s="1206"/>
      <c r="M107" s="1206"/>
      <c r="N107" s="1206"/>
      <c r="O107" s="1206"/>
      <c r="P107" s="1206"/>
      <c r="Q107" s="1206"/>
      <c r="R107" s="142"/>
      <c r="S107" s="107"/>
      <c r="T107" s="3" t="s">
        <v>437</v>
      </c>
    </row>
    <row r="108" spans="1:20" ht="15.75" customHeight="1">
      <c r="A108" s="142"/>
      <c r="B108" s="142"/>
      <c r="C108" s="142"/>
      <c r="D108" s="142"/>
      <c r="E108" s="142"/>
      <c r="F108" s="142"/>
      <c r="G108" s="142"/>
      <c r="H108" s="142"/>
      <c r="I108" s="142"/>
      <c r="J108" s="142"/>
      <c r="K108" s="142"/>
      <c r="L108" s="142"/>
      <c r="M108" s="142"/>
      <c r="N108" s="142"/>
      <c r="O108" s="142"/>
      <c r="P108" s="142"/>
      <c r="Q108" s="142"/>
      <c r="R108" s="142"/>
      <c r="S108" s="102"/>
      <c r="T108" s="3" t="s">
        <v>432</v>
      </c>
    </row>
    <row r="109" spans="1:20" ht="15.75" customHeight="1">
      <c r="D109" s="1203" t="s">
        <v>880</v>
      </c>
      <c r="E109" s="1203"/>
      <c r="F109" s="1202" t="str">
        <f>IF(企業入力シート!C5="","",企業入力シート!C5)</f>
        <v>○○共同企業体</v>
      </c>
      <c r="G109" s="1202"/>
      <c r="H109" s="1202"/>
      <c r="I109" s="1202"/>
      <c r="J109" s="1202"/>
      <c r="K109" s="1202"/>
      <c r="L109" s="1202"/>
      <c r="M109" s="1202"/>
      <c r="N109" s="1202"/>
      <c r="O109" s="1202"/>
      <c r="P109" s="1202"/>
      <c r="Q109" s="1202"/>
      <c r="R109" s="2"/>
    </row>
    <row r="110" spans="1:20" ht="15.75" customHeight="1">
      <c r="D110" s="1332" t="s">
        <v>883</v>
      </c>
      <c r="E110" s="1332"/>
      <c r="F110" s="1202" t="str">
        <f>IF(企業入力シート!C48="","",企業入力シート!C48)</f>
        <v>△△建設</v>
      </c>
      <c r="G110" s="1202"/>
      <c r="H110" s="1202"/>
      <c r="I110" s="1202"/>
      <c r="J110" s="1202"/>
      <c r="K110" s="1202"/>
      <c r="L110" s="1202"/>
      <c r="M110" s="1202"/>
      <c r="N110" s="1202"/>
      <c r="O110" s="1202"/>
      <c r="P110" s="1202"/>
      <c r="Q110" s="1202"/>
      <c r="S110" s="3" t="s">
        <v>433</v>
      </c>
    </row>
    <row r="111" spans="1:20" ht="15.75" customHeight="1">
      <c r="S111" s="104"/>
      <c r="T111" s="3" t="s">
        <v>434</v>
      </c>
    </row>
    <row r="112" spans="1:20" ht="15.75" customHeight="1">
      <c r="A112" s="143" t="s">
        <v>21</v>
      </c>
      <c r="B112" s="144" t="s">
        <v>23</v>
      </c>
      <c r="C112" s="1246" t="s">
        <v>25</v>
      </c>
      <c r="D112" s="1246"/>
      <c r="E112" s="1245" t="s">
        <v>26</v>
      </c>
      <c r="F112" s="1246"/>
      <c r="G112" s="1247"/>
      <c r="H112" s="1245" t="s">
        <v>27</v>
      </c>
      <c r="I112" s="1246"/>
      <c r="J112" s="1246"/>
      <c r="K112" s="1246"/>
      <c r="L112" s="1246"/>
      <c r="M112" s="1246"/>
      <c r="N112" s="1246"/>
      <c r="O112" s="1247"/>
      <c r="P112" s="1245" t="s">
        <v>112</v>
      </c>
      <c r="Q112" s="1247"/>
      <c r="R112" s="81"/>
      <c r="S112" s="105"/>
      <c r="T112" s="3" t="s">
        <v>432</v>
      </c>
    </row>
    <row r="113" spans="1:19" ht="15.75" customHeight="1">
      <c r="A113" s="145" t="s">
        <v>22</v>
      </c>
      <c r="B113" s="146" t="s">
        <v>24</v>
      </c>
      <c r="C113" s="936"/>
      <c r="D113" s="936"/>
      <c r="E113" s="1351" t="s">
        <v>828</v>
      </c>
      <c r="F113" s="1352"/>
      <c r="G113" s="1353"/>
      <c r="H113" s="1248"/>
      <c r="I113" s="1249"/>
      <c r="J113" s="1249"/>
      <c r="K113" s="1249"/>
      <c r="L113" s="1249"/>
      <c r="M113" s="1249"/>
      <c r="N113" s="1249"/>
      <c r="O113" s="1250"/>
      <c r="P113" s="1251" t="s">
        <v>111</v>
      </c>
      <c r="Q113" s="1252"/>
      <c r="R113" s="81"/>
    </row>
    <row r="114" spans="1:19" ht="15.75" customHeight="1">
      <c r="A114" s="1245">
        <v>41</v>
      </c>
      <c r="B114" s="1333" t="str">
        <f>B100</f>
        <v>Ｒ５</v>
      </c>
      <c r="C114" s="1335"/>
      <c r="D114" s="1336"/>
      <c r="E114" s="1339"/>
      <c r="F114" s="1340"/>
      <c r="G114" s="1341"/>
      <c r="H114" s="1207"/>
      <c r="I114" s="1208"/>
      <c r="J114" s="1208"/>
      <c r="K114" s="1208"/>
      <c r="L114" s="1208"/>
      <c r="M114" s="1208"/>
      <c r="N114" s="1208"/>
      <c r="O114" s="1209"/>
      <c r="P114" s="1347"/>
      <c r="Q114" s="1345" t="s">
        <v>180</v>
      </c>
      <c r="R114" s="81"/>
      <c r="S114" s="109" t="s">
        <v>435</v>
      </c>
    </row>
    <row r="115" spans="1:19" ht="15.75" customHeight="1">
      <c r="A115" s="1248"/>
      <c r="B115" s="1334"/>
      <c r="C115" s="1337"/>
      <c r="D115" s="1338"/>
      <c r="E115" s="1342"/>
      <c r="F115" s="1343"/>
      <c r="G115" s="1344"/>
      <c r="H115" s="1213"/>
      <c r="I115" s="1214"/>
      <c r="J115" s="1214"/>
      <c r="K115" s="1214"/>
      <c r="L115" s="1214"/>
      <c r="M115" s="1214"/>
      <c r="N115" s="1214"/>
      <c r="O115" s="1215"/>
      <c r="P115" s="1229"/>
      <c r="Q115" s="1346"/>
      <c r="R115" s="81"/>
      <c r="S115" s="109" t="s">
        <v>436</v>
      </c>
    </row>
    <row r="116" spans="1:19" ht="15.75" customHeight="1">
      <c r="A116" s="1251">
        <v>42</v>
      </c>
      <c r="B116" s="1333" t="str">
        <f>B114</f>
        <v>Ｒ５</v>
      </c>
      <c r="C116" s="1335"/>
      <c r="D116" s="1336"/>
      <c r="E116" s="1339"/>
      <c r="F116" s="1340"/>
      <c r="G116" s="1341"/>
      <c r="H116" s="1207"/>
      <c r="I116" s="1208"/>
      <c r="J116" s="1208"/>
      <c r="K116" s="1208"/>
      <c r="L116" s="1208"/>
      <c r="M116" s="1208"/>
      <c r="N116" s="1208"/>
      <c r="O116" s="1209"/>
      <c r="P116" s="1347"/>
      <c r="Q116" s="1345" t="s">
        <v>180</v>
      </c>
      <c r="R116" s="81"/>
    </row>
    <row r="117" spans="1:19" ht="15.75" customHeight="1">
      <c r="A117" s="1251"/>
      <c r="B117" s="1334"/>
      <c r="C117" s="1337"/>
      <c r="D117" s="1338"/>
      <c r="E117" s="1342"/>
      <c r="F117" s="1343"/>
      <c r="G117" s="1344"/>
      <c r="H117" s="1213"/>
      <c r="I117" s="1214"/>
      <c r="J117" s="1214"/>
      <c r="K117" s="1214"/>
      <c r="L117" s="1214"/>
      <c r="M117" s="1214"/>
      <c r="N117" s="1214"/>
      <c r="O117" s="1215"/>
      <c r="P117" s="1229"/>
      <c r="Q117" s="1346"/>
      <c r="R117" s="81"/>
    </row>
    <row r="118" spans="1:19" ht="15.75" customHeight="1">
      <c r="A118" s="1245">
        <v>43</v>
      </c>
      <c r="B118" s="1333" t="str">
        <f t="shared" ref="B118" si="36">B116</f>
        <v>Ｒ５</v>
      </c>
      <c r="C118" s="1335"/>
      <c r="D118" s="1336"/>
      <c r="E118" s="1339"/>
      <c r="F118" s="1340"/>
      <c r="G118" s="1341"/>
      <c r="H118" s="1207"/>
      <c r="I118" s="1208"/>
      <c r="J118" s="1208"/>
      <c r="K118" s="1208"/>
      <c r="L118" s="1208"/>
      <c r="M118" s="1208"/>
      <c r="N118" s="1208"/>
      <c r="O118" s="1209"/>
      <c r="P118" s="1347"/>
      <c r="Q118" s="1345" t="s">
        <v>180</v>
      </c>
      <c r="R118" s="81"/>
    </row>
    <row r="119" spans="1:19" ht="15.75" customHeight="1">
      <c r="A119" s="1248"/>
      <c r="B119" s="1334"/>
      <c r="C119" s="1337"/>
      <c r="D119" s="1338"/>
      <c r="E119" s="1342"/>
      <c r="F119" s="1343"/>
      <c r="G119" s="1344"/>
      <c r="H119" s="1213"/>
      <c r="I119" s="1214"/>
      <c r="J119" s="1214"/>
      <c r="K119" s="1214"/>
      <c r="L119" s="1214"/>
      <c r="M119" s="1214"/>
      <c r="N119" s="1214"/>
      <c r="O119" s="1215"/>
      <c r="P119" s="1229"/>
      <c r="Q119" s="1346"/>
      <c r="R119" s="81"/>
    </row>
    <row r="120" spans="1:19" ht="15.75" customHeight="1">
      <c r="A120" s="1251">
        <v>44</v>
      </c>
      <c r="B120" s="1333" t="str">
        <f t="shared" ref="B120" si="37">B118</f>
        <v>Ｒ５</v>
      </c>
      <c r="C120" s="1335"/>
      <c r="D120" s="1336"/>
      <c r="E120" s="1339"/>
      <c r="F120" s="1340"/>
      <c r="G120" s="1341"/>
      <c r="H120" s="1207"/>
      <c r="I120" s="1208"/>
      <c r="J120" s="1208"/>
      <c r="K120" s="1208"/>
      <c r="L120" s="1208"/>
      <c r="M120" s="1208"/>
      <c r="N120" s="1208"/>
      <c r="O120" s="1209"/>
      <c r="P120" s="1347"/>
      <c r="Q120" s="1345" t="s">
        <v>180</v>
      </c>
      <c r="R120" s="81"/>
    </row>
    <row r="121" spans="1:19" ht="15.75" customHeight="1">
      <c r="A121" s="1251"/>
      <c r="B121" s="1334"/>
      <c r="C121" s="1337"/>
      <c r="D121" s="1338"/>
      <c r="E121" s="1342"/>
      <c r="F121" s="1343"/>
      <c r="G121" s="1344"/>
      <c r="H121" s="1213"/>
      <c r="I121" s="1214"/>
      <c r="J121" s="1214"/>
      <c r="K121" s="1214"/>
      <c r="L121" s="1214"/>
      <c r="M121" s="1214"/>
      <c r="N121" s="1214"/>
      <c r="O121" s="1215"/>
      <c r="P121" s="1229"/>
      <c r="Q121" s="1346"/>
      <c r="R121" s="81"/>
    </row>
    <row r="122" spans="1:19" ht="15.75" customHeight="1">
      <c r="A122" s="1245">
        <v>45</v>
      </c>
      <c r="B122" s="1333" t="str">
        <f t="shared" ref="B122" si="38">B120</f>
        <v>Ｒ５</v>
      </c>
      <c r="C122" s="1335"/>
      <c r="D122" s="1336"/>
      <c r="E122" s="1339"/>
      <c r="F122" s="1340"/>
      <c r="G122" s="1341"/>
      <c r="H122" s="1207"/>
      <c r="I122" s="1208"/>
      <c r="J122" s="1208"/>
      <c r="K122" s="1208"/>
      <c r="L122" s="1208"/>
      <c r="M122" s="1208"/>
      <c r="N122" s="1208"/>
      <c r="O122" s="1209"/>
      <c r="P122" s="1347"/>
      <c r="Q122" s="1345" t="s">
        <v>180</v>
      </c>
      <c r="R122" s="81"/>
    </row>
    <row r="123" spans="1:19" ht="15.75" customHeight="1">
      <c r="A123" s="1248"/>
      <c r="B123" s="1334"/>
      <c r="C123" s="1337"/>
      <c r="D123" s="1338"/>
      <c r="E123" s="1342"/>
      <c r="F123" s="1343"/>
      <c r="G123" s="1344"/>
      <c r="H123" s="1213"/>
      <c r="I123" s="1214"/>
      <c r="J123" s="1214"/>
      <c r="K123" s="1214"/>
      <c r="L123" s="1214"/>
      <c r="M123" s="1214"/>
      <c r="N123" s="1214"/>
      <c r="O123" s="1215"/>
      <c r="P123" s="1229"/>
      <c r="Q123" s="1346"/>
      <c r="R123" s="81"/>
    </row>
    <row r="124" spans="1:19" ht="15.75" customHeight="1">
      <c r="A124" s="1251">
        <v>46</v>
      </c>
      <c r="B124" s="1333" t="str">
        <f t="shared" ref="B124" si="39">B122</f>
        <v>Ｒ５</v>
      </c>
      <c r="C124" s="1335"/>
      <c r="D124" s="1336"/>
      <c r="E124" s="1339"/>
      <c r="F124" s="1340"/>
      <c r="G124" s="1341"/>
      <c r="H124" s="1207"/>
      <c r="I124" s="1208"/>
      <c r="J124" s="1208"/>
      <c r="K124" s="1208"/>
      <c r="L124" s="1208"/>
      <c r="M124" s="1208"/>
      <c r="N124" s="1208"/>
      <c r="O124" s="1209"/>
      <c r="P124" s="1347"/>
      <c r="Q124" s="1345" t="s">
        <v>180</v>
      </c>
      <c r="R124" s="81"/>
    </row>
    <row r="125" spans="1:19" ht="15.75" customHeight="1">
      <c r="A125" s="1251"/>
      <c r="B125" s="1334"/>
      <c r="C125" s="1337"/>
      <c r="D125" s="1338"/>
      <c r="E125" s="1342"/>
      <c r="F125" s="1343"/>
      <c r="G125" s="1344"/>
      <c r="H125" s="1213"/>
      <c r="I125" s="1214"/>
      <c r="J125" s="1214"/>
      <c r="K125" s="1214"/>
      <c r="L125" s="1214"/>
      <c r="M125" s="1214"/>
      <c r="N125" s="1214"/>
      <c r="O125" s="1215"/>
      <c r="P125" s="1229"/>
      <c r="Q125" s="1346"/>
      <c r="R125" s="81"/>
    </row>
    <row r="126" spans="1:19" ht="15.75" customHeight="1">
      <c r="A126" s="1245">
        <v>47</v>
      </c>
      <c r="B126" s="1333" t="str">
        <f t="shared" ref="B126" si="40">B124</f>
        <v>Ｒ５</v>
      </c>
      <c r="C126" s="1335"/>
      <c r="D126" s="1336"/>
      <c r="E126" s="1339"/>
      <c r="F126" s="1340"/>
      <c r="G126" s="1341"/>
      <c r="H126" s="1207"/>
      <c r="I126" s="1208"/>
      <c r="J126" s="1208"/>
      <c r="K126" s="1208"/>
      <c r="L126" s="1208"/>
      <c r="M126" s="1208"/>
      <c r="N126" s="1208"/>
      <c r="O126" s="1209"/>
      <c r="P126" s="1347"/>
      <c r="Q126" s="1345" t="s">
        <v>180</v>
      </c>
      <c r="R126" s="81"/>
    </row>
    <row r="127" spans="1:19" ht="15.75" customHeight="1">
      <c r="A127" s="1248"/>
      <c r="B127" s="1334"/>
      <c r="C127" s="1337"/>
      <c r="D127" s="1338"/>
      <c r="E127" s="1342"/>
      <c r="F127" s="1343"/>
      <c r="G127" s="1344"/>
      <c r="H127" s="1213"/>
      <c r="I127" s="1214"/>
      <c r="J127" s="1214"/>
      <c r="K127" s="1214"/>
      <c r="L127" s="1214"/>
      <c r="M127" s="1214"/>
      <c r="N127" s="1214"/>
      <c r="O127" s="1215"/>
      <c r="P127" s="1229"/>
      <c r="Q127" s="1346"/>
      <c r="R127" s="81"/>
    </row>
    <row r="128" spans="1:19" ht="15.75" customHeight="1">
      <c r="A128" s="1251">
        <v>48</v>
      </c>
      <c r="B128" s="1333" t="str">
        <f t="shared" ref="B128" si="41">B126</f>
        <v>Ｒ５</v>
      </c>
      <c r="C128" s="1335"/>
      <c r="D128" s="1336"/>
      <c r="E128" s="1339"/>
      <c r="F128" s="1340"/>
      <c r="G128" s="1341"/>
      <c r="H128" s="1207"/>
      <c r="I128" s="1208"/>
      <c r="J128" s="1208"/>
      <c r="K128" s="1208"/>
      <c r="L128" s="1208"/>
      <c r="M128" s="1208"/>
      <c r="N128" s="1208"/>
      <c r="O128" s="1209"/>
      <c r="P128" s="1347"/>
      <c r="Q128" s="1345" t="s">
        <v>180</v>
      </c>
      <c r="R128" s="81"/>
    </row>
    <row r="129" spans="1:18" ht="15.75" customHeight="1">
      <c r="A129" s="1251"/>
      <c r="B129" s="1334"/>
      <c r="C129" s="1337"/>
      <c r="D129" s="1338"/>
      <c r="E129" s="1342"/>
      <c r="F129" s="1343"/>
      <c r="G129" s="1344"/>
      <c r="H129" s="1213"/>
      <c r="I129" s="1214"/>
      <c r="J129" s="1214"/>
      <c r="K129" s="1214"/>
      <c r="L129" s="1214"/>
      <c r="M129" s="1214"/>
      <c r="N129" s="1214"/>
      <c r="O129" s="1215"/>
      <c r="P129" s="1229"/>
      <c r="Q129" s="1346"/>
      <c r="R129" s="81"/>
    </row>
    <row r="130" spans="1:18" ht="15.75" customHeight="1">
      <c r="A130" s="1245">
        <v>49</v>
      </c>
      <c r="B130" s="1333" t="str">
        <f t="shared" ref="B130" si="42">B128</f>
        <v>Ｒ５</v>
      </c>
      <c r="C130" s="1335"/>
      <c r="D130" s="1336"/>
      <c r="E130" s="1339"/>
      <c r="F130" s="1340"/>
      <c r="G130" s="1341"/>
      <c r="H130" s="1207"/>
      <c r="I130" s="1208"/>
      <c r="J130" s="1208"/>
      <c r="K130" s="1208"/>
      <c r="L130" s="1208"/>
      <c r="M130" s="1208"/>
      <c r="N130" s="1208"/>
      <c r="O130" s="1209"/>
      <c r="P130" s="1347"/>
      <c r="Q130" s="1345" t="s">
        <v>180</v>
      </c>
      <c r="R130" s="81"/>
    </row>
    <row r="131" spans="1:18" ht="15.75" customHeight="1">
      <c r="A131" s="1248"/>
      <c r="B131" s="1334"/>
      <c r="C131" s="1337"/>
      <c r="D131" s="1338"/>
      <c r="E131" s="1342"/>
      <c r="F131" s="1343"/>
      <c r="G131" s="1344"/>
      <c r="H131" s="1213"/>
      <c r="I131" s="1214"/>
      <c r="J131" s="1214"/>
      <c r="K131" s="1214"/>
      <c r="L131" s="1214"/>
      <c r="M131" s="1214"/>
      <c r="N131" s="1214"/>
      <c r="O131" s="1215"/>
      <c r="P131" s="1229"/>
      <c r="Q131" s="1346"/>
      <c r="R131" s="81"/>
    </row>
    <row r="132" spans="1:18" ht="15.75" customHeight="1">
      <c r="A132" s="1251">
        <v>50</v>
      </c>
      <c r="B132" s="1333" t="str">
        <f t="shared" ref="B132" si="43">B130</f>
        <v>Ｒ５</v>
      </c>
      <c r="C132" s="1335"/>
      <c r="D132" s="1336"/>
      <c r="E132" s="1339"/>
      <c r="F132" s="1340"/>
      <c r="G132" s="1341"/>
      <c r="H132" s="1207"/>
      <c r="I132" s="1208"/>
      <c r="J132" s="1208"/>
      <c r="K132" s="1208"/>
      <c r="L132" s="1208"/>
      <c r="M132" s="1208"/>
      <c r="N132" s="1208"/>
      <c r="O132" s="1209"/>
      <c r="P132" s="1347"/>
      <c r="Q132" s="1345" t="s">
        <v>180</v>
      </c>
      <c r="R132" s="81"/>
    </row>
    <row r="133" spans="1:18" ht="15.75" customHeight="1">
      <c r="A133" s="1251"/>
      <c r="B133" s="1334"/>
      <c r="C133" s="1337"/>
      <c r="D133" s="1338"/>
      <c r="E133" s="1342"/>
      <c r="F133" s="1343"/>
      <c r="G133" s="1344"/>
      <c r="H133" s="1213"/>
      <c r="I133" s="1214"/>
      <c r="J133" s="1214"/>
      <c r="K133" s="1214"/>
      <c r="L133" s="1214"/>
      <c r="M133" s="1214"/>
      <c r="N133" s="1214"/>
      <c r="O133" s="1215"/>
      <c r="P133" s="1229"/>
      <c r="Q133" s="1346"/>
      <c r="R133" s="81"/>
    </row>
    <row r="134" spans="1:18" ht="15.75" customHeight="1">
      <c r="A134" s="1245">
        <v>51</v>
      </c>
      <c r="B134" s="1333" t="str">
        <f t="shared" ref="B134" si="44">B132</f>
        <v>Ｒ５</v>
      </c>
      <c r="C134" s="1335"/>
      <c r="D134" s="1336"/>
      <c r="E134" s="1339"/>
      <c r="F134" s="1340"/>
      <c r="G134" s="1341"/>
      <c r="H134" s="1207"/>
      <c r="I134" s="1208"/>
      <c r="J134" s="1208"/>
      <c r="K134" s="1208"/>
      <c r="L134" s="1208"/>
      <c r="M134" s="1208"/>
      <c r="N134" s="1208"/>
      <c r="O134" s="1209"/>
      <c r="P134" s="1347"/>
      <c r="Q134" s="1345" t="s">
        <v>180</v>
      </c>
      <c r="R134" s="81"/>
    </row>
    <row r="135" spans="1:18" ht="15.75" customHeight="1">
      <c r="A135" s="1248"/>
      <c r="B135" s="1334"/>
      <c r="C135" s="1337"/>
      <c r="D135" s="1338"/>
      <c r="E135" s="1342"/>
      <c r="F135" s="1343"/>
      <c r="G135" s="1344"/>
      <c r="H135" s="1213"/>
      <c r="I135" s="1214"/>
      <c r="J135" s="1214"/>
      <c r="K135" s="1214"/>
      <c r="L135" s="1214"/>
      <c r="M135" s="1214"/>
      <c r="N135" s="1214"/>
      <c r="O135" s="1215"/>
      <c r="P135" s="1229"/>
      <c r="Q135" s="1346"/>
      <c r="R135" s="81"/>
    </row>
    <row r="136" spans="1:18" ht="15.75" customHeight="1">
      <c r="A136" s="1251">
        <v>52</v>
      </c>
      <c r="B136" s="1333" t="str">
        <f t="shared" ref="B136" si="45">B134</f>
        <v>Ｒ５</v>
      </c>
      <c r="C136" s="1335"/>
      <c r="D136" s="1336"/>
      <c r="E136" s="1339"/>
      <c r="F136" s="1340"/>
      <c r="G136" s="1341"/>
      <c r="H136" s="1207"/>
      <c r="I136" s="1208"/>
      <c r="J136" s="1208"/>
      <c r="K136" s="1208"/>
      <c r="L136" s="1208"/>
      <c r="M136" s="1208"/>
      <c r="N136" s="1208"/>
      <c r="O136" s="1209"/>
      <c r="P136" s="1347"/>
      <c r="Q136" s="1345" t="s">
        <v>180</v>
      </c>
      <c r="R136" s="81"/>
    </row>
    <row r="137" spans="1:18" ht="15.75" customHeight="1">
      <c r="A137" s="1251"/>
      <c r="B137" s="1334"/>
      <c r="C137" s="1337"/>
      <c r="D137" s="1338"/>
      <c r="E137" s="1342"/>
      <c r="F137" s="1343"/>
      <c r="G137" s="1344"/>
      <c r="H137" s="1213"/>
      <c r="I137" s="1214"/>
      <c r="J137" s="1214"/>
      <c r="K137" s="1214"/>
      <c r="L137" s="1214"/>
      <c r="M137" s="1214"/>
      <c r="N137" s="1214"/>
      <c r="O137" s="1215"/>
      <c r="P137" s="1229"/>
      <c r="Q137" s="1346"/>
      <c r="R137" s="81"/>
    </row>
    <row r="138" spans="1:18" ht="15.75" customHeight="1">
      <c r="A138" s="1245">
        <v>53</v>
      </c>
      <c r="B138" s="1333" t="str">
        <f t="shared" ref="B138" si="46">B136</f>
        <v>Ｒ５</v>
      </c>
      <c r="C138" s="1335"/>
      <c r="D138" s="1336"/>
      <c r="E138" s="1339"/>
      <c r="F138" s="1340"/>
      <c r="G138" s="1341"/>
      <c r="H138" s="1207"/>
      <c r="I138" s="1208"/>
      <c r="J138" s="1208"/>
      <c r="K138" s="1208"/>
      <c r="L138" s="1208"/>
      <c r="M138" s="1208"/>
      <c r="N138" s="1208"/>
      <c r="O138" s="1209"/>
      <c r="P138" s="1347"/>
      <c r="Q138" s="1345" t="s">
        <v>180</v>
      </c>
      <c r="R138" s="81"/>
    </row>
    <row r="139" spans="1:18" ht="15.75" customHeight="1">
      <c r="A139" s="1248"/>
      <c r="B139" s="1334"/>
      <c r="C139" s="1337"/>
      <c r="D139" s="1338"/>
      <c r="E139" s="1342"/>
      <c r="F139" s="1343"/>
      <c r="G139" s="1344"/>
      <c r="H139" s="1213"/>
      <c r="I139" s="1214"/>
      <c r="J139" s="1214"/>
      <c r="K139" s="1214"/>
      <c r="L139" s="1214"/>
      <c r="M139" s="1214"/>
      <c r="N139" s="1214"/>
      <c r="O139" s="1215"/>
      <c r="P139" s="1229"/>
      <c r="Q139" s="1346"/>
      <c r="R139" s="81"/>
    </row>
    <row r="140" spans="1:18" ht="15.75" customHeight="1">
      <c r="A140" s="1251">
        <v>54</v>
      </c>
      <c r="B140" s="1333" t="str">
        <f t="shared" ref="B140" si="47">B138</f>
        <v>Ｒ５</v>
      </c>
      <c r="C140" s="1335"/>
      <c r="D140" s="1336"/>
      <c r="E140" s="1339"/>
      <c r="F140" s="1340"/>
      <c r="G140" s="1341"/>
      <c r="H140" s="1207"/>
      <c r="I140" s="1208"/>
      <c r="J140" s="1208"/>
      <c r="K140" s="1208"/>
      <c r="L140" s="1208"/>
      <c r="M140" s="1208"/>
      <c r="N140" s="1208"/>
      <c r="O140" s="1209"/>
      <c r="P140" s="1347"/>
      <c r="Q140" s="1345" t="s">
        <v>180</v>
      </c>
      <c r="R140" s="81"/>
    </row>
    <row r="141" spans="1:18" ht="15.75" customHeight="1">
      <c r="A141" s="1251"/>
      <c r="B141" s="1334"/>
      <c r="C141" s="1337"/>
      <c r="D141" s="1338"/>
      <c r="E141" s="1342"/>
      <c r="F141" s="1343"/>
      <c r="G141" s="1344"/>
      <c r="H141" s="1213"/>
      <c r="I141" s="1214"/>
      <c r="J141" s="1214"/>
      <c r="K141" s="1214"/>
      <c r="L141" s="1214"/>
      <c r="M141" s="1214"/>
      <c r="N141" s="1214"/>
      <c r="O141" s="1215"/>
      <c r="P141" s="1229"/>
      <c r="Q141" s="1346"/>
      <c r="R141" s="81"/>
    </row>
    <row r="142" spans="1:18" ht="15.75" customHeight="1">
      <c r="A142" s="1245">
        <v>55</v>
      </c>
      <c r="B142" s="1333" t="str">
        <f t="shared" ref="B142" si="48">B140</f>
        <v>Ｒ５</v>
      </c>
      <c r="C142" s="1335"/>
      <c r="D142" s="1336"/>
      <c r="E142" s="1339"/>
      <c r="F142" s="1340"/>
      <c r="G142" s="1341"/>
      <c r="H142" s="1207"/>
      <c r="I142" s="1208"/>
      <c r="J142" s="1208"/>
      <c r="K142" s="1208"/>
      <c r="L142" s="1208"/>
      <c r="M142" s="1208"/>
      <c r="N142" s="1208"/>
      <c r="O142" s="1209"/>
      <c r="P142" s="1347"/>
      <c r="Q142" s="1345" t="s">
        <v>180</v>
      </c>
      <c r="R142" s="81"/>
    </row>
    <row r="143" spans="1:18" ht="15.75" customHeight="1">
      <c r="A143" s="1248"/>
      <c r="B143" s="1334"/>
      <c r="C143" s="1337"/>
      <c r="D143" s="1338"/>
      <c r="E143" s="1342"/>
      <c r="F143" s="1343"/>
      <c r="G143" s="1344"/>
      <c r="H143" s="1213"/>
      <c r="I143" s="1214"/>
      <c r="J143" s="1214"/>
      <c r="K143" s="1214"/>
      <c r="L143" s="1214"/>
      <c r="M143" s="1214"/>
      <c r="N143" s="1214"/>
      <c r="O143" s="1215"/>
      <c r="P143" s="1229"/>
      <c r="Q143" s="1346"/>
      <c r="R143" s="81"/>
    </row>
    <row r="144" spans="1:18" ht="15.75" customHeight="1">
      <c r="A144" s="1251">
        <v>56</v>
      </c>
      <c r="B144" s="1333" t="str">
        <f t="shared" ref="B144" si="49">B142</f>
        <v>Ｒ５</v>
      </c>
      <c r="C144" s="1335"/>
      <c r="D144" s="1336"/>
      <c r="E144" s="1339"/>
      <c r="F144" s="1340"/>
      <c r="G144" s="1341"/>
      <c r="H144" s="1207"/>
      <c r="I144" s="1208"/>
      <c r="J144" s="1208"/>
      <c r="K144" s="1208"/>
      <c r="L144" s="1208"/>
      <c r="M144" s="1208"/>
      <c r="N144" s="1208"/>
      <c r="O144" s="1209"/>
      <c r="P144" s="1347"/>
      <c r="Q144" s="1345" t="s">
        <v>180</v>
      </c>
      <c r="R144" s="81"/>
    </row>
    <row r="145" spans="1:18" ht="15.75" customHeight="1">
      <c r="A145" s="1251"/>
      <c r="B145" s="1334"/>
      <c r="C145" s="1337"/>
      <c r="D145" s="1338"/>
      <c r="E145" s="1342"/>
      <c r="F145" s="1343"/>
      <c r="G145" s="1344"/>
      <c r="H145" s="1213"/>
      <c r="I145" s="1214"/>
      <c r="J145" s="1214"/>
      <c r="K145" s="1214"/>
      <c r="L145" s="1214"/>
      <c r="M145" s="1214"/>
      <c r="N145" s="1214"/>
      <c r="O145" s="1215"/>
      <c r="P145" s="1229"/>
      <c r="Q145" s="1346"/>
      <c r="R145" s="81"/>
    </row>
    <row r="146" spans="1:18" ht="15.75" customHeight="1">
      <c r="A146" s="1245">
        <v>57</v>
      </c>
      <c r="B146" s="1333" t="str">
        <f t="shared" ref="B146" si="50">B144</f>
        <v>Ｒ５</v>
      </c>
      <c r="C146" s="1335"/>
      <c r="D146" s="1336"/>
      <c r="E146" s="1339"/>
      <c r="F146" s="1340"/>
      <c r="G146" s="1341"/>
      <c r="H146" s="1207"/>
      <c r="I146" s="1208"/>
      <c r="J146" s="1208"/>
      <c r="K146" s="1208"/>
      <c r="L146" s="1208"/>
      <c r="M146" s="1208"/>
      <c r="N146" s="1208"/>
      <c r="O146" s="1209"/>
      <c r="P146" s="1347"/>
      <c r="Q146" s="1345" t="s">
        <v>180</v>
      </c>
      <c r="R146" s="81"/>
    </row>
    <row r="147" spans="1:18" ht="15.75" customHeight="1">
      <c r="A147" s="1248"/>
      <c r="B147" s="1334"/>
      <c r="C147" s="1337"/>
      <c r="D147" s="1338"/>
      <c r="E147" s="1342"/>
      <c r="F147" s="1343"/>
      <c r="G147" s="1344"/>
      <c r="H147" s="1213"/>
      <c r="I147" s="1214"/>
      <c r="J147" s="1214"/>
      <c r="K147" s="1214"/>
      <c r="L147" s="1214"/>
      <c r="M147" s="1214"/>
      <c r="N147" s="1214"/>
      <c r="O147" s="1215"/>
      <c r="P147" s="1229"/>
      <c r="Q147" s="1346"/>
      <c r="R147" s="81"/>
    </row>
    <row r="148" spans="1:18" ht="15.75" customHeight="1">
      <c r="A148" s="1251">
        <v>58</v>
      </c>
      <c r="B148" s="1333" t="str">
        <f t="shared" ref="B148" si="51">B146</f>
        <v>Ｒ５</v>
      </c>
      <c r="C148" s="1335"/>
      <c r="D148" s="1336"/>
      <c r="E148" s="1339"/>
      <c r="F148" s="1340"/>
      <c r="G148" s="1341"/>
      <c r="H148" s="1207"/>
      <c r="I148" s="1208"/>
      <c r="J148" s="1208"/>
      <c r="K148" s="1208"/>
      <c r="L148" s="1208"/>
      <c r="M148" s="1208"/>
      <c r="N148" s="1208"/>
      <c r="O148" s="1209"/>
      <c r="P148" s="1347"/>
      <c r="Q148" s="1345" t="s">
        <v>180</v>
      </c>
      <c r="R148" s="81"/>
    </row>
    <row r="149" spans="1:18" ht="15.75" customHeight="1">
      <c r="A149" s="1251"/>
      <c r="B149" s="1334"/>
      <c r="C149" s="1337"/>
      <c r="D149" s="1338"/>
      <c r="E149" s="1342"/>
      <c r="F149" s="1343"/>
      <c r="G149" s="1344"/>
      <c r="H149" s="1213"/>
      <c r="I149" s="1214"/>
      <c r="J149" s="1214"/>
      <c r="K149" s="1214"/>
      <c r="L149" s="1214"/>
      <c r="M149" s="1214"/>
      <c r="N149" s="1214"/>
      <c r="O149" s="1215"/>
      <c r="P149" s="1229"/>
      <c r="Q149" s="1346"/>
      <c r="R149" s="81"/>
    </row>
    <row r="150" spans="1:18" ht="15.75" customHeight="1">
      <c r="A150" s="1245">
        <v>59</v>
      </c>
      <c r="B150" s="1333" t="str">
        <f t="shared" ref="B150" si="52">B148</f>
        <v>Ｒ５</v>
      </c>
      <c r="C150" s="1335"/>
      <c r="D150" s="1336"/>
      <c r="E150" s="1339"/>
      <c r="F150" s="1340"/>
      <c r="G150" s="1341"/>
      <c r="H150" s="1207"/>
      <c r="I150" s="1208"/>
      <c r="J150" s="1208"/>
      <c r="K150" s="1208"/>
      <c r="L150" s="1208"/>
      <c r="M150" s="1208"/>
      <c r="N150" s="1208"/>
      <c r="O150" s="1209"/>
      <c r="P150" s="1347"/>
      <c r="Q150" s="1345" t="s">
        <v>180</v>
      </c>
      <c r="R150" s="81"/>
    </row>
    <row r="151" spans="1:18" ht="15.75" customHeight="1">
      <c r="A151" s="1248"/>
      <c r="B151" s="1334"/>
      <c r="C151" s="1337"/>
      <c r="D151" s="1338"/>
      <c r="E151" s="1342"/>
      <c r="F151" s="1343"/>
      <c r="G151" s="1344"/>
      <c r="H151" s="1213"/>
      <c r="I151" s="1214"/>
      <c r="J151" s="1214"/>
      <c r="K151" s="1214"/>
      <c r="L151" s="1214"/>
      <c r="M151" s="1214"/>
      <c r="N151" s="1214"/>
      <c r="O151" s="1215"/>
      <c r="P151" s="1229"/>
      <c r="Q151" s="1346"/>
      <c r="R151" s="81"/>
    </row>
    <row r="152" spans="1:18" ht="15.75" customHeight="1">
      <c r="A152" s="1333">
        <v>60</v>
      </c>
      <c r="B152" s="1333" t="str">
        <f t="shared" ref="B152" si="53">B150</f>
        <v>Ｒ５</v>
      </c>
      <c r="C152" s="1335"/>
      <c r="D152" s="1336"/>
      <c r="E152" s="1339"/>
      <c r="F152" s="1340"/>
      <c r="G152" s="1341"/>
      <c r="H152" s="1207"/>
      <c r="I152" s="1208"/>
      <c r="J152" s="1208"/>
      <c r="K152" s="1208"/>
      <c r="L152" s="1208"/>
      <c r="M152" s="1208"/>
      <c r="N152" s="1208"/>
      <c r="O152" s="1209"/>
      <c r="P152" s="1347"/>
      <c r="Q152" s="1345" t="s">
        <v>180</v>
      </c>
      <c r="R152" s="81"/>
    </row>
    <row r="153" spans="1:18" ht="15.75" customHeight="1">
      <c r="A153" s="1334"/>
      <c r="B153" s="1334"/>
      <c r="C153" s="1337"/>
      <c r="D153" s="1338"/>
      <c r="E153" s="1342"/>
      <c r="F153" s="1343"/>
      <c r="G153" s="1344"/>
      <c r="H153" s="1213"/>
      <c r="I153" s="1214"/>
      <c r="J153" s="1214"/>
      <c r="K153" s="1214"/>
      <c r="L153" s="1214"/>
      <c r="M153" s="1214"/>
      <c r="N153" s="1214"/>
      <c r="O153" s="1215"/>
      <c r="P153" s="1229"/>
      <c r="Q153" s="1346"/>
      <c r="R153" s="81"/>
    </row>
    <row r="154" spans="1:18">
      <c r="A154" s="154" t="s">
        <v>108</v>
      </c>
      <c r="B154" s="1350" t="s">
        <v>556</v>
      </c>
      <c r="C154" s="1350"/>
      <c r="D154" s="1350"/>
      <c r="E154" s="1350"/>
      <c r="F154" s="1350"/>
      <c r="G154" s="1350"/>
      <c r="H154" s="1350"/>
      <c r="I154" s="1350"/>
      <c r="J154" s="1350"/>
      <c r="K154" s="1350"/>
      <c r="L154" s="1350"/>
      <c r="M154" s="1350"/>
      <c r="N154" s="1350"/>
      <c r="O154" s="1350"/>
      <c r="P154" s="1350"/>
      <c r="Q154" s="195"/>
      <c r="R154" s="147"/>
    </row>
    <row r="155" spans="1:18">
      <c r="A155" s="154" t="s">
        <v>109</v>
      </c>
      <c r="B155" s="1350" t="s">
        <v>123</v>
      </c>
      <c r="C155" s="1350"/>
      <c r="D155" s="1350"/>
      <c r="E155" s="1350"/>
      <c r="F155" s="1350"/>
      <c r="G155" s="1350"/>
      <c r="H155" s="1350"/>
      <c r="I155" s="1350"/>
      <c r="J155" s="1350"/>
      <c r="K155" s="1350"/>
      <c r="L155" s="1350"/>
      <c r="M155" s="1350"/>
      <c r="N155" s="1350"/>
      <c r="O155" s="1350"/>
      <c r="P155" s="1350"/>
      <c r="Q155" s="1350"/>
      <c r="R155" s="147"/>
    </row>
    <row r="156" spans="1:18" ht="15.75" customHeight="1"/>
  </sheetData>
  <mergeCells count="525">
    <mergeCell ref="C8:D9"/>
    <mergeCell ref="E8:G8"/>
    <mergeCell ref="H8:O9"/>
    <mergeCell ref="P8:Q8"/>
    <mergeCell ref="E9:G9"/>
    <mergeCell ref="P9:Q9"/>
    <mergeCell ref="A1:F1"/>
    <mergeCell ref="A2:E2"/>
    <mergeCell ref="A3:Q3"/>
    <mergeCell ref="D4:E4"/>
    <mergeCell ref="F4:Q4"/>
    <mergeCell ref="D5:E5"/>
    <mergeCell ref="F5:Q5"/>
    <mergeCell ref="Q10:Q11"/>
    <mergeCell ref="E11:G11"/>
    <mergeCell ref="A12:A13"/>
    <mergeCell ref="B12:B13"/>
    <mergeCell ref="C12:D13"/>
    <mergeCell ref="E12:G12"/>
    <mergeCell ref="H12:O13"/>
    <mergeCell ref="P12:P13"/>
    <mergeCell ref="Q12:Q13"/>
    <mergeCell ref="E13:G13"/>
    <mergeCell ref="A10:A11"/>
    <mergeCell ref="B10:B11"/>
    <mergeCell ref="C10:D11"/>
    <mergeCell ref="E10:G10"/>
    <mergeCell ref="H10:O11"/>
    <mergeCell ref="P10:P11"/>
    <mergeCell ref="Q14:Q15"/>
    <mergeCell ref="E15:G15"/>
    <mergeCell ref="A16:A17"/>
    <mergeCell ref="B16:B17"/>
    <mergeCell ref="C16:D17"/>
    <mergeCell ref="E16:G16"/>
    <mergeCell ref="H16:O17"/>
    <mergeCell ref="P16:P17"/>
    <mergeCell ref="Q16:Q17"/>
    <mergeCell ref="E17:G17"/>
    <mergeCell ref="A14:A15"/>
    <mergeCell ref="B14:B15"/>
    <mergeCell ref="C14:D15"/>
    <mergeCell ref="E14:G14"/>
    <mergeCell ref="H14:O15"/>
    <mergeCell ref="P14:P15"/>
    <mergeCell ref="Q18:Q19"/>
    <mergeCell ref="E19:G19"/>
    <mergeCell ref="A20:A21"/>
    <mergeCell ref="B20:B21"/>
    <mergeCell ref="C20:D21"/>
    <mergeCell ref="E20:G20"/>
    <mergeCell ref="H20:O21"/>
    <mergeCell ref="P20:P21"/>
    <mergeCell ref="Q20:Q21"/>
    <mergeCell ref="E21:G21"/>
    <mergeCell ref="A18:A19"/>
    <mergeCell ref="B18:B19"/>
    <mergeCell ref="C18:D19"/>
    <mergeCell ref="E18:G18"/>
    <mergeCell ref="H18:O19"/>
    <mergeCell ref="P18:P19"/>
    <mergeCell ref="Q22:Q23"/>
    <mergeCell ref="E23:G23"/>
    <mergeCell ref="A24:A25"/>
    <mergeCell ref="B24:B25"/>
    <mergeCell ref="C24:D25"/>
    <mergeCell ref="E24:G24"/>
    <mergeCell ref="H24:O25"/>
    <mergeCell ref="P24:P25"/>
    <mergeCell ref="Q24:Q25"/>
    <mergeCell ref="E25:G25"/>
    <mergeCell ref="A22:A23"/>
    <mergeCell ref="B22:B23"/>
    <mergeCell ref="C22:D23"/>
    <mergeCell ref="E22:G22"/>
    <mergeCell ref="H22:O23"/>
    <mergeCell ref="P22:P23"/>
    <mergeCell ref="Q26:Q27"/>
    <mergeCell ref="E27:G27"/>
    <mergeCell ref="A28:A29"/>
    <mergeCell ref="B28:B29"/>
    <mergeCell ref="C28:D29"/>
    <mergeCell ref="E28:G28"/>
    <mergeCell ref="H28:O29"/>
    <mergeCell ref="P28:P29"/>
    <mergeCell ref="Q28:Q29"/>
    <mergeCell ref="E29:G29"/>
    <mergeCell ref="A26:A27"/>
    <mergeCell ref="B26:B27"/>
    <mergeCell ref="C26:D27"/>
    <mergeCell ref="E26:G26"/>
    <mergeCell ref="H26:O27"/>
    <mergeCell ref="P26:P27"/>
    <mergeCell ref="Q30:Q31"/>
    <mergeCell ref="E31:G31"/>
    <mergeCell ref="A32:A33"/>
    <mergeCell ref="B32:B33"/>
    <mergeCell ref="C32:D33"/>
    <mergeCell ref="E32:G32"/>
    <mergeCell ref="H32:O33"/>
    <mergeCell ref="P32:P33"/>
    <mergeCell ref="Q32:Q33"/>
    <mergeCell ref="E33:G33"/>
    <mergeCell ref="A30:A31"/>
    <mergeCell ref="B30:B31"/>
    <mergeCell ref="C30:D31"/>
    <mergeCell ref="E30:G30"/>
    <mergeCell ref="H30:O31"/>
    <mergeCell ref="P30:P31"/>
    <mergeCell ref="Q34:Q35"/>
    <mergeCell ref="E35:G35"/>
    <mergeCell ref="A36:A37"/>
    <mergeCell ref="B36:B37"/>
    <mergeCell ref="C36:D37"/>
    <mergeCell ref="E36:G36"/>
    <mergeCell ref="H36:O37"/>
    <mergeCell ref="P36:P37"/>
    <mergeCell ref="Q36:Q37"/>
    <mergeCell ref="E37:G37"/>
    <mergeCell ref="A34:A35"/>
    <mergeCell ref="B34:B35"/>
    <mergeCell ref="C34:D35"/>
    <mergeCell ref="E34:G34"/>
    <mergeCell ref="H34:O35"/>
    <mergeCell ref="P34:P35"/>
    <mergeCell ref="Q38:Q39"/>
    <mergeCell ref="E39:G39"/>
    <mergeCell ref="A40:A41"/>
    <mergeCell ref="B40:B41"/>
    <mergeCell ref="C40:D41"/>
    <mergeCell ref="E40:G40"/>
    <mergeCell ref="H40:O41"/>
    <mergeCell ref="P40:P41"/>
    <mergeCell ref="Q40:Q41"/>
    <mergeCell ref="E41:G41"/>
    <mergeCell ref="A38:A39"/>
    <mergeCell ref="B38:B39"/>
    <mergeCell ref="C38:D39"/>
    <mergeCell ref="E38:G38"/>
    <mergeCell ref="H38:O39"/>
    <mergeCell ref="P38:P39"/>
    <mergeCell ref="Q42:Q43"/>
    <mergeCell ref="E43:G43"/>
    <mergeCell ref="A44:A45"/>
    <mergeCell ref="B44:B45"/>
    <mergeCell ref="C44:D45"/>
    <mergeCell ref="E44:G44"/>
    <mergeCell ref="H44:O45"/>
    <mergeCell ref="P44:P45"/>
    <mergeCell ref="Q44:Q45"/>
    <mergeCell ref="E45:G45"/>
    <mergeCell ref="A42:A43"/>
    <mergeCell ref="B42:B43"/>
    <mergeCell ref="C42:D43"/>
    <mergeCell ref="E42:G42"/>
    <mergeCell ref="H42:O43"/>
    <mergeCell ref="P42:P43"/>
    <mergeCell ref="Q46:Q47"/>
    <mergeCell ref="E47:G47"/>
    <mergeCell ref="A48:A49"/>
    <mergeCell ref="B48:B49"/>
    <mergeCell ref="C48:D49"/>
    <mergeCell ref="E48:G48"/>
    <mergeCell ref="H48:O49"/>
    <mergeCell ref="P48:P49"/>
    <mergeCell ref="Q48:Q49"/>
    <mergeCell ref="E49:G49"/>
    <mergeCell ref="A46:A47"/>
    <mergeCell ref="B46:B47"/>
    <mergeCell ref="C46:D47"/>
    <mergeCell ref="E46:G46"/>
    <mergeCell ref="H46:O47"/>
    <mergeCell ref="P46:P47"/>
    <mergeCell ref="C60:D61"/>
    <mergeCell ref="E60:G60"/>
    <mergeCell ref="H60:O61"/>
    <mergeCell ref="P60:Q60"/>
    <mergeCell ref="E61:G61"/>
    <mergeCell ref="P61:Q61"/>
    <mergeCell ref="B50:P50"/>
    <mergeCell ref="B51:Q51"/>
    <mergeCell ref="A53:F53"/>
    <mergeCell ref="A54:E54"/>
    <mergeCell ref="A55:Q55"/>
    <mergeCell ref="D57:E57"/>
    <mergeCell ref="F57:Q57"/>
    <mergeCell ref="D58:E58"/>
    <mergeCell ref="F58:Q58"/>
    <mergeCell ref="Q62:Q63"/>
    <mergeCell ref="E63:G63"/>
    <mergeCell ref="A64:A65"/>
    <mergeCell ref="B64:B65"/>
    <mergeCell ref="C64:D65"/>
    <mergeCell ref="E64:G64"/>
    <mergeCell ref="H64:O65"/>
    <mergeCell ref="P64:P65"/>
    <mergeCell ref="Q64:Q65"/>
    <mergeCell ref="E65:G65"/>
    <mergeCell ref="A62:A63"/>
    <mergeCell ref="B62:B63"/>
    <mergeCell ref="C62:D63"/>
    <mergeCell ref="E62:G62"/>
    <mergeCell ref="H62:O63"/>
    <mergeCell ref="P62:P63"/>
    <mergeCell ref="Q66:Q67"/>
    <mergeCell ref="E67:G67"/>
    <mergeCell ref="A68:A69"/>
    <mergeCell ref="B68:B69"/>
    <mergeCell ref="C68:D69"/>
    <mergeCell ref="E68:G68"/>
    <mergeCell ref="H68:O69"/>
    <mergeCell ref="P68:P69"/>
    <mergeCell ref="Q68:Q69"/>
    <mergeCell ref="E69:G69"/>
    <mergeCell ref="A66:A67"/>
    <mergeCell ref="B66:B67"/>
    <mergeCell ref="C66:D67"/>
    <mergeCell ref="E66:G66"/>
    <mergeCell ref="H66:O67"/>
    <mergeCell ref="P66:P67"/>
    <mergeCell ref="Q70:Q71"/>
    <mergeCell ref="E71:G71"/>
    <mergeCell ref="A72:A73"/>
    <mergeCell ref="B72:B73"/>
    <mergeCell ref="C72:D73"/>
    <mergeCell ref="E72:G72"/>
    <mergeCell ref="H72:O73"/>
    <mergeCell ref="P72:P73"/>
    <mergeCell ref="Q72:Q73"/>
    <mergeCell ref="E73:G73"/>
    <mergeCell ref="A70:A71"/>
    <mergeCell ref="B70:B71"/>
    <mergeCell ref="C70:D71"/>
    <mergeCell ref="E70:G70"/>
    <mergeCell ref="H70:O71"/>
    <mergeCell ref="P70:P71"/>
    <mergeCell ref="Q74:Q75"/>
    <mergeCell ref="E75:G75"/>
    <mergeCell ref="A76:A77"/>
    <mergeCell ref="B76:B77"/>
    <mergeCell ref="C76:D77"/>
    <mergeCell ref="E76:G76"/>
    <mergeCell ref="H76:O77"/>
    <mergeCell ref="P76:P77"/>
    <mergeCell ref="Q76:Q77"/>
    <mergeCell ref="E77:G77"/>
    <mergeCell ref="A74:A75"/>
    <mergeCell ref="B74:B75"/>
    <mergeCell ref="C74:D75"/>
    <mergeCell ref="E74:G74"/>
    <mergeCell ref="H74:O75"/>
    <mergeCell ref="P74:P75"/>
    <mergeCell ref="Q78:Q79"/>
    <mergeCell ref="E79:G79"/>
    <mergeCell ref="A80:A81"/>
    <mergeCell ref="B80:B81"/>
    <mergeCell ref="C80:D81"/>
    <mergeCell ref="E80:G80"/>
    <mergeCell ref="H80:O81"/>
    <mergeCell ref="P80:P81"/>
    <mergeCell ref="Q80:Q81"/>
    <mergeCell ref="E81:G81"/>
    <mergeCell ref="A78:A79"/>
    <mergeCell ref="B78:B79"/>
    <mergeCell ref="C78:D79"/>
    <mergeCell ref="E78:G78"/>
    <mergeCell ref="H78:O79"/>
    <mergeCell ref="P78:P79"/>
    <mergeCell ref="Q82:Q83"/>
    <mergeCell ref="E83:G83"/>
    <mergeCell ref="A84:A85"/>
    <mergeCell ref="B84:B85"/>
    <mergeCell ref="C84:D85"/>
    <mergeCell ref="E84:G84"/>
    <mergeCell ref="H84:O85"/>
    <mergeCell ref="P84:P85"/>
    <mergeCell ref="Q84:Q85"/>
    <mergeCell ref="E85:G85"/>
    <mergeCell ref="A82:A83"/>
    <mergeCell ref="B82:B83"/>
    <mergeCell ref="C82:D83"/>
    <mergeCell ref="E82:G82"/>
    <mergeCell ref="H82:O83"/>
    <mergeCell ref="P82:P83"/>
    <mergeCell ref="Q86:Q87"/>
    <mergeCell ref="E87:G87"/>
    <mergeCell ref="A88:A89"/>
    <mergeCell ref="B88:B89"/>
    <mergeCell ref="C88:D89"/>
    <mergeCell ref="E88:G88"/>
    <mergeCell ref="H88:O89"/>
    <mergeCell ref="P88:P89"/>
    <mergeCell ref="Q88:Q89"/>
    <mergeCell ref="E89:G89"/>
    <mergeCell ref="A86:A87"/>
    <mergeCell ref="B86:B87"/>
    <mergeCell ref="C86:D87"/>
    <mergeCell ref="E86:G86"/>
    <mergeCell ref="H86:O87"/>
    <mergeCell ref="P86:P87"/>
    <mergeCell ref="Q90:Q91"/>
    <mergeCell ref="E91:G91"/>
    <mergeCell ref="A92:A93"/>
    <mergeCell ref="B92:B93"/>
    <mergeCell ref="C92:D93"/>
    <mergeCell ref="E92:G92"/>
    <mergeCell ref="H92:O93"/>
    <mergeCell ref="P92:P93"/>
    <mergeCell ref="Q92:Q93"/>
    <mergeCell ref="E93:G93"/>
    <mergeCell ref="A90:A91"/>
    <mergeCell ref="B90:B91"/>
    <mergeCell ref="C90:D91"/>
    <mergeCell ref="E90:G90"/>
    <mergeCell ref="H90:O91"/>
    <mergeCell ref="P90:P91"/>
    <mergeCell ref="Q94:Q95"/>
    <mergeCell ref="E95:G95"/>
    <mergeCell ref="A96:A97"/>
    <mergeCell ref="B96:B97"/>
    <mergeCell ref="C96:D97"/>
    <mergeCell ref="E96:G96"/>
    <mergeCell ref="H96:O97"/>
    <mergeCell ref="P96:P97"/>
    <mergeCell ref="Q96:Q97"/>
    <mergeCell ref="E97:G97"/>
    <mergeCell ref="A94:A95"/>
    <mergeCell ref="B94:B95"/>
    <mergeCell ref="C94:D95"/>
    <mergeCell ref="E94:G94"/>
    <mergeCell ref="H94:O95"/>
    <mergeCell ref="P94:P95"/>
    <mergeCell ref="Q98:Q99"/>
    <mergeCell ref="E99:G99"/>
    <mergeCell ref="A100:A101"/>
    <mergeCell ref="B100:B101"/>
    <mergeCell ref="C100:D101"/>
    <mergeCell ref="E100:G100"/>
    <mergeCell ref="H100:O101"/>
    <mergeCell ref="P100:P101"/>
    <mergeCell ref="Q100:Q101"/>
    <mergeCell ref="E101:G101"/>
    <mergeCell ref="A98:A99"/>
    <mergeCell ref="B98:B99"/>
    <mergeCell ref="C98:D99"/>
    <mergeCell ref="E98:G98"/>
    <mergeCell ref="H98:O99"/>
    <mergeCell ref="P98:P99"/>
    <mergeCell ref="C112:D113"/>
    <mergeCell ref="E112:G112"/>
    <mergeCell ref="H112:O113"/>
    <mergeCell ref="P112:Q112"/>
    <mergeCell ref="E113:G113"/>
    <mergeCell ref="P113:Q113"/>
    <mergeCell ref="B102:P102"/>
    <mergeCell ref="B103:Q103"/>
    <mergeCell ref="A105:F105"/>
    <mergeCell ref="A106:E106"/>
    <mergeCell ref="A107:Q107"/>
    <mergeCell ref="D109:E109"/>
    <mergeCell ref="F109:Q109"/>
    <mergeCell ref="D110:E110"/>
    <mergeCell ref="F110:Q110"/>
    <mergeCell ref="Q114:Q115"/>
    <mergeCell ref="E115:G115"/>
    <mergeCell ref="A116:A117"/>
    <mergeCell ref="B116:B117"/>
    <mergeCell ref="C116:D117"/>
    <mergeCell ref="E116:G116"/>
    <mergeCell ref="H116:O117"/>
    <mergeCell ref="P116:P117"/>
    <mergeCell ref="Q116:Q117"/>
    <mergeCell ref="E117:G117"/>
    <mergeCell ref="A114:A115"/>
    <mergeCell ref="B114:B115"/>
    <mergeCell ref="C114:D115"/>
    <mergeCell ref="E114:G114"/>
    <mergeCell ref="H114:O115"/>
    <mergeCell ref="P114:P115"/>
    <mergeCell ref="Q118:Q119"/>
    <mergeCell ref="E119:G119"/>
    <mergeCell ref="A120:A121"/>
    <mergeCell ref="B120:B121"/>
    <mergeCell ref="C120:D121"/>
    <mergeCell ref="E120:G120"/>
    <mergeCell ref="H120:O121"/>
    <mergeCell ref="P120:P121"/>
    <mergeCell ref="Q120:Q121"/>
    <mergeCell ref="E121:G121"/>
    <mergeCell ref="A118:A119"/>
    <mergeCell ref="B118:B119"/>
    <mergeCell ref="C118:D119"/>
    <mergeCell ref="E118:G118"/>
    <mergeCell ref="H118:O119"/>
    <mergeCell ref="P118:P119"/>
    <mergeCell ref="Q122:Q123"/>
    <mergeCell ref="E123:G123"/>
    <mergeCell ref="A124:A125"/>
    <mergeCell ref="B124:B125"/>
    <mergeCell ref="C124:D125"/>
    <mergeCell ref="E124:G124"/>
    <mergeCell ref="H124:O125"/>
    <mergeCell ref="P124:P125"/>
    <mergeCell ref="Q124:Q125"/>
    <mergeCell ref="E125:G125"/>
    <mergeCell ref="A122:A123"/>
    <mergeCell ref="B122:B123"/>
    <mergeCell ref="C122:D123"/>
    <mergeCell ref="E122:G122"/>
    <mergeCell ref="H122:O123"/>
    <mergeCell ref="P122:P123"/>
    <mergeCell ref="Q126:Q127"/>
    <mergeCell ref="E127:G127"/>
    <mergeCell ref="A128:A129"/>
    <mergeCell ref="B128:B129"/>
    <mergeCell ref="C128:D129"/>
    <mergeCell ref="E128:G128"/>
    <mergeCell ref="H128:O129"/>
    <mergeCell ref="P128:P129"/>
    <mergeCell ref="Q128:Q129"/>
    <mergeCell ref="E129:G129"/>
    <mergeCell ref="A126:A127"/>
    <mergeCell ref="B126:B127"/>
    <mergeCell ref="C126:D127"/>
    <mergeCell ref="E126:G126"/>
    <mergeCell ref="H126:O127"/>
    <mergeCell ref="P126:P127"/>
    <mergeCell ref="Q130:Q131"/>
    <mergeCell ref="E131:G131"/>
    <mergeCell ref="A132:A133"/>
    <mergeCell ref="B132:B133"/>
    <mergeCell ref="C132:D133"/>
    <mergeCell ref="E132:G132"/>
    <mergeCell ref="H132:O133"/>
    <mergeCell ref="P132:P133"/>
    <mergeCell ref="Q132:Q133"/>
    <mergeCell ref="E133:G133"/>
    <mergeCell ref="A130:A131"/>
    <mergeCell ref="B130:B131"/>
    <mergeCell ref="C130:D131"/>
    <mergeCell ref="E130:G130"/>
    <mergeCell ref="H130:O131"/>
    <mergeCell ref="P130:P131"/>
    <mergeCell ref="Q134:Q135"/>
    <mergeCell ref="E135:G135"/>
    <mergeCell ref="A136:A137"/>
    <mergeCell ref="B136:B137"/>
    <mergeCell ref="C136:D137"/>
    <mergeCell ref="E136:G136"/>
    <mergeCell ref="H136:O137"/>
    <mergeCell ref="P136:P137"/>
    <mergeCell ref="Q136:Q137"/>
    <mergeCell ref="E137:G137"/>
    <mergeCell ref="A134:A135"/>
    <mergeCell ref="B134:B135"/>
    <mergeCell ref="C134:D135"/>
    <mergeCell ref="E134:G134"/>
    <mergeCell ref="H134:O135"/>
    <mergeCell ref="P134:P135"/>
    <mergeCell ref="Q138:Q139"/>
    <mergeCell ref="E139:G139"/>
    <mergeCell ref="A140:A141"/>
    <mergeCell ref="B140:B141"/>
    <mergeCell ref="C140:D141"/>
    <mergeCell ref="E140:G140"/>
    <mergeCell ref="H140:O141"/>
    <mergeCell ref="P140:P141"/>
    <mergeCell ref="Q140:Q141"/>
    <mergeCell ref="E141:G141"/>
    <mergeCell ref="A138:A139"/>
    <mergeCell ref="B138:B139"/>
    <mergeCell ref="C138:D139"/>
    <mergeCell ref="E138:G138"/>
    <mergeCell ref="H138:O139"/>
    <mergeCell ref="P138:P139"/>
    <mergeCell ref="Q142:Q143"/>
    <mergeCell ref="E143:G143"/>
    <mergeCell ref="A144:A145"/>
    <mergeCell ref="B144:B145"/>
    <mergeCell ref="C144:D145"/>
    <mergeCell ref="E144:G144"/>
    <mergeCell ref="H144:O145"/>
    <mergeCell ref="P144:P145"/>
    <mergeCell ref="Q144:Q145"/>
    <mergeCell ref="E145:G145"/>
    <mergeCell ref="A142:A143"/>
    <mergeCell ref="B142:B143"/>
    <mergeCell ref="C142:D143"/>
    <mergeCell ref="E142:G142"/>
    <mergeCell ref="H142:O143"/>
    <mergeCell ref="P142:P143"/>
    <mergeCell ref="Q146:Q147"/>
    <mergeCell ref="E147:G147"/>
    <mergeCell ref="A148:A149"/>
    <mergeCell ref="B148:B149"/>
    <mergeCell ref="C148:D149"/>
    <mergeCell ref="E148:G148"/>
    <mergeCell ref="H148:O149"/>
    <mergeCell ref="P148:P149"/>
    <mergeCell ref="Q148:Q149"/>
    <mergeCell ref="E149:G149"/>
    <mergeCell ref="A146:A147"/>
    <mergeCell ref="B146:B147"/>
    <mergeCell ref="C146:D147"/>
    <mergeCell ref="E146:G146"/>
    <mergeCell ref="H146:O147"/>
    <mergeCell ref="P146:P147"/>
    <mergeCell ref="B154:P154"/>
    <mergeCell ref="B155:Q155"/>
    <mergeCell ref="Q150:Q151"/>
    <mergeCell ref="E151:G151"/>
    <mergeCell ref="A152:A153"/>
    <mergeCell ref="B152:B153"/>
    <mergeCell ref="C152:D153"/>
    <mergeCell ref="E152:G152"/>
    <mergeCell ref="H152:O153"/>
    <mergeCell ref="P152:P153"/>
    <mergeCell ref="Q152:Q153"/>
    <mergeCell ref="E153:G153"/>
    <mergeCell ref="A150:A151"/>
    <mergeCell ref="B150:B151"/>
    <mergeCell ref="C150:D151"/>
    <mergeCell ref="E150:G150"/>
    <mergeCell ref="H150:O151"/>
    <mergeCell ref="P150:P151"/>
  </mergeCells>
  <phoneticPr fontId="2"/>
  <printOptions horizontalCentered="1"/>
  <pageMargins left="0.70866141732283472" right="0.70866141732283472" top="0.74803149606299213" bottom="0.55118110236220474" header="0.31496062992125984" footer="0.31496062992125984"/>
  <pageSetup paperSize="9" scale="97" fitToHeight="3" orientation="portrait" blackAndWhite="1"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rgb="FFFF66FF"/>
    <pageSetUpPr fitToPage="1"/>
  </sheetPr>
  <dimension ref="A1:T156"/>
  <sheetViews>
    <sheetView tabSelected="1" view="pageBreakPreview" zoomScaleNormal="100" zoomScaleSheetLayoutView="100" workbookViewId="0"/>
  </sheetViews>
  <sheetFormatPr defaultColWidth="9" defaultRowHeight="13"/>
  <cols>
    <col min="1" max="18" width="5.08984375" style="3" customWidth="1"/>
    <col min="19" max="16384" width="9" style="3"/>
  </cols>
  <sheetData>
    <row r="1" spans="1:20" ht="15.75" customHeight="1">
      <c r="A1" s="943" t="str">
        <f>CONCATENATE("（様式-",INDEX(発注者入力シート!$B$27:$G$31,MATCH(発注者入力シート!L6,発注者入力シート!$C$27:$C$31,0),4),"-２）")</f>
        <v>（様式-２-２）</v>
      </c>
      <c r="B1" s="943"/>
      <c r="C1" s="943"/>
      <c r="D1" s="943"/>
      <c r="E1" s="943"/>
      <c r="F1" s="943"/>
      <c r="Q1" s="141" t="s">
        <v>814</v>
      </c>
      <c r="R1" s="141"/>
      <c r="S1" s="3" t="s">
        <v>429</v>
      </c>
    </row>
    <row r="2" spans="1:20" ht="15.75" customHeight="1">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Q2" s="141" t="str">
        <f>'評定点一覧(第1G用_Ｒ６年度3年用)'!Q2</f>
        <v>【令和６年度完成工事分】</v>
      </c>
      <c r="S2" s="3" t="s">
        <v>430</v>
      </c>
    </row>
    <row r="3" spans="1:20" ht="15.75" customHeight="1">
      <c r="A3" s="1206" t="s">
        <v>177</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A4" s="142"/>
      <c r="B4" s="142"/>
      <c r="C4" s="142"/>
      <c r="D4" s="1203" t="s">
        <v>880</v>
      </c>
      <c r="E4" s="1203"/>
      <c r="F4" s="1202" t="str">
        <f>IF(企業入力シート!C5="","",企業入力シート!C5)</f>
        <v>○○共同企業体</v>
      </c>
      <c r="G4" s="1202"/>
      <c r="H4" s="1202"/>
      <c r="I4" s="1202"/>
      <c r="J4" s="1202"/>
      <c r="K4" s="1202"/>
      <c r="L4" s="1202"/>
      <c r="M4" s="1202"/>
      <c r="N4" s="1202"/>
      <c r="O4" s="1202"/>
      <c r="P4" s="1202"/>
      <c r="Q4" s="1202"/>
      <c r="R4" s="142"/>
      <c r="S4" s="102"/>
      <c r="T4" s="3" t="s">
        <v>432</v>
      </c>
    </row>
    <row r="5" spans="1:20" ht="15.75" customHeight="1">
      <c r="D5" s="1332" t="s">
        <v>883</v>
      </c>
      <c r="E5" s="1332"/>
      <c r="F5" s="1202" t="str">
        <f>IF(企業入力シート!C48="","",企業入力シート!C48)</f>
        <v>△△建設</v>
      </c>
      <c r="G5" s="1202"/>
      <c r="H5" s="1202"/>
      <c r="I5" s="1202"/>
      <c r="J5" s="1202"/>
      <c r="K5" s="1202"/>
      <c r="L5" s="1202"/>
      <c r="M5" s="1202"/>
      <c r="N5" s="1202"/>
      <c r="O5" s="1202"/>
      <c r="P5" s="1202"/>
      <c r="Q5" s="1202"/>
      <c r="R5" s="2"/>
    </row>
    <row r="6" spans="1:20" ht="15.75" customHeight="1">
      <c r="S6" s="3" t="s">
        <v>433</v>
      </c>
    </row>
    <row r="7" spans="1:20" ht="15.75" customHeight="1">
      <c r="S7" s="104"/>
      <c r="T7" s="3" t="s">
        <v>434</v>
      </c>
    </row>
    <row r="8" spans="1:20" ht="15.75" customHeight="1">
      <c r="A8" s="143" t="s">
        <v>21</v>
      </c>
      <c r="B8" s="144" t="s">
        <v>23</v>
      </c>
      <c r="C8" s="1246" t="s">
        <v>25</v>
      </c>
      <c r="D8" s="1246"/>
      <c r="E8" s="1245" t="s">
        <v>26</v>
      </c>
      <c r="F8" s="1246"/>
      <c r="G8" s="1247"/>
      <c r="H8" s="1245" t="s">
        <v>1356</v>
      </c>
      <c r="I8" s="1246"/>
      <c r="J8" s="1246"/>
      <c r="K8" s="1246"/>
      <c r="L8" s="1246"/>
      <c r="M8" s="1246"/>
      <c r="N8" s="1246"/>
      <c r="O8" s="1247"/>
      <c r="P8" s="1245" t="s">
        <v>112</v>
      </c>
      <c r="Q8" s="1247"/>
      <c r="R8" s="81"/>
      <c r="S8" s="105"/>
      <c r="T8" s="3" t="s">
        <v>432</v>
      </c>
    </row>
    <row r="9" spans="1:20" ht="15.75" customHeight="1">
      <c r="A9" s="145" t="s">
        <v>22</v>
      </c>
      <c r="B9" s="146" t="s">
        <v>24</v>
      </c>
      <c r="C9" s="936"/>
      <c r="D9" s="936"/>
      <c r="E9" s="1351" t="s">
        <v>828</v>
      </c>
      <c r="F9" s="1352"/>
      <c r="G9" s="1353"/>
      <c r="H9" s="1248"/>
      <c r="I9" s="1249"/>
      <c r="J9" s="1249"/>
      <c r="K9" s="1249"/>
      <c r="L9" s="1249"/>
      <c r="M9" s="1249"/>
      <c r="N9" s="1249"/>
      <c r="O9" s="1250"/>
      <c r="P9" s="1251" t="s">
        <v>111</v>
      </c>
      <c r="Q9" s="1252"/>
      <c r="R9" s="81"/>
    </row>
    <row r="10" spans="1:20" ht="15.75" customHeight="1">
      <c r="A10" s="1245">
        <v>1</v>
      </c>
      <c r="B10" s="1333" t="str">
        <f>'評定点一覧(第1G用_Ｒ６年度3年用)'!B10:B11</f>
        <v>Ｒ６</v>
      </c>
      <c r="C10" s="1335"/>
      <c r="D10" s="1336"/>
      <c r="E10" s="1339"/>
      <c r="F10" s="1340"/>
      <c r="G10" s="1341"/>
      <c r="H10" s="1354"/>
      <c r="I10" s="1355"/>
      <c r="J10" s="1355"/>
      <c r="K10" s="1355"/>
      <c r="L10" s="1355"/>
      <c r="M10" s="1355"/>
      <c r="N10" s="1355"/>
      <c r="O10" s="1356"/>
      <c r="P10" s="1347"/>
      <c r="Q10" s="1345" t="s">
        <v>180</v>
      </c>
      <c r="R10" s="81"/>
      <c r="S10" s="109" t="s">
        <v>435</v>
      </c>
    </row>
    <row r="11" spans="1:20" ht="15.75" customHeight="1">
      <c r="A11" s="1248"/>
      <c r="B11" s="1334"/>
      <c r="C11" s="1337"/>
      <c r="D11" s="1338"/>
      <c r="E11" s="1342"/>
      <c r="F11" s="1343"/>
      <c r="G11" s="1344"/>
      <c r="H11" s="1357"/>
      <c r="I11" s="1358"/>
      <c r="J11" s="1358"/>
      <c r="K11" s="1358"/>
      <c r="L11" s="1358"/>
      <c r="M11" s="1358"/>
      <c r="N11" s="1358"/>
      <c r="O11" s="1359"/>
      <c r="P11" s="1229"/>
      <c r="Q11" s="1346"/>
      <c r="R11" s="81"/>
      <c r="S11" s="109" t="s">
        <v>436</v>
      </c>
    </row>
    <row r="12" spans="1:20" ht="15.75" customHeight="1">
      <c r="A12" s="1251">
        <v>2</v>
      </c>
      <c r="B12" s="1333" t="str">
        <f>B10</f>
        <v>Ｒ６</v>
      </c>
      <c r="C12" s="1335"/>
      <c r="D12" s="1336"/>
      <c r="E12" s="1339"/>
      <c r="F12" s="1340"/>
      <c r="G12" s="1341"/>
      <c r="H12" s="1207"/>
      <c r="I12" s="1208"/>
      <c r="J12" s="1208"/>
      <c r="K12" s="1208"/>
      <c r="L12" s="1208"/>
      <c r="M12" s="1208"/>
      <c r="N12" s="1208"/>
      <c r="O12" s="1209"/>
      <c r="P12" s="1347"/>
      <c r="Q12" s="1345" t="s">
        <v>180</v>
      </c>
      <c r="R12" s="81"/>
    </row>
    <row r="13" spans="1:20" ht="15.75" customHeight="1">
      <c r="A13" s="1251"/>
      <c r="B13" s="1334"/>
      <c r="C13" s="1337"/>
      <c r="D13" s="1338"/>
      <c r="E13" s="1342"/>
      <c r="F13" s="1343"/>
      <c r="G13" s="1344"/>
      <c r="H13" s="1213"/>
      <c r="I13" s="1214"/>
      <c r="J13" s="1214"/>
      <c r="K13" s="1214"/>
      <c r="L13" s="1214"/>
      <c r="M13" s="1214"/>
      <c r="N13" s="1214"/>
      <c r="O13" s="1215"/>
      <c r="P13" s="1229"/>
      <c r="Q13" s="1346"/>
      <c r="R13" s="81"/>
    </row>
    <row r="14" spans="1:20" ht="15.75" customHeight="1">
      <c r="A14" s="1245">
        <v>3</v>
      </c>
      <c r="B14" s="1333" t="str">
        <f t="shared" ref="B14" si="0">B12</f>
        <v>Ｒ６</v>
      </c>
      <c r="C14" s="1335"/>
      <c r="D14" s="1336"/>
      <c r="E14" s="1339"/>
      <c r="F14" s="1340"/>
      <c r="G14" s="1341"/>
      <c r="H14" s="1207"/>
      <c r="I14" s="1208"/>
      <c r="J14" s="1208"/>
      <c r="K14" s="1208"/>
      <c r="L14" s="1208"/>
      <c r="M14" s="1208"/>
      <c r="N14" s="1208"/>
      <c r="O14" s="1209"/>
      <c r="P14" s="1347"/>
      <c r="Q14" s="1345" t="s">
        <v>180</v>
      </c>
      <c r="R14" s="81"/>
    </row>
    <row r="15" spans="1:20" ht="15.75" customHeight="1">
      <c r="A15" s="1248"/>
      <c r="B15" s="1334"/>
      <c r="C15" s="1337"/>
      <c r="D15" s="1338"/>
      <c r="E15" s="1342"/>
      <c r="F15" s="1343"/>
      <c r="G15" s="1344"/>
      <c r="H15" s="1213"/>
      <c r="I15" s="1214"/>
      <c r="J15" s="1214"/>
      <c r="K15" s="1214"/>
      <c r="L15" s="1214"/>
      <c r="M15" s="1214"/>
      <c r="N15" s="1214"/>
      <c r="O15" s="1215"/>
      <c r="P15" s="1229"/>
      <c r="Q15" s="1346"/>
      <c r="R15" s="81"/>
    </row>
    <row r="16" spans="1:20" ht="15.75" customHeight="1">
      <c r="A16" s="1251">
        <v>4</v>
      </c>
      <c r="B16" s="1333" t="str">
        <f t="shared" ref="B16" si="1">B14</f>
        <v>Ｒ６</v>
      </c>
      <c r="C16" s="1335"/>
      <c r="D16" s="1336"/>
      <c r="E16" s="1339"/>
      <c r="F16" s="1340"/>
      <c r="G16" s="1341"/>
      <c r="H16" s="1207"/>
      <c r="I16" s="1208"/>
      <c r="J16" s="1208"/>
      <c r="K16" s="1208"/>
      <c r="L16" s="1208"/>
      <c r="M16" s="1208"/>
      <c r="N16" s="1208"/>
      <c r="O16" s="1209"/>
      <c r="P16" s="1347"/>
      <c r="Q16" s="1345" t="s">
        <v>180</v>
      </c>
      <c r="R16" s="81"/>
    </row>
    <row r="17" spans="1:18" ht="15.75" customHeight="1">
      <c r="A17" s="1251"/>
      <c r="B17" s="1334"/>
      <c r="C17" s="1337"/>
      <c r="D17" s="1338"/>
      <c r="E17" s="1342"/>
      <c r="F17" s="1343"/>
      <c r="G17" s="1344"/>
      <c r="H17" s="1213"/>
      <c r="I17" s="1214"/>
      <c r="J17" s="1214"/>
      <c r="K17" s="1214"/>
      <c r="L17" s="1214"/>
      <c r="M17" s="1214"/>
      <c r="N17" s="1214"/>
      <c r="O17" s="1215"/>
      <c r="P17" s="1229"/>
      <c r="Q17" s="1346"/>
      <c r="R17" s="81"/>
    </row>
    <row r="18" spans="1:18" ht="15.75" customHeight="1">
      <c r="A18" s="1245">
        <v>5</v>
      </c>
      <c r="B18" s="1333" t="str">
        <f t="shared" ref="B18" si="2">B16</f>
        <v>Ｒ６</v>
      </c>
      <c r="C18" s="1335"/>
      <c r="D18" s="1336"/>
      <c r="E18" s="1339"/>
      <c r="F18" s="1340"/>
      <c r="G18" s="1341"/>
      <c r="H18" s="1207"/>
      <c r="I18" s="1208"/>
      <c r="J18" s="1208"/>
      <c r="K18" s="1208"/>
      <c r="L18" s="1208"/>
      <c r="M18" s="1208"/>
      <c r="N18" s="1208"/>
      <c r="O18" s="1209"/>
      <c r="P18" s="1347"/>
      <c r="Q18" s="1345" t="s">
        <v>180</v>
      </c>
      <c r="R18" s="81"/>
    </row>
    <row r="19" spans="1:18" ht="15.75" customHeight="1">
      <c r="A19" s="1248"/>
      <c r="B19" s="1334"/>
      <c r="C19" s="1337"/>
      <c r="D19" s="1338"/>
      <c r="E19" s="1342"/>
      <c r="F19" s="1343"/>
      <c r="G19" s="1344"/>
      <c r="H19" s="1213"/>
      <c r="I19" s="1214"/>
      <c r="J19" s="1214"/>
      <c r="K19" s="1214"/>
      <c r="L19" s="1214"/>
      <c r="M19" s="1214"/>
      <c r="N19" s="1214"/>
      <c r="O19" s="1215"/>
      <c r="P19" s="1229"/>
      <c r="Q19" s="1346"/>
      <c r="R19" s="81"/>
    </row>
    <row r="20" spans="1:18" ht="15.75" customHeight="1">
      <c r="A20" s="1251">
        <v>6</v>
      </c>
      <c r="B20" s="1333" t="str">
        <f t="shared" ref="B20" si="3">B18</f>
        <v>Ｒ６</v>
      </c>
      <c r="C20" s="1335"/>
      <c r="D20" s="1336"/>
      <c r="E20" s="1339"/>
      <c r="F20" s="1340"/>
      <c r="G20" s="1341"/>
      <c r="H20" s="1207"/>
      <c r="I20" s="1208"/>
      <c r="J20" s="1208"/>
      <c r="K20" s="1208"/>
      <c r="L20" s="1208"/>
      <c r="M20" s="1208"/>
      <c r="N20" s="1208"/>
      <c r="O20" s="1209"/>
      <c r="P20" s="1347"/>
      <c r="Q20" s="1345" t="s">
        <v>180</v>
      </c>
      <c r="R20" s="81"/>
    </row>
    <row r="21" spans="1:18" ht="15.75" customHeight="1">
      <c r="A21" s="1251"/>
      <c r="B21" s="1334"/>
      <c r="C21" s="1337"/>
      <c r="D21" s="1338"/>
      <c r="E21" s="1342"/>
      <c r="F21" s="1343"/>
      <c r="G21" s="1344"/>
      <c r="H21" s="1213"/>
      <c r="I21" s="1214"/>
      <c r="J21" s="1214"/>
      <c r="K21" s="1214"/>
      <c r="L21" s="1214"/>
      <c r="M21" s="1214"/>
      <c r="N21" s="1214"/>
      <c r="O21" s="1215"/>
      <c r="P21" s="1229"/>
      <c r="Q21" s="1346"/>
      <c r="R21" s="81"/>
    </row>
    <row r="22" spans="1:18" ht="15.75" customHeight="1">
      <c r="A22" s="1245">
        <v>7</v>
      </c>
      <c r="B22" s="1333" t="str">
        <f t="shared" ref="B22" si="4">B20</f>
        <v>Ｒ６</v>
      </c>
      <c r="C22" s="1335"/>
      <c r="D22" s="1336"/>
      <c r="E22" s="1339"/>
      <c r="F22" s="1340"/>
      <c r="G22" s="1341"/>
      <c r="H22" s="1207"/>
      <c r="I22" s="1208"/>
      <c r="J22" s="1208"/>
      <c r="K22" s="1208"/>
      <c r="L22" s="1208"/>
      <c r="M22" s="1208"/>
      <c r="N22" s="1208"/>
      <c r="O22" s="1209"/>
      <c r="P22" s="1347"/>
      <c r="Q22" s="1345" t="s">
        <v>180</v>
      </c>
      <c r="R22" s="81"/>
    </row>
    <row r="23" spans="1:18" ht="15.75" customHeight="1">
      <c r="A23" s="1248"/>
      <c r="B23" s="1334"/>
      <c r="C23" s="1337"/>
      <c r="D23" s="1338"/>
      <c r="E23" s="1342"/>
      <c r="F23" s="1343"/>
      <c r="G23" s="1344"/>
      <c r="H23" s="1213"/>
      <c r="I23" s="1214"/>
      <c r="J23" s="1214"/>
      <c r="K23" s="1214"/>
      <c r="L23" s="1214"/>
      <c r="M23" s="1214"/>
      <c r="N23" s="1214"/>
      <c r="O23" s="1215"/>
      <c r="P23" s="1229"/>
      <c r="Q23" s="1346"/>
      <c r="R23" s="81"/>
    </row>
    <row r="24" spans="1:18" ht="15.75" customHeight="1">
      <c r="A24" s="1251">
        <v>8</v>
      </c>
      <c r="B24" s="1333" t="str">
        <f t="shared" ref="B24" si="5">B22</f>
        <v>Ｒ６</v>
      </c>
      <c r="C24" s="1335"/>
      <c r="D24" s="1336"/>
      <c r="E24" s="1339"/>
      <c r="F24" s="1340"/>
      <c r="G24" s="1341"/>
      <c r="H24" s="1207"/>
      <c r="I24" s="1208"/>
      <c r="J24" s="1208"/>
      <c r="K24" s="1208"/>
      <c r="L24" s="1208"/>
      <c r="M24" s="1208"/>
      <c r="N24" s="1208"/>
      <c r="O24" s="1209"/>
      <c r="P24" s="1347"/>
      <c r="Q24" s="1345" t="s">
        <v>180</v>
      </c>
      <c r="R24" s="81"/>
    </row>
    <row r="25" spans="1:18" ht="15.75" customHeight="1">
      <c r="A25" s="1251"/>
      <c r="B25" s="1334"/>
      <c r="C25" s="1337"/>
      <c r="D25" s="1338"/>
      <c r="E25" s="1342"/>
      <c r="F25" s="1343"/>
      <c r="G25" s="1344"/>
      <c r="H25" s="1213"/>
      <c r="I25" s="1214"/>
      <c r="J25" s="1214"/>
      <c r="K25" s="1214"/>
      <c r="L25" s="1214"/>
      <c r="M25" s="1214"/>
      <c r="N25" s="1214"/>
      <c r="O25" s="1215"/>
      <c r="P25" s="1229"/>
      <c r="Q25" s="1346"/>
      <c r="R25" s="81"/>
    </row>
    <row r="26" spans="1:18" ht="15.75" customHeight="1">
      <c r="A26" s="1245">
        <v>9</v>
      </c>
      <c r="B26" s="1333" t="str">
        <f t="shared" ref="B26" si="6">B24</f>
        <v>Ｒ６</v>
      </c>
      <c r="C26" s="1335"/>
      <c r="D26" s="1336"/>
      <c r="E26" s="1339"/>
      <c r="F26" s="1340"/>
      <c r="G26" s="1341"/>
      <c r="H26" s="1207"/>
      <c r="I26" s="1208"/>
      <c r="J26" s="1208"/>
      <c r="K26" s="1208"/>
      <c r="L26" s="1208"/>
      <c r="M26" s="1208"/>
      <c r="N26" s="1208"/>
      <c r="O26" s="1209"/>
      <c r="P26" s="1347"/>
      <c r="Q26" s="1345" t="s">
        <v>180</v>
      </c>
      <c r="R26" s="81"/>
    </row>
    <row r="27" spans="1:18" ht="15.75" customHeight="1">
      <c r="A27" s="1248"/>
      <c r="B27" s="1334"/>
      <c r="C27" s="1337"/>
      <c r="D27" s="1338"/>
      <c r="E27" s="1342"/>
      <c r="F27" s="1343"/>
      <c r="G27" s="1344"/>
      <c r="H27" s="1213"/>
      <c r="I27" s="1214"/>
      <c r="J27" s="1214"/>
      <c r="K27" s="1214"/>
      <c r="L27" s="1214"/>
      <c r="M27" s="1214"/>
      <c r="N27" s="1214"/>
      <c r="O27" s="1215"/>
      <c r="P27" s="1229"/>
      <c r="Q27" s="1346"/>
      <c r="R27" s="81"/>
    </row>
    <row r="28" spans="1:18" ht="15.75" customHeight="1">
      <c r="A28" s="1251">
        <v>10</v>
      </c>
      <c r="B28" s="1333" t="str">
        <f t="shared" ref="B28" si="7">B26</f>
        <v>Ｒ６</v>
      </c>
      <c r="C28" s="1335"/>
      <c r="D28" s="1336"/>
      <c r="E28" s="1339"/>
      <c r="F28" s="1340"/>
      <c r="G28" s="1341"/>
      <c r="H28" s="1207"/>
      <c r="I28" s="1208"/>
      <c r="J28" s="1208"/>
      <c r="K28" s="1208"/>
      <c r="L28" s="1208"/>
      <c r="M28" s="1208"/>
      <c r="N28" s="1208"/>
      <c r="O28" s="1209"/>
      <c r="P28" s="1347"/>
      <c r="Q28" s="1345" t="s">
        <v>180</v>
      </c>
      <c r="R28" s="81"/>
    </row>
    <row r="29" spans="1:18" ht="15.75" customHeight="1">
      <c r="A29" s="1251"/>
      <c r="B29" s="1334"/>
      <c r="C29" s="1337"/>
      <c r="D29" s="1338"/>
      <c r="E29" s="1342"/>
      <c r="F29" s="1343"/>
      <c r="G29" s="1344"/>
      <c r="H29" s="1213"/>
      <c r="I29" s="1214"/>
      <c r="J29" s="1214"/>
      <c r="K29" s="1214"/>
      <c r="L29" s="1214"/>
      <c r="M29" s="1214"/>
      <c r="N29" s="1214"/>
      <c r="O29" s="1215"/>
      <c r="P29" s="1229"/>
      <c r="Q29" s="1346"/>
      <c r="R29" s="81"/>
    </row>
    <row r="30" spans="1:18" ht="15.75" customHeight="1">
      <c r="A30" s="1245">
        <v>11</v>
      </c>
      <c r="B30" s="1333" t="str">
        <f t="shared" ref="B30" si="8">B28</f>
        <v>Ｒ６</v>
      </c>
      <c r="C30" s="1335"/>
      <c r="D30" s="1336"/>
      <c r="E30" s="1339"/>
      <c r="F30" s="1340"/>
      <c r="G30" s="1341"/>
      <c r="H30" s="1207"/>
      <c r="I30" s="1208"/>
      <c r="J30" s="1208"/>
      <c r="K30" s="1208"/>
      <c r="L30" s="1208"/>
      <c r="M30" s="1208"/>
      <c r="N30" s="1208"/>
      <c r="O30" s="1209"/>
      <c r="P30" s="1347"/>
      <c r="Q30" s="1345" t="s">
        <v>180</v>
      </c>
      <c r="R30" s="81"/>
    </row>
    <row r="31" spans="1:18" ht="15.75" customHeight="1">
      <c r="A31" s="1248"/>
      <c r="B31" s="1334"/>
      <c r="C31" s="1337"/>
      <c r="D31" s="1338"/>
      <c r="E31" s="1342"/>
      <c r="F31" s="1343"/>
      <c r="G31" s="1344"/>
      <c r="H31" s="1213"/>
      <c r="I31" s="1214"/>
      <c r="J31" s="1214"/>
      <c r="K31" s="1214"/>
      <c r="L31" s="1214"/>
      <c r="M31" s="1214"/>
      <c r="N31" s="1214"/>
      <c r="O31" s="1215"/>
      <c r="P31" s="1229"/>
      <c r="Q31" s="1346"/>
      <c r="R31" s="81"/>
    </row>
    <row r="32" spans="1:18" ht="15.75" customHeight="1">
      <c r="A32" s="1251">
        <v>12</v>
      </c>
      <c r="B32" s="1333" t="str">
        <f t="shared" ref="B32" si="9">B30</f>
        <v>Ｒ６</v>
      </c>
      <c r="C32" s="1335"/>
      <c r="D32" s="1336"/>
      <c r="E32" s="1339"/>
      <c r="F32" s="1340"/>
      <c r="G32" s="1341"/>
      <c r="H32" s="1207"/>
      <c r="I32" s="1208"/>
      <c r="J32" s="1208"/>
      <c r="K32" s="1208"/>
      <c r="L32" s="1208"/>
      <c r="M32" s="1208"/>
      <c r="N32" s="1208"/>
      <c r="O32" s="1209"/>
      <c r="P32" s="1347"/>
      <c r="Q32" s="1345" t="s">
        <v>180</v>
      </c>
      <c r="R32" s="81"/>
    </row>
    <row r="33" spans="1:18" ht="15.75" customHeight="1">
      <c r="A33" s="1251"/>
      <c r="B33" s="1334"/>
      <c r="C33" s="1337"/>
      <c r="D33" s="1338"/>
      <c r="E33" s="1342"/>
      <c r="F33" s="1343"/>
      <c r="G33" s="1344"/>
      <c r="H33" s="1213"/>
      <c r="I33" s="1214"/>
      <c r="J33" s="1214"/>
      <c r="K33" s="1214"/>
      <c r="L33" s="1214"/>
      <c r="M33" s="1214"/>
      <c r="N33" s="1214"/>
      <c r="O33" s="1215"/>
      <c r="P33" s="1229"/>
      <c r="Q33" s="1346"/>
      <c r="R33" s="81"/>
    </row>
    <row r="34" spans="1:18" ht="15.75" customHeight="1">
      <c r="A34" s="1245">
        <v>13</v>
      </c>
      <c r="B34" s="1333" t="str">
        <f t="shared" ref="B34" si="10">B32</f>
        <v>Ｒ６</v>
      </c>
      <c r="C34" s="1335"/>
      <c r="D34" s="1336"/>
      <c r="E34" s="1339"/>
      <c r="F34" s="1340"/>
      <c r="G34" s="1341"/>
      <c r="H34" s="1207"/>
      <c r="I34" s="1208"/>
      <c r="J34" s="1208"/>
      <c r="K34" s="1208"/>
      <c r="L34" s="1208"/>
      <c r="M34" s="1208"/>
      <c r="N34" s="1208"/>
      <c r="O34" s="1209"/>
      <c r="P34" s="1347"/>
      <c r="Q34" s="1345" t="s">
        <v>180</v>
      </c>
      <c r="R34" s="81"/>
    </row>
    <row r="35" spans="1:18" ht="15.75" customHeight="1">
      <c r="A35" s="1248"/>
      <c r="B35" s="1334"/>
      <c r="C35" s="1337"/>
      <c r="D35" s="1338"/>
      <c r="E35" s="1342"/>
      <c r="F35" s="1343"/>
      <c r="G35" s="1344"/>
      <c r="H35" s="1213"/>
      <c r="I35" s="1214"/>
      <c r="J35" s="1214"/>
      <c r="K35" s="1214"/>
      <c r="L35" s="1214"/>
      <c r="M35" s="1214"/>
      <c r="N35" s="1214"/>
      <c r="O35" s="1215"/>
      <c r="P35" s="1229"/>
      <c r="Q35" s="1346"/>
      <c r="R35" s="81"/>
    </row>
    <row r="36" spans="1:18" ht="15.75" customHeight="1">
      <c r="A36" s="1251">
        <v>14</v>
      </c>
      <c r="B36" s="1333" t="str">
        <f t="shared" ref="B36" si="11">B34</f>
        <v>Ｒ６</v>
      </c>
      <c r="C36" s="1335"/>
      <c r="D36" s="1336"/>
      <c r="E36" s="1339"/>
      <c r="F36" s="1340"/>
      <c r="G36" s="1341"/>
      <c r="H36" s="1207"/>
      <c r="I36" s="1208"/>
      <c r="J36" s="1208"/>
      <c r="K36" s="1208"/>
      <c r="L36" s="1208"/>
      <c r="M36" s="1208"/>
      <c r="N36" s="1208"/>
      <c r="O36" s="1209"/>
      <c r="P36" s="1347"/>
      <c r="Q36" s="1345" t="s">
        <v>180</v>
      </c>
      <c r="R36" s="81"/>
    </row>
    <row r="37" spans="1:18" ht="15.75" customHeight="1">
      <c r="A37" s="1251"/>
      <c r="B37" s="1334"/>
      <c r="C37" s="1337"/>
      <c r="D37" s="1338"/>
      <c r="E37" s="1342"/>
      <c r="F37" s="1343"/>
      <c r="G37" s="1344"/>
      <c r="H37" s="1213"/>
      <c r="I37" s="1214"/>
      <c r="J37" s="1214"/>
      <c r="K37" s="1214"/>
      <c r="L37" s="1214"/>
      <c r="M37" s="1214"/>
      <c r="N37" s="1214"/>
      <c r="O37" s="1215"/>
      <c r="P37" s="1229"/>
      <c r="Q37" s="1346"/>
      <c r="R37" s="81"/>
    </row>
    <row r="38" spans="1:18" ht="15.75" customHeight="1">
      <c r="A38" s="1245">
        <v>15</v>
      </c>
      <c r="B38" s="1333" t="str">
        <f t="shared" ref="B38" si="12">B36</f>
        <v>Ｒ６</v>
      </c>
      <c r="C38" s="1335"/>
      <c r="D38" s="1336"/>
      <c r="E38" s="1339"/>
      <c r="F38" s="1340"/>
      <c r="G38" s="1341"/>
      <c r="H38" s="1207"/>
      <c r="I38" s="1208"/>
      <c r="J38" s="1208"/>
      <c r="K38" s="1208"/>
      <c r="L38" s="1208"/>
      <c r="M38" s="1208"/>
      <c r="N38" s="1208"/>
      <c r="O38" s="1209"/>
      <c r="P38" s="1347"/>
      <c r="Q38" s="1345" t="s">
        <v>180</v>
      </c>
      <c r="R38" s="81"/>
    </row>
    <row r="39" spans="1:18" ht="15.75" customHeight="1">
      <c r="A39" s="1248"/>
      <c r="B39" s="1334"/>
      <c r="C39" s="1337"/>
      <c r="D39" s="1338"/>
      <c r="E39" s="1342"/>
      <c r="F39" s="1343"/>
      <c r="G39" s="1344"/>
      <c r="H39" s="1213"/>
      <c r="I39" s="1214"/>
      <c r="J39" s="1214"/>
      <c r="K39" s="1214"/>
      <c r="L39" s="1214"/>
      <c r="M39" s="1214"/>
      <c r="N39" s="1214"/>
      <c r="O39" s="1215"/>
      <c r="P39" s="1229"/>
      <c r="Q39" s="1346"/>
      <c r="R39" s="81"/>
    </row>
    <row r="40" spans="1:18" ht="15.75" customHeight="1">
      <c r="A40" s="1251">
        <v>16</v>
      </c>
      <c r="B40" s="1333" t="str">
        <f t="shared" ref="B40" si="13">B38</f>
        <v>Ｒ６</v>
      </c>
      <c r="C40" s="1335"/>
      <c r="D40" s="1336"/>
      <c r="E40" s="1339"/>
      <c r="F40" s="1340"/>
      <c r="G40" s="1341"/>
      <c r="H40" s="1207"/>
      <c r="I40" s="1208"/>
      <c r="J40" s="1208"/>
      <c r="K40" s="1208"/>
      <c r="L40" s="1208"/>
      <c r="M40" s="1208"/>
      <c r="N40" s="1208"/>
      <c r="O40" s="1209"/>
      <c r="P40" s="1347"/>
      <c r="Q40" s="1345" t="s">
        <v>180</v>
      </c>
      <c r="R40" s="81"/>
    </row>
    <row r="41" spans="1:18" ht="15.75" customHeight="1">
      <c r="A41" s="1251"/>
      <c r="B41" s="1334"/>
      <c r="C41" s="1337"/>
      <c r="D41" s="1338"/>
      <c r="E41" s="1342"/>
      <c r="F41" s="1343"/>
      <c r="G41" s="1344"/>
      <c r="H41" s="1213"/>
      <c r="I41" s="1214"/>
      <c r="J41" s="1214"/>
      <c r="K41" s="1214"/>
      <c r="L41" s="1214"/>
      <c r="M41" s="1214"/>
      <c r="N41" s="1214"/>
      <c r="O41" s="1215"/>
      <c r="P41" s="1229"/>
      <c r="Q41" s="1346"/>
      <c r="R41" s="81"/>
    </row>
    <row r="42" spans="1:18" ht="15.75" customHeight="1">
      <c r="A42" s="1245">
        <v>17</v>
      </c>
      <c r="B42" s="1333" t="str">
        <f t="shared" ref="B42" si="14">B40</f>
        <v>Ｒ６</v>
      </c>
      <c r="C42" s="1335"/>
      <c r="D42" s="1336"/>
      <c r="E42" s="1339"/>
      <c r="F42" s="1340"/>
      <c r="G42" s="1341"/>
      <c r="H42" s="1207"/>
      <c r="I42" s="1208"/>
      <c r="J42" s="1208"/>
      <c r="K42" s="1208"/>
      <c r="L42" s="1208"/>
      <c r="M42" s="1208"/>
      <c r="N42" s="1208"/>
      <c r="O42" s="1209"/>
      <c r="P42" s="1347"/>
      <c r="Q42" s="1345" t="s">
        <v>180</v>
      </c>
      <c r="R42" s="81"/>
    </row>
    <row r="43" spans="1:18" ht="15.75" customHeight="1">
      <c r="A43" s="1248"/>
      <c r="B43" s="1334"/>
      <c r="C43" s="1337"/>
      <c r="D43" s="1338"/>
      <c r="E43" s="1342"/>
      <c r="F43" s="1343"/>
      <c r="G43" s="1344"/>
      <c r="H43" s="1213"/>
      <c r="I43" s="1214"/>
      <c r="J43" s="1214"/>
      <c r="K43" s="1214"/>
      <c r="L43" s="1214"/>
      <c r="M43" s="1214"/>
      <c r="N43" s="1214"/>
      <c r="O43" s="1215"/>
      <c r="P43" s="1229"/>
      <c r="Q43" s="1346"/>
      <c r="R43" s="81"/>
    </row>
    <row r="44" spans="1:18" ht="15.75" customHeight="1">
      <c r="A44" s="1251">
        <v>18</v>
      </c>
      <c r="B44" s="1333" t="str">
        <f t="shared" ref="B44" si="15">B42</f>
        <v>Ｒ６</v>
      </c>
      <c r="C44" s="1335"/>
      <c r="D44" s="1336"/>
      <c r="E44" s="1339"/>
      <c r="F44" s="1340"/>
      <c r="G44" s="1341"/>
      <c r="H44" s="1207"/>
      <c r="I44" s="1208"/>
      <c r="J44" s="1208"/>
      <c r="K44" s="1208"/>
      <c r="L44" s="1208"/>
      <c r="M44" s="1208"/>
      <c r="N44" s="1208"/>
      <c r="O44" s="1209"/>
      <c r="P44" s="1347"/>
      <c r="Q44" s="1345" t="s">
        <v>180</v>
      </c>
      <c r="R44" s="81"/>
    </row>
    <row r="45" spans="1:18" ht="15.75" customHeight="1">
      <c r="A45" s="1251"/>
      <c r="B45" s="1334"/>
      <c r="C45" s="1337"/>
      <c r="D45" s="1338"/>
      <c r="E45" s="1342"/>
      <c r="F45" s="1343"/>
      <c r="G45" s="1344"/>
      <c r="H45" s="1213"/>
      <c r="I45" s="1214"/>
      <c r="J45" s="1214"/>
      <c r="K45" s="1214"/>
      <c r="L45" s="1214"/>
      <c r="M45" s="1214"/>
      <c r="N45" s="1214"/>
      <c r="O45" s="1215"/>
      <c r="P45" s="1229"/>
      <c r="Q45" s="1346"/>
      <c r="R45" s="81"/>
    </row>
    <row r="46" spans="1:18" ht="15.75" customHeight="1">
      <c r="A46" s="1245">
        <v>19</v>
      </c>
      <c r="B46" s="1333" t="str">
        <f t="shared" ref="B46" si="16">B44</f>
        <v>Ｒ６</v>
      </c>
      <c r="C46" s="1335"/>
      <c r="D46" s="1336"/>
      <c r="E46" s="1339"/>
      <c r="F46" s="1340"/>
      <c r="G46" s="1341"/>
      <c r="H46" s="1207"/>
      <c r="I46" s="1208"/>
      <c r="J46" s="1208"/>
      <c r="K46" s="1208"/>
      <c r="L46" s="1208"/>
      <c r="M46" s="1208"/>
      <c r="N46" s="1208"/>
      <c r="O46" s="1209"/>
      <c r="P46" s="1347"/>
      <c r="Q46" s="1345" t="s">
        <v>180</v>
      </c>
      <c r="R46" s="81"/>
    </row>
    <row r="47" spans="1:18" ht="15.75" customHeight="1">
      <c r="A47" s="1248"/>
      <c r="B47" s="1334"/>
      <c r="C47" s="1337"/>
      <c r="D47" s="1338"/>
      <c r="E47" s="1342"/>
      <c r="F47" s="1343"/>
      <c r="G47" s="1344"/>
      <c r="H47" s="1213"/>
      <c r="I47" s="1214"/>
      <c r="J47" s="1214"/>
      <c r="K47" s="1214"/>
      <c r="L47" s="1214"/>
      <c r="M47" s="1214"/>
      <c r="N47" s="1214"/>
      <c r="O47" s="1215"/>
      <c r="P47" s="1229"/>
      <c r="Q47" s="1346"/>
      <c r="R47" s="81"/>
    </row>
    <row r="48" spans="1:18" ht="15.75" customHeight="1">
      <c r="A48" s="1251">
        <v>20</v>
      </c>
      <c r="B48" s="1333" t="str">
        <f t="shared" ref="B48" si="17">B46</f>
        <v>Ｒ６</v>
      </c>
      <c r="C48" s="1335"/>
      <c r="D48" s="1336"/>
      <c r="E48" s="1339"/>
      <c r="F48" s="1340"/>
      <c r="G48" s="1341"/>
      <c r="H48" s="1207"/>
      <c r="I48" s="1208"/>
      <c r="J48" s="1208"/>
      <c r="K48" s="1208"/>
      <c r="L48" s="1208"/>
      <c r="M48" s="1208"/>
      <c r="N48" s="1208"/>
      <c r="O48" s="1209"/>
      <c r="P48" s="1347"/>
      <c r="Q48" s="1345" t="s">
        <v>180</v>
      </c>
      <c r="R48" s="81"/>
    </row>
    <row r="49" spans="1:20" ht="15.75" customHeight="1">
      <c r="A49" s="1248"/>
      <c r="B49" s="1334"/>
      <c r="C49" s="1337"/>
      <c r="D49" s="1338"/>
      <c r="E49" s="1342"/>
      <c r="F49" s="1343"/>
      <c r="G49" s="1344"/>
      <c r="H49" s="1213"/>
      <c r="I49" s="1214"/>
      <c r="J49" s="1214"/>
      <c r="K49" s="1214"/>
      <c r="L49" s="1214"/>
      <c r="M49" s="1214"/>
      <c r="N49" s="1214"/>
      <c r="O49" s="1215"/>
      <c r="P49" s="1229"/>
      <c r="Q49" s="1346"/>
      <c r="R49" s="81"/>
    </row>
    <row r="50" spans="1:20">
      <c r="A50" s="154" t="s">
        <v>108</v>
      </c>
      <c r="B50" s="1350" t="s">
        <v>556</v>
      </c>
      <c r="C50" s="1350"/>
      <c r="D50" s="1350"/>
      <c r="E50" s="1350"/>
      <c r="F50" s="1350"/>
      <c r="G50" s="1350"/>
      <c r="H50" s="1350"/>
      <c r="I50" s="1350"/>
      <c r="J50" s="1350"/>
      <c r="K50" s="1350"/>
      <c r="L50" s="1350"/>
      <c r="M50" s="1350"/>
      <c r="N50" s="1350"/>
      <c r="O50" s="1350"/>
      <c r="P50" s="1350"/>
      <c r="Q50" s="195"/>
      <c r="R50" s="147"/>
    </row>
    <row r="51" spans="1:20">
      <c r="A51" s="154" t="s">
        <v>109</v>
      </c>
      <c r="B51" s="1350" t="s">
        <v>123</v>
      </c>
      <c r="C51" s="1350"/>
      <c r="D51" s="1350"/>
      <c r="E51" s="1350"/>
      <c r="F51" s="1350"/>
      <c r="G51" s="1350"/>
      <c r="H51" s="1350"/>
      <c r="I51" s="1350"/>
      <c r="J51" s="1350"/>
      <c r="K51" s="1350"/>
      <c r="L51" s="1350"/>
      <c r="M51" s="1350"/>
      <c r="N51" s="1350"/>
      <c r="O51" s="1350"/>
      <c r="P51" s="1350"/>
      <c r="Q51" s="1350"/>
      <c r="R51" s="147"/>
    </row>
    <row r="52" spans="1:20" ht="15.75" customHeight="1"/>
    <row r="53" spans="1:20" ht="15.75" customHeight="1">
      <c r="A53" s="943" t="str">
        <f>CONCATENATE("（様式-",INDEX(発注者入力シート!$B$27:$G$31,MATCH(発注者入力シート!L6,発注者入力シート!$C$27:$C$31,0),4),"-２）")</f>
        <v>（様式-２-２）</v>
      </c>
      <c r="B53" s="943"/>
      <c r="C53" s="943"/>
      <c r="D53" s="943"/>
      <c r="E53" s="943"/>
      <c r="F53" s="943"/>
      <c r="Q53" s="141" t="s">
        <v>814</v>
      </c>
      <c r="R53" s="141"/>
      <c r="S53" s="3" t="s">
        <v>429</v>
      </c>
    </row>
    <row r="54" spans="1:20" ht="15.75" customHeight="1">
      <c r="A54" s="943" t="str">
        <f>CONCATENATE("評価項目",INDEX(発注者入力シート!$B$27:$G$31,MATCH(発注者入力シート!L6,発注者入力シート!$C$27:$C$31,0),5),"-",INDEX(発注者入力シート!$B$27:$G$31,MATCH(発注者入力シート!L6,発注者入力シート!$C$27:$C$31,0),6))</f>
        <v>評価項目（１）-①</v>
      </c>
      <c r="B54" s="943"/>
      <c r="C54" s="943"/>
      <c r="D54" s="943"/>
      <c r="E54" s="943"/>
      <c r="Q54" s="141" t="str">
        <f>Q2</f>
        <v>【令和６年度完成工事分】</v>
      </c>
      <c r="S54" s="3" t="s">
        <v>430</v>
      </c>
    </row>
    <row r="55" spans="1:20" ht="15.75" customHeight="1">
      <c r="A55" s="1206" t="s">
        <v>178</v>
      </c>
      <c r="B55" s="1206"/>
      <c r="C55" s="1206"/>
      <c r="D55" s="1206"/>
      <c r="E55" s="1206"/>
      <c r="F55" s="1206"/>
      <c r="G55" s="1206"/>
      <c r="H55" s="1206"/>
      <c r="I55" s="1206"/>
      <c r="J55" s="1206"/>
      <c r="K55" s="1206"/>
      <c r="L55" s="1206"/>
      <c r="M55" s="1206"/>
      <c r="N55" s="1206"/>
      <c r="O55" s="1206"/>
      <c r="P55" s="1206"/>
      <c r="Q55" s="1206"/>
      <c r="R55" s="142"/>
      <c r="S55" s="107"/>
      <c r="T55" s="3" t="s">
        <v>437</v>
      </c>
    </row>
    <row r="56" spans="1:20" ht="15.75" customHeight="1">
      <c r="A56" s="142"/>
      <c r="B56" s="142"/>
      <c r="C56" s="142"/>
      <c r="D56" s="142"/>
      <c r="E56" s="142"/>
      <c r="F56" s="142"/>
      <c r="G56" s="142"/>
      <c r="H56" s="142"/>
      <c r="I56" s="142"/>
      <c r="J56" s="142"/>
      <c r="K56" s="142"/>
      <c r="L56" s="142"/>
      <c r="M56" s="142"/>
      <c r="N56" s="142"/>
      <c r="O56" s="142"/>
      <c r="P56" s="142"/>
      <c r="Q56" s="142"/>
      <c r="R56" s="142"/>
      <c r="S56" s="102"/>
      <c r="T56" s="3" t="s">
        <v>432</v>
      </c>
    </row>
    <row r="57" spans="1:20" ht="15.75" customHeight="1">
      <c r="D57" s="1203" t="s">
        <v>880</v>
      </c>
      <c r="E57" s="1203"/>
      <c r="F57" s="1202" t="str">
        <f>IF(企業入力シート!C5="","",企業入力シート!C5)</f>
        <v>○○共同企業体</v>
      </c>
      <c r="G57" s="1202"/>
      <c r="H57" s="1202"/>
      <c r="I57" s="1202"/>
      <c r="J57" s="1202"/>
      <c r="K57" s="1202"/>
      <c r="L57" s="1202"/>
      <c r="M57" s="1202"/>
      <c r="N57" s="1202"/>
      <c r="O57" s="1202"/>
      <c r="P57" s="1202"/>
      <c r="Q57" s="1202"/>
      <c r="R57" s="2"/>
    </row>
    <row r="58" spans="1:20" ht="15.75" customHeight="1">
      <c r="D58" s="1332" t="s">
        <v>883</v>
      </c>
      <c r="E58" s="1332"/>
      <c r="F58" s="1202" t="str">
        <f>IF(企業入力シート!C48="","",企業入力シート!C48)</f>
        <v>△△建設</v>
      </c>
      <c r="G58" s="1202"/>
      <c r="H58" s="1202"/>
      <c r="I58" s="1202"/>
      <c r="J58" s="1202"/>
      <c r="K58" s="1202"/>
      <c r="L58" s="1202"/>
      <c r="M58" s="1202"/>
      <c r="N58" s="1202"/>
      <c r="O58" s="1202"/>
      <c r="P58" s="1202"/>
      <c r="Q58" s="1202"/>
      <c r="S58" s="3" t="s">
        <v>433</v>
      </c>
    </row>
    <row r="59" spans="1:20" ht="15.75" customHeight="1">
      <c r="S59" s="104"/>
      <c r="T59" s="3" t="s">
        <v>434</v>
      </c>
    </row>
    <row r="60" spans="1:20" ht="15.75" customHeight="1">
      <c r="A60" s="143" t="s">
        <v>21</v>
      </c>
      <c r="B60" s="144" t="s">
        <v>23</v>
      </c>
      <c r="C60" s="1246" t="s">
        <v>25</v>
      </c>
      <c r="D60" s="1246"/>
      <c r="E60" s="1245" t="s">
        <v>26</v>
      </c>
      <c r="F60" s="1246"/>
      <c r="G60" s="1247"/>
      <c r="H60" s="1245" t="s">
        <v>27</v>
      </c>
      <c r="I60" s="1246"/>
      <c r="J60" s="1246"/>
      <c r="K60" s="1246"/>
      <c r="L60" s="1246"/>
      <c r="M60" s="1246"/>
      <c r="N60" s="1246"/>
      <c r="O60" s="1247"/>
      <c r="P60" s="1245" t="s">
        <v>112</v>
      </c>
      <c r="Q60" s="1247"/>
      <c r="R60" s="81"/>
      <c r="S60" s="105"/>
      <c r="T60" s="3" t="s">
        <v>432</v>
      </c>
    </row>
    <row r="61" spans="1:20" ht="15.75" customHeight="1">
      <c r="A61" s="145" t="s">
        <v>22</v>
      </c>
      <c r="B61" s="146" t="s">
        <v>24</v>
      </c>
      <c r="C61" s="936"/>
      <c r="D61" s="936"/>
      <c r="E61" s="1351" t="s">
        <v>828</v>
      </c>
      <c r="F61" s="1352"/>
      <c r="G61" s="1353"/>
      <c r="H61" s="1248"/>
      <c r="I61" s="1249"/>
      <c r="J61" s="1249"/>
      <c r="K61" s="1249"/>
      <c r="L61" s="1249"/>
      <c r="M61" s="1249"/>
      <c r="N61" s="1249"/>
      <c r="O61" s="1250"/>
      <c r="P61" s="1251" t="s">
        <v>111</v>
      </c>
      <c r="Q61" s="1252"/>
      <c r="R61" s="81"/>
    </row>
    <row r="62" spans="1:20" ht="15.75" customHeight="1">
      <c r="A62" s="1245">
        <v>21</v>
      </c>
      <c r="B62" s="1333" t="str">
        <f>B48</f>
        <v>Ｒ６</v>
      </c>
      <c r="C62" s="1335"/>
      <c r="D62" s="1336"/>
      <c r="E62" s="1339"/>
      <c r="F62" s="1340"/>
      <c r="G62" s="1341"/>
      <c r="H62" s="1207"/>
      <c r="I62" s="1208"/>
      <c r="J62" s="1208"/>
      <c r="K62" s="1208"/>
      <c r="L62" s="1208"/>
      <c r="M62" s="1208"/>
      <c r="N62" s="1208"/>
      <c r="O62" s="1209"/>
      <c r="P62" s="1347"/>
      <c r="Q62" s="1345" t="s">
        <v>180</v>
      </c>
      <c r="R62" s="81"/>
      <c r="S62" s="109" t="s">
        <v>435</v>
      </c>
    </row>
    <row r="63" spans="1:20" ht="15.75" customHeight="1">
      <c r="A63" s="1248"/>
      <c r="B63" s="1334"/>
      <c r="C63" s="1337"/>
      <c r="D63" s="1338"/>
      <c r="E63" s="1342"/>
      <c r="F63" s="1343"/>
      <c r="G63" s="1344"/>
      <c r="H63" s="1213"/>
      <c r="I63" s="1214"/>
      <c r="J63" s="1214"/>
      <c r="K63" s="1214"/>
      <c r="L63" s="1214"/>
      <c r="M63" s="1214"/>
      <c r="N63" s="1214"/>
      <c r="O63" s="1215"/>
      <c r="P63" s="1229"/>
      <c r="Q63" s="1346"/>
      <c r="R63" s="81"/>
      <c r="S63" s="109" t="s">
        <v>436</v>
      </c>
    </row>
    <row r="64" spans="1:20" ht="15.75" customHeight="1">
      <c r="A64" s="1251">
        <v>22</v>
      </c>
      <c r="B64" s="1333" t="str">
        <f>B62</f>
        <v>Ｒ６</v>
      </c>
      <c r="C64" s="1335"/>
      <c r="D64" s="1336"/>
      <c r="E64" s="1339"/>
      <c r="F64" s="1340"/>
      <c r="G64" s="1341"/>
      <c r="H64" s="1207"/>
      <c r="I64" s="1208"/>
      <c r="J64" s="1208"/>
      <c r="K64" s="1208"/>
      <c r="L64" s="1208"/>
      <c r="M64" s="1208"/>
      <c r="N64" s="1208"/>
      <c r="O64" s="1209"/>
      <c r="P64" s="1347"/>
      <c r="Q64" s="1345" t="s">
        <v>180</v>
      </c>
      <c r="R64" s="81"/>
    </row>
    <row r="65" spans="1:18" ht="15.75" customHeight="1">
      <c r="A65" s="1251"/>
      <c r="B65" s="1334"/>
      <c r="C65" s="1337"/>
      <c r="D65" s="1338"/>
      <c r="E65" s="1342"/>
      <c r="F65" s="1343"/>
      <c r="G65" s="1344"/>
      <c r="H65" s="1213"/>
      <c r="I65" s="1214"/>
      <c r="J65" s="1214"/>
      <c r="K65" s="1214"/>
      <c r="L65" s="1214"/>
      <c r="M65" s="1214"/>
      <c r="N65" s="1214"/>
      <c r="O65" s="1215"/>
      <c r="P65" s="1229"/>
      <c r="Q65" s="1346"/>
      <c r="R65" s="81"/>
    </row>
    <row r="66" spans="1:18" ht="15.75" customHeight="1">
      <c r="A66" s="1245">
        <v>23</v>
      </c>
      <c r="B66" s="1333" t="str">
        <f t="shared" ref="B66" si="18">B64</f>
        <v>Ｒ６</v>
      </c>
      <c r="C66" s="1335"/>
      <c r="D66" s="1336"/>
      <c r="E66" s="1339"/>
      <c r="F66" s="1340"/>
      <c r="G66" s="1341"/>
      <c r="H66" s="1207"/>
      <c r="I66" s="1208"/>
      <c r="J66" s="1208"/>
      <c r="K66" s="1208"/>
      <c r="L66" s="1208"/>
      <c r="M66" s="1208"/>
      <c r="N66" s="1208"/>
      <c r="O66" s="1209"/>
      <c r="P66" s="1347"/>
      <c r="Q66" s="1345" t="s">
        <v>180</v>
      </c>
      <c r="R66" s="81"/>
    </row>
    <row r="67" spans="1:18" ht="15.75" customHeight="1">
      <c r="A67" s="1248"/>
      <c r="B67" s="1334"/>
      <c r="C67" s="1337"/>
      <c r="D67" s="1338"/>
      <c r="E67" s="1342"/>
      <c r="F67" s="1343"/>
      <c r="G67" s="1344"/>
      <c r="H67" s="1213"/>
      <c r="I67" s="1214"/>
      <c r="J67" s="1214"/>
      <c r="K67" s="1214"/>
      <c r="L67" s="1214"/>
      <c r="M67" s="1214"/>
      <c r="N67" s="1214"/>
      <c r="O67" s="1215"/>
      <c r="P67" s="1229"/>
      <c r="Q67" s="1346"/>
      <c r="R67" s="81"/>
    </row>
    <row r="68" spans="1:18" ht="15.75" customHeight="1">
      <c r="A68" s="1251">
        <v>24</v>
      </c>
      <c r="B68" s="1333" t="str">
        <f t="shared" ref="B68" si="19">B66</f>
        <v>Ｒ６</v>
      </c>
      <c r="C68" s="1335"/>
      <c r="D68" s="1336"/>
      <c r="E68" s="1339"/>
      <c r="F68" s="1340"/>
      <c r="G68" s="1341"/>
      <c r="H68" s="1207"/>
      <c r="I68" s="1208"/>
      <c r="J68" s="1208"/>
      <c r="K68" s="1208"/>
      <c r="L68" s="1208"/>
      <c r="M68" s="1208"/>
      <c r="N68" s="1208"/>
      <c r="O68" s="1209"/>
      <c r="P68" s="1347"/>
      <c r="Q68" s="1345" t="s">
        <v>180</v>
      </c>
      <c r="R68" s="81"/>
    </row>
    <row r="69" spans="1:18" ht="15.75" customHeight="1">
      <c r="A69" s="1251"/>
      <c r="B69" s="1334"/>
      <c r="C69" s="1337"/>
      <c r="D69" s="1338"/>
      <c r="E69" s="1342"/>
      <c r="F69" s="1343"/>
      <c r="G69" s="1344"/>
      <c r="H69" s="1213"/>
      <c r="I69" s="1214"/>
      <c r="J69" s="1214"/>
      <c r="K69" s="1214"/>
      <c r="L69" s="1214"/>
      <c r="M69" s="1214"/>
      <c r="N69" s="1214"/>
      <c r="O69" s="1215"/>
      <c r="P69" s="1229"/>
      <c r="Q69" s="1346"/>
      <c r="R69" s="81"/>
    </row>
    <row r="70" spans="1:18" ht="15.75" customHeight="1">
      <c r="A70" s="1245">
        <v>25</v>
      </c>
      <c r="B70" s="1333" t="str">
        <f t="shared" ref="B70" si="20">B68</f>
        <v>Ｒ６</v>
      </c>
      <c r="C70" s="1335"/>
      <c r="D70" s="1336"/>
      <c r="E70" s="1339"/>
      <c r="F70" s="1340"/>
      <c r="G70" s="1341"/>
      <c r="H70" s="1207"/>
      <c r="I70" s="1208"/>
      <c r="J70" s="1208"/>
      <c r="K70" s="1208"/>
      <c r="L70" s="1208"/>
      <c r="M70" s="1208"/>
      <c r="N70" s="1208"/>
      <c r="O70" s="1209"/>
      <c r="P70" s="1347"/>
      <c r="Q70" s="1345" t="s">
        <v>180</v>
      </c>
      <c r="R70" s="81"/>
    </row>
    <row r="71" spans="1:18" ht="15.75" customHeight="1">
      <c r="A71" s="1248"/>
      <c r="B71" s="1334"/>
      <c r="C71" s="1337"/>
      <c r="D71" s="1338"/>
      <c r="E71" s="1342"/>
      <c r="F71" s="1343"/>
      <c r="G71" s="1344"/>
      <c r="H71" s="1213"/>
      <c r="I71" s="1214"/>
      <c r="J71" s="1214"/>
      <c r="K71" s="1214"/>
      <c r="L71" s="1214"/>
      <c r="M71" s="1214"/>
      <c r="N71" s="1214"/>
      <c r="O71" s="1215"/>
      <c r="P71" s="1229"/>
      <c r="Q71" s="1346"/>
      <c r="R71" s="81"/>
    </row>
    <row r="72" spans="1:18" ht="15.75" customHeight="1">
      <c r="A72" s="1251">
        <v>26</v>
      </c>
      <c r="B72" s="1333" t="str">
        <f t="shared" ref="B72" si="21">B70</f>
        <v>Ｒ６</v>
      </c>
      <c r="C72" s="1335"/>
      <c r="D72" s="1336"/>
      <c r="E72" s="1339"/>
      <c r="F72" s="1340"/>
      <c r="G72" s="1341"/>
      <c r="H72" s="1207"/>
      <c r="I72" s="1208"/>
      <c r="J72" s="1208"/>
      <c r="K72" s="1208"/>
      <c r="L72" s="1208"/>
      <c r="M72" s="1208"/>
      <c r="N72" s="1208"/>
      <c r="O72" s="1209"/>
      <c r="P72" s="1347"/>
      <c r="Q72" s="1345" t="s">
        <v>180</v>
      </c>
      <c r="R72" s="81"/>
    </row>
    <row r="73" spans="1:18" ht="15.75" customHeight="1">
      <c r="A73" s="1251"/>
      <c r="B73" s="1334"/>
      <c r="C73" s="1337"/>
      <c r="D73" s="1338"/>
      <c r="E73" s="1342"/>
      <c r="F73" s="1343"/>
      <c r="G73" s="1344"/>
      <c r="H73" s="1213"/>
      <c r="I73" s="1214"/>
      <c r="J73" s="1214"/>
      <c r="K73" s="1214"/>
      <c r="L73" s="1214"/>
      <c r="M73" s="1214"/>
      <c r="N73" s="1214"/>
      <c r="O73" s="1215"/>
      <c r="P73" s="1229"/>
      <c r="Q73" s="1346"/>
      <c r="R73" s="81"/>
    </row>
    <row r="74" spans="1:18" ht="15.75" customHeight="1">
      <c r="A74" s="1245">
        <v>27</v>
      </c>
      <c r="B74" s="1333" t="str">
        <f t="shared" ref="B74" si="22">B72</f>
        <v>Ｒ６</v>
      </c>
      <c r="C74" s="1335"/>
      <c r="D74" s="1336"/>
      <c r="E74" s="1339"/>
      <c r="F74" s="1340"/>
      <c r="G74" s="1341"/>
      <c r="H74" s="1207"/>
      <c r="I74" s="1208"/>
      <c r="J74" s="1208"/>
      <c r="K74" s="1208"/>
      <c r="L74" s="1208"/>
      <c r="M74" s="1208"/>
      <c r="N74" s="1208"/>
      <c r="O74" s="1209"/>
      <c r="P74" s="1347"/>
      <c r="Q74" s="1345" t="s">
        <v>180</v>
      </c>
      <c r="R74" s="81"/>
    </row>
    <row r="75" spans="1:18" ht="15.75" customHeight="1">
      <c r="A75" s="1248"/>
      <c r="B75" s="1334"/>
      <c r="C75" s="1337"/>
      <c r="D75" s="1338"/>
      <c r="E75" s="1342"/>
      <c r="F75" s="1343"/>
      <c r="G75" s="1344"/>
      <c r="H75" s="1213"/>
      <c r="I75" s="1214"/>
      <c r="J75" s="1214"/>
      <c r="K75" s="1214"/>
      <c r="L75" s="1214"/>
      <c r="M75" s="1214"/>
      <c r="N75" s="1214"/>
      <c r="O75" s="1215"/>
      <c r="P75" s="1229"/>
      <c r="Q75" s="1346"/>
      <c r="R75" s="81"/>
    </row>
    <row r="76" spans="1:18" ht="15.75" customHeight="1">
      <c r="A76" s="1251">
        <v>28</v>
      </c>
      <c r="B76" s="1333" t="str">
        <f t="shared" ref="B76" si="23">B74</f>
        <v>Ｒ６</v>
      </c>
      <c r="C76" s="1335"/>
      <c r="D76" s="1336"/>
      <c r="E76" s="1339"/>
      <c r="F76" s="1340"/>
      <c r="G76" s="1341"/>
      <c r="H76" s="1207"/>
      <c r="I76" s="1208"/>
      <c r="J76" s="1208"/>
      <c r="K76" s="1208"/>
      <c r="L76" s="1208"/>
      <c r="M76" s="1208"/>
      <c r="N76" s="1208"/>
      <c r="O76" s="1209"/>
      <c r="P76" s="1347"/>
      <c r="Q76" s="1345" t="s">
        <v>180</v>
      </c>
      <c r="R76" s="81"/>
    </row>
    <row r="77" spans="1:18" ht="15.75" customHeight="1">
      <c r="A77" s="1251"/>
      <c r="B77" s="1334"/>
      <c r="C77" s="1337"/>
      <c r="D77" s="1338"/>
      <c r="E77" s="1342"/>
      <c r="F77" s="1343"/>
      <c r="G77" s="1344"/>
      <c r="H77" s="1213"/>
      <c r="I77" s="1214"/>
      <c r="J77" s="1214"/>
      <c r="K77" s="1214"/>
      <c r="L77" s="1214"/>
      <c r="M77" s="1214"/>
      <c r="N77" s="1214"/>
      <c r="O77" s="1215"/>
      <c r="P77" s="1229"/>
      <c r="Q77" s="1346"/>
      <c r="R77" s="81"/>
    </row>
    <row r="78" spans="1:18" ht="15.75" customHeight="1">
      <c r="A78" s="1245">
        <v>29</v>
      </c>
      <c r="B78" s="1333" t="str">
        <f t="shared" ref="B78" si="24">B76</f>
        <v>Ｒ６</v>
      </c>
      <c r="C78" s="1335"/>
      <c r="D78" s="1336"/>
      <c r="E78" s="1339"/>
      <c r="F78" s="1340"/>
      <c r="G78" s="1341"/>
      <c r="H78" s="1207"/>
      <c r="I78" s="1208"/>
      <c r="J78" s="1208"/>
      <c r="K78" s="1208"/>
      <c r="L78" s="1208"/>
      <c r="M78" s="1208"/>
      <c r="N78" s="1208"/>
      <c r="O78" s="1209"/>
      <c r="P78" s="1347"/>
      <c r="Q78" s="1345" t="s">
        <v>180</v>
      </c>
      <c r="R78" s="81"/>
    </row>
    <row r="79" spans="1:18" ht="15.75" customHeight="1">
      <c r="A79" s="1248"/>
      <c r="B79" s="1334"/>
      <c r="C79" s="1337"/>
      <c r="D79" s="1338"/>
      <c r="E79" s="1342"/>
      <c r="F79" s="1343"/>
      <c r="G79" s="1344"/>
      <c r="H79" s="1213"/>
      <c r="I79" s="1214"/>
      <c r="J79" s="1214"/>
      <c r="K79" s="1214"/>
      <c r="L79" s="1214"/>
      <c r="M79" s="1214"/>
      <c r="N79" s="1214"/>
      <c r="O79" s="1215"/>
      <c r="P79" s="1229"/>
      <c r="Q79" s="1346"/>
      <c r="R79" s="81"/>
    </row>
    <row r="80" spans="1:18" ht="15.75" customHeight="1">
      <c r="A80" s="1251">
        <v>30</v>
      </c>
      <c r="B80" s="1333" t="str">
        <f t="shared" ref="B80" si="25">B78</f>
        <v>Ｒ６</v>
      </c>
      <c r="C80" s="1335"/>
      <c r="D80" s="1336"/>
      <c r="E80" s="1339"/>
      <c r="F80" s="1340"/>
      <c r="G80" s="1341"/>
      <c r="H80" s="1207"/>
      <c r="I80" s="1208"/>
      <c r="J80" s="1208"/>
      <c r="K80" s="1208"/>
      <c r="L80" s="1208"/>
      <c r="M80" s="1208"/>
      <c r="N80" s="1208"/>
      <c r="O80" s="1209"/>
      <c r="P80" s="1347"/>
      <c r="Q80" s="1345" t="s">
        <v>180</v>
      </c>
      <c r="R80" s="81"/>
    </row>
    <row r="81" spans="1:18" ht="15.75" customHeight="1">
      <c r="A81" s="1251"/>
      <c r="B81" s="1334"/>
      <c r="C81" s="1337"/>
      <c r="D81" s="1338"/>
      <c r="E81" s="1342"/>
      <c r="F81" s="1343"/>
      <c r="G81" s="1344"/>
      <c r="H81" s="1213"/>
      <c r="I81" s="1214"/>
      <c r="J81" s="1214"/>
      <c r="K81" s="1214"/>
      <c r="L81" s="1214"/>
      <c r="M81" s="1214"/>
      <c r="N81" s="1214"/>
      <c r="O81" s="1215"/>
      <c r="P81" s="1229"/>
      <c r="Q81" s="1346"/>
      <c r="R81" s="81"/>
    </row>
    <row r="82" spans="1:18" ht="15.75" customHeight="1">
      <c r="A82" s="1245">
        <v>31</v>
      </c>
      <c r="B82" s="1333" t="str">
        <f t="shared" ref="B82" si="26">B80</f>
        <v>Ｒ６</v>
      </c>
      <c r="C82" s="1335"/>
      <c r="D82" s="1336"/>
      <c r="E82" s="1339"/>
      <c r="F82" s="1340"/>
      <c r="G82" s="1341"/>
      <c r="H82" s="1207"/>
      <c r="I82" s="1208"/>
      <c r="J82" s="1208"/>
      <c r="K82" s="1208"/>
      <c r="L82" s="1208"/>
      <c r="M82" s="1208"/>
      <c r="N82" s="1208"/>
      <c r="O82" s="1209"/>
      <c r="P82" s="1347"/>
      <c r="Q82" s="1345" t="s">
        <v>180</v>
      </c>
      <c r="R82" s="81"/>
    </row>
    <row r="83" spans="1:18" ht="15.75" customHeight="1">
      <c r="A83" s="1248"/>
      <c r="B83" s="1334"/>
      <c r="C83" s="1337"/>
      <c r="D83" s="1338"/>
      <c r="E83" s="1342"/>
      <c r="F83" s="1343"/>
      <c r="G83" s="1344"/>
      <c r="H83" s="1213"/>
      <c r="I83" s="1214"/>
      <c r="J83" s="1214"/>
      <c r="K83" s="1214"/>
      <c r="L83" s="1214"/>
      <c r="M83" s="1214"/>
      <c r="N83" s="1214"/>
      <c r="O83" s="1215"/>
      <c r="P83" s="1229"/>
      <c r="Q83" s="1346"/>
      <c r="R83" s="81"/>
    </row>
    <row r="84" spans="1:18" ht="15.75" customHeight="1">
      <c r="A84" s="1251">
        <v>32</v>
      </c>
      <c r="B84" s="1333" t="str">
        <f t="shared" ref="B84" si="27">B82</f>
        <v>Ｒ６</v>
      </c>
      <c r="C84" s="1335"/>
      <c r="D84" s="1336"/>
      <c r="E84" s="1339"/>
      <c r="F84" s="1340"/>
      <c r="G84" s="1341"/>
      <c r="H84" s="1207"/>
      <c r="I84" s="1208"/>
      <c r="J84" s="1208"/>
      <c r="K84" s="1208"/>
      <c r="L84" s="1208"/>
      <c r="M84" s="1208"/>
      <c r="N84" s="1208"/>
      <c r="O84" s="1209"/>
      <c r="P84" s="1347"/>
      <c r="Q84" s="1345" t="s">
        <v>180</v>
      </c>
      <c r="R84" s="81"/>
    </row>
    <row r="85" spans="1:18" ht="15.75" customHeight="1">
      <c r="A85" s="1251"/>
      <c r="B85" s="1334"/>
      <c r="C85" s="1337"/>
      <c r="D85" s="1338"/>
      <c r="E85" s="1342"/>
      <c r="F85" s="1343"/>
      <c r="G85" s="1344"/>
      <c r="H85" s="1213"/>
      <c r="I85" s="1214"/>
      <c r="J85" s="1214"/>
      <c r="K85" s="1214"/>
      <c r="L85" s="1214"/>
      <c r="M85" s="1214"/>
      <c r="N85" s="1214"/>
      <c r="O85" s="1215"/>
      <c r="P85" s="1229"/>
      <c r="Q85" s="1346"/>
      <c r="R85" s="81"/>
    </row>
    <row r="86" spans="1:18" ht="15.75" customHeight="1">
      <c r="A86" s="1245">
        <v>33</v>
      </c>
      <c r="B86" s="1333" t="str">
        <f t="shared" ref="B86" si="28">B84</f>
        <v>Ｒ６</v>
      </c>
      <c r="C86" s="1335"/>
      <c r="D86" s="1336"/>
      <c r="E86" s="1339"/>
      <c r="F86" s="1340"/>
      <c r="G86" s="1341"/>
      <c r="H86" s="1207"/>
      <c r="I86" s="1208"/>
      <c r="J86" s="1208"/>
      <c r="K86" s="1208"/>
      <c r="L86" s="1208"/>
      <c r="M86" s="1208"/>
      <c r="N86" s="1208"/>
      <c r="O86" s="1209"/>
      <c r="P86" s="1347"/>
      <c r="Q86" s="1345" t="s">
        <v>180</v>
      </c>
      <c r="R86" s="81"/>
    </row>
    <row r="87" spans="1:18" ht="15.75" customHeight="1">
      <c r="A87" s="1248"/>
      <c r="B87" s="1334"/>
      <c r="C87" s="1337"/>
      <c r="D87" s="1338"/>
      <c r="E87" s="1342"/>
      <c r="F87" s="1343"/>
      <c r="G87" s="1344"/>
      <c r="H87" s="1213"/>
      <c r="I87" s="1214"/>
      <c r="J87" s="1214"/>
      <c r="K87" s="1214"/>
      <c r="L87" s="1214"/>
      <c r="M87" s="1214"/>
      <c r="N87" s="1214"/>
      <c r="O87" s="1215"/>
      <c r="P87" s="1229"/>
      <c r="Q87" s="1346"/>
      <c r="R87" s="81"/>
    </row>
    <row r="88" spans="1:18" ht="15.75" customHeight="1">
      <c r="A88" s="1251">
        <v>34</v>
      </c>
      <c r="B88" s="1333" t="str">
        <f t="shared" ref="B88" si="29">B86</f>
        <v>Ｒ６</v>
      </c>
      <c r="C88" s="1335"/>
      <c r="D88" s="1336"/>
      <c r="E88" s="1339"/>
      <c r="F88" s="1340"/>
      <c r="G88" s="1341"/>
      <c r="H88" s="1207"/>
      <c r="I88" s="1208"/>
      <c r="J88" s="1208"/>
      <c r="K88" s="1208"/>
      <c r="L88" s="1208"/>
      <c r="M88" s="1208"/>
      <c r="N88" s="1208"/>
      <c r="O88" s="1209"/>
      <c r="P88" s="1347"/>
      <c r="Q88" s="1345" t="s">
        <v>180</v>
      </c>
      <c r="R88" s="81"/>
    </row>
    <row r="89" spans="1:18" ht="15.75" customHeight="1">
      <c r="A89" s="1251"/>
      <c r="B89" s="1334"/>
      <c r="C89" s="1337"/>
      <c r="D89" s="1338"/>
      <c r="E89" s="1342"/>
      <c r="F89" s="1343"/>
      <c r="G89" s="1344"/>
      <c r="H89" s="1213"/>
      <c r="I89" s="1214"/>
      <c r="J89" s="1214"/>
      <c r="K89" s="1214"/>
      <c r="L89" s="1214"/>
      <c r="M89" s="1214"/>
      <c r="N89" s="1214"/>
      <c r="O89" s="1215"/>
      <c r="P89" s="1229"/>
      <c r="Q89" s="1346"/>
      <c r="R89" s="81"/>
    </row>
    <row r="90" spans="1:18" ht="15.75" customHeight="1">
      <c r="A90" s="1245">
        <v>35</v>
      </c>
      <c r="B90" s="1333" t="str">
        <f t="shared" ref="B90" si="30">B88</f>
        <v>Ｒ６</v>
      </c>
      <c r="C90" s="1335"/>
      <c r="D90" s="1336"/>
      <c r="E90" s="1339"/>
      <c r="F90" s="1340"/>
      <c r="G90" s="1341"/>
      <c r="H90" s="1207"/>
      <c r="I90" s="1208"/>
      <c r="J90" s="1208"/>
      <c r="K90" s="1208"/>
      <c r="L90" s="1208"/>
      <c r="M90" s="1208"/>
      <c r="N90" s="1208"/>
      <c r="O90" s="1209"/>
      <c r="P90" s="1347"/>
      <c r="Q90" s="1345" t="s">
        <v>180</v>
      </c>
      <c r="R90" s="81"/>
    </row>
    <row r="91" spans="1:18" ht="15.75" customHeight="1">
      <c r="A91" s="1248"/>
      <c r="B91" s="1334"/>
      <c r="C91" s="1337"/>
      <c r="D91" s="1338"/>
      <c r="E91" s="1342"/>
      <c r="F91" s="1343"/>
      <c r="G91" s="1344"/>
      <c r="H91" s="1213"/>
      <c r="I91" s="1214"/>
      <c r="J91" s="1214"/>
      <c r="K91" s="1214"/>
      <c r="L91" s="1214"/>
      <c r="M91" s="1214"/>
      <c r="N91" s="1214"/>
      <c r="O91" s="1215"/>
      <c r="P91" s="1229"/>
      <c r="Q91" s="1346"/>
      <c r="R91" s="81"/>
    </row>
    <row r="92" spans="1:18" ht="15.75" customHeight="1">
      <c r="A92" s="1251">
        <v>36</v>
      </c>
      <c r="B92" s="1333" t="str">
        <f t="shared" ref="B92" si="31">B90</f>
        <v>Ｒ６</v>
      </c>
      <c r="C92" s="1335"/>
      <c r="D92" s="1336"/>
      <c r="E92" s="1339"/>
      <c r="F92" s="1340"/>
      <c r="G92" s="1341"/>
      <c r="H92" s="1207"/>
      <c r="I92" s="1208"/>
      <c r="J92" s="1208"/>
      <c r="K92" s="1208"/>
      <c r="L92" s="1208"/>
      <c r="M92" s="1208"/>
      <c r="N92" s="1208"/>
      <c r="O92" s="1209"/>
      <c r="P92" s="1347"/>
      <c r="Q92" s="1345" t="s">
        <v>180</v>
      </c>
      <c r="R92" s="81"/>
    </row>
    <row r="93" spans="1:18" ht="15.75" customHeight="1">
      <c r="A93" s="1251"/>
      <c r="B93" s="1334"/>
      <c r="C93" s="1337"/>
      <c r="D93" s="1338"/>
      <c r="E93" s="1342"/>
      <c r="F93" s="1343"/>
      <c r="G93" s="1344"/>
      <c r="H93" s="1213"/>
      <c r="I93" s="1214"/>
      <c r="J93" s="1214"/>
      <c r="K93" s="1214"/>
      <c r="L93" s="1214"/>
      <c r="M93" s="1214"/>
      <c r="N93" s="1214"/>
      <c r="O93" s="1215"/>
      <c r="P93" s="1229"/>
      <c r="Q93" s="1346"/>
      <c r="R93" s="81"/>
    </row>
    <row r="94" spans="1:18" ht="15.75" customHeight="1">
      <c r="A94" s="1245">
        <v>37</v>
      </c>
      <c r="B94" s="1333" t="str">
        <f t="shared" ref="B94" si="32">B92</f>
        <v>Ｒ６</v>
      </c>
      <c r="C94" s="1335"/>
      <c r="D94" s="1336"/>
      <c r="E94" s="1339"/>
      <c r="F94" s="1340"/>
      <c r="G94" s="1341"/>
      <c r="H94" s="1207"/>
      <c r="I94" s="1208"/>
      <c r="J94" s="1208"/>
      <c r="K94" s="1208"/>
      <c r="L94" s="1208"/>
      <c r="M94" s="1208"/>
      <c r="N94" s="1208"/>
      <c r="O94" s="1209"/>
      <c r="P94" s="1347"/>
      <c r="Q94" s="1345" t="s">
        <v>180</v>
      </c>
      <c r="R94" s="81"/>
    </row>
    <row r="95" spans="1:18" ht="15.75" customHeight="1">
      <c r="A95" s="1248"/>
      <c r="B95" s="1334"/>
      <c r="C95" s="1337"/>
      <c r="D95" s="1338"/>
      <c r="E95" s="1342"/>
      <c r="F95" s="1343"/>
      <c r="G95" s="1344"/>
      <c r="H95" s="1213"/>
      <c r="I95" s="1214"/>
      <c r="J95" s="1214"/>
      <c r="K95" s="1214"/>
      <c r="L95" s="1214"/>
      <c r="M95" s="1214"/>
      <c r="N95" s="1214"/>
      <c r="O95" s="1215"/>
      <c r="P95" s="1229"/>
      <c r="Q95" s="1346"/>
      <c r="R95" s="81"/>
    </row>
    <row r="96" spans="1:18" ht="15.75" customHeight="1">
      <c r="A96" s="1251">
        <v>38</v>
      </c>
      <c r="B96" s="1333" t="str">
        <f t="shared" ref="B96" si="33">B94</f>
        <v>Ｒ６</v>
      </c>
      <c r="C96" s="1335"/>
      <c r="D96" s="1336"/>
      <c r="E96" s="1339"/>
      <c r="F96" s="1340"/>
      <c r="G96" s="1341"/>
      <c r="H96" s="1207"/>
      <c r="I96" s="1208"/>
      <c r="J96" s="1208"/>
      <c r="K96" s="1208"/>
      <c r="L96" s="1208"/>
      <c r="M96" s="1208"/>
      <c r="N96" s="1208"/>
      <c r="O96" s="1209"/>
      <c r="P96" s="1347"/>
      <c r="Q96" s="1345" t="s">
        <v>180</v>
      </c>
      <c r="R96" s="81"/>
    </row>
    <row r="97" spans="1:20" ht="15.75" customHeight="1">
      <c r="A97" s="1251"/>
      <c r="B97" s="1334"/>
      <c r="C97" s="1337"/>
      <c r="D97" s="1338"/>
      <c r="E97" s="1342"/>
      <c r="F97" s="1343"/>
      <c r="G97" s="1344"/>
      <c r="H97" s="1213"/>
      <c r="I97" s="1214"/>
      <c r="J97" s="1214"/>
      <c r="K97" s="1214"/>
      <c r="L97" s="1214"/>
      <c r="M97" s="1214"/>
      <c r="N97" s="1214"/>
      <c r="O97" s="1215"/>
      <c r="P97" s="1229"/>
      <c r="Q97" s="1346"/>
      <c r="R97" s="81"/>
    </row>
    <row r="98" spans="1:20" ht="15.75" customHeight="1">
      <c r="A98" s="1245">
        <v>39</v>
      </c>
      <c r="B98" s="1333" t="str">
        <f t="shared" ref="B98" si="34">B96</f>
        <v>Ｒ６</v>
      </c>
      <c r="C98" s="1335"/>
      <c r="D98" s="1336"/>
      <c r="E98" s="1339"/>
      <c r="F98" s="1340"/>
      <c r="G98" s="1341"/>
      <c r="H98" s="1207"/>
      <c r="I98" s="1208"/>
      <c r="J98" s="1208"/>
      <c r="K98" s="1208"/>
      <c r="L98" s="1208"/>
      <c r="M98" s="1208"/>
      <c r="N98" s="1208"/>
      <c r="O98" s="1209"/>
      <c r="P98" s="1347"/>
      <c r="Q98" s="1345" t="s">
        <v>180</v>
      </c>
      <c r="R98" s="81"/>
    </row>
    <row r="99" spans="1:20" ht="15.75" customHeight="1">
      <c r="A99" s="1248"/>
      <c r="B99" s="1334"/>
      <c r="C99" s="1337"/>
      <c r="D99" s="1338"/>
      <c r="E99" s="1342"/>
      <c r="F99" s="1343"/>
      <c r="G99" s="1344"/>
      <c r="H99" s="1213"/>
      <c r="I99" s="1214"/>
      <c r="J99" s="1214"/>
      <c r="K99" s="1214"/>
      <c r="L99" s="1214"/>
      <c r="M99" s="1214"/>
      <c r="N99" s="1214"/>
      <c r="O99" s="1215"/>
      <c r="P99" s="1229"/>
      <c r="Q99" s="1346"/>
      <c r="R99" s="81"/>
    </row>
    <row r="100" spans="1:20" ht="15.75" customHeight="1">
      <c r="A100" s="1333">
        <v>40</v>
      </c>
      <c r="B100" s="1333" t="str">
        <f t="shared" ref="B100" si="35">B98</f>
        <v>Ｒ６</v>
      </c>
      <c r="C100" s="1335"/>
      <c r="D100" s="1336"/>
      <c r="E100" s="1339"/>
      <c r="F100" s="1340"/>
      <c r="G100" s="1341"/>
      <c r="H100" s="1207"/>
      <c r="I100" s="1208"/>
      <c r="J100" s="1208"/>
      <c r="K100" s="1208"/>
      <c r="L100" s="1208"/>
      <c r="M100" s="1208"/>
      <c r="N100" s="1208"/>
      <c r="O100" s="1209"/>
      <c r="P100" s="1347"/>
      <c r="Q100" s="1345" t="s">
        <v>180</v>
      </c>
      <c r="R100" s="81"/>
    </row>
    <row r="101" spans="1:20" ht="15.75" customHeight="1">
      <c r="A101" s="1334"/>
      <c r="B101" s="1334"/>
      <c r="C101" s="1337"/>
      <c r="D101" s="1338"/>
      <c r="E101" s="1342"/>
      <c r="F101" s="1343"/>
      <c r="G101" s="1344"/>
      <c r="H101" s="1213"/>
      <c r="I101" s="1214"/>
      <c r="J101" s="1214"/>
      <c r="K101" s="1214"/>
      <c r="L101" s="1214"/>
      <c r="M101" s="1214"/>
      <c r="N101" s="1214"/>
      <c r="O101" s="1215"/>
      <c r="P101" s="1229"/>
      <c r="Q101" s="1346"/>
      <c r="R101" s="81"/>
    </row>
    <row r="102" spans="1:20">
      <c r="A102" s="154" t="s">
        <v>108</v>
      </c>
      <c r="B102" s="1350" t="s">
        <v>556</v>
      </c>
      <c r="C102" s="1350"/>
      <c r="D102" s="1350"/>
      <c r="E102" s="1350"/>
      <c r="F102" s="1350"/>
      <c r="G102" s="1350"/>
      <c r="H102" s="1350"/>
      <c r="I102" s="1350"/>
      <c r="J102" s="1350"/>
      <c r="K102" s="1350"/>
      <c r="L102" s="1350"/>
      <c r="M102" s="1350"/>
      <c r="N102" s="1350"/>
      <c r="O102" s="1350"/>
      <c r="P102" s="1350"/>
      <c r="Q102" s="195"/>
      <c r="R102" s="147"/>
    </row>
    <row r="103" spans="1:20" ht="15.75" customHeight="1">
      <c r="A103" s="154" t="s">
        <v>109</v>
      </c>
      <c r="B103" s="1350" t="s">
        <v>123</v>
      </c>
      <c r="C103" s="1350"/>
      <c r="D103" s="1350"/>
      <c r="E103" s="1350"/>
      <c r="F103" s="1350"/>
      <c r="G103" s="1350"/>
      <c r="H103" s="1350"/>
      <c r="I103" s="1350"/>
      <c r="J103" s="1350"/>
      <c r="K103" s="1350"/>
      <c r="L103" s="1350"/>
      <c r="M103" s="1350"/>
      <c r="N103" s="1350"/>
      <c r="O103" s="1350"/>
      <c r="P103" s="1350"/>
      <c r="Q103" s="1350"/>
      <c r="R103" s="147"/>
    </row>
    <row r="104" spans="1:20" ht="15.75" customHeight="1">
      <c r="A104" s="155"/>
      <c r="B104" s="155"/>
      <c r="C104" s="155"/>
      <c r="D104" s="155"/>
      <c r="E104" s="155"/>
      <c r="F104" s="155"/>
      <c r="G104" s="155"/>
      <c r="H104" s="155"/>
      <c r="I104" s="155"/>
      <c r="J104" s="155"/>
      <c r="K104" s="155"/>
      <c r="L104" s="155"/>
      <c r="M104" s="155"/>
      <c r="N104" s="155"/>
      <c r="O104" s="155"/>
      <c r="P104" s="155"/>
      <c r="Q104" s="155"/>
    </row>
    <row r="105" spans="1:20" ht="15.75" customHeight="1">
      <c r="A105" s="943" t="str">
        <f>CONCATENATE("（様式-",INDEX(発注者入力シート!$B$27:$G$31,MATCH(発注者入力シート!L6,発注者入力シート!$C$27:$C$31,0),4),"-２）")</f>
        <v>（様式-２-２）</v>
      </c>
      <c r="B105" s="943"/>
      <c r="C105" s="943"/>
      <c r="D105" s="943"/>
      <c r="E105" s="943"/>
      <c r="F105" s="943"/>
      <c r="Q105" s="141" t="s">
        <v>814</v>
      </c>
      <c r="R105" s="141"/>
      <c r="S105" s="3" t="s">
        <v>429</v>
      </c>
    </row>
    <row r="106" spans="1:20" ht="15.75" customHeight="1">
      <c r="A106" s="943" t="str">
        <f>CONCATENATE("評価項目",INDEX(発注者入力シート!$B$27:$G$31,MATCH(発注者入力シート!L6,発注者入力シート!$C$27:$C$31,0),5),"-",INDEX(発注者入力シート!$B$27:$G$31,MATCH(発注者入力シート!L6,発注者入力シート!$C$27:$C$31,0),6))</f>
        <v>評価項目（１）-①</v>
      </c>
      <c r="B106" s="943"/>
      <c r="C106" s="943"/>
      <c r="D106" s="943"/>
      <c r="E106" s="943"/>
      <c r="Q106" s="141" t="str">
        <f>Q2</f>
        <v>【令和６年度完成工事分】</v>
      </c>
      <c r="S106" s="3" t="s">
        <v>430</v>
      </c>
    </row>
    <row r="107" spans="1:20" ht="15.75" customHeight="1">
      <c r="A107" s="1206" t="s">
        <v>179</v>
      </c>
      <c r="B107" s="1206"/>
      <c r="C107" s="1206"/>
      <c r="D107" s="1206"/>
      <c r="E107" s="1206"/>
      <c r="F107" s="1206"/>
      <c r="G107" s="1206"/>
      <c r="H107" s="1206"/>
      <c r="I107" s="1206"/>
      <c r="J107" s="1206"/>
      <c r="K107" s="1206"/>
      <c r="L107" s="1206"/>
      <c r="M107" s="1206"/>
      <c r="N107" s="1206"/>
      <c r="O107" s="1206"/>
      <c r="P107" s="1206"/>
      <c r="Q107" s="1206"/>
      <c r="R107" s="142"/>
      <c r="S107" s="107"/>
      <c r="T107" s="3" t="s">
        <v>437</v>
      </c>
    </row>
    <row r="108" spans="1:20" ht="15.75" customHeight="1">
      <c r="A108" s="142"/>
      <c r="B108" s="142"/>
      <c r="C108" s="142"/>
      <c r="D108" s="142"/>
      <c r="E108" s="142"/>
      <c r="F108" s="142"/>
      <c r="G108" s="142"/>
      <c r="H108" s="142"/>
      <c r="I108" s="142"/>
      <c r="J108" s="142"/>
      <c r="K108" s="142"/>
      <c r="L108" s="142"/>
      <c r="M108" s="142"/>
      <c r="N108" s="142"/>
      <c r="O108" s="142"/>
      <c r="P108" s="142"/>
      <c r="Q108" s="142"/>
      <c r="R108" s="142"/>
      <c r="S108" s="102"/>
      <c r="T108" s="3" t="s">
        <v>432</v>
      </c>
    </row>
    <row r="109" spans="1:20" ht="15.75" customHeight="1">
      <c r="D109" s="1203" t="s">
        <v>880</v>
      </c>
      <c r="E109" s="1203"/>
      <c r="F109" s="1202" t="str">
        <f>IF(企業入力シート!C5="","",企業入力シート!C5)</f>
        <v>○○共同企業体</v>
      </c>
      <c r="G109" s="1202"/>
      <c r="H109" s="1202"/>
      <c r="I109" s="1202"/>
      <c r="J109" s="1202"/>
      <c r="K109" s="1202"/>
      <c r="L109" s="1202"/>
      <c r="M109" s="1202"/>
      <c r="N109" s="1202"/>
      <c r="O109" s="1202"/>
      <c r="P109" s="1202"/>
      <c r="Q109" s="1202"/>
      <c r="R109" s="2"/>
    </row>
    <row r="110" spans="1:20" ht="15.75" customHeight="1">
      <c r="D110" s="1332" t="s">
        <v>883</v>
      </c>
      <c r="E110" s="1332"/>
      <c r="F110" s="1202" t="str">
        <f>IF(企業入力シート!C48="","",企業入力シート!C48)</f>
        <v>△△建設</v>
      </c>
      <c r="G110" s="1202"/>
      <c r="H110" s="1202"/>
      <c r="I110" s="1202"/>
      <c r="J110" s="1202"/>
      <c r="K110" s="1202"/>
      <c r="L110" s="1202"/>
      <c r="M110" s="1202"/>
      <c r="N110" s="1202"/>
      <c r="O110" s="1202"/>
      <c r="P110" s="1202"/>
      <c r="Q110" s="1202"/>
      <c r="S110" s="3" t="s">
        <v>433</v>
      </c>
    </row>
    <row r="111" spans="1:20" ht="15.75" customHeight="1">
      <c r="S111" s="104"/>
      <c r="T111" s="3" t="s">
        <v>434</v>
      </c>
    </row>
    <row r="112" spans="1:20" ht="15.75" customHeight="1">
      <c r="A112" s="143" t="s">
        <v>21</v>
      </c>
      <c r="B112" s="144" t="s">
        <v>23</v>
      </c>
      <c r="C112" s="1246" t="s">
        <v>25</v>
      </c>
      <c r="D112" s="1246"/>
      <c r="E112" s="1245" t="s">
        <v>26</v>
      </c>
      <c r="F112" s="1246"/>
      <c r="G112" s="1247"/>
      <c r="H112" s="1245" t="s">
        <v>27</v>
      </c>
      <c r="I112" s="1246"/>
      <c r="J112" s="1246"/>
      <c r="K112" s="1246"/>
      <c r="L112" s="1246"/>
      <c r="M112" s="1246"/>
      <c r="N112" s="1246"/>
      <c r="O112" s="1247"/>
      <c r="P112" s="1245" t="s">
        <v>112</v>
      </c>
      <c r="Q112" s="1247"/>
      <c r="R112" s="81"/>
      <c r="S112" s="105"/>
      <c r="T112" s="3" t="s">
        <v>432</v>
      </c>
    </row>
    <row r="113" spans="1:19" ht="15.75" customHeight="1">
      <c r="A113" s="145" t="s">
        <v>22</v>
      </c>
      <c r="B113" s="146" t="s">
        <v>24</v>
      </c>
      <c r="C113" s="936"/>
      <c r="D113" s="936"/>
      <c r="E113" s="1351" t="s">
        <v>828</v>
      </c>
      <c r="F113" s="1352"/>
      <c r="G113" s="1353"/>
      <c r="H113" s="1248"/>
      <c r="I113" s="1249"/>
      <c r="J113" s="1249"/>
      <c r="K113" s="1249"/>
      <c r="L113" s="1249"/>
      <c r="M113" s="1249"/>
      <c r="N113" s="1249"/>
      <c r="O113" s="1250"/>
      <c r="P113" s="1251" t="s">
        <v>111</v>
      </c>
      <c r="Q113" s="1252"/>
      <c r="R113" s="81"/>
    </row>
    <row r="114" spans="1:19" ht="15.75" customHeight="1">
      <c r="A114" s="1245">
        <v>41</v>
      </c>
      <c r="B114" s="1333" t="str">
        <f>B100</f>
        <v>Ｒ６</v>
      </c>
      <c r="C114" s="1335"/>
      <c r="D114" s="1336"/>
      <c r="E114" s="1339"/>
      <c r="F114" s="1340"/>
      <c r="G114" s="1341"/>
      <c r="H114" s="1207"/>
      <c r="I114" s="1208"/>
      <c r="J114" s="1208"/>
      <c r="K114" s="1208"/>
      <c r="L114" s="1208"/>
      <c r="M114" s="1208"/>
      <c r="N114" s="1208"/>
      <c r="O114" s="1209"/>
      <c r="P114" s="1347"/>
      <c r="Q114" s="1345" t="s">
        <v>180</v>
      </c>
      <c r="R114" s="81"/>
      <c r="S114" s="109" t="s">
        <v>435</v>
      </c>
    </row>
    <row r="115" spans="1:19" ht="15.75" customHeight="1">
      <c r="A115" s="1248"/>
      <c r="B115" s="1334"/>
      <c r="C115" s="1337"/>
      <c r="D115" s="1338"/>
      <c r="E115" s="1342"/>
      <c r="F115" s="1343"/>
      <c r="G115" s="1344"/>
      <c r="H115" s="1213"/>
      <c r="I115" s="1214"/>
      <c r="J115" s="1214"/>
      <c r="K115" s="1214"/>
      <c r="L115" s="1214"/>
      <c r="M115" s="1214"/>
      <c r="N115" s="1214"/>
      <c r="O115" s="1215"/>
      <c r="P115" s="1229"/>
      <c r="Q115" s="1346"/>
      <c r="R115" s="81"/>
      <c r="S115" s="109" t="s">
        <v>436</v>
      </c>
    </row>
    <row r="116" spans="1:19" ht="15.75" customHeight="1">
      <c r="A116" s="1251">
        <v>42</v>
      </c>
      <c r="B116" s="1333" t="str">
        <f>B114</f>
        <v>Ｒ６</v>
      </c>
      <c r="C116" s="1335"/>
      <c r="D116" s="1336"/>
      <c r="E116" s="1339"/>
      <c r="F116" s="1340"/>
      <c r="G116" s="1341"/>
      <c r="H116" s="1207"/>
      <c r="I116" s="1208"/>
      <c r="J116" s="1208"/>
      <c r="K116" s="1208"/>
      <c r="L116" s="1208"/>
      <c r="M116" s="1208"/>
      <c r="N116" s="1208"/>
      <c r="O116" s="1209"/>
      <c r="P116" s="1347"/>
      <c r="Q116" s="1345" t="s">
        <v>180</v>
      </c>
      <c r="R116" s="81"/>
    </row>
    <row r="117" spans="1:19" ht="15.75" customHeight="1">
      <c r="A117" s="1251"/>
      <c r="B117" s="1334"/>
      <c r="C117" s="1337"/>
      <c r="D117" s="1338"/>
      <c r="E117" s="1342"/>
      <c r="F117" s="1343"/>
      <c r="G117" s="1344"/>
      <c r="H117" s="1213"/>
      <c r="I117" s="1214"/>
      <c r="J117" s="1214"/>
      <c r="K117" s="1214"/>
      <c r="L117" s="1214"/>
      <c r="M117" s="1214"/>
      <c r="N117" s="1214"/>
      <c r="O117" s="1215"/>
      <c r="P117" s="1229"/>
      <c r="Q117" s="1346"/>
      <c r="R117" s="81"/>
    </row>
    <row r="118" spans="1:19" ht="15.75" customHeight="1">
      <c r="A118" s="1245">
        <v>43</v>
      </c>
      <c r="B118" s="1333" t="str">
        <f t="shared" ref="B118" si="36">B116</f>
        <v>Ｒ６</v>
      </c>
      <c r="C118" s="1335"/>
      <c r="D118" s="1336"/>
      <c r="E118" s="1339"/>
      <c r="F118" s="1340"/>
      <c r="G118" s="1341"/>
      <c r="H118" s="1207"/>
      <c r="I118" s="1208"/>
      <c r="J118" s="1208"/>
      <c r="K118" s="1208"/>
      <c r="L118" s="1208"/>
      <c r="M118" s="1208"/>
      <c r="N118" s="1208"/>
      <c r="O118" s="1209"/>
      <c r="P118" s="1347"/>
      <c r="Q118" s="1345" t="s">
        <v>180</v>
      </c>
      <c r="R118" s="81"/>
    </row>
    <row r="119" spans="1:19" ht="15.75" customHeight="1">
      <c r="A119" s="1248"/>
      <c r="B119" s="1334"/>
      <c r="C119" s="1337"/>
      <c r="D119" s="1338"/>
      <c r="E119" s="1342"/>
      <c r="F119" s="1343"/>
      <c r="G119" s="1344"/>
      <c r="H119" s="1213"/>
      <c r="I119" s="1214"/>
      <c r="J119" s="1214"/>
      <c r="K119" s="1214"/>
      <c r="L119" s="1214"/>
      <c r="M119" s="1214"/>
      <c r="N119" s="1214"/>
      <c r="O119" s="1215"/>
      <c r="P119" s="1229"/>
      <c r="Q119" s="1346"/>
      <c r="R119" s="81"/>
    </row>
    <row r="120" spans="1:19" ht="15.75" customHeight="1">
      <c r="A120" s="1251">
        <v>44</v>
      </c>
      <c r="B120" s="1333" t="str">
        <f t="shared" ref="B120" si="37">B118</f>
        <v>Ｒ６</v>
      </c>
      <c r="C120" s="1335"/>
      <c r="D120" s="1336"/>
      <c r="E120" s="1339"/>
      <c r="F120" s="1340"/>
      <c r="G120" s="1341"/>
      <c r="H120" s="1207"/>
      <c r="I120" s="1208"/>
      <c r="J120" s="1208"/>
      <c r="K120" s="1208"/>
      <c r="L120" s="1208"/>
      <c r="M120" s="1208"/>
      <c r="N120" s="1208"/>
      <c r="O120" s="1209"/>
      <c r="P120" s="1347"/>
      <c r="Q120" s="1345" t="s">
        <v>180</v>
      </c>
      <c r="R120" s="81"/>
    </row>
    <row r="121" spans="1:19" ht="15.75" customHeight="1">
      <c r="A121" s="1251"/>
      <c r="B121" s="1334"/>
      <c r="C121" s="1337"/>
      <c r="D121" s="1338"/>
      <c r="E121" s="1342"/>
      <c r="F121" s="1343"/>
      <c r="G121" s="1344"/>
      <c r="H121" s="1213"/>
      <c r="I121" s="1214"/>
      <c r="J121" s="1214"/>
      <c r="K121" s="1214"/>
      <c r="L121" s="1214"/>
      <c r="M121" s="1214"/>
      <c r="N121" s="1214"/>
      <c r="O121" s="1215"/>
      <c r="P121" s="1229"/>
      <c r="Q121" s="1346"/>
      <c r="R121" s="81"/>
    </row>
    <row r="122" spans="1:19" ht="15.75" customHeight="1">
      <c r="A122" s="1245">
        <v>45</v>
      </c>
      <c r="B122" s="1333" t="str">
        <f t="shared" ref="B122" si="38">B120</f>
        <v>Ｒ６</v>
      </c>
      <c r="C122" s="1335"/>
      <c r="D122" s="1336"/>
      <c r="E122" s="1339"/>
      <c r="F122" s="1340"/>
      <c r="G122" s="1341"/>
      <c r="H122" s="1207"/>
      <c r="I122" s="1208"/>
      <c r="J122" s="1208"/>
      <c r="K122" s="1208"/>
      <c r="L122" s="1208"/>
      <c r="M122" s="1208"/>
      <c r="N122" s="1208"/>
      <c r="O122" s="1209"/>
      <c r="P122" s="1347"/>
      <c r="Q122" s="1345" t="s">
        <v>180</v>
      </c>
      <c r="R122" s="81"/>
    </row>
    <row r="123" spans="1:19" ht="15.75" customHeight="1">
      <c r="A123" s="1248"/>
      <c r="B123" s="1334"/>
      <c r="C123" s="1337"/>
      <c r="D123" s="1338"/>
      <c r="E123" s="1342"/>
      <c r="F123" s="1343"/>
      <c r="G123" s="1344"/>
      <c r="H123" s="1213"/>
      <c r="I123" s="1214"/>
      <c r="J123" s="1214"/>
      <c r="K123" s="1214"/>
      <c r="L123" s="1214"/>
      <c r="M123" s="1214"/>
      <c r="N123" s="1214"/>
      <c r="O123" s="1215"/>
      <c r="P123" s="1229"/>
      <c r="Q123" s="1346"/>
      <c r="R123" s="81"/>
    </row>
    <row r="124" spans="1:19" ht="15.75" customHeight="1">
      <c r="A124" s="1251">
        <v>46</v>
      </c>
      <c r="B124" s="1333" t="str">
        <f t="shared" ref="B124" si="39">B122</f>
        <v>Ｒ６</v>
      </c>
      <c r="C124" s="1335"/>
      <c r="D124" s="1336"/>
      <c r="E124" s="1339"/>
      <c r="F124" s="1340"/>
      <c r="G124" s="1341"/>
      <c r="H124" s="1207"/>
      <c r="I124" s="1208"/>
      <c r="J124" s="1208"/>
      <c r="K124" s="1208"/>
      <c r="L124" s="1208"/>
      <c r="M124" s="1208"/>
      <c r="N124" s="1208"/>
      <c r="O124" s="1209"/>
      <c r="P124" s="1347"/>
      <c r="Q124" s="1345" t="s">
        <v>180</v>
      </c>
      <c r="R124" s="81"/>
    </row>
    <row r="125" spans="1:19" ht="15.75" customHeight="1">
      <c r="A125" s="1251"/>
      <c r="B125" s="1334"/>
      <c r="C125" s="1337"/>
      <c r="D125" s="1338"/>
      <c r="E125" s="1342"/>
      <c r="F125" s="1343"/>
      <c r="G125" s="1344"/>
      <c r="H125" s="1213"/>
      <c r="I125" s="1214"/>
      <c r="J125" s="1214"/>
      <c r="K125" s="1214"/>
      <c r="L125" s="1214"/>
      <c r="M125" s="1214"/>
      <c r="N125" s="1214"/>
      <c r="O125" s="1215"/>
      <c r="P125" s="1229"/>
      <c r="Q125" s="1346"/>
      <c r="R125" s="81"/>
    </row>
    <row r="126" spans="1:19" ht="15.75" customHeight="1">
      <c r="A126" s="1245">
        <v>47</v>
      </c>
      <c r="B126" s="1333" t="str">
        <f t="shared" ref="B126" si="40">B124</f>
        <v>Ｒ６</v>
      </c>
      <c r="C126" s="1335"/>
      <c r="D126" s="1336"/>
      <c r="E126" s="1339"/>
      <c r="F126" s="1340"/>
      <c r="G126" s="1341"/>
      <c r="H126" s="1207"/>
      <c r="I126" s="1208"/>
      <c r="J126" s="1208"/>
      <c r="K126" s="1208"/>
      <c r="L126" s="1208"/>
      <c r="M126" s="1208"/>
      <c r="N126" s="1208"/>
      <c r="O126" s="1209"/>
      <c r="P126" s="1347"/>
      <c r="Q126" s="1345" t="s">
        <v>180</v>
      </c>
      <c r="R126" s="81"/>
    </row>
    <row r="127" spans="1:19" ht="15.75" customHeight="1">
      <c r="A127" s="1248"/>
      <c r="B127" s="1334"/>
      <c r="C127" s="1337"/>
      <c r="D127" s="1338"/>
      <c r="E127" s="1342"/>
      <c r="F127" s="1343"/>
      <c r="G127" s="1344"/>
      <c r="H127" s="1213"/>
      <c r="I127" s="1214"/>
      <c r="J127" s="1214"/>
      <c r="K127" s="1214"/>
      <c r="L127" s="1214"/>
      <c r="M127" s="1214"/>
      <c r="N127" s="1214"/>
      <c r="O127" s="1215"/>
      <c r="P127" s="1229"/>
      <c r="Q127" s="1346"/>
      <c r="R127" s="81"/>
    </row>
    <row r="128" spans="1:19" ht="15.75" customHeight="1">
      <c r="A128" s="1251">
        <v>48</v>
      </c>
      <c r="B128" s="1333" t="str">
        <f t="shared" ref="B128" si="41">B126</f>
        <v>Ｒ６</v>
      </c>
      <c r="C128" s="1335"/>
      <c r="D128" s="1336"/>
      <c r="E128" s="1339"/>
      <c r="F128" s="1340"/>
      <c r="G128" s="1341"/>
      <c r="H128" s="1207"/>
      <c r="I128" s="1208"/>
      <c r="J128" s="1208"/>
      <c r="K128" s="1208"/>
      <c r="L128" s="1208"/>
      <c r="M128" s="1208"/>
      <c r="N128" s="1208"/>
      <c r="O128" s="1209"/>
      <c r="P128" s="1347"/>
      <c r="Q128" s="1345" t="s">
        <v>180</v>
      </c>
      <c r="R128" s="81"/>
    </row>
    <row r="129" spans="1:18" ht="15.75" customHeight="1">
      <c r="A129" s="1251"/>
      <c r="B129" s="1334"/>
      <c r="C129" s="1337"/>
      <c r="D129" s="1338"/>
      <c r="E129" s="1342"/>
      <c r="F129" s="1343"/>
      <c r="G129" s="1344"/>
      <c r="H129" s="1213"/>
      <c r="I129" s="1214"/>
      <c r="J129" s="1214"/>
      <c r="K129" s="1214"/>
      <c r="L129" s="1214"/>
      <c r="M129" s="1214"/>
      <c r="N129" s="1214"/>
      <c r="O129" s="1215"/>
      <c r="P129" s="1229"/>
      <c r="Q129" s="1346"/>
      <c r="R129" s="81"/>
    </row>
    <row r="130" spans="1:18" ht="15.75" customHeight="1">
      <c r="A130" s="1245">
        <v>49</v>
      </c>
      <c r="B130" s="1333" t="str">
        <f t="shared" ref="B130" si="42">B128</f>
        <v>Ｒ６</v>
      </c>
      <c r="C130" s="1335"/>
      <c r="D130" s="1336"/>
      <c r="E130" s="1339"/>
      <c r="F130" s="1340"/>
      <c r="G130" s="1341"/>
      <c r="H130" s="1207"/>
      <c r="I130" s="1208"/>
      <c r="J130" s="1208"/>
      <c r="K130" s="1208"/>
      <c r="L130" s="1208"/>
      <c r="M130" s="1208"/>
      <c r="N130" s="1208"/>
      <c r="O130" s="1209"/>
      <c r="P130" s="1347"/>
      <c r="Q130" s="1345" t="s">
        <v>180</v>
      </c>
      <c r="R130" s="81"/>
    </row>
    <row r="131" spans="1:18" ht="15.75" customHeight="1">
      <c r="A131" s="1248"/>
      <c r="B131" s="1334"/>
      <c r="C131" s="1337"/>
      <c r="D131" s="1338"/>
      <c r="E131" s="1342"/>
      <c r="F131" s="1343"/>
      <c r="G131" s="1344"/>
      <c r="H131" s="1213"/>
      <c r="I131" s="1214"/>
      <c r="J131" s="1214"/>
      <c r="K131" s="1214"/>
      <c r="L131" s="1214"/>
      <c r="M131" s="1214"/>
      <c r="N131" s="1214"/>
      <c r="O131" s="1215"/>
      <c r="P131" s="1229"/>
      <c r="Q131" s="1346"/>
      <c r="R131" s="81"/>
    </row>
    <row r="132" spans="1:18" ht="15.75" customHeight="1">
      <c r="A132" s="1251">
        <v>50</v>
      </c>
      <c r="B132" s="1333" t="str">
        <f t="shared" ref="B132" si="43">B130</f>
        <v>Ｒ６</v>
      </c>
      <c r="C132" s="1335"/>
      <c r="D132" s="1336"/>
      <c r="E132" s="1339"/>
      <c r="F132" s="1340"/>
      <c r="G132" s="1341"/>
      <c r="H132" s="1207"/>
      <c r="I132" s="1208"/>
      <c r="J132" s="1208"/>
      <c r="K132" s="1208"/>
      <c r="L132" s="1208"/>
      <c r="M132" s="1208"/>
      <c r="N132" s="1208"/>
      <c r="O132" s="1209"/>
      <c r="P132" s="1347"/>
      <c r="Q132" s="1345" t="s">
        <v>180</v>
      </c>
      <c r="R132" s="81"/>
    </row>
    <row r="133" spans="1:18" ht="15.75" customHeight="1">
      <c r="A133" s="1251"/>
      <c r="B133" s="1334"/>
      <c r="C133" s="1337"/>
      <c r="D133" s="1338"/>
      <c r="E133" s="1342"/>
      <c r="F133" s="1343"/>
      <c r="G133" s="1344"/>
      <c r="H133" s="1213"/>
      <c r="I133" s="1214"/>
      <c r="J133" s="1214"/>
      <c r="K133" s="1214"/>
      <c r="L133" s="1214"/>
      <c r="M133" s="1214"/>
      <c r="N133" s="1214"/>
      <c r="O133" s="1215"/>
      <c r="P133" s="1229"/>
      <c r="Q133" s="1346"/>
      <c r="R133" s="81"/>
    </row>
    <row r="134" spans="1:18" ht="15.75" customHeight="1">
      <c r="A134" s="1245">
        <v>51</v>
      </c>
      <c r="B134" s="1333" t="str">
        <f t="shared" ref="B134" si="44">B132</f>
        <v>Ｒ６</v>
      </c>
      <c r="C134" s="1335"/>
      <c r="D134" s="1336"/>
      <c r="E134" s="1339"/>
      <c r="F134" s="1340"/>
      <c r="G134" s="1341"/>
      <c r="H134" s="1207"/>
      <c r="I134" s="1208"/>
      <c r="J134" s="1208"/>
      <c r="K134" s="1208"/>
      <c r="L134" s="1208"/>
      <c r="M134" s="1208"/>
      <c r="N134" s="1208"/>
      <c r="O134" s="1209"/>
      <c r="P134" s="1347"/>
      <c r="Q134" s="1345" t="s">
        <v>180</v>
      </c>
      <c r="R134" s="81"/>
    </row>
    <row r="135" spans="1:18" ht="15.75" customHeight="1">
      <c r="A135" s="1248"/>
      <c r="B135" s="1334"/>
      <c r="C135" s="1337"/>
      <c r="D135" s="1338"/>
      <c r="E135" s="1342"/>
      <c r="F135" s="1343"/>
      <c r="G135" s="1344"/>
      <c r="H135" s="1213"/>
      <c r="I135" s="1214"/>
      <c r="J135" s="1214"/>
      <c r="K135" s="1214"/>
      <c r="L135" s="1214"/>
      <c r="M135" s="1214"/>
      <c r="N135" s="1214"/>
      <c r="O135" s="1215"/>
      <c r="P135" s="1229"/>
      <c r="Q135" s="1346"/>
      <c r="R135" s="81"/>
    </row>
    <row r="136" spans="1:18" ht="15.75" customHeight="1">
      <c r="A136" s="1251">
        <v>52</v>
      </c>
      <c r="B136" s="1333" t="str">
        <f t="shared" ref="B136" si="45">B134</f>
        <v>Ｒ６</v>
      </c>
      <c r="C136" s="1335"/>
      <c r="D136" s="1336"/>
      <c r="E136" s="1339"/>
      <c r="F136" s="1340"/>
      <c r="G136" s="1341"/>
      <c r="H136" s="1207"/>
      <c r="I136" s="1208"/>
      <c r="J136" s="1208"/>
      <c r="K136" s="1208"/>
      <c r="L136" s="1208"/>
      <c r="M136" s="1208"/>
      <c r="N136" s="1208"/>
      <c r="O136" s="1209"/>
      <c r="P136" s="1347"/>
      <c r="Q136" s="1345" t="s">
        <v>180</v>
      </c>
      <c r="R136" s="81"/>
    </row>
    <row r="137" spans="1:18" ht="15.75" customHeight="1">
      <c r="A137" s="1251"/>
      <c r="B137" s="1334"/>
      <c r="C137" s="1337"/>
      <c r="D137" s="1338"/>
      <c r="E137" s="1342"/>
      <c r="F137" s="1343"/>
      <c r="G137" s="1344"/>
      <c r="H137" s="1213"/>
      <c r="I137" s="1214"/>
      <c r="J137" s="1214"/>
      <c r="K137" s="1214"/>
      <c r="L137" s="1214"/>
      <c r="M137" s="1214"/>
      <c r="N137" s="1214"/>
      <c r="O137" s="1215"/>
      <c r="P137" s="1229"/>
      <c r="Q137" s="1346"/>
      <c r="R137" s="81"/>
    </row>
    <row r="138" spans="1:18" ht="15.75" customHeight="1">
      <c r="A138" s="1245">
        <v>53</v>
      </c>
      <c r="B138" s="1333" t="str">
        <f t="shared" ref="B138" si="46">B136</f>
        <v>Ｒ６</v>
      </c>
      <c r="C138" s="1335"/>
      <c r="D138" s="1336"/>
      <c r="E138" s="1339"/>
      <c r="F138" s="1340"/>
      <c r="G138" s="1341"/>
      <c r="H138" s="1207"/>
      <c r="I138" s="1208"/>
      <c r="J138" s="1208"/>
      <c r="K138" s="1208"/>
      <c r="L138" s="1208"/>
      <c r="M138" s="1208"/>
      <c r="N138" s="1208"/>
      <c r="O138" s="1209"/>
      <c r="P138" s="1347"/>
      <c r="Q138" s="1345" t="s">
        <v>180</v>
      </c>
      <c r="R138" s="81"/>
    </row>
    <row r="139" spans="1:18" ht="15.75" customHeight="1">
      <c r="A139" s="1248"/>
      <c r="B139" s="1334"/>
      <c r="C139" s="1337"/>
      <c r="D139" s="1338"/>
      <c r="E139" s="1342"/>
      <c r="F139" s="1343"/>
      <c r="G139" s="1344"/>
      <c r="H139" s="1213"/>
      <c r="I139" s="1214"/>
      <c r="J139" s="1214"/>
      <c r="K139" s="1214"/>
      <c r="L139" s="1214"/>
      <c r="M139" s="1214"/>
      <c r="N139" s="1214"/>
      <c r="O139" s="1215"/>
      <c r="P139" s="1229"/>
      <c r="Q139" s="1346"/>
      <c r="R139" s="81"/>
    </row>
    <row r="140" spans="1:18" ht="15.75" customHeight="1">
      <c r="A140" s="1251">
        <v>54</v>
      </c>
      <c r="B140" s="1333" t="str">
        <f t="shared" ref="B140" si="47">B138</f>
        <v>Ｒ６</v>
      </c>
      <c r="C140" s="1335"/>
      <c r="D140" s="1336"/>
      <c r="E140" s="1339"/>
      <c r="F140" s="1340"/>
      <c r="G140" s="1341"/>
      <c r="H140" s="1207"/>
      <c r="I140" s="1208"/>
      <c r="J140" s="1208"/>
      <c r="K140" s="1208"/>
      <c r="L140" s="1208"/>
      <c r="M140" s="1208"/>
      <c r="N140" s="1208"/>
      <c r="O140" s="1209"/>
      <c r="P140" s="1347"/>
      <c r="Q140" s="1345" t="s">
        <v>180</v>
      </c>
      <c r="R140" s="81"/>
    </row>
    <row r="141" spans="1:18" ht="15.75" customHeight="1">
      <c r="A141" s="1251"/>
      <c r="B141" s="1334"/>
      <c r="C141" s="1337"/>
      <c r="D141" s="1338"/>
      <c r="E141" s="1342"/>
      <c r="F141" s="1343"/>
      <c r="G141" s="1344"/>
      <c r="H141" s="1213"/>
      <c r="I141" s="1214"/>
      <c r="J141" s="1214"/>
      <c r="K141" s="1214"/>
      <c r="L141" s="1214"/>
      <c r="M141" s="1214"/>
      <c r="N141" s="1214"/>
      <c r="O141" s="1215"/>
      <c r="P141" s="1229"/>
      <c r="Q141" s="1346"/>
      <c r="R141" s="81"/>
    </row>
    <row r="142" spans="1:18" ht="15.75" customHeight="1">
      <c r="A142" s="1245">
        <v>55</v>
      </c>
      <c r="B142" s="1333" t="str">
        <f t="shared" ref="B142" si="48">B140</f>
        <v>Ｒ６</v>
      </c>
      <c r="C142" s="1335"/>
      <c r="D142" s="1336"/>
      <c r="E142" s="1339"/>
      <c r="F142" s="1340"/>
      <c r="G142" s="1341"/>
      <c r="H142" s="1207"/>
      <c r="I142" s="1208"/>
      <c r="J142" s="1208"/>
      <c r="K142" s="1208"/>
      <c r="L142" s="1208"/>
      <c r="M142" s="1208"/>
      <c r="N142" s="1208"/>
      <c r="O142" s="1209"/>
      <c r="P142" s="1347"/>
      <c r="Q142" s="1345" t="s">
        <v>180</v>
      </c>
      <c r="R142" s="81"/>
    </row>
    <row r="143" spans="1:18" ht="15.75" customHeight="1">
      <c r="A143" s="1248"/>
      <c r="B143" s="1334"/>
      <c r="C143" s="1337"/>
      <c r="D143" s="1338"/>
      <c r="E143" s="1342"/>
      <c r="F143" s="1343"/>
      <c r="G143" s="1344"/>
      <c r="H143" s="1213"/>
      <c r="I143" s="1214"/>
      <c r="J143" s="1214"/>
      <c r="K143" s="1214"/>
      <c r="L143" s="1214"/>
      <c r="M143" s="1214"/>
      <c r="N143" s="1214"/>
      <c r="O143" s="1215"/>
      <c r="P143" s="1229"/>
      <c r="Q143" s="1346"/>
      <c r="R143" s="81"/>
    </row>
    <row r="144" spans="1:18" ht="15.75" customHeight="1">
      <c r="A144" s="1251">
        <v>56</v>
      </c>
      <c r="B144" s="1333" t="str">
        <f t="shared" ref="B144" si="49">B142</f>
        <v>Ｒ６</v>
      </c>
      <c r="C144" s="1335"/>
      <c r="D144" s="1336"/>
      <c r="E144" s="1339"/>
      <c r="F144" s="1340"/>
      <c r="G144" s="1341"/>
      <c r="H144" s="1207"/>
      <c r="I144" s="1208"/>
      <c r="J144" s="1208"/>
      <c r="K144" s="1208"/>
      <c r="L144" s="1208"/>
      <c r="M144" s="1208"/>
      <c r="N144" s="1208"/>
      <c r="O144" s="1209"/>
      <c r="P144" s="1347"/>
      <c r="Q144" s="1345" t="s">
        <v>180</v>
      </c>
      <c r="R144" s="81"/>
    </row>
    <row r="145" spans="1:18" ht="15.75" customHeight="1">
      <c r="A145" s="1251"/>
      <c r="B145" s="1334"/>
      <c r="C145" s="1337"/>
      <c r="D145" s="1338"/>
      <c r="E145" s="1342"/>
      <c r="F145" s="1343"/>
      <c r="G145" s="1344"/>
      <c r="H145" s="1213"/>
      <c r="I145" s="1214"/>
      <c r="J145" s="1214"/>
      <c r="K145" s="1214"/>
      <c r="L145" s="1214"/>
      <c r="M145" s="1214"/>
      <c r="N145" s="1214"/>
      <c r="O145" s="1215"/>
      <c r="P145" s="1229"/>
      <c r="Q145" s="1346"/>
      <c r="R145" s="81"/>
    </row>
    <row r="146" spans="1:18" ht="15.75" customHeight="1">
      <c r="A146" s="1245">
        <v>57</v>
      </c>
      <c r="B146" s="1333" t="str">
        <f t="shared" ref="B146" si="50">B144</f>
        <v>Ｒ６</v>
      </c>
      <c r="C146" s="1335"/>
      <c r="D146" s="1336"/>
      <c r="E146" s="1339"/>
      <c r="F146" s="1340"/>
      <c r="G146" s="1341"/>
      <c r="H146" s="1207"/>
      <c r="I146" s="1208"/>
      <c r="J146" s="1208"/>
      <c r="K146" s="1208"/>
      <c r="L146" s="1208"/>
      <c r="M146" s="1208"/>
      <c r="N146" s="1208"/>
      <c r="O146" s="1209"/>
      <c r="P146" s="1347"/>
      <c r="Q146" s="1345" t="s">
        <v>180</v>
      </c>
      <c r="R146" s="81"/>
    </row>
    <row r="147" spans="1:18" ht="15.75" customHeight="1">
      <c r="A147" s="1248"/>
      <c r="B147" s="1334"/>
      <c r="C147" s="1337"/>
      <c r="D147" s="1338"/>
      <c r="E147" s="1342"/>
      <c r="F147" s="1343"/>
      <c r="G147" s="1344"/>
      <c r="H147" s="1213"/>
      <c r="I147" s="1214"/>
      <c r="J147" s="1214"/>
      <c r="K147" s="1214"/>
      <c r="L147" s="1214"/>
      <c r="M147" s="1214"/>
      <c r="N147" s="1214"/>
      <c r="O147" s="1215"/>
      <c r="P147" s="1229"/>
      <c r="Q147" s="1346"/>
      <c r="R147" s="81"/>
    </row>
    <row r="148" spans="1:18" ht="15.75" customHeight="1">
      <c r="A148" s="1251">
        <v>58</v>
      </c>
      <c r="B148" s="1333" t="str">
        <f t="shared" ref="B148" si="51">B146</f>
        <v>Ｒ６</v>
      </c>
      <c r="C148" s="1335"/>
      <c r="D148" s="1336"/>
      <c r="E148" s="1339"/>
      <c r="F148" s="1340"/>
      <c r="G148" s="1341"/>
      <c r="H148" s="1207"/>
      <c r="I148" s="1208"/>
      <c r="J148" s="1208"/>
      <c r="K148" s="1208"/>
      <c r="L148" s="1208"/>
      <c r="M148" s="1208"/>
      <c r="N148" s="1208"/>
      <c r="O148" s="1209"/>
      <c r="P148" s="1347"/>
      <c r="Q148" s="1345" t="s">
        <v>180</v>
      </c>
      <c r="R148" s="81"/>
    </row>
    <row r="149" spans="1:18" ht="15.75" customHeight="1">
      <c r="A149" s="1251"/>
      <c r="B149" s="1334"/>
      <c r="C149" s="1337"/>
      <c r="D149" s="1338"/>
      <c r="E149" s="1342"/>
      <c r="F149" s="1343"/>
      <c r="G149" s="1344"/>
      <c r="H149" s="1213"/>
      <c r="I149" s="1214"/>
      <c r="J149" s="1214"/>
      <c r="K149" s="1214"/>
      <c r="L149" s="1214"/>
      <c r="M149" s="1214"/>
      <c r="N149" s="1214"/>
      <c r="O149" s="1215"/>
      <c r="P149" s="1229"/>
      <c r="Q149" s="1346"/>
      <c r="R149" s="81"/>
    </row>
    <row r="150" spans="1:18" ht="15.75" customHeight="1">
      <c r="A150" s="1245">
        <v>59</v>
      </c>
      <c r="B150" s="1333" t="str">
        <f t="shared" ref="B150" si="52">B148</f>
        <v>Ｒ６</v>
      </c>
      <c r="C150" s="1335"/>
      <c r="D150" s="1336"/>
      <c r="E150" s="1339"/>
      <c r="F150" s="1340"/>
      <c r="G150" s="1341"/>
      <c r="H150" s="1207"/>
      <c r="I150" s="1208"/>
      <c r="J150" s="1208"/>
      <c r="K150" s="1208"/>
      <c r="L150" s="1208"/>
      <c r="M150" s="1208"/>
      <c r="N150" s="1208"/>
      <c r="O150" s="1209"/>
      <c r="P150" s="1347"/>
      <c r="Q150" s="1345" t="s">
        <v>180</v>
      </c>
      <c r="R150" s="81"/>
    </row>
    <row r="151" spans="1:18" ht="15.75" customHeight="1">
      <c r="A151" s="1248"/>
      <c r="B151" s="1334"/>
      <c r="C151" s="1337"/>
      <c r="D151" s="1338"/>
      <c r="E151" s="1342"/>
      <c r="F151" s="1343"/>
      <c r="G151" s="1344"/>
      <c r="H151" s="1213"/>
      <c r="I151" s="1214"/>
      <c r="J151" s="1214"/>
      <c r="K151" s="1214"/>
      <c r="L151" s="1214"/>
      <c r="M151" s="1214"/>
      <c r="N151" s="1214"/>
      <c r="O151" s="1215"/>
      <c r="P151" s="1229"/>
      <c r="Q151" s="1346"/>
      <c r="R151" s="81"/>
    </row>
    <row r="152" spans="1:18" ht="15.75" customHeight="1">
      <c r="A152" s="1333">
        <v>60</v>
      </c>
      <c r="B152" s="1333" t="str">
        <f t="shared" ref="B152" si="53">B150</f>
        <v>Ｒ６</v>
      </c>
      <c r="C152" s="1335"/>
      <c r="D152" s="1336"/>
      <c r="E152" s="1339"/>
      <c r="F152" s="1340"/>
      <c r="G152" s="1341"/>
      <c r="H152" s="1207"/>
      <c r="I152" s="1208"/>
      <c r="J152" s="1208"/>
      <c r="K152" s="1208"/>
      <c r="L152" s="1208"/>
      <c r="M152" s="1208"/>
      <c r="N152" s="1208"/>
      <c r="O152" s="1209"/>
      <c r="P152" s="1347"/>
      <c r="Q152" s="1345" t="s">
        <v>180</v>
      </c>
      <c r="R152" s="81"/>
    </row>
    <row r="153" spans="1:18" ht="15.75" customHeight="1">
      <c r="A153" s="1334"/>
      <c r="B153" s="1334"/>
      <c r="C153" s="1337"/>
      <c r="D153" s="1338"/>
      <c r="E153" s="1342"/>
      <c r="F153" s="1343"/>
      <c r="G153" s="1344"/>
      <c r="H153" s="1213"/>
      <c r="I153" s="1214"/>
      <c r="J153" s="1214"/>
      <c r="K153" s="1214"/>
      <c r="L153" s="1214"/>
      <c r="M153" s="1214"/>
      <c r="N153" s="1214"/>
      <c r="O153" s="1215"/>
      <c r="P153" s="1229"/>
      <c r="Q153" s="1346"/>
      <c r="R153" s="81"/>
    </row>
    <row r="154" spans="1:18" s="155" customFormat="1">
      <c r="A154" s="154" t="s">
        <v>108</v>
      </c>
      <c r="B154" s="1350" t="s">
        <v>556</v>
      </c>
      <c r="C154" s="1350"/>
      <c r="D154" s="1350"/>
      <c r="E154" s="1350"/>
      <c r="F154" s="1350"/>
      <c r="G154" s="1350"/>
      <c r="H154" s="1350"/>
      <c r="I154" s="1350"/>
      <c r="J154" s="1350"/>
      <c r="K154" s="1350"/>
      <c r="L154" s="1350"/>
      <c r="M154" s="1350"/>
      <c r="N154" s="1350"/>
      <c r="O154" s="1350"/>
      <c r="P154" s="1350"/>
      <c r="Q154" s="195"/>
      <c r="R154" s="195"/>
    </row>
    <row r="155" spans="1:18" s="155" customFormat="1">
      <c r="A155" s="154" t="s">
        <v>109</v>
      </c>
      <c r="B155" s="1350" t="s">
        <v>123</v>
      </c>
      <c r="C155" s="1350"/>
      <c r="D155" s="1350"/>
      <c r="E155" s="1350"/>
      <c r="F155" s="1350"/>
      <c r="G155" s="1350"/>
      <c r="H155" s="1350"/>
      <c r="I155" s="1350"/>
      <c r="J155" s="1350"/>
      <c r="K155" s="1350"/>
      <c r="L155" s="1350"/>
      <c r="M155" s="1350"/>
      <c r="N155" s="1350"/>
      <c r="O155" s="1350"/>
      <c r="P155" s="1350"/>
      <c r="Q155" s="1350"/>
      <c r="R155" s="195"/>
    </row>
    <row r="156" spans="1:18" ht="15.75" customHeight="1"/>
  </sheetData>
  <mergeCells count="525">
    <mergeCell ref="C8:D9"/>
    <mergeCell ref="E8:G8"/>
    <mergeCell ref="H8:O9"/>
    <mergeCell ref="P8:Q8"/>
    <mergeCell ref="E9:G9"/>
    <mergeCell ref="P9:Q9"/>
    <mergeCell ref="A1:F1"/>
    <mergeCell ref="A2:E2"/>
    <mergeCell ref="A3:Q3"/>
    <mergeCell ref="D4:E4"/>
    <mergeCell ref="F4:Q4"/>
    <mergeCell ref="D5:E5"/>
    <mergeCell ref="F5:Q5"/>
    <mergeCell ref="Q10:Q11"/>
    <mergeCell ref="E11:G11"/>
    <mergeCell ref="A12:A13"/>
    <mergeCell ref="B12:B13"/>
    <mergeCell ref="C12:D13"/>
    <mergeCell ref="E12:G12"/>
    <mergeCell ref="H12:O13"/>
    <mergeCell ref="P12:P13"/>
    <mergeCell ref="Q12:Q13"/>
    <mergeCell ref="E13:G13"/>
    <mergeCell ref="A10:A11"/>
    <mergeCell ref="B10:B11"/>
    <mergeCell ref="C10:D11"/>
    <mergeCell ref="E10:G10"/>
    <mergeCell ref="H10:O11"/>
    <mergeCell ref="P10:P11"/>
    <mergeCell ref="Q14:Q15"/>
    <mergeCell ref="E15:G15"/>
    <mergeCell ref="A16:A17"/>
    <mergeCell ref="B16:B17"/>
    <mergeCell ref="C16:D17"/>
    <mergeCell ref="E16:G16"/>
    <mergeCell ref="H16:O17"/>
    <mergeCell ref="P16:P17"/>
    <mergeCell ref="Q16:Q17"/>
    <mergeCell ref="E17:G17"/>
    <mergeCell ref="A14:A15"/>
    <mergeCell ref="B14:B15"/>
    <mergeCell ref="C14:D15"/>
    <mergeCell ref="E14:G14"/>
    <mergeCell ref="H14:O15"/>
    <mergeCell ref="P14:P15"/>
    <mergeCell ref="Q18:Q19"/>
    <mergeCell ref="E19:G19"/>
    <mergeCell ref="A20:A21"/>
    <mergeCell ref="B20:B21"/>
    <mergeCell ref="C20:D21"/>
    <mergeCell ref="E20:G20"/>
    <mergeCell ref="H20:O21"/>
    <mergeCell ref="P20:P21"/>
    <mergeCell ref="Q20:Q21"/>
    <mergeCell ref="E21:G21"/>
    <mergeCell ref="A18:A19"/>
    <mergeCell ref="B18:B19"/>
    <mergeCell ref="C18:D19"/>
    <mergeCell ref="E18:G18"/>
    <mergeCell ref="H18:O19"/>
    <mergeCell ref="P18:P19"/>
    <mergeCell ref="Q22:Q23"/>
    <mergeCell ref="E23:G23"/>
    <mergeCell ref="A24:A25"/>
    <mergeCell ref="B24:B25"/>
    <mergeCell ref="C24:D25"/>
    <mergeCell ref="E24:G24"/>
    <mergeCell ref="H24:O25"/>
    <mergeCell ref="P24:P25"/>
    <mergeCell ref="Q24:Q25"/>
    <mergeCell ref="E25:G25"/>
    <mergeCell ref="A22:A23"/>
    <mergeCell ref="B22:B23"/>
    <mergeCell ref="C22:D23"/>
    <mergeCell ref="E22:G22"/>
    <mergeCell ref="H22:O23"/>
    <mergeCell ref="P22:P23"/>
    <mergeCell ref="Q26:Q27"/>
    <mergeCell ref="E27:G27"/>
    <mergeCell ref="A28:A29"/>
    <mergeCell ref="B28:B29"/>
    <mergeCell ref="C28:D29"/>
    <mergeCell ref="E28:G28"/>
    <mergeCell ref="H28:O29"/>
    <mergeCell ref="P28:P29"/>
    <mergeCell ref="Q28:Q29"/>
    <mergeCell ref="E29:G29"/>
    <mergeCell ref="A26:A27"/>
    <mergeCell ref="B26:B27"/>
    <mergeCell ref="C26:D27"/>
    <mergeCell ref="E26:G26"/>
    <mergeCell ref="H26:O27"/>
    <mergeCell ref="P26:P27"/>
    <mergeCell ref="Q30:Q31"/>
    <mergeCell ref="E31:G31"/>
    <mergeCell ref="A32:A33"/>
    <mergeCell ref="B32:B33"/>
    <mergeCell ref="C32:D33"/>
    <mergeCell ref="E32:G32"/>
    <mergeCell ref="H32:O33"/>
    <mergeCell ref="P32:P33"/>
    <mergeCell ref="Q32:Q33"/>
    <mergeCell ref="E33:G33"/>
    <mergeCell ref="A30:A31"/>
    <mergeCell ref="B30:B31"/>
    <mergeCell ref="C30:D31"/>
    <mergeCell ref="E30:G30"/>
    <mergeCell ref="H30:O31"/>
    <mergeCell ref="P30:P31"/>
    <mergeCell ref="Q34:Q35"/>
    <mergeCell ref="E35:G35"/>
    <mergeCell ref="A36:A37"/>
    <mergeCell ref="B36:B37"/>
    <mergeCell ref="C36:D37"/>
    <mergeCell ref="E36:G36"/>
    <mergeCell ref="H36:O37"/>
    <mergeCell ref="P36:P37"/>
    <mergeCell ref="Q36:Q37"/>
    <mergeCell ref="E37:G37"/>
    <mergeCell ref="A34:A35"/>
    <mergeCell ref="B34:B35"/>
    <mergeCell ref="C34:D35"/>
    <mergeCell ref="E34:G34"/>
    <mergeCell ref="H34:O35"/>
    <mergeCell ref="P34:P35"/>
    <mergeCell ref="Q38:Q39"/>
    <mergeCell ref="E39:G39"/>
    <mergeCell ref="A40:A41"/>
    <mergeCell ref="B40:B41"/>
    <mergeCell ref="C40:D41"/>
    <mergeCell ref="E40:G40"/>
    <mergeCell ref="H40:O41"/>
    <mergeCell ref="P40:P41"/>
    <mergeCell ref="Q40:Q41"/>
    <mergeCell ref="E41:G41"/>
    <mergeCell ref="A38:A39"/>
    <mergeCell ref="B38:B39"/>
    <mergeCell ref="C38:D39"/>
    <mergeCell ref="E38:G38"/>
    <mergeCell ref="H38:O39"/>
    <mergeCell ref="P38:P39"/>
    <mergeCell ref="Q42:Q43"/>
    <mergeCell ref="E43:G43"/>
    <mergeCell ref="A44:A45"/>
    <mergeCell ref="B44:B45"/>
    <mergeCell ref="C44:D45"/>
    <mergeCell ref="E44:G44"/>
    <mergeCell ref="H44:O45"/>
    <mergeCell ref="P44:P45"/>
    <mergeCell ref="Q44:Q45"/>
    <mergeCell ref="E45:G45"/>
    <mergeCell ref="A42:A43"/>
    <mergeCell ref="B42:B43"/>
    <mergeCell ref="C42:D43"/>
    <mergeCell ref="E42:G42"/>
    <mergeCell ref="H42:O43"/>
    <mergeCell ref="P42:P43"/>
    <mergeCell ref="Q46:Q47"/>
    <mergeCell ref="E47:G47"/>
    <mergeCell ref="A48:A49"/>
    <mergeCell ref="B48:B49"/>
    <mergeCell ref="C48:D49"/>
    <mergeCell ref="E48:G48"/>
    <mergeCell ref="H48:O49"/>
    <mergeCell ref="P48:P49"/>
    <mergeCell ref="Q48:Q49"/>
    <mergeCell ref="E49:G49"/>
    <mergeCell ref="A46:A47"/>
    <mergeCell ref="B46:B47"/>
    <mergeCell ref="C46:D47"/>
    <mergeCell ref="E46:G46"/>
    <mergeCell ref="H46:O47"/>
    <mergeCell ref="P46:P47"/>
    <mergeCell ref="C60:D61"/>
    <mergeCell ref="E60:G60"/>
    <mergeCell ref="H60:O61"/>
    <mergeCell ref="P60:Q60"/>
    <mergeCell ref="E61:G61"/>
    <mergeCell ref="P61:Q61"/>
    <mergeCell ref="B50:P50"/>
    <mergeCell ref="B51:Q51"/>
    <mergeCell ref="A53:F53"/>
    <mergeCell ref="A54:E54"/>
    <mergeCell ref="A55:Q55"/>
    <mergeCell ref="D57:E57"/>
    <mergeCell ref="F57:Q57"/>
    <mergeCell ref="D58:E58"/>
    <mergeCell ref="F58:Q58"/>
    <mergeCell ref="Q62:Q63"/>
    <mergeCell ref="E63:G63"/>
    <mergeCell ref="A64:A65"/>
    <mergeCell ref="B64:B65"/>
    <mergeCell ref="C64:D65"/>
    <mergeCell ref="E64:G64"/>
    <mergeCell ref="H64:O65"/>
    <mergeCell ref="P64:P65"/>
    <mergeCell ref="Q64:Q65"/>
    <mergeCell ref="E65:G65"/>
    <mergeCell ref="A62:A63"/>
    <mergeCell ref="B62:B63"/>
    <mergeCell ref="C62:D63"/>
    <mergeCell ref="E62:G62"/>
    <mergeCell ref="H62:O63"/>
    <mergeCell ref="P62:P63"/>
    <mergeCell ref="Q66:Q67"/>
    <mergeCell ref="E67:G67"/>
    <mergeCell ref="A68:A69"/>
    <mergeCell ref="B68:B69"/>
    <mergeCell ref="C68:D69"/>
    <mergeCell ref="E68:G68"/>
    <mergeCell ref="H68:O69"/>
    <mergeCell ref="P68:P69"/>
    <mergeCell ref="Q68:Q69"/>
    <mergeCell ref="E69:G69"/>
    <mergeCell ref="A66:A67"/>
    <mergeCell ref="B66:B67"/>
    <mergeCell ref="C66:D67"/>
    <mergeCell ref="E66:G66"/>
    <mergeCell ref="H66:O67"/>
    <mergeCell ref="P66:P67"/>
    <mergeCell ref="Q70:Q71"/>
    <mergeCell ref="E71:G71"/>
    <mergeCell ref="A72:A73"/>
    <mergeCell ref="B72:B73"/>
    <mergeCell ref="C72:D73"/>
    <mergeCell ref="E72:G72"/>
    <mergeCell ref="H72:O73"/>
    <mergeCell ref="P72:P73"/>
    <mergeCell ref="Q72:Q73"/>
    <mergeCell ref="E73:G73"/>
    <mergeCell ref="A70:A71"/>
    <mergeCell ref="B70:B71"/>
    <mergeCell ref="C70:D71"/>
    <mergeCell ref="E70:G70"/>
    <mergeCell ref="H70:O71"/>
    <mergeCell ref="P70:P71"/>
    <mergeCell ref="Q74:Q75"/>
    <mergeCell ref="E75:G75"/>
    <mergeCell ref="A76:A77"/>
    <mergeCell ref="B76:B77"/>
    <mergeCell ref="C76:D77"/>
    <mergeCell ref="E76:G76"/>
    <mergeCell ref="H76:O77"/>
    <mergeCell ref="P76:P77"/>
    <mergeCell ref="Q76:Q77"/>
    <mergeCell ref="E77:G77"/>
    <mergeCell ref="A74:A75"/>
    <mergeCell ref="B74:B75"/>
    <mergeCell ref="C74:D75"/>
    <mergeCell ref="E74:G74"/>
    <mergeCell ref="H74:O75"/>
    <mergeCell ref="P74:P75"/>
    <mergeCell ref="Q78:Q79"/>
    <mergeCell ref="E79:G79"/>
    <mergeCell ref="A80:A81"/>
    <mergeCell ref="B80:B81"/>
    <mergeCell ref="C80:D81"/>
    <mergeCell ref="E80:G80"/>
    <mergeCell ref="H80:O81"/>
    <mergeCell ref="P80:P81"/>
    <mergeCell ref="Q80:Q81"/>
    <mergeCell ref="E81:G81"/>
    <mergeCell ref="A78:A79"/>
    <mergeCell ref="B78:B79"/>
    <mergeCell ref="C78:D79"/>
    <mergeCell ref="E78:G78"/>
    <mergeCell ref="H78:O79"/>
    <mergeCell ref="P78:P79"/>
    <mergeCell ref="Q82:Q83"/>
    <mergeCell ref="E83:G83"/>
    <mergeCell ref="A84:A85"/>
    <mergeCell ref="B84:B85"/>
    <mergeCell ref="C84:D85"/>
    <mergeCell ref="E84:G84"/>
    <mergeCell ref="H84:O85"/>
    <mergeCell ref="P84:P85"/>
    <mergeCell ref="Q84:Q85"/>
    <mergeCell ref="E85:G85"/>
    <mergeCell ref="A82:A83"/>
    <mergeCell ref="B82:B83"/>
    <mergeCell ref="C82:D83"/>
    <mergeCell ref="E82:G82"/>
    <mergeCell ref="H82:O83"/>
    <mergeCell ref="P82:P83"/>
    <mergeCell ref="Q86:Q87"/>
    <mergeCell ref="E87:G87"/>
    <mergeCell ref="A88:A89"/>
    <mergeCell ref="B88:B89"/>
    <mergeCell ref="C88:D89"/>
    <mergeCell ref="E88:G88"/>
    <mergeCell ref="H88:O89"/>
    <mergeCell ref="P88:P89"/>
    <mergeCell ref="Q88:Q89"/>
    <mergeCell ref="E89:G89"/>
    <mergeCell ref="A86:A87"/>
    <mergeCell ref="B86:B87"/>
    <mergeCell ref="C86:D87"/>
    <mergeCell ref="E86:G86"/>
    <mergeCell ref="H86:O87"/>
    <mergeCell ref="P86:P87"/>
    <mergeCell ref="Q90:Q91"/>
    <mergeCell ref="E91:G91"/>
    <mergeCell ref="A92:A93"/>
    <mergeCell ref="B92:B93"/>
    <mergeCell ref="C92:D93"/>
    <mergeCell ref="E92:G92"/>
    <mergeCell ref="H92:O93"/>
    <mergeCell ref="P92:P93"/>
    <mergeCell ref="Q92:Q93"/>
    <mergeCell ref="E93:G93"/>
    <mergeCell ref="A90:A91"/>
    <mergeCell ref="B90:B91"/>
    <mergeCell ref="C90:D91"/>
    <mergeCell ref="E90:G90"/>
    <mergeCell ref="H90:O91"/>
    <mergeCell ref="P90:P91"/>
    <mergeCell ref="Q94:Q95"/>
    <mergeCell ref="E95:G95"/>
    <mergeCell ref="A96:A97"/>
    <mergeCell ref="B96:B97"/>
    <mergeCell ref="C96:D97"/>
    <mergeCell ref="E96:G96"/>
    <mergeCell ref="H96:O97"/>
    <mergeCell ref="P96:P97"/>
    <mergeCell ref="Q96:Q97"/>
    <mergeCell ref="E97:G97"/>
    <mergeCell ref="A94:A95"/>
    <mergeCell ref="B94:B95"/>
    <mergeCell ref="C94:D95"/>
    <mergeCell ref="E94:G94"/>
    <mergeCell ref="H94:O95"/>
    <mergeCell ref="P94:P95"/>
    <mergeCell ref="Q98:Q99"/>
    <mergeCell ref="E99:G99"/>
    <mergeCell ref="A100:A101"/>
    <mergeCell ref="B100:B101"/>
    <mergeCell ref="C100:D101"/>
    <mergeCell ref="E100:G100"/>
    <mergeCell ref="H100:O101"/>
    <mergeCell ref="P100:P101"/>
    <mergeCell ref="Q100:Q101"/>
    <mergeCell ref="E101:G101"/>
    <mergeCell ref="A98:A99"/>
    <mergeCell ref="B98:B99"/>
    <mergeCell ref="C98:D99"/>
    <mergeCell ref="E98:G98"/>
    <mergeCell ref="H98:O99"/>
    <mergeCell ref="P98:P99"/>
    <mergeCell ref="C112:D113"/>
    <mergeCell ref="E112:G112"/>
    <mergeCell ref="H112:O113"/>
    <mergeCell ref="P112:Q112"/>
    <mergeCell ref="E113:G113"/>
    <mergeCell ref="P113:Q113"/>
    <mergeCell ref="B102:P102"/>
    <mergeCell ref="B103:Q103"/>
    <mergeCell ref="A105:F105"/>
    <mergeCell ref="A106:E106"/>
    <mergeCell ref="A107:Q107"/>
    <mergeCell ref="D109:E109"/>
    <mergeCell ref="F109:Q109"/>
    <mergeCell ref="D110:E110"/>
    <mergeCell ref="F110:Q110"/>
    <mergeCell ref="Q114:Q115"/>
    <mergeCell ref="E115:G115"/>
    <mergeCell ref="A116:A117"/>
    <mergeCell ref="B116:B117"/>
    <mergeCell ref="C116:D117"/>
    <mergeCell ref="E116:G116"/>
    <mergeCell ref="H116:O117"/>
    <mergeCell ref="P116:P117"/>
    <mergeCell ref="Q116:Q117"/>
    <mergeCell ref="E117:G117"/>
    <mergeCell ref="A114:A115"/>
    <mergeCell ref="B114:B115"/>
    <mergeCell ref="C114:D115"/>
    <mergeCell ref="E114:G114"/>
    <mergeCell ref="H114:O115"/>
    <mergeCell ref="P114:P115"/>
    <mergeCell ref="Q118:Q119"/>
    <mergeCell ref="E119:G119"/>
    <mergeCell ref="A120:A121"/>
    <mergeCell ref="B120:B121"/>
    <mergeCell ref="C120:D121"/>
    <mergeCell ref="E120:G120"/>
    <mergeCell ref="H120:O121"/>
    <mergeCell ref="P120:P121"/>
    <mergeCell ref="Q120:Q121"/>
    <mergeCell ref="E121:G121"/>
    <mergeCell ref="A118:A119"/>
    <mergeCell ref="B118:B119"/>
    <mergeCell ref="C118:D119"/>
    <mergeCell ref="E118:G118"/>
    <mergeCell ref="H118:O119"/>
    <mergeCell ref="P118:P119"/>
    <mergeCell ref="Q122:Q123"/>
    <mergeCell ref="E123:G123"/>
    <mergeCell ref="A124:A125"/>
    <mergeCell ref="B124:B125"/>
    <mergeCell ref="C124:D125"/>
    <mergeCell ref="E124:G124"/>
    <mergeCell ref="H124:O125"/>
    <mergeCell ref="P124:P125"/>
    <mergeCell ref="Q124:Q125"/>
    <mergeCell ref="E125:G125"/>
    <mergeCell ref="A122:A123"/>
    <mergeCell ref="B122:B123"/>
    <mergeCell ref="C122:D123"/>
    <mergeCell ref="E122:G122"/>
    <mergeCell ref="H122:O123"/>
    <mergeCell ref="P122:P123"/>
    <mergeCell ref="Q126:Q127"/>
    <mergeCell ref="E127:G127"/>
    <mergeCell ref="A128:A129"/>
    <mergeCell ref="B128:B129"/>
    <mergeCell ref="C128:D129"/>
    <mergeCell ref="E128:G128"/>
    <mergeCell ref="H128:O129"/>
    <mergeCell ref="P128:P129"/>
    <mergeCell ref="Q128:Q129"/>
    <mergeCell ref="E129:G129"/>
    <mergeCell ref="A126:A127"/>
    <mergeCell ref="B126:B127"/>
    <mergeCell ref="C126:D127"/>
    <mergeCell ref="E126:G126"/>
    <mergeCell ref="H126:O127"/>
    <mergeCell ref="P126:P127"/>
    <mergeCell ref="Q130:Q131"/>
    <mergeCell ref="E131:G131"/>
    <mergeCell ref="A132:A133"/>
    <mergeCell ref="B132:B133"/>
    <mergeCell ref="C132:D133"/>
    <mergeCell ref="E132:G132"/>
    <mergeCell ref="H132:O133"/>
    <mergeCell ref="P132:P133"/>
    <mergeCell ref="Q132:Q133"/>
    <mergeCell ref="E133:G133"/>
    <mergeCell ref="A130:A131"/>
    <mergeCell ref="B130:B131"/>
    <mergeCell ref="C130:D131"/>
    <mergeCell ref="E130:G130"/>
    <mergeCell ref="H130:O131"/>
    <mergeCell ref="P130:P131"/>
    <mergeCell ref="Q134:Q135"/>
    <mergeCell ref="E135:G135"/>
    <mergeCell ref="A136:A137"/>
    <mergeCell ref="B136:B137"/>
    <mergeCell ref="C136:D137"/>
    <mergeCell ref="E136:G136"/>
    <mergeCell ref="H136:O137"/>
    <mergeCell ref="P136:P137"/>
    <mergeCell ref="Q136:Q137"/>
    <mergeCell ref="E137:G137"/>
    <mergeCell ref="A134:A135"/>
    <mergeCell ref="B134:B135"/>
    <mergeCell ref="C134:D135"/>
    <mergeCell ref="E134:G134"/>
    <mergeCell ref="H134:O135"/>
    <mergeCell ref="P134:P135"/>
    <mergeCell ref="Q138:Q139"/>
    <mergeCell ref="E139:G139"/>
    <mergeCell ref="A140:A141"/>
    <mergeCell ref="B140:B141"/>
    <mergeCell ref="C140:D141"/>
    <mergeCell ref="E140:G140"/>
    <mergeCell ref="H140:O141"/>
    <mergeCell ref="P140:P141"/>
    <mergeCell ref="Q140:Q141"/>
    <mergeCell ref="E141:G141"/>
    <mergeCell ref="A138:A139"/>
    <mergeCell ref="B138:B139"/>
    <mergeCell ref="C138:D139"/>
    <mergeCell ref="E138:G138"/>
    <mergeCell ref="H138:O139"/>
    <mergeCell ref="P138:P139"/>
    <mergeCell ref="Q142:Q143"/>
    <mergeCell ref="E143:G143"/>
    <mergeCell ref="A144:A145"/>
    <mergeCell ref="B144:B145"/>
    <mergeCell ref="C144:D145"/>
    <mergeCell ref="E144:G144"/>
    <mergeCell ref="H144:O145"/>
    <mergeCell ref="P144:P145"/>
    <mergeCell ref="Q144:Q145"/>
    <mergeCell ref="E145:G145"/>
    <mergeCell ref="A142:A143"/>
    <mergeCell ref="B142:B143"/>
    <mergeCell ref="C142:D143"/>
    <mergeCell ref="E142:G142"/>
    <mergeCell ref="H142:O143"/>
    <mergeCell ref="P142:P143"/>
    <mergeCell ref="Q146:Q147"/>
    <mergeCell ref="E147:G147"/>
    <mergeCell ref="A148:A149"/>
    <mergeCell ref="B148:B149"/>
    <mergeCell ref="C148:D149"/>
    <mergeCell ref="E148:G148"/>
    <mergeCell ref="H148:O149"/>
    <mergeCell ref="P148:P149"/>
    <mergeCell ref="Q148:Q149"/>
    <mergeCell ref="E149:G149"/>
    <mergeCell ref="A146:A147"/>
    <mergeCell ref="B146:B147"/>
    <mergeCell ref="C146:D147"/>
    <mergeCell ref="E146:G146"/>
    <mergeCell ref="H146:O147"/>
    <mergeCell ref="P146:P147"/>
    <mergeCell ref="B154:P154"/>
    <mergeCell ref="B155:Q155"/>
    <mergeCell ref="Q150:Q151"/>
    <mergeCell ref="E151:G151"/>
    <mergeCell ref="A152:A153"/>
    <mergeCell ref="B152:B153"/>
    <mergeCell ref="C152:D153"/>
    <mergeCell ref="E152:G152"/>
    <mergeCell ref="H152:O153"/>
    <mergeCell ref="P152:P153"/>
    <mergeCell ref="Q152:Q153"/>
    <mergeCell ref="E153:G153"/>
    <mergeCell ref="A150:A151"/>
    <mergeCell ref="B150:B151"/>
    <mergeCell ref="C150:D151"/>
    <mergeCell ref="E150:G150"/>
    <mergeCell ref="H150:O151"/>
    <mergeCell ref="P150:P151"/>
  </mergeCells>
  <phoneticPr fontId="2"/>
  <printOptions horizontalCentered="1"/>
  <pageMargins left="0.70866141732283472" right="0.70866141732283472" top="0.74803149606299213" bottom="0.55118110236220474" header="0.31496062992125984" footer="0.31496062992125984"/>
  <pageSetup paperSize="9" scale="97" fitToHeight="3" orientation="portrait" blackAndWhite="1"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66FF"/>
    <pageSetUpPr fitToPage="1"/>
  </sheetPr>
  <dimension ref="A1:T156"/>
  <sheetViews>
    <sheetView tabSelected="1" view="pageBreakPreview" zoomScaleNormal="100" zoomScaleSheetLayoutView="100" workbookViewId="0"/>
  </sheetViews>
  <sheetFormatPr defaultColWidth="9" defaultRowHeight="13"/>
  <cols>
    <col min="1" max="18" width="5.08984375" style="3" customWidth="1"/>
    <col min="19" max="16384" width="9" style="3"/>
  </cols>
  <sheetData>
    <row r="1" spans="1:20" ht="15.75" customHeight="1">
      <c r="A1" s="943" t="str">
        <f>CONCATENATE("（様式-",INDEX(発注者入力シート!$B$27:$G$31,MATCH(発注者入力シート!L6,発注者入力シート!$C$27:$C$31,0),4),"-２）")</f>
        <v>（様式-２-２）</v>
      </c>
      <c r="B1" s="943"/>
      <c r="C1" s="943"/>
      <c r="D1" s="943"/>
      <c r="E1" s="943"/>
      <c r="F1" s="943"/>
      <c r="Q1" s="141" t="s">
        <v>1430</v>
      </c>
      <c r="R1" s="141"/>
      <c r="S1" s="3" t="s">
        <v>429</v>
      </c>
    </row>
    <row r="2" spans="1:20" ht="15.75" customHeight="1">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Q2" s="141" t="str">
        <f>'評定点一覧(第1G用_R７年度3年用)'!Q2</f>
        <v>【令和７年度完成工事分】</v>
      </c>
      <c r="S2" s="3" t="s">
        <v>430</v>
      </c>
    </row>
    <row r="3" spans="1:20" ht="15.75" customHeight="1">
      <c r="A3" s="1206" t="s">
        <v>177</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A4" s="142"/>
      <c r="B4" s="142"/>
      <c r="C4" s="142"/>
      <c r="D4" s="1203" t="s">
        <v>880</v>
      </c>
      <c r="E4" s="1203"/>
      <c r="F4" s="1202" t="str">
        <f>IF(企業入力シート!C5="","",企業入力シート!C5)</f>
        <v>○○共同企業体</v>
      </c>
      <c r="G4" s="1202"/>
      <c r="H4" s="1202"/>
      <c r="I4" s="1202"/>
      <c r="J4" s="1202"/>
      <c r="K4" s="1202"/>
      <c r="L4" s="1202"/>
      <c r="M4" s="1202"/>
      <c r="N4" s="1202"/>
      <c r="O4" s="1202"/>
      <c r="P4" s="1202"/>
      <c r="Q4" s="1202"/>
      <c r="R4" s="142"/>
      <c r="S4" s="102"/>
      <c r="T4" s="3" t="s">
        <v>432</v>
      </c>
    </row>
    <row r="5" spans="1:20" ht="15.75" customHeight="1">
      <c r="D5" s="1332" t="s">
        <v>883</v>
      </c>
      <c r="E5" s="1332"/>
      <c r="F5" s="1202" t="str">
        <f>IF(企業入力シート!C48="","",企業入力シート!C48)</f>
        <v>△△建設</v>
      </c>
      <c r="G5" s="1202"/>
      <c r="H5" s="1202"/>
      <c r="I5" s="1202"/>
      <c r="J5" s="1202"/>
      <c r="K5" s="1202"/>
      <c r="L5" s="1202"/>
      <c r="M5" s="1202"/>
      <c r="N5" s="1202"/>
      <c r="O5" s="1202"/>
      <c r="P5" s="1202"/>
      <c r="Q5" s="1202"/>
      <c r="R5" s="2"/>
    </row>
    <row r="6" spans="1:20" ht="15.75" customHeight="1">
      <c r="S6" s="3" t="s">
        <v>433</v>
      </c>
    </row>
    <row r="7" spans="1:20" ht="15.75" customHeight="1">
      <c r="S7" s="104"/>
      <c r="T7" s="3" t="s">
        <v>434</v>
      </c>
    </row>
    <row r="8" spans="1:20" ht="15.75" customHeight="1">
      <c r="A8" s="143" t="s">
        <v>21</v>
      </c>
      <c r="B8" s="144" t="s">
        <v>23</v>
      </c>
      <c r="C8" s="1246" t="s">
        <v>25</v>
      </c>
      <c r="D8" s="1246"/>
      <c r="E8" s="1245" t="s">
        <v>26</v>
      </c>
      <c r="F8" s="1246"/>
      <c r="G8" s="1247"/>
      <c r="H8" s="1245" t="s">
        <v>27</v>
      </c>
      <c r="I8" s="1246"/>
      <c r="J8" s="1246"/>
      <c r="K8" s="1246"/>
      <c r="L8" s="1246"/>
      <c r="M8" s="1246"/>
      <c r="N8" s="1246"/>
      <c r="O8" s="1247"/>
      <c r="P8" s="1245" t="s">
        <v>112</v>
      </c>
      <c r="Q8" s="1247"/>
      <c r="R8" s="81"/>
      <c r="S8" s="105"/>
      <c r="T8" s="3" t="s">
        <v>432</v>
      </c>
    </row>
    <row r="9" spans="1:20" ht="15.75" customHeight="1">
      <c r="A9" s="145" t="s">
        <v>22</v>
      </c>
      <c r="B9" s="146" t="s">
        <v>24</v>
      </c>
      <c r="C9" s="936"/>
      <c r="D9" s="936"/>
      <c r="E9" s="1351" t="s">
        <v>828</v>
      </c>
      <c r="F9" s="1352"/>
      <c r="G9" s="1353"/>
      <c r="H9" s="1248"/>
      <c r="I9" s="1249"/>
      <c r="J9" s="1249"/>
      <c r="K9" s="1249"/>
      <c r="L9" s="1249"/>
      <c r="M9" s="1249"/>
      <c r="N9" s="1249"/>
      <c r="O9" s="1250"/>
      <c r="P9" s="1251" t="s">
        <v>111</v>
      </c>
      <c r="Q9" s="1252"/>
      <c r="R9" s="81"/>
    </row>
    <row r="10" spans="1:20" ht="15.75" customHeight="1">
      <c r="A10" s="1245">
        <v>1</v>
      </c>
      <c r="B10" s="1333" t="str">
        <f>'評定点一覧(第1G用_R７年度3年用)'!B10:B11</f>
        <v>Ｒ７</v>
      </c>
      <c r="C10" s="1335"/>
      <c r="D10" s="1336"/>
      <c r="E10" s="1339"/>
      <c r="F10" s="1340"/>
      <c r="G10" s="1341"/>
      <c r="H10" s="1207"/>
      <c r="I10" s="1208"/>
      <c r="J10" s="1208"/>
      <c r="K10" s="1208"/>
      <c r="L10" s="1208"/>
      <c r="M10" s="1208"/>
      <c r="N10" s="1208"/>
      <c r="O10" s="1209"/>
      <c r="P10" s="1347"/>
      <c r="Q10" s="1345" t="s">
        <v>180</v>
      </c>
      <c r="R10" s="81"/>
      <c r="S10" s="109" t="s">
        <v>435</v>
      </c>
    </row>
    <row r="11" spans="1:20" ht="15.75" customHeight="1">
      <c r="A11" s="1248"/>
      <c r="B11" s="1334"/>
      <c r="C11" s="1337"/>
      <c r="D11" s="1338"/>
      <c r="E11" s="1342"/>
      <c r="F11" s="1343"/>
      <c r="G11" s="1344"/>
      <c r="H11" s="1213"/>
      <c r="I11" s="1214"/>
      <c r="J11" s="1214"/>
      <c r="K11" s="1214"/>
      <c r="L11" s="1214"/>
      <c r="M11" s="1214"/>
      <c r="N11" s="1214"/>
      <c r="O11" s="1215"/>
      <c r="P11" s="1229"/>
      <c r="Q11" s="1346"/>
      <c r="R11" s="81"/>
      <c r="S11" s="109" t="s">
        <v>436</v>
      </c>
    </row>
    <row r="12" spans="1:20" ht="15.75" customHeight="1">
      <c r="A12" s="1251">
        <v>2</v>
      </c>
      <c r="B12" s="1333" t="str">
        <f>B10</f>
        <v>Ｒ７</v>
      </c>
      <c r="C12" s="1335"/>
      <c r="D12" s="1336"/>
      <c r="E12" s="1339"/>
      <c r="F12" s="1340"/>
      <c r="G12" s="1341"/>
      <c r="H12" s="1207"/>
      <c r="I12" s="1208"/>
      <c r="J12" s="1208"/>
      <c r="K12" s="1208"/>
      <c r="L12" s="1208"/>
      <c r="M12" s="1208"/>
      <c r="N12" s="1208"/>
      <c r="O12" s="1209"/>
      <c r="P12" s="1347"/>
      <c r="Q12" s="1345" t="s">
        <v>180</v>
      </c>
      <c r="R12" s="81"/>
      <c r="S12" s="109" t="s">
        <v>961</v>
      </c>
    </row>
    <row r="13" spans="1:20" ht="15.75" customHeight="1">
      <c r="A13" s="1251"/>
      <c r="B13" s="1334"/>
      <c r="C13" s="1337"/>
      <c r="D13" s="1338"/>
      <c r="E13" s="1342"/>
      <c r="F13" s="1343"/>
      <c r="G13" s="1344"/>
      <c r="H13" s="1213"/>
      <c r="I13" s="1214"/>
      <c r="J13" s="1214"/>
      <c r="K13" s="1214"/>
      <c r="L13" s="1214"/>
      <c r="M13" s="1214"/>
      <c r="N13" s="1214"/>
      <c r="O13" s="1215"/>
      <c r="P13" s="1229"/>
      <c r="Q13" s="1346"/>
      <c r="R13" s="81"/>
    </row>
    <row r="14" spans="1:20" ht="15.75" customHeight="1">
      <c r="A14" s="1245">
        <v>3</v>
      </c>
      <c r="B14" s="1333" t="str">
        <f t="shared" ref="B14" si="0">B12</f>
        <v>Ｒ７</v>
      </c>
      <c r="C14" s="1335"/>
      <c r="D14" s="1336"/>
      <c r="E14" s="1339"/>
      <c r="F14" s="1340"/>
      <c r="G14" s="1341"/>
      <c r="H14" s="1207"/>
      <c r="I14" s="1208"/>
      <c r="J14" s="1208"/>
      <c r="K14" s="1208"/>
      <c r="L14" s="1208"/>
      <c r="M14" s="1208"/>
      <c r="N14" s="1208"/>
      <c r="O14" s="1209"/>
      <c r="P14" s="1347"/>
      <c r="Q14" s="1345" t="s">
        <v>180</v>
      </c>
      <c r="R14" s="81"/>
    </row>
    <row r="15" spans="1:20" ht="15.75" customHeight="1">
      <c r="A15" s="1248"/>
      <c r="B15" s="1334"/>
      <c r="C15" s="1337"/>
      <c r="D15" s="1338"/>
      <c r="E15" s="1342"/>
      <c r="F15" s="1343"/>
      <c r="G15" s="1344"/>
      <c r="H15" s="1213"/>
      <c r="I15" s="1214"/>
      <c r="J15" s="1214"/>
      <c r="K15" s="1214"/>
      <c r="L15" s="1214"/>
      <c r="M15" s="1214"/>
      <c r="N15" s="1214"/>
      <c r="O15" s="1215"/>
      <c r="P15" s="1229"/>
      <c r="Q15" s="1346"/>
      <c r="R15" s="81"/>
    </row>
    <row r="16" spans="1:20" ht="15.75" customHeight="1">
      <c r="A16" s="1251">
        <v>4</v>
      </c>
      <c r="B16" s="1333" t="str">
        <f t="shared" ref="B16" si="1">B14</f>
        <v>Ｒ７</v>
      </c>
      <c r="C16" s="1335"/>
      <c r="D16" s="1336"/>
      <c r="E16" s="1339"/>
      <c r="F16" s="1340"/>
      <c r="G16" s="1341"/>
      <c r="H16" s="1207"/>
      <c r="I16" s="1208"/>
      <c r="J16" s="1208"/>
      <c r="K16" s="1208"/>
      <c r="L16" s="1208"/>
      <c r="M16" s="1208"/>
      <c r="N16" s="1208"/>
      <c r="O16" s="1209"/>
      <c r="P16" s="1347"/>
      <c r="Q16" s="1345" t="s">
        <v>180</v>
      </c>
      <c r="R16" s="81"/>
    </row>
    <row r="17" spans="1:18" ht="15.75" customHeight="1">
      <c r="A17" s="1251"/>
      <c r="B17" s="1334"/>
      <c r="C17" s="1337"/>
      <c r="D17" s="1338"/>
      <c r="E17" s="1342"/>
      <c r="F17" s="1343"/>
      <c r="G17" s="1344"/>
      <c r="H17" s="1213"/>
      <c r="I17" s="1214"/>
      <c r="J17" s="1214"/>
      <c r="K17" s="1214"/>
      <c r="L17" s="1214"/>
      <c r="M17" s="1214"/>
      <c r="N17" s="1214"/>
      <c r="O17" s="1215"/>
      <c r="P17" s="1229"/>
      <c r="Q17" s="1346"/>
      <c r="R17" s="81"/>
    </row>
    <row r="18" spans="1:18" ht="15.75" customHeight="1">
      <c r="A18" s="1245">
        <v>5</v>
      </c>
      <c r="B18" s="1333" t="str">
        <f t="shared" ref="B18" si="2">B16</f>
        <v>Ｒ７</v>
      </c>
      <c r="C18" s="1335"/>
      <c r="D18" s="1336"/>
      <c r="E18" s="1339"/>
      <c r="F18" s="1340"/>
      <c r="G18" s="1341"/>
      <c r="H18" s="1207"/>
      <c r="I18" s="1208"/>
      <c r="J18" s="1208"/>
      <c r="K18" s="1208"/>
      <c r="L18" s="1208"/>
      <c r="M18" s="1208"/>
      <c r="N18" s="1208"/>
      <c r="O18" s="1209"/>
      <c r="P18" s="1347"/>
      <c r="Q18" s="1345" t="s">
        <v>180</v>
      </c>
      <c r="R18" s="81"/>
    </row>
    <row r="19" spans="1:18" ht="15.75" customHeight="1">
      <c r="A19" s="1248"/>
      <c r="B19" s="1334"/>
      <c r="C19" s="1337"/>
      <c r="D19" s="1338"/>
      <c r="E19" s="1342"/>
      <c r="F19" s="1343"/>
      <c r="G19" s="1344"/>
      <c r="H19" s="1213"/>
      <c r="I19" s="1214"/>
      <c r="J19" s="1214"/>
      <c r="K19" s="1214"/>
      <c r="L19" s="1214"/>
      <c r="M19" s="1214"/>
      <c r="N19" s="1214"/>
      <c r="O19" s="1215"/>
      <c r="P19" s="1229"/>
      <c r="Q19" s="1346"/>
      <c r="R19" s="81"/>
    </row>
    <row r="20" spans="1:18" ht="15.75" customHeight="1">
      <c r="A20" s="1251">
        <v>6</v>
      </c>
      <c r="B20" s="1333" t="str">
        <f t="shared" ref="B20" si="3">B18</f>
        <v>Ｒ７</v>
      </c>
      <c r="C20" s="1335"/>
      <c r="D20" s="1336"/>
      <c r="E20" s="1339"/>
      <c r="F20" s="1340"/>
      <c r="G20" s="1341"/>
      <c r="H20" s="1207"/>
      <c r="I20" s="1208"/>
      <c r="J20" s="1208"/>
      <c r="K20" s="1208"/>
      <c r="L20" s="1208"/>
      <c r="M20" s="1208"/>
      <c r="N20" s="1208"/>
      <c r="O20" s="1209"/>
      <c r="P20" s="1347"/>
      <c r="Q20" s="1345" t="s">
        <v>180</v>
      </c>
      <c r="R20" s="81"/>
    </row>
    <row r="21" spans="1:18" ht="15.75" customHeight="1">
      <c r="A21" s="1251"/>
      <c r="B21" s="1334"/>
      <c r="C21" s="1337"/>
      <c r="D21" s="1338"/>
      <c r="E21" s="1342"/>
      <c r="F21" s="1343"/>
      <c r="G21" s="1344"/>
      <c r="H21" s="1213"/>
      <c r="I21" s="1214"/>
      <c r="J21" s="1214"/>
      <c r="K21" s="1214"/>
      <c r="L21" s="1214"/>
      <c r="M21" s="1214"/>
      <c r="N21" s="1214"/>
      <c r="O21" s="1215"/>
      <c r="P21" s="1229"/>
      <c r="Q21" s="1346"/>
      <c r="R21" s="81"/>
    </row>
    <row r="22" spans="1:18" ht="15.75" customHeight="1">
      <c r="A22" s="1245">
        <v>7</v>
      </c>
      <c r="B22" s="1333" t="str">
        <f t="shared" ref="B22" si="4">B20</f>
        <v>Ｒ７</v>
      </c>
      <c r="C22" s="1335"/>
      <c r="D22" s="1336"/>
      <c r="E22" s="1339"/>
      <c r="F22" s="1340"/>
      <c r="G22" s="1341"/>
      <c r="H22" s="1207"/>
      <c r="I22" s="1208"/>
      <c r="J22" s="1208"/>
      <c r="K22" s="1208"/>
      <c r="L22" s="1208"/>
      <c r="M22" s="1208"/>
      <c r="N22" s="1208"/>
      <c r="O22" s="1209"/>
      <c r="P22" s="1347"/>
      <c r="Q22" s="1345" t="s">
        <v>180</v>
      </c>
      <c r="R22" s="81"/>
    </row>
    <row r="23" spans="1:18" ht="15.75" customHeight="1">
      <c r="A23" s="1248"/>
      <c r="B23" s="1334"/>
      <c r="C23" s="1337"/>
      <c r="D23" s="1338"/>
      <c r="E23" s="1342"/>
      <c r="F23" s="1343"/>
      <c r="G23" s="1344"/>
      <c r="H23" s="1213"/>
      <c r="I23" s="1214"/>
      <c r="J23" s="1214"/>
      <c r="K23" s="1214"/>
      <c r="L23" s="1214"/>
      <c r="M23" s="1214"/>
      <c r="N23" s="1214"/>
      <c r="O23" s="1215"/>
      <c r="P23" s="1229"/>
      <c r="Q23" s="1346"/>
      <c r="R23" s="81"/>
    </row>
    <row r="24" spans="1:18" ht="15.75" customHeight="1">
      <c r="A24" s="1251">
        <v>8</v>
      </c>
      <c r="B24" s="1333" t="str">
        <f t="shared" ref="B24" si="5">B22</f>
        <v>Ｒ７</v>
      </c>
      <c r="C24" s="1335"/>
      <c r="D24" s="1336"/>
      <c r="E24" s="1339"/>
      <c r="F24" s="1340"/>
      <c r="G24" s="1341"/>
      <c r="H24" s="1207"/>
      <c r="I24" s="1208"/>
      <c r="J24" s="1208"/>
      <c r="K24" s="1208"/>
      <c r="L24" s="1208"/>
      <c r="M24" s="1208"/>
      <c r="N24" s="1208"/>
      <c r="O24" s="1209"/>
      <c r="P24" s="1347"/>
      <c r="Q24" s="1345" t="s">
        <v>180</v>
      </c>
      <c r="R24" s="81"/>
    </row>
    <row r="25" spans="1:18" ht="15.75" customHeight="1">
      <c r="A25" s="1251"/>
      <c r="B25" s="1334"/>
      <c r="C25" s="1337"/>
      <c r="D25" s="1338"/>
      <c r="E25" s="1342"/>
      <c r="F25" s="1343"/>
      <c r="G25" s="1344"/>
      <c r="H25" s="1213"/>
      <c r="I25" s="1214"/>
      <c r="J25" s="1214"/>
      <c r="K25" s="1214"/>
      <c r="L25" s="1214"/>
      <c r="M25" s="1214"/>
      <c r="N25" s="1214"/>
      <c r="O25" s="1215"/>
      <c r="P25" s="1229"/>
      <c r="Q25" s="1346"/>
      <c r="R25" s="81"/>
    </row>
    <row r="26" spans="1:18" ht="15.75" customHeight="1">
      <c r="A26" s="1245">
        <v>9</v>
      </c>
      <c r="B26" s="1333" t="str">
        <f t="shared" ref="B26" si="6">B24</f>
        <v>Ｒ７</v>
      </c>
      <c r="C26" s="1335"/>
      <c r="D26" s="1336"/>
      <c r="E26" s="1339"/>
      <c r="F26" s="1340"/>
      <c r="G26" s="1341"/>
      <c r="H26" s="1207"/>
      <c r="I26" s="1208"/>
      <c r="J26" s="1208"/>
      <c r="K26" s="1208"/>
      <c r="L26" s="1208"/>
      <c r="M26" s="1208"/>
      <c r="N26" s="1208"/>
      <c r="O26" s="1209"/>
      <c r="P26" s="1347"/>
      <c r="Q26" s="1345" t="s">
        <v>180</v>
      </c>
      <c r="R26" s="81"/>
    </row>
    <row r="27" spans="1:18" ht="15.75" customHeight="1">
      <c r="A27" s="1248"/>
      <c r="B27" s="1334"/>
      <c r="C27" s="1337"/>
      <c r="D27" s="1338"/>
      <c r="E27" s="1342"/>
      <c r="F27" s="1343"/>
      <c r="G27" s="1344"/>
      <c r="H27" s="1213"/>
      <c r="I27" s="1214"/>
      <c r="J27" s="1214"/>
      <c r="K27" s="1214"/>
      <c r="L27" s="1214"/>
      <c r="M27" s="1214"/>
      <c r="N27" s="1214"/>
      <c r="O27" s="1215"/>
      <c r="P27" s="1229"/>
      <c r="Q27" s="1346"/>
      <c r="R27" s="81"/>
    </row>
    <row r="28" spans="1:18" ht="15.75" customHeight="1">
      <c r="A28" s="1251">
        <v>10</v>
      </c>
      <c r="B28" s="1333" t="str">
        <f t="shared" ref="B28" si="7">B26</f>
        <v>Ｒ７</v>
      </c>
      <c r="C28" s="1335"/>
      <c r="D28" s="1336"/>
      <c r="E28" s="1339"/>
      <c r="F28" s="1340"/>
      <c r="G28" s="1341"/>
      <c r="H28" s="1207"/>
      <c r="I28" s="1208"/>
      <c r="J28" s="1208"/>
      <c r="K28" s="1208"/>
      <c r="L28" s="1208"/>
      <c r="M28" s="1208"/>
      <c r="N28" s="1208"/>
      <c r="O28" s="1209"/>
      <c r="P28" s="1347"/>
      <c r="Q28" s="1345" t="s">
        <v>180</v>
      </c>
      <c r="R28" s="81"/>
    </row>
    <row r="29" spans="1:18" ht="15.75" customHeight="1">
      <c r="A29" s="1251"/>
      <c r="B29" s="1334"/>
      <c r="C29" s="1337"/>
      <c r="D29" s="1338"/>
      <c r="E29" s="1342"/>
      <c r="F29" s="1343"/>
      <c r="G29" s="1344"/>
      <c r="H29" s="1213"/>
      <c r="I29" s="1214"/>
      <c r="J29" s="1214"/>
      <c r="K29" s="1214"/>
      <c r="L29" s="1214"/>
      <c r="M29" s="1214"/>
      <c r="N29" s="1214"/>
      <c r="O29" s="1215"/>
      <c r="P29" s="1229"/>
      <c r="Q29" s="1346"/>
      <c r="R29" s="81"/>
    </row>
    <row r="30" spans="1:18" ht="15.75" customHeight="1">
      <c r="A30" s="1245">
        <v>11</v>
      </c>
      <c r="B30" s="1333" t="str">
        <f t="shared" ref="B30" si="8">B28</f>
        <v>Ｒ７</v>
      </c>
      <c r="C30" s="1335"/>
      <c r="D30" s="1336"/>
      <c r="E30" s="1339"/>
      <c r="F30" s="1340"/>
      <c r="G30" s="1341"/>
      <c r="H30" s="1207"/>
      <c r="I30" s="1208"/>
      <c r="J30" s="1208"/>
      <c r="K30" s="1208"/>
      <c r="L30" s="1208"/>
      <c r="M30" s="1208"/>
      <c r="N30" s="1208"/>
      <c r="O30" s="1209"/>
      <c r="P30" s="1347"/>
      <c r="Q30" s="1345" t="s">
        <v>180</v>
      </c>
      <c r="R30" s="81"/>
    </row>
    <row r="31" spans="1:18" ht="15.75" customHeight="1">
      <c r="A31" s="1248"/>
      <c r="B31" s="1334"/>
      <c r="C31" s="1337"/>
      <c r="D31" s="1338"/>
      <c r="E31" s="1342"/>
      <c r="F31" s="1343"/>
      <c r="G31" s="1344"/>
      <c r="H31" s="1213"/>
      <c r="I31" s="1214"/>
      <c r="J31" s="1214"/>
      <c r="K31" s="1214"/>
      <c r="L31" s="1214"/>
      <c r="M31" s="1214"/>
      <c r="N31" s="1214"/>
      <c r="O31" s="1215"/>
      <c r="P31" s="1229"/>
      <c r="Q31" s="1346"/>
      <c r="R31" s="81"/>
    </row>
    <row r="32" spans="1:18" ht="15.75" customHeight="1">
      <c r="A32" s="1251">
        <v>12</v>
      </c>
      <c r="B32" s="1333" t="str">
        <f t="shared" ref="B32" si="9">B30</f>
        <v>Ｒ７</v>
      </c>
      <c r="C32" s="1335"/>
      <c r="D32" s="1336"/>
      <c r="E32" s="1339"/>
      <c r="F32" s="1340"/>
      <c r="G32" s="1341"/>
      <c r="H32" s="1207"/>
      <c r="I32" s="1208"/>
      <c r="J32" s="1208"/>
      <c r="K32" s="1208"/>
      <c r="L32" s="1208"/>
      <c r="M32" s="1208"/>
      <c r="N32" s="1208"/>
      <c r="O32" s="1209"/>
      <c r="P32" s="1347"/>
      <c r="Q32" s="1345" t="s">
        <v>180</v>
      </c>
      <c r="R32" s="81"/>
    </row>
    <row r="33" spans="1:18" ht="15.75" customHeight="1">
      <c r="A33" s="1251"/>
      <c r="B33" s="1334"/>
      <c r="C33" s="1337"/>
      <c r="D33" s="1338"/>
      <c r="E33" s="1342"/>
      <c r="F33" s="1343"/>
      <c r="G33" s="1344"/>
      <c r="H33" s="1213"/>
      <c r="I33" s="1214"/>
      <c r="J33" s="1214"/>
      <c r="K33" s="1214"/>
      <c r="L33" s="1214"/>
      <c r="M33" s="1214"/>
      <c r="N33" s="1214"/>
      <c r="O33" s="1215"/>
      <c r="P33" s="1229"/>
      <c r="Q33" s="1346"/>
      <c r="R33" s="81"/>
    </row>
    <row r="34" spans="1:18" ht="15.75" customHeight="1">
      <c r="A34" s="1245">
        <v>13</v>
      </c>
      <c r="B34" s="1333" t="str">
        <f t="shared" ref="B34" si="10">B32</f>
        <v>Ｒ７</v>
      </c>
      <c r="C34" s="1335"/>
      <c r="D34" s="1336"/>
      <c r="E34" s="1339"/>
      <c r="F34" s="1340"/>
      <c r="G34" s="1341"/>
      <c r="H34" s="1207"/>
      <c r="I34" s="1208"/>
      <c r="J34" s="1208"/>
      <c r="K34" s="1208"/>
      <c r="L34" s="1208"/>
      <c r="M34" s="1208"/>
      <c r="N34" s="1208"/>
      <c r="O34" s="1209"/>
      <c r="P34" s="1347"/>
      <c r="Q34" s="1345" t="s">
        <v>180</v>
      </c>
      <c r="R34" s="81"/>
    </row>
    <row r="35" spans="1:18" ht="15.75" customHeight="1">
      <c r="A35" s="1248"/>
      <c r="B35" s="1334"/>
      <c r="C35" s="1337"/>
      <c r="D35" s="1338"/>
      <c r="E35" s="1342"/>
      <c r="F35" s="1343"/>
      <c r="G35" s="1344"/>
      <c r="H35" s="1213"/>
      <c r="I35" s="1214"/>
      <c r="J35" s="1214"/>
      <c r="K35" s="1214"/>
      <c r="L35" s="1214"/>
      <c r="M35" s="1214"/>
      <c r="N35" s="1214"/>
      <c r="O35" s="1215"/>
      <c r="P35" s="1229"/>
      <c r="Q35" s="1346"/>
      <c r="R35" s="81"/>
    </row>
    <row r="36" spans="1:18" ht="15.75" customHeight="1">
      <c r="A36" s="1251">
        <v>14</v>
      </c>
      <c r="B36" s="1333" t="str">
        <f t="shared" ref="B36" si="11">B34</f>
        <v>Ｒ７</v>
      </c>
      <c r="C36" s="1335"/>
      <c r="D36" s="1336"/>
      <c r="E36" s="1339"/>
      <c r="F36" s="1340"/>
      <c r="G36" s="1341"/>
      <c r="H36" s="1207"/>
      <c r="I36" s="1208"/>
      <c r="J36" s="1208"/>
      <c r="K36" s="1208"/>
      <c r="L36" s="1208"/>
      <c r="M36" s="1208"/>
      <c r="N36" s="1208"/>
      <c r="O36" s="1209"/>
      <c r="P36" s="1347"/>
      <c r="Q36" s="1345" t="s">
        <v>180</v>
      </c>
      <c r="R36" s="81"/>
    </row>
    <row r="37" spans="1:18" ht="15.75" customHeight="1">
      <c r="A37" s="1251"/>
      <c r="B37" s="1334"/>
      <c r="C37" s="1337"/>
      <c r="D37" s="1338"/>
      <c r="E37" s="1342"/>
      <c r="F37" s="1343"/>
      <c r="G37" s="1344"/>
      <c r="H37" s="1213"/>
      <c r="I37" s="1214"/>
      <c r="J37" s="1214"/>
      <c r="K37" s="1214"/>
      <c r="L37" s="1214"/>
      <c r="M37" s="1214"/>
      <c r="N37" s="1214"/>
      <c r="O37" s="1215"/>
      <c r="P37" s="1229"/>
      <c r="Q37" s="1346"/>
      <c r="R37" s="81"/>
    </row>
    <row r="38" spans="1:18" ht="15.75" customHeight="1">
      <c r="A38" s="1245">
        <v>15</v>
      </c>
      <c r="B38" s="1333" t="str">
        <f t="shared" ref="B38" si="12">B36</f>
        <v>Ｒ７</v>
      </c>
      <c r="C38" s="1335"/>
      <c r="D38" s="1336"/>
      <c r="E38" s="1339"/>
      <c r="F38" s="1340"/>
      <c r="G38" s="1341"/>
      <c r="H38" s="1207"/>
      <c r="I38" s="1208"/>
      <c r="J38" s="1208"/>
      <c r="K38" s="1208"/>
      <c r="L38" s="1208"/>
      <c r="M38" s="1208"/>
      <c r="N38" s="1208"/>
      <c r="O38" s="1209"/>
      <c r="P38" s="1347"/>
      <c r="Q38" s="1345" t="s">
        <v>180</v>
      </c>
      <c r="R38" s="81"/>
    </row>
    <row r="39" spans="1:18" ht="15.75" customHeight="1">
      <c r="A39" s="1248"/>
      <c r="B39" s="1334"/>
      <c r="C39" s="1337"/>
      <c r="D39" s="1338"/>
      <c r="E39" s="1342"/>
      <c r="F39" s="1343"/>
      <c r="G39" s="1344"/>
      <c r="H39" s="1213"/>
      <c r="I39" s="1214"/>
      <c r="J39" s="1214"/>
      <c r="K39" s="1214"/>
      <c r="L39" s="1214"/>
      <c r="M39" s="1214"/>
      <c r="N39" s="1214"/>
      <c r="O39" s="1215"/>
      <c r="P39" s="1229"/>
      <c r="Q39" s="1346"/>
      <c r="R39" s="81"/>
    </row>
    <row r="40" spans="1:18" ht="15.75" customHeight="1">
      <c r="A40" s="1251">
        <v>16</v>
      </c>
      <c r="B40" s="1333" t="str">
        <f t="shared" ref="B40" si="13">B38</f>
        <v>Ｒ７</v>
      </c>
      <c r="C40" s="1335"/>
      <c r="D40" s="1336"/>
      <c r="E40" s="1339"/>
      <c r="F40" s="1340"/>
      <c r="G40" s="1341"/>
      <c r="H40" s="1207"/>
      <c r="I40" s="1208"/>
      <c r="J40" s="1208"/>
      <c r="K40" s="1208"/>
      <c r="L40" s="1208"/>
      <c r="M40" s="1208"/>
      <c r="N40" s="1208"/>
      <c r="O40" s="1209"/>
      <c r="P40" s="1347"/>
      <c r="Q40" s="1345" t="s">
        <v>180</v>
      </c>
      <c r="R40" s="81"/>
    </row>
    <row r="41" spans="1:18" ht="15.75" customHeight="1">
      <c r="A41" s="1251"/>
      <c r="B41" s="1334"/>
      <c r="C41" s="1337"/>
      <c r="D41" s="1338"/>
      <c r="E41" s="1342"/>
      <c r="F41" s="1343"/>
      <c r="G41" s="1344"/>
      <c r="H41" s="1213"/>
      <c r="I41" s="1214"/>
      <c r="J41" s="1214"/>
      <c r="K41" s="1214"/>
      <c r="L41" s="1214"/>
      <c r="M41" s="1214"/>
      <c r="N41" s="1214"/>
      <c r="O41" s="1215"/>
      <c r="P41" s="1229"/>
      <c r="Q41" s="1346"/>
      <c r="R41" s="81"/>
    </row>
    <row r="42" spans="1:18" ht="15.75" customHeight="1">
      <c r="A42" s="1245">
        <v>17</v>
      </c>
      <c r="B42" s="1333" t="str">
        <f t="shared" ref="B42" si="14">B40</f>
        <v>Ｒ７</v>
      </c>
      <c r="C42" s="1335"/>
      <c r="D42" s="1336"/>
      <c r="E42" s="1339"/>
      <c r="F42" s="1340"/>
      <c r="G42" s="1341"/>
      <c r="H42" s="1207"/>
      <c r="I42" s="1208"/>
      <c r="J42" s="1208"/>
      <c r="K42" s="1208"/>
      <c r="L42" s="1208"/>
      <c r="M42" s="1208"/>
      <c r="N42" s="1208"/>
      <c r="O42" s="1209"/>
      <c r="P42" s="1347"/>
      <c r="Q42" s="1345" t="s">
        <v>180</v>
      </c>
      <c r="R42" s="81"/>
    </row>
    <row r="43" spans="1:18" ht="15.75" customHeight="1">
      <c r="A43" s="1248"/>
      <c r="B43" s="1334"/>
      <c r="C43" s="1337"/>
      <c r="D43" s="1338"/>
      <c r="E43" s="1342"/>
      <c r="F43" s="1343"/>
      <c r="G43" s="1344"/>
      <c r="H43" s="1213"/>
      <c r="I43" s="1214"/>
      <c r="J43" s="1214"/>
      <c r="K43" s="1214"/>
      <c r="L43" s="1214"/>
      <c r="M43" s="1214"/>
      <c r="N43" s="1214"/>
      <c r="O43" s="1215"/>
      <c r="P43" s="1229"/>
      <c r="Q43" s="1346"/>
      <c r="R43" s="81"/>
    </row>
    <row r="44" spans="1:18" ht="15.75" customHeight="1">
      <c r="A44" s="1251">
        <v>18</v>
      </c>
      <c r="B44" s="1333" t="str">
        <f t="shared" ref="B44" si="15">B42</f>
        <v>Ｒ７</v>
      </c>
      <c r="C44" s="1335"/>
      <c r="D44" s="1336"/>
      <c r="E44" s="1339"/>
      <c r="F44" s="1340"/>
      <c r="G44" s="1341"/>
      <c r="H44" s="1207"/>
      <c r="I44" s="1208"/>
      <c r="J44" s="1208"/>
      <c r="K44" s="1208"/>
      <c r="L44" s="1208"/>
      <c r="M44" s="1208"/>
      <c r="N44" s="1208"/>
      <c r="O44" s="1209"/>
      <c r="P44" s="1347"/>
      <c r="Q44" s="1345" t="s">
        <v>180</v>
      </c>
      <c r="R44" s="81"/>
    </row>
    <row r="45" spans="1:18" ht="15.75" customHeight="1">
      <c r="A45" s="1251"/>
      <c r="B45" s="1334"/>
      <c r="C45" s="1337"/>
      <c r="D45" s="1338"/>
      <c r="E45" s="1342"/>
      <c r="F45" s="1343"/>
      <c r="G45" s="1344"/>
      <c r="H45" s="1213"/>
      <c r="I45" s="1214"/>
      <c r="J45" s="1214"/>
      <c r="K45" s="1214"/>
      <c r="L45" s="1214"/>
      <c r="M45" s="1214"/>
      <c r="N45" s="1214"/>
      <c r="O45" s="1215"/>
      <c r="P45" s="1229"/>
      <c r="Q45" s="1346"/>
      <c r="R45" s="81"/>
    </row>
    <row r="46" spans="1:18" ht="15.75" customHeight="1">
      <c r="A46" s="1245">
        <v>19</v>
      </c>
      <c r="B46" s="1333" t="str">
        <f t="shared" ref="B46" si="16">B44</f>
        <v>Ｒ７</v>
      </c>
      <c r="C46" s="1335"/>
      <c r="D46" s="1336"/>
      <c r="E46" s="1339"/>
      <c r="F46" s="1340"/>
      <c r="G46" s="1341"/>
      <c r="H46" s="1207"/>
      <c r="I46" s="1208"/>
      <c r="J46" s="1208"/>
      <c r="K46" s="1208"/>
      <c r="L46" s="1208"/>
      <c r="M46" s="1208"/>
      <c r="N46" s="1208"/>
      <c r="O46" s="1209"/>
      <c r="P46" s="1347"/>
      <c r="Q46" s="1345" t="s">
        <v>180</v>
      </c>
      <c r="R46" s="81"/>
    </row>
    <row r="47" spans="1:18" ht="15.75" customHeight="1">
      <c r="A47" s="1248"/>
      <c r="B47" s="1334"/>
      <c r="C47" s="1337"/>
      <c r="D47" s="1338"/>
      <c r="E47" s="1342"/>
      <c r="F47" s="1343"/>
      <c r="G47" s="1344"/>
      <c r="H47" s="1213"/>
      <c r="I47" s="1214"/>
      <c r="J47" s="1214"/>
      <c r="K47" s="1214"/>
      <c r="L47" s="1214"/>
      <c r="M47" s="1214"/>
      <c r="N47" s="1214"/>
      <c r="O47" s="1215"/>
      <c r="P47" s="1229"/>
      <c r="Q47" s="1346"/>
      <c r="R47" s="81"/>
    </row>
    <row r="48" spans="1:18" ht="15.75" customHeight="1">
      <c r="A48" s="1251">
        <v>20</v>
      </c>
      <c r="B48" s="1333" t="str">
        <f t="shared" ref="B48" si="17">B46</f>
        <v>Ｒ７</v>
      </c>
      <c r="C48" s="1335"/>
      <c r="D48" s="1336"/>
      <c r="E48" s="1339"/>
      <c r="F48" s="1340"/>
      <c r="G48" s="1341"/>
      <c r="H48" s="1207"/>
      <c r="I48" s="1208"/>
      <c r="J48" s="1208"/>
      <c r="K48" s="1208"/>
      <c r="L48" s="1208"/>
      <c r="M48" s="1208"/>
      <c r="N48" s="1208"/>
      <c r="O48" s="1209"/>
      <c r="P48" s="1347"/>
      <c r="Q48" s="1345" t="s">
        <v>180</v>
      </c>
      <c r="R48" s="81"/>
    </row>
    <row r="49" spans="1:20" ht="15.75" customHeight="1">
      <c r="A49" s="1248"/>
      <c r="B49" s="1334"/>
      <c r="C49" s="1337"/>
      <c r="D49" s="1338"/>
      <c r="E49" s="1342"/>
      <c r="F49" s="1343"/>
      <c r="G49" s="1344"/>
      <c r="H49" s="1213"/>
      <c r="I49" s="1214"/>
      <c r="J49" s="1214"/>
      <c r="K49" s="1214"/>
      <c r="L49" s="1214"/>
      <c r="M49" s="1214"/>
      <c r="N49" s="1214"/>
      <c r="O49" s="1215"/>
      <c r="P49" s="1229"/>
      <c r="Q49" s="1346"/>
      <c r="R49" s="81"/>
    </row>
    <row r="50" spans="1:20">
      <c r="A50" s="154" t="s">
        <v>108</v>
      </c>
      <c r="B50" s="1350" t="s">
        <v>556</v>
      </c>
      <c r="C50" s="1350"/>
      <c r="D50" s="1350"/>
      <c r="E50" s="1350"/>
      <c r="F50" s="1350"/>
      <c r="G50" s="1350"/>
      <c r="H50" s="1350"/>
      <c r="I50" s="1350"/>
      <c r="J50" s="1350"/>
      <c r="K50" s="1350"/>
      <c r="L50" s="1350"/>
      <c r="M50" s="1350"/>
      <c r="N50" s="1350"/>
      <c r="O50" s="1350"/>
      <c r="P50" s="1350"/>
      <c r="Q50" s="195"/>
      <c r="R50" s="147"/>
    </row>
    <row r="51" spans="1:20">
      <c r="A51" s="154" t="s">
        <v>109</v>
      </c>
      <c r="B51" s="1350" t="s">
        <v>123</v>
      </c>
      <c r="C51" s="1350"/>
      <c r="D51" s="1350"/>
      <c r="E51" s="1350"/>
      <c r="F51" s="1350"/>
      <c r="G51" s="1350"/>
      <c r="H51" s="1350"/>
      <c r="I51" s="1350"/>
      <c r="J51" s="1350"/>
      <c r="K51" s="1350"/>
      <c r="L51" s="1350"/>
      <c r="M51" s="1350"/>
      <c r="N51" s="1350"/>
      <c r="O51" s="1350"/>
      <c r="P51" s="1350"/>
      <c r="Q51" s="1350"/>
      <c r="R51" s="147"/>
    </row>
    <row r="52" spans="1:20" ht="15.75" customHeight="1"/>
    <row r="53" spans="1:20" ht="15.75" customHeight="1">
      <c r="A53" s="943" t="str">
        <f>CONCATENATE("（様式-",INDEX(発注者入力シート!$B$27:$G$31,MATCH(発注者入力シート!L6,発注者入力シート!$C$27:$C$31,0),4),"-２）")</f>
        <v>（様式-２-２）</v>
      </c>
      <c r="B53" s="943"/>
      <c r="C53" s="943"/>
      <c r="D53" s="943"/>
      <c r="E53" s="943"/>
      <c r="F53" s="943"/>
      <c r="Q53" s="141" t="s">
        <v>813</v>
      </c>
      <c r="R53" s="141"/>
      <c r="S53" s="3" t="s">
        <v>429</v>
      </c>
    </row>
    <row r="54" spans="1:20" ht="15.75" customHeight="1">
      <c r="A54" s="943" t="str">
        <f>CONCATENATE("評価項目",INDEX(発注者入力シート!$B$27:$G$31,MATCH(発注者入力シート!L6,発注者入力シート!$C$27:$C$31,0),5),"-",INDEX(発注者入力シート!$B$27:$G$31,MATCH(発注者入力シート!L6,発注者入力シート!$C$27:$C$31,0),6))</f>
        <v>評価項目（１）-①</v>
      </c>
      <c r="B54" s="943"/>
      <c r="C54" s="943"/>
      <c r="D54" s="943"/>
      <c r="E54" s="943"/>
      <c r="Q54" s="141" t="str">
        <f>Q2</f>
        <v>【令和７年度完成工事分】</v>
      </c>
      <c r="S54" s="3" t="s">
        <v>430</v>
      </c>
    </row>
    <row r="55" spans="1:20" ht="15.75" customHeight="1">
      <c r="A55" s="1206" t="s">
        <v>178</v>
      </c>
      <c r="B55" s="1206"/>
      <c r="C55" s="1206"/>
      <c r="D55" s="1206"/>
      <c r="E55" s="1206"/>
      <c r="F55" s="1206"/>
      <c r="G55" s="1206"/>
      <c r="H55" s="1206"/>
      <c r="I55" s="1206"/>
      <c r="J55" s="1206"/>
      <c r="K55" s="1206"/>
      <c r="L55" s="1206"/>
      <c r="M55" s="1206"/>
      <c r="N55" s="1206"/>
      <c r="O55" s="1206"/>
      <c r="P55" s="1206"/>
      <c r="Q55" s="1206"/>
      <c r="R55" s="142"/>
      <c r="S55" s="107"/>
      <c r="T55" s="3" t="s">
        <v>437</v>
      </c>
    </row>
    <row r="56" spans="1:20" ht="15.75" customHeight="1">
      <c r="A56" s="142"/>
      <c r="B56" s="142"/>
      <c r="C56" s="142"/>
      <c r="D56" s="142"/>
      <c r="E56" s="142"/>
      <c r="F56" s="142"/>
      <c r="G56" s="142"/>
      <c r="H56" s="142"/>
      <c r="I56" s="142"/>
      <c r="J56" s="142"/>
      <c r="K56" s="142"/>
      <c r="L56" s="142"/>
      <c r="M56" s="142"/>
      <c r="N56" s="142"/>
      <c r="O56" s="142"/>
      <c r="P56" s="142"/>
      <c r="Q56" s="142"/>
      <c r="R56" s="142"/>
      <c r="S56" s="102"/>
      <c r="T56" s="3" t="s">
        <v>432</v>
      </c>
    </row>
    <row r="57" spans="1:20" ht="15.75" customHeight="1">
      <c r="D57" s="1203" t="s">
        <v>880</v>
      </c>
      <c r="E57" s="1203"/>
      <c r="F57" s="1202" t="str">
        <f>IF(企業入力シート!C5="","",企業入力シート!C5)</f>
        <v>○○共同企業体</v>
      </c>
      <c r="G57" s="1202"/>
      <c r="H57" s="1202"/>
      <c r="I57" s="1202"/>
      <c r="J57" s="1202"/>
      <c r="K57" s="1202"/>
      <c r="L57" s="1202"/>
      <c r="M57" s="1202"/>
      <c r="N57" s="1202"/>
      <c r="O57" s="1202"/>
      <c r="P57" s="1202"/>
      <c r="Q57" s="1202"/>
      <c r="R57" s="2"/>
    </row>
    <row r="58" spans="1:20" ht="15.75" customHeight="1">
      <c r="D58" s="1332" t="s">
        <v>883</v>
      </c>
      <c r="E58" s="1332"/>
      <c r="F58" s="1202" t="str">
        <f>IF(企業入力シート!C48="","",企業入力シート!C48)</f>
        <v>△△建設</v>
      </c>
      <c r="G58" s="1202"/>
      <c r="H58" s="1202"/>
      <c r="I58" s="1202"/>
      <c r="J58" s="1202"/>
      <c r="K58" s="1202"/>
      <c r="L58" s="1202"/>
      <c r="M58" s="1202"/>
      <c r="N58" s="1202"/>
      <c r="O58" s="1202"/>
      <c r="P58" s="1202"/>
      <c r="Q58" s="1202"/>
      <c r="S58" s="3" t="s">
        <v>433</v>
      </c>
    </row>
    <row r="59" spans="1:20" ht="15.75" customHeight="1">
      <c r="S59" s="104"/>
      <c r="T59" s="3" t="s">
        <v>434</v>
      </c>
    </row>
    <row r="60" spans="1:20" ht="15.75" customHeight="1">
      <c r="A60" s="143" t="s">
        <v>21</v>
      </c>
      <c r="B60" s="144" t="s">
        <v>23</v>
      </c>
      <c r="C60" s="1246" t="s">
        <v>25</v>
      </c>
      <c r="D60" s="1246"/>
      <c r="E60" s="1245" t="s">
        <v>26</v>
      </c>
      <c r="F60" s="1246"/>
      <c r="G60" s="1247"/>
      <c r="H60" s="1245" t="s">
        <v>27</v>
      </c>
      <c r="I60" s="1246"/>
      <c r="J60" s="1246"/>
      <c r="K60" s="1246"/>
      <c r="L60" s="1246"/>
      <c r="M60" s="1246"/>
      <c r="N60" s="1246"/>
      <c r="O60" s="1247"/>
      <c r="P60" s="1245" t="s">
        <v>112</v>
      </c>
      <c r="Q60" s="1247"/>
      <c r="R60" s="81"/>
      <c r="S60" s="105"/>
      <c r="T60" s="3" t="s">
        <v>432</v>
      </c>
    </row>
    <row r="61" spans="1:20" ht="15.75" customHeight="1">
      <c r="A61" s="145" t="s">
        <v>22</v>
      </c>
      <c r="B61" s="146" t="s">
        <v>24</v>
      </c>
      <c r="C61" s="936"/>
      <c r="D61" s="936"/>
      <c r="E61" s="1351" t="s">
        <v>828</v>
      </c>
      <c r="F61" s="1352"/>
      <c r="G61" s="1353"/>
      <c r="H61" s="1248"/>
      <c r="I61" s="1249"/>
      <c r="J61" s="1249"/>
      <c r="K61" s="1249"/>
      <c r="L61" s="1249"/>
      <c r="M61" s="1249"/>
      <c r="N61" s="1249"/>
      <c r="O61" s="1250"/>
      <c r="P61" s="1251" t="s">
        <v>111</v>
      </c>
      <c r="Q61" s="1252"/>
      <c r="R61" s="81"/>
    </row>
    <row r="62" spans="1:20" ht="15.75" customHeight="1">
      <c r="A62" s="1245">
        <v>21</v>
      </c>
      <c r="B62" s="1333" t="str">
        <f>B48</f>
        <v>Ｒ７</v>
      </c>
      <c r="C62" s="1335"/>
      <c r="D62" s="1336"/>
      <c r="E62" s="1339"/>
      <c r="F62" s="1340"/>
      <c r="G62" s="1341"/>
      <c r="H62" s="1207"/>
      <c r="I62" s="1208"/>
      <c r="J62" s="1208"/>
      <c r="K62" s="1208"/>
      <c r="L62" s="1208"/>
      <c r="M62" s="1208"/>
      <c r="N62" s="1208"/>
      <c r="O62" s="1209"/>
      <c r="P62" s="1347"/>
      <c r="Q62" s="1345" t="s">
        <v>180</v>
      </c>
      <c r="R62" s="81"/>
      <c r="S62" s="109" t="s">
        <v>435</v>
      </c>
    </row>
    <row r="63" spans="1:20" ht="15.75" customHeight="1">
      <c r="A63" s="1248"/>
      <c r="B63" s="1334"/>
      <c r="C63" s="1337"/>
      <c r="D63" s="1338"/>
      <c r="E63" s="1342"/>
      <c r="F63" s="1343"/>
      <c r="G63" s="1344"/>
      <c r="H63" s="1213"/>
      <c r="I63" s="1214"/>
      <c r="J63" s="1214"/>
      <c r="K63" s="1214"/>
      <c r="L63" s="1214"/>
      <c r="M63" s="1214"/>
      <c r="N63" s="1214"/>
      <c r="O63" s="1215"/>
      <c r="P63" s="1229"/>
      <c r="Q63" s="1346"/>
      <c r="R63" s="81"/>
      <c r="S63" s="109" t="s">
        <v>436</v>
      </c>
    </row>
    <row r="64" spans="1:20" ht="15.75" customHeight="1">
      <c r="A64" s="1251">
        <v>22</v>
      </c>
      <c r="B64" s="1333" t="str">
        <f>B62</f>
        <v>Ｒ７</v>
      </c>
      <c r="C64" s="1335"/>
      <c r="D64" s="1336"/>
      <c r="E64" s="1339"/>
      <c r="F64" s="1340"/>
      <c r="G64" s="1341"/>
      <c r="H64" s="1207"/>
      <c r="I64" s="1208"/>
      <c r="J64" s="1208"/>
      <c r="K64" s="1208"/>
      <c r="L64" s="1208"/>
      <c r="M64" s="1208"/>
      <c r="N64" s="1208"/>
      <c r="O64" s="1209"/>
      <c r="P64" s="1347"/>
      <c r="Q64" s="1345" t="s">
        <v>180</v>
      </c>
      <c r="R64" s="81"/>
    </row>
    <row r="65" spans="1:18" ht="15.75" customHeight="1">
      <c r="A65" s="1251"/>
      <c r="B65" s="1334"/>
      <c r="C65" s="1337"/>
      <c r="D65" s="1338"/>
      <c r="E65" s="1342"/>
      <c r="F65" s="1343"/>
      <c r="G65" s="1344"/>
      <c r="H65" s="1213"/>
      <c r="I65" s="1214"/>
      <c r="J65" s="1214"/>
      <c r="K65" s="1214"/>
      <c r="L65" s="1214"/>
      <c r="M65" s="1214"/>
      <c r="N65" s="1214"/>
      <c r="O65" s="1215"/>
      <c r="P65" s="1229"/>
      <c r="Q65" s="1346"/>
      <c r="R65" s="81"/>
    </row>
    <row r="66" spans="1:18" ht="15.75" customHeight="1">
      <c r="A66" s="1245">
        <v>23</v>
      </c>
      <c r="B66" s="1333" t="str">
        <f t="shared" ref="B66" si="18">B64</f>
        <v>Ｒ７</v>
      </c>
      <c r="C66" s="1335"/>
      <c r="D66" s="1336"/>
      <c r="E66" s="1339"/>
      <c r="F66" s="1340"/>
      <c r="G66" s="1341"/>
      <c r="H66" s="1207"/>
      <c r="I66" s="1208"/>
      <c r="J66" s="1208"/>
      <c r="K66" s="1208"/>
      <c r="L66" s="1208"/>
      <c r="M66" s="1208"/>
      <c r="N66" s="1208"/>
      <c r="O66" s="1209"/>
      <c r="P66" s="1347"/>
      <c r="Q66" s="1345" t="s">
        <v>180</v>
      </c>
      <c r="R66" s="81"/>
    </row>
    <row r="67" spans="1:18" ht="15.75" customHeight="1">
      <c r="A67" s="1248"/>
      <c r="B67" s="1334"/>
      <c r="C67" s="1337"/>
      <c r="D67" s="1338"/>
      <c r="E67" s="1342"/>
      <c r="F67" s="1343"/>
      <c r="G67" s="1344"/>
      <c r="H67" s="1213"/>
      <c r="I67" s="1214"/>
      <c r="J67" s="1214"/>
      <c r="K67" s="1214"/>
      <c r="L67" s="1214"/>
      <c r="M67" s="1214"/>
      <c r="N67" s="1214"/>
      <c r="O67" s="1215"/>
      <c r="P67" s="1229"/>
      <c r="Q67" s="1346"/>
      <c r="R67" s="81"/>
    </row>
    <row r="68" spans="1:18" ht="15.75" customHeight="1">
      <c r="A68" s="1251">
        <v>24</v>
      </c>
      <c r="B68" s="1333" t="str">
        <f t="shared" ref="B68" si="19">B66</f>
        <v>Ｒ７</v>
      </c>
      <c r="C68" s="1335"/>
      <c r="D68" s="1336"/>
      <c r="E68" s="1339"/>
      <c r="F68" s="1340"/>
      <c r="G68" s="1341"/>
      <c r="H68" s="1207"/>
      <c r="I68" s="1208"/>
      <c r="J68" s="1208"/>
      <c r="K68" s="1208"/>
      <c r="L68" s="1208"/>
      <c r="M68" s="1208"/>
      <c r="N68" s="1208"/>
      <c r="O68" s="1209"/>
      <c r="P68" s="1347"/>
      <c r="Q68" s="1345" t="s">
        <v>180</v>
      </c>
      <c r="R68" s="81"/>
    </row>
    <row r="69" spans="1:18" ht="15.75" customHeight="1">
      <c r="A69" s="1251"/>
      <c r="B69" s="1334"/>
      <c r="C69" s="1337"/>
      <c r="D69" s="1338"/>
      <c r="E69" s="1342"/>
      <c r="F69" s="1343"/>
      <c r="G69" s="1344"/>
      <c r="H69" s="1213"/>
      <c r="I69" s="1214"/>
      <c r="J69" s="1214"/>
      <c r="K69" s="1214"/>
      <c r="L69" s="1214"/>
      <c r="M69" s="1214"/>
      <c r="N69" s="1214"/>
      <c r="O69" s="1215"/>
      <c r="P69" s="1229"/>
      <c r="Q69" s="1346"/>
      <c r="R69" s="81"/>
    </row>
    <row r="70" spans="1:18" ht="15.75" customHeight="1">
      <c r="A70" s="1245">
        <v>25</v>
      </c>
      <c r="B70" s="1333" t="str">
        <f t="shared" ref="B70" si="20">B68</f>
        <v>Ｒ７</v>
      </c>
      <c r="C70" s="1335"/>
      <c r="D70" s="1336"/>
      <c r="E70" s="1339"/>
      <c r="F70" s="1340"/>
      <c r="G70" s="1341"/>
      <c r="H70" s="1207"/>
      <c r="I70" s="1208"/>
      <c r="J70" s="1208"/>
      <c r="K70" s="1208"/>
      <c r="L70" s="1208"/>
      <c r="M70" s="1208"/>
      <c r="N70" s="1208"/>
      <c r="O70" s="1209"/>
      <c r="P70" s="1347"/>
      <c r="Q70" s="1345" t="s">
        <v>180</v>
      </c>
      <c r="R70" s="81"/>
    </row>
    <row r="71" spans="1:18" ht="15.75" customHeight="1">
      <c r="A71" s="1248"/>
      <c r="B71" s="1334"/>
      <c r="C71" s="1337"/>
      <c r="D71" s="1338"/>
      <c r="E71" s="1342"/>
      <c r="F71" s="1343"/>
      <c r="G71" s="1344"/>
      <c r="H71" s="1213"/>
      <c r="I71" s="1214"/>
      <c r="J71" s="1214"/>
      <c r="K71" s="1214"/>
      <c r="L71" s="1214"/>
      <c r="M71" s="1214"/>
      <c r="N71" s="1214"/>
      <c r="O71" s="1215"/>
      <c r="P71" s="1229"/>
      <c r="Q71" s="1346"/>
      <c r="R71" s="81"/>
    </row>
    <row r="72" spans="1:18" ht="15.75" customHeight="1">
      <c r="A72" s="1251">
        <v>26</v>
      </c>
      <c r="B72" s="1333" t="str">
        <f t="shared" ref="B72" si="21">B70</f>
        <v>Ｒ７</v>
      </c>
      <c r="C72" s="1335"/>
      <c r="D72" s="1336"/>
      <c r="E72" s="1339"/>
      <c r="F72" s="1340"/>
      <c r="G72" s="1341"/>
      <c r="H72" s="1207"/>
      <c r="I72" s="1208"/>
      <c r="J72" s="1208"/>
      <c r="K72" s="1208"/>
      <c r="L72" s="1208"/>
      <c r="M72" s="1208"/>
      <c r="N72" s="1208"/>
      <c r="O72" s="1209"/>
      <c r="P72" s="1347"/>
      <c r="Q72" s="1345" t="s">
        <v>180</v>
      </c>
      <c r="R72" s="81"/>
    </row>
    <row r="73" spans="1:18" ht="15.75" customHeight="1">
      <c r="A73" s="1251"/>
      <c r="B73" s="1334"/>
      <c r="C73" s="1337"/>
      <c r="D73" s="1338"/>
      <c r="E73" s="1342"/>
      <c r="F73" s="1343"/>
      <c r="G73" s="1344"/>
      <c r="H73" s="1213"/>
      <c r="I73" s="1214"/>
      <c r="J73" s="1214"/>
      <c r="K73" s="1214"/>
      <c r="L73" s="1214"/>
      <c r="M73" s="1214"/>
      <c r="N73" s="1214"/>
      <c r="O73" s="1215"/>
      <c r="P73" s="1229"/>
      <c r="Q73" s="1346"/>
      <c r="R73" s="81"/>
    </row>
    <row r="74" spans="1:18" ht="15.75" customHeight="1">
      <c r="A74" s="1245">
        <v>27</v>
      </c>
      <c r="B74" s="1333" t="str">
        <f t="shared" ref="B74" si="22">B72</f>
        <v>Ｒ７</v>
      </c>
      <c r="C74" s="1335"/>
      <c r="D74" s="1336"/>
      <c r="E74" s="1339"/>
      <c r="F74" s="1340"/>
      <c r="G74" s="1341"/>
      <c r="H74" s="1207"/>
      <c r="I74" s="1208"/>
      <c r="J74" s="1208"/>
      <c r="K74" s="1208"/>
      <c r="L74" s="1208"/>
      <c r="M74" s="1208"/>
      <c r="N74" s="1208"/>
      <c r="O74" s="1209"/>
      <c r="P74" s="1347"/>
      <c r="Q74" s="1345" t="s">
        <v>180</v>
      </c>
      <c r="R74" s="81"/>
    </row>
    <row r="75" spans="1:18" ht="15.75" customHeight="1">
      <c r="A75" s="1248"/>
      <c r="B75" s="1334"/>
      <c r="C75" s="1337"/>
      <c r="D75" s="1338"/>
      <c r="E75" s="1342"/>
      <c r="F75" s="1343"/>
      <c r="G75" s="1344"/>
      <c r="H75" s="1213"/>
      <c r="I75" s="1214"/>
      <c r="J75" s="1214"/>
      <c r="K75" s="1214"/>
      <c r="L75" s="1214"/>
      <c r="M75" s="1214"/>
      <c r="N75" s="1214"/>
      <c r="O75" s="1215"/>
      <c r="P75" s="1229"/>
      <c r="Q75" s="1346"/>
      <c r="R75" s="81"/>
    </row>
    <row r="76" spans="1:18" ht="15.75" customHeight="1">
      <c r="A76" s="1251">
        <v>28</v>
      </c>
      <c r="B76" s="1333" t="str">
        <f t="shared" ref="B76" si="23">B74</f>
        <v>Ｒ７</v>
      </c>
      <c r="C76" s="1335"/>
      <c r="D76" s="1336"/>
      <c r="E76" s="1339"/>
      <c r="F76" s="1340"/>
      <c r="G76" s="1341"/>
      <c r="H76" s="1207"/>
      <c r="I76" s="1208"/>
      <c r="J76" s="1208"/>
      <c r="K76" s="1208"/>
      <c r="L76" s="1208"/>
      <c r="M76" s="1208"/>
      <c r="N76" s="1208"/>
      <c r="O76" s="1209"/>
      <c r="P76" s="1347"/>
      <c r="Q76" s="1345" t="s">
        <v>180</v>
      </c>
      <c r="R76" s="81"/>
    </row>
    <row r="77" spans="1:18" ht="15.75" customHeight="1">
      <c r="A77" s="1251"/>
      <c r="B77" s="1334"/>
      <c r="C77" s="1337"/>
      <c r="D77" s="1338"/>
      <c r="E77" s="1342"/>
      <c r="F77" s="1343"/>
      <c r="G77" s="1344"/>
      <c r="H77" s="1213"/>
      <c r="I77" s="1214"/>
      <c r="J77" s="1214"/>
      <c r="K77" s="1214"/>
      <c r="L77" s="1214"/>
      <c r="M77" s="1214"/>
      <c r="N77" s="1214"/>
      <c r="O77" s="1215"/>
      <c r="P77" s="1229"/>
      <c r="Q77" s="1346"/>
      <c r="R77" s="81"/>
    </row>
    <row r="78" spans="1:18" ht="15.75" customHeight="1">
      <c r="A78" s="1245">
        <v>29</v>
      </c>
      <c r="B78" s="1333" t="str">
        <f t="shared" ref="B78" si="24">B76</f>
        <v>Ｒ７</v>
      </c>
      <c r="C78" s="1335"/>
      <c r="D78" s="1336"/>
      <c r="E78" s="1339"/>
      <c r="F78" s="1340"/>
      <c r="G78" s="1341"/>
      <c r="H78" s="1207"/>
      <c r="I78" s="1208"/>
      <c r="J78" s="1208"/>
      <c r="K78" s="1208"/>
      <c r="L78" s="1208"/>
      <c r="M78" s="1208"/>
      <c r="N78" s="1208"/>
      <c r="O78" s="1209"/>
      <c r="P78" s="1347"/>
      <c r="Q78" s="1345" t="s">
        <v>180</v>
      </c>
      <c r="R78" s="81"/>
    </row>
    <row r="79" spans="1:18" ht="15.75" customHeight="1">
      <c r="A79" s="1248"/>
      <c r="B79" s="1334"/>
      <c r="C79" s="1337"/>
      <c r="D79" s="1338"/>
      <c r="E79" s="1342"/>
      <c r="F79" s="1343"/>
      <c r="G79" s="1344"/>
      <c r="H79" s="1213"/>
      <c r="I79" s="1214"/>
      <c r="J79" s="1214"/>
      <c r="K79" s="1214"/>
      <c r="L79" s="1214"/>
      <c r="M79" s="1214"/>
      <c r="N79" s="1214"/>
      <c r="O79" s="1215"/>
      <c r="P79" s="1229"/>
      <c r="Q79" s="1346"/>
      <c r="R79" s="81"/>
    </row>
    <row r="80" spans="1:18" ht="15.75" customHeight="1">
      <c r="A80" s="1251">
        <v>30</v>
      </c>
      <c r="B80" s="1333" t="str">
        <f t="shared" ref="B80" si="25">B78</f>
        <v>Ｒ７</v>
      </c>
      <c r="C80" s="1335"/>
      <c r="D80" s="1336"/>
      <c r="E80" s="1339"/>
      <c r="F80" s="1340"/>
      <c r="G80" s="1341"/>
      <c r="H80" s="1207"/>
      <c r="I80" s="1208"/>
      <c r="J80" s="1208"/>
      <c r="K80" s="1208"/>
      <c r="L80" s="1208"/>
      <c r="M80" s="1208"/>
      <c r="N80" s="1208"/>
      <c r="O80" s="1209"/>
      <c r="P80" s="1347"/>
      <c r="Q80" s="1345" t="s">
        <v>180</v>
      </c>
      <c r="R80" s="81"/>
    </row>
    <row r="81" spans="1:18" ht="15.75" customHeight="1">
      <c r="A81" s="1251"/>
      <c r="B81" s="1334"/>
      <c r="C81" s="1337"/>
      <c r="D81" s="1338"/>
      <c r="E81" s="1342"/>
      <c r="F81" s="1343"/>
      <c r="G81" s="1344"/>
      <c r="H81" s="1213"/>
      <c r="I81" s="1214"/>
      <c r="J81" s="1214"/>
      <c r="K81" s="1214"/>
      <c r="L81" s="1214"/>
      <c r="M81" s="1214"/>
      <c r="N81" s="1214"/>
      <c r="O81" s="1215"/>
      <c r="P81" s="1229"/>
      <c r="Q81" s="1346"/>
      <c r="R81" s="81"/>
    </row>
    <row r="82" spans="1:18" ht="15.75" customHeight="1">
      <c r="A82" s="1245">
        <v>31</v>
      </c>
      <c r="B82" s="1333" t="str">
        <f t="shared" ref="B82" si="26">B80</f>
        <v>Ｒ７</v>
      </c>
      <c r="C82" s="1335"/>
      <c r="D82" s="1336"/>
      <c r="E82" s="1339"/>
      <c r="F82" s="1340"/>
      <c r="G82" s="1341"/>
      <c r="H82" s="1207"/>
      <c r="I82" s="1208"/>
      <c r="J82" s="1208"/>
      <c r="K82" s="1208"/>
      <c r="L82" s="1208"/>
      <c r="M82" s="1208"/>
      <c r="N82" s="1208"/>
      <c r="O82" s="1209"/>
      <c r="P82" s="1347"/>
      <c r="Q82" s="1345" t="s">
        <v>180</v>
      </c>
      <c r="R82" s="81"/>
    </row>
    <row r="83" spans="1:18" ht="15.75" customHeight="1">
      <c r="A83" s="1248"/>
      <c r="B83" s="1334"/>
      <c r="C83" s="1337"/>
      <c r="D83" s="1338"/>
      <c r="E83" s="1342"/>
      <c r="F83" s="1343"/>
      <c r="G83" s="1344"/>
      <c r="H83" s="1213"/>
      <c r="I83" s="1214"/>
      <c r="J83" s="1214"/>
      <c r="K83" s="1214"/>
      <c r="L83" s="1214"/>
      <c r="M83" s="1214"/>
      <c r="N83" s="1214"/>
      <c r="O83" s="1215"/>
      <c r="P83" s="1229"/>
      <c r="Q83" s="1346"/>
      <c r="R83" s="81"/>
    </row>
    <row r="84" spans="1:18" ht="15.75" customHeight="1">
      <c r="A84" s="1251">
        <v>32</v>
      </c>
      <c r="B84" s="1333" t="str">
        <f t="shared" ref="B84" si="27">B82</f>
        <v>Ｒ７</v>
      </c>
      <c r="C84" s="1335"/>
      <c r="D84" s="1336"/>
      <c r="E84" s="1339"/>
      <c r="F84" s="1340"/>
      <c r="G84" s="1341"/>
      <c r="H84" s="1207"/>
      <c r="I84" s="1208"/>
      <c r="J84" s="1208"/>
      <c r="K84" s="1208"/>
      <c r="L84" s="1208"/>
      <c r="M84" s="1208"/>
      <c r="N84" s="1208"/>
      <c r="O84" s="1209"/>
      <c r="P84" s="1347"/>
      <c r="Q84" s="1345" t="s">
        <v>180</v>
      </c>
      <c r="R84" s="81"/>
    </row>
    <row r="85" spans="1:18" ht="15.75" customHeight="1">
      <c r="A85" s="1251"/>
      <c r="B85" s="1334"/>
      <c r="C85" s="1337"/>
      <c r="D85" s="1338"/>
      <c r="E85" s="1342"/>
      <c r="F85" s="1343"/>
      <c r="G85" s="1344"/>
      <c r="H85" s="1213"/>
      <c r="I85" s="1214"/>
      <c r="J85" s="1214"/>
      <c r="K85" s="1214"/>
      <c r="L85" s="1214"/>
      <c r="M85" s="1214"/>
      <c r="N85" s="1214"/>
      <c r="O85" s="1215"/>
      <c r="P85" s="1229"/>
      <c r="Q85" s="1346"/>
      <c r="R85" s="81"/>
    </row>
    <row r="86" spans="1:18" ht="15.75" customHeight="1">
      <c r="A86" s="1245">
        <v>33</v>
      </c>
      <c r="B86" s="1333" t="str">
        <f t="shared" ref="B86" si="28">B84</f>
        <v>Ｒ７</v>
      </c>
      <c r="C86" s="1335"/>
      <c r="D86" s="1336"/>
      <c r="E86" s="1339"/>
      <c r="F86" s="1340"/>
      <c r="G86" s="1341"/>
      <c r="H86" s="1207"/>
      <c r="I86" s="1208"/>
      <c r="J86" s="1208"/>
      <c r="K86" s="1208"/>
      <c r="L86" s="1208"/>
      <c r="M86" s="1208"/>
      <c r="N86" s="1208"/>
      <c r="O86" s="1209"/>
      <c r="P86" s="1347"/>
      <c r="Q86" s="1345" t="s">
        <v>180</v>
      </c>
      <c r="R86" s="81"/>
    </row>
    <row r="87" spans="1:18" ht="15.75" customHeight="1">
      <c r="A87" s="1248"/>
      <c r="B87" s="1334"/>
      <c r="C87" s="1337"/>
      <c r="D87" s="1338"/>
      <c r="E87" s="1342"/>
      <c r="F87" s="1343"/>
      <c r="G87" s="1344"/>
      <c r="H87" s="1213"/>
      <c r="I87" s="1214"/>
      <c r="J87" s="1214"/>
      <c r="K87" s="1214"/>
      <c r="L87" s="1214"/>
      <c r="M87" s="1214"/>
      <c r="N87" s="1214"/>
      <c r="O87" s="1215"/>
      <c r="P87" s="1229"/>
      <c r="Q87" s="1346"/>
      <c r="R87" s="81"/>
    </row>
    <row r="88" spans="1:18" ht="15.75" customHeight="1">
      <c r="A88" s="1251">
        <v>34</v>
      </c>
      <c r="B88" s="1333" t="str">
        <f t="shared" ref="B88" si="29">B86</f>
        <v>Ｒ７</v>
      </c>
      <c r="C88" s="1335"/>
      <c r="D88" s="1336"/>
      <c r="E88" s="1339"/>
      <c r="F88" s="1340"/>
      <c r="G88" s="1341"/>
      <c r="H88" s="1207"/>
      <c r="I88" s="1208"/>
      <c r="J88" s="1208"/>
      <c r="K88" s="1208"/>
      <c r="L88" s="1208"/>
      <c r="M88" s="1208"/>
      <c r="N88" s="1208"/>
      <c r="O88" s="1209"/>
      <c r="P88" s="1347"/>
      <c r="Q88" s="1345" t="s">
        <v>180</v>
      </c>
      <c r="R88" s="81"/>
    </row>
    <row r="89" spans="1:18" ht="15.75" customHeight="1">
      <c r="A89" s="1251"/>
      <c r="B89" s="1334"/>
      <c r="C89" s="1337"/>
      <c r="D89" s="1338"/>
      <c r="E89" s="1342"/>
      <c r="F89" s="1343"/>
      <c r="G89" s="1344"/>
      <c r="H89" s="1213"/>
      <c r="I89" s="1214"/>
      <c r="J89" s="1214"/>
      <c r="K89" s="1214"/>
      <c r="L89" s="1214"/>
      <c r="M89" s="1214"/>
      <c r="N89" s="1214"/>
      <c r="O89" s="1215"/>
      <c r="P89" s="1229"/>
      <c r="Q89" s="1346"/>
      <c r="R89" s="81"/>
    </row>
    <row r="90" spans="1:18" ht="15.75" customHeight="1">
      <c r="A90" s="1245">
        <v>35</v>
      </c>
      <c r="B90" s="1333" t="str">
        <f t="shared" ref="B90" si="30">B88</f>
        <v>Ｒ７</v>
      </c>
      <c r="C90" s="1335"/>
      <c r="D90" s="1336"/>
      <c r="E90" s="1339"/>
      <c r="F90" s="1340"/>
      <c r="G90" s="1341"/>
      <c r="H90" s="1207"/>
      <c r="I90" s="1208"/>
      <c r="J90" s="1208"/>
      <c r="K90" s="1208"/>
      <c r="L90" s="1208"/>
      <c r="M90" s="1208"/>
      <c r="N90" s="1208"/>
      <c r="O90" s="1209"/>
      <c r="P90" s="1347"/>
      <c r="Q90" s="1345" t="s">
        <v>180</v>
      </c>
      <c r="R90" s="81"/>
    </row>
    <row r="91" spans="1:18" ht="15.75" customHeight="1">
      <c r="A91" s="1248"/>
      <c r="B91" s="1334"/>
      <c r="C91" s="1337"/>
      <c r="D91" s="1338"/>
      <c r="E91" s="1342"/>
      <c r="F91" s="1343"/>
      <c r="G91" s="1344"/>
      <c r="H91" s="1213"/>
      <c r="I91" s="1214"/>
      <c r="J91" s="1214"/>
      <c r="K91" s="1214"/>
      <c r="L91" s="1214"/>
      <c r="M91" s="1214"/>
      <c r="N91" s="1214"/>
      <c r="O91" s="1215"/>
      <c r="P91" s="1229"/>
      <c r="Q91" s="1346"/>
      <c r="R91" s="81"/>
    </row>
    <row r="92" spans="1:18" ht="15.75" customHeight="1">
      <c r="A92" s="1251">
        <v>36</v>
      </c>
      <c r="B92" s="1333" t="str">
        <f t="shared" ref="B92" si="31">B90</f>
        <v>Ｒ７</v>
      </c>
      <c r="C92" s="1335"/>
      <c r="D92" s="1336"/>
      <c r="E92" s="1339"/>
      <c r="F92" s="1340"/>
      <c r="G92" s="1341"/>
      <c r="H92" s="1207"/>
      <c r="I92" s="1208"/>
      <c r="J92" s="1208"/>
      <c r="K92" s="1208"/>
      <c r="L92" s="1208"/>
      <c r="M92" s="1208"/>
      <c r="N92" s="1208"/>
      <c r="O92" s="1209"/>
      <c r="P92" s="1347"/>
      <c r="Q92" s="1345" t="s">
        <v>180</v>
      </c>
      <c r="R92" s="81"/>
    </row>
    <row r="93" spans="1:18" ht="15.75" customHeight="1">
      <c r="A93" s="1251"/>
      <c r="B93" s="1334"/>
      <c r="C93" s="1337"/>
      <c r="D93" s="1338"/>
      <c r="E93" s="1342"/>
      <c r="F93" s="1343"/>
      <c r="G93" s="1344"/>
      <c r="H93" s="1213"/>
      <c r="I93" s="1214"/>
      <c r="J93" s="1214"/>
      <c r="K93" s="1214"/>
      <c r="L93" s="1214"/>
      <c r="M93" s="1214"/>
      <c r="N93" s="1214"/>
      <c r="O93" s="1215"/>
      <c r="P93" s="1229"/>
      <c r="Q93" s="1346"/>
      <c r="R93" s="81"/>
    </row>
    <row r="94" spans="1:18" ht="15.75" customHeight="1">
      <c r="A94" s="1245">
        <v>37</v>
      </c>
      <c r="B94" s="1333" t="str">
        <f t="shared" ref="B94" si="32">B92</f>
        <v>Ｒ７</v>
      </c>
      <c r="C94" s="1335"/>
      <c r="D94" s="1336"/>
      <c r="E94" s="1339"/>
      <c r="F94" s="1340"/>
      <c r="G94" s="1341"/>
      <c r="H94" s="1207"/>
      <c r="I94" s="1208"/>
      <c r="J94" s="1208"/>
      <c r="K94" s="1208"/>
      <c r="L94" s="1208"/>
      <c r="M94" s="1208"/>
      <c r="N94" s="1208"/>
      <c r="O94" s="1209"/>
      <c r="P94" s="1347"/>
      <c r="Q94" s="1345" t="s">
        <v>180</v>
      </c>
      <c r="R94" s="81"/>
    </row>
    <row r="95" spans="1:18" ht="15.75" customHeight="1">
      <c r="A95" s="1248"/>
      <c r="B95" s="1334"/>
      <c r="C95" s="1337"/>
      <c r="D95" s="1338"/>
      <c r="E95" s="1342"/>
      <c r="F95" s="1343"/>
      <c r="G95" s="1344"/>
      <c r="H95" s="1213"/>
      <c r="I95" s="1214"/>
      <c r="J95" s="1214"/>
      <c r="K95" s="1214"/>
      <c r="L95" s="1214"/>
      <c r="M95" s="1214"/>
      <c r="N95" s="1214"/>
      <c r="O95" s="1215"/>
      <c r="P95" s="1229"/>
      <c r="Q95" s="1346"/>
      <c r="R95" s="81"/>
    </row>
    <row r="96" spans="1:18" ht="15.75" customHeight="1">
      <c r="A96" s="1251">
        <v>38</v>
      </c>
      <c r="B96" s="1333" t="str">
        <f t="shared" ref="B96" si="33">B94</f>
        <v>Ｒ７</v>
      </c>
      <c r="C96" s="1335"/>
      <c r="D96" s="1336"/>
      <c r="E96" s="1339"/>
      <c r="F96" s="1340"/>
      <c r="G96" s="1341"/>
      <c r="H96" s="1207"/>
      <c r="I96" s="1208"/>
      <c r="J96" s="1208"/>
      <c r="K96" s="1208"/>
      <c r="L96" s="1208"/>
      <c r="M96" s="1208"/>
      <c r="N96" s="1208"/>
      <c r="O96" s="1209"/>
      <c r="P96" s="1347"/>
      <c r="Q96" s="1345" t="s">
        <v>180</v>
      </c>
      <c r="R96" s="81"/>
    </row>
    <row r="97" spans="1:20" ht="15.75" customHeight="1">
      <c r="A97" s="1251"/>
      <c r="B97" s="1334"/>
      <c r="C97" s="1337"/>
      <c r="D97" s="1338"/>
      <c r="E97" s="1342"/>
      <c r="F97" s="1343"/>
      <c r="G97" s="1344"/>
      <c r="H97" s="1213"/>
      <c r="I97" s="1214"/>
      <c r="J97" s="1214"/>
      <c r="K97" s="1214"/>
      <c r="L97" s="1214"/>
      <c r="M97" s="1214"/>
      <c r="N97" s="1214"/>
      <c r="O97" s="1215"/>
      <c r="P97" s="1229"/>
      <c r="Q97" s="1346"/>
      <c r="R97" s="81"/>
    </row>
    <row r="98" spans="1:20" ht="15.75" customHeight="1">
      <c r="A98" s="1245">
        <v>39</v>
      </c>
      <c r="B98" s="1333" t="str">
        <f t="shared" ref="B98" si="34">B96</f>
        <v>Ｒ７</v>
      </c>
      <c r="C98" s="1335"/>
      <c r="D98" s="1336"/>
      <c r="E98" s="1339"/>
      <c r="F98" s="1340"/>
      <c r="G98" s="1341"/>
      <c r="H98" s="1207"/>
      <c r="I98" s="1208"/>
      <c r="J98" s="1208"/>
      <c r="K98" s="1208"/>
      <c r="L98" s="1208"/>
      <c r="M98" s="1208"/>
      <c r="N98" s="1208"/>
      <c r="O98" s="1209"/>
      <c r="P98" s="1347"/>
      <c r="Q98" s="1345" t="s">
        <v>180</v>
      </c>
      <c r="R98" s="81"/>
    </row>
    <row r="99" spans="1:20" ht="15.75" customHeight="1">
      <c r="A99" s="1248"/>
      <c r="B99" s="1334"/>
      <c r="C99" s="1337"/>
      <c r="D99" s="1338"/>
      <c r="E99" s="1342"/>
      <c r="F99" s="1343"/>
      <c r="G99" s="1344"/>
      <c r="H99" s="1213"/>
      <c r="I99" s="1214"/>
      <c r="J99" s="1214"/>
      <c r="K99" s="1214"/>
      <c r="L99" s="1214"/>
      <c r="M99" s="1214"/>
      <c r="N99" s="1214"/>
      <c r="O99" s="1215"/>
      <c r="P99" s="1229"/>
      <c r="Q99" s="1346"/>
      <c r="R99" s="81"/>
    </row>
    <row r="100" spans="1:20" ht="15.75" customHeight="1">
      <c r="A100" s="1333">
        <v>40</v>
      </c>
      <c r="B100" s="1333" t="str">
        <f t="shared" ref="B100" si="35">B98</f>
        <v>Ｒ７</v>
      </c>
      <c r="C100" s="1335"/>
      <c r="D100" s="1336"/>
      <c r="E100" s="1339"/>
      <c r="F100" s="1340"/>
      <c r="G100" s="1341"/>
      <c r="H100" s="1207"/>
      <c r="I100" s="1208"/>
      <c r="J100" s="1208"/>
      <c r="K100" s="1208"/>
      <c r="L100" s="1208"/>
      <c r="M100" s="1208"/>
      <c r="N100" s="1208"/>
      <c r="O100" s="1209"/>
      <c r="P100" s="1347"/>
      <c r="Q100" s="1345" t="s">
        <v>180</v>
      </c>
      <c r="R100" s="81"/>
    </row>
    <row r="101" spans="1:20" ht="15.75" customHeight="1">
      <c r="A101" s="1334"/>
      <c r="B101" s="1334"/>
      <c r="C101" s="1337"/>
      <c r="D101" s="1338"/>
      <c r="E101" s="1342"/>
      <c r="F101" s="1343"/>
      <c r="G101" s="1344"/>
      <c r="H101" s="1213"/>
      <c r="I101" s="1214"/>
      <c r="J101" s="1214"/>
      <c r="K101" s="1214"/>
      <c r="L101" s="1214"/>
      <c r="M101" s="1214"/>
      <c r="N101" s="1214"/>
      <c r="O101" s="1215"/>
      <c r="P101" s="1229"/>
      <c r="Q101" s="1346"/>
      <c r="R101" s="81"/>
    </row>
    <row r="102" spans="1:20">
      <c r="A102" s="154" t="s">
        <v>108</v>
      </c>
      <c r="B102" s="1350" t="s">
        <v>556</v>
      </c>
      <c r="C102" s="1350"/>
      <c r="D102" s="1350"/>
      <c r="E102" s="1350"/>
      <c r="F102" s="1350"/>
      <c r="G102" s="1350"/>
      <c r="H102" s="1350"/>
      <c r="I102" s="1350"/>
      <c r="J102" s="1350"/>
      <c r="K102" s="1350"/>
      <c r="L102" s="1350"/>
      <c r="M102" s="1350"/>
      <c r="N102" s="1350"/>
      <c r="O102" s="1350"/>
      <c r="P102" s="1350"/>
      <c r="Q102" s="195"/>
      <c r="R102" s="147"/>
    </row>
    <row r="103" spans="1:20" ht="15.75" customHeight="1">
      <c r="A103" s="154" t="s">
        <v>109</v>
      </c>
      <c r="B103" s="1350" t="s">
        <v>123</v>
      </c>
      <c r="C103" s="1350"/>
      <c r="D103" s="1350"/>
      <c r="E103" s="1350"/>
      <c r="F103" s="1350"/>
      <c r="G103" s="1350"/>
      <c r="H103" s="1350"/>
      <c r="I103" s="1350"/>
      <c r="J103" s="1350"/>
      <c r="K103" s="1350"/>
      <c r="L103" s="1350"/>
      <c r="M103" s="1350"/>
      <c r="N103" s="1350"/>
      <c r="O103" s="1350"/>
      <c r="P103" s="1350"/>
      <c r="Q103" s="1350"/>
      <c r="R103" s="147"/>
    </row>
    <row r="104" spans="1:20" ht="15.75" customHeight="1">
      <c r="A104" s="155"/>
      <c r="B104" s="155"/>
      <c r="C104" s="155"/>
      <c r="D104" s="155"/>
      <c r="E104" s="155"/>
      <c r="F104" s="155"/>
      <c r="G104" s="155"/>
      <c r="H104" s="155"/>
      <c r="I104" s="155"/>
      <c r="J104" s="155"/>
      <c r="K104" s="155"/>
      <c r="L104" s="155"/>
      <c r="M104" s="155"/>
      <c r="N104" s="155"/>
      <c r="O104" s="155"/>
      <c r="P104" s="155"/>
      <c r="Q104" s="155"/>
    </row>
    <row r="105" spans="1:20" ht="15.75" customHeight="1">
      <c r="A105" s="943" t="str">
        <f>CONCATENATE("（様式-",INDEX(発注者入力シート!$B$27:$G$31,MATCH(発注者入力シート!L6,発注者入力シート!$C$27:$C$31,0),4),"-２）")</f>
        <v>（様式-２-２）</v>
      </c>
      <c r="B105" s="943"/>
      <c r="C105" s="943"/>
      <c r="D105" s="943"/>
      <c r="E105" s="943"/>
      <c r="F105" s="943"/>
      <c r="Q105" s="141" t="s">
        <v>813</v>
      </c>
      <c r="R105" s="141"/>
      <c r="S105" s="3" t="s">
        <v>429</v>
      </c>
    </row>
    <row r="106" spans="1:20" ht="15.75" customHeight="1">
      <c r="A106" s="943" t="str">
        <f>CONCATENATE("評価項目",INDEX(発注者入力シート!$B$27:$G$31,MATCH(発注者入力シート!L6,発注者入力シート!$C$27:$C$31,0),5),"-",INDEX(発注者入力シート!$B$27:$G$31,MATCH(発注者入力シート!L6,発注者入力シート!$C$27:$C$31,0),6))</f>
        <v>評価項目（１）-①</v>
      </c>
      <c r="B106" s="943"/>
      <c r="C106" s="943"/>
      <c r="D106" s="943"/>
      <c r="E106" s="943"/>
      <c r="Q106" s="141" t="str">
        <f>Q2</f>
        <v>【令和７年度完成工事分】</v>
      </c>
      <c r="S106" s="3" t="s">
        <v>430</v>
      </c>
    </row>
    <row r="107" spans="1:20" ht="15.75" customHeight="1">
      <c r="A107" s="1206" t="s">
        <v>179</v>
      </c>
      <c r="B107" s="1206"/>
      <c r="C107" s="1206"/>
      <c r="D107" s="1206"/>
      <c r="E107" s="1206"/>
      <c r="F107" s="1206"/>
      <c r="G107" s="1206"/>
      <c r="H107" s="1206"/>
      <c r="I107" s="1206"/>
      <c r="J107" s="1206"/>
      <c r="K107" s="1206"/>
      <c r="L107" s="1206"/>
      <c r="M107" s="1206"/>
      <c r="N107" s="1206"/>
      <c r="O107" s="1206"/>
      <c r="P107" s="1206"/>
      <c r="Q107" s="1206"/>
      <c r="R107" s="142"/>
      <c r="S107" s="107"/>
      <c r="T107" s="3" t="s">
        <v>437</v>
      </c>
    </row>
    <row r="108" spans="1:20" ht="15.75" customHeight="1">
      <c r="A108" s="142"/>
      <c r="B108" s="142"/>
      <c r="C108" s="142"/>
      <c r="D108" s="142"/>
      <c r="E108" s="142"/>
      <c r="F108" s="142"/>
      <c r="G108" s="142"/>
      <c r="H108" s="142"/>
      <c r="I108" s="142"/>
      <c r="J108" s="142"/>
      <c r="K108" s="142"/>
      <c r="L108" s="142"/>
      <c r="M108" s="142"/>
      <c r="N108" s="142"/>
      <c r="O108" s="142"/>
      <c r="P108" s="142"/>
      <c r="Q108" s="142"/>
      <c r="R108" s="142"/>
      <c r="S108" s="102"/>
      <c r="T108" s="3" t="s">
        <v>432</v>
      </c>
    </row>
    <row r="109" spans="1:20" ht="15.75" customHeight="1">
      <c r="D109" s="1203" t="s">
        <v>880</v>
      </c>
      <c r="E109" s="1203"/>
      <c r="F109" s="1202" t="str">
        <f>IF(企業入力シート!C5="","",企業入力シート!C5)</f>
        <v>○○共同企業体</v>
      </c>
      <c r="G109" s="1202"/>
      <c r="H109" s="1202"/>
      <c r="I109" s="1202"/>
      <c r="J109" s="1202"/>
      <c r="K109" s="1202"/>
      <c r="L109" s="1202"/>
      <c r="M109" s="1202"/>
      <c r="N109" s="1202"/>
      <c r="O109" s="1202"/>
      <c r="P109" s="1202"/>
      <c r="Q109" s="1202"/>
      <c r="R109" s="2"/>
    </row>
    <row r="110" spans="1:20" ht="15.75" customHeight="1">
      <c r="D110" s="1332" t="s">
        <v>883</v>
      </c>
      <c r="E110" s="1332"/>
      <c r="F110" s="1202" t="str">
        <f>IF(企業入力シート!C48="","",企業入力シート!C48)</f>
        <v>△△建設</v>
      </c>
      <c r="G110" s="1202"/>
      <c r="H110" s="1202"/>
      <c r="I110" s="1202"/>
      <c r="J110" s="1202"/>
      <c r="K110" s="1202"/>
      <c r="L110" s="1202"/>
      <c r="M110" s="1202"/>
      <c r="N110" s="1202"/>
      <c r="O110" s="1202"/>
      <c r="P110" s="1202"/>
      <c r="Q110" s="1202"/>
      <c r="S110" s="3" t="s">
        <v>433</v>
      </c>
    </row>
    <row r="111" spans="1:20" ht="15.75" customHeight="1">
      <c r="S111" s="104"/>
      <c r="T111" s="3" t="s">
        <v>434</v>
      </c>
    </row>
    <row r="112" spans="1:20" ht="15.75" customHeight="1">
      <c r="A112" s="143" t="s">
        <v>21</v>
      </c>
      <c r="B112" s="144" t="s">
        <v>23</v>
      </c>
      <c r="C112" s="1246" t="s">
        <v>25</v>
      </c>
      <c r="D112" s="1246"/>
      <c r="E112" s="1245" t="s">
        <v>26</v>
      </c>
      <c r="F112" s="1246"/>
      <c r="G112" s="1247"/>
      <c r="H112" s="1245" t="s">
        <v>27</v>
      </c>
      <c r="I112" s="1246"/>
      <c r="J112" s="1246"/>
      <c r="K112" s="1246"/>
      <c r="L112" s="1246"/>
      <c r="M112" s="1246"/>
      <c r="N112" s="1246"/>
      <c r="O112" s="1247"/>
      <c r="P112" s="1245" t="s">
        <v>112</v>
      </c>
      <c r="Q112" s="1247"/>
      <c r="R112" s="81"/>
      <c r="S112" s="105"/>
      <c r="T112" s="3" t="s">
        <v>432</v>
      </c>
    </row>
    <row r="113" spans="1:19" ht="15.75" customHeight="1">
      <c r="A113" s="145" t="s">
        <v>22</v>
      </c>
      <c r="B113" s="146" t="s">
        <v>24</v>
      </c>
      <c r="C113" s="936"/>
      <c r="D113" s="936"/>
      <c r="E113" s="1351" t="s">
        <v>828</v>
      </c>
      <c r="F113" s="1352"/>
      <c r="G113" s="1353"/>
      <c r="H113" s="1248"/>
      <c r="I113" s="1249"/>
      <c r="J113" s="1249"/>
      <c r="K113" s="1249"/>
      <c r="L113" s="1249"/>
      <c r="M113" s="1249"/>
      <c r="N113" s="1249"/>
      <c r="O113" s="1250"/>
      <c r="P113" s="1251" t="s">
        <v>111</v>
      </c>
      <c r="Q113" s="1252"/>
      <c r="R113" s="81"/>
    </row>
    <row r="114" spans="1:19" ht="15.75" customHeight="1">
      <c r="A114" s="1245">
        <v>41</v>
      </c>
      <c r="B114" s="1333" t="str">
        <f>B100</f>
        <v>Ｒ７</v>
      </c>
      <c r="C114" s="1335"/>
      <c r="D114" s="1336"/>
      <c r="E114" s="1339"/>
      <c r="F114" s="1340"/>
      <c r="G114" s="1341"/>
      <c r="H114" s="1207"/>
      <c r="I114" s="1208"/>
      <c r="J114" s="1208"/>
      <c r="K114" s="1208"/>
      <c r="L114" s="1208"/>
      <c r="M114" s="1208"/>
      <c r="N114" s="1208"/>
      <c r="O114" s="1209"/>
      <c r="P114" s="1347"/>
      <c r="Q114" s="1345" t="s">
        <v>180</v>
      </c>
      <c r="R114" s="81"/>
      <c r="S114" s="109" t="s">
        <v>435</v>
      </c>
    </row>
    <row r="115" spans="1:19" ht="15.75" customHeight="1">
      <c r="A115" s="1248"/>
      <c r="B115" s="1334"/>
      <c r="C115" s="1337"/>
      <c r="D115" s="1338"/>
      <c r="E115" s="1342"/>
      <c r="F115" s="1343"/>
      <c r="G115" s="1344"/>
      <c r="H115" s="1213"/>
      <c r="I115" s="1214"/>
      <c r="J115" s="1214"/>
      <c r="K115" s="1214"/>
      <c r="L115" s="1214"/>
      <c r="M115" s="1214"/>
      <c r="N115" s="1214"/>
      <c r="O115" s="1215"/>
      <c r="P115" s="1229"/>
      <c r="Q115" s="1346"/>
      <c r="R115" s="81"/>
      <c r="S115" s="109" t="s">
        <v>436</v>
      </c>
    </row>
    <row r="116" spans="1:19" ht="15.75" customHeight="1">
      <c r="A116" s="1251">
        <v>42</v>
      </c>
      <c r="B116" s="1333" t="str">
        <f>B114</f>
        <v>Ｒ７</v>
      </c>
      <c r="C116" s="1335"/>
      <c r="D116" s="1336"/>
      <c r="E116" s="1339"/>
      <c r="F116" s="1340"/>
      <c r="G116" s="1341"/>
      <c r="H116" s="1207"/>
      <c r="I116" s="1208"/>
      <c r="J116" s="1208"/>
      <c r="K116" s="1208"/>
      <c r="L116" s="1208"/>
      <c r="M116" s="1208"/>
      <c r="N116" s="1208"/>
      <c r="O116" s="1209"/>
      <c r="P116" s="1347"/>
      <c r="Q116" s="1345" t="s">
        <v>180</v>
      </c>
      <c r="R116" s="81"/>
    </row>
    <row r="117" spans="1:19" ht="15.75" customHeight="1">
      <c r="A117" s="1251"/>
      <c r="B117" s="1334"/>
      <c r="C117" s="1337"/>
      <c r="D117" s="1338"/>
      <c r="E117" s="1342"/>
      <c r="F117" s="1343"/>
      <c r="G117" s="1344"/>
      <c r="H117" s="1213"/>
      <c r="I117" s="1214"/>
      <c r="J117" s="1214"/>
      <c r="K117" s="1214"/>
      <c r="L117" s="1214"/>
      <c r="M117" s="1214"/>
      <c r="N117" s="1214"/>
      <c r="O117" s="1215"/>
      <c r="P117" s="1229"/>
      <c r="Q117" s="1346"/>
      <c r="R117" s="81"/>
    </row>
    <row r="118" spans="1:19" ht="15.75" customHeight="1">
      <c r="A118" s="1245">
        <v>43</v>
      </c>
      <c r="B118" s="1333" t="str">
        <f t="shared" ref="B118" si="36">B116</f>
        <v>Ｒ７</v>
      </c>
      <c r="C118" s="1335"/>
      <c r="D118" s="1336"/>
      <c r="E118" s="1339"/>
      <c r="F118" s="1340"/>
      <c r="G118" s="1341"/>
      <c r="H118" s="1207"/>
      <c r="I118" s="1208"/>
      <c r="J118" s="1208"/>
      <c r="K118" s="1208"/>
      <c r="L118" s="1208"/>
      <c r="M118" s="1208"/>
      <c r="N118" s="1208"/>
      <c r="O118" s="1209"/>
      <c r="P118" s="1347"/>
      <c r="Q118" s="1345" t="s">
        <v>180</v>
      </c>
      <c r="R118" s="81"/>
    </row>
    <row r="119" spans="1:19" ht="15.75" customHeight="1">
      <c r="A119" s="1248"/>
      <c r="B119" s="1334"/>
      <c r="C119" s="1337"/>
      <c r="D119" s="1338"/>
      <c r="E119" s="1342"/>
      <c r="F119" s="1343"/>
      <c r="G119" s="1344"/>
      <c r="H119" s="1213"/>
      <c r="I119" s="1214"/>
      <c r="J119" s="1214"/>
      <c r="K119" s="1214"/>
      <c r="L119" s="1214"/>
      <c r="M119" s="1214"/>
      <c r="N119" s="1214"/>
      <c r="O119" s="1215"/>
      <c r="P119" s="1229"/>
      <c r="Q119" s="1346"/>
      <c r="R119" s="81"/>
    </row>
    <row r="120" spans="1:19" ht="15.75" customHeight="1">
      <c r="A120" s="1251">
        <v>44</v>
      </c>
      <c r="B120" s="1333" t="str">
        <f t="shared" ref="B120" si="37">B118</f>
        <v>Ｒ７</v>
      </c>
      <c r="C120" s="1335"/>
      <c r="D120" s="1336"/>
      <c r="E120" s="1339"/>
      <c r="F120" s="1340"/>
      <c r="G120" s="1341"/>
      <c r="H120" s="1207"/>
      <c r="I120" s="1208"/>
      <c r="J120" s="1208"/>
      <c r="K120" s="1208"/>
      <c r="L120" s="1208"/>
      <c r="M120" s="1208"/>
      <c r="N120" s="1208"/>
      <c r="O120" s="1209"/>
      <c r="P120" s="1347"/>
      <c r="Q120" s="1345" t="s">
        <v>180</v>
      </c>
      <c r="R120" s="81"/>
    </row>
    <row r="121" spans="1:19" ht="15.75" customHeight="1">
      <c r="A121" s="1251"/>
      <c r="B121" s="1334"/>
      <c r="C121" s="1337"/>
      <c r="D121" s="1338"/>
      <c r="E121" s="1342"/>
      <c r="F121" s="1343"/>
      <c r="G121" s="1344"/>
      <c r="H121" s="1213"/>
      <c r="I121" s="1214"/>
      <c r="J121" s="1214"/>
      <c r="K121" s="1214"/>
      <c r="L121" s="1214"/>
      <c r="M121" s="1214"/>
      <c r="N121" s="1214"/>
      <c r="O121" s="1215"/>
      <c r="P121" s="1229"/>
      <c r="Q121" s="1346"/>
      <c r="R121" s="81"/>
    </row>
    <row r="122" spans="1:19" ht="15.75" customHeight="1">
      <c r="A122" s="1245">
        <v>45</v>
      </c>
      <c r="B122" s="1333" t="str">
        <f t="shared" ref="B122" si="38">B120</f>
        <v>Ｒ７</v>
      </c>
      <c r="C122" s="1335"/>
      <c r="D122" s="1336"/>
      <c r="E122" s="1339"/>
      <c r="F122" s="1340"/>
      <c r="G122" s="1341"/>
      <c r="H122" s="1207"/>
      <c r="I122" s="1208"/>
      <c r="J122" s="1208"/>
      <c r="K122" s="1208"/>
      <c r="L122" s="1208"/>
      <c r="M122" s="1208"/>
      <c r="N122" s="1208"/>
      <c r="O122" s="1209"/>
      <c r="P122" s="1347"/>
      <c r="Q122" s="1345" t="s">
        <v>180</v>
      </c>
      <c r="R122" s="81"/>
    </row>
    <row r="123" spans="1:19" ht="15.75" customHeight="1">
      <c r="A123" s="1248"/>
      <c r="B123" s="1334"/>
      <c r="C123" s="1337"/>
      <c r="D123" s="1338"/>
      <c r="E123" s="1342"/>
      <c r="F123" s="1343"/>
      <c r="G123" s="1344"/>
      <c r="H123" s="1213"/>
      <c r="I123" s="1214"/>
      <c r="J123" s="1214"/>
      <c r="K123" s="1214"/>
      <c r="L123" s="1214"/>
      <c r="M123" s="1214"/>
      <c r="N123" s="1214"/>
      <c r="O123" s="1215"/>
      <c r="P123" s="1229"/>
      <c r="Q123" s="1346"/>
      <c r="R123" s="81"/>
    </row>
    <row r="124" spans="1:19" ht="15.75" customHeight="1">
      <c r="A124" s="1251">
        <v>46</v>
      </c>
      <c r="B124" s="1333" t="str">
        <f t="shared" ref="B124" si="39">B122</f>
        <v>Ｒ７</v>
      </c>
      <c r="C124" s="1335"/>
      <c r="D124" s="1336"/>
      <c r="E124" s="1339"/>
      <c r="F124" s="1340"/>
      <c r="G124" s="1341"/>
      <c r="H124" s="1207"/>
      <c r="I124" s="1208"/>
      <c r="J124" s="1208"/>
      <c r="K124" s="1208"/>
      <c r="L124" s="1208"/>
      <c r="M124" s="1208"/>
      <c r="N124" s="1208"/>
      <c r="O124" s="1209"/>
      <c r="P124" s="1347"/>
      <c r="Q124" s="1345" t="s">
        <v>180</v>
      </c>
      <c r="R124" s="81"/>
    </row>
    <row r="125" spans="1:19" ht="15.75" customHeight="1">
      <c r="A125" s="1251"/>
      <c r="B125" s="1334"/>
      <c r="C125" s="1337"/>
      <c r="D125" s="1338"/>
      <c r="E125" s="1342"/>
      <c r="F125" s="1343"/>
      <c r="G125" s="1344"/>
      <c r="H125" s="1213"/>
      <c r="I125" s="1214"/>
      <c r="J125" s="1214"/>
      <c r="K125" s="1214"/>
      <c r="L125" s="1214"/>
      <c r="M125" s="1214"/>
      <c r="N125" s="1214"/>
      <c r="O125" s="1215"/>
      <c r="P125" s="1229"/>
      <c r="Q125" s="1346"/>
      <c r="R125" s="81"/>
    </row>
    <row r="126" spans="1:19" ht="15.75" customHeight="1">
      <c r="A126" s="1245">
        <v>47</v>
      </c>
      <c r="B126" s="1333" t="str">
        <f t="shared" ref="B126" si="40">B124</f>
        <v>Ｒ７</v>
      </c>
      <c r="C126" s="1335"/>
      <c r="D126" s="1336"/>
      <c r="E126" s="1339"/>
      <c r="F126" s="1340"/>
      <c r="G126" s="1341"/>
      <c r="H126" s="1207"/>
      <c r="I126" s="1208"/>
      <c r="J126" s="1208"/>
      <c r="K126" s="1208"/>
      <c r="L126" s="1208"/>
      <c r="M126" s="1208"/>
      <c r="N126" s="1208"/>
      <c r="O126" s="1209"/>
      <c r="P126" s="1347"/>
      <c r="Q126" s="1345" t="s">
        <v>180</v>
      </c>
      <c r="R126" s="81"/>
    </row>
    <row r="127" spans="1:19" ht="15.75" customHeight="1">
      <c r="A127" s="1248"/>
      <c r="B127" s="1334"/>
      <c r="C127" s="1337"/>
      <c r="D127" s="1338"/>
      <c r="E127" s="1342"/>
      <c r="F127" s="1343"/>
      <c r="G127" s="1344"/>
      <c r="H127" s="1213"/>
      <c r="I127" s="1214"/>
      <c r="J127" s="1214"/>
      <c r="K127" s="1214"/>
      <c r="L127" s="1214"/>
      <c r="M127" s="1214"/>
      <c r="N127" s="1214"/>
      <c r="O127" s="1215"/>
      <c r="P127" s="1229"/>
      <c r="Q127" s="1346"/>
      <c r="R127" s="81"/>
    </row>
    <row r="128" spans="1:19" ht="15.75" customHeight="1">
      <c r="A128" s="1251">
        <v>48</v>
      </c>
      <c r="B128" s="1333" t="str">
        <f t="shared" ref="B128" si="41">B126</f>
        <v>Ｒ７</v>
      </c>
      <c r="C128" s="1335"/>
      <c r="D128" s="1336"/>
      <c r="E128" s="1339"/>
      <c r="F128" s="1340"/>
      <c r="G128" s="1341"/>
      <c r="H128" s="1207"/>
      <c r="I128" s="1208"/>
      <c r="J128" s="1208"/>
      <c r="K128" s="1208"/>
      <c r="L128" s="1208"/>
      <c r="M128" s="1208"/>
      <c r="N128" s="1208"/>
      <c r="O128" s="1209"/>
      <c r="P128" s="1347"/>
      <c r="Q128" s="1345" t="s">
        <v>180</v>
      </c>
      <c r="R128" s="81"/>
    </row>
    <row r="129" spans="1:18" ht="15.75" customHeight="1">
      <c r="A129" s="1251"/>
      <c r="B129" s="1334"/>
      <c r="C129" s="1337"/>
      <c r="D129" s="1338"/>
      <c r="E129" s="1342"/>
      <c r="F129" s="1343"/>
      <c r="G129" s="1344"/>
      <c r="H129" s="1213"/>
      <c r="I129" s="1214"/>
      <c r="J129" s="1214"/>
      <c r="K129" s="1214"/>
      <c r="L129" s="1214"/>
      <c r="M129" s="1214"/>
      <c r="N129" s="1214"/>
      <c r="O129" s="1215"/>
      <c r="P129" s="1229"/>
      <c r="Q129" s="1346"/>
      <c r="R129" s="81"/>
    </row>
    <row r="130" spans="1:18" ht="15.75" customHeight="1">
      <c r="A130" s="1245">
        <v>49</v>
      </c>
      <c r="B130" s="1333" t="str">
        <f t="shared" ref="B130" si="42">B128</f>
        <v>Ｒ７</v>
      </c>
      <c r="C130" s="1335"/>
      <c r="D130" s="1336"/>
      <c r="E130" s="1339"/>
      <c r="F130" s="1340"/>
      <c r="G130" s="1341"/>
      <c r="H130" s="1207"/>
      <c r="I130" s="1208"/>
      <c r="J130" s="1208"/>
      <c r="K130" s="1208"/>
      <c r="L130" s="1208"/>
      <c r="M130" s="1208"/>
      <c r="N130" s="1208"/>
      <c r="O130" s="1209"/>
      <c r="P130" s="1347"/>
      <c r="Q130" s="1345" t="s">
        <v>180</v>
      </c>
      <c r="R130" s="81"/>
    </row>
    <row r="131" spans="1:18" ht="15.75" customHeight="1">
      <c r="A131" s="1248"/>
      <c r="B131" s="1334"/>
      <c r="C131" s="1337"/>
      <c r="D131" s="1338"/>
      <c r="E131" s="1342"/>
      <c r="F131" s="1343"/>
      <c r="G131" s="1344"/>
      <c r="H131" s="1213"/>
      <c r="I131" s="1214"/>
      <c r="J131" s="1214"/>
      <c r="K131" s="1214"/>
      <c r="L131" s="1214"/>
      <c r="M131" s="1214"/>
      <c r="N131" s="1214"/>
      <c r="O131" s="1215"/>
      <c r="P131" s="1229"/>
      <c r="Q131" s="1346"/>
      <c r="R131" s="81"/>
    </row>
    <row r="132" spans="1:18" ht="15.75" customHeight="1">
      <c r="A132" s="1251">
        <v>50</v>
      </c>
      <c r="B132" s="1333" t="str">
        <f t="shared" ref="B132" si="43">B130</f>
        <v>Ｒ７</v>
      </c>
      <c r="C132" s="1335"/>
      <c r="D132" s="1336"/>
      <c r="E132" s="1339"/>
      <c r="F132" s="1340"/>
      <c r="G132" s="1341"/>
      <c r="H132" s="1207"/>
      <c r="I132" s="1208"/>
      <c r="J132" s="1208"/>
      <c r="K132" s="1208"/>
      <c r="L132" s="1208"/>
      <c r="M132" s="1208"/>
      <c r="N132" s="1208"/>
      <c r="O132" s="1209"/>
      <c r="P132" s="1347"/>
      <c r="Q132" s="1345" t="s">
        <v>180</v>
      </c>
      <c r="R132" s="81"/>
    </row>
    <row r="133" spans="1:18" ht="15.75" customHeight="1">
      <c r="A133" s="1251"/>
      <c r="B133" s="1334"/>
      <c r="C133" s="1337"/>
      <c r="D133" s="1338"/>
      <c r="E133" s="1342"/>
      <c r="F133" s="1343"/>
      <c r="G133" s="1344"/>
      <c r="H133" s="1213"/>
      <c r="I133" s="1214"/>
      <c r="J133" s="1214"/>
      <c r="K133" s="1214"/>
      <c r="L133" s="1214"/>
      <c r="M133" s="1214"/>
      <c r="N133" s="1214"/>
      <c r="O133" s="1215"/>
      <c r="P133" s="1229"/>
      <c r="Q133" s="1346"/>
      <c r="R133" s="81"/>
    </row>
    <row r="134" spans="1:18" ht="15.75" customHeight="1">
      <c r="A134" s="1245">
        <v>51</v>
      </c>
      <c r="B134" s="1333" t="str">
        <f t="shared" ref="B134" si="44">B132</f>
        <v>Ｒ７</v>
      </c>
      <c r="C134" s="1335"/>
      <c r="D134" s="1336"/>
      <c r="E134" s="1339"/>
      <c r="F134" s="1340"/>
      <c r="G134" s="1341"/>
      <c r="H134" s="1207"/>
      <c r="I134" s="1208"/>
      <c r="J134" s="1208"/>
      <c r="K134" s="1208"/>
      <c r="L134" s="1208"/>
      <c r="M134" s="1208"/>
      <c r="N134" s="1208"/>
      <c r="O134" s="1209"/>
      <c r="P134" s="1347"/>
      <c r="Q134" s="1345" t="s">
        <v>180</v>
      </c>
      <c r="R134" s="81"/>
    </row>
    <row r="135" spans="1:18" ht="15.75" customHeight="1">
      <c r="A135" s="1248"/>
      <c r="B135" s="1334"/>
      <c r="C135" s="1337"/>
      <c r="D135" s="1338"/>
      <c r="E135" s="1342"/>
      <c r="F135" s="1343"/>
      <c r="G135" s="1344"/>
      <c r="H135" s="1213"/>
      <c r="I135" s="1214"/>
      <c r="J135" s="1214"/>
      <c r="K135" s="1214"/>
      <c r="L135" s="1214"/>
      <c r="M135" s="1214"/>
      <c r="N135" s="1214"/>
      <c r="O135" s="1215"/>
      <c r="P135" s="1229"/>
      <c r="Q135" s="1346"/>
      <c r="R135" s="81"/>
    </row>
    <row r="136" spans="1:18" ht="15.75" customHeight="1">
      <c r="A136" s="1251">
        <v>52</v>
      </c>
      <c r="B136" s="1333" t="str">
        <f t="shared" ref="B136" si="45">B134</f>
        <v>Ｒ７</v>
      </c>
      <c r="C136" s="1335"/>
      <c r="D136" s="1336"/>
      <c r="E136" s="1339"/>
      <c r="F136" s="1340"/>
      <c r="G136" s="1341"/>
      <c r="H136" s="1207"/>
      <c r="I136" s="1208"/>
      <c r="J136" s="1208"/>
      <c r="K136" s="1208"/>
      <c r="L136" s="1208"/>
      <c r="M136" s="1208"/>
      <c r="N136" s="1208"/>
      <c r="O136" s="1209"/>
      <c r="P136" s="1347"/>
      <c r="Q136" s="1345" t="s">
        <v>180</v>
      </c>
      <c r="R136" s="81"/>
    </row>
    <row r="137" spans="1:18" ht="15.75" customHeight="1">
      <c r="A137" s="1251"/>
      <c r="B137" s="1334"/>
      <c r="C137" s="1337"/>
      <c r="D137" s="1338"/>
      <c r="E137" s="1342"/>
      <c r="F137" s="1343"/>
      <c r="G137" s="1344"/>
      <c r="H137" s="1213"/>
      <c r="I137" s="1214"/>
      <c r="J137" s="1214"/>
      <c r="K137" s="1214"/>
      <c r="L137" s="1214"/>
      <c r="M137" s="1214"/>
      <c r="N137" s="1214"/>
      <c r="O137" s="1215"/>
      <c r="P137" s="1229"/>
      <c r="Q137" s="1346"/>
      <c r="R137" s="81"/>
    </row>
    <row r="138" spans="1:18" ht="15.75" customHeight="1">
      <c r="A138" s="1245">
        <v>53</v>
      </c>
      <c r="B138" s="1333" t="str">
        <f t="shared" ref="B138" si="46">B136</f>
        <v>Ｒ７</v>
      </c>
      <c r="C138" s="1335"/>
      <c r="D138" s="1336"/>
      <c r="E138" s="1339"/>
      <c r="F138" s="1340"/>
      <c r="G138" s="1341"/>
      <c r="H138" s="1207"/>
      <c r="I138" s="1208"/>
      <c r="J138" s="1208"/>
      <c r="K138" s="1208"/>
      <c r="L138" s="1208"/>
      <c r="M138" s="1208"/>
      <c r="N138" s="1208"/>
      <c r="O138" s="1209"/>
      <c r="P138" s="1347"/>
      <c r="Q138" s="1345" t="s">
        <v>180</v>
      </c>
      <c r="R138" s="81"/>
    </row>
    <row r="139" spans="1:18" ht="15.75" customHeight="1">
      <c r="A139" s="1248"/>
      <c r="B139" s="1334"/>
      <c r="C139" s="1337"/>
      <c r="D139" s="1338"/>
      <c r="E139" s="1342"/>
      <c r="F139" s="1343"/>
      <c r="G139" s="1344"/>
      <c r="H139" s="1213"/>
      <c r="I139" s="1214"/>
      <c r="J139" s="1214"/>
      <c r="K139" s="1214"/>
      <c r="L139" s="1214"/>
      <c r="M139" s="1214"/>
      <c r="N139" s="1214"/>
      <c r="O139" s="1215"/>
      <c r="P139" s="1229"/>
      <c r="Q139" s="1346"/>
      <c r="R139" s="81"/>
    </row>
    <row r="140" spans="1:18" ht="15.75" customHeight="1">
      <c r="A140" s="1251">
        <v>54</v>
      </c>
      <c r="B140" s="1333" t="str">
        <f t="shared" ref="B140" si="47">B138</f>
        <v>Ｒ７</v>
      </c>
      <c r="C140" s="1335"/>
      <c r="D140" s="1336"/>
      <c r="E140" s="1339"/>
      <c r="F140" s="1340"/>
      <c r="G140" s="1341"/>
      <c r="H140" s="1207"/>
      <c r="I140" s="1208"/>
      <c r="J140" s="1208"/>
      <c r="K140" s="1208"/>
      <c r="L140" s="1208"/>
      <c r="M140" s="1208"/>
      <c r="N140" s="1208"/>
      <c r="O140" s="1209"/>
      <c r="P140" s="1347"/>
      <c r="Q140" s="1345" t="s">
        <v>180</v>
      </c>
      <c r="R140" s="81"/>
    </row>
    <row r="141" spans="1:18" ht="15.75" customHeight="1">
      <c r="A141" s="1251"/>
      <c r="B141" s="1334"/>
      <c r="C141" s="1337"/>
      <c r="D141" s="1338"/>
      <c r="E141" s="1342"/>
      <c r="F141" s="1343"/>
      <c r="G141" s="1344"/>
      <c r="H141" s="1213"/>
      <c r="I141" s="1214"/>
      <c r="J141" s="1214"/>
      <c r="K141" s="1214"/>
      <c r="L141" s="1214"/>
      <c r="M141" s="1214"/>
      <c r="N141" s="1214"/>
      <c r="O141" s="1215"/>
      <c r="P141" s="1229"/>
      <c r="Q141" s="1346"/>
      <c r="R141" s="81"/>
    </row>
    <row r="142" spans="1:18" ht="15.75" customHeight="1">
      <c r="A142" s="1245">
        <v>55</v>
      </c>
      <c r="B142" s="1333" t="str">
        <f t="shared" ref="B142" si="48">B140</f>
        <v>Ｒ７</v>
      </c>
      <c r="C142" s="1335"/>
      <c r="D142" s="1336"/>
      <c r="E142" s="1339"/>
      <c r="F142" s="1340"/>
      <c r="G142" s="1341"/>
      <c r="H142" s="1207"/>
      <c r="I142" s="1208"/>
      <c r="J142" s="1208"/>
      <c r="K142" s="1208"/>
      <c r="L142" s="1208"/>
      <c r="M142" s="1208"/>
      <c r="N142" s="1208"/>
      <c r="O142" s="1209"/>
      <c r="P142" s="1347"/>
      <c r="Q142" s="1345" t="s">
        <v>180</v>
      </c>
      <c r="R142" s="81"/>
    </row>
    <row r="143" spans="1:18" ht="15.75" customHeight="1">
      <c r="A143" s="1248"/>
      <c r="B143" s="1334"/>
      <c r="C143" s="1337"/>
      <c r="D143" s="1338"/>
      <c r="E143" s="1342"/>
      <c r="F143" s="1343"/>
      <c r="G143" s="1344"/>
      <c r="H143" s="1213"/>
      <c r="I143" s="1214"/>
      <c r="J143" s="1214"/>
      <c r="K143" s="1214"/>
      <c r="L143" s="1214"/>
      <c r="M143" s="1214"/>
      <c r="N143" s="1214"/>
      <c r="O143" s="1215"/>
      <c r="P143" s="1229"/>
      <c r="Q143" s="1346"/>
      <c r="R143" s="81"/>
    </row>
    <row r="144" spans="1:18" ht="15.75" customHeight="1">
      <c r="A144" s="1251">
        <v>56</v>
      </c>
      <c r="B144" s="1333" t="str">
        <f t="shared" ref="B144" si="49">B142</f>
        <v>Ｒ７</v>
      </c>
      <c r="C144" s="1335"/>
      <c r="D144" s="1336"/>
      <c r="E144" s="1339"/>
      <c r="F144" s="1340"/>
      <c r="G144" s="1341"/>
      <c r="H144" s="1207"/>
      <c r="I144" s="1208"/>
      <c r="J144" s="1208"/>
      <c r="K144" s="1208"/>
      <c r="L144" s="1208"/>
      <c r="M144" s="1208"/>
      <c r="N144" s="1208"/>
      <c r="O144" s="1209"/>
      <c r="P144" s="1347"/>
      <c r="Q144" s="1345" t="s">
        <v>180</v>
      </c>
      <c r="R144" s="81"/>
    </row>
    <row r="145" spans="1:18" ht="15.75" customHeight="1">
      <c r="A145" s="1251"/>
      <c r="B145" s="1334"/>
      <c r="C145" s="1337"/>
      <c r="D145" s="1338"/>
      <c r="E145" s="1342"/>
      <c r="F145" s="1343"/>
      <c r="G145" s="1344"/>
      <c r="H145" s="1213"/>
      <c r="I145" s="1214"/>
      <c r="J145" s="1214"/>
      <c r="K145" s="1214"/>
      <c r="L145" s="1214"/>
      <c r="M145" s="1214"/>
      <c r="N145" s="1214"/>
      <c r="O145" s="1215"/>
      <c r="P145" s="1229"/>
      <c r="Q145" s="1346"/>
      <c r="R145" s="81"/>
    </row>
    <row r="146" spans="1:18" ht="15.75" customHeight="1">
      <c r="A146" s="1245">
        <v>57</v>
      </c>
      <c r="B146" s="1333" t="str">
        <f t="shared" ref="B146" si="50">B144</f>
        <v>Ｒ７</v>
      </c>
      <c r="C146" s="1335"/>
      <c r="D146" s="1336"/>
      <c r="E146" s="1339"/>
      <c r="F146" s="1340"/>
      <c r="G146" s="1341"/>
      <c r="H146" s="1207"/>
      <c r="I146" s="1208"/>
      <c r="J146" s="1208"/>
      <c r="K146" s="1208"/>
      <c r="L146" s="1208"/>
      <c r="M146" s="1208"/>
      <c r="N146" s="1208"/>
      <c r="O146" s="1209"/>
      <c r="P146" s="1347"/>
      <c r="Q146" s="1345" t="s">
        <v>180</v>
      </c>
      <c r="R146" s="81"/>
    </row>
    <row r="147" spans="1:18" ht="15.75" customHeight="1">
      <c r="A147" s="1248"/>
      <c r="B147" s="1334"/>
      <c r="C147" s="1337"/>
      <c r="D147" s="1338"/>
      <c r="E147" s="1342"/>
      <c r="F147" s="1343"/>
      <c r="G147" s="1344"/>
      <c r="H147" s="1213"/>
      <c r="I147" s="1214"/>
      <c r="J147" s="1214"/>
      <c r="K147" s="1214"/>
      <c r="L147" s="1214"/>
      <c r="M147" s="1214"/>
      <c r="N147" s="1214"/>
      <c r="O147" s="1215"/>
      <c r="P147" s="1229"/>
      <c r="Q147" s="1346"/>
      <c r="R147" s="81"/>
    </row>
    <row r="148" spans="1:18" ht="15.75" customHeight="1">
      <c r="A148" s="1251">
        <v>58</v>
      </c>
      <c r="B148" s="1333" t="str">
        <f t="shared" ref="B148" si="51">B146</f>
        <v>Ｒ７</v>
      </c>
      <c r="C148" s="1335"/>
      <c r="D148" s="1336"/>
      <c r="E148" s="1339"/>
      <c r="F148" s="1340"/>
      <c r="G148" s="1341"/>
      <c r="H148" s="1207"/>
      <c r="I148" s="1208"/>
      <c r="J148" s="1208"/>
      <c r="K148" s="1208"/>
      <c r="L148" s="1208"/>
      <c r="M148" s="1208"/>
      <c r="N148" s="1208"/>
      <c r="O148" s="1209"/>
      <c r="P148" s="1347"/>
      <c r="Q148" s="1345" t="s">
        <v>180</v>
      </c>
      <c r="R148" s="81"/>
    </row>
    <row r="149" spans="1:18" ht="15.75" customHeight="1">
      <c r="A149" s="1251"/>
      <c r="B149" s="1334"/>
      <c r="C149" s="1337"/>
      <c r="D149" s="1338"/>
      <c r="E149" s="1342"/>
      <c r="F149" s="1343"/>
      <c r="G149" s="1344"/>
      <c r="H149" s="1213"/>
      <c r="I149" s="1214"/>
      <c r="J149" s="1214"/>
      <c r="K149" s="1214"/>
      <c r="L149" s="1214"/>
      <c r="M149" s="1214"/>
      <c r="N149" s="1214"/>
      <c r="O149" s="1215"/>
      <c r="P149" s="1229"/>
      <c r="Q149" s="1346"/>
      <c r="R149" s="81"/>
    </row>
    <row r="150" spans="1:18" ht="15.75" customHeight="1">
      <c r="A150" s="1245">
        <v>59</v>
      </c>
      <c r="B150" s="1333" t="str">
        <f t="shared" ref="B150" si="52">B148</f>
        <v>Ｒ７</v>
      </c>
      <c r="C150" s="1335"/>
      <c r="D150" s="1336"/>
      <c r="E150" s="1339"/>
      <c r="F150" s="1340"/>
      <c r="G150" s="1341"/>
      <c r="H150" s="1207"/>
      <c r="I150" s="1208"/>
      <c r="J150" s="1208"/>
      <c r="K150" s="1208"/>
      <c r="L150" s="1208"/>
      <c r="M150" s="1208"/>
      <c r="N150" s="1208"/>
      <c r="O150" s="1209"/>
      <c r="P150" s="1347"/>
      <c r="Q150" s="1345" t="s">
        <v>180</v>
      </c>
      <c r="R150" s="81"/>
    </row>
    <row r="151" spans="1:18" ht="15.75" customHeight="1">
      <c r="A151" s="1248"/>
      <c r="B151" s="1334"/>
      <c r="C151" s="1337"/>
      <c r="D151" s="1338"/>
      <c r="E151" s="1342"/>
      <c r="F151" s="1343"/>
      <c r="G151" s="1344"/>
      <c r="H151" s="1213"/>
      <c r="I151" s="1214"/>
      <c r="J151" s="1214"/>
      <c r="K151" s="1214"/>
      <c r="L151" s="1214"/>
      <c r="M151" s="1214"/>
      <c r="N151" s="1214"/>
      <c r="O151" s="1215"/>
      <c r="P151" s="1229"/>
      <c r="Q151" s="1346"/>
      <c r="R151" s="81"/>
    </row>
    <row r="152" spans="1:18" ht="15.75" customHeight="1">
      <c r="A152" s="1333">
        <v>60</v>
      </c>
      <c r="B152" s="1333" t="str">
        <f t="shared" ref="B152" si="53">B150</f>
        <v>Ｒ７</v>
      </c>
      <c r="C152" s="1335"/>
      <c r="D152" s="1336"/>
      <c r="E152" s="1339"/>
      <c r="F152" s="1340"/>
      <c r="G152" s="1341"/>
      <c r="H152" s="1207"/>
      <c r="I152" s="1208"/>
      <c r="J152" s="1208"/>
      <c r="K152" s="1208"/>
      <c r="L152" s="1208"/>
      <c r="M152" s="1208"/>
      <c r="N152" s="1208"/>
      <c r="O152" s="1209"/>
      <c r="P152" s="1347"/>
      <c r="Q152" s="1345" t="s">
        <v>180</v>
      </c>
      <c r="R152" s="81"/>
    </row>
    <row r="153" spans="1:18" ht="15.75" customHeight="1">
      <c r="A153" s="1334"/>
      <c r="B153" s="1334"/>
      <c r="C153" s="1337"/>
      <c r="D153" s="1338"/>
      <c r="E153" s="1342"/>
      <c r="F153" s="1343"/>
      <c r="G153" s="1344"/>
      <c r="H153" s="1213"/>
      <c r="I153" s="1214"/>
      <c r="J153" s="1214"/>
      <c r="K153" s="1214"/>
      <c r="L153" s="1214"/>
      <c r="M153" s="1214"/>
      <c r="N153" s="1214"/>
      <c r="O153" s="1215"/>
      <c r="P153" s="1229"/>
      <c r="Q153" s="1346"/>
      <c r="R153" s="81"/>
    </row>
    <row r="154" spans="1:18" s="155" customFormat="1">
      <c r="A154" s="154" t="s">
        <v>108</v>
      </c>
      <c r="B154" s="1350" t="s">
        <v>556</v>
      </c>
      <c r="C154" s="1350"/>
      <c r="D154" s="1350"/>
      <c r="E154" s="1350"/>
      <c r="F154" s="1350"/>
      <c r="G154" s="1350"/>
      <c r="H154" s="1350"/>
      <c r="I154" s="1350"/>
      <c r="J154" s="1350"/>
      <c r="K154" s="1350"/>
      <c r="L154" s="1350"/>
      <c r="M154" s="1350"/>
      <c r="N154" s="1350"/>
      <c r="O154" s="1350"/>
      <c r="P154" s="1350"/>
      <c r="Q154" s="195"/>
      <c r="R154" s="195"/>
    </row>
    <row r="155" spans="1:18" s="155" customFormat="1">
      <c r="A155" s="154" t="s">
        <v>109</v>
      </c>
      <c r="B155" s="1350" t="s">
        <v>123</v>
      </c>
      <c r="C155" s="1350"/>
      <c r="D155" s="1350"/>
      <c r="E155" s="1350"/>
      <c r="F155" s="1350"/>
      <c r="G155" s="1350"/>
      <c r="H155" s="1350"/>
      <c r="I155" s="1350"/>
      <c r="J155" s="1350"/>
      <c r="K155" s="1350"/>
      <c r="L155" s="1350"/>
      <c r="M155" s="1350"/>
      <c r="N155" s="1350"/>
      <c r="O155" s="1350"/>
      <c r="P155" s="1350"/>
      <c r="Q155" s="1350"/>
      <c r="R155" s="195"/>
    </row>
    <row r="156" spans="1:18" ht="15.75" customHeight="1"/>
  </sheetData>
  <mergeCells count="525">
    <mergeCell ref="B154:P154"/>
    <mergeCell ref="B155:Q155"/>
    <mergeCell ref="Q150:Q151"/>
    <mergeCell ref="E151:G151"/>
    <mergeCell ref="A152:A153"/>
    <mergeCell ref="B152:B153"/>
    <mergeCell ref="C152:D153"/>
    <mergeCell ref="E152:G152"/>
    <mergeCell ref="H152:O153"/>
    <mergeCell ref="P152:P153"/>
    <mergeCell ref="Q152:Q153"/>
    <mergeCell ref="E153:G153"/>
    <mergeCell ref="A150:A151"/>
    <mergeCell ref="B150:B151"/>
    <mergeCell ref="C150:D151"/>
    <mergeCell ref="E150:G150"/>
    <mergeCell ref="H150:O151"/>
    <mergeCell ref="P150:P151"/>
    <mergeCell ref="Q146:Q147"/>
    <mergeCell ref="E147:G147"/>
    <mergeCell ref="A148:A149"/>
    <mergeCell ref="B148:B149"/>
    <mergeCell ref="C148:D149"/>
    <mergeCell ref="E148:G148"/>
    <mergeCell ref="H148:O149"/>
    <mergeCell ref="P148:P149"/>
    <mergeCell ref="Q148:Q149"/>
    <mergeCell ref="E149:G149"/>
    <mergeCell ref="A146:A147"/>
    <mergeCell ref="B146:B147"/>
    <mergeCell ref="C146:D147"/>
    <mergeCell ref="E146:G146"/>
    <mergeCell ref="H146:O147"/>
    <mergeCell ref="P146:P147"/>
    <mergeCell ref="Q142:Q143"/>
    <mergeCell ref="E143:G143"/>
    <mergeCell ref="A144:A145"/>
    <mergeCell ref="B144:B145"/>
    <mergeCell ref="C144:D145"/>
    <mergeCell ref="E144:G144"/>
    <mergeCell ref="H144:O145"/>
    <mergeCell ref="P144:P145"/>
    <mergeCell ref="Q144:Q145"/>
    <mergeCell ref="E145:G145"/>
    <mergeCell ref="A142:A143"/>
    <mergeCell ref="B142:B143"/>
    <mergeCell ref="C142:D143"/>
    <mergeCell ref="E142:G142"/>
    <mergeCell ref="H142:O143"/>
    <mergeCell ref="P142:P143"/>
    <mergeCell ref="Q138:Q139"/>
    <mergeCell ref="E139:G139"/>
    <mergeCell ref="A140:A141"/>
    <mergeCell ref="B140:B141"/>
    <mergeCell ref="C140:D141"/>
    <mergeCell ref="E140:G140"/>
    <mergeCell ref="H140:O141"/>
    <mergeCell ref="P140:P141"/>
    <mergeCell ref="Q140:Q141"/>
    <mergeCell ref="E141:G141"/>
    <mergeCell ref="A138:A139"/>
    <mergeCell ref="B138:B139"/>
    <mergeCell ref="C138:D139"/>
    <mergeCell ref="E138:G138"/>
    <mergeCell ref="H138:O139"/>
    <mergeCell ref="P138:P139"/>
    <mergeCell ref="Q134:Q135"/>
    <mergeCell ref="E135:G135"/>
    <mergeCell ref="A136:A137"/>
    <mergeCell ref="B136:B137"/>
    <mergeCell ref="C136:D137"/>
    <mergeCell ref="E136:G136"/>
    <mergeCell ref="H136:O137"/>
    <mergeCell ref="P136:P137"/>
    <mergeCell ref="Q136:Q137"/>
    <mergeCell ref="E137:G137"/>
    <mergeCell ref="A134:A135"/>
    <mergeCell ref="B134:B135"/>
    <mergeCell ref="C134:D135"/>
    <mergeCell ref="E134:G134"/>
    <mergeCell ref="H134:O135"/>
    <mergeCell ref="P134:P135"/>
    <mergeCell ref="Q130:Q131"/>
    <mergeCell ref="E131:G131"/>
    <mergeCell ref="A132:A133"/>
    <mergeCell ref="B132:B133"/>
    <mergeCell ref="C132:D133"/>
    <mergeCell ref="E132:G132"/>
    <mergeCell ref="H132:O133"/>
    <mergeCell ref="P132:P133"/>
    <mergeCell ref="Q132:Q133"/>
    <mergeCell ref="E133:G133"/>
    <mergeCell ref="A130:A131"/>
    <mergeCell ref="B130:B131"/>
    <mergeCell ref="C130:D131"/>
    <mergeCell ref="E130:G130"/>
    <mergeCell ref="H130:O131"/>
    <mergeCell ref="P130:P131"/>
    <mergeCell ref="Q126:Q127"/>
    <mergeCell ref="E127:G127"/>
    <mergeCell ref="A128:A129"/>
    <mergeCell ref="B128:B129"/>
    <mergeCell ref="C128:D129"/>
    <mergeCell ref="E128:G128"/>
    <mergeCell ref="H128:O129"/>
    <mergeCell ref="P128:P129"/>
    <mergeCell ref="Q128:Q129"/>
    <mergeCell ref="E129:G129"/>
    <mergeCell ref="A126:A127"/>
    <mergeCell ref="B126:B127"/>
    <mergeCell ref="C126:D127"/>
    <mergeCell ref="E126:G126"/>
    <mergeCell ref="H126:O127"/>
    <mergeCell ref="P126:P127"/>
    <mergeCell ref="Q122:Q123"/>
    <mergeCell ref="E123:G123"/>
    <mergeCell ref="A124:A125"/>
    <mergeCell ref="B124:B125"/>
    <mergeCell ref="C124:D125"/>
    <mergeCell ref="E124:G124"/>
    <mergeCell ref="H124:O125"/>
    <mergeCell ref="P124:P125"/>
    <mergeCell ref="Q124:Q125"/>
    <mergeCell ref="E125:G125"/>
    <mergeCell ref="A122:A123"/>
    <mergeCell ref="B122:B123"/>
    <mergeCell ref="C122:D123"/>
    <mergeCell ref="E122:G122"/>
    <mergeCell ref="H122:O123"/>
    <mergeCell ref="P122:P123"/>
    <mergeCell ref="Q118:Q119"/>
    <mergeCell ref="E119:G119"/>
    <mergeCell ref="A120:A121"/>
    <mergeCell ref="B120:B121"/>
    <mergeCell ref="C120:D121"/>
    <mergeCell ref="E120:G120"/>
    <mergeCell ref="H120:O121"/>
    <mergeCell ref="P120:P121"/>
    <mergeCell ref="Q120:Q121"/>
    <mergeCell ref="E121:G121"/>
    <mergeCell ref="A118:A119"/>
    <mergeCell ref="B118:B119"/>
    <mergeCell ref="C118:D119"/>
    <mergeCell ref="E118:G118"/>
    <mergeCell ref="H118:O119"/>
    <mergeCell ref="P118:P119"/>
    <mergeCell ref="Q114:Q115"/>
    <mergeCell ref="E115:G115"/>
    <mergeCell ref="A116:A117"/>
    <mergeCell ref="B116:B117"/>
    <mergeCell ref="C116:D117"/>
    <mergeCell ref="E116:G116"/>
    <mergeCell ref="H116:O117"/>
    <mergeCell ref="P116:P117"/>
    <mergeCell ref="Q116:Q117"/>
    <mergeCell ref="E117:G117"/>
    <mergeCell ref="A114:A115"/>
    <mergeCell ref="B114:B115"/>
    <mergeCell ref="C114:D115"/>
    <mergeCell ref="E114:G114"/>
    <mergeCell ref="H114:O115"/>
    <mergeCell ref="P114:P115"/>
    <mergeCell ref="D110:E110"/>
    <mergeCell ref="F110:Q110"/>
    <mergeCell ref="C112:D113"/>
    <mergeCell ref="E112:G112"/>
    <mergeCell ref="H112:O113"/>
    <mergeCell ref="P112:Q112"/>
    <mergeCell ref="E113:G113"/>
    <mergeCell ref="P113:Q113"/>
    <mergeCell ref="B102:P102"/>
    <mergeCell ref="B103:Q103"/>
    <mergeCell ref="A105:F105"/>
    <mergeCell ref="A106:E106"/>
    <mergeCell ref="A107:Q107"/>
    <mergeCell ref="D109:E109"/>
    <mergeCell ref="F109:Q109"/>
    <mergeCell ref="Q98:Q99"/>
    <mergeCell ref="E99:G99"/>
    <mergeCell ref="A100:A101"/>
    <mergeCell ref="B100:B101"/>
    <mergeCell ref="C100:D101"/>
    <mergeCell ref="E100:G100"/>
    <mergeCell ref="H100:O101"/>
    <mergeCell ref="P100:P101"/>
    <mergeCell ref="Q100:Q101"/>
    <mergeCell ref="E101:G101"/>
    <mergeCell ref="A98:A99"/>
    <mergeCell ref="B98:B99"/>
    <mergeCell ref="C98:D99"/>
    <mergeCell ref="E98:G98"/>
    <mergeCell ref="H98:O99"/>
    <mergeCell ref="P98:P99"/>
    <mergeCell ref="Q94:Q95"/>
    <mergeCell ref="E95:G95"/>
    <mergeCell ref="A96:A97"/>
    <mergeCell ref="B96:B97"/>
    <mergeCell ref="C96:D97"/>
    <mergeCell ref="E96:G96"/>
    <mergeCell ref="H96:O97"/>
    <mergeCell ref="P96:P97"/>
    <mergeCell ref="Q96:Q97"/>
    <mergeCell ref="E97:G97"/>
    <mergeCell ref="A94:A95"/>
    <mergeCell ref="B94:B95"/>
    <mergeCell ref="C94:D95"/>
    <mergeCell ref="E94:G94"/>
    <mergeCell ref="H94:O95"/>
    <mergeCell ref="P94:P95"/>
    <mergeCell ref="Q90:Q91"/>
    <mergeCell ref="E91:G91"/>
    <mergeCell ref="A92:A93"/>
    <mergeCell ref="B92:B93"/>
    <mergeCell ref="C92:D93"/>
    <mergeCell ref="E92:G92"/>
    <mergeCell ref="H92:O93"/>
    <mergeCell ref="P92:P93"/>
    <mergeCell ref="Q92:Q93"/>
    <mergeCell ref="E93:G93"/>
    <mergeCell ref="A90:A91"/>
    <mergeCell ref="B90:B91"/>
    <mergeCell ref="C90:D91"/>
    <mergeCell ref="E90:G90"/>
    <mergeCell ref="H90:O91"/>
    <mergeCell ref="P90:P91"/>
    <mergeCell ref="Q86:Q87"/>
    <mergeCell ref="E87:G87"/>
    <mergeCell ref="A88:A89"/>
    <mergeCell ref="B88:B89"/>
    <mergeCell ref="C88:D89"/>
    <mergeCell ref="E88:G88"/>
    <mergeCell ref="H88:O89"/>
    <mergeCell ref="P88:P89"/>
    <mergeCell ref="Q88:Q89"/>
    <mergeCell ref="E89:G89"/>
    <mergeCell ref="A86:A87"/>
    <mergeCell ref="B86:B87"/>
    <mergeCell ref="C86:D87"/>
    <mergeCell ref="E86:G86"/>
    <mergeCell ref="H86:O87"/>
    <mergeCell ref="P86:P87"/>
    <mergeCell ref="Q82:Q83"/>
    <mergeCell ref="E83:G83"/>
    <mergeCell ref="A84:A85"/>
    <mergeCell ref="B84:B85"/>
    <mergeCell ref="C84:D85"/>
    <mergeCell ref="E84:G84"/>
    <mergeCell ref="H84:O85"/>
    <mergeCell ref="P84:P85"/>
    <mergeCell ref="Q84:Q85"/>
    <mergeCell ref="E85:G85"/>
    <mergeCell ref="A82:A83"/>
    <mergeCell ref="B82:B83"/>
    <mergeCell ref="C82:D83"/>
    <mergeCell ref="E82:G82"/>
    <mergeCell ref="H82:O83"/>
    <mergeCell ref="P82:P83"/>
    <mergeCell ref="Q78:Q79"/>
    <mergeCell ref="E79:G79"/>
    <mergeCell ref="A80:A81"/>
    <mergeCell ref="B80:B81"/>
    <mergeCell ref="C80:D81"/>
    <mergeCell ref="E80:G80"/>
    <mergeCell ref="H80:O81"/>
    <mergeCell ref="P80:P81"/>
    <mergeCell ref="Q80:Q81"/>
    <mergeCell ref="E81:G81"/>
    <mergeCell ref="A78:A79"/>
    <mergeCell ref="B78:B79"/>
    <mergeCell ref="C78:D79"/>
    <mergeCell ref="E78:G78"/>
    <mergeCell ref="H78:O79"/>
    <mergeCell ref="P78:P79"/>
    <mergeCell ref="Q74:Q75"/>
    <mergeCell ref="E75:G75"/>
    <mergeCell ref="A76:A77"/>
    <mergeCell ref="B76:B77"/>
    <mergeCell ref="C76:D77"/>
    <mergeCell ref="E76:G76"/>
    <mergeCell ref="H76:O77"/>
    <mergeCell ref="P76:P77"/>
    <mergeCell ref="Q76:Q77"/>
    <mergeCell ref="E77:G77"/>
    <mergeCell ref="A74:A75"/>
    <mergeCell ref="B74:B75"/>
    <mergeCell ref="C74:D75"/>
    <mergeCell ref="E74:G74"/>
    <mergeCell ref="H74:O75"/>
    <mergeCell ref="P74:P75"/>
    <mergeCell ref="Q70:Q71"/>
    <mergeCell ref="E71:G71"/>
    <mergeCell ref="A72:A73"/>
    <mergeCell ref="B72:B73"/>
    <mergeCell ref="C72:D73"/>
    <mergeCell ref="E72:G72"/>
    <mergeCell ref="H72:O73"/>
    <mergeCell ref="P72:P73"/>
    <mergeCell ref="Q72:Q73"/>
    <mergeCell ref="E73:G73"/>
    <mergeCell ref="A70:A71"/>
    <mergeCell ref="B70:B71"/>
    <mergeCell ref="C70:D71"/>
    <mergeCell ref="E70:G70"/>
    <mergeCell ref="H70:O71"/>
    <mergeCell ref="P70:P71"/>
    <mergeCell ref="Q66:Q67"/>
    <mergeCell ref="E67:G67"/>
    <mergeCell ref="A68:A69"/>
    <mergeCell ref="B68:B69"/>
    <mergeCell ref="C68:D69"/>
    <mergeCell ref="E68:G68"/>
    <mergeCell ref="H68:O69"/>
    <mergeCell ref="P68:P69"/>
    <mergeCell ref="Q68:Q69"/>
    <mergeCell ref="E69:G69"/>
    <mergeCell ref="A66:A67"/>
    <mergeCell ref="B66:B67"/>
    <mergeCell ref="C66:D67"/>
    <mergeCell ref="E66:G66"/>
    <mergeCell ref="H66:O67"/>
    <mergeCell ref="P66:P67"/>
    <mergeCell ref="Q62:Q63"/>
    <mergeCell ref="E63:G63"/>
    <mergeCell ref="A64:A65"/>
    <mergeCell ref="B64:B65"/>
    <mergeCell ref="C64:D65"/>
    <mergeCell ref="E64:G64"/>
    <mergeCell ref="H64:O65"/>
    <mergeCell ref="P64:P65"/>
    <mergeCell ref="Q64:Q65"/>
    <mergeCell ref="E65:G65"/>
    <mergeCell ref="A62:A63"/>
    <mergeCell ref="B62:B63"/>
    <mergeCell ref="C62:D63"/>
    <mergeCell ref="E62:G62"/>
    <mergeCell ref="H62:O63"/>
    <mergeCell ref="P62:P63"/>
    <mergeCell ref="D58:E58"/>
    <mergeCell ref="F58:Q58"/>
    <mergeCell ref="C60:D61"/>
    <mergeCell ref="E60:G60"/>
    <mergeCell ref="H60:O61"/>
    <mergeCell ref="P60:Q60"/>
    <mergeCell ref="E61:G61"/>
    <mergeCell ref="P61:Q61"/>
    <mergeCell ref="B50:P50"/>
    <mergeCell ref="B51:Q51"/>
    <mergeCell ref="A53:F53"/>
    <mergeCell ref="A54:E54"/>
    <mergeCell ref="A55:Q55"/>
    <mergeCell ref="D57:E57"/>
    <mergeCell ref="F57:Q57"/>
    <mergeCell ref="Q46:Q47"/>
    <mergeCell ref="E47:G47"/>
    <mergeCell ref="A48:A49"/>
    <mergeCell ref="B48:B49"/>
    <mergeCell ref="C48:D49"/>
    <mergeCell ref="E48:G48"/>
    <mergeCell ref="H48:O49"/>
    <mergeCell ref="P48:P49"/>
    <mergeCell ref="Q48:Q49"/>
    <mergeCell ref="E49:G49"/>
    <mergeCell ref="A46:A47"/>
    <mergeCell ref="B46:B47"/>
    <mergeCell ref="C46:D47"/>
    <mergeCell ref="E46:G46"/>
    <mergeCell ref="H46:O47"/>
    <mergeCell ref="P46:P47"/>
    <mergeCell ref="Q42:Q43"/>
    <mergeCell ref="E43:G43"/>
    <mergeCell ref="A44:A45"/>
    <mergeCell ref="B44:B45"/>
    <mergeCell ref="C44:D45"/>
    <mergeCell ref="E44:G44"/>
    <mergeCell ref="H44:O45"/>
    <mergeCell ref="P44:P45"/>
    <mergeCell ref="Q44:Q45"/>
    <mergeCell ref="E45:G45"/>
    <mergeCell ref="A42:A43"/>
    <mergeCell ref="B42:B43"/>
    <mergeCell ref="C42:D43"/>
    <mergeCell ref="E42:G42"/>
    <mergeCell ref="H42:O43"/>
    <mergeCell ref="P42:P43"/>
    <mergeCell ref="Q38:Q39"/>
    <mergeCell ref="E39:G39"/>
    <mergeCell ref="A40:A41"/>
    <mergeCell ref="B40:B41"/>
    <mergeCell ref="C40:D41"/>
    <mergeCell ref="E40:G40"/>
    <mergeCell ref="H40:O41"/>
    <mergeCell ref="P40:P41"/>
    <mergeCell ref="Q40:Q41"/>
    <mergeCell ref="E41:G41"/>
    <mergeCell ref="A38:A39"/>
    <mergeCell ref="B38:B39"/>
    <mergeCell ref="C38:D39"/>
    <mergeCell ref="E38:G38"/>
    <mergeCell ref="H38:O39"/>
    <mergeCell ref="P38:P39"/>
    <mergeCell ref="Q34:Q35"/>
    <mergeCell ref="E35:G35"/>
    <mergeCell ref="A36:A37"/>
    <mergeCell ref="B36:B37"/>
    <mergeCell ref="C36:D37"/>
    <mergeCell ref="E36:G36"/>
    <mergeCell ref="H36:O37"/>
    <mergeCell ref="P36:P37"/>
    <mergeCell ref="Q36:Q37"/>
    <mergeCell ref="E37:G37"/>
    <mergeCell ref="A34:A35"/>
    <mergeCell ref="B34:B35"/>
    <mergeCell ref="C34:D35"/>
    <mergeCell ref="E34:G34"/>
    <mergeCell ref="H34:O35"/>
    <mergeCell ref="P34:P35"/>
    <mergeCell ref="Q30:Q31"/>
    <mergeCell ref="E31:G31"/>
    <mergeCell ref="A32:A33"/>
    <mergeCell ref="B32:B33"/>
    <mergeCell ref="C32:D33"/>
    <mergeCell ref="E32:G32"/>
    <mergeCell ref="H32:O33"/>
    <mergeCell ref="P32:P33"/>
    <mergeCell ref="Q32:Q33"/>
    <mergeCell ref="E33:G33"/>
    <mergeCell ref="A30:A31"/>
    <mergeCell ref="B30:B31"/>
    <mergeCell ref="C30:D31"/>
    <mergeCell ref="E30:G30"/>
    <mergeCell ref="H30:O31"/>
    <mergeCell ref="P30:P31"/>
    <mergeCell ref="Q26:Q27"/>
    <mergeCell ref="E27:G27"/>
    <mergeCell ref="A28:A29"/>
    <mergeCell ref="B28:B29"/>
    <mergeCell ref="C28:D29"/>
    <mergeCell ref="E28:G28"/>
    <mergeCell ref="H28:O29"/>
    <mergeCell ref="P28:P29"/>
    <mergeCell ref="Q28:Q29"/>
    <mergeCell ref="E29:G29"/>
    <mergeCell ref="A26:A27"/>
    <mergeCell ref="B26:B27"/>
    <mergeCell ref="C26:D27"/>
    <mergeCell ref="E26:G26"/>
    <mergeCell ref="H26:O27"/>
    <mergeCell ref="P26:P27"/>
    <mergeCell ref="Q22:Q23"/>
    <mergeCell ref="E23:G23"/>
    <mergeCell ref="A24:A25"/>
    <mergeCell ref="B24:B25"/>
    <mergeCell ref="C24:D25"/>
    <mergeCell ref="E24:G24"/>
    <mergeCell ref="H24:O25"/>
    <mergeCell ref="P24:P25"/>
    <mergeCell ref="Q24:Q25"/>
    <mergeCell ref="E25:G25"/>
    <mergeCell ref="A22:A23"/>
    <mergeCell ref="B22:B23"/>
    <mergeCell ref="C22:D23"/>
    <mergeCell ref="E22:G22"/>
    <mergeCell ref="H22:O23"/>
    <mergeCell ref="P22:P23"/>
    <mergeCell ref="Q18:Q19"/>
    <mergeCell ref="E19:G19"/>
    <mergeCell ref="A20:A21"/>
    <mergeCell ref="B20:B21"/>
    <mergeCell ref="C20:D21"/>
    <mergeCell ref="E20:G20"/>
    <mergeCell ref="H20:O21"/>
    <mergeCell ref="P20:P21"/>
    <mergeCell ref="Q20:Q21"/>
    <mergeCell ref="E21:G21"/>
    <mergeCell ref="A18:A19"/>
    <mergeCell ref="B18:B19"/>
    <mergeCell ref="C18:D19"/>
    <mergeCell ref="E18:G18"/>
    <mergeCell ref="H18:O19"/>
    <mergeCell ref="P18:P19"/>
    <mergeCell ref="Q14:Q15"/>
    <mergeCell ref="E15:G15"/>
    <mergeCell ref="A16:A17"/>
    <mergeCell ref="B16:B17"/>
    <mergeCell ref="C16:D17"/>
    <mergeCell ref="E16:G16"/>
    <mergeCell ref="H16:O17"/>
    <mergeCell ref="P16:P17"/>
    <mergeCell ref="Q16:Q17"/>
    <mergeCell ref="E17:G17"/>
    <mergeCell ref="A14:A15"/>
    <mergeCell ref="B14:B15"/>
    <mergeCell ref="C14:D15"/>
    <mergeCell ref="E14:G14"/>
    <mergeCell ref="H14:O15"/>
    <mergeCell ref="P14:P15"/>
    <mergeCell ref="Q10:Q11"/>
    <mergeCell ref="E11:G11"/>
    <mergeCell ref="A12:A13"/>
    <mergeCell ref="B12:B13"/>
    <mergeCell ref="C12:D13"/>
    <mergeCell ref="E12:G12"/>
    <mergeCell ref="H12:O13"/>
    <mergeCell ref="P12:P13"/>
    <mergeCell ref="Q12:Q13"/>
    <mergeCell ref="E13:G13"/>
    <mergeCell ref="A10:A11"/>
    <mergeCell ref="B10:B11"/>
    <mergeCell ref="C10:D11"/>
    <mergeCell ref="E10:G10"/>
    <mergeCell ref="H10:O11"/>
    <mergeCell ref="P10:P11"/>
    <mergeCell ref="C8:D9"/>
    <mergeCell ref="E8:G8"/>
    <mergeCell ref="H8:O9"/>
    <mergeCell ref="P8:Q8"/>
    <mergeCell ref="E9:G9"/>
    <mergeCell ref="P9:Q9"/>
    <mergeCell ref="A1:F1"/>
    <mergeCell ref="A2:E2"/>
    <mergeCell ref="A3:Q3"/>
    <mergeCell ref="D4:E4"/>
    <mergeCell ref="F4:Q4"/>
    <mergeCell ref="D5:E5"/>
    <mergeCell ref="F5:Q5"/>
  </mergeCells>
  <phoneticPr fontId="2"/>
  <printOptions horizontalCentered="1"/>
  <pageMargins left="0.70866141732283472" right="0.70866141732283472" top="0.74803149606299213" bottom="0.55118110236220474" header="0.31496062992125984" footer="0.31496062992125984"/>
  <pageSetup paperSize="9" scale="97" fitToHeight="3" orientation="portrait" blackAndWhite="1"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tabColor rgb="FFFF66FF"/>
    <pageSetUpPr fitToPage="1"/>
  </sheetPr>
  <dimension ref="A1:S65"/>
  <sheetViews>
    <sheetView view="pageBreakPreview" zoomScaleNormal="100" zoomScaleSheetLayoutView="100" workbookViewId="0">
      <selection activeCell="D9" sqref="D9:M9"/>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c r="A1" s="943" t="str">
        <f>CONCATENATE("（様式-",INDEX(発注者入力シート!$B$27:$G$31,MATCH(発注者入力シート!L6,発注者入力シート!$C$27:$C$31,0),4),"-１）")</f>
        <v>（様式-２-１）</v>
      </c>
      <c r="B1" s="943"/>
      <c r="C1" s="943"/>
      <c r="D1" s="943"/>
      <c r="E1" s="943"/>
      <c r="F1" s="943"/>
      <c r="R1" s="3" t="s">
        <v>429</v>
      </c>
    </row>
    <row r="2" spans="1:19">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R2" s="3" t="s">
        <v>430</v>
      </c>
    </row>
    <row r="3" spans="1:19" ht="14">
      <c r="A3" s="1206" t="s">
        <v>713</v>
      </c>
      <c r="B3" s="1206"/>
      <c r="C3" s="1206"/>
      <c r="D3" s="1206"/>
      <c r="E3" s="1206"/>
      <c r="F3" s="1206"/>
      <c r="G3" s="1206"/>
      <c r="H3" s="1206"/>
      <c r="I3" s="1206"/>
      <c r="J3" s="1206"/>
      <c r="K3" s="1206"/>
      <c r="L3" s="1206"/>
      <c r="M3" s="1206"/>
      <c r="N3" s="1206"/>
      <c r="O3" s="1206"/>
      <c r="P3" s="1206"/>
      <c r="Q3" s="142"/>
      <c r="R3" s="107"/>
      <c r="S3" s="3" t="s">
        <v>431</v>
      </c>
    </row>
    <row r="4" spans="1:19">
      <c r="D4" s="1203" t="s">
        <v>714</v>
      </c>
      <c r="E4" s="1203"/>
      <c r="F4" s="1202" t="str">
        <f>IF(企業入力シート!C5="","",企業入力シート!C5)</f>
        <v>○○共同企業体</v>
      </c>
      <c r="G4" s="1202"/>
      <c r="H4" s="1202"/>
      <c r="I4" s="1202"/>
      <c r="J4" s="1202"/>
      <c r="K4" s="1202"/>
      <c r="L4" s="1202"/>
      <c r="M4" s="1202"/>
      <c r="N4" s="1202"/>
      <c r="O4" s="1202"/>
      <c r="P4" s="1202"/>
      <c r="Q4" s="2"/>
      <c r="R4" s="102"/>
      <c r="S4" s="3" t="s">
        <v>965</v>
      </c>
    </row>
    <row r="5" spans="1:19">
      <c r="H5" s="81"/>
      <c r="I5" s="81"/>
      <c r="J5" s="2"/>
      <c r="K5" s="2"/>
      <c r="L5" s="2"/>
      <c r="M5" s="2"/>
      <c r="N5" s="2"/>
      <c r="O5" s="2"/>
      <c r="P5" s="2"/>
    </row>
    <row r="6" spans="1:19">
      <c r="A6" s="3" t="s">
        <v>715</v>
      </c>
      <c r="Q6" s="2"/>
      <c r="R6" s="3" t="s">
        <v>433</v>
      </c>
    </row>
    <row r="7" spans="1:19">
      <c r="A7" s="1317" t="s">
        <v>166</v>
      </c>
      <c r="B7" s="1317"/>
      <c r="C7" s="1317"/>
      <c r="D7" s="1318" t="s">
        <v>1811</v>
      </c>
      <c r="E7" s="1319"/>
      <c r="F7" s="1319"/>
      <c r="G7" s="1319"/>
      <c r="H7" s="1319"/>
      <c r="I7" s="1319"/>
      <c r="J7" s="1319"/>
      <c r="K7" s="1319"/>
      <c r="L7" s="1319"/>
      <c r="M7" s="1320"/>
      <c r="N7" s="2"/>
      <c r="R7" s="104"/>
      <c r="S7" s="3" t="s">
        <v>434</v>
      </c>
    </row>
    <row r="8" spans="1:19">
      <c r="A8" s="1321" t="s">
        <v>211</v>
      </c>
      <c r="B8" s="1321"/>
      <c r="C8" s="1321"/>
      <c r="D8" s="1322" t="s">
        <v>716</v>
      </c>
      <c r="E8" s="1323"/>
      <c r="F8" s="1323"/>
      <c r="G8" s="1323"/>
      <c r="H8" s="1323"/>
      <c r="I8" s="1323"/>
      <c r="J8" s="1323"/>
      <c r="K8" s="1323"/>
      <c r="L8" s="1323"/>
      <c r="M8" s="1324"/>
      <c r="N8" s="2"/>
      <c r="R8" s="105"/>
      <c r="S8" s="3" t="s">
        <v>432</v>
      </c>
    </row>
    <row r="9" spans="1:19">
      <c r="A9" s="1321" t="s">
        <v>167</v>
      </c>
      <c r="B9" s="1321"/>
      <c r="C9" s="1321"/>
      <c r="D9" s="1325" t="str">
        <f>INDEX(発注者入力シート!$AX$3:$BC$31,MATCH(発注者入力シート!$AY$2,発注者入力シート!$AZ$3:$AZ$31,0),4)</f>
        <v>電気工事、維持修繕工事</v>
      </c>
      <c r="E9" s="1326"/>
      <c r="F9" s="1326"/>
      <c r="G9" s="1326"/>
      <c r="H9" s="1326"/>
      <c r="I9" s="1326"/>
      <c r="J9" s="1326"/>
      <c r="K9" s="1326"/>
      <c r="L9" s="1326"/>
      <c r="M9" s="1327"/>
      <c r="N9" s="2"/>
    </row>
    <row r="10" spans="1:19">
      <c r="A10" s="1328" t="s">
        <v>717</v>
      </c>
      <c r="B10" s="1328"/>
      <c r="C10" s="1328"/>
      <c r="D10" s="1329" t="str">
        <f>INDEX(発注者入力シート!$AX$3:$BC$31,MATCH(発注者入力シート!$AY$2,発注者入力シート!$AZ$3:$AZ$31,0),5)</f>
        <v>電気工事</v>
      </c>
      <c r="E10" s="1330"/>
      <c r="F10" s="1330"/>
      <c r="G10" s="1330"/>
      <c r="H10" s="1330"/>
      <c r="I10" s="1330"/>
      <c r="J10" s="1330"/>
      <c r="K10" s="1330"/>
      <c r="L10" s="1330"/>
      <c r="M10" s="1331"/>
      <c r="N10" s="244"/>
      <c r="R10" s="109" t="s">
        <v>435</v>
      </c>
    </row>
    <row r="11" spans="1:19">
      <c r="A11" s="162"/>
      <c r="B11" s="162"/>
      <c r="C11" s="162"/>
      <c r="D11" s="166"/>
      <c r="E11" s="166"/>
      <c r="F11" s="166"/>
      <c r="G11" s="166"/>
      <c r="H11" s="166"/>
      <c r="I11" s="166"/>
      <c r="J11" s="166"/>
      <c r="K11" s="166"/>
      <c r="L11" s="166"/>
      <c r="M11" s="166"/>
      <c r="N11" s="2"/>
      <c r="O11" s="2"/>
      <c r="P11" s="2"/>
      <c r="Q11" s="2"/>
      <c r="R11" s="109" t="s">
        <v>436</v>
      </c>
    </row>
    <row r="12" spans="1:19">
      <c r="A12" s="81"/>
      <c r="B12" s="81"/>
      <c r="C12" s="81"/>
      <c r="D12" s="2"/>
      <c r="E12" s="2"/>
      <c r="F12" s="2"/>
      <c r="G12" s="2"/>
      <c r="H12" s="2"/>
      <c r="I12" s="2"/>
      <c r="J12" s="2"/>
      <c r="K12" s="2"/>
      <c r="L12" s="2"/>
      <c r="M12" s="2"/>
      <c r="N12" s="2"/>
      <c r="O12" s="2"/>
      <c r="P12" s="2"/>
      <c r="Q12" s="2"/>
      <c r="R12" s="109" t="s">
        <v>961</v>
      </c>
    </row>
    <row r="13" spans="1:19">
      <c r="A13" s="1299" t="s">
        <v>810</v>
      </c>
      <c r="B13" s="1299"/>
      <c r="C13" s="1299"/>
      <c r="D13" s="1299"/>
      <c r="E13" s="1299"/>
      <c r="F13" s="1299"/>
      <c r="G13" s="1299"/>
      <c r="H13" s="1299"/>
      <c r="I13" s="1299"/>
      <c r="J13" s="1299"/>
      <c r="K13" s="1298" t="str">
        <f>IF(企業入力シート!C14="","",企業入力シート!C14)</f>
        <v>○○建設</v>
      </c>
      <c r="L13" s="1298"/>
      <c r="M13" s="1298"/>
      <c r="N13" s="1298"/>
      <c r="O13" s="1298"/>
      <c r="P13" s="1298"/>
      <c r="Q13" s="81"/>
    </row>
    <row r="14" spans="1:19" ht="13.5" hidden="1" customHeight="1">
      <c r="A14" s="1307" t="s">
        <v>17</v>
      </c>
      <c r="B14" s="1308"/>
      <c r="C14" s="1309"/>
      <c r="D14" s="1303" t="s">
        <v>1695</v>
      </c>
      <c r="E14" s="1303"/>
      <c r="F14" s="1303"/>
      <c r="G14" s="128" t="str">
        <f>IF('評定点一覧(5年用第1G用) '!$P8="","",'評定点一覧(5年用第1G用) '!$P8)</f>
        <v/>
      </c>
      <c r="H14" s="129" t="str">
        <f>IF('評定点一覧(5年用第1G用) '!$P9="","",'評定点一覧(5年用第1G用) '!$P9)</f>
        <v/>
      </c>
      <c r="I14" s="129" t="str">
        <f>IF('評定点一覧(5年用第1G用) '!$P10="","",'評定点一覧(5年用第1G用) '!$P10)</f>
        <v/>
      </c>
      <c r="J14" s="129" t="str">
        <f>IF('評定点一覧(5年用第1G用) '!$P11="","",'評定点一覧(5年用第1G用) '!$P11)</f>
        <v/>
      </c>
      <c r="K14" s="129" t="str">
        <f>IF('評定点一覧(5年用第1G用) '!$P12="","",'評定点一覧(5年用第1G用) '!$P12)</f>
        <v/>
      </c>
      <c r="L14" s="129" t="str">
        <f>IF('評定点一覧(5年用第1G用) '!$P13="","",'評定点一覧(5年用第1G用) '!$P13)</f>
        <v/>
      </c>
      <c r="M14" s="129" t="str">
        <f>IF('評定点一覧(5年用第1G用) '!$P14="","",'評定点一覧(5年用第1G用) '!$P14)</f>
        <v/>
      </c>
      <c r="N14" s="129" t="str">
        <f>IF('評定点一覧(5年用第1G用) '!$P15="","",'評定点一覧(5年用第1G用) '!$P15)</f>
        <v/>
      </c>
      <c r="O14" s="129" t="str">
        <f>IF('評定点一覧(5年用第1G用) '!$P16="","",'評定点一覧(5年用第1G用) '!$P16)</f>
        <v/>
      </c>
      <c r="P14" s="130" t="str">
        <f>IF('評定点一覧(5年用第1G用) '!$P17="","",'評定点一覧(5年用第1G用) '!$P17)</f>
        <v/>
      </c>
      <c r="Q14" s="147"/>
    </row>
    <row r="15" spans="1:19" ht="13.5" hidden="1" customHeight="1">
      <c r="A15" s="1310"/>
      <c r="B15" s="1311"/>
      <c r="C15" s="1312"/>
      <c r="D15" s="1303" t="s">
        <v>1696</v>
      </c>
      <c r="E15" s="1303"/>
      <c r="F15" s="1303"/>
      <c r="G15" s="128" t="str">
        <f>IF('評定点一覧(5年用第1G用) '!$P21="","",'評定点一覧(5年用第1G用) '!$P21)</f>
        <v/>
      </c>
      <c r="H15" s="129" t="str">
        <f>IF('評定点一覧(5年用第1G用) '!$P22="","",'評定点一覧(5年用第1G用) '!$P22)</f>
        <v/>
      </c>
      <c r="I15" s="129" t="str">
        <f>IF('評定点一覧(5年用第1G用) '!$P23="","",'評定点一覧(5年用第1G用) '!$P23)</f>
        <v/>
      </c>
      <c r="J15" s="129" t="str">
        <f>IF('評定点一覧(5年用第1G用) '!$P24="","",'評定点一覧(5年用第1G用) '!$P24)</f>
        <v/>
      </c>
      <c r="K15" s="129" t="str">
        <f>IF('評定点一覧(5年用第1G用) '!$P25="","",'評定点一覧(5年用第1G用) '!$P25)</f>
        <v/>
      </c>
      <c r="L15" s="129" t="str">
        <f>IF('評定点一覧(5年用第1G用) '!$P26="","",'評定点一覧(5年用第1G用) '!$P26)</f>
        <v/>
      </c>
      <c r="M15" s="129" t="str">
        <f>IF('評定点一覧(5年用第1G用) '!$P27="","",'評定点一覧(5年用第1G用) '!$P27)</f>
        <v/>
      </c>
      <c r="N15" s="129" t="str">
        <f>IF('評定点一覧(5年用第1G用) '!$P28="","",'評定点一覧(5年用第1G用) '!$P28)</f>
        <v/>
      </c>
      <c r="O15" s="129" t="str">
        <f>IF('評定点一覧(5年用第1G用) '!$P29="","",'評定点一覧(5年用第1G用) '!$P29)</f>
        <v/>
      </c>
      <c r="P15" s="130" t="str">
        <f>IF('評定点一覧(5年用第1G用) '!$P30="","",'評定点一覧(5年用第1G用) '!$P30)</f>
        <v/>
      </c>
      <c r="Q15" s="147"/>
    </row>
    <row r="16" spans="1:19" ht="13.5" hidden="1" customHeight="1">
      <c r="A16" s="1310"/>
      <c r="B16" s="1311"/>
      <c r="C16" s="1312"/>
      <c r="D16" s="1303" t="s">
        <v>1651</v>
      </c>
      <c r="E16" s="1303"/>
      <c r="F16" s="1303"/>
      <c r="G16" s="128" t="str">
        <f>IF('評定点一覧(5年用第1G用) '!$P34="","",'評定点一覧(5年用第1G用) '!$P34)</f>
        <v/>
      </c>
      <c r="H16" s="129" t="str">
        <f>IF('評定点一覧(5年用第1G用) '!$P35="","",'評定点一覧(5年用第1G用) '!$P35)</f>
        <v/>
      </c>
      <c r="I16" s="129" t="str">
        <f>IF('評定点一覧(5年用第1G用) '!$P36="","",'評定点一覧(5年用第1G用) '!$P36)</f>
        <v/>
      </c>
      <c r="J16" s="129" t="str">
        <f>IF('評定点一覧(5年用第1G用) '!$P37="","",'評定点一覧(5年用第1G用) '!$P37)</f>
        <v/>
      </c>
      <c r="K16" s="129" t="str">
        <f>IF('評定点一覧(5年用第1G用) '!$P38="","",'評定点一覧(5年用第1G用) '!$P38)</f>
        <v/>
      </c>
      <c r="L16" s="129" t="str">
        <f>IF('評定点一覧(5年用第1G用) '!$P39="","",'評定点一覧(5年用第1G用) '!$P39)</f>
        <v/>
      </c>
      <c r="M16" s="129" t="str">
        <f>IF('評定点一覧(5年用第1G用) '!$P40="","",'評定点一覧(5年用第1G用) '!$P40)</f>
        <v/>
      </c>
      <c r="N16" s="129" t="str">
        <f>IF('評定点一覧(5年用第1G用) '!$P41="","",'評定点一覧(5年用第1G用) '!$P41)</f>
        <v/>
      </c>
      <c r="O16" s="129" t="str">
        <f>IF('評定点一覧(5年用第1G用) '!$P42="","",'評定点一覧(5年用第1G用) '!$P42)</f>
        <v/>
      </c>
      <c r="P16" s="130" t="str">
        <f>IF('評定点一覧(5年用第1G用) '!$P43="","",'評定点一覧(5年用第1G用) '!$P43)</f>
        <v/>
      </c>
      <c r="Q16" s="147"/>
    </row>
    <row r="17" spans="1:18" ht="13.5" hidden="1" customHeight="1">
      <c r="A17" s="1310"/>
      <c r="B17" s="1311"/>
      <c r="C17" s="1312"/>
      <c r="D17" s="1303" t="s">
        <v>1697</v>
      </c>
      <c r="E17" s="1303"/>
      <c r="F17" s="1303"/>
      <c r="G17" s="128" t="str">
        <f>IF('評定点一覧(5年用第1G用) '!$P47="","",'評定点一覧(5年用第1G用) '!$P47)</f>
        <v/>
      </c>
      <c r="H17" s="129" t="str">
        <f>IF('評定点一覧(5年用第1G用) '!$P48="","",'評定点一覧(5年用第1G用) '!$P48)</f>
        <v/>
      </c>
      <c r="I17" s="129" t="str">
        <f>IF('評定点一覧(5年用第1G用) '!$P49="","",'評定点一覧(5年用第1G用) '!$P49)</f>
        <v/>
      </c>
      <c r="J17" s="129" t="str">
        <f>IF('評定点一覧(5年用第1G用) '!$P50="","",'評定点一覧(5年用第1G用) '!$P50)</f>
        <v/>
      </c>
      <c r="K17" s="129" t="str">
        <f>IF('評定点一覧(5年用第1G用) '!$P51="","",'評定点一覧(5年用第1G用) '!$P51)</f>
        <v/>
      </c>
      <c r="L17" s="129" t="str">
        <f>IF('評定点一覧(5年用第1G用) '!$P52="","",'評定点一覧(5年用第1G用) '!$P52)</f>
        <v/>
      </c>
      <c r="M17" s="129" t="str">
        <f>IF('評定点一覧(5年用第1G用) '!$P53="","",'評定点一覧(5年用第1G用) '!$P53)</f>
        <v/>
      </c>
      <c r="N17" s="129" t="str">
        <f>IF('評定点一覧(5年用第1G用) '!$P54="","",'評定点一覧(5年用第1G用) '!$P54)</f>
        <v/>
      </c>
      <c r="O17" s="129" t="str">
        <f>IF('評定点一覧(5年用第1G用) '!$P55="","",'評定点一覧(5年用第1G用) '!$P55)</f>
        <v/>
      </c>
      <c r="P17" s="130" t="str">
        <f>IF('評定点一覧(5年用第1G用) '!$P56="","",'評定点一覧(5年用第1G用) '!$P56)</f>
        <v/>
      </c>
      <c r="Q17" s="147"/>
    </row>
    <row r="18" spans="1:18" ht="13.5" hidden="1" customHeight="1">
      <c r="A18" s="1313"/>
      <c r="B18" s="1314"/>
      <c r="C18" s="1315"/>
      <c r="D18" s="1303" t="s">
        <v>1698</v>
      </c>
      <c r="E18" s="1303"/>
      <c r="F18" s="1303"/>
      <c r="G18" s="128" t="str">
        <f>IF('評定点一覧(5年用第1G用) '!$P60="","",'評定点一覧(5年用第1G用) '!$P60)</f>
        <v/>
      </c>
      <c r="H18" s="129" t="str">
        <f>IF('評定点一覧(5年用第1G用) '!$P61="","",'評定点一覧(5年用第1G用) '!$P61)</f>
        <v/>
      </c>
      <c r="I18" s="129" t="str">
        <f>IF('評定点一覧(5年用第1G用) '!$P62="","",'評定点一覧(5年用第1G用) '!$P62)</f>
        <v/>
      </c>
      <c r="J18" s="129" t="str">
        <f>IF('評定点一覧(5年用第1G用) '!$P63="","",'評定点一覧(5年用第1G用) '!$P63)</f>
        <v/>
      </c>
      <c r="K18" s="129" t="str">
        <f>IF('評定点一覧(5年用第1G用) '!$P64="","",'評定点一覧(5年用第1G用) '!$P64)</f>
        <v/>
      </c>
      <c r="L18" s="129" t="str">
        <f>IF('評定点一覧(5年用第1G用) '!$P65="","",'評定点一覧(5年用第1G用) '!$P65)</f>
        <v/>
      </c>
      <c r="M18" s="129" t="str">
        <f>IF('評定点一覧(5年用第1G用) '!$P66="","",'評定点一覧(5年用第1G用) '!$P66)</f>
        <v/>
      </c>
      <c r="N18" s="129" t="str">
        <f>IF('評定点一覧(5年用第1G用) '!$P67="","",'評定点一覧(5年用第1G用) '!$P67)</f>
        <v/>
      </c>
      <c r="O18" s="129" t="str">
        <f>IF('評定点一覧(5年用第1G用) '!$P68="","",'評定点一覧(5年用第1G用) '!$P68)</f>
        <v/>
      </c>
      <c r="P18" s="130" t="str">
        <f>IF('評定点一覧(5年用第1G用) '!$P69="","",'評定点一覧(5年用第1G用) '!$P69)</f>
        <v/>
      </c>
      <c r="Q18" s="2"/>
    </row>
    <row r="19" spans="1:18">
      <c r="A19" s="112" t="s">
        <v>18</v>
      </c>
      <c r="B19" s="113"/>
      <c r="C19" s="113"/>
      <c r="D19" s="162"/>
      <c r="E19" s="162"/>
      <c r="F19" s="364"/>
      <c r="G19" s="1305" t="str">
        <f>IF((COUNTA(G14:P18)-COUNTBLANK(G14:P18))=0,"",COUNTA(G14:P18)-COUNTBLANK(G14:P18))</f>
        <v/>
      </c>
      <c r="H19" s="1306"/>
      <c r="I19" s="1362" t="s">
        <v>217</v>
      </c>
      <c r="J19" s="1364" t="str">
        <f>IF(OR(G19="",G19=0),"",ROUND(AVERAGE(G14:P18),1))</f>
        <v/>
      </c>
      <c r="K19" s="1364"/>
      <c r="L19" s="1364"/>
      <c r="M19" s="1366" t="s">
        <v>180</v>
      </c>
      <c r="N19" s="1366"/>
      <c r="O19" s="1366"/>
      <c r="P19" s="1367"/>
      <c r="Q19" s="2"/>
    </row>
    <row r="20" spans="1:18">
      <c r="A20" s="125" t="s">
        <v>19</v>
      </c>
      <c r="B20" s="115"/>
      <c r="C20" s="242"/>
      <c r="D20" s="242"/>
      <c r="E20" s="242"/>
      <c r="F20" s="365"/>
      <c r="G20" s="1360"/>
      <c r="H20" s="1361"/>
      <c r="I20" s="1363"/>
      <c r="J20" s="1365"/>
      <c r="K20" s="1365"/>
      <c r="L20" s="1365"/>
      <c r="M20" s="1368"/>
      <c r="N20" s="1368"/>
      <c r="O20" s="1368"/>
      <c r="P20" s="1369"/>
      <c r="Q20" s="2"/>
    </row>
    <row r="21" spans="1:18">
      <c r="A21" s="113"/>
      <c r="B21" s="113"/>
      <c r="C21" s="162"/>
      <c r="D21" s="162"/>
      <c r="E21" s="162"/>
      <c r="F21" s="162"/>
      <c r="G21" s="162"/>
      <c r="H21" s="162"/>
      <c r="I21" s="162"/>
      <c r="J21" s="245"/>
      <c r="K21" s="245"/>
      <c r="L21" s="245"/>
      <c r="M21" s="166"/>
      <c r="N21" s="166"/>
      <c r="O21" s="166"/>
      <c r="P21" s="166"/>
      <c r="Q21" s="2"/>
    </row>
    <row r="22" spans="1:18">
      <c r="C22" s="81"/>
      <c r="D22" s="81"/>
      <c r="E22" s="81"/>
      <c r="F22" s="81"/>
      <c r="G22" s="81"/>
      <c r="H22" s="81"/>
      <c r="I22" s="81"/>
      <c r="J22" s="6"/>
      <c r="K22" s="6"/>
      <c r="L22" s="6"/>
      <c r="M22" s="2"/>
      <c r="N22" s="2"/>
      <c r="O22" s="2"/>
      <c r="P22" s="2"/>
      <c r="Q22" s="2"/>
    </row>
    <row r="23" spans="1:18">
      <c r="C23" s="81"/>
      <c r="D23" s="81"/>
      <c r="E23" s="81"/>
      <c r="F23" s="81"/>
      <c r="G23" s="81"/>
      <c r="H23" s="81"/>
      <c r="I23" s="81"/>
      <c r="J23" s="6"/>
      <c r="K23" s="6"/>
      <c r="L23" s="6"/>
      <c r="M23" s="2"/>
      <c r="N23" s="2"/>
      <c r="O23" s="2"/>
      <c r="P23" s="2"/>
      <c r="Q23" s="2"/>
    </row>
    <row r="24" spans="1:18">
      <c r="A24" s="1299" t="s">
        <v>811</v>
      </c>
      <c r="B24" s="1299"/>
      <c r="C24" s="1299"/>
      <c r="D24" s="1299"/>
      <c r="E24" s="1299"/>
      <c r="F24" s="1299"/>
      <c r="G24" s="1299"/>
      <c r="H24" s="1299"/>
      <c r="I24" s="1299"/>
      <c r="J24" s="1299"/>
      <c r="K24" s="1298" t="str">
        <f>IF(企業入力シート!C48="","",企業入力シート!C48)</f>
        <v>△△建設</v>
      </c>
      <c r="L24" s="1298"/>
      <c r="M24" s="1298"/>
      <c r="N24" s="1298"/>
      <c r="O24" s="1298"/>
      <c r="P24" s="1298"/>
      <c r="Q24" s="81"/>
    </row>
    <row r="25" spans="1:18" hidden="1">
      <c r="A25" s="1307" t="s">
        <v>17</v>
      </c>
      <c r="B25" s="1308"/>
      <c r="C25" s="1309"/>
      <c r="D25" s="1303" t="s">
        <v>1695</v>
      </c>
      <c r="E25" s="1303"/>
      <c r="F25" s="1303"/>
      <c r="G25" s="128" t="str">
        <f>IF('評定点一覧(5年用第2G用)'!$P8="","",'評定点一覧(5年用第2G用)'!$P8)</f>
        <v/>
      </c>
      <c r="H25" s="129" t="str">
        <f>IF('評定点一覧(5年用第2G用)'!$P9="","",'評定点一覧(5年用第2G用)'!$P9)</f>
        <v/>
      </c>
      <c r="I25" s="129" t="str">
        <f>IF('評定点一覧(5年用第2G用)'!$P10="","",'評定点一覧(5年用第2G用)'!$P10)</f>
        <v/>
      </c>
      <c r="J25" s="129" t="str">
        <f>IF('評定点一覧(5年用第2G用)'!$P11="","",'評定点一覧(5年用第2G用)'!$P11)</f>
        <v/>
      </c>
      <c r="K25" s="129" t="str">
        <f>IF('評定点一覧(5年用第2G用)'!$P12="","",'評定点一覧(5年用第2G用)'!$P12)</f>
        <v/>
      </c>
      <c r="L25" s="129" t="str">
        <f>IF('評定点一覧(5年用第2G用)'!$P13="","",'評定点一覧(5年用第2G用)'!$P13)</f>
        <v/>
      </c>
      <c r="M25" s="129" t="str">
        <f>IF('評定点一覧(5年用第2G用)'!$P14="","",'評定点一覧(5年用第2G用)'!$P14)</f>
        <v/>
      </c>
      <c r="N25" s="129" t="str">
        <f>IF('評定点一覧(5年用第2G用)'!$P15="","",'評定点一覧(5年用第2G用)'!$P15)</f>
        <v/>
      </c>
      <c r="O25" s="129" t="str">
        <f>IF('評定点一覧(5年用第2G用)'!$P16="","",'評定点一覧(5年用第2G用)'!$P16)</f>
        <v/>
      </c>
      <c r="P25" s="130" t="str">
        <f>IF('評定点一覧(5年用第2G用)'!$P17="","",'評定点一覧(5年用第2G用)'!$P17)</f>
        <v/>
      </c>
      <c r="Q25" s="147"/>
    </row>
    <row r="26" spans="1:18" hidden="1">
      <c r="A26" s="1310"/>
      <c r="B26" s="1311"/>
      <c r="C26" s="1312"/>
      <c r="D26" s="1219" t="s">
        <v>1696</v>
      </c>
      <c r="E26" s="1220"/>
      <c r="F26" s="1221"/>
      <c r="G26" s="128" t="str">
        <f>IF('評定点一覧(5年用第2G用)'!$P21="","",'評定点一覧(5年用第2G用)'!$P21)</f>
        <v/>
      </c>
      <c r="H26" s="129" t="str">
        <f>IF('評定点一覧(5年用第2G用)'!$P22="","",'評定点一覧(5年用第2G用)'!$P22)</f>
        <v/>
      </c>
      <c r="I26" s="129" t="str">
        <f>IF('評定点一覧(5年用第2G用)'!$P23="","",'評定点一覧(5年用第2G用)'!$P23)</f>
        <v/>
      </c>
      <c r="J26" s="129" t="str">
        <f>IF('評定点一覧(5年用第2G用)'!$P24="","",'評定点一覧(5年用第2G用)'!$P24)</f>
        <v/>
      </c>
      <c r="K26" s="129" t="str">
        <f>IF('評定点一覧(5年用第2G用)'!$P25="","",'評定点一覧(5年用第2G用)'!$P25)</f>
        <v/>
      </c>
      <c r="L26" s="129" t="str">
        <f>IF('評定点一覧(5年用第2G用)'!$P26="","",'評定点一覧(5年用第2G用)'!$P26)</f>
        <v/>
      </c>
      <c r="M26" s="129" t="str">
        <f>IF('評定点一覧(5年用第2G用)'!$P27="","",'評定点一覧(5年用第2G用)'!$P27)</f>
        <v/>
      </c>
      <c r="N26" s="129" t="str">
        <f>IF('評定点一覧(5年用第2G用)'!$P28="","",'評定点一覧(5年用第2G用)'!$P28)</f>
        <v/>
      </c>
      <c r="O26" s="129" t="str">
        <f>IF('評定点一覧(5年用第2G用)'!$P29="","",'評定点一覧(5年用第2G用)'!$P29)</f>
        <v/>
      </c>
      <c r="P26" s="130" t="str">
        <f>IF('評定点一覧(5年用第2G用)'!$P30="","",'評定点一覧(5年用第2G用)'!$P30)</f>
        <v/>
      </c>
      <c r="Q26" s="147"/>
    </row>
    <row r="27" spans="1:18" hidden="1">
      <c r="A27" s="1310"/>
      <c r="B27" s="1311"/>
      <c r="C27" s="1312"/>
      <c r="D27" s="1219" t="s">
        <v>1651</v>
      </c>
      <c r="E27" s="1220"/>
      <c r="F27" s="1221"/>
      <c r="G27" s="128" t="str">
        <f>IF('評定点一覧(5年用第2G用)'!$P34="","",'評定点一覧(5年用第2G用)'!$P34)</f>
        <v/>
      </c>
      <c r="H27" s="129" t="str">
        <f>IF('評定点一覧(5年用第2G用)'!$P35="","",'評定点一覧(5年用第2G用)'!$P35)</f>
        <v/>
      </c>
      <c r="I27" s="129" t="str">
        <f>IF('評定点一覧(5年用第2G用)'!$P36="","",'評定点一覧(5年用第2G用)'!$P36)</f>
        <v/>
      </c>
      <c r="J27" s="129" t="str">
        <f>IF('評定点一覧(5年用第2G用)'!$P37="","",'評定点一覧(5年用第2G用)'!$P37)</f>
        <v/>
      </c>
      <c r="K27" s="129" t="str">
        <f>IF('評定点一覧(5年用第2G用)'!$P38="","",'評定点一覧(5年用第2G用)'!$P38)</f>
        <v/>
      </c>
      <c r="L27" s="129" t="str">
        <f>IF('評定点一覧(5年用第2G用)'!$P39="","",'評定点一覧(5年用第2G用)'!$P39)</f>
        <v/>
      </c>
      <c r="M27" s="129" t="str">
        <f>IF('評定点一覧(5年用第2G用)'!$P40="","",'評定点一覧(5年用第2G用)'!$P40)</f>
        <v/>
      </c>
      <c r="N27" s="129" t="str">
        <f>IF('評定点一覧(5年用第2G用)'!$P41="","",'評定点一覧(5年用第2G用)'!$P41)</f>
        <v/>
      </c>
      <c r="O27" s="129" t="str">
        <f>IF('評定点一覧(5年用第2G用)'!$P42="","",'評定点一覧(5年用第2G用)'!$P42)</f>
        <v/>
      </c>
      <c r="P27" s="130" t="str">
        <f>IF('評定点一覧(5年用第2G用)'!$P43="","",'評定点一覧(5年用第2G用)'!$P43)</f>
        <v/>
      </c>
      <c r="Q27" s="147"/>
    </row>
    <row r="28" spans="1:18" hidden="1">
      <c r="A28" s="1310"/>
      <c r="B28" s="1311"/>
      <c r="C28" s="1312"/>
      <c r="D28" s="1219" t="s">
        <v>1697</v>
      </c>
      <c r="E28" s="1220"/>
      <c r="F28" s="1221"/>
      <c r="G28" s="128" t="str">
        <f>IF('評定点一覧(5年用第2G用)'!$P47="","",'評定点一覧(5年用第2G用)'!$P47)</f>
        <v/>
      </c>
      <c r="H28" s="129" t="str">
        <f>IF('評定点一覧(5年用第2G用)'!$P48="","",'評定点一覧(5年用第2G用)'!$P48)</f>
        <v/>
      </c>
      <c r="I28" s="129" t="str">
        <f>IF('評定点一覧(5年用第2G用)'!$P49="","",'評定点一覧(5年用第2G用)'!$P49)</f>
        <v/>
      </c>
      <c r="J28" s="129" t="str">
        <f>IF('評定点一覧(5年用第2G用)'!$P50="","",'評定点一覧(5年用第2G用)'!$P50)</f>
        <v/>
      </c>
      <c r="K28" s="129" t="str">
        <f>IF('評定点一覧(5年用第2G用)'!$P51="","",'評定点一覧(5年用第2G用)'!$P51)</f>
        <v/>
      </c>
      <c r="L28" s="129" t="str">
        <f>IF('評定点一覧(5年用第2G用)'!$P52="","",'評定点一覧(5年用第2G用)'!$P52)</f>
        <v/>
      </c>
      <c r="M28" s="129" t="str">
        <f>IF('評定点一覧(5年用第2G用)'!$P53="","",'評定点一覧(5年用第2G用)'!$P53)</f>
        <v/>
      </c>
      <c r="N28" s="129" t="str">
        <f>IF('評定点一覧(5年用第2G用)'!$P54="","",'評定点一覧(5年用第2G用)'!$P54)</f>
        <v/>
      </c>
      <c r="O28" s="129" t="str">
        <f>IF('評定点一覧(5年用第2G用)'!$P55="","",'評定点一覧(5年用第2G用)'!$P55)</f>
        <v/>
      </c>
      <c r="P28" s="130" t="str">
        <f>IF('評定点一覧(5年用第2G用)'!$P56="","",'評定点一覧(5年用第2G用)'!$P56)</f>
        <v/>
      </c>
      <c r="Q28" s="147"/>
    </row>
    <row r="29" spans="1:18" hidden="1">
      <c r="A29" s="1313"/>
      <c r="B29" s="1314"/>
      <c r="C29" s="1315"/>
      <c r="D29" s="1303" t="s">
        <v>1698</v>
      </c>
      <c r="E29" s="1303"/>
      <c r="F29" s="1303"/>
      <c r="G29" s="128" t="str">
        <f>IF('評定点一覧(5年用第2G用)'!$P60="","",'評定点一覧(5年用第2G用)'!$P60)</f>
        <v/>
      </c>
      <c r="H29" s="129" t="str">
        <f>IF('評定点一覧(5年用第2G用)'!$P61="","",'評定点一覧(5年用第2G用)'!$P61)</f>
        <v/>
      </c>
      <c r="I29" s="129" t="str">
        <f>IF('評定点一覧(5年用第2G用)'!$P62="","",'評定点一覧(5年用第2G用)'!$P62)</f>
        <v/>
      </c>
      <c r="J29" s="129" t="str">
        <f>IF('評定点一覧(5年用第2G用)'!$P63="","",'評定点一覧(5年用第2G用)'!$P63)</f>
        <v/>
      </c>
      <c r="K29" s="129" t="str">
        <f>IF('評定点一覧(5年用第2G用)'!$P64="","",'評定点一覧(5年用第2G用)'!$P64)</f>
        <v/>
      </c>
      <c r="L29" s="129" t="str">
        <f>IF('評定点一覧(5年用第2G用)'!$P65="","",'評定点一覧(5年用第2G用)'!$P65)</f>
        <v/>
      </c>
      <c r="M29" s="129" t="str">
        <f>IF('評定点一覧(5年用第2G用)'!$P66="","",'評定点一覧(5年用第2G用)'!$P66)</f>
        <v/>
      </c>
      <c r="N29" s="129" t="str">
        <f>IF('評定点一覧(5年用第2G用)'!$P67="","",'評定点一覧(5年用第2G用)'!$P67)</f>
        <v/>
      </c>
      <c r="O29" s="129" t="str">
        <f>IF('評定点一覧(5年用第2G用)'!$P68="","",'評定点一覧(5年用第2G用)'!$P68)</f>
        <v/>
      </c>
      <c r="P29" s="130" t="str">
        <f>IF('評定点一覧(5年用第2G用)'!$P69="","",'評定点一覧(5年用第2G用)'!$P69)</f>
        <v/>
      </c>
      <c r="Q29" s="2"/>
    </row>
    <row r="30" spans="1:18">
      <c r="A30" s="112" t="s">
        <v>18</v>
      </c>
      <c r="B30" s="113"/>
      <c r="C30" s="113"/>
      <c r="D30" s="162"/>
      <c r="E30" s="162"/>
      <c r="F30" s="364"/>
      <c r="G30" s="1305" t="str">
        <f>IF((COUNTA(G25:P29)-COUNTBLANK(G25:P29))=0,"",COUNTA(G25:P29)-COUNTBLANK(G25:P29))</f>
        <v/>
      </c>
      <c r="H30" s="1306"/>
      <c r="I30" s="1362" t="s">
        <v>217</v>
      </c>
      <c r="J30" s="1364" t="str">
        <f>IF(OR(G30="",G30=0),"",ROUND(AVERAGE(G25:P29),1))</f>
        <v/>
      </c>
      <c r="K30" s="1364"/>
      <c r="L30" s="1364"/>
      <c r="M30" s="1366" t="s">
        <v>180</v>
      </c>
      <c r="N30" s="1366"/>
      <c r="O30" s="1366"/>
      <c r="P30" s="1367"/>
      <c r="Q30" s="2"/>
    </row>
    <row r="31" spans="1:18">
      <c r="A31" s="125" t="s">
        <v>19</v>
      </c>
      <c r="B31" s="115"/>
      <c r="C31" s="242"/>
      <c r="D31" s="242"/>
      <c r="E31" s="242"/>
      <c r="F31" s="365"/>
      <c r="G31" s="1360"/>
      <c r="H31" s="1361"/>
      <c r="I31" s="1363"/>
      <c r="J31" s="1365"/>
      <c r="K31" s="1365"/>
      <c r="L31" s="1365"/>
      <c r="M31" s="1368"/>
      <c r="N31" s="1368"/>
      <c r="O31" s="1368"/>
      <c r="P31" s="1369"/>
      <c r="Q31" s="2"/>
    </row>
    <row r="32" spans="1:18" s="155" customFormat="1">
      <c r="A32" s="154" t="s">
        <v>108</v>
      </c>
      <c r="B32" s="1370" t="s">
        <v>983</v>
      </c>
      <c r="C32" s="1370"/>
      <c r="D32" s="1370"/>
      <c r="E32" s="1370"/>
      <c r="F32" s="1370"/>
      <c r="G32" s="1370"/>
      <c r="H32" s="1370"/>
      <c r="I32" s="1370"/>
      <c r="J32" s="1370"/>
      <c r="K32" s="1370"/>
      <c r="L32" s="1370"/>
      <c r="M32" s="1370"/>
      <c r="N32" s="1370"/>
      <c r="O32" s="1370"/>
      <c r="P32" s="1370"/>
      <c r="Q32" s="165"/>
      <c r="R32" s="3"/>
    </row>
    <row r="33" spans="1:18" s="155" customFormat="1">
      <c r="A33" s="154" t="s">
        <v>109</v>
      </c>
      <c r="B33" s="1224" t="s">
        <v>984</v>
      </c>
      <c r="C33" s="1224"/>
      <c r="D33" s="1224"/>
      <c r="E33" s="1224"/>
      <c r="F33" s="1224"/>
      <c r="G33" s="1224"/>
      <c r="H33" s="1224"/>
      <c r="I33" s="1224"/>
      <c r="J33" s="1224"/>
      <c r="K33" s="1224"/>
      <c r="L33" s="1224"/>
      <c r="M33" s="1224"/>
      <c r="N33" s="1224"/>
      <c r="O33" s="1224"/>
      <c r="P33" s="1224"/>
      <c r="R33" s="3"/>
    </row>
    <row r="34" spans="1:18" s="155" customFormat="1">
      <c r="A34" s="154"/>
      <c r="B34" s="1224"/>
      <c r="C34" s="1224"/>
      <c r="D34" s="1224"/>
      <c r="E34" s="1224"/>
      <c r="F34" s="1224"/>
      <c r="G34" s="1224"/>
      <c r="H34" s="1224"/>
      <c r="I34" s="1224"/>
      <c r="J34" s="1224"/>
      <c r="K34" s="1224"/>
      <c r="L34" s="1224"/>
      <c r="M34" s="1224"/>
      <c r="N34" s="1224"/>
      <c r="O34" s="1224"/>
      <c r="P34" s="1224"/>
      <c r="R34" s="3"/>
    </row>
    <row r="35" spans="1:18" s="155" customFormat="1">
      <c r="A35" s="154" t="s">
        <v>110</v>
      </c>
      <c r="B35" s="1224" t="s">
        <v>985</v>
      </c>
      <c r="C35" s="1224"/>
      <c r="D35" s="1224"/>
      <c r="E35" s="1224"/>
      <c r="F35" s="1224"/>
      <c r="G35" s="1224"/>
      <c r="H35" s="1224"/>
      <c r="I35" s="1224"/>
      <c r="J35" s="1224"/>
      <c r="K35" s="1224"/>
      <c r="L35" s="1224"/>
      <c r="M35" s="1224"/>
      <c r="N35" s="1224"/>
      <c r="O35" s="1224"/>
      <c r="P35" s="1224"/>
      <c r="R35" s="3"/>
    </row>
    <row r="36" spans="1:18" s="155" customFormat="1">
      <c r="A36" s="154"/>
      <c r="B36" s="1224"/>
      <c r="C36" s="1224"/>
      <c r="D36" s="1224"/>
      <c r="E36" s="1224"/>
      <c r="F36" s="1224"/>
      <c r="G36" s="1224"/>
      <c r="H36" s="1224"/>
      <c r="I36" s="1224"/>
      <c r="J36" s="1224"/>
      <c r="K36" s="1224"/>
      <c r="L36" s="1224"/>
      <c r="M36" s="1224"/>
      <c r="N36" s="1224"/>
      <c r="O36" s="1224"/>
      <c r="P36" s="1224"/>
    </row>
    <row r="37" spans="1:18" s="155" customFormat="1">
      <c r="A37" s="154" t="s">
        <v>119</v>
      </c>
      <c r="B37" s="155" t="s">
        <v>118</v>
      </c>
    </row>
    <row r="38" spans="1:18" s="155" customFormat="1">
      <c r="A38" s="154"/>
    </row>
    <row r="39" spans="1:18">
      <c r="A39" s="140"/>
    </row>
    <row r="40" spans="1:18">
      <c r="A40" s="140"/>
    </row>
    <row r="41" spans="1:18">
      <c r="A41" s="105" t="s">
        <v>20</v>
      </c>
      <c r="B41" s="105"/>
      <c r="C41" s="105"/>
      <c r="D41" s="105"/>
      <c r="E41" s="105"/>
      <c r="F41" s="105"/>
      <c r="G41" s="105"/>
      <c r="H41" s="105"/>
      <c r="I41" s="105"/>
      <c r="J41" s="105"/>
      <c r="K41" s="105"/>
      <c r="L41" s="105"/>
      <c r="M41" s="105"/>
      <c r="N41" s="105"/>
      <c r="O41" s="105"/>
      <c r="P41" s="105"/>
    </row>
    <row r="42" spans="1:18">
      <c r="A42" s="105"/>
      <c r="B42" s="1316" t="s">
        <v>1393</v>
      </c>
      <c r="C42" s="1316"/>
      <c r="D42" s="1316"/>
      <c r="E42" s="1316"/>
      <c r="F42" s="1316"/>
      <c r="G42" s="1316"/>
      <c r="H42" s="1316"/>
      <c r="I42" s="1316"/>
      <c r="J42" s="1316"/>
      <c r="K42" s="1316"/>
      <c r="L42" s="1316"/>
      <c r="M42" s="1316"/>
      <c r="N42" s="1316"/>
      <c r="O42" s="1316"/>
      <c r="P42" s="1316"/>
    </row>
    <row r="43" spans="1:18">
      <c r="A43" s="105"/>
      <c r="B43" s="1316"/>
      <c r="C43" s="1316"/>
      <c r="D43" s="1316"/>
      <c r="E43" s="1316"/>
      <c r="F43" s="1316"/>
      <c r="G43" s="1316"/>
      <c r="H43" s="1316"/>
      <c r="I43" s="1316"/>
      <c r="J43" s="1316"/>
      <c r="K43" s="1316"/>
      <c r="L43" s="1316"/>
      <c r="M43" s="1316"/>
      <c r="N43" s="1316"/>
      <c r="O43" s="1316"/>
      <c r="P43" s="1316"/>
    </row>
    <row r="44" spans="1:18">
      <c r="A44" s="105"/>
      <c r="B44" s="1316"/>
      <c r="C44" s="1316"/>
      <c r="D44" s="1316"/>
      <c r="E44" s="1316"/>
      <c r="F44" s="1316"/>
      <c r="G44" s="1316"/>
      <c r="H44" s="1316"/>
      <c r="I44" s="1316"/>
      <c r="J44" s="1316"/>
      <c r="K44" s="1316"/>
      <c r="L44" s="1316"/>
      <c r="M44" s="1316"/>
      <c r="N44" s="1316"/>
      <c r="O44" s="1316"/>
      <c r="P44" s="1316"/>
    </row>
    <row r="45" spans="1:18">
      <c r="A45" s="105"/>
      <c r="B45" s="1316"/>
      <c r="C45" s="1316"/>
      <c r="D45" s="1316"/>
      <c r="E45" s="1316"/>
      <c r="F45" s="1316"/>
      <c r="G45" s="1316"/>
      <c r="H45" s="1316"/>
      <c r="I45" s="1316"/>
      <c r="J45" s="1316"/>
      <c r="K45" s="1316"/>
      <c r="L45" s="1316"/>
      <c r="M45" s="1316"/>
      <c r="N45" s="1316"/>
      <c r="O45" s="1316"/>
      <c r="P45" s="1316"/>
    </row>
    <row r="46" spans="1:18">
      <c r="A46" s="140"/>
    </row>
    <row r="47" spans="1:18">
      <c r="A47" s="140"/>
    </row>
    <row r="48" spans="1:18">
      <c r="A48" s="140"/>
    </row>
    <row r="49" spans="1:16">
      <c r="A49" s="140"/>
    </row>
    <row r="50" spans="1:16">
      <c r="A50" s="140"/>
    </row>
    <row r="51" spans="1:16">
      <c r="A51" s="140"/>
    </row>
    <row r="52" spans="1:16">
      <c r="A52" s="140"/>
    </row>
    <row r="53" spans="1:16">
      <c r="A53" s="140"/>
    </row>
    <row r="54" spans="1:16">
      <c r="A54" s="140"/>
    </row>
    <row r="55" spans="1:16">
      <c r="A55" s="140"/>
    </row>
    <row r="57" spans="1:16">
      <c r="B57" s="161"/>
      <c r="C57" s="161"/>
      <c r="D57" s="161"/>
      <c r="E57" s="161"/>
      <c r="F57" s="161"/>
      <c r="G57" s="161"/>
      <c r="H57" s="161"/>
      <c r="I57" s="161"/>
      <c r="J57" s="161"/>
      <c r="K57" s="161"/>
      <c r="L57" s="161"/>
      <c r="M57" s="161"/>
      <c r="N57" s="161"/>
      <c r="O57" s="161"/>
      <c r="P57" s="161"/>
    </row>
    <row r="58" spans="1:16">
      <c r="B58" s="161"/>
      <c r="C58" s="161"/>
      <c r="D58" s="161"/>
      <c r="E58" s="161"/>
      <c r="F58" s="161"/>
      <c r="G58" s="161"/>
      <c r="H58" s="161"/>
      <c r="I58" s="161"/>
      <c r="J58" s="161"/>
      <c r="K58" s="161"/>
      <c r="L58" s="161"/>
      <c r="M58" s="161"/>
      <c r="N58" s="161"/>
      <c r="O58" s="161"/>
      <c r="P58" s="161"/>
    </row>
    <row r="60" spans="1:16">
      <c r="A60" s="140"/>
      <c r="B60" s="161"/>
      <c r="C60" s="161"/>
      <c r="D60" s="161"/>
      <c r="E60" s="161"/>
      <c r="F60" s="161"/>
      <c r="G60" s="161"/>
      <c r="H60" s="161"/>
      <c r="I60" s="161"/>
      <c r="J60" s="161"/>
      <c r="K60" s="161"/>
      <c r="L60" s="161"/>
      <c r="M60" s="161"/>
      <c r="N60" s="161"/>
      <c r="O60" s="161"/>
      <c r="P60" s="161"/>
    </row>
    <row r="61" spans="1:16">
      <c r="A61" s="140"/>
      <c r="B61" s="161"/>
      <c r="C61" s="161"/>
      <c r="D61" s="161"/>
      <c r="E61" s="161"/>
      <c r="F61" s="161"/>
      <c r="G61" s="161"/>
      <c r="H61" s="161"/>
      <c r="I61" s="161"/>
      <c r="J61" s="161"/>
      <c r="K61" s="161"/>
      <c r="L61" s="161"/>
      <c r="M61" s="161"/>
      <c r="N61" s="161"/>
      <c r="O61" s="161"/>
      <c r="P61" s="161"/>
    </row>
    <row r="62" spans="1:16">
      <c r="A62" s="140"/>
    </row>
    <row r="63" spans="1:16">
      <c r="A63" s="140"/>
    </row>
    <row r="64" spans="1:16">
      <c r="A64" s="140"/>
    </row>
    <row r="65" spans="1:1">
      <c r="A65" s="140"/>
    </row>
  </sheetData>
  <mergeCells count="41">
    <mergeCell ref="B32:P32"/>
    <mergeCell ref="B33:P34"/>
    <mergeCell ref="A7:C7"/>
    <mergeCell ref="D7:M7"/>
    <mergeCell ref="A1:F1"/>
    <mergeCell ref="A2:E2"/>
    <mergeCell ref="A3:P3"/>
    <mergeCell ref="D4:E4"/>
    <mergeCell ref="F4:P4"/>
    <mergeCell ref="A8:C8"/>
    <mergeCell ref="D8:M8"/>
    <mergeCell ref="A9:C9"/>
    <mergeCell ref="D9:M9"/>
    <mergeCell ref="A10:C10"/>
    <mergeCell ref="D10:M10"/>
    <mergeCell ref="A14:C18"/>
    <mergeCell ref="D26:F26"/>
    <mergeCell ref="D27:F27"/>
    <mergeCell ref="D28:F28"/>
    <mergeCell ref="D29:F29"/>
    <mergeCell ref="D14:F14"/>
    <mergeCell ref="D15:F15"/>
    <mergeCell ref="D16:F16"/>
    <mergeCell ref="D17:F17"/>
    <mergeCell ref="D18:F18"/>
    <mergeCell ref="B42:P45"/>
    <mergeCell ref="B35:P36"/>
    <mergeCell ref="K13:P13"/>
    <mergeCell ref="A13:J13"/>
    <mergeCell ref="A24:J24"/>
    <mergeCell ref="K24:P24"/>
    <mergeCell ref="G30:H31"/>
    <mergeCell ref="I30:I31"/>
    <mergeCell ref="J30:L31"/>
    <mergeCell ref="M30:P31"/>
    <mergeCell ref="G19:H20"/>
    <mergeCell ref="I19:I20"/>
    <mergeCell ref="J19:L20"/>
    <mergeCell ref="M19:P20"/>
    <mergeCell ref="A25:C29"/>
    <mergeCell ref="D25:F25"/>
  </mergeCells>
  <phoneticPr fontId="2"/>
  <dataValidations count="1">
    <dataValidation type="list" showInputMessage="1" showErrorMessage="1" sqref="Q13 Q24" xr:uid="{00000000-0002-0000-16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tabColor rgb="FFFF66FF"/>
    <pageSetUpPr fitToPage="1"/>
  </sheetPr>
  <dimension ref="A1:T113"/>
  <sheetViews>
    <sheetView view="pageBreakPreview" zoomScaleNormal="100" zoomScaleSheetLayoutView="100" workbookViewId="0">
      <selection activeCell="A3" sqref="A3:S3"/>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943" t="str">
        <f>CONCATENATE("（様式-",INDEX(発注者入力シート!$B$27:$G$31,MATCH(発注者入力シート!L6,発注者入力シート!$C$27:$C$31,0),4),"-２）")</f>
        <v>（様式-２-２）</v>
      </c>
      <c r="B1" s="943"/>
      <c r="C1" s="943"/>
      <c r="D1" s="943"/>
      <c r="E1" s="943"/>
      <c r="F1" s="943"/>
      <c r="H1" s="3" t="s">
        <v>940</v>
      </c>
      <c r="Q1" s="141" t="s">
        <v>944</v>
      </c>
      <c r="R1" s="141"/>
    </row>
    <row r="2" spans="1:20" ht="12.75" customHeight="1">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F2" s="1203" t="s">
        <v>880</v>
      </c>
      <c r="G2" s="1203"/>
      <c r="H2" s="1202" t="str">
        <f>IF(企業入力シート!C5="","",企業入力シート!C5)</f>
        <v>○○共同企業体</v>
      </c>
      <c r="I2" s="1202"/>
      <c r="J2" s="1202"/>
      <c r="K2" s="1202"/>
      <c r="L2" s="1202"/>
      <c r="M2" s="1202"/>
      <c r="N2" s="1202"/>
      <c r="O2" s="1202"/>
      <c r="P2" s="1202"/>
      <c r="Q2" s="1202"/>
    </row>
    <row r="3" spans="1:20" ht="3.75" customHeight="1">
      <c r="H3" s="6"/>
      <c r="I3" s="6"/>
      <c r="J3" s="6"/>
      <c r="K3" s="2"/>
      <c r="L3" s="2"/>
      <c r="M3" s="2"/>
      <c r="N3" s="2"/>
      <c r="O3" s="2"/>
      <c r="P3" s="2"/>
      <c r="Q3" s="2"/>
      <c r="R3" s="2"/>
    </row>
    <row r="4" spans="1:20" ht="12.75" customHeight="1">
      <c r="A4" s="1270" t="s">
        <v>26</v>
      </c>
      <c r="B4" s="1302"/>
      <c r="C4" s="1271"/>
      <c r="D4" s="1376" t="str">
        <f>IF('企業成績評定点 (JV5年用) '!D9="","",'企業成績評定点 (JV5年用) '!D9)</f>
        <v>電気工事、維持修繕工事</v>
      </c>
      <c r="E4" s="1377"/>
      <c r="F4" s="1377"/>
      <c r="G4" s="1377"/>
      <c r="H4" s="1378"/>
      <c r="I4" s="1270" t="s">
        <v>828</v>
      </c>
      <c r="J4" s="1302"/>
      <c r="K4" s="1271"/>
      <c r="L4" s="1376" t="str">
        <f>IF('企業成績評定点 (JV5年用) '!D10="","",'企業成績評定点 (JV5年用) '!D10)</f>
        <v>電気工事</v>
      </c>
      <c r="M4" s="1377"/>
      <c r="N4" s="1377"/>
      <c r="O4" s="1377"/>
      <c r="P4" s="1377"/>
      <c r="Q4" s="1378"/>
    </row>
    <row r="5" spans="1:20" ht="3.75" customHeight="1">
      <c r="A5" s="162"/>
      <c r="B5" s="81"/>
      <c r="C5" s="81"/>
      <c r="H5" s="81"/>
      <c r="I5" s="81"/>
      <c r="J5" s="81"/>
      <c r="K5" s="2"/>
      <c r="L5" s="2"/>
      <c r="M5" s="2"/>
      <c r="N5" s="2"/>
      <c r="O5" s="2"/>
      <c r="P5" s="2"/>
      <c r="Q5" s="2"/>
    </row>
    <row r="6" spans="1:20" ht="12.75" customHeight="1">
      <c r="A6" s="345" t="s">
        <v>1436</v>
      </c>
      <c r="B6" s="436">
        <v>3</v>
      </c>
      <c r="C6" s="109" t="s">
        <v>1308</v>
      </c>
      <c r="I6" s="1249"/>
      <c r="J6" s="1249"/>
      <c r="K6" s="1373" t="str">
        <f>IF(企業入力シート!C14="","",企業入力シート!C14)</f>
        <v>○○建設</v>
      </c>
      <c r="L6" s="1373"/>
      <c r="M6" s="1373"/>
      <c r="N6" s="1373"/>
      <c r="O6" s="1373"/>
      <c r="P6" s="1373"/>
      <c r="Q6" s="1373"/>
      <c r="R6" s="81"/>
      <c r="S6" s="3" t="s">
        <v>429</v>
      </c>
    </row>
    <row r="7" spans="1:20" ht="12.75" customHeight="1">
      <c r="A7" s="156" t="s">
        <v>22</v>
      </c>
      <c r="B7" s="1228" t="s">
        <v>25</v>
      </c>
      <c r="C7" s="1228"/>
      <c r="D7" s="1228"/>
      <c r="E7" s="1271" t="s">
        <v>27</v>
      </c>
      <c r="F7" s="1228"/>
      <c r="G7" s="1228"/>
      <c r="H7" s="1228"/>
      <c r="I7" s="1228"/>
      <c r="J7" s="1228"/>
      <c r="K7" s="1228"/>
      <c r="L7" s="1228"/>
      <c r="M7" s="1228"/>
      <c r="N7" s="1228"/>
      <c r="O7" s="1228"/>
      <c r="P7" s="1228" t="s">
        <v>941</v>
      </c>
      <c r="Q7" s="1228"/>
      <c r="R7" s="81"/>
      <c r="S7" s="3" t="s">
        <v>430</v>
      </c>
    </row>
    <row r="8" spans="1:20" ht="12.75" customHeight="1">
      <c r="A8" s="156">
        <v>1</v>
      </c>
      <c r="B8" s="1371"/>
      <c r="C8" s="1371"/>
      <c r="D8" s="1371"/>
      <c r="E8" s="1374"/>
      <c r="F8" s="1374"/>
      <c r="G8" s="1374"/>
      <c r="H8" s="1374"/>
      <c r="I8" s="1374"/>
      <c r="J8" s="1374"/>
      <c r="K8" s="1374"/>
      <c r="L8" s="1374"/>
      <c r="M8" s="1374"/>
      <c r="N8" s="1374"/>
      <c r="O8" s="1375"/>
      <c r="P8" s="343"/>
      <c r="Q8" s="241" t="s">
        <v>180</v>
      </c>
      <c r="R8" s="81"/>
      <c r="S8" s="107"/>
      <c r="T8" s="3" t="s">
        <v>437</v>
      </c>
    </row>
    <row r="9" spans="1:20" ht="12.75" customHeight="1">
      <c r="A9" s="156">
        <v>2</v>
      </c>
      <c r="B9" s="1371"/>
      <c r="C9" s="1371"/>
      <c r="D9" s="1371"/>
      <c r="E9" s="1372"/>
      <c r="F9" s="1371"/>
      <c r="G9" s="1371"/>
      <c r="H9" s="1371"/>
      <c r="I9" s="1371"/>
      <c r="J9" s="1371"/>
      <c r="K9" s="1371"/>
      <c r="L9" s="1371"/>
      <c r="M9" s="1371"/>
      <c r="N9" s="1371"/>
      <c r="O9" s="1371"/>
      <c r="P9" s="343"/>
      <c r="Q9" s="241" t="s">
        <v>180</v>
      </c>
      <c r="R9" s="81"/>
      <c r="S9" s="102"/>
      <c r="T9" s="3" t="s">
        <v>432</v>
      </c>
    </row>
    <row r="10" spans="1:20" ht="12.75" customHeight="1">
      <c r="A10" s="156">
        <v>3</v>
      </c>
      <c r="B10" s="1371"/>
      <c r="C10" s="1371"/>
      <c r="D10" s="1371"/>
      <c r="E10" s="1374"/>
      <c r="F10" s="1374"/>
      <c r="G10" s="1374"/>
      <c r="H10" s="1374"/>
      <c r="I10" s="1374"/>
      <c r="J10" s="1374"/>
      <c r="K10" s="1374"/>
      <c r="L10" s="1374"/>
      <c r="M10" s="1374"/>
      <c r="N10" s="1374"/>
      <c r="O10" s="1375"/>
      <c r="P10" s="343"/>
      <c r="Q10" s="241" t="s">
        <v>180</v>
      </c>
      <c r="R10" s="81"/>
      <c r="S10" s="3" t="s">
        <v>433</v>
      </c>
    </row>
    <row r="11" spans="1:20" ht="12.75" customHeight="1">
      <c r="A11" s="156">
        <v>4</v>
      </c>
      <c r="B11" s="1371"/>
      <c r="C11" s="1371"/>
      <c r="D11" s="1371"/>
      <c r="E11" s="1372"/>
      <c r="F11" s="1371"/>
      <c r="G11" s="1371"/>
      <c r="H11" s="1371"/>
      <c r="I11" s="1371"/>
      <c r="J11" s="1371"/>
      <c r="K11" s="1371"/>
      <c r="L11" s="1371"/>
      <c r="M11" s="1371"/>
      <c r="N11" s="1371"/>
      <c r="O11" s="1371"/>
      <c r="P11" s="343"/>
      <c r="Q11" s="241" t="s">
        <v>180</v>
      </c>
      <c r="R11" s="81"/>
      <c r="S11" s="104"/>
      <c r="T11" s="3" t="s">
        <v>434</v>
      </c>
    </row>
    <row r="12" spans="1:20" ht="12.75" customHeight="1">
      <c r="A12" s="156">
        <v>5</v>
      </c>
      <c r="B12" s="1371"/>
      <c r="C12" s="1371"/>
      <c r="D12" s="1371"/>
      <c r="E12" s="1374"/>
      <c r="F12" s="1374"/>
      <c r="G12" s="1374"/>
      <c r="H12" s="1374"/>
      <c r="I12" s="1374"/>
      <c r="J12" s="1374"/>
      <c r="K12" s="1374"/>
      <c r="L12" s="1374"/>
      <c r="M12" s="1374"/>
      <c r="N12" s="1374"/>
      <c r="O12" s="1375"/>
      <c r="P12" s="343"/>
      <c r="Q12" s="241" t="s">
        <v>180</v>
      </c>
      <c r="R12" s="81"/>
      <c r="S12" s="105"/>
      <c r="T12" s="3" t="s">
        <v>432</v>
      </c>
    </row>
    <row r="13" spans="1:20" ht="12.75" customHeight="1">
      <c r="A13" s="156">
        <v>6</v>
      </c>
      <c r="B13" s="1371"/>
      <c r="C13" s="1371"/>
      <c r="D13" s="1371"/>
      <c r="E13" s="1372"/>
      <c r="F13" s="1371"/>
      <c r="G13" s="1371"/>
      <c r="H13" s="1371"/>
      <c r="I13" s="1371"/>
      <c r="J13" s="1371"/>
      <c r="K13" s="1371"/>
      <c r="L13" s="1371"/>
      <c r="M13" s="1371"/>
      <c r="N13" s="1371"/>
      <c r="O13" s="1371"/>
      <c r="P13" s="343"/>
      <c r="Q13" s="241" t="s">
        <v>180</v>
      </c>
      <c r="R13" s="81"/>
    </row>
    <row r="14" spans="1:20" ht="12.75" customHeight="1">
      <c r="A14" s="156">
        <v>7</v>
      </c>
      <c r="B14" s="1371"/>
      <c r="C14" s="1371"/>
      <c r="D14" s="1371"/>
      <c r="E14" s="1374"/>
      <c r="F14" s="1374"/>
      <c r="G14" s="1374"/>
      <c r="H14" s="1374"/>
      <c r="I14" s="1374"/>
      <c r="J14" s="1374"/>
      <c r="K14" s="1374"/>
      <c r="L14" s="1374"/>
      <c r="M14" s="1374"/>
      <c r="N14" s="1374"/>
      <c r="O14" s="1375"/>
      <c r="P14" s="343"/>
      <c r="Q14" s="241" t="s">
        <v>180</v>
      </c>
      <c r="R14" s="81"/>
      <c r="S14" s="109" t="s">
        <v>435</v>
      </c>
    </row>
    <row r="15" spans="1:20" ht="12.75" customHeight="1">
      <c r="A15" s="156">
        <v>8</v>
      </c>
      <c r="B15" s="1371"/>
      <c r="C15" s="1371"/>
      <c r="D15" s="1371"/>
      <c r="E15" s="1372"/>
      <c r="F15" s="1371"/>
      <c r="G15" s="1371"/>
      <c r="H15" s="1371"/>
      <c r="I15" s="1371"/>
      <c r="J15" s="1371"/>
      <c r="K15" s="1371"/>
      <c r="L15" s="1371"/>
      <c r="M15" s="1371"/>
      <c r="N15" s="1371"/>
      <c r="O15" s="1371"/>
      <c r="P15" s="343"/>
      <c r="Q15" s="241" t="s">
        <v>180</v>
      </c>
      <c r="R15" s="81"/>
      <c r="S15" s="109" t="s">
        <v>436</v>
      </c>
    </row>
    <row r="16" spans="1:20" ht="12.75" customHeight="1">
      <c r="A16" s="156">
        <v>9</v>
      </c>
      <c r="B16" s="1371"/>
      <c r="C16" s="1371"/>
      <c r="D16" s="1371"/>
      <c r="E16" s="1374"/>
      <c r="F16" s="1374"/>
      <c r="G16" s="1374"/>
      <c r="H16" s="1374"/>
      <c r="I16" s="1374"/>
      <c r="J16" s="1374"/>
      <c r="K16" s="1374"/>
      <c r="L16" s="1374"/>
      <c r="M16" s="1374"/>
      <c r="N16" s="1374"/>
      <c r="O16" s="1375"/>
      <c r="P16" s="343"/>
      <c r="Q16" s="241" t="s">
        <v>180</v>
      </c>
      <c r="R16" s="81"/>
      <c r="S16" s="109" t="s">
        <v>961</v>
      </c>
    </row>
    <row r="17" spans="1:18" ht="12.75" customHeight="1">
      <c r="A17" s="156">
        <v>10</v>
      </c>
      <c r="B17" s="1371"/>
      <c r="C17" s="1371"/>
      <c r="D17" s="1371"/>
      <c r="E17" s="1372"/>
      <c r="F17" s="1371"/>
      <c r="G17" s="1371"/>
      <c r="H17" s="1371"/>
      <c r="I17" s="1371"/>
      <c r="J17" s="1371"/>
      <c r="K17" s="1371"/>
      <c r="L17" s="1371"/>
      <c r="M17" s="1371"/>
      <c r="N17" s="1371"/>
      <c r="O17" s="1371"/>
      <c r="P17" s="344"/>
      <c r="Q17" s="250" t="s">
        <v>180</v>
      </c>
      <c r="R17" s="81"/>
    </row>
    <row r="18" spans="1:18" ht="3.75" customHeight="1">
      <c r="A18" s="81"/>
      <c r="B18" s="81"/>
      <c r="C18" s="81"/>
      <c r="H18" s="81"/>
      <c r="I18" s="81"/>
      <c r="J18" s="81"/>
      <c r="K18" s="2"/>
      <c r="L18" s="2"/>
      <c r="M18" s="2"/>
      <c r="N18" s="2"/>
      <c r="O18" s="2"/>
      <c r="P18" s="2"/>
      <c r="Q18" s="2"/>
    </row>
    <row r="19" spans="1:18" ht="12.75" customHeight="1">
      <c r="A19" s="345" t="s">
        <v>1436</v>
      </c>
      <c r="B19" s="436">
        <f>B6+1</f>
        <v>4</v>
      </c>
      <c r="C19" s="109" t="s">
        <v>1308</v>
      </c>
      <c r="D19" s="200"/>
      <c r="E19" s="346"/>
      <c r="F19" s="346"/>
      <c r="G19" s="346"/>
      <c r="H19" s="346"/>
      <c r="I19" s="346"/>
      <c r="J19" s="346"/>
      <c r="K19" s="346"/>
      <c r="L19" s="346"/>
      <c r="M19" s="346"/>
      <c r="N19" s="346"/>
      <c r="O19" s="346"/>
      <c r="P19" s="242"/>
      <c r="Q19" s="242"/>
      <c r="R19" s="81"/>
    </row>
    <row r="20" spans="1:18" ht="12.75" customHeight="1">
      <c r="A20" s="156" t="s">
        <v>22</v>
      </c>
      <c r="B20" s="1228" t="s">
        <v>25</v>
      </c>
      <c r="C20" s="1228"/>
      <c r="D20" s="1228"/>
      <c r="E20" s="1271" t="s">
        <v>27</v>
      </c>
      <c r="F20" s="1228"/>
      <c r="G20" s="1228"/>
      <c r="H20" s="1228"/>
      <c r="I20" s="1228"/>
      <c r="J20" s="1228"/>
      <c r="K20" s="1228"/>
      <c r="L20" s="1228"/>
      <c r="M20" s="1228"/>
      <c r="N20" s="1228"/>
      <c r="O20" s="1228"/>
      <c r="P20" s="1228" t="s">
        <v>942</v>
      </c>
      <c r="Q20" s="1228"/>
      <c r="R20" s="81"/>
    </row>
    <row r="21" spans="1:18" ht="12.75" customHeight="1">
      <c r="A21" s="156">
        <v>1</v>
      </c>
      <c r="B21" s="1371"/>
      <c r="C21" s="1371"/>
      <c r="D21" s="1371"/>
      <c r="E21" s="1374"/>
      <c r="F21" s="1374"/>
      <c r="G21" s="1374"/>
      <c r="H21" s="1374"/>
      <c r="I21" s="1374"/>
      <c r="J21" s="1374"/>
      <c r="K21" s="1374"/>
      <c r="L21" s="1374"/>
      <c r="M21" s="1374"/>
      <c r="N21" s="1374"/>
      <c r="O21" s="1375"/>
      <c r="P21" s="343"/>
      <c r="Q21" s="241" t="s">
        <v>180</v>
      </c>
      <c r="R21" s="81"/>
    </row>
    <row r="22" spans="1:18" ht="12.75" customHeight="1">
      <c r="A22" s="156">
        <v>2</v>
      </c>
      <c r="B22" s="1371"/>
      <c r="C22" s="1371"/>
      <c r="D22" s="1371"/>
      <c r="E22" s="1372"/>
      <c r="F22" s="1371"/>
      <c r="G22" s="1371"/>
      <c r="H22" s="1371"/>
      <c r="I22" s="1371"/>
      <c r="J22" s="1371"/>
      <c r="K22" s="1371"/>
      <c r="L22" s="1371"/>
      <c r="M22" s="1371"/>
      <c r="N22" s="1371"/>
      <c r="O22" s="1371"/>
      <c r="P22" s="343"/>
      <c r="Q22" s="241" t="s">
        <v>180</v>
      </c>
      <c r="R22" s="81"/>
    </row>
    <row r="23" spans="1:18" ht="12.75" customHeight="1">
      <c r="A23" s="156">
        <v>3</v>
      </c>
      <c r="B23" s="1371"/>
      <c r="C23" s="1371"/>
      <c r="D23" s="1371"/>
      <c r="E23" s="1374"/>
      <c r="F23" s="1374"/>
      <c r="G23" s="1374"/>
      <c r="H23" s="1374"/>
      <c r="I23" s="1374"/>
      <c r="J23" s="1374"/>
      <c r="K23" s="1374"/>
      <c r="L23" s="1374"/>
      <c r="M23" s="1374"/>
      <c r="N23" s="1374"/>
      <c r="O23" s="1375"/>
      <c r="P23" s="343"/>
      <c r="Q23" s="241" t="s">
        <v>180</v>
      </c>
      <c r="R23" s="81"/>
    </row>
    <row r="24" spans="1:18" ht="12.75" customHeight="1">
      <c r="A24" s="156">
        <v>4</v>
      </c>
      <c r="B24" s="1371"/>
      <c r="C24" s="1371"/>
      <c r="D24" s="1371"/>
      <c r="E24" s="1372"/>
      <c r="F24" s="1371"/>
      <c r="G24" s="1371"/>
      <c r="H24" s="1371"/>
      <c r="I24" s="1371"/>
      <c r="J24" s="1371"/>
      <c r="K24" s="1371"/>
      <c r="L24" s="1371"/>
      <c r="M24" s="1371"/>
      <c r="N24" s="1371"/>
      <c r="O24" s="1371"/>
      <c r="P24" s="343"/>
      <c r="Q24" s="241" t="s">
        <v>180</v>
      </c>
      <c r="R24" s="81"/>
    </row>
    <row r="25" spans="1:18" ht="12.75" customHeight="1">
      <c r="A25" s="156">
        <v>5</v>
      </c>
      <c r="B25" s="1371"/>
      <c r="C25" s="1371"/>
      <c r="D25" s="1371"/>
      <c r="E25" s="1374"/>
      <c r="F25" s="1374"/>
      <c r="G25" s="1374"/>
      <c r="H25" s="1374"/>
      <c r="I25" s="1374"/>
      <c r="J25" s="1374"/>
      <c r="K25" s="1374"/>
      <c r="L25" s="1374"/>
      <c r="M25" s="1374"/>
      <c r="N25" s="1374"/>
      <c r="O25" s="1375"/>
      <c r="P25" s="343"/>
      <c r="Q25" s="241" t="s">
        <v>180</v>
      </c>
      <c r="R25" s="81"/>
    </row>
    <row r="26" spans="1:18" ht="12.75" customHeight="1">
      <c r="A26" s="156">
        <v>6</v>
      </c>
      <c r="B26" s="1371"/>
      <c r="C26" s="1371"/>
      <c r="D26" s="1371"/>
      <c r="E26" s="1372"/>
      <c r="F26" s="1371"/>
      <c r="G26" s="1371"/>
      <c r="H26" s="1371"/>
      <c r="I26" s="1371"/>
      <c r="J26" s="1371"/>
      <c r="K26" s="1371"/>
      <c r="L26" s="1371"/>
      <c r="M26" s="1371"/>
      <c r="N26" s="1371"/>
      <c r="O26" s="1371"/>
      <c r="P26" s="343"/>
      <c r="Q26" s="241" t="s">
        <v>180</v>
      </c>
      <c r="R26" s="81"/>
    </row>
    <row r="27" spans="1:18" ht="12.75" customHeight="1">
      <c r="A27" s="156">
        <v>7</v>
      </c>
      <c r="B27" s="1371"/>
      <c r="C27" s="1371"/>
      <c r="D27" s="1371"/>
      <c r="E27" s="1374"/>
      <c r="F27" s="1374"/>
      <c r="G27" s="1374"/>
      <c r="H27" s="1374"/>
      <c r="I27" s="1374"/>
      <c r="J27" s="1374"/>
      <c r="K27" s="1374"/>
      <c r="L27" s="1374"/>
      <c r="M27" s="1374"/>
      <c r="N27" s="1374"/>
      <c r="O27" s="1375"/>
      <c r="P27" s="343"/>
      <c r="Q27" s="241" t="s">
        <v>180</v>
      </c>
      <c r="R27" s="81"/>
    </row>
    <row r="28" spans="1:18" ht="12.75" customHeight="1">
      <c r="A28" s="156">
        <v>8</v>
      </c>
      <c r="B28" s="1371"/>
      <c r="C28" s="1371"/>
      <c r="D28" s="1371"/>
      <c r="E28" s="1372"/>
      <c r="F28" s="1371"/>
      <c r="G28" s="1371"/>
      <c r="H28" s="1371"/>
      <c r="I28" s="1371"/>
      <c r="J28" s="1371"/>
      <c r="K28" s="1371"/>
      <c r="L28" s="1371"/>
      <c r="M28" s="1371"/>
      <c r="N28" s="1371"/>
      <c r="O28" s="1371"/>
      <c r="P28" s="343"/>
      <c r="Q28" s="241" t="s">
        <v>180</v>
      </c>
      <c r="R28" s="81"/>
    </row>
    <row r="29" spans="1:18" ht="12.75" customHeight="1">
      <c r="A29" s="156">
        <v>9</v>
      </c>
      <c r="B29" s="1371"/>
      <c r="C29" s="1371"/>
      <c r="D29" s="1371"/>
      <c r="E29" s="1374"/>
      <c r="F29" s="1374"/>
      <c r="G29" s="1374"/>
      <c r="H29" s="1374"/>
      <c r="I29" s="1374"/>
      <c r="J29" s="1374"/>
      <c r="K29" s="1374"/>
      <c r="L29" s="1374"/>
      <c r="M29" s="1374"/>
      <c r="N29" s="1374"/>
      <c r="O29" s="1375"/>
      <c r="P29" s="343"/>
      <c r="Q29" s="241" t="s">
        <v>180</v>
      </c>
      <c r="R29" s="81"/>
    </row>
    <row r="30" spans="1:18" ht="12.75" customHeight="1">
      <c r="A30" s="156">
        <v>10</v>
      </c>
      <c r="B30" s="1371"/>
      <c r="C30" s="1371"/>
      <c r="D30" s="1371"/>
      <c r="E30" s="1372"/>
      <c r="F30" s="1371"/>
      <c r="G30" s="1371"/>
      <c r="H30" s="1371"/>
      <c r="I30" s="1371"/>
      <c r="J30" s="1371"/>
      <c r="K30" s="1371"/>
      <c r="L30" s="1371"/>
      <c r="M30" s="1371"/>
      <c r="N30" s="1371"/>
      <c r="O30" s="1371"/>
      <c r="P30" s="344"/>
      <c r="Q30" s="250" t="s">
        <v>180</v>
      </c>
      <c r="R30" s="81"/>
    </row>
    <row r="31" spans="1:18" ht="3.75" customHeight="1">
      <c r="A31" s="81"/>
      <c r="B31" s="81"/>
      <c r="C31" s="81"/>
      <c r="H31" s="81"/>
      <c r="I31" s="81"/>
      <c r="J31" s="81"/>
      <c r="K31" s="2"/>
      <c r="L31" s="2"/>
      <c r="M31" s="2"/>
      <c r="N31" s="2"/>
      <c r="O31" s="2"/>
      <c r="P31" s="2"/>
      <c r="Q31" s="2"/>
    </row>
    <row r="32" spans="1:18" ht="12.75" customHeight="1">
      <c r="A32" s="345" t="s">
        <v>1436</v>
      </c>
      <c r="B32" s="436">
        <f>B19+1</f>
        <v>5</v>
      </c>
      <c r="C32" s="109" t="s">
        <v>1308</v>
      </c>
      <c r="D32" s="200"/>
      <c r="E32" s="346"/>
      <c r="F32" s="346"/>
      <c r="G32" s="346"/>
      <c r="H32" s="346"/>
      <c r="I32" s="346"/>
      <c r="J32" s="346"/>
      <c r="K32" s="346"/>
      <c r="L32" s="346"/>
      <c r="M32" s="346"/>
      <c r="N32" s="346"/>
      <c r="O32" s="346"/>
      <c r="P32" s="242"/>
      <c r="Q32" s="242"/>
      <c r="R32" s="81"/>
    </row>
    <row r="33" spans="1:18" ht="12.75" customHeight="1">
      <c r="A33" s="156" t="s">
        <v>22</v>
      </c>
      <c r="B33" s="1228" t="s">
        <v>25</v>
      </c>
      <c r="C33" s="1228"/>
      <c r="D33" s="1228"/>
      <c r="E33" s="1271" t="s">
        <v>27</v>
      </c>
      <c r="F33" s="1228"/>
      <c r="G33" s="1228"/>
      <c r="H33" s="1228"/>
      <c r="I33" s="1228"/>
      <c r="J33" s="1228"/>
      <c r="K33" s="1228"/>
      <c r="L33" s="1228"/>
      <c r="M33" s="1228"/>
      <c r="N33" s="1228"/>
      <c r="O33" s="1228"/>
      <c r="P33" s="1228" t="s">
        <v>942</v>
      </c>
      <c r="Q33" s="1228"/>
      <c r="R33" s="81"/>
    </row>
    <row r="34" spans="1:18" ht="12.75" customHeight="1">
      <c r="A34" s="156">
        <v>1</v>
      </c>
      <c r="B34" s="1371"/>
      <c r="C34" s="1371"/>
      <c r="D34" s="1371"/>
      <c r="E34" s="1374"/>
      <c r="F34" s="1374"/>
      <c r="G34" s="1374"/>
      <c r="H34" s="1374"/>
      <c r="I34" s="1374"/>
      <c r="J34" s="1374"/>
      <c r="K34" s="1374"/>
      <c r="L34" s="1374"/>
      <c r="M34" s="1374"/>
      <c r="N34" s="1374"/>
      <c r="O34" s="1375"/>
      <c r="P34" s="343"/>
      <c r="Q34" s="241" t="s">
        <v>180</v>
      </c>
      <c r="R34" s="81"/>
    </row>
    <row r="35" spans="1:18" ht="12.75" customHeight="1">
      <c r="A35" s="156">
        <v>2</v>
      </c>
      <c r="B35" s="1371"/>
      <c r="C35" s="1371"/>
      <c r="D35" s="1371"/>
      <c r="E35" s="1372"/>
      <c r="F35" s="1371"/>
      <c r="G35" s="1371"/>
      <c r="H35" s="1371"/>
      <c r="I35" s="1371"/>
      <c r="J35" s="1371"/>
      <c r="K35" s="1371"/>
      <c r="L35" s="1371"/>
      <c r="M35" s="1371"/>
      <c r="N35" s="1371"/>
      <c r="O35" s="1371"/>
      <c r="P35" s="343"/>
      <c r="Q35" s="241" t="s">
        <v>180</v>
      </c>
      <c r="R35" s="81"/>
    </row>
    <row r="36" spans="1:18" ht="12.75" customHeight="1">
      <c r="A36" s="156">
        <v>3</v>
      </c>
      <c r="B36" s="1371"/>
      <c r="C36" s="1371"/>
      <c r="D36" s="1371"/>
      <c r="E36" s="1374"/>
      <c r="F36" s="1374"/>
      <c r="G36" s="1374"/>
      <c r="H36" s="1374"/>
      <c r="I36" s="1374"/>
      <c r="J36" s="1374"/>
      <c r="K36" s="1374"/>
      <c r="L36" s="1374"/>
      <c r="M36" s="1374"/>
      <c r="N36" s="1374"/>
      <c r="O36" s="1375"/>
      <c r="P36" s="343"/>
      <c r="Q36" s="241" t="s">
        <v>180</v>
      </c>
      <c r="R36" s="81"/>
    </row>
    <row r="37" spans="1:18" ht="12.75" customHeight="1">
      <c r="A37" s="156">
        <v>4</v>
      </c>
      <c r="B37" s="1371"/>
      <c r="C37" s="1371"/>
      <c r="D37" s="1371"/>
      <c r="E37" s="1372"/>
      <c r="F37" s="1371"/>
      <c r="G37" s="1371"/>
      <c r="H37" s="1371"/>
      <c r="I37" s="1371"/>
      <c r="J37" s="1371"/>
      <c r="K37" s="1371"/>
      <c r="L37" s="1371"/>
      <c r="M37" s="1371"/>
      <c r="N37" s="1371"/>
      <c r="O37" s="1371"/>
      <c r="P37" s="343"/>
      <c r="Q37" s="241" t="s">
        <v>180</v>
      </c>
      <c r="R37" s="81"/>
    </row>
    <row r="38" spans="1:18" ht="12.75" customHeight="1">
      <c r="A38" s="156">
        <v>5</v>
      </c>
      <c r="B38" s="1371"/>
      <c r="C38" s="1371"/>
      <c r="D38" s="1371"/>
      <c r="E38" s="1374"/>
      <c r="F38" s="1374"/>
      <c r="G38" s="1374"/>
      <c r="H38" s="1374"/>
      <c r="I38" s="1374"/>
      <c r="J38" s="1374"/>
      <c r="K38" s="1374"/>
      <c r="L38" s="1374"/>
      <c r="M38" s="1374"/>
      <c r="N38" s="1374"/>
      <c r="O38" s="1375"/>
      <c r="P38" s="343"/>
      <c r="Q38" s="241" t="s">
        <v>180</v>
      </c>
      <c r="R38" s="81"/>
    </row>
    <row r="39" spans="1:18" ht="12.75" customHeight="1">
      <c r="A39" s="156">
        <v>6</v>
      </c>
      <c r="B39" s="1371"/>
      <c r="C39" s="1371"/>
      <c r="D39" s="1371"/>
      <c r="E39" s="1372"/>
      <c r="F39" s="1371"/>
      <c r="G39" s="1371"/>
      <c r="H39" s="1371"/>
      <c r="I39" s="1371"/>
      <c r="J39" s="1371"/>
      <c r="K39" s="1371"/>
      <c r="L39" s="1371"/>
      <c r="M39" s="1371"/>
      <c r="N39" s="1371"/>
      <c r="O39" s="1371"/>
      <c r="P39" s="343"/>
      <c r="Q39" s="241" t="s">
        <v>180</v>
      </c>
      <c r="R39" s="81"/>
    </row>
    <row r="40" spans="1:18" ht="12.75" customHeight="1">
      <c r="A40" s="156">
        <v>7</v>
      </c>
      <c r="B40" s="1371"/>
      <c r="C40" s="1371"/>
      <c r="D40" s="1371"/>
      <c r="E40" s="1374"/>
      <c r="F40" s="1374"/>
      <c r="G40" s="1374"/>
      <c r="H40" s="1374"/>
      <c r="I40" s="1374"/>
      <c r="J40" s="1374"/>
      <c r="K40" s="1374"/>
      <c r="L40" s="1374"/>
      <c r="M40" s="1374"/>
      <c r="N40" s="1374"/>
      <c r="O40" s="1375"/>
      <c r="P40" s="343"/>
      <c r="Q40" s="241" t="s">
        <v>180</v>
      </c>
      <c r="R40" s="81"/>
    </row>
    <row r="41" spans="1:18" ht="12.75" customHeight="1">
      <c r="A41" s="156">
        <v>8</v>
      </c>
      <c r="B41" s="1371"/>
      <c r="C41" s="1371"/>
      <c r="D41" s="1371"/>
      <c r="E41" s="1372"/>
      <c r="F41" s="1371"/>
      <c r="G41" s="1371"/>
      <c r="H41" s="1371"/>
      <c r="I41" s="1371"/>
      <c r="J41" s="1371"/>
      <c r="K41" s="1371"/>
      <c r="L41" s="1371"/>
      <c r="M41" s="1371"/>
      <c r="N41" s="1371"/>
      <c r="O41" s="1371"/>
      <c r="P41" s="343"/>
      <c r="Q41" s="241" t="s">
        <v>180</v>
      </c>
      <c r="R41" s="81"/>
    </row>
    <row r="42" spans="1:18" ht="12.75" customHeight="1">
      <c r="A42" s="156">
        <v>9</v>
      </c>
      <c r="B42" s="1371"/>
      <c r="C42" s="1371"/>
      <c r="D42" s="1371"/>
      <c r="E42" s="1374"/>
      <c r="F42" s="1374"/>
      <c r="G42" s="1374"/>
      <c r="H42" s="1374"/>
      <c r="I42" s="1374"/>
      <c r="J42" s="1374"/>
      <c r="K42" s="1374"/>
      <c r="L42" s="1374"/>
      <c r="M42" s="1374"/>
      <c r="N42" s="1374"/>
      <c r="O42" s="1375"/>
      <c r="P42" s="343"/>
      <c r="Q42" s="241" t="s">
        <v>180</v>
      </c>
      <c r="R42" s="81"/>
    </row>
    <row r="43" spans="1:18" ht="12.75" customHeight="1">
      <c r="A43" s="156">
        <v>10</v>
      </c>
      <c r="B43" s="1371"/>
      <c r="C43" s="1371"/>
      <c r="D43" s="1371"/>
      <c r="E43" s="1372"/>
      <c r="F43" s="1371"/>
      <c r="G43" s="1371"/>
      <c r="H43" s="1371"/>
      <c r="I43" s="1371"/>
      <c r="J43" s="1371"/>
      <c r="K43" s="1371"/>
      <c r="L43" s="1371"/>
      <c r="M43" s="1371"/>
      <c r="N43" s="1371"/>
      <c r="O43" s="1371"/>
      <c r="P43" s="343"/>
      <c r="Q43" s="241" t="s">
        <v>180</v>
      </c>
      <c r="R43" s="81"/>
    </row>
    <row r="44" spans="1:18" ht="3.75" customHeight="1">
      <c r="A44" s="81"/>
      <c r="B44" s="200"/>
      <c r="C44" s="200"/>
      <c r="D44" s="200"/>
      <c r="E44" s="347"/>
      <c r="F44" s="347"/>
      <c r="G44" s="347"/>
      <c r="H44" s="347"/>
      <c r="I44" s="347"/>
      <c r="J44" s="347"/>
      <c r="K44" s="347"/>
      <c r="L44" s="347"/>
      <c r="M44" s="347"/>
      <c r="N44" s="347"/>
      <c r="O44" s="347"/>
      <c r="P44" s="162"/>
      <c r="Q44" s="162"/>
      <c r="R44" s="81"/>
    </row>
    <row r="45" spans="1:18" ht="12.75" customHeight="1">
      <c r="A45" s="345" t="s">
        <v>1436</v>
      </c>
      <c r="B45" s="436">
        <f>B32+1</f>
        <v>6</v>
      </c>
      <c r="C45" s="109" t="s">
        <v>1308</v>
      </c>
      <c r="D45" s="200"/>
      <c r="E45" s="346"/>
      <c r="F45" s="346"/>
      <c r="G45" s="346"/>
      <c r="H45" s="346"/>
      <c r="I45" s="346"/>
      <c r="J45" s="346"/>
      <c r="K45" s="346"/>
      <c r="L45" s="346"/>
      <c r="M45" s="346"/>
      <c r="N45" s="346"/>
      <c r="O45" s="346"/>
      <c r="P45" s="242"/>
      <c r="Q45" s="242"/>
      <c r="R45" s="81"/>
    </row>
    <row r="46" spans="1:18" ht="12.75" customHeight="1">
      <c r="A46" s="156" t="s">
        <v>22</v>
      </c>
      <c r="B46" s="1228" t="s">
        <v>25</v>
      </c>
      <c r="C46" s="1228"/>
      <c r="D46" s="1228"/>
      <c r="E46" s="1271" t="s">
        <v>27</v>
      </c>
      <c r="F46" s="1228"/>
      <c r="G46" s="1228"/>
      <c r="H46" s="1228"/>
      <c r="I46" s="1228"/>
      <c r="J46" s="1228"/>
      <c r="K46" s="1228"/>
      <c r="L46" s="1228"/>
      <c r="M46" s="1228"/>
      <c r="N46" s="1228"/>
      <c r="O46" s="1228"/>
      <c r="P46" s="1228" t="s">
        <v>942</v>
      </c>
      <c r="Q46" s="1228"/>
      <c r="R46" s="81"/>
    </row>
    <row r="47" spans="1:18" ht="12.75" customHeight="1">
      <c r="A47" s="156">
        <v>1</v>
      </c>
      <c r="B47" s="1371"/>
      <c r="C47" s="1371"/>
      <c r="D47" s="1371"/>
      <c r="E47" s="1374"/>
      <c r="F47" s="1374"/>
      <c r="G47" s="1374"/>
      <c r="H47" s="1374"/>
      <c r="I47" s="1374"/>
      <c r="J47" s="1374"/>
      <c r="K47" s="1374"/>
      <c r="L47" s="1374"/>
      <c r="M47" s="1374"/>
      <c r="N47" s="1374"/>
      <c r="O47" s="1375"/>
      <c r="P47" s="343"/>
      <c r="Q47" s="241" t="s">
        <v>180</v>
      </c>
      <c r="R47" s="81"/>
    </row>
    <row r="48" spans="1:18" ht="12.75" customHeight="1">
      <c r="A48" s="156">
        <v>2</v>
      </c>
      <c r="B48" s="1371"/>
      <c r="C48" s="1371"/>
      <c r="D48" s="1371"/>
      <c r="E48" s="1372"/>
      <c r="F48" s="1371"/>
      <c r="G48" s="1371"/>
      <c r="H48" s="1371"/>
      <c r="I48" s="1371"/>
      <c r="J48" s="1371"/>
      <c r="K48" s="1371"/>
      <c r="L48" s="1371"/>
      <c r="M48" s="1371"/>
      <c r="N48" s="1371"/>
      <c r="O48" s="1371"/>
      <c r="P48" s="343"/>
      <c r="Q48" s="241" t="s">
        <v>180</v>
      </c>
      <c r="R48" s="81"/>
    </row>
    <row r="49" spans="1:18" ht="12.75" customHeight="1">
      <c r="A49" s="156">
        <v>3</v>
      </c>
      <c r="B49" s="1371"/>
      <c r="C49" s="1371"/>
      <c r="D49" s="1371"/>
      <c r="E49" s="1374"/>
      <c r="F49" s="1374"/>
      <c r="G49" s="1374"/>
      <c r="H49" s="1374"/>
      <c r="I49" s="1374"/>
      <c r="J49" s="1374"/>
      <c r="K49" s="1374"/>
      <c r="L49" s="1374"/>
      <c r="M49" s="1374"/>
      <c r="N49" s="1374"/>
      <c r="O49" s="1375"/>
      <c r="P49" s="343"/>
      <c r="Q49" s="241" t="s">
        <v>180</v>
      </c>
      <c r="R49" s="81"/>
    </row>
    <row r="50" spans="1:18" ht="12.75" customHeight="1">
      <c r="A50" s="156">
        <v>4</v>
      </c>
      <c r="B50" s="1371"/>
      <c r="C50" s="1371"/>
      <c r="D50" s="1371"/>
      <c r="E50" s="1372"/>
      <c r="F50" s="1371"/>
      <c r="G50" s="1371"/>
      <c r="H50" s="1371"/>
      <c r="I50" s="1371"/>
      <c r="J50" s="1371"/>
      <c r="K50" s="1371"/>
      <c r="L50" s="1371"/>
      <c r="M50" s="1371"/>
      <c r="N50" s="1371"/>
      <c r="O50" s="1371"/>
      <c r="P50" s="343"/>
      <c r="Q50" s="241" t="s">
        <v>180</v>
      </c>
      <c r="R50" s="81"/>
    </row>
    <row r="51" spans="1:18" ht="12.75" customHeight="1">
      <c r="A51" s="156">
        <v>5</v>
      </c>
      <c r="B51" s="1371"/>
      <c r="C51" s="1371"/>
      <c r="D51" s="1371"/>
      <c r="E51" s="1374"/>
      <c r="F51" s="1374"/>
      <c r="G51" s="1374"/>
      <c r="H51" s="1374"/>
      <c r="I51" s="1374"/>
      <c r="J51" s="1374"/>
      <c r="K51" s="1374"/>
      <c r="L51" s="1374"/>
      <c r="M51" s="1374"/>
      <c r="N51" s="1374"/>
      <c r="O51" s="1375"/>
      <c r="P51" s="343"/>
      <c r="Q51" s="241" t="s">
        <v>180</v>
      </c>
      <c r="R51" s="81"/>
    </row>
    <row r="52" spans="1:18" ht="12.75" customHeight="1">
      <c r="A52" s="156">
        <v>6</v>
      </c>
      <c r="B52" s="1371"/>
      <c r="C52" s="1371"/>
      <c r="D52" s="1371"/>
      <c r="E52" s="1372"/>
      <c r="F52" s="1371"/>
      <c r="G52" s="1371"/>
      <c r="H52" s="1371"/>
      <c r="I52" s="1371"/>
      <c r="J52" s="1371"/>
      <c r="K52" s="1371"/>
      <c r="L52" s="1371"/>
      <c r="M52" s="1371"/>
      <c r="N52" s="1371"/>
      <c r="O52" s="1371"/>
      <c r="P52" s="343"/>
      <c r="Q52" s="241" t="s">
        <v>180</v>
      </c>
      <c r="R52" s="81"/>
    </row>
    <row r="53" spans="1:18" ht="12.75" customHeight="1">
      <c r="A53" s="156">
        <v>7</v>
      </c>
      <c r="B53" s="1371"/>
      <c r="C53" s="1371"/>
      <c r="D53" s="1371"/>
      <c r="E53" s="1374"/>
      <c r="F53" s="1374"/>
      <c r="G53" s="1374"/>
      <c r="H53" s="1374"/>
      <c r="I53" s="1374"/>
      <c r="J53" s="1374"/>
      <c r="K53" s="1374"/>
      <c r="L53" s="1374"/>
      <c r="M53" s="1374"/>
      <c r="N53" s="1374"/>
      <c r="O53" s="1375"/>
      <c r="P53" s="343"/>
      <c r="Q53" s="241" t="s">
        <v>180</v>
      </c>
      <c r="R53" s="81"/>
    </row>
    <row r="54" spans="1:18" ht="12.75" customHeight="1">
      <c r="A54" s="156">
        <v>8</v>
      </c>
      <c r="B54" s="1371"/>
      <c r="C54" s="1371"/>
      <c r="D54" s="1371"/>
      <c r="E54" s="1372"/>
      <c r="F54" s="1371"/>
      <c r="G54" s="1371"/>
      <c r="H54" s="1371"/>
      <c r="I54" s="1371"/>
      <c r="J54" s="1371"/>
      <c r="K54" s="1371"/>
      <c r="L54" s="1371"/>
      <c r="M54" s="1371"/>
      <c r="N54" s="1371"/>
      <c r="O54" s="1371"/>
      <c r="P54" s="343"/>
      <c r="Q54" s="241" t="s">
        <v>180</v>
      </c>
      <c r="R54" s="81"/>
    </row>
    <row r="55" spans="1:18" ht="12.75" customHeight="1">
      <c r="A55" s="156">
        <v>9</v>
      </c>
      <c r="B55" s="1371"/>
      <c r="C55" s="1371"/>
      <c r="D55" s="1371"/>
      <c r="E55" s="1374"/>
      <c r="F55" s="1374"/>
      <c r="G55" s="1374"/>
      <c r="H55" s="1374"/>
      <c r="I55" s="1374"/>
      <c r="J55" s="1374"/>
      <c r="K55" s="1374"/>
      <c r="L55" s="1374"/>
      <c r="M55" s="1374"/>
      <c r="N55" s="1374"/>
      <c r="O55" s="1375"/>
      <c r="P55" s="343"/>
      <c r="Q55" s="241" t="s">
        <v>180</v>
      </c>
      <c r="R55" s="81"/>
    </row>
    <row r="56" spans="1:18" ht="12.75" customHeight="1">
      <c r="A56" s="156">
        <v>10</v>
      </c>
      <c r="B56" s="1371"/>
      <c r="C56" s="1371"/>
      <c r="D56" s="1371"/>
      <c r="E56" s="1372"/>
      <c r="F56" s="1371"/>
      <c r="G56" s="1371"/>
      <c r="H56" s="1371"/>
      <c r="I56" s="1371"/>
      <c r="J56" s="1371"/>
      <c r="K56" s="1371"/>
      <c r="L56" s="1371"/>
      <c r="M56" s="1371"/>
      <c r="N56" s="1371"/>
      <c r="O56" s="1371"/>
      <c r="P56" s="343"/>
      <c r="Q56" s="241" t="s">
        <v>180</v>
      </c>
      <c r="R56" s="81"/>
    </row>
    <row r="57" spans="1:18" ht="3.75" customHeight="1">
      <c r="A57" s="81"/>
      <c r="B57" s="200"/>
      <c r="C57" s="200"/>
      <c r="D57" s="200"/>
      <c r="E57" s="347"/>
      <c r="F57" s="347"/>
      <c r="G57" s="347"/>
      <c r="H57" s="347"/>
      <c r="I57" s="347"/>
      <c r="J57" s="347"/>
      <c r="K57" s="347"/>
      <c r="L57" s="347"/>
      <c r="M57" s="347"/>
      <c r="N57" s="347"/>
      <c r="O57" s="347"/>
      <c r="P57" s="162"/>
      <c r="Q57" s="162"/>
      <c r="R57" s="81"/>
    </row>
    <row r="58" spans="1:18" ht="12.75" customHeight="1">
      <c r="A58" s="345" t="s">
        <v>1436</v>
      </c>
      <c r="B58" s="436">
        <f>B45+1</f>
        <v>7</v>
      </c>
      <c r="C58" s="109" t="s">
        <v>1308</v>
      </c>
      <c r="D58" s="200"/>
      <c r="E58" s="346"/>
      <c r="F58" s="346"/>
      <c r="G58" s="346"/>
      <c r="H58" s="346"/>
      <c r="I58" s="346"/>
      <c r="J58" s="346"/>
      <c r="K58" s="346"/>
      <c r="L58" s="346"/>
      <c r="M58" s="346"/>
      <c r="N58" s="346"/>
      <c r="O58" s="346"/>
      <c r="P58" s="242"/>
      <c r="Q58" s="242"/>
      <c r="R58" s="81"/>
    </row>
    <row r="59" spans="1:18" ht="12.75" customHeight="1">
      <c r="A59" s="156" t="s">
        <v>22</v>
      </c>
      <c r="B59" s="1228" t="s">
        <v>25</v>
      </c>
      <c r="C59" s="1228"/>
      <c r="D59" s="1228"/>
      <c r="E59" s="1271" t="s">
        <v>27</v>
      </c>
      <c r="F59" s="1228"/>
      <c r="G59" s="1228"/>
      <c r="H59" s="1228"/>
      <c r="I59" s="1228"/>
      <c r="J59" s="1228"/>
      <c r="K59" s="1228"/>
      <c r="L59" s="1228"/>
      <c r="M59" s="1228"/>
      <c r="N59" s="1228"/>
      <c r="O59" s="1228"/>
      <c r="P59" s="1228" t="s">
        <v>942</v>
      </c>
      <c r="Q59" s="1228"/>
      <c r="R59" s="81"/>
    </row>
    <row r="60" spans="1:18" ht="12.75" customHeight="1">
      <c r="A60" s="156">
        <v>1</v>
      </c>
      <c r="B60" s="1371"/>
      <c r="C60" s="1371"/>
      <c r="D60" s="1371"/>
      <c r="E60" s="1374"/>
      <c r="F60" s="1374"/>
      <c r="G60" s="1374"/>
      <c r="H60" s="1374"/>
      <c r="I60" s="1374"/>
      <c r="J60" s="1374"/>
      <c r="K60" s="1374"/>
      <c r="L60" s="1374"/>
      <c r="M60" s="1374"/>
      <c r="N60" s="1374"/>
      <c r="O60" s="1375"/>
      <c r="P60" s="343"/>
      <c r="Q60" s="241" t="s">
        <v>180</v>
      </c>
      <c r="R60" s="81"/>
    </row>
    <row r="61" spans="1:18" ht="12.75" customHeight="1">
      <c r="A61" s="156">
        <v>2</v>
      </c>
      <c r="B61" s="1371"/>
      <c r="C61" s="1371"/>
      <c r="D61" s="1371"/>
      <c r="E61" s="1372"/>
      <c r="F61" s="1371"/>
      <c r="G61" s="1371"/>
      <c r="H61" s="1371"/>
      <c r="I61" s="1371"/>
      <c r="J61" s="1371"/>
      <c r="K61" s="1371"/>
      <c r="L61" s="1371"/>
      <c r="M61" s="1371"/>
      <c r="N61" s="1371"/>
      <c r="O61" s="1371"/>
      <c r="P61" s="343"/>
      <c r="Q61" s="241" t="s">
        <v>180</v>
      </c>
      <c r="R61" s="81"/>
    </row>
    <row r="62" spans="1:18" ht="12.75" customHeight="1">
      <c r="A62" s="156">
        <v>3</v>
      </c>
      <c r="B62" s="1371"/>
      <c r="C62" s="1371"/>
      <c r="D62" s="1371"/>
      <c r="E62" s="1374"/>
      <c r="F62" s="1374"/>
      <c r="G62" s="1374"/>
      <c r="H62" s="1374"/>
      <c r="I62" s="1374"/>
      <c r="J62" s="1374"/>
      <c r="K62" s="1374"/>
      <c r="L62" s="1374"/>
      <c r="M62" s="1374"/>
      <c r="N62" s="1374"/>
      <c r="O62" s="1375"/>
      <c r="P62" s="343"/>
      <c r="Q62" s="241" t="s">
        <v>180</v>
      </c>
      <c r="R62" s="81"/>
    </row>
    <row r="63" spans="1:18" ht="12.75" customHeight="1">
      <c r="A63" s="156">
        <v>4</v>
      </c>
      <c r="B63" s="1371"/>
      <c r="C63" s="1371"/>
      <c r="D63" s="1371"/>
      <c r="E63" s="1372"/>
      <c r="F63" s="1371"/>
      <c r="G63" s="1371"/>
      <c r="H63" s="1371"/>
      <c r="I63" s="1371"/>
      <c r="J63" s="1371"/>
      <c r="K63" s="1371"/>
      <c r="L63" s="1371"/>
      <c r="M63" s="1371"/>
      <c r="N63" s="1371"/>
      <c r="O63" s="1371"/>
      <c r="P63" s="343"/>
      <c r="Q63" s="241" t="s">
        <v>180</v>
      </c>
      <c r="R63" s="81"/>
    </row>
    <row r="64" spans="1:18" ht="12.75" customHeight="1">
      <c r="A64" s="156">
        <v>5</v>
      </c>
      <c r="B64" s="1371"/>
      <c r="C64" s="1371"/>
      <c r="D64" s="1371"/>
      <c r="E64" s="1374"/>
      <c r="F64" s="1374"/>
      <c r="G64" s="1374"/>
      <c r="H64" s="1374"/>
      <c r="I64" s="1374"/>
      <c r="J64" s="1374"/>
      <c r="K64" s="1374"/>
      <c r="L64" s="1374"/>
      <c r="M64" s="1374"/>
      <c r="N64" s="1374"/>
      <c r="O64" s="1375"/>
      <c r="P64" s="343"/>
      <c r="Q64" s="241" t="s">
        <v>180</v>
      </c>
      <c r="R64" s="81"/>
    </row>
    <row r="65" spans="1:18" ht="12.75" customHeight="1">
      <c r="A65" s="156">
        <v>6</v>
      </c>
      <c r="B65" s="1371"/>
      <c r="C65" s="1371"/>
      <c r="D65" s="1371"/>
      <c r="E65" s="1372"/>
      <c r="F65" s="1371"/>
      <c r="G65" s="1371"/>
      <c r="H65" s="1371"/>
      <c r="I65" s="1371"/>
      <c r="J65" s="1371"/>
      <c r="K65" s="1371"/>
      <c r="L65" s="1371"/>
      <c r="M65" s="1371"/>
      <c r="N65" s="1371"/>
      <c r="O65" s="1371"/>
      <c r="P65" s="343"/>
      <c r="Q65" s="241" t="s">
        <v>180</v>
      </c>
      <c r="R65" s="81"/>
    </row>
    <row r="66" spans="1:18" ht="12.75" customHeight="1">
      <c r="A66" s="156">
        <v>7</v>
      </c>
      <c r="B66" s="1371"/>
      <c r="C66" s="1371"/>
      <c r="D66" s="1371"/>
      <c r="E66" s="1374"/>
      <c r="F66" s="1374"/>
      <c r="G66" s="1374"/>
      <c r="H66" s="1374"/>
      <c r="I66" s="1374"/>
      <c r="J66" s="1374"/>
      <c r="K66" s="1374"/>
      <c r="L66" s="1374"/>
      <c r="M66" s="1374"/>
      <c r="N66" s="1374"/>
      <c r="O66" s="1375"/>
      <c r="P66" s="343"/>
      <c r="Q66" s="241" t="s">
        <v>180</v>
      </c>
      <c r="R66" s="81"/>
    </row>
    <row r="67" spans="1:18" ht="12.75" customHeight="1">
      <c r="A67" s="156">
        <v>8</v>
      </c>
      <c r="B67" s="1371"/>
      <c r="C67" s="1371"/>
      <c r="D67" s="1371"/>
      <c r="E67" s="1372"/>
      <c r="F67" s="1371"/>
      <c r="G67" s="1371"/>
      <c r="H67" s="1371"/>
      <c r="I67" s="1371"/>
      <c r="J67" s="1371"/>
      <c r="K67" s="1371"/>
      <c r="L67" s="1371"/>
      <c r="M67" s="1371"/>
      <c r="N67" s="1371"/>
      <c r="O67" s="1371"/>
      <c r="P67" s="343"/>
      <c r="Q67" s="241" t="s">
        <v>180</v>
      </c>
      <c r="R67" s="81"/>
    </row>
    <row r="68" spans="1:18" ht="12.75" customHeight="1">
      <c r="A68" s="156">
        <v>9</v>
      </c>
      <c r="B68" s="1371"/>
      <c r="C68" s="1371"/>
      <c r="D68" s="1371"/>
      <c r="E68" s="1374"/>
      <c r="F68" s="1374"/>
      <c r="G68" s="1374"/>
      <c r="H68" s="1374"/>
      <c r="I68" s="1374"/>
      <c r="J68" s="1374"/>
      <c r="K68" s="1374"/>
      <c r="L68" s="1374"/>
      <c r="M68" s="1374"/>
      <c r="N68" s="1374"/>
      <c r="O68" s="1375"/>
      <c r="P68" s="343"/>
      <c r="Q68" s="241" t="s">
        <v>180</v>
      </c>
      <c r="R68" s="81"/>
    </row>
    <row r="69" spans="1:18" ht="12.75" customHeight="1">
      <c r="A69" s="156">
        <v>10</v>
      </c>
      <c r="B69" s="1371"/>
      <c r="C69" s="1371"/>
      <c r="D69" s="1371"/>
      <c r="E69" s="1372"/>
      <c r="F69" s="1371"/>
      <c r="G69" s="1371"/>
      <c r="H69" s="1371"/>
      <c r="I69" s="1371"/>
      <c r="J69" s="1371"/>
      <c r="K69" s="1371"/>
      <c r="L69" s="1371"/>
      <c r="M69" s="1371"/>
      <c r="N69" s="1371"/>
      <c r="O69" s="1371"/>
      <c r="P69" s="344"/>
      <c r="Q69" s="250" t="s">
        <v>180</v>
      </c>
      <c r="R69" s="81"/>
    </row>
    <row r="70" spans="1:18">
      <c r="A70" s="154" t="s">
        <v>108</v>
      </c>
      <c r="B70" s="1350" t="s">
        <v>943</v>
      </c>
      <c r="C70" s="1350"/>
      <c r="D70" s="1350"/>
      <c r="E70" s="1350"/>
      <c r="F70" s="1350"/>
      <c r="G70" s="1350"/>
      <c r="H70" s="1350"/>
      <c r="I70" s="1350"/>
      <c r="J70" s="1350"/>
      <c r="K70" s="1350"/>
      <c r="L70" s="1350"/>
      <c r="M70" s="1350"/>
      <c r="N70" s="1350"/>
      <c r="O70" s="1350"/>
      <c r="P70" s="1350"/>
      <c r="Q70" s="195"/>
      <c r="R70" s="81"/>
    </row>
    <row r="71" spans="1:18">
      <c r="R71" s="81"/>
    </row>
    <row r="72" spans="1:18">
      <c r="R72" s="81"/>
    </row>
    <row r="73" spans="1:18">
      <c r="R73" s="81"/>
    </row>
    <row r="74" spans="1:18">
      <c r="R74" s="81"/>
    </row>
    <row r="75" spans="1:18">
      <c r="R75" s="81"/>
    </row>
    <row r="76" spans="1:18">
      <c r="R76" s="81"/>
    </row>
    <row r="77" spans="1:18">
      <c r="R77" s="81"/>
    </row>
    <row r="78" spans="1:18">
      <c r="R78" s="81"/>
    </row>
    <row r="79" spans="1:18">
      <c r="R79" s="81"/>
    </row>
    <row r="80" spans="1:18">
      <c r="R80" s="81"/>
    </row>
    <row r="81" spans="18:18">
      <c r="R81" s="81"/>
    </row>
    <row r="82" spans="18:18">
      <c r="R82" s="81"/>
    </row>
    <row r="83" spans="18:18">
      <c r="R83" s="81"/>
    </row>
    <row r="84" spans="18:18">
      <c r="R84" s="81"/>
    </row>
    <row r="85" spans="18:18">
      <c r="R85" s="81"/>
    </row>
    <row r="86" spans="18:18">
      <c r="R86" s="81"/>
    </row>
    <row r="87" spans="18:18">
      <c r="R87" s="81"/>
    </row>
    <row r="88" spans="18:18">
      <c r="R88" s="81"/>
    </row>
    <row r="89" spans="18:18">
      <c r="R89" s="81"/>
    </row>
    <row r="90" spans="18:18">
      <c r="R90" s="81"/>
    </row>
    <row r="91" spans="18:18">
      <c r="R91" s="81"/>
    </row>
    <row r="92" spans="18:18">
      <c r="R92" s="81"/>
    </row>
    <row r="93" spans="18:18">
      <c r="R93" s="81"/>
    </row>
    <row r="94" spans="18:18">
      <c r="R94" s="81"/>
    </row>
    <row r="95" spans="18:18">
      <c r="R95" s="81"/>
    </row>
    <row r="96" spans="18:18">
      <c r="R96" s="81"/>
    </row>
    <row r="97" spans="18:18">
      <c r="R97" s="81"/>
    </row>
    <row r="98" spans="18:18">
      <c r="R98" s="81"/>
    </row>
    <row r="99" spans="18:18">
      <c r="R99" s="81"/>
    </row>
    <row r="100" spans="18:18">
      <c r="R100" s="81"/>
    </row>
    <row r="101" spans="18:18">
      <c r="R101" s="81"/>
    </row>
    <row r="102" spans="18:18">
      <c r="R102" s="81"/>
    </row>
    <row r="103" spans="18:18">
      <c r="R103" s="81"/>
    </row>
    <row r="104" spans="18:18">
      <c r="R104" s="81"/>
    </row>
    <row r="105" spans="18:18">
      <c r="R105" s="81"/>
    </row>
    <row r="106" spans="18:18">
      <c r="R106" s="81"/>
    </row>
    <row r="107" spans="18:18">
      <c r="R107" s="81"/>
    </row>
    <row r="108" spans="18:18">
      <c r="R108" s="81"/>
    </row>
    <row r="109" spans="18:18">
      <c r="R109" s="81"/>
    </row>
    <row r="110" spans="18:18">
      <c r="R110" s="81"/>
    </row>
    <row r="111" spans="18:18">
      <c r="R111" s="81"/>
    </row>
    <row r="112" spans="18:18">
      <c r="R112" s="147"/>
    </row>
    <row r="113" spans="18:18">
      <c r="R113" s="147"/>
    </row>
  </sheetData>
  <mergeCells count="126">
    <mergeCell ref="A1:F1"/>
    <mergeCell ref="A2:E2"/>
    <mergeCell ref="A4:C4"/>
    <mergeCell ref="D4:H4"/>
    <mergeCell ref="I4:K4"/>
    <mergeCell ref="L4:Q4"/>
    <mergeCell ref="B10:D10"/>
    <mergeCell ref="E10:O10"/>
    <mergeCell ref="B11:D11"/>
    <mergeCell ref="E11:O11"/>
    <mergeCell ref="B12:D12"/>
    <mergeCell ref="E12:O12"/>
    <mergeCell ref="B7:D7"/>
    <mergeCell ref="E7:O7"/>
    <mergeCell ref="P7:Q7"/>
    <mergeCell ref="B8:D8"/>
    <mergeCell ref="E8:O8"/>
    <mergeCell ref="B9:D9"/>
    <mergeCell ref="E9:O9"/>
    <mergeCell ref="B16:D16"/>
    <mergeCell ref="E16:O16"/>
    <mergeCell ref="B17:D17"/>
    <mergeCell ref="E17:O17"/>
    <mergeCell ref="B20:D20"/>
    <mergeCell ref="E20:O20"/>
    <mergeCell ref="B13:D13"/>
    <mergeCell ref="E13:O13"/>
    <mergeCell ref="B14:D14"/>
    <mergeCell ref="E14:O14"/>
    <mergeCell ref="B15:D15"/>
    <mergeCell ref="E15:O15"/>
    <mergeCell ref="B24:D24"/>
    <mergeCell ref="E24:O24"/>
    <mergeCell ref="B25:D25"/>
    <mergeCell ref="E25:O25"/>
    <mergeCell ref="B26:D26"/>
    <mergeCell ref="E26:O26"/>
    <mergeCell ref="P20:Q20"/>
    <mergeCell ref="B21:D21"/>
    <mergeCell ref="E21:O21"/>
    <mergeCell ref="B22:D22"/>
    <mergeCell ref="E22:O22"/>
    <mergeCell ref="B23:D23"/>
    <mergeCell ref="E23:O23"/>
    <mergeCell ref="P33:Q33"/>
    <mergeCell ref="B34:D34"/>
    <mergeCell ref="E34:O34"/>
    <mergeCell ref="B27:D27"/>
    <mergeCell ref="E27:O27"/>
    <mergeCell ref="B28:D28"/>
    <mergeCell ref="E28:O28"/>
    <mergeCell ref="B29:D29"/>
    <mergeCell ref="E29:O29"/>
    <mergeCell ref="B35:D35"/>
    <mergeCell ref="E35:O35"/>
    <mergeCell ref="B36:D36"/>
    <mergeCell ref="E36:O36"/>
    <mergeCell ref="B37:D37"/>
    <mergeCell ref="E37:O37"/>
    <mergeCell ref="B30:D30"/>
    <mergeCell ref="E30:O30"/>
    <mergeCell ref="B33:D33"/>
    <mergeCell ref="E33:O33"/>
    <mergeCell ref="B41:D41"/>
    <mergeCell ref="E41:O41"/>
    <mergeCell ref="B42:D42"/>
    <mergeCell ref="E42:O42"/>
    <mergeCell ref="B43:D43"/>
    <mergeCell ref="E43:O43"/>
    <mergeCell ref="B38:D38"/>
    <mergeCell ref="E38:O38"/>
    <mergeCell ref="B39:D39"/>
    <mergeCell ref="E39:O39"/>
    <mergeCell ref="B40:D40"/>
    <mergeCell ref="E40:O40"/>
    <mergeCell ref="B49:D49"/>
    <mergeCell ref="E49:O49"/>
    <mergeCell ref="B50:D50"/>
    <mergeCell ref="E50:O50"/>
    <mergeCell ref="B51:D51"/>
    <mergeCell ref="E51:O51"/>
    <mergeCell ref="B46:D46"/>
    <mergeCell ref="E46:O46"/>
    <mergeCell ref="P46:Q46"/>
    <mergeCell ref="B47:D47"/>
    <mergeCell ref="E47:O47"/>
    <mergeCell ref="B48:D48"/>
    <mergeCell ref="E48:O48"/>
    <mergeCell ref="B62:D62"/>
    <mergeCell ref="E62:O62"/>
    <mergeCell ref="B55:D55"/>
    <mergeCell ref="E55:O55"/>
    <mergeCell ref="B56:D56"/>
    <mergeCell ref="E56:O56"/>
    <mergeCell ref="B59:D59"/>
    <mergeCell ref="E59:O59"/>
    <mergeCell ref="B52:D52"/>
    <mergeCell ref="E52:O52"/>
    <mergeCell ref="B53:D53"/>
    <mergeCell ref="E53:O53"/>
    <mergeCell ref="B54:D54"/>
    <mergeCell ref="E54:O54"/>
    <mergeCell ref="B69:D69"/>
    <mergeCell ref="E69:O69"/>
    <mergeCell ref="B70:P70"/>
    <mergeCell ref="F2:G2"/>
    <mergeCell ref="H2:Q2"/>
    <mergeCell ref="K6:Q6"/>
    <mergeCell ref="I6:J6"/>
    <mergeCell ref="B66:D66"/>
    <mergeCell ref="E66:O66"/>
    <mergeCell ref="B67:D67"/>
    <mergeCell ref="E67:O67"/>
    <mergeCell ref="B68:D68"/>
    <mergeCell ref="E68:O68"/>
    <mergeCell ref="B63:D63"/>
    <mergeCell ref="E63:O63"/>
    <mergeCell ref="B64:D64"/>
    <mergeCell ref="E64:O64"/>
    <mergeCell ref="B65:D65"/>
    <mergeCell ref="E65:O65"/>
    <mergeCell ref="P59:Q59"/>
    <mergeCell ref="B60:D60"/>
    <mergeCell ref="E60:O60"/>
    <mergeCell ref="B61:D61"/>
    <mergeCell ref="E61:O61"/>
  </mergeCells>
  <phoneticPr fontId="2"/>
  <printOptions horizontalCentered="1"/>
  <pageMargins left="0.70866141732283472" right="0.70866141732283472" top="0.74803149606299213" bottom="0.39370078740157483" header="0.31496062992125984" footer="0.31496062992125984"/>
  <pageSetup paperSize="9" scale="96" orientation="portrait" blackAndWhite="1"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67">
    <tabColor rgb="FFFF66FF"/>
    <pageSetUpPr fitToPage="1"/>
  </sheetPr>
  <dimension ref="A1:T113"/>
  <sheetViews>
    <sheetView view="pageBreakPreview" zoomScaleNormal="100" zoomScaleSheetLayoutView="100" workbookViewId="0">
      <selection activeCell="A3" sqref="A3:S3"/>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943" t="str">
        <f>CONCATENATE("（様式-",INDEX(発注者入力シート!$B$27:$G$31,MATCH(発注者入力シート!L6,発注者入力シート!$C$27:$C$31,0),4),"-２）")</f>
        <v>（様式-２-２）</v>
      </c>
      <c r="B1" s="943"/>
      <c r="C1" s="943"/>
      <c r="D1" s="943"/>
      <c r="E1" s="943"/>
      <c r="F1" s="943"/>
      <c r="H1" s="3" t="s">
        <v>940</v>
      </c>
      <c r="Q1" s="141" t="s">
        <v>945</v>
      </c>
      <c r="R1" s="141"/>
    </row>
    <row r="2" spans="1:20" ht="12.75" customHeight="1">
      <c r="A2" s="943" t="str">
        <f>CONCATENATE("評価項目",INDEX(発注者入力シート!$B$27:$G$31,MATCH(発注者入力シート!L6,発注者入力シート!$C$27:$C$31,0),5),"-",INDEX(発注者入力シート!$B$27:$G$31,MATCH(発注者入力シート!L6,発注者入力シート!$C$27:$C$31,0),6))</f>
        <v>評価項目（１）-①</v>
      </c>
      <c r="B2" s="943"/>
      <c r="C2" s="943"/>
      <c r="D2" s="943"/>
      <c r="E2" s="943"/>
      <c r="F2" s="1203" t="s">
        <v>880</v>
      </c>
      <c r="G2" s="1203"/>
      <c r="H2" s="1202" t="str">
        <f>IF(企業入力シート!C5="","",企業入力シート!C5)</f>
        <v>○○共同企業体</v>
      </c>
      <c r="I2" s="1202"/>
      <c r="J2" s="1202"/>
      <c r="K2" s="1202"/>
      <c r="L2" s="1202"/>
      <c r="M2" s="1202"/>
      <c r="N2" s="1202"/>
      <c r="O2" s="1202"/>
      <c r="P2" s="1202"/>
      <c r="Q2" s="1202"/>
    </row>
    <row r="3" spans="1:20" ht="3.75" customHeight="1">
      <c r="H3" s="6"/>
      <c r="I3" s="6"/>
      <c r="J3" s="6"/>
      <c r="K3" s="2"/>
      <c r="L3" s="2"/>
      <c r="M3" s="2"/>
      <c r="N3" s="2"/>
      <c r="O3" s="2"/>
      <c r="P3" s="2"/>
      <c r="Q3" s="2"/>
      <c r="R3" s="2"/>
    </row>
    <row r="4" spans="1:20" ht="12.75" customHeight="1">
      <c r="A4" s="1270" t="s">
        <v>26</v>
      </c>
      <c r="B4" s="1302"/>
      <c r="C4" s="1271"/>
      <c r="D4" s="1376" t="str">
        <f>IF('企業成績評定点 (JV5年用) '!D9="","",'企業成績評定点 (JV5年用) '!D9)</f>
        <v>電気工事、維持修繕工事</v>
      </c>
      <c r="E4" s="1377"/>
      <c r="F4" s="1377"/>
      <c r="G4" s="1377"/>
      <c r="H4" s="1378"/>
      <c r="I4" s="1270" t="s">
        <v>828</v>
      </c>
      <c r="J4" s="1302"/>
      <c r="K4" s="1271"/>
      <c r="L4" s="1376" t="str">
        <f>IF('企業成績評定点 (JV5年用) '!D10="","",'企業成績評定点 (JV5年用) '!D10)</f>
        <v>電気工事</v>
      </c>
      <c r="M4" s="1377"/>
      <c r="N4" s="1377"/>
      <c r="O4" s="1377"/>
      <c r="P4" s="1377"/>
      <c r="Q4" s="1378"/>
    </row>
    <row r="5" spans="1:20" ht="3.75" customHeight="1">
      <c r="A5" s="162"/>
      <c r="B5" s="81"/>
      <c r="C5" s="81"/>
      <c r="H5" s="81"/>
      <c r="I5" s="81"/>
      <c r="J5" s="81"/>
      <c r="K5" s="2"/>
      <c r="L5" s="2"/>
      <c r="M5" s="2"/>
      <c r="N5" s="2"/>
      <c r="O5" s="2"/>
      <c r="P5" s="2"/>
      <c r="Q5" s="2"/>
    </row>
    <row r="6" spans="1:20" ht="12.75" customHeight="1">
      <c r="A6" s="345" t="s">
        <v>1436</v>
      </c>
      <c r="B6" s="436">
        <v>3</v>
      </c>
      <c r="C6" s="109" t="s">
        <v>1308</v>
      </c>
      <c r="I6" s="1249"/>
      <c r="J6" s="1249"/>
      <c r="K6" s="1373" t="str">
        <f>IF(企業入力シート!C48="","",企業入力シート!C48)</f>
        <v>△△建設</v>
      </c>
      <c r="L6" s="1373"/>
      <c r="M6" s="1373"/>
      <c r="N6" s="1373"/>
      <c r="O6" s="1373"/>
      <c r="P6" s="1373"/>
      <c r="Q6" s="1373"/>
      <c r="R6" s="81"/>
      <c r="S6" s="3" t="s">
        <v>429</v>
      </c>
    </row>
    <row r="7" spans="1:20" ht="12.75" customHeight="1">
      <c r="A7" s="156" t="s">
        <v>22</v>
      </c>
      <c r="B7" s="1228" t="s">
        <v>25</v>
      </c>
      <c r="C7" s="1228"/>
      <c r="D7" s="1228"/>
      <c r="E7" s="1271" t="s">
        <v>27</v>
      </c>
      <c r="F7" s="1228"/>
      <c r="G7" s="1228"/>
      <c r="H7" s="1228"/>
      <c r="I7" s="1228"/>
      <c r="J7" s="1228"/>
      <c r="K7" s="1228"/>
      <c r="L7" s="1228"/>
      <c r="M7" s="1228"/>
      <c r="N7" s="1228"/>
      <c r="O7" s="1228"/>
      <c r="P7" s="1228" t="s">
        <v>941</v>
      </c>
      <c r="Q7" s="1228"/>
      <c r="R7" s="81"/>
      <c r="S7" s="3" t="s">
        <v>430</v>
      </c>
    </row>
    <row r="8" spans="1:20" ht="12.75" customHeight="1">
      <c r="A8" s="156">
        <v>1</v>
      </c>
      <c r="B8" s="1371"/>
      <c r="C8" s="1371"/>
      <c r="D8" s="1371"/>
      <c r="E8" s="1374"/>
      <c r="F8" s="1374"/>
      <c r="G8" s="1374"/>
      <c r="H8" s="1374"/>
      <c r="I8" s="1374"/>
      <c r="J8" s="1374"/>
      <c r="K8" s="1374"/>
      <c r="L8" s="1374"/>
      <c r="M8" s="1374"/>
      <c r="N8" s="1374"/>
      <c r="O8" s="1375"/>
      <c r="P8" s="343"/>
      <c r="Q8" s="241" t="s">
        <v>180</v>
      </c>
      <c r="R8" s="81"/>
      <c r="S8" s="107"/>
      <c r="T8" s="3" t="s">
        <v>437</v>
      </c>
    </row>
    <row r="9" spans="1:20" ht="12.75" customHeight="1">
      <c r="A9" s="156">
        <v>2</v>
      </c>
      <c r="B9" s="1371"/>
      <c r="C9" s="1371"/>
      <c r="D9" s="1371"/>
      <c r="E9" s="1372"/>
      <c r="F9" s="1371"/>
      <c r="G9" s="1371"/>
      <c r="H9" s="1371"/>
      <c r="I9" s="1371"/>
      <c r="J9" s="1371"/>
      <c r="K9" s="1371"/>
      <c r="L9" s="1371"/>
      <c r="M9" s="1371"/>
      <c r="N9" s="1371"/>
      <c r="O9" s="1371"/>
      <c r="P9" s="343"/>
      <c r="Q9" s="241" t="s">
        <v>180</v>
      </c>
      <c r="R9" s="81"/>
      <c r="S9" s="102"/>
      <c r="T9" s="3" t="s">
        <v>432</v>
      </c>
    </row>
    <row r="10" spans="1:20" ht="12.75" customHeight="1">
      <c r="A10" s="156">
        <v>3</v>
      </c>
      <c r="B10" s="1371"/>
      <c r="C10" s="1371"/>
      <c r="D10" s="1371"/>
      <c r="E10" s="1374"/>
      <c r="F10" s="1374"/>
      <c r="G10" s="1374"/>
      <c r="H10" s="1374"/>
      <c r="I10" s="1374"/>
      <c r="J10" s="1374"/>
      <c r="K10" s="1374"/>
      <c r="L10" s="1374"/>
      <c r="M10" s="1374"/>
      <c r="N10" s="1374"/>
      <c r="O10" s="1375"/>
      <c r="P10" s="343"/>
      <c r="Q10" s="241" t="s">
        <v>180</v>
      </c>
      <c r="R10" s="81"/>
      <c r="S10" s="3" t="s">
        <v>433</v>
      </c>
    </row>
    <row r="11" spans="1:20" ht="12.75" customHeight="1">
      <c r="A11" s="156">
        <v>4</v>
      </c>
      <c r="B11" s="1371"/>
      <c r="C11" s="1371"/>
      <c r="D11" s="1371"/>
      <c r="E11" s="1372"/>
      <c r="F11" s="1371"/>
      <c r="G11" s="1371"/>
      <c r="H11" s="1371"/>
      <c r="I11" s="1371"/>
      <c r="J11" s="1371"/>
      <c r="K11" s="1371"/>
      <c r="L11" s="1371"/>
      <c r="M11" s="1371"/>
      <c r="N11" s="1371"/>
      <c r="O11" s="1371"/>
      <c r="P11" s="343"/>
      <c r="Q11" s="241" t="s">
        <v>180</v>
      </c>
      <c r="R11" s="81"/>
      <c r="S11" s="104"/>
      <c r="T11" s="3" t="s">
        <v>434</v>
      </c>
    </row>
    <row r="12" spans="1:20" ht="12.75" customHeight="1">
      <c r="A12" s="156">
        <v>5</v>
      </c>
      <c r="B12" s="1371"/>
      <c r="C12" s="1371"/>
      <c r="D12" s="1371"/>
      <c r="E12" s="1374"/>
      <c r="F12" s="1374"/>
      <c r="G12" s="1374"/>
      <c r="H12" s="1374"/>
      <c r="I12" s="1374"/>
      <c r="J12" s="1374"/>
      <c r="K12" s="1374"/>
      <c r="L12" s="1374"/>
      <c r="M12" s="1374"/>
      <c r="N12" s="1374"/>
      <c r="O12" s="1375"/>
      <c r="P12" s="343"/>
      <c r="Q12" s="241" t="s">
        <v>180</v>
      </c>
      <c r="R12" s="81"/>
      <c r="S12" s="105"/>
      <c r="T12" s="3" t="s">
        <v>432</v>
      </c>
    </row>
    <row r="13" spans="1:20" ht="12.75" customHeight="1">
      <c r="A13" s="156">
        <v>6</v>
      </c>
      <c r="B13" s="1371"/>
      <c r="C13" s="1371"/>
      <c r="D13" s="1371"/>
      <c r="E13" s="1372"/>
      <c r="F13" s="1371"/>
      <c r="G13" s="1371"/>
      <c r="H13" s="1371"/>
      <c r="I13" s="1371"/>
      <c r="J13" s="1371"/>
      <c r="K13" s="1371"/>
      <c r="L13" s="1371"/>
      <c r="M13" s="1371"/>
      <c r="N13" s="1371"/>
      <c r="O13" s="1371"/>
      <c r="P13" s="343"/>
      <c r="Q13" s="241" t="s">
        <v>180</v>
      </c>
      <c r="R13" s="81"/>
    </row>
    <row r="14" spans="1:20" ht="12.75" customHeight="1">
      <c r="A14" s="156">
        <v>7</v>
      </c>
      <c r="B14" s="1371"/>
      <c r="C14" s="1371"/>
      <c r="D14" s="1371"/>
      <c r="E14" s="1374"/>
      <c r="F14" s="1374"/>
      <c r="G14" s="1374"/>
      <c r="H14" s="1374"/>
      <c r="I14" s="1374"/>
      <c r="J14" s="1374"/>
      <c r="K14" s="1374"/>
      <c r="L14" s="1374"/>
      <c r="M14" s="1374"/>
      <c r="N14" s="1374"/>
      <c r="O14" s="1375"/>
      <c r="P14" s="343"/>
      <c r="Q14" s="241" t="s">
        <v>180</v>
      </c>
      <c r="R14" s="81"/>
      <c r="S14" s="109" t="s">
        <v>435</v>
      </c>
    </row>
    <row r="15" spans="1:20" ht="12.75" customHeight="1">
      <c r="A15" s="156">
        <v>8</v>
      </c>
      <c r="B15" s="1371"/>
      <c r="C15" s="1371"/>
      <c r="D15" s="1371"/>
      <c r="E15" s="1372"/>
      <c r="F15" s="1371"/>
      <c r="G15" s="1371"/>
      <c r="H15" s="1371"/>
      <c r="I15" s="1371"/>
      <c r="J15" s="1371"/>
      <c r="K15" s="1371"/>
      <c r="L15" s="1371"/>
      <c r="M15" s="1371"/>
      <c r="N15" s="1371"/>
      <c r="O15" s="1371"/>
      <c r="P15" s="343"/>
      <c r="Q15" s="241" t="s">
        <v>180</v>
      </c>
      <c r="R15" s="81"/>
      <c r="S15" s="109" t="s">
        <v>436</v>
      </c>
    </row>
    <row r="16" spans="1:20" ht="12.75" customHeight="1">
      <c r="A16" s="156">
        <v>9</v>
      </c>
      <c r="B16" s="1371"/>
      <c r="C16" s="1371"/>
      <c r="D16" s="1371"/>
      <c r="E16" s="1374"/>
      <c r="F16" s="1374"/>
      <c r="G16" s="1374"/>
      <c r="H16" s="1374"/>
      <c r="I16" s="1374"/>
      <c r="J16" s="1374"/>
      <c r="K16" s="1374"/>
      <c r="L16" s="1374"/>
      <c r="M16" s="1374"/>
      <c r="N16" s="1374"/>
      <c r="O16" s="1375"/>
      <c r="P16" s="343"/>
      <c r="Q16" s="241" t="s">
        <v>180</v>
      </c>
      <c r="R16" s="81"/>
    </row>
    <row r="17" spans="1:18" ht="12.75" customHeight="1">
      <c r="A17" s="156">
        <v>10</v>
      </c>
      <c r="B17" s="1371"/>
      <c r="C17" s="1371"/>
      <c r="D17" s="1371"/>
      <c r="E17" s="1372"/>
      <c r="F17" s="1371"/>
      <c r="G17" s="1371"/>
      <c r="H17" s="1371"/>
      <c r="I17" s="1371"/>
      <c r="J17" s="1371"/>
      <c r="K17" s="1371"/>
      <c r="L17" s="1371"/>
      <c r="M17" s="1371"/>
      <c r="N17" s="1371"/>
      <c r="O17" s="1371"/>
      <c r="P17" s="344"/>
      <c r="Q17" s="250" t="s">
        <v>180</v>
      </c>
      <c r="R17" s="81"/>
    </row>
    <row r="18" spans="1:18" ht="3.75" customHeight="1">
      <c r="A18" s="81"/>
      <c r="B18" s="81"/>
      <c r="C18" s="81"/>
      <c r="H18" s="81"/>
      <c r="I18" s="81"/>
      <c r="J18" s="81"/>
      <c r="K18" s="2"/>
      <c r="L18" s="2"/>
      <c r="M18" s="2"/>
      <c r="N18" s="2"/>
      <c r="O18" s="2"/>
      <c r="P18" s="2"/>
      <c r="Q18" s="2"/>
    </row>
    <row r="19" spans="1:18" ht="12.75" customHeight="1">
      <c r="A19" s="345" t="s">
        <v>1436</v>
      </c>
      <c r="B19" s="436">
        <f>B6+1</f>
        <v>4</v>
      </c>
      <c r="C19" s="109" t="s">
        <v>1308</v>
      </c>
      <c r="D19" s="200"/>
      <c r="E19" s="346"/>
      <c r="F19" s="346"/>
      <c r="G19" s="346"/>
      <c r="H19" s="346"/>
      <c r="I19" s="346"/>
      <c r="J19" s="346"/>
      <c r="K19" s="346"/>
      <c r="L19" s="346"/>
      <c r="M19" s="346"/>
      <c r="N19" s="346"/>
      <c r="O19" s="346"/>
      <c r="P19" s="242"/>
      <c r="Q19" s="242"/>
      <c r="R19" s="81"/>
    </row>
    <row r="20" spans="1:18" ht="12.75" customHeight="1">
      <c r="A20" s="156" t="s">
        <v>22</v>
      </c>
      <c r="B20" s="1228" t="s">
        <v>25</v>
      </c>
      <c r="C20" s="1228"/>
      <c r="D20" s="1228"/>
      <c r="E20" s="1271" t="s">
        <v>27</v>
      </c>
      <c r="F20" s="1228"/>
      <c r="G20" s="1228"/>
      <c r="H20" s="1228"/>
      <c r="I20" s="1228"/>
      <c r="J20" s="1228"/>
      <c r="K20" s="1228"/>
      <c r="L20" s="1228"/>
      <c r="M20" s="1228"/>
      <c r="N20" s="1228"/>
      <c r="O20" s="1228"/>
      <c r="P20" s="1228" t="s">
        <v>942</v>
      </c>
      <c r="Q20" s="1228"/>
      <c r="R20" s="81"/>
    </row>
    <row r="21" spans="1:18" ht="12.75" customHeight="1">
      <c r="A21" s="156">
        <v>1</v>
      </c>
      <c r="B21" s="1371"/>
      <c r="C21" s="1371"/>
      <c r="D21" s="1371"/>
      <c r="E21" s="1374"/>
      <c r="F21" s="1374"/>
      <c r="G21" s="1374"/>
      <c r="H21" s="1374"/>
      <c r="I21" s="1374"/>
      <c r="J21" s="1374"/>
      <c r="K21" s="1374"/>
      <c r="L21" s="1374"/>
      <c r="M21" s="1374"/>
      <c r="N21" s="1374"/>
      <c r="O21" s="1375"/>
      <c r="P21" s="343"/>
      <c r="Q21" s="241" t="s">
        <v>180</v>
      </c>
      <c r="R21" s="81"/>
    </row>
    <row r="22" spans="1:18" ht="12.75" customHeight="1">
      <c r="A22" s="156">
        <v>2</v>
      </c>
      <c r="B22" s="1371"/>
      <c r="C22" s="1371"/>
      <c r="D22" s="1371"/>
      <c r="E22" s="1372"/>
      <c r="F22" s="1371"/>
      <c r="G22" s="1371"/>
      <c r="H22" s="1371"/>
      <c r="I22" s="1371"/>
      <c r="J22" s="1371"/>
      <c r="K22" s="1371"/>
      <c r="L22" s="1371"/>
      <c r="M22" s="1371"/>
      <c r="N22" s="1371"/>
      <c r="O22" s="1371"/>
      <c r="P22" s="343"/>
      <c r="Q22" s="241" t="s">
        <v>180</v>
      </c>
      <c r="R22" s="81"/>
    </row>
    <row r="23" spans="1:18" ht="12.75" customHeight="1">
      <c r="A23" s="156">
        <v>3</v>
      </c>
      <c r="B23" s="1371"/>
      <c r="C23" s="1371"/>
      <c r="D23" s="1371"/>
      <c r="E23" s="1374"/>
      <c r="F23" s="1374"/>
      <c r="G23" s="1374"/>
      <c r="H23" s="1374"/>
      <c r="I23" s="1374"/>
      <c r="J23" s="1374"/>
      <c r="K23" s="1374"/>
      <c r="L23" s="1374"/>
      <c r="M23" s="1374"/>
      <c r="N23" s="1374"/>
      <c r="O23" s="1375"/>
      <c r="P23" s="343"/>
      <c r="Q23" s="241" t="s">
        <v>180</v>
      </c>
      <c r="R23" s="81"/>
    </row>
    <row r="24" spans="1:18" ht="12.75" customHeight="1">
      <c r="A24" s="156">
        <v>4</v>
      </c>
      <c r="B24" s="1371"/>
      <c r="C24" s="1371"/>
      <c r="D24" s="1371"/>
      <c r="E24" s="1372"/>
      <c r="F24" s="1371"/>
      <c r="G24" s="1371"/>
      <c r="H24" s="1371"/>
      <c r="I24" s="1371"/>
      <c r="J24" s="1371"/>
      <c r="K24" s="1371"/>
      <c r="L24" s="1371"/>
      <c r="M24" s="1371"/>
      <c r="N24" s="1371"/>
      <c r="O24" s="1371"/>
      <c r="P24" s="343"/>
      <c r="Q24" s="241" t="s">
        <v>180</v>
      </c>
      <c r="R24" s="81"/>
    </row>
    <row r="25" spans="1:18" ht="12.75" customHeight="1">
      <c r="A25" s="156">
        <v>5</v>
      </c>
      <c r="B25" s="1371"/>
      <c r="C25" s="1371"/>
      <c r="D25" s="1371"/>
      <c r="E25" s="1374"/>
      <c r="F25" s="1374"/>
      <c r="G25" s="1374"/>
      <c r="H25" s="1374"/>
      <c r="I25" s="1374"/>
      <c r="J25" s="1374"/>
      <c r="K25" s="1374"/>
      <c r="L25" s="1374"/>
      <c r="M25" s="1374"/>
      <c r="N25" s="1374"/>
      <c r="O25" s="1375"/>
      <c r="P25" s="343"/>
      <c r="Q25" s="241" t="s">
        <v>180</v>
      </c>
      <c r="R25" s="81"/>
    </row>
    <row r="26" spans="1:18" ht="12.75" customHeight="1">
      <c r="A26" s="156">
        <v>6</v>
      </c>
      <c r="B26" s="1371"/>
      <c r="C26" s="1371"/>
      <c r="D26" s="1371"/>
      <c r="E26" s="1372"/>
      <c r="F26" s="1371"/>
      <c r="G26" s="1371"/>
      <c r="H26" s="1371"/>
      <c r="I26" s="1371"/>
      <c r="J26" s="1371"/>
      <c r="K26" s="1371"/>
      <c r="L26" s="1371"/>
      <c r="M26" s="1371"/>
      <c r="N26" s="1371"/>
      <c r="O26" s="1371"/>
      <c r="P26" s="343"/>
      <c r="Q26" s="241" t="s">
        <v>180</v>
      </c>
      <c r="R26" s="81"/>
    </row>
    <row r="27" spans="1:18" ht="12.75" customHeight="1">
      <c r="A27" s="156">
        <v>7</v>
      </c>
      <c r="B27" s="1371"/>
      <c r="C27" s="1371"/>
      <c r="D27" s="1371"/>
      <c r="E27" s="1374"/>
      <c r="F27" s="1374"/>
      <c r="G27" s="1374"/>
      <c r="H27" s="1374"/>
      <c r="I27" s="1374"/>
      <c r="J27" s="1374"/>
      <c r="K27" s="1374"/>
      <c r="L27" s="1374"/>
      <c r="M27" s="1374"/>
      <c r="N27" s="1374"/>
      <c r="O27" s="1375"/>
      <c r="P27" s="343"/>
      <c r="Q27" s="241" t="s">
        <v>180</v>
      </c>
      <c r="R27" s="81"/>
    </row>
    <row r="28" spans="1:18" ht="12.75" customHeight="1">
      <c r="A28" s="156">
        <v>8</v>
      </c>
      <c r="B28" s="1371"/>
      <c r="C28" s="1371"/>
      <c r="D28" s="1371"/>
      <c r="E28" s="1372"/>
      <c r="F28" s="1371"/>
      <c r="G28" s="1371"/>
      <c r="H28" s="1371"/>
      <c r="I28" s="1371"/>
      <c r="J28" s="1371"/>
      <c r="K28" s="1371"/>
      <c r="L28" s="1371"/>
      <c r="M28" s="1371"/>
      <c r="N28" s="1371"/>
      <c r="O28" s="1371"/>
      <c r="P28" s="343"/>
      <c r="Q28" s="241" t="s">
        <v>180</v>
      </c>
      <c r="R28" s="81"/>
    </row>
    <row r="29" spans="1:18" ht="12.75" customHeight="1">
      <c r="A29" s="156">
        <v>9</v>
      </c>
      <c r="B29" s="1371"/>
      <c r="C29" s="1371"/>
      <c r="D29" s="1371"/>
      <c r="E29" s="1374"/>
      <c r="F29" s="1374"/>
      <c r="G29" s="1374"/>
      <c r="H29" s="1374"/>
      <c r="I29" s="1374"/>
      <c r="J29" s="1374"/>
      <c r="K29" s="1374"/>
      <c r="L29" s="1374"/>
      <c r="M29" s="1374"/>
      <c r="N29" s="1374"/>
      <c r="O29" s="1375"/>
      <c r="P29" s="343"/>
      <c r="Q29" s="241" t="s">
        <v>180</v>
      </c>
      <c r="R29" s="81"/>
    </row>
    <row r="30" spans="1:18" ht="12.75" customHeight="1">
      <c r="A30" s="156">
        <v>10</v>
      </c>
      <c r="B30" s="1371"/>
      <c r="C30" s="1371"/>
      <c r="D30" s="1371"/>
      <c r="E30" s="1372"/>
      <c r="F30" s="1371"/>
      <c r="G30" s="1371"/>
      <c r="H30" s="1371"/>
      <c r="I30" s="1371"/>
      <c r="J30" s="1371"/>
      <c r="K30" s="1371"/>
      <c r="L30" s="1371"/>
      <c r="M30" s="1371"/>
      <c r="N30" s="1371"/>
      <c r="O30" s="1371"/>
      <c r="P30" s="344"/>
      <c r="Q30" s="250" t="s">
        <v>180</v>
      </c>
      <c r="R30" s="81"/>
    </row>
    <row r="31" spans="1:18" ht="3.75" customHeight="1">
      <c r="A31" s="81"/>
      <c r="B31" s="81"/>
      <c r="C31" s="81"/>
      <c r="H31" s="81"/>
      <c r="I31" s="81"/>
      <c r="J31" s="81"/>
      <c r="K31" s="2"/>
      <c r="L31" s="2"/>
      <c r="M31" s="2"/>
      <c r="N31" s="2"/>
      <c r="O31" s="2"/>
      <c r="P31" s="2"/>
      <c r="Q31" s="2"/>
    </row>
    <row r="32" spans="1:18" ht="12.75" customHeight="1">
      <c r="A32" s="345" t="s">
        <v>1436</v>
      </c>
      <c r="B32" s="436">
        <f>B19+1</f>
        <v>5</v>
      </c>
      <c r="C32" s="109" t="s">
        <v>1308</v>
      </c>
      <c r="D32" s="200"/>
      <c r="E32" s="346"/>
      <c r="F32" s="346"/>
      <c r="G32" s="346"/>
      <c r="H32" s="346"/>
      <c r="I32" s="346"/>
      <c r="J32" s="346"/>
      <c r="K32" s="346"/>
      <c r="L32" s="346"/>
      <c r="M32" s="346"/>
      <c r="N32" s="346"/>
      <c r="O32" s="346"/>
      <c r="P32" s="242"/>
      <c r="Q32" s="242"/>
      <c r="R32" s="81"/>
    </row>
    <row r="33" spans="1:18" ht="12.75" customHeight="1">
      <c r="A33" s="156" t="s">
        <v>22</v>
      </c>
      <c r="B33" s="1228" t="s">
        <v>25</v>
      </c>
      <c r="C33" s="1228"/>
      <c r="D33" s="1228"/>
      <c r="E33" s="1271" t="s">
        <v>27</v>
      </c>
      <c r="F33" s="1228"/>
      <c r="G33" s="1228"/>
      <c r="H33" s="1228"/>
      <c r="I33" s="1228"/>
      <c r="J33" s="1228"/>
      <c r="K33" s="1228"/>
      <c r="L33" s="1228"/>
      <c r="M33" s="1228"/>
      <c r="N33" s="1228"/>
      <c r="O33" s="1228"/>
      <c r="P33" s="1228" t="s">
        <v>942</v>
      </c>
      <c r="Q33" s="1228"/>
      <c r="R33" s="81"/>
    </row>
    <row r="34" spans="1:18" ht="12.75" customHeight="1">
      <c r="A34" s="156">
        <v>1</v>
      </c>
      <c r="B34" s="1371"/>
      <c r="C34" s="1371"/>
      <c r="D34" s="1371"/>
      <c r="E34" s="1374"/>
      <c r="F34" s="1374"/>
      <c r="G34" s="1374"/>
      <c r="H34" s="1374"/>
      <c r="I34" s="1374"/>
      <c r="J34" s="1374"/>
      <c r="K34" s="1374"/>
      <c r="L34" s="1374"/>
      <c r="M34" s="1374"/>
      <c r="N34" s="1374"/>
      <c r="O34" s="1375"/>
      <c r="P34" s="343"/>
      <c r="Q34" s="241" t="s">
        <v>180</v>
      </c>
      <c r="R34" s="81"/>
    </row>
    <row r="35" spans="1:18" ht="12.75" customHeight="1">
      <c r="A35" s="156">
        <v>2</v>
      </c>
      <c r="B35" s="1371"/>
      <c r="C35" s="1371"/>
      <c r="D35" s="1371"/>
      <c r="E35" s="1372"/>
      <c r="F35" s="1371"/>
      <c r="G35" s="1371"/>
      <c r="H35" s="1371"/>
      <c r="I35" s="1371"/>
      <c r="J35" s="1371"/>
      <c r="K35" s="1371"/>
      <c r="L35" s="1371"/>
      <c r="M35" s="1371"/>
      <c r="N35" s="1371"/>
      <c r="O35" s="1371"/>
      <c r="P35" s="343"/>
      <c r="Q35" s="241" t="s">
        <v>180</v>
      </c>
      <c r="R35" s="81"/>
    </row>
    <row r="36" spans="1:18" ht="12.75" customHeight="1">
      <c r="A36" s="156">
        <v>3</v>
      </c>
      <c r="B36" s="1371"/>
      <c r="C36" s="1371"/>
      <c r="D36" s="1371"/>
      <c r="E36" s="1374"/>
      <c r="F36" s="1374"/>
      <c r="G36" s="1374"/>
      <c r="H36" s="1374"/>
      <c r="I36" s="1374"/>
      <c r="J36" s="1374"/>
      <c r="K36" s="1374"/>
      <c r="L36" s="1374"/>
      <c r="M36" s="1374"/>
      <c r="N36" s="1374"/>
      <c r="O36" s="1375"/>
      <c r="P36" s="343"/>
      <c r="Q36" s="241" t="s">
        <v>180</v>
      </c>
      <c r="R36" s="81"/>
    </row>
    <row r="37" spans="1:18" ht="12.75" customHeight="1">
      <c r="A37" s="156">
        <v>4</v>
      </c>
      <c r="B37" s="1371"/>
      <c r="C37" s="1371"/>
      <c r="D37" s="1371"/>
      <c r="E37" s="1372"/>
      <c r="F37" s="1371"/>
      <c r="G37" s="1371"/>
      <c r="H37" s="1371"/>
      <c r="I37" s="1371"/>
      <c r="J37" s="1371"/>
      <c r="K37" s="1371"/>
      <c r="L37" s="1371"/>
      <c r="M37" s="1371"/>
      <c r="N37" s="1371"/>
      <c r="O37" s="1371"/>
      <c r="P37" s="343"/>
      <c r="Q37" s="241" t="s">
        <v>180</v>
      </c>
      <c r="R37" s="81"/>
    </row>
    <row r="38" spans="1:18" ht="12.75" customHeight="1">
      <c r="A38" s="156">
        <v>5</v>
      </c>
      <c r="B38" s="1371"/>
      <c r="C38" s="1371"/>
      <c r="D38" s="1371"/>
      <c r="E38" s="1374"/>
      <c r="F38" s="1374"/>
      <c r="G38" s="1374"/>
      <c r="H38" s="1374"/>
      <c r="I38" s="1374"/>
      <c r="J38" s="1374"/>
      <c r="K38" s="1374"/>
      <c r="L38" s="1374"/>
      <c r="M38" s="1374"/>
      <c r="N38" s="1374"/>
      <c r="O38" s="1375"/>
      <c r="P38" s="343"/>
      <c r="Q38" s="241" t="s">
        <v>180</v>
      </c>
      <c r="R38" s="81"/>
    </row>
    <row r="39" spans="1:18" ht="12.75" customHeight="1">
      <c r="A39" s="156">
        <v>6</v>
      </c>
      <c r="B39" s="1371"/>
      <c r="C39" s="1371"/>
      <c r="D39" s="1371"/>
      <c r="E39" s="1372"/>
      <c r="F39" s="1371"/>
      <c r="G39" s="1371"/>
      <c r="H39" s="1371"/>
      <c r="I39" s="1371"/>
      <c r="J39" s="1371"/>
      <c r="K39" s="1371"/>
      <c r="L39" s="1371"/>
      <c r="M39" s="1371"/>
      <c r="N39" s="1371"/>
      <c r="O39" s="1371"/>
      <c r="P39" s="343"/>
      <c r="Q39" s="241" t="s">
        <v>180</v>
      </c>
      <c r="R39" s="81"/>
    </row>
    <row r="40" spans="1:18" ht="12.75" customHeight="1">
      <c r="A40" s="156">
        <v>7</v>
      </c>
      <c r="B40" s="1371"/>
      <c r="C40" s="1371"/>
      <c r="D40" s="1371"/>
      <c r="E40" s="1374"/>
      <c r="F40" s="1374"/>
      <c r="G40" s="1374"/>
      <c r="H40" s="1374"/>
      <c r="I40" s="1374"/>
      <c r="J40" s="1374"/>
      <c r="K40" s="1374"/>
      <c r="L40" s="1374"/>
      <c r="M40" s="1374"/>
      <c r="N40" s="1374"/>
      <c r="O40" s="1375"/>
      <c r="P40" s="343"/>
      <c r="Q40" s="241" t="s">
        <v>180</v>
      </c>
      <c r="R40" s="81"/>
    </row>
    <row r="41" spans="1:18" ht="12.75" customHeight="1">
      <c r="A41" s="156">
        <v>8</v>
      </c>
      <c r="B41" s="1371"/>
      <c r="C41" s="1371"/>
      <c r="D41" s="1371"/>
      <c r="E41" s="1372"/>
      <c r="F41" s="1371"/>
      <c r="G41" s="1371"/>
      <c r="H41" s="1371"/>
      <c r="I41" s="1371"/>
      <c r="J41" s="1371"/>
      <c r="K41" s="1371"/>
      <c r="L41" s="1371"/>
      <c r="M41" s="1371"/>
      <c r="N41" s="1371"/>
      <c r="O41" s="1371"/>
      <c r="P41" s="343"/>
      <c r="Q41" s="241" t="s">
        <v>180</v>
      </c>
      <c r="R41" s="81"/>
    </row>
    <row r="42" spans="1:18" ht="12.75" customHeight="1">
      <c r="A42" s="156">
        <v>9</v>
      </c>
      <c r="B42" s="1371"/>
      <c r="C42" s="1371"/>
      <c r="D42" s="1371"/>
      <c r="E42" s="1374"/>
      <c r="F42" s="1374"/>
      <c r="G42" s="1374"/>
      <c r="H42" s="1374"/>
      <c r="I42" s="1374"/>
      <c r="J42" s="1374"/>
      <c r="K42" s="1374"/>
      <c r="L42" s="1374"/>
      <c r="M42" s="1374"/>
      <c r="N42" s="1374"/>
      <c r="O42" s="1375"/>
      <c r="P42" s="343"/>
      <c r="Q42" s="241" t="s">
        <v>180</v>
      </c>
      <c r="R42" s="81"/>
    </row>
    <row r="43" spans="1:18" ht="12.75" customHeight="1">
      <c r="A43" s="156">
        <v>10</v>
      </c>
      <c r="B43" s="1371"/>
      <c r="C43" s="1371"/>
      <c r="D43" s="1371"/>
      <c r="E43" s="1372"/>
      <c r="F43" s="1371"/>
      <c r="G43" s="1371"/>
      <c r="H43" s="1371"/>
      <c r="I43" s="1371"/>
      <c r="J43" s="1371"/>
      <c r="K43" s="1371"/>
      <c r="L43" s="1371"/>
      <c r="M43" s="1371"/>
      <c r="N43" s="1371"/>
      <c r="O43" s="1371"/>
      <c r="P43" s="343"/>
      <c r="Q43" s="241" t="s">
        <v>180</v>
      </c>
      <c r="R43" s="81"/>
    </row>
    <row r="44" spans="1:18" ht="3.75" customHeight="1">
      <c r="A44" s="81"/>
      <c r="B44" s="200"/>
      <c r="C44" s="200"/>
      <c r="D44" s="200"/>
      <c r="E44" s="347"/>
      <c r="F44" s="347"/>
      <c r="G44" s="347"/>
      <c r="H44" s="347"/>
      <c r="I44" s="347"/>
      <c r="J44" s="347"/>
      <c r="K44" s="347"/>
      <c r="L44" s="347"/>
      <c r="M44" s="347"/>
      <c r="N44" s="347"/>
      <c r="O44" s="347"/>
      <c r="P44" s="162"/>
      <c r="Q44" s="162"/>
      <c r="R44" s="81"/>
    </row>
    <row r="45" spans="1:18" ht="12.75" customHeight="1">
      <c r="A45" s="345" t="s">
        <v>1436</v>
      </c>
      <c r="B45" s="436">
        <f>B32+1</f>
        <v>6</v>
      </c>
      <c r="C45" s="109" t="s">
        <v>1308</v>
      </c>
      <c r="D45" s="200"/>
      <c r="E45" s="346"/>
      <c r="F45" s="346"/>
      <c r="G45" s="346"/>
      <c r="H45" s="346"/>
      <c r="I45" s="346"/>
      <c r="J45" s="346"/>
      <c r="K45" s="346"/>
      <c r="L45" s="346"/>
      <c r="M45" s="346"/>
      <c r="N45" s="346"/>
      <c r="O45" s="346"/>
      <c r="P45" s="242"/>
      <c r="Q45" s="242"/>
      <c r="R45" s="81"/>
    </row>
    <row r="46" spans="1:18" ht="12.75" customHeight="1">
      <c r="A46" s="156" t="s">
        <v>22</v>
      </c>
      <c r="B46" s="1228" t="s">
        <v>25</v>
      </c>
      <c r="C46" s="1228"/>
      <c r="D46" s="1228"/>
      <c r="E46" s="1271" t="s">
        <v>27</v>
      </c>
      <c r="F46" s="1228"/>
      <c r="G46" s="1228"/>
      <c r="H46" s="1228"/>
      <c r="I46" s="1228"/>
      <c r="J46" s="1228"/>
      <c r="K46" s="1228"/>
      <c r="L46" s="1228"/>
      <c r="M46" s="1228"/>
      <c r="N46" s="1228"/>
      <c r="O46" s="1228"/>
      <c r="P46" s="1228" t="s">
        <v>942</v>
      </c>
      <c r="Q46" s="1228"/>
      <c r="R46" s="81"/>
    </row>
    <row r="47" spans="1:18" ht="12.75" customHeight="1">
      <c r="A47" s="156">
        <v>1</v>
      </c>
      <c r="B47" s="1371"/>
      <c r="C47" s="1371"/>
      <c r="D47" s="1371"/>
      <c r="E47" s="1374"/>
      <c r="F47" s="1374"/>
      <c r="G47" s="1374"/>
      <c r="H47" s="1374"/>
      <c r="I47" s="1374"/>
      <c r="J47" s="1374"/>
      <c r="K47" s="1374"/>
      <c r="L47" s="1374"/>
      <c r="M47" s="1374"/>
      <c r="N47" s="1374"/>
      <c r="O47" s="1375"/>
      <c r="P47" s="343"/>
      <c r="Q47" s="241" t="s">
        <v>180</v>
      </c>
      <c r="R47" s="81"/>
    </row>
    <row r="48" spans="1:18" ht="12.75" customHeight="1">
      <c r="A48" s="156">
        <v>2</v>
      </c>
      <c r="B48" s="1371"/>
      <c r="C48" s="1371"/>
      <c r="D48" s="1371"/>
      <c r="E48" s="1372"/>
      <c r="F48" s="1371"/>
      <c r="G48" s="1371"/>
      <c r="H48" s="1371"/>
      <c r="I48" s="1371"/>
      <c r="J48" s="1371"/>
      <c r="K48" s="1371"/>
      <c r="L48" s="1371"/>
      <c r="M48" s="1371"/>
      <c r="N48" s="1371"/>
      <c r="O48" s="1371"/>
      <c r="P48" s="343"/>
      <c r="Q48" s="241" t="s">
        <v>180</v>
      </c>
      <c r="R48" s="81"/>
    </row>
    <row r="49" spans="1:18" ht="12.75" customHeight="1">
      <c r="A49" s="156">
        <v>3</v>
      </c>
      <c r="B49" s="1371"/>
      <c r="C49" s="1371"/>
      <c r="D49" s="1371"/>
      <c r="E49" s="1374"/>
      <c r="F49" s="1374"/>
      <c r="G49" s="1374"/>
      <c r="H49" s="1374"/>
      <c r="I49" s="1374"/>
      <c r="J49" s="1374"/>
      <c r="K49" s="1374"/>
      <c r="L49" s="1374"/>
      <c r="M49" s="1374"/>
      <c r="N49" s="1374"/>
      <c r="O49" s="1375"/>
      <c r="P49" s="343"/>
      <c r="Q49" s="241" t="s">
        <v>180</v>
      </c>
      <c r="R49" s="81"/>
    </row>
    <row r="50" spans="1:18" ht="12.75" customHeight="1">
      <c r="A50" s="156">
        <v>4</v>
      </c>
      <c r="B50" s="1371"/>
      <c r="C50" s="1371"/>
      <c r="D50" s="1371"/>
      <c r="E50" s="1372"/>
      <c r="F50" s="1371"/>
      <c r="G50" s="1371"/>
      <c r="H50" s="1371"/>
      <c r="I50" s="1371"/>
      <c r="J50" s="1371"/>
      <c r="K50" s="1371"/>
      <c r="L50" s="1371"/>
      <c r="M50" s="1371"/>
      <c r="N50" s="1371"/>
      <c r="O50" s="1371"/>
      <c r="P50" s="343"/>
      <c r="Q50" s="241" t="s">
        <v>180</v>
      </c>
      <c r="R50" s="81"/>
    </row>
    <row r="51" spans="1:18" ht="12.75" customHeight="1">
      <c r="A51" s="156">
        <v>5</v>
      </c>
      <c r="B51" s="1371"/>
      <c r="C51" s="1371"/>
      <c r="D51" s="1371"/>
      <c r="E51" s="1374"/>
      <c r="F51" s="1374"/>
      <c r="G51" s="1374"/>
      <c r="H51" s="1374"/>
      <c r="I51" s="1374"/>
      <c r="J51" s="1374"/>
      <c r="K51" s="1374"/>
      <c r="L51" s="1374"/>
      <c r="M51" s="1374"/>
      <c r="N51" s="1374"/>
      <c r="O51" s="1375"/>
      <c r="P51" s="343"/>
      <c r="Q51" s="241" t="s">
        <v>180</v>
      </c>
      <c r="R51" s="81"/>
    </row>
    <row r="52" spans="1:18" ht="12.75" customHeight="1">
      <c r="A52" s="156">
        <v>6</v>
      </c>
      <c r="B52" s="1371"/>
      <c r="C52" s="1371"/>
      <c r="D52" s="1371"/>
      <c r="E52" s="1372"/>
      <c r="F52" s="1371"/>
      <c r="G52" s="1371"/>
      <c r="H52" s="1371"/>
      <c r="I52" s="1371"/>
      <c r="J52" s="1371"/>
      <c r="K52" s="1371"/>
      <c r="L52" s="1371"/>
      <c r="M52" s="1371"/>
      <c r="N52" s="1371"/>
      <c r="O52" s="1371"/>
      <c r="P52" s="343"/>
      <c r="Q52" s="241" t="s">
        <v>180</v>
      </c>
      <c r="R52" s="81"/>
    </row>
    <row r="53" spans="1:18" ht="12.75" customHeight="1">
      <c r="A53" s="156">
        <v>7</v>
      </c>
      <c r="B53" s="1371"/>
      <c r="C53" s="1371"/>
      <c r="D53" s="1371"/>
      <c r="E53" s="1374"/>
      <c r="F53" s="1374"/>
      <c r="G53" s="1374"/>
      <c r="H53" s="1374"/>
      <c r="I53" s="1374"/>
      <c r="J53" s="1374"/>
      <c r="K53" s="1374"/>
      <c r="L53" s="1374"/>
      <c r="M53" s="1374"/>
      <c r="N53" s="1374"/>
      <c r="O53" s="1375"/>
      <c r="P53" s="343"/>
      <c r="Q53" s="241" t="s">
        <v>180</v>
      </c>
      <c r="R53" s="81"/>
    </row>
    <row r="54" spans="1:18" ht="12.75" customHeight="1">
      <c r="A54" s="156">
        <v>8</v>
      </c>
      <c r="B54" s="1371"/>
      <c r="C54" s="1371"/>
      <c r="D54" s="1371"/>
      <c r="E54" s="1372"/>
      <c r="F54" s="1371"/>
      <c r="G54" s="1371"/>
      <c r="H54" s="1371"/>
      <c r="I54" s="1371"/>
      <c r="J54" s="1371"/>
      <c r="K54" s="1371"/>
      <c r="L54" s="1371"/>
      <c r="M54" s="1371"/>
      <c r="N54" s="1371"/>
      <c r="O54" s="1371"/>
      <c r="P54" s="343"/>
      <c r="Q54" s="241" t="s">
        <v>180</v>
      </c>
      <c r="R54" s="81"/>
    </row>
    <row r="55" spans="1:18" ht="12.75" customHeight="1">
      <c r="A55" s="156">
        <v>9</v>
      </c>
      <c r="B55" s="1371"/>
      <c r="C55" s="1371"/>
      <c r="D55" s="1371"/>
      <c r="E55" s="1374"/>
      <c r="F55" s="1374"/>
      <c r="G55" s="1374"/>
      <c r="H55" s="1374"/>
      <c r="I55" s="1374"/>
      <c r="J55" s="1374"/>
      <c r="K55" s="1374"/>
      <c r="L55" s="1374"/>
      <c r="M55" s="1374"/>
      <c r="N55" s="1374"/>
      <c r="O55" s="1375"/>
      <c r="P55" s="343"/>
      <c r="Q55" s="241" t="s">
        <v>180</v>
      </c>
      <c r="R55" s="81"/>
    </row>
    <row r="56" spans="1:18" ht="12.75" customHeight="1">
      <c r="A56" s="156">
        <v>10</v>
      </c>
      <c r="B56" s="1371"/>
      <c r="C56" s="1371"/>
      <c r="D56" s="1371"/>
      <c r="E56" s="1372"/>
      <c r="F56" s="1371"/>
      <c r="G56" s="1371"/>
      <c r="H56" s="1371"/>
      <c r="I56" s="1371"/>
      <c r="J56" s="1371"/>
      <c r="K56" s="1371"/>
      <c r="L56" s="1371"/>
      <c r="M56" s="1371"/>
      <c r="N56" s="1371"/>
      <c r="O56" s="1371"/>
      <c r="P56" s="343"/>
      <c r="Q56" s="241" t="s">
        <v>180</v>
      </c>
      <c r="R56" s="81"/>
    </row>
    <row r="57" spans="1:18" ht="3.75" customHeight="1">
      <c r="A57" s="81"/>
      <c r="B57" s="200"/>
      <c r="C57" s="200"/>
      <c r="D57" s="200"/>
      <c r="E57" s="347"/>
      <c r="F57" s="347"/>
      <c r="G57" s="347"/>
      <c r="H57" s="347"/>
      <c r="I57" s="347"/>
      <c r="J57" s="347"/>
      <c r="K57" s="347"/>
      <c r="L57" s="347"/>
      <c r="M57" s="347"/>
      <c r="N57" s="347"/>
      <c r="O57" s="347"/>
      <c r="P57" s="162"/>
      <c r="Q57" s="162"/>
      <c r="R57" s="81"/>
    </row>
    <row r="58" spans="1:18" ht="12.75" customHeight="1">
      <c r="A58" s="345" t="s">
        <v>1436</v>
      </c>
      <c r="B58" s="436">
        <f>B45+1</f>
        <v>7</v>
      </c>
      <c r="C58" s="109" t="s">
        <v>1308</v>
      </c>
      <c r="D58" s="200"/>
      <c r="E58" s="346"/>
      <c r="F58" s="346"/>
      <c r="G58" s="346"/>
      <c r="H58" s="346"/>
      <c r="I58" s="346"/>
      <c r="J58" s="346"/>
      <c r="K58" s="346"/>
      <c r="L58" s="346"/>
      <c r="M58" s="346"/>
      <c r="N58" s="346"/>
      <c r="O58" s="346"/>
      <c r="P58" s="242"/>
      <c r="Q58" s="242"/>
      <c r="R58" s="81"/>
    </row>
    <row r="59" spans="1:18" ht="12.75" customHeight="1">
      <c r="A59" s="156" t="s">
        <v>22</v>
      </c>
      <c r="B59" s="1228" t="s">
        <v>25</v>
      </c>
      <c r="C59" s="1228"/>
      <c r="D59" s="1228"/>
      <c r="E59" s="1271" t="s">
        <v>27</v>
      </c>
      <c r="F59" s="1228"/>
      <c r="G59" s="1228"/>
      <c r="H59" s="1228"/>
      <c r="I59" s="1228"/>
      <c r="J59" s="1228"/>
      <c r="K59" s="1228"/>
      <c r="L59" s="1228"/>
      <c r="M59" s="1228"/>
      <c r="N59" s="1228"/>
      <c r="O59" s="1228"/>
      <c r="P59" s="1228" t="s">
        <v>942</v>
      </c>
      <c r="Q59" s="1228"/>
      <c r="R59" s="81"/>
    </row>
    <row r="60" spans="1:18" ht="12.75" customHeight="1">
      <c r="A60" s="156">
        <v>1</v>
      </c>
      <c r="B60" s="1371"/>
      <c r="C60" s="1371"/>
      <c r="D60" s="1371"/>
      <c r="E60" s="1374"/>
      <c r="F60" s="1374"/>
      <c r="G60" s="1374"/>
      <c r="H60" s="1374"/>
      <c r="I60" s="1374"/>
      <c r="J60" s="1374"/>
      <c r="K60" s="1374"/>
      <c r="L60" s="1374"/>
      <c r="M60" s="1374"/>
      <c r="N60" s="1374"/>
      <c r="O60" s="1375"/>
      <c r="P60" s="343"/>
      <c r="Q60" s="241" t="s">
        <v>180</v>
      </c>
      <c r="R60" s="81"/>
    </row>
    <row r="61" spans="1:18" ht="12.75" customHeight="1">
      <c r="A61" s="156">
        <v>2</v>
      </c>
      <c r="B61" s="1371"/>
      <c r="C61" s="1371"/>
      <c r="D61" s="1371"/>
      <c r="E61" s="1372"/>
      <c r="F61" s="1371"/>
      <c r="G61" s="1371"/>
      <c r="H61" s="1371"/>
      <c r="I61" s="1371"/>
      <c r="J61" s="1371"/>
      <c r="K61" s="1371"/>
      <c r="L61" s="1371"/>
      <c r="M61" s="1371"/>
      <c r="N61" s="1371"/>
      <c r="O61" s="1371"/>
      <c r="P61" s="343"/>
      <c r="Q61" s="241" t="s">
        <v>180</v>
      </c>
      <c r="R61" s="81"/>
    </row>
    <row r="62" spans="1:18" ht="12.75" customHeight="1">
      <c r="A62" s="156">
        <v>3</v>
      </c>
      <c r="B62" s="1371"/>
      <c r="C62" s="1371"/>
      <c r="D62" s="1371"/>
      <c r="E62" s="1374"/>
      <c r="F62" s="1374"/>
      <c r="G62" s="1374"/>
      <c r="H62" s="1374"/>
      <c r="I62" s="1374"/>
      <c r="J62" s="1374"/>
      <c r="K62" s="1374"/>
      <c r="L62" s="1374"/>
      <c r="M62" s="1374"/>
      <c r="N62" s="1374"/>
      <c r="O62" s="1375"/>
      <c r="P62" s="343"/>
      <c r="Q62" s="241" t="s">
        <v>180</v>
      </c>
      <c r="R62" s="81"/>
    </row>
    <row r="63" spans="1:18" ht="12.75" customHeight="1">
      <c r="A63" s="156">
        <v>4</v>
      </c>
      <c r="B63" s="1371"/>
      <c r="C63" s="1371"/>
      <c r="D63" s="1371"/>
      <c r="E63" s="1372"/>
      <c r="F63" s="1371"/>
      <c r="G63" s="1371"/>
      <c r="H63" s="1371"/>
      <c r="I63" s="1371"/>
      <c r="J63" s="1371"/>
      <c r="K63" s="1371"/>
      <c r="L63" s="1371"/>
      <c r="M63" s="1371"/>
      <c r="N63" s="1371"/>
      <c r="O63" s="1371"/>
      <c r="P63" s="343"/>
      <c r="Q63" s="241" t="s">
        <v>180</v>
      </c>
      <c r="R63" s="81"/>
    </row>
    <row r="64" spans="1:18" ht="12.75" customHeight="1">
      <c r="A64" s="156">
        <v>5</v>
      </c>
      <c r="B64" s="1371"/>
      <c r="C64" s="1371"/>
      <c r="D64" s="1371"/>
      <c r="E64" s="1374"/>
      <c r="F64" s="1374"/>
      <c r="G64" s="1374"/>
      <c r="H64" s="1374"/>
      <c r="I64" s="1374"/>
      <c r="J64" s="1374"/>
      <c r="K64" s="1374"/>
      <c r="L64" s="1374"/>
      <c r="M64" s="1374"/>
      <c r="N64" s="1374"/>
      <c r="O64" s="1375"/>
      <c r="P64" s="343"/>
      <c r="Q64" s="241" t="s">
        <v>180</v>
      </c>
      <c r="R64" s="81"/>
    </row>
    <row r="65" spans="1:18" ht="12.75" customHeight="1">
      <c r="A65" s="156">
        <v>6</v>
      </c>
      <c r="B65" s="1371"/>
      <c r="C65" s="1371"/>
      <c r="D65" s="1371"/>
      <c r="E65" s="1372"/>
      <c r="F65" s="1371"/>
      <c r="G65" s="1371"/>
      <c r="H65" s="1371"/>
      <c r="I65" s="1371"/>
      <c r="J65" s="1371"/>
      <c r="K65" s="1371"/>
      <c r="L65" s="1371"/>
      <c r="M65" s="1371"/>
      <c r="N65" s="1371"/>
      <c r="O65" s="1371"/>
      <c r="P65" s="343"/>
      <c r="Q65" s="241" t="s">
        <v>180</v>
      </c>
      <c r="R65" s="81"/>
    </row>
    <row r="66" spans="1:18" ht="12.75" customHeight="1">
      <c r="A66" s="156">
        <v>7</v>
      </c>
      <c r="B66" s="1371"/>
      <c r="C66" s="1371"/>
      <c r="D66" s="1371"/>
      <c r="E66" s="1374"/>
      <c r="F66" s="1374"/>
      <c r="G66" s="1374"/>
      <c r="H66" s="1374"/>
      <c r="I66" s="1374"/>
      <c r="J66" s="1374"/>
      <c r="K66" s="1374"/>
      <c r="L66" s="1374"/>
      <c r="M66" s="1374"/>
      <c r="N66" s="1374"/>
      <c r="O66" s="1375"/>
      <c r="P66" s="343"/>
      <c r="Q66" s="241" t="s">
        <v>180</v>
      </c>
      <c r="R66" s="81"/>
    </row>
    <row r="67" spans="1:18" ht="12.75" customHeight="1">
      <c r="A67" s="156">
        <v>8</v>
      </c>
      <c r="B67" s="1371"/>
      <c r="C67" s="1371"/>
      <c r="D67" s="1371"/>
      <c r="E67" s="1372"/>
      <c r="F67" s="1371"/>
      <c r="G67" s="1371"/>
      <c r="H67" s="1371"/>
      <c r="I67" s="1371"/>
      <c r="J67" s="1371"/>
      <c r="K67" s="1371"/>
      <c r="L67" s="1371"/>
      <c r="M67" s="1371"/>
      <c r="N67" s="1371"/>
      <c r="O67" s="1371"/>
      <c r="P67" s="343"/>
      <c r="Q67" s="241" t="s">
        <v>180</v>
      </c>
      <c r="R67" s="81"/>
    </row>
    <row r="68" spans="1:18" ht="12.75" customHeight="1">
      <c r="A68" s="156">
        <v>9</v>
      </c>
      <c r="B68" s="1371"/>
      <c r="C68" s="1371"/>
      <c r="D68" s="1371"/>
      <c r="E68" s="1374"/>
      <c r="F68" s="1374"/>
      <c r="G68" s="1374"/>
      <c r="H68" s="1374"/>
      <c r="I68" s="1374"/>
      <c r="J68" s="1374"/>
      <c r="K68" s="1374"/>
      <c r="L68" s="1374"/>
      <c r="M68" s="1374"/>
      <c r="N68" s="1374"/>
      <c r="O68" s="1375"/>
      <c r="P68" s="343"/>
      <c r="Q68" s="241" t="s">
        <v>180</v>
      </c>
      <c r="R68" s="81"/>
    </row>
    <row r="69" spans="1:18" ht="12.75" customHeight="1">
      <c r="A69" s="156">
        <v>10</v>
      </c>
      <c r="B69" s="1371"/>
      <c r="C69" s="1371"/>
      <c r="D69" s="1371"/>
      <c r="E69" s="1372"/>
      <c r="F69" s="1371"/>
      <c r="G69" s="1371"/>
      <c r="H69" s="1371"/>
      <c r="I69" s="1371"/>
      <c r="J69" s="1371"/>
      <c r="K69" s="1371"/>
      <c r="L69" s="1371"/>
      <c r="M69" s="1371"/>
      <c r="N69" s="1371"/>
      <c r="O69" s="1371"/>
      <c r="P69" s="344"/>
      <c r="Q69" s="250" t="s">
        <v>180</v>
      </c>
      <c r="R69" s="81"/>
    </row>
    <row r="70" spans="1:18">
      <c r="A70" s="154" t="s">
        <v>108</v>
      </c>
      <c r="B70" s="1350" t="s">
        <v>943</v>
      </c>
      <c r="C70" s="1350"/>
      <c r="D70" s="1350"/>
      <c r="E70" s="1350"/>
      <c r="F70" s="1350"/>
      <c r="G70" s="1350"/>
      <c r="H70" s="1350"/>
      <c r="I70" s="1350"/>
      <c r="J70" s="1350"/>
      <c r="K70" s="1350"/>
      <c r="L70" s="1350"/>
      <c r="M70" s="1350"/>
      <c r="N70" s="1350"/>
      <c r="O70" s="1350"/>
      <c r="P70" s="1350"/>
      <c r="Q70" s="195"/>
      <c r="R70" s="81"/>
    </row>
    <row r="71" spans="1:18">
      <c r="R71" s="81"/>
    </row>
    <row r="72" spans="1:18">
      <c r="R72" s="81"/>
    </row>
    <row r="73" spans="1:18">
      <c r="R73" s="81"/>
    </row>
    <row r="74" spans="1:18">
      <c r="R74" s="81"/>
    </row>
    <row r="75" spans="1:18">
      <c r="R75" s="81"/>
    </row>
    <row r="76" spans="1:18">
      <c r="R76" s="81"/>
    </row>
    <row r="77" spans="1:18">
      <c r="R77" s="81"/>
    </row>
    <row r="78" spans="1:18">
      <c r="R78" s="81"/>
    </row>
    <row r="79" spans="1:18">
      <c r="R79" s="81"/>
    </row>
    <row r="80" spans="1:18">
      <c r="R80" s="81"/>
    </row>
    <row r="81" spans="18:18">
      <c r="R81" s="81"/>
    </row>
    <row r="82" spans="18:18">
      <c r="R82" s="81"/>
    </row>
    <row r="83" spans="18:18">
      <c r="R83" s="81"/>
    </row>
    <row r="84" spans="18:18">
      <c r="R84" s="81"/>
    </row>
    <row r="85" spans="18:18">
      <c r="R85" s="81"/>
    </row>
    <row r="86" spans="18:18">
      <c r="R86" s="81"/>
    </row>
    <row r="87" spans="18:18">
      <c r="R87" s="81"/>
    </row>
    <row r="88" spans="18:18">
      <c r="R88" s="81"/>
    </row>
    <row r="89" spans="18:18">
      <c r="R89" s="81"/>
    </row>
    <row r="90" spans="18:18">
      <c r="R90" s="81"/>
    </row>
    <row r="91" spans="18:18">
      <c r="R91" s="81"/>
    </row>
    <row r="92" spans="18:18">
      <c r="R92" s="81"/>
    </row>
    <row r="93" spans="18:18">
      <c r="R93" s="81"/>
    </row>
    <row r="94" spans="18:18">
      <c r="R94" s="81"/>
    </row>
    <row r="95" spans="18:18">
      <c r="R95" s="81"/>
    </row>
    <row r="96" spans="18:18">
      <c r="R96" s="81"/>
    </row>
    <row r="97" spans="18:18">
      <c r="R97" s="81"/>
    </row>
    <row r="98" spans="18:18">
      <c r="R98" s="81"/>
    </row>
    <row r="99" spans="18:18">
      <c r="R99" s="81"/>
    </row>
    <row r="100" spans="18:18">
      <c r="R100" s="81"/>
    </row>
    <row r="101" spans="18:18">
      <c r="R101" s="81"/>
    </row>
    <row r="102" spans="18:18">
      <c r="R102" s="81"/>
    </row>
    <row r="103" spans="18:18">
      <c r="R103" s="81"/>
    </row>
    <row r="104" spans="18:18">
      <c r="R104" s="81"/>
    </row>
    <row r="105" spans="18:18">
      <c r="R105" s="81"/>
    </row>
    <row r="106" spans="18:18">
      <c r="R106" s="81"/>
    </row>
    <row r="107" spans="18:18">
      <c r="R107" s="81"/>
    </row>
    <row r="108" spans="18:18">
      <c r="R108" s="81"/>
    </row>
    <row r="109" spans="18:18">
      <c r="R109" s="81"/>
    </row>
    <row r="110" spans="18:18">
      <c r="R110" s="81"/>
    </row>
    <row r="111" spans="18:18">
      <c r="R111" s="81"/>
    </row>
    <row r="112" spans="18:18">
      <c r="R112" s="147"/>
    </row>
    <row r="113" spans="18:18">
      <c r="R113" s="147"/>
    </row>
  </sheetData>
  <mergeCells count="126">
    <mergeCell ref="A1:F1"/>
    <mergeCell ref="A2:E2"/>
    <mergeCell ref="F2:G2"/>
    <mergeCell ref="H2:Q2"/>
    <mergeCell ref="A4:C4"/>
    <mergeCell ref="D4:H4"/>
    <mergeCell ref="I4:K4"/>
    <mergeCell ref="L4:Q4"/>
    <mergeCell ref="B9:D9"/>
    <mergeCell ref="E9:O9"/>
    <mergeCell ref="B10:D10"/>
    <mergeCell ref="E10:O10"/>
    <mergeCell ref="B11:D11"/>
    <mergeCell ref="E11:O11"/>
    <mergeCell ref="I6:J6"/>
    <mergeCell ref="K6:Q6"/>
    <mergeCell ref="B7:D7"/>
    <mergeCell ref="E7:O7"/>
    <mergeCell ref="P7:Q7"/>
    <mergeCell ref="B8:D8"/>
    <mergeCell ref="E8:O8"/>
    <mergeCell ref="B15:D15"/>
    <mergeCell ref="E15:O15"/>
    <mergeCell ref="B16:D16"/>
    <mergeCell ref="E16:O16"/>
    <mergeCell ref="B17:D17"/>
    <mergeCell ref="E17:O17"/>
    <mergeCell ref="B12:D12"/>
    <mergeCell ref="E12:O12"/>
    <mergeCell ref="B13:D13"/>
    <mergeCell ref="E13:O13"/>
    <mergeCell ref="B14:D14"/>
    <mergeCell ref="E14:O14"/>
    <mergeCell ref="B23:D23"/>
    <mergeCell ref="E23:O23"/>
    <mergeCell ref="B24:D24"/>
    <mergeCell ref="E24:O24"/>
    <mergeCell ref="B25:D25"/>
    <mergeCell ref="E25:O25"/>
    <mergeCell ref="B20:D20"/>
    <mergeCell ref="E20:O20"/>
    <mergeCell ref="P20:Q20"/>
    <mergeCell ref="B21:D21"/>
    <mergeCell ref="E21:O21"/>
    <mergeCell ref="B22:D22"/>
    <mergeCell ref="E22:O22"/>
    <mergeCell ref="B29:D29"/>
    <mergeCell ref="E29:O29"/>
    <mergeCell ref="B30:D30"/>
    <mergeCell ref="E30:O30"/>
    <mergeCell ref="B33:D33"/>
    <mergeCell ref="E33:O33"/>
    <mergeCell ref="B26:D26"/>
    <mergeCell ref="E26:O26"/>
    <mergeCell ref="B27:D27"/>
    <mergeCell ref="E27:O27"/>
    <mergeCell ref="B28:D28"/>
    <mergeCell ref="E28:O28"/>
    <mergeCell ref="B37:D37"/>
    <mergeCell ref="E37:O37"/>
    <mergeCell ref="B38:D38"/>
    <mergeCell ref="E38:O38"/>
    <mergeCell ref="B39:D39"/>
    <mergeCell ref="E39:O39"/>
    <mergeCell ref="P33:Q33"/>
    <mergeCell ref="B34:D34"/>
    <mergeCell ref="E34:O34"/>
    <mergeCell ref="B35:D35"/>
    <mergeCell ref="E35:O35"/>
    <mergeCell ref="B36:D36"/>
    <mergeCell ref="E36:O36"/>
    <mergeCell ref="P46:Q46"/>
    <mergeCell ref="B47:D47"/>
    <mergeCell ref="E47:O47"/>
    <mergeCell ref="B40:D40"/>
    <mergeCell ref="E40:O40"/>
    <mergeCell ref="B41:D41"/>
    <mergeCell ref="E41:O41"/>
    <mergeCell ref="B42:D42"/>
    <mergeCell ref="E42:O42"/>
    <mergeCell ref="B48:D48"/>
    <mergeCell ref="E48:O48"/>
    <mergeCell ref="B49:D49"/>
    <mergeCell ref="E49:O49"/>
    <mergeCell ref="B50:D50"/>
    <mergeCell ref="E50:O50"/>
    <mergeCell ref="B43:D43"/>
    <mergeCell ref="E43:O43"/>
    <mergeCell ref="B46:D46"/>
    <mergeCell ref="E46:O46"/>
    <mergeCell ref="B54:D54"/>
    <mergeCell ref="E54:O54"/>
    <mergeCell ref="B55:D55"/>
    <mergeCell ref="E55:O55"/>
    <mergeCell ref="B56:D56"/>
    <mergeCell ref="E56:O56"/>
    <mergeCell ref="B51:D51"/>
    <mergeCell ref="E51:O51"/>
    <mergeCell ref="B52:D52"/>
    <mergeCell ref="E52:O52"/>
    <mergeCell ref="B53:D53"/>
    <mergeCell ref="E53:O53"/>
    <mergeCell ref="B62:D62"/>
    <mergeCell ref="E62:O62"/>
    <mergeCell ref="B63:D63"/>
    <mergeCell ref="E63:O63"/>
    <mergeCell ref="B64:D64"/>
    <mergeCell ref="E64:O64"/>
    <mergeCell ref="B59:D59"/>
    <mergeCell ref="E59:O59"/>
    <mergeCell ref="P59:Q59"/>
    <mergeCell ref="B60:D60"/>
    <mergeCell ref="E60:O60"/>
    <mergeCell ref="B61:D61"/>
    <mergeCell ref="E61:O61"/>
    <mergeCell ref="B68:D68"/>
    <mergeCell ref="E68:O68"/>
    <mergeCell ref="B69:D69"/>
    <mergeCell ref="E69:O69"/>
    <mergeCell ref="B70:P70"/>
    <mergeCell ref="B65:D65"/>
    <mergeCell ref="E65:O65"/>
    <mergeCell ref="B66:D66"/>
    <mergeCell ref="E66:O66"/>
    <mergeCell ref="B67:D67"/>
    <mergeCell ref="E67:O67"/>
  </mergeCells>
  <phoneticPr fontId="2"/>
  <printOptions horizontalCentered="1"/>
  <pageMargins left="0.70866141732283472" right="0.70866141732283472" top="0.74803149606299213" bottom="0.55118110236220474" header="0.31496062992125984" footer="0.31496062992125984"/>
  <pageSetup paperSize="9" scale="94" orientation="portrait" blackAndWhite="1"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tabColor rgb="FFFF66FF"/>
  </sheetPr>
  <dimension ref="A1:AA105"/>
  <sheetViews>
    <sheetView tabSelected="1" view="pageBreakPreview" zoomScaleNormal="100" zoomScaleSheetLayoutView="100" workbookViewId="0"/>
  </sheetViews>
  <sheetFormatPr defaultColWidth="9" defaultRowHeight="13"/>
  <cols>
    <col min="1" max="5" width="5.08984375" style="3" customWidth="1"/>
    <col min="6" max="20" width="4.453125" style="3" customWidth="1"/>
    <col min="21" max="21" width="3.26953125" style="3" customWidth="1"/>
    <col min="22" max="22" width="12" style="3" customWidth="1"/>
    <col min="23" max="16384" width="9" style="3"/>
  </cols>
  <sheetData>
    <row r="1" spans="1:23" ht="15.75" customHeight="1">
      <c r="A1" s="943" t="str">
        <f>CONCATENATE("（様式-",INDEX(発注者入力シート!$B$27:$G$31,MATCH(発注者入力シート!L7,発注者入力シート!$C$27:$C$31,0),4),"）")</f>
        <v>（様式-３）</v>
      </c>
      <c r="B1" s="943"/>
      <c r="C1" s="943"/>
      <c r="D1" s="943"/>
      <c r="E1" s="943"/>
      <c r="F1" s="943"/>
      <c r="Q1" s="1379" t="str">
        <f>IF(INDEX(発注者入力シート!$B$20:$G$47,MATCH(発注者入力シート!L7,発注者入力シート!$C$20:$C$47,0),3)="","",INDEX(発注者入力シート!$B$20:$G$47,MATCH(発注者入力シート!L7,発注者入力シート!$C$20:$C$47,0),3))</f>
        <v/>
      </c>
      <c r="R1" s="1379"/>
      <c r="S1" s="1379"/>
      <c r="V1" s="3" t="s">
        <v>429</v>
      </c>
    </row>
    <row r="2" spans="1:23" ht="15.75" customHeight="1">
      <c r="A2" s="943" t="str">
        <f>CONCATENATE("評価項目",INDEX(発注者入力シート!$B$27:$G$31,MATCH(発注者入力シート!L7,発注者入力シート!$C$27:$C$31,0),5),"-",INDEX(発注者入力シート!$B$27:$G$31,MATCH(発注者入力シート!L7,発注者入力シート!$C$27:$C$31,0),6))</f>
        <v>評価項目（１）-②</v>
      </c>
      <c r="B2" s="943"/>
      <c r="C2" s="943"/>
      <c r="D2" s="943"/>
      <c r="E2" s="943"/>
      <c r="V2" s="3" t="s">
        <v>430</v>
      </c>
    </row>
    <row r="3" spans="1:23" ht="15.75" customHeight="1">
      <c r="A3" s="1206" t="s">
        <v>29</v>
      </c>
      <c r="B3" s="1206"/>
      <c r="C3" s="1206"/>
      <c r="D3" s="1206"/>
      <c r="E3" s="1206"/>
      <c r="F3" s="1206"/>
      <c r="G3" s="1206"/>
      <c r="H3" s="1206"/>
      <c r="I3" s="1206"/>
      <c r="J3" s="1206"/>
      <c r="K3" s="1206"/>
      <c r="L3" s="1206"/>
      <c r="M3" s="1206"/>
      <c r="N3" s="1206"/>
      <c r="O3" s="1206"/>
      <c r="P3" s="1206"/>
      <c r="Q3" s="1206"/>
      <c r="R3" s="1206"/>
      <c r="S3" s="1206"/>
      <c r="V3" s="107"/>
      <c r="W3" s="3" t="s">
        <v>437</v>
      </c>
    </row>
    <row r="4" spans="1:23" ht="15.75" customHeight="1">
      <c r="D4" s="1203" t="s">
        <v>880</v>
      </c>
      <c r="E4" s="1203"/>
      <c r="F4" s="1202" t="str">
        <f>IF(企業入力シート!C5="","",企業入力シート!C5)</f>
        <v>○○共同企業体</v>
      </c>
      <c r="G4" s="1202"/>
      <c r="H4" s="1202"/>
      <c r="I4" s="1202"/>
      <c r="J4" s="1202"/>
      <c r="K4" s="1202"/>
      <c r="L4" s="1202"/>
      <c r="M4" s="1202"/>
      <c r="N4" s="1202"/>
      <c r="O4" s="1202"/>
      <c r="P4" s="1202"/>
      <c r="Q4" s="1202"/>
      <c r="R4" s="1202"/>
      <c r="S4" s="1202"/>
    </row>
    <row r="5" spans="1:23" ht="15.75" customHeight="1">
      <c r="V5" s="3" t="s">
        <v>433</v>
      </c>
    </row>
    <row r="6" spans="1:23" ht="15.75" customHeight="1">
      <c r="A6" s="1388" t="s">
        <v>265</v>
      </c>
      <c r="B6" s="1501" t="s">
        <v>1558</v>
      </c>
      <c r="C6" s="1501"/>
      <c r="D6" s="1501"/>
      <c r="E6" s="1501"/>
      <c r="F6" s="1499" t="s">
        <v>1870</v>
      </c>
      <c r="G6" s="1499"/>
      <c r="H6" s="1499"/>
      <c r="I6" s="1499"/>
      <c r="J6" s="1499"/>
      <c r="K6" s="1499"/>
      <c r="L6" s="1499"/>
      <c r="M6" s="1499"/>
      <c r="N6" s="1499"/>
      <c r="O6" s="1499"/>
      <c r="P6" s="1499"/>
      <c r="Q6" s="1499"/>
      <c r="R6" s="1499"/>
      <c r="S6" s="1499"/>
      <c r="V6" s="104"/>
      <c r="W6" s="3" t="s">
        <v>434</v>
      </c>
    </row>
    <row r="7" spans="1:23" ht="15.75" customHeight="1">
      <c r="A7" s="1389"/>
      <c r="B7" s="1501"/>
      <c r="C7" s="1501"/>
      <c r="D7" s="1501"/>
      <c r="E7" s="1501"/>
      <c r="F7" s="1499"/>
      <c r="G7" s="1499"/>
      <c r="H7" s="1499"/>
      <c r="I7" s="1499"/>
      <c r="J7" s="1499"/>
      <c r="K7" s="1499"/>
      <c r="L7" s="1499"/>
      <c r="M7" s="1499"/>
      <c r="N7" s="1499"/>
      <c r="O7" s="1499"/>
      <c r="P7" s="1499"/>
      <c r="Q7" s="1499"/>
      <c r="R7" s="1499"/>
      <c r="S7" s="1499"/>
      <c r="V7" s="105"/>
      <c r="W7" s="3" t="s">
        <v>432</v>
      </c>
    </row>
    <row r="8" spans="1:23" ht="15.75" customHeight="1">
      <c r="A8" s="1389"/>
      <c r="B8" s="1502" t="s">
        <v>167</v>
      </c>
      <c r="C8" s="1502"/>
      <c r="D8" s="1502"/>
      <c r="E8" s="1502"/>
      <c r="F8" s="1500" t="str">
        <f>INDEX(発注者入力シート!$AX$3:$BC$31,MATCH(発注者入力シート!$AY$2,発注者入力シート!$AZ$3:$AZ$31,0),4)</f>
        <v>電気工事、維持修繕工事</v>
      </c>
      <c r="G8" s="1500"/>
      <c r="H8" s="1500"/>
      <c r="I8" s="1500"/>
      <c r="J8" s="1500"/>
      <c r="K8" s="1500"/>
      <c r="L8" s="1500"/>
      <c r="M8" s="1500"/>
      <c r="N8" s="1500"/>
      <c r="O8" s="1500"/>
      <c r="P8" s="1500"/>
      <c r="Q8" s="1500"/>
      <c r="R8" s="1500"/>
      <c r="S8" s="1500"/>
      <c r="V8" s="105"/>
    </row>
    <row r="9" spans="1:23" ht="15.75" customHeight="1">
      <c r="A9" s="1389"/>
      <c r="B9" s="1502" t="s">
        <v>232</v>
      </c>
      <c r="C9" s="1502"/>
      <c r="D9" s="1502"/>
      <c r="E9" s="1502"/>
      <c r="F9" s="1500" t="str">
        <f>INDEX(発注者入力シート!$AX$3:$BC$31,MATCH(発注者入力シート!$AY$2,発注者入力シート!$AZ$3:$AZ$31,0),5)</f>
        <v>電気工事</v>
      </c>
      <c r="G9" s="1500"/>
      <c r="H9" s="1500"/>
      <c r="I9" s="1500"/>
      <c r="J9" s="1500"/>
      <c r="K9" s="1500"/>
      <c r="L9" s="1500"/>
      <c r="M9" s="1500"/>
      <c r="N9" s="1500"/>
      <c r="O9" s="1500"/>
      <c r="P9" s="1500"/>
      <c r="Q9" s="1500"/>
      <c r="R9" s="1500"/>
      <c r="S9" s="1500"/>
      <c r="V9" s="105"/>
    </row>
    <row r="10" spans="1:23" ht="15.75" customHeight="1">
      <c r="A10" s="1389"/>
      <c r="B10" s="1228" t="s">
        <v>1559</v>
      </c>
      <c r="C10" s="1228"/>
      <c r="D10" s="1228"/>
      <c r="E10" s="1228"/>
      <c r="F10" s="1499" t="s">
        <v>1866</v>
      </c>
      <c r="G10" s="1499"/>
      <c r="H10" s="1499"/>
      <c r="I10" s="1499"/>
      <c r="J10" s="1499"/>
      <c r="K10" s="1499"/>
      <c r="L10" s="1499"/>
      <c r="M10" s="1499"/>
      <c r="N10" s="1499"/>
      <c r="O10" s="1499"/>
      <c r="P10" s="1499"/>
      <c r="Q10" s="1499"/>
      <c r="R10" s="1499"/>
      <c r="S10" s="1499"/>
      <c r="V10" s="109" t="s">
        <v>435</v>
      </c>
    </row>
    <row r="11" spans="1:23" ht="15.75" customHeight="1">
      <c r="A11" s="1390"/>
      <c r="B11" s="1228"/>
      <c r="C11" s="1228"/>
      <c r="D11" s="1228"/>
      <c r="E11" s="1228"/>
      <c r="F11" s="1499"/>
      <c r="G11" s="1499"/>
      <c r="H11" s="1499"/>
      <c r="I11" s="1499"/>
      <c r="J11" s="1499"/>
      <c r="K11" s="1499"/>
      <c r="L11" s="1499"/>
      <c r="M11" s="1499"/>
      <c r="N11" s="1499"/>
      <c r="O11" s="1499"/>
      <c r="P11" s="1499"/>
      <c r="Q11" s="1499"/>
      <c r="R11" s="1499"/>
      <c r="S11" s="1499"/>
      <c r="V11" s="109" t="s">
        <v>436</v>
      </c>
    </row>
    <row r="12" spans="1:23" ht="15.75" customHeight="1">
      <c r="E12" s="214"/>
      <c r="F12" s="214"/>
      <c r="G12" s="214"/>
      <c r="H12" s="214"/>
      <c r="I12" s="214"/>
      <c r="J12" s="214"/>
      <c r="K12" s="214"/>
      <c r="L12" s="214"/>
      <c r="M12" s="214"/>
      <c r="N12" s="214"/>
      <c r="O12" s="214"/>
      <c r="P12" s="214"/>
      <c r="Q12" s="214"/>
      <c r="R12" s="214"/>
      <c r="S12" s="214"/>
      <c r="V12" s="109" t="s">
        <v>961</v>
      </c>
    </row>
    <row r="13" spans="1:23" ht="15.75" customHeight="1">
      <c r="A13" s="1270" t="s">
        <v>1007</v>
      </c>
      <c r="B13" s="1302"/>
      <c r="C13" s="1302"/>
      <c r="D13" s="1302"/>
      <c r="E13" s="1271"/>
      <c r="F13" s="1270" t="s">
        <v>1008</v>
      </c>
      <c r="G13" s="1302"/>
      <c r="H13" s="1302"/>
      <c r="I13" s="1302"/>
      <c r="J13" s="1302"/>
      <c r="K13" s="1302"/>
      <c r="L13" s="1302"/>
      <c r="M13" s="1228" t="s">
        <v>1009</v>
      </c>
      <c r="N13" s="1228"/>
      <c r="O13" s="1228"/>
      <c r="P13" s="1228"/>
      <c r="Q13" s="1228"/>
      <c r="R13" s="1228"/>
      <c r="S13" s="1228"/>
    </row>
    <row r="14" spans="1:23" ht="15.75" customHeight="1">
      <c r="A14" s="1391" t="s">
        <v>30</v>
      </c>
      <c r="B14" s="1245" t="s">
        <v>31</v>
      </c>
      <c r="C14" s="1246"/>
      <c r="D14" s="1246"/>
      <c r="E14" s="1247"/>
      <c r="F14" s="1207"/>
      <c r="G14" s="1208"/>
      <c r="H14" s="1208"/>
      <c r="I14" s="1208"/>
      <c r="J14" s="1208"/>
      <c r="K14" s="1208"/>
      <c r="L14" s="1209"/>
      <c r="M14" s="1207"/>
      <c r="N14" s="1208"/>
      <c r="O14" s="1208"/>
      <c r="P14" s="1208"/>
      <c r="Q14" s="1208"/>
      <c r="R14" s="1208"/>
      <c r="S14" s="1209"/>
    </row>
    <row r="15" spans="1:23" ht="15.75" customHeight="1">
      <c r="A15" s="1392"/>
      <c r="B15" s="1251"/>
      <c r="C15" s="936"/>
      <c r="D15" s="936"/>
      <c r="E15" s="1252"/>
      <c r="F15" s="1210"/>
      <c r="G15" s="1211"/>
      <c r="H15" s="1211"/>
      <c r="I15" s="1211"/>
      <c r="J15" s="1211"/>
      <c r="K15" s="1211"/>
      <c r="L15" s="1212"/>
      <c r="M15" s="1210"/>
      <c r="N15" s="1211"/>
      <c r="O15" s="1211"/>
      <c r="P15" s="1211"/>
      <c r="Q15" s="1211"/>
      <c r="R15" s="1211"/>
      <c r="S15" s="1212"/>
    </row>
    <row r="16" spans="1:23" ht="15.75" customHeight="1">
      <c r="A16" s="1392"/>
      <c r="B16" s="1251"/>
      <c r="C16" s="936"/>
      <c r="D16" s="936"/>
      <c r="E16" s="1252"/>
      <c r="F16" s="1210"/>
      <c r="G16" s="1211"/>
      <c r="H16" s="1211"/>
      <c r="I16" s="1211"/>
      <c r="J16" s="1211"/>
      <c r="K16" s="1211"/>
      <c r="L16" s="1212"/>
      <c r="M16" s="1210"/>
      <c r="N16" s="1211"/>
      <c r="O16" s="1211"/>
      <c r="P16" s="1211"/>
      <c r="Q16" s="1211"/>
      <c r="R16" s="1211"/>
      <c r="S16" s="1212"/>
    </row>
    <row r="17" spans="1:27" ht="15.75" customHeight="1">
      <c r="A17" s="1392"/>
      <c r="B17" s="1248"/>
      <c r="C17" s="1249"/>
      <c r="D17" s="1249"/>
      <c r="E17" s="1250"/>
      <c r="F17" s="1213"/>
      <c r="G17" s="1214"/>
      <c r="H17" s="1214"/>
      <c r="I17" s="1214"/>
      <c r="J17" s="1214"/>
      <c r="K17" s="1214"/>
      <c r="L17" s="1215"/>
      <c r="M17" s="1213"/>
      <c r="N17" s="1214"/>
      <c r="O17" s="1214"/>
      <c r="P17" s="1214"/>
      <c r="Q17" s="1214"/>
      <c r="R17" s="1214"/>
      <c r="S17" s="1215"/>
    </row>
    <row r="18" spans="1:27" ht="19.5" customHeight="1">
      <c r="A18" s="1392"/>
      <c r="B18" s="1248" t="s">
        <v>1500</v>
      </c>
      <c r="C18" s="1249"/>
      <c r="D18" s="1249"/>
      <c r="E18" s="1250"/>
      <c r="F18" s="1229"/>
      <c r="G18" s="1227"/>
      <c r="H18" s="1227"/>
      <c r="I18" s="1227"/>
      <c r="J18" s="1227"/>
      <c r="K18" s="1227"/>
      <c r="L18" s="1426"/>
      <c r="M18" s="1229"/>
      <c r="N18" s="1227"/>
      <c r="O18" s="1227"/>
      <c r="P18" s="1227"/>
      <c r="Q18" s="1227"/>
      <c r="R18" s="1227"/>
      <c r="S18" s="1426"/>
      <c r="U18" s="109"/>
      <c r="V18" s="109"/>
    </row>
    <row r="19" spans="1:27" ht="30" customHeight="1">
      <c r="A19" s="1392"/>
      <c r="B19" s="1270" t="s">
        <v>25</v>
      </c>
      <c r="C19" s="1302"/>
      <c r="D19" s="1302"/>
      <c r="E19" s="1271"/>
      <c r="F19" s="1404"/>
      <c r="G19" s="1405"/>
      <c r="H19" s="1405"/>
      <c r="I19" s="1405"/>
      <c r="J19" s="1405"/>
      <c r="K19" s="1405"/>
      <c r="L19" s="1406"/>
      <c r="M19" s="1404"/>
      <c r="N19" s="1405"/>
      <c r="O19" s="1405"/>
      <c r="P19" s="1405"/>
      <c r="Q19" s="1405"/>
      <c r="R19" s="1405"/>
      <c r="S19" s="1406"/>
      <c r="U19" s="3" t="s">
        <v>1437</v>
      </c>
      <c r="V19" s="3" t="s">
        <v>1438</v>
      </c>
    </row>
    <row r="20" spans="1:27" ht="30" customHeight="1">
      <c r="A20" s="1392"/>
      <c r="B20" s="1398" t="s">
        <v>167</v>
      </c>
      <c r="C20" s="1399"/>
      <c r="D20" s="1399"/>
      <c r="E20" s="1400"/>
      <c r="F20" s="1401"/>
      <c r="G20" s="1402"/>
      <c r="H20" s="1402"/>
      <c r="I20" s="1402"/>
      <c r="J20" s="1402"/>
      <c r="K20" s="1402"/>
      <c r="L20" s="1403"/>
      <c r="M20" s="1401"/>
      <c r="N20" s="1402"/>
      <c r="O20" s="1402"/>
      <c r="P20" s="1402"/>
      <c r="Q20" s="1402"/>
      <c r="R20" s="1402"/>
      <c r="S20" s="1403"/>
    </row>
    <row r="21" spans="1:27" ht="30" customHeight="1">
      <c r="A21" s="1392"/>
      <c r="B21" s="1398" t="s">
        <v>232</v>
      </c>
      <c r="C21" s="1399"/>
      <c r="D21" s="1399"/>
      <c r="E21" s="1400"/>
      <c r="F21" s="1401"/>
      <c r="G21" s="1402"/>
      <c r="H21" s="1402"/>
      <c r="I21" s="1402"/>
      <c r="J21" s="1402"/>
      <c r="K21" s="1402"/>
      <c r="L21" s="1403"/>
      <c r="M21" s="1401"/>
      <c r="N21" s="1402"/>
      <c r="O21" s="1402"/>
      <c r="P21" s="1402"/>
      <c r="Q21" s="1402"/>
      <c r="R21" s="1402"/>
      <c r="S21" s="1403"/>
    </row>
    <row r="22" spans="1:27" ht="15.75" customHeight="1">
      <c r="A22" s="1392"/>
      <c r="B22" s="1251" t="s">
        <v>32</v>
      </c>
      <c r="C22" s="936"/>
      <c r="D22" s="936"/>
      <c r="E22" s="1252"/>
      <c r="F22" s="1393"/>
      <c r="G22" s="1394"/>
      <c r="H22" s="1394"/>
      <c r="I22" s="1394"/>
      <c r="J22" s="1394"/>
      <c r="K22" s="1394"/>
      <c r="L22" s="1394"/>
      <c r="M22" s="1393"/>
      <c r="N22" s="1394"/>
      <c r="O22" s="1394"/>
      <c r="P22" s="1394"/>
      <c r="Q22" s="1394"/>
      <c r="R22" s="1394"/>
      <c r="S22" s="1418"/>
    </row>
    <row r="23" spans="1:27" ht="15.75" customHeight="1">
      <c r="A23" s="1392"/>
      <c r="B23" s="1251"/>
      <c r="C23" s="936"/>
      <c r="D23" s="936"/>
      <c r="E23" s="1252"/>
      <c r="F23" s="1393"/>
      <c r="G23" s="1394"/>
      <c r="H23" s="1394"/>
      <c r="I23" s="1394"/>
      <c r="J23" s="1394"/>
      <c r="K23" s="1394"/>
      <c r="L23" s="1394"/>
      <c r="M23" s="1419"/>
      <c r="N23" s="1420"/>
      <c r="O23" s="1420"/>
      <c r="P23" s="1420"/>
      <c r="Q23" s="1420"/>
      <c r="R23" s="1420"/>
      <c r="S23" s="1421"/>
      <c r="V23" s="427" t="s">
        <v>1276</v>
      </c>
    </row>
    <row r="24" spans="1:27" ht="19.5" customHeight="1">
      <c r="A24" s="1392"/>
      <c r="B24" s="1307" t="s">
        <v>1015</v>
      </c>
      <c r="C24" s="1308"/>
      <c r="D24" s="1308"/>
      <c r="E24" s="1309"/>
      <c r="F24" s="1416"/>
      <c r="G24" s="1417"/>
      <c r="H24" s="1417"/>
      <c r="I24" s="1417"/>
      <c r="J24" s="1417"/>
      <c r="K24" s="1417"/>
      <c r="L24" s="387" t="s">
        <v>181</v>
      </c>
      <c r="M24" s="1416"/>
      <c r="N24" s="1417"/>
      <c r="O24" s="1417"/>
      <c r="P24" s="1417"/>
      <c r="Q24" s="1417"/>
      <c r="R24" s="1417"/>
      <c r="S24" s="387" t="s">
        <v>181</v>
      </c>
      <c r="V24" s="3" t="s">
        <v>1277</v>
      </c>
    </row>
    <row r="25" spans="1:27" ht="19.5" customHeight="1">
      <c r="A25" s="1392"/>
      <c r="B25" s="1422" t="s">
        <v>1283</v>
      </c>
      <c r="C25" s="1423"/>
      <c r="D25" s="1423"/>
      <c r="E25" s="148" t="s">
        <v>286</v>
      </c>
      <c r="F25" s="773"/>
      <c r="G25" s="268"/>
      <c r="H25" s="270" t="s">
        <v>537</v>
      </c>
      <c r="I25" s="268"/>
      <c r="J25" s="272" t="s">
        <v>540</v>
      </c>
      <c r="K25" s="268"/>
      <c r="L25" s="273" t="s">
        <v>538</v>
      </c>
      <c r="M25" s="773"/>
      <c r="N25" s="268"/>
      <c r="O25" s="270" t="s">
        <v>537</v>
      </c>
      <c r="P25" s="268"/>
      <c r="Q25" s="272" t="s">
        <v>540</v>
      </c>
      <c r="R25" s="268"/>
      <c r="S25" s="273" t="s">
        <v>538</v>
      </c>
      <c r="V25" s="428">
        <v>46235</v>
      </c>
      <c r="W25" s="429" t="s">
        <v>1278</v>
      </c>
      <c r="AA25" s="3" t="s">
        <v>536</v>
      </c>
    </row>
    <row r="26" spans="1:27" ht="19.5" customHeight="1">
      <c r="A26" s="1392"/>
      <c r="B26" s="1424"/>
      <c r="C26" s="1425"/>
      <c r="D26" s="1425"/>
      <c r="E26" s="151" t="s">
        <v>287</v>
      </c>
      <c r="F26" s="780"/>
      <c r="G26" s="269"/>
      <c r="H26" s="271" t="s">
        <v>537</v>
      </c>
      <c r="I26" s="269"/>
      <c r="J26" s="271" t="s">
        <v>541</v>
      </c>
      <c r="K26" s="269"/>
      <c r="L26" s="274" t="s">
        <v>538</v>
      </c>
      <c r="M26" s="780"/>
      <c r="N26" s="269"/>
      <c r="O26" s="271" t="s">
        <v>537</v>
      </c>
      <c r="P26" s="269"/>
      <c r="Q26" s="271" t="s">
        <v>541</v>
      </c>
      <c r="R26" s="269"/>
      <c r="S26" s="274" t="s">
        <v>538</v>
      </c>
      <c r="V26" s="3" t="s">
        <v>1279</v>
      </c>
      <c r="AA26" s="3" t="s">
        <v>1436</v>
      </c>
    </row>
    <row r="27" spans="1:27" ht="19.5" customHeight="1">
      <c r="A27" s="1392"/>
      <c r="B27" s="1245" t="s">
        <v>548</v>
      </c>
      <c r="C27" s="1246"/>
      <c r="D27" s="1246"/>
      <c r="E27" s="1247"/>
      <c r="F27" s="1410"/>
      <c r="G27" s="1411"/>
      <c r="H27" s="1411"/>
      <c r="I27" s="1411"/>
      <c r="J27" s="1411"/>
      <c r="K27" s="1411"/>
      <c r="L27" s="1412"/>
      <c r="M27" s="1413"/>
      <c r="N27" s="1414"/>
      <c r="O27" s="1414"/>
      <c r="P27" s="1414"/>
      <c r="Q27" s="1414"/>
      <c r="R27" s="1414"/>
      <c r="S27" s="1415"/>
      <c r="V27" s="430">
        <f>V25</f>
        <v>46235</v>
      </c>
    </row>
    <row r="28" spans="1:27" ht="19.5" customHeight="1">
      <c r="A28" s="1392"/>
      <c r="B28" s="1407" t="s">
        <v>792</v>
      </c>
      <c r="C28" s="1408"/>
      <c r="D28" s="1408"/>
      <c r="E28" s="1409"/>
      <c r="F28" s="1410"/>
      <c r="G28" s="1411"/>
      <c r="H28" s="1411"/>
      <c r="I28" s="1411"/>
      <c r="J28" s="1411"/>
      <c r="K28" s="1411"/>
      <c r="L28" s="1412"/>
      <c r="M28" s="1413"/>
      <c r="N28" s="1414"/>
      <c r="O28" s="1414"/>
      <c r="P28" s="1414"/>
      <c r="Q28" s="1414"/>
      <c r="R28" s="1414"/>
      <c r="S28" s="1415"/>
    </row>
    <row r="29" spans="1:27" ht="31.5" customHeight="1">
      <c r="A29" s="1270" t="s">
        <v>28</v>
      </c>
      <c r="B29" s="1302"/>
      <c r="C29" s="1302"/>
      <c r="D29" s="1302"/>
      <c r="E29" s="1302"/>
      <c r="F29" s="1380"/>
      <c r="G29" s="1381"/>
      <c r="H29" s="1381"/>
      <c r="I29" s="1381"/>
      <c r="J29" s="1381"/>
      <c r="K29" s="1381"/>
      <c r="L29" s="386" t="s">
        <v>180</v>
      </c>
      <c r="M29" s="1380"/>
      <c r="N29" s="1381"/>
      <c r="O29" s="1381"/>
      <c r="P29" s="1381"/>
      <c r="Q29" s="1381"/>
      <c r="R29" s="1381"/>
      <c r="S29" s="386" t="s">
        <v>180</v>
      </c>
    </row>
    <row r="30" spans="1:27" ht="15.75" customHeight="1">
      <c r="A30" s="1388" t="s">
        <v>34</v>
      </c>
      <c r="B30" s="1395" t="s">
        <v>35</v>
      </c>
      <c r="C30" s="1396"/>
      <c r="D30" s="1396"/>
      <c r="E30" s="1397"/>
      <c r="F30" s="1382"/>
      <c r="G30" s="1383"/>
      <c r="H30" s="1383"/>
      <c r="I30" s="1383"/>
      <c r="J30" s="1383"/>
      <c r="K30" s="1383"/>
      <c r="L30" s="1384"/>
      <c r="M30" s="1382"/>
      <c r="N30" s="1383"/>
      <c r="O30" s="1383"/>
      <c r="P30" s="1383"/>
      <c r="Q30" s="1383"/>
      <c r="R30" s="1383"/>
      <c r="S30" s="1384"/>
    </row>
    <row r="31" spans="1:27" ht="15.75" customHeight="1">
      <c r="A31" s="1389"/>
      <c r="B31" s="1251" t="s">
        <v>36</v>
      </c>
      <c r="C31" s="936"/>
      <c r="D31" s="936"/>
      <c r="E31" s="1252"/>
      <c r="F31" s="1385"/>
      <c r="G31" s="1386"/>
      <c r="H31" s="1386"/>
      <c r="I31" s="1386"/>
      <c r="J31" s="1386"/>
      <c r="K31" s="1386"/>
      <c r="L31" s="1387"/>
      <c r="M31" s="1385"/>
      <c r="N31" s="1386"/>
      <c r="O31" s="1386"/>
      <c r="P31" s="1386"/>
      <c r="Q31" s="1386"/>
      <c r="R31" s="1386"/>
      <c r="S31" s="1387"/>
    </row>
    <row r="32" spans="1:27" ht="15.75" customHeight="1">
      <c r="A32" s="1389"/>
      <c r="B32" s="1245" t="s">
        <v>37</v>
      </c>
      <c r="C32" s="1246"/>
      <c r="D32" s="1246"/>
      <c r="E32" s="1247"/>
      <c r="F32" s="1382"/>
      <c r="G32" s="1383"/>
      <c r="H32" s="1383"/>
      <c r="I32" s="1383"/>
      <c r="J32" s="1383"/>
      <c r="K32" s="1383"/>
      <c r="L32" s="1384"/>
      <c r="M32" s="1382"/>
      <c r="N32" s="1383"/>
      <c r="O32" s="1383"/>
      <c r="P32" s="1383"/>
      <c r="Q32" s="1383"/>
      <c r="R32" s="1383"/>
      <c r="S32" s="1384"/>
    </row>
    <row r="33" spans="1:20" ht="15.75" customHeight="1">
      <c r="A33" s="1389"/>
      <c r="B33" s="1248"/>
      <c r="C33" s="1249"/>
      <c r="D33" s="1249"/>
      <c r="E33" s="1250"/>
      <c r="F33" s="1385"/>
      <c r="G33" s="1386"/>
      <c r="H33" s="1386"/>
      <c r="I33" s="1386"/>
      <c r="J33" s="1386"/>
      <c r="K33" s="1386"/>
      <c r="L33" s="1387"/>
      <c r="M33" s="1385"/>
      <c r="N33" s="1386"/>
      <c r="O33" s="1386"/>
      <c r="P33" s="1386"/>
      <c r="Q33" s="1386"/>
      <c r="R33" s="1386"/>
      <c r="S33" s="1387"/>
    </row>
    <row r="34" spans="1:20" ht="15.75" customHeight="1">
      <c r="A34" s="1389"/>
      <c r="B34" s="1245"/>
      <c r="C34" s="1246"/>
      <c r="D34" s="1246"/>
      <c r="E34" s="1247"/>
      <c r="F34" s="1382"/>
      <c r="G34" s="1383"/>
      <c r="H34" s="1383"/>
      <c r="I34" s="1383"/>
      <c r="J34" s="1383"/>
      <c r="K34" s="1383"/>
      <c r="L34" s="1384"/>
      <c r="M34" s="1382"/>
      <c r="N34" s="1383"/>
      <c r="O34" s="1383"/>
      <c r="P34" s="1383"/>
      <c r="Q34" s="1383"/>
      <c r="R34" s="1383"/>
      <c r="S34" s="1384"/>
    </row>
    <row r="35" spans="1:20" ht="15.75" customHeight="1">
      <c r="A35" s="1389"/>
      <c r="B35" s="1248"/>
      <c r="C35" s="1249"/>
      <c r="D35" s="1249"/>
      <c r="E35" s="1250"/>
      <c r="F35" s="1385"/>
      <c r="G35" s="1386"/>
      <c r="H35" s="1386"/>
      <c r="I35" s="1386"/>
      <c r="J35" s="1386"/>
      <c r="K35" s="1386"/>
      <c r="L35" s="1387"/>
      <c r="M35" s="1385"/>
      <c r="N35" s="1386"/>
      <c r="O35" s="1386"/>
      <c r="P35" s="1386"/>
      <c r="Q35" s="1386"/>
      <c r="R35" s="1386"/>
      <c r="S35" s="1387"/>
    </row>
    <row r="36" spans="1:20" ht="15.75" customHeight="1">
      <c r="A36" s="1389"/>
      <c r="B36" s="1245"/>
      <c r="C36" s="1246"/>
      <c r="D36" s="1246"/>
      <c r="E36" s="1247"/>
      <c r="F36" s="1382"/>
      <c r="G36" s="1383"/>
      <c r="H36" s="1383"/>
      <c r="I36" s="1383"/>
      <c r="J36" s="1383"/>
      <c r="K36" s="1383"/>
      <c r="L36" s="1384"/>
      <c r="M36" s="1382"/>
      <c r="N36" s="1383"/>
      <c r="O36" s="1383"/>
      <c r="P36" s="1383"/>
      <c r="Q36" s="1383"/>
      <c r="R36" s="1383"/>
      <c r="S36" s="1384"/>
    </row>
    <row r="37" spans="1:20" ht="15.75" customHeight="1">
      <c r="A37" s="1389"/>
      <c r="B37" s="1248"/>
      <c r="C37" s="1249"/>
      <c r="D37" s="1249"/>
      <c r="E37" s="1250"/>
      <c r="F37" s="1385"/>
      <c r="G37" s="1386"/>
      <c r="H37" s="1386"/>
      <c r="I37" s="1386"/>
      <c r="J37" s="1386"/>
      <c r="K37" s="1386"/>
      <c r="L37" s="1387"/>
      <c r="M37" s="1385"/>
      <c r="N37" s="1386"/>
      <c r="O37" s="1386"/>
      <c r="P37" s="1386"/>
      <c r="Q37" s="1386"/>
      <c r="R37" s="1386"/>
      <c r="S37" s="1387"/>
    </row>
    <row r="38" spans="1:20" ht="15.75" customHeight="1">
      <c r="A38" s="1389"/>
      <c r="B38" s="1245"/>
      <c r="C38" s="1246"/>
      <c r="D38" s="1246"/>
      <c r="E38" s="1247"/>
      <c r="F38" s="1382"/>
      <c r="G38" s="1383"/>
      <c r="H38" s="1383"/>
      <c r="I38" s="1383"/>
      <c r="J38" s="1383"/>
      <c r="K38" s="1383"/>
      <c r="L38" s="1384"/>
      <c r="M38" s="1382"/>
      <c r="N38" s="1383"/>
      <c r="O38" s="1383"/>
      <c r="P38" s="1383"/>
      <c r="Q38" s="1383"/>
      <c r="R38" s="1383"/>
      <c r="S38" s="1384"/>
    </row>
    <row r="39" spans="1:20" ht="15.75" customHeight="1">
      <c r="A39" s="1390"/>
      <c r="B39" s="1248"/>
      <c r="C39" s="1249"/>
      <c r="D39" s="1249"/>
      <c r="E39" s="1250"/>
      <c r="F39" s="1385"/>
      <c r="G39" s="1386"/>
      <c r="H39" s="1386"/>
      <c r="I39" s="1386"/>
      <c r="J39" s="1386"/>
      <c r="K39" s="1386"/>
      <c r="L39" s="1387"/>
      <c r="M39" s="1385"/>
      <c r="N39" s="1386"/>
      <c r="O39" s="1386"/>
      <c r="P39" s="1386"/>
      <c r="Q39" s="1386"/>
      <c r="R39" s="1386"/>
      <c r="S39" s="1387"/>
    </row>
    <row r="40" spans="1:20" ht="15.75" customHeight="1">
      <c r="A40" s="764"/>
      <c r="B40" s="81"/>
      <c r="C40" s="81"/>
      <c r="D40" s="81"/>
      <c r="E40" s="81"/>
      <c r="F40" s="199"/>
      <c r="G40" s="199"/>
      <c r="H40" s="199"/>
      <c r="I40" s="199"/>
      <c r="J40" s="199"/>
      <c r="K40" s="199"/>
      <c r="L40" s="199"/>
      <c r="M40" s="199"/>
      <c r="N40" s="199"/>
      <c r="O40" s="199"/>
      <c r="P40" s="199"/>
      <c r="Q40" s="199"/>
      <c r="R40" s="199"/>
      <c r="S40" s="199"/>
    </row>
    <row r="41" spans="1:20" ht="15.75" customHeight="1">
      <c r="A41" s="154" t="s">
        <v>1016</v>
      </c>
      <c r="B41" s="1224" t="s">
        <v>1459</v>
      </c>
      <c r="C41" s="1224"/>
      <c r="D41" s="1224"/>
      <c r="E41" s="1224"/>
      <c r="F41" s="1224"/>
      <c r="G41" s="1224"/>
      <c r="H41" s="1224"/>
      <c r="I41" s="1224"/>
      <c r="J41" s="1224"/>
      <c r="K41" s="1224"/>
      <c r="L41" s="1224"/>
      <c r="M41" s="1224"/>
      <c r="N41" s="1224"/>
      <c r="O41" s="1224"/>
      <c r="P41" s="1224"/>
      <c r="Q41" s="1224"/>
      <c r="R41" s="1224"/>
      <c r="S41" s="1224"/>
      <c r="T41" s="1224"/>
    </row>
    <row r="42" spans="1:20" ht="15.75" customHeight="1">
      <c r="A42" s="154"/>
      <c r="B42" s="259" t="s">
        <v>1017</v>
      </c>
      <c r="C42" s="157" t="s">
        <v>1552</v>
      </c>
      <c r="D42" s="196"/>
      <c r="E42" s="196"/>
      <c r="F42" s="196"/>
      <c r="G42" s="196"/>
      <c r="H42" s="196"/>
      <c r="I42" s="196"/>
      <c r="J42" s="196"/>
      <c r="K42" s="196"/>
      <c r="L42" s="196"/>
      <c r="M42" s="196"/>
      <c r="N42" s="196"/>
      <c r="O42" s="196"/>
      <c r="P42" s="196"/>
      <c r="Q42" s="196"/>
      <c r="R42" s="196"/>
      <c r="S42" s="196"/>
      <c r="T42" s="196"/>
    </row>
    <row r="43" spans="1:20" ht="13.5" customHeight="1">
      <c r="A43" s="155"/>
      <c r="B43" s="259" t="s">
        <v>1018</v>
      </c>
      <c r="C43" s="1224" t="s">
        <v>1019</v>
      </c>
      <c r="D43" s="1224"/>
      <c r="E43" s="1224"/>
      <c r="F43" s="1224"/>
      <c r="G43" s="1224"/>
      <c r="H43" s="1224"/>
      <c r="I43" s="1224"/>
      <c r="J43" s="1224"/>
      <c r="K43" s="1224"/>
      <c r="L43" s="1224"/>
      <c r="M43" s="1224"/>
      <c r="N43" s="1224"/>
      <c r="O43" s="1224"/>
      <c r="P43" s="1224"/>
      <c r="Q43" s="1224"/>
      <c r="R43" s="1224"/>
      <c r="S43" s="1224"/>
      <c r="T43" s="1224"/>
    </row>
    <row r="44" spans="1:20" ht="13.5" customHeight="1">
      <c r="A44" s="155"/>
      <c r="B44" s="259"/>
      <c r="C44" s="1224"/>
      <c r="D44" s="1224"/>
      <c r="E44" s="1224"/>
      <c r="F44" s="1224"/>
      <c r="G44" s="1224"/>
      <c r="H44" s="1224"/>
      <c r="I44" s="1224"/>
      <c r="J44" s="1224"/>
      <c r="K44" s="1224"/>
      <c r="L44" s="1224"/>
      <c r="M44" s="1224"/>
      <c r="N44" s="1224"/>
      <c r="O44" s="1224"/>
      <c r="P44" s="1224"/>
      <c r="Q44" s="1224"/>
      <c r="R44" s="1224"/>
      <c r="S44" s="1224"/>
      <c r="T44" s="1224"/>
    </row>
    <row r="45" spans="1:20" ht="13.5" customHeight="1">
      <c r="A45" s="155"/>
      <c r="B45" s="259"/>
      <c r="C45" s="1224"/>
      <c r="D45" s="1224"/>
      <c r="E45" s="1224"/>
      <c r="F45" s="1224"/>
      <c r="G45" s="1224"/>
      <c r="H45" s="1224"/>
      <c r="I45" s="1224"/>
      <c r="J45" s="1224"/>
      <c r="K45" s="1224"/>
      <c r="L45" s="1224"/>
      <c r="M45" s="1224"/>
      <c r="N45" s="1224"/>
      <c r="O45" s="1224"/>
      <c r="P45" s="1224"/>
      <c r="Q45" s="1224"/>
      <c r="R45" s="1224"/>
      <c r="S45" s="1224"/>
      <c r="T45" s="1224"/>
    </row>
    <row r="46" spans="1:20" ht="13.5" customHeight="1">
      <c r="A46" s="155"/>
      <c r="B46" s="259" t="s">
        <v>1020</v>
      </c>
      <c r="C46" s="1224" t="s">
        <v>1021</v>
      </c>
      <c r="D46" s="1224"/>
      <c r="E46" s="1224"/>
      <c r="F46" s="1224"/>
      <c r="G46" s="1224"/>
      <c r="H46" s="1224"/>
      <c r="I46" s="1224"/>
      <c r="J46" s="1224"/>
      <c r="K46" s="1224"/>
      <c r="L46" s="1224"/>
      <c r="M46" s="1224"/>
      <c r="N46" s="1224"/>
      <c r="O46" s="1224"/>
      <c r="P46" s="1224"/>
      <c r="Q46" s="1224"/>
      <c r="R46" s="1224"/>
      <c r="S46" s="1224"/>
      <c r="T46" s="1224"/>
    </row>
    <row r="47" spans="1:20">
      <c r="A47" s="155"/>
      <c r="B47" s="259" t="s">
        <v>1022</v>
      </c>
      <c r="C47" s="1427" t="s">
        <v>1023</v>
      </c>
      <c r="D47" s="1427"/>
      <c r="E47" s="1427"/>
      <c r="F47" s="1427"/>
      <c r="G47" s="1427"/>
      <c r="H47" s="1427"/>
      <c r="I47" s="1427"/>
      <c r="J47" s="1427"/>
      <c r="K47" s="1427"/>
      <c r="L47" s="1427"/>
      <c r="M47" s="1427"/>
      <c r="N47" s="1427"/>
      <c r="O47" s="1427"/>
      <c r="P47" s="1427"/>
      <c r="Q47" s="1427"/>
      <c r="R47" s="1427"/>
      <c r="S47" s="1427"/>
      <c r="T47" s="1427"/>
    </row>
    <row r="48" spans="1:20">
      <c r="A48" s="155"/>
      <c r="B48" s="259" t="s">
        <v>1024</v>
      </c>
      <c r="C48" s="157" t="s">
        <v>1025</v>
      </c>
      <c r="D48" s="157"/>
      <c r="E48" s="157"/>
      <c r="F48" s="157"/>
      <c r="G48" s="157"/>
      <c r="H48" s="157"/>
      <c r="I48" s="157"/>
      <c r="J48" s="157"/>
      <c r="K48" s="157"/>
      <c r="L48" s="157"/>
      <c r="M48" s="157"/>
      <c r="N48" s="157"/>
      <c r="O48" s="157"/>
      <c r="P48" s="157"/>
      <c r="Q48" s="157"/>
      <c r="R48" s="157"/>
      <c r="S48" s="157"/>
      <c r="T48" s="157"/>
    </row>
    <row r="49" spans="1:20">
      <c r="A49" s="155"/>
      <c r="B49" s="259" t="s">
        <v>1026</v>
      </c>
      <c r="C49" s="1224" t="s">
        <v>1027</v>
      </c>
      <c r="D49" s="1224"/>
      <c r="E49" s="1224"/>
      <c r="F49" s="1224"/>
      <c r="G49" s="1224"/>
      <c r="H49" s="1224"/>
      <c r="I49" s="1224"/>
      <c r="J49" s="1224"/>
      <c r="K49" s="1224"/>
      <c r="L49" s="1224"/>
      <c r="M49" s="1224"/>
      <c r="N49" s="1224"/>
      <c r="O49" s="1224"/>
      <c r="P49" s="1224"/>
      <c r="Q49" s="1224"/>
      <c r="R49" s="1224"/>
      <c r="S49" s="1224"/>
      <c r="T49" s="1224"/>
    </row>
    <row r="50" spans="1:20" ht="13.5" customHeight="1">
      <c r="A50" s="155"/>
      <c r="B50" s="259"/>
      <c r="C50" s="1224"/>
      <c r="D50" s="1224"/>
      <c r="E50" s="1224"/>
      <c r="F50" s="1224"/>
      <c r="G50" s="1224"/>
      <c r="H50" s="1224"/>
      <c r="I50" s="1224"/>
      <c r="J50" s="1224"/>
      <c r="K50" s="1224"/>
      <c r="L50" s="1224"/>
      <c r="M50" s="1224"/>
      <c r="N50" s="1224"/>
      <c r="O50" s="1224"/>
      <c r="P50" s="1224"/>
      <c r="Q50" s="1224"/>
      <c r="R50" s="1224"/>
      <c r="S50" s="1224"/>
      <c r="T50" s="1224"/>
    </row>
    <row r="51" spans="1:20">
      <c r="A51" s="155"/>
      <c r="B51" s="259"/>
      <c r="C51" s="1224"/>
      <c r="D51" s="1224"/>
      <c r="E51" s="1224"/>
      <c r="F51" s="1224"/>
      <c r="G51" s="1224"/>
      <c r="H51" s="1224"/>
      <c r="I51" s="1224"/>
      <c r="J51" s="1224"/>
      <c r="K51" s="1224"/>
      <c r="L51" s="1224"/>
      <c r="M51" s="1224"/>
      <c r="N51" s="1224"/>
      <c r="O51" s="1224"/>
      <c r="P51" s="1224"/>
      <c r="Q51" s="1224"/>
      <c r="R51" s="1224"/>
      <c r="S51" s="1224"/>
      <c r="T51" s="1224"/>
    </row>
    <row r="52" spans="1:20" ht="13.5" customHeight="1">
      <c r="A52" s="155"/>
      <c r="B52" s="259" t="s">
        <v>1028</v>
      </c>
      <c r="C52" s="1224" t="s">
        <v>1029</v>
      </c>
      <c r="D52" s="1224"/>
      <c r="E52" s="1224"/>
      <c r="F52" s="1224"/>
      <c r="G52" s="1224"/>
      <c r="H52" s="1224"/>
      <c r="I52" s="1224"/>
      <c r="J52" s="1224"/>
      <c r="K52" s="1224"/>
      <c r="L52" s="1224"/>
      <c r="M52" s="1224"/>
      <c r="N52" s="1224"/>
      <c r="O52" s="1224"/>
      <c r="P52" s="1224"/>
      <c r="Q52" s="1224"/>
      <c r="R52" s="1224"/>
      <c r="S52" s="1224"/>
      <c r="T52" s="1224"/>
    </row>
    <row r="53" spans="1:20" ht="13.5" customHeight="1">
      <c r="A53" s="155"/>
      <c r="B53" s="259"/>
      <c r="C53" s="1224"/>
      <c r="D53" s="1224"/>
      <c r="E53" s="1224"/>
      <c r="F53" s="1224"/>
      <c r="G53" s="1224"/>
      <c r="H53" s="1224"/>
      <c r="I53" s="1224"/>
      <c r="J53" s="1224"/>
      <c r="K53" s="1224"/>
      <c r="L53" s="1224"/>
      <c r="M53" s="1224"/>
      <c r="N53" s="1224"/>
      <c r="O53" s="1224"/>
      <c r="P53" s="1224"/>
      <c r="Q53" s="1224"/>
      <c r="R53" s="1224"/>
      <c r="S53" s="1224"/>
      <c r="T53" s="1224"/>
    </row>
    <row r="54" spans="1:20" ht="13.5" customHeight="1">
      <c r="A54" s="155"/>
      <c r="B54" s="259"/>
      <c r="C54" s="1224"/>
      <c r="D54" s="1224"/>
      <c r="E54" s="1224"/>
      <c r="F54" s="1224"/>
      <c r="G54" s="1224"/>
      <c r="H54" s="1224"/>
      <c r="I54" s="1224"/>
      <c r="J54" s="1224"/>
      <c r="K54" s="1224"/>
      <c r="L54" s="1224"/>
      <c r="M54" s="1224"/>
      <c r="N54" s="1224"/>
      <c r="O54" s="1224"/>
      <c r="P54" s="1224"/>
      <c r="Q54" s="1224"/>
      <c r="R54" s="1224"/>
      <c r="S54" s="1224"/>
      <c r="T54" s="1224"/>
    </row>
    <row r="55" spans="1:20" ht="13.5" customHeight="1">
      <c r="A55" s="155"/>
      <c r="B55" s="259"/>
      <c r="C55" s="1224"/>
      <c r="D55" s="1224"/>
      <c r="E55" s="1224"/>
      <c r="F55" s="1224"/>
      <c r="G55" s="1224"/>
      <c r="H55" s="1224"/>
      <c r="I55" s="1224"/>
      <c r="J55" s="1224"/>
      <c r="K55" s="1224"/>
      <c r="L55" s="1224"/>
      <c r="M55" s="1224"/>
      <c r="N55" s="1224"/>
      <c r="O55" s="1224"/>
      <c r="P55" s="1224"/>
      <c r="Q55" s="1224"/>
      <c r="R55" s="1224"/>
      <c r="S55" s="1224"/>
      <c r="T55" s="1224"/>
    </row>
    <row r="56" spans="1:20">
      <c r="A56" s="155"/>
      <c r="B56" s="259" t="s">
        <v>1030</v>
      </c>
      <c r="C56" s="1224" t="s">
        <v>1031</v>
      </c>
      <c r="D56" s="1224"/>
      <c r="E56" s="1224"/>
      <c r="F56" s="1224"/>
      <c r="G56" s="1224"/>
      <c r="H56" s="1224"/>
      <c r="I56" s="1224"/>
      <c r="J56" s="1224"/>
      <c r="K56" s="1224"/>
      <c r="L56" s="1224"/>
      <c r="M56" s="1224"/>
      <c r="N56" s="1224"/>
      <c r="O56" s="1224"/>
      <c r="P56" s="1224"/>
      <c r="Q56" s="1224"/>
      <c r="R56" s="1224"/>
      <c r="S56" s="1224"/>
      <c r="T56" s="1224"/>
    </row>
    <row r="57" spans="1:20">
      <c r="A57" s="155"/>
      <c r="B57" s="259"/>
      <c r="C57" s="1224"/>
      <c r="D57" s="1224"/>
      <c r="E57" s="1224"/>
      <c r="F57" s="1224"/>
      <c r="G57" s="1224"/>
      <c r="H57" s="1224"/>
      <c r="I57" s="1224"/>
      <c r="J57" s="1224"/>
      <c r="K57" s="1224"/>
      <c r="L57" s="1224"/>
      <c r="M57" s="1224"/>
      <c r="N57" s="1224"/>
      <c r="O57" s="1224"/>
      <c r="P57" s="1224"/>
      <c r="Q57" s="1224"/>
      <c r="R57" s="1224"/>
      <c r="S57" s="1224"/>
      <c r="T57" s="1224"/>
    </row>
    <row r="58" spans="1:20">
      <c r="A58" s="739"/>
      <c r="B58" s="740" t="s">
        <v>1357</v>
      </c>
      <c r="C58" s="736" t="s">
        <v>1358</v>
      </c>
      <c r="D58" s="741"/>
      <c r="E58" s="741"/>
      <c r="F58" s="741"/>
      <c r="G58" s="741"/>
      <c r="H58" s="741"/>
      <c r="I58" s="741"/>
      <c r="J58" s="741"/>
      <c r="K58" s="741"/>
      <c r="L58" s="741"/>
      <c r="M58" s="741"/>
      <c r="N58" s="741"/>
      <c r="O58" s="741"/>
      <c r="P58" s="741"/>
      <c r="Q58" s="741"/>
      <c r="R58" s="741"/>
      <c r="S58" s="741"/>
      <c r="T58" s="741"/>
    </row>
    <row r="59" spans="1:20">
      <c r="A59" s="742"/>
      <c r="B59" s="736" t="s">
        <v>1394</v>
      </c>
      <c r="C59" s="736"/>
      <c r="D59" s="736"/>
      <c r="E59" s="736"/>
      <c r="F59" s="736"/>
      <c r="G59" s="736"/>
      <c r="H59" s="736"/>
      <c r="I59" s="736"/>
      <c r="J59" s="736"/>
      <c r="K59" s="736"/>
      <c r="L59" s="736"/>
      <c r="M59" s="736"/>
      <c r="N59" s="736"/>
      <c r="O59" s="736"/>
      <c r="P59" s="736"/>
      <c r="Q59" s="736"/>
      <c r="R59" s="736"/>
      <c r="S59" s="736"/>
      <c r="T59" s="736"/>
    </row>
    <row r="60" spans="1:20">
      <c r="A60" s="742"/>
      <c r="B60" s="1445" t="s">
        <v>272</v>
      </c>
      <c r="C60" s="1445"/>
      <c r="D60" s="1445"/>
      <c r="E60" s="1445"/>
      <c r="F60" s="1445"/>
      <c r="G60" s="1445"/>
      <c r="H60" s="1445"/>
      <c r="I60" s="1398" t="s">
        <v>1032</v>
      </c>
      <c r="J60" s="1399"/>
      <c r="K60" s="1399"/>
      <c r="L60" s="1399"/>
      <c r="M60" s="1399"/>
      <c r="N60" s="1399"/>
      <c r="O60" s="1399"/>
      <c r="P60" s="1399"/>
      <c r="Q60" s="1400"/>
      <c r="R60" s="1434" t="s">
        <v>1033</v>
      </c>
      <c r="S60" s="1435"/>
      <c r="T60" s="1436"/>
    </row>
    <row r="61" spans="1:20">
      <c r="A61" s="742"/>
      <c r="B61" s="1445"/>
      <c r="C61" s="1445"/>
      <c r="D61" s="1445"/>
      <c r="E61" s="1445"/>
      <c r="F61" s="1445"/>
      <c r="G61" s="1445"/>
      <c r="H61" s="1445"/>
      <c r="I61" s="769" t="s">
        <v>138</v>
      </c>
      <c r="J61" s="769" t="s">
        <v>1506</v>
      </c>
      <c r="K61" s="769" t="s">
        <v>219</v>
      </c>
      <c r="L61" s="769" t="s">
        <v>382</v>
      </c>
      <c r="M61" s="769" t="s">
        <v>383</v>
      </c>
      <c r="N61" s="769" t="s">
        <v>1507</v>
      </c>
      <c r="O61" s="769" t="s">
        <v>1508</v>
      </c>
      <c r="P61" s="769" t="s">
        <v>386</v>
      </c>
      <c r="Q61" s="743" t="s">
        <v>387</v>
      </c>
      <c r="R61" s="1437"/>
      <c r="S61" s="1438"/>
      <c r="T61" s="1439"/>
    </row>
    <row r="62" spans="1:20" ht="13.5" customHeight="1">
      <c r="A62" s="742"/>
      <c r="B62" s="1433" t="s">
        <v>1042</v>
      </c>
      <c r="C62" s="1443" t="s">
        <v>157</v>
      </c>
      <c r="D62" s="1444"/>
      <c r="E62" s="1444"/>
      <c r="F62" s="1444"/>
      <c r="G62" s="1444"/>
      <c r="H62" s="1444"/>
      <c r="I62" s="744" t="s">
        <v>1509</v>
      </c>
      <c r="J62" s="744" t="s">
        <v>1509</v>
      </c>
      <c r="K62" s="744" t="s">
        <v>1043</v>
      </c>
      <c r="L62" s="744" t="s">
        <v>1043</v>
      </c>
      <c r="M62" s="744" t="s">
        <v>1509</v>
      </c>
      <c r="N62" s="744" t="s">
        <v>1510</v>
      </c>
      <c r="O62" s="744" t="s">
        <v>1509</v>
      </c>
      <c r="P62" s="744" t="s">
        <v>1509</v>
      </c>
      <c r="Q62" s="744" t="s">
        <v>1043</v>
      </c>
      <c r="R62" s="1440"/>
      <c r="S62" s="1441"/>
      <c r="T62" s="1442"/>
    </row>
    <row r="63" spans="1:20">
      <c r="A63" s="742"/>
      <c r="B63" s="1433"/>
      <c r="C63" s="1443" t="s">
        <v>1044</v>
      </c>
      <c r="D63" s="1444"/>
      <c r="E63" s="1444"/>
      <c r="F63" s="1444"/>
      <c r="G63" s="1444"/>
      <c r="H63" s="1444"/>
      <c r="I63" s="744" t="s">
        <v>1509</v>
      </c>
      <c r="J63" s="744"/>
      <c r="K63" s="744"/>
      <c r="L63" s="744"/>
      <c r="M63" s="744"/>
      <c r="N63" s="744"/>
      <c r="O63" s="744"/>
      <c r="P63" s="744"/>
      <c r="Q63" s="744"/>
      <c r="R63" s="1430" t="s">
        <v>1045</v>
      </c>
      <c r="S63" s="1431"/>
      <c r="T63" s="1432"/>
    </row>
    <row r="64" spans="1:20">
      <c r="A64" s="742"/>
      <c r="B64" s="1433"/>
      <c r="C64" s="1443" t="s">
        <v>1046</v>
      </c>
      <c r="D64" s="1444"/>
      <c r="E64" s="1444"/>
      <c r="F64" s="1444"/>
      <c r="G64" s="1444"/>
      <c r="H64" s="1444"/>
      <c r="I64" s="744" t="s">
        <v>1510</v>
      </c>
      <c r="J64" s="744" t="s">
        <v>1509</v>
      </c>
      <c r="K64" s="744" t="s">
        <v>1509</v>
      </c>
      <c r="L64" s="744" t="s">
        <v>1509</v>
      </c>
      <c r="M64" s="744" t="s">
        <v>1509</v>
      </c>
      <c r="N64" s="744" t="s">
        <v>1509</v>
      </c>
      <c r="O64" s="744"/>
      <c r="P64" s="744" t="s">
        <v>1509</v>
      </c>
      <c r="Q64" s="744" t="s">
        <v>1509</v>
      </c>
      <c r="R64" s="1440"/>
      <c r="S64" s="1441"/>
      <c r="T64" s="1442"/>
    </row>
    <row r="65" spans="1:20">
      <c r="A65" s="742"/>
      <c r="B65" s="1433"/>
      <c r="C65" s="1446" t="s">
        <v>1359</v>
      </c>
      <c r="D65" s="1447"/>
      <c r="E65" s="1447"/>
      <c r="F65" s="1447"/>
      <c r="G65" s="1447"/>
      <c r="H65" s="1448"/>
      <c r="I65" s="744" t="s">
        <v>1511</v>
      </c>
      <c r="J65" s="768"/>
      <c r="K65" s="768"/>
      <c r="L65" s="768"/>
      <c r="M65" s="768"/>
      <c r="N65" s="768"/>
      <c r="O65" s="768"/>
      <c r="P65" s="768" t="s">
        <v>1509</v>
      </c>
      <c r="Q65" s="768" t="s">
        <v>1509</v>
      </c>
      <c r="R65" s="1440"/>
      <c r="S65" s="1441"/>
      <c r="T65" s="1442"/>
    </row>
    <row r="66" spans="1:20">
      <c r="A66" s="742"/>
      <c r="B66" s="1433"/>
      <c r="C66" s="1443" t="s">
        <v>169</v>
      </c>
      <c r="D66" s="1444"/>
      <c r="E66" s="1444"/>
      <c r="F66" s="1444"/>
      <c r="G66" s="1444"/>
      <c r="H66" s="1444"/>
      <c r="I66" s="744" t="s">
        <v>1509</v>
      </c>
      <c r="J66" s="744"/>
      <c r="K66" s="744" t="s">
        <v>1509</v>
      </c>
      <c r="L66" s="744"/>
      <c r="M66" s="744" t="s">
        <v>1510</v>
      </c>
      <c r="N66" s="744"/>
      <c r="O66" s="744"/>
      <c r="P66" s="744" t="s">
        <v>1509</v>
      </c>
      <c r="Q66" s="744" t="s">
        <v>1509</v>
      </c>
      <c r="R66" s="1440"/>
      <c r="S66" s="1441"/>
      <c r="T66" s="1442"/>
    </row>
    <row r="67" spans="1:20">
      <c r="A67" s="742"/>
      <c r="B67" s="1433"/>
      <c r="C67" s="1443" t="s">
        <v>1047</v>
      </c>
      <c r="D67" s="1444"/>
      <c r="E67" s="1444"/>
      <c r="F67" s="1444"/>
      <c r="G67" s="1444"/>
      <c r="H67" s="1444"/>
      <c r="I67" s="744" t="s">
        <v>1509</v>
      </c>
      <c r="J67" s="744"/>
      <c r="K67" s="744" t="s">
        <v>1509</v>
      </c>
      <c r="L67" s="744" t="s">
        <v>1043</v>
      </c>
      <c r="M67" s="744" t="s">
        <v>1509</v>
      </c>
      <c r="N67" s="744"/>
      <c r="O67" s="744"/>
      <c r="P67" s="744" t="s">
        <v>1043</v>
      </c>
      <c r="Q67" s="766"/>
      <c r="R67" s="1440"/>
      <c r="S67" s="1441"/>
      <c r="T67" s="1442"/>
    </row>
    <row r="68" spans="1:20">
      <c r="A68" s="742"/>
      <c r="B68" s="1433"/>
      <c r="C68" s="1443" t="s">
        <v>1283</v>
      </c>
      <c r="D68" s="1444"/>
      <c r="E68" s="1444"/>
      <c r="F68" s="1444"/>
      <c r="G68" s="1444"/>
      <c r="H68" s="1444"/>
      <c r="I68" s="744" t="s">
        <v>1509</v>
      </c>
      <c r="J68" s="744"/>
      <c r="K68" s="744" t="s">
        <v>1509</v>
      </c>
      <c r="L68" s="744" t="s">
        <v>1509</v>
      </c>
      <c r="M68" s="744" t="s">
        <v>1509</v>
      </c>
      <c r="N68" s="744" t="s">
        <v>1509</v>
      </c>
      <c r="O68" s="744"/>
      <c r="P68" s="744" t="s">
        <v>1510</v>
      </c>
      <c r="Q68" s="766"/>
      <c r="R68" s="1440"/>
      <c r="S68" s="1441"/>
      <c r="T68" s="1442"/>
    </row>
    <row r="69" spans="1:20">
      <c r="A69" s="742"/>
      <c r="B69" s="1433"/>
      <c r="C69" s="1443" t="s">
        <v>552</v>
      </c>
      <c r="D69" s="1444"/>
      <c r="E69" s="1444"/>
      <c r="F69" s="1444"/>
      <c r="G69" s="1444"/>
      <c r="H69" s="1444"/>
      <c r="I69" s="744" t="s">
        <v>1509</v>
      </c>
      <c r="J69" s="744"/>
      <c r="K69" s="744" t="s">
        <v>1509</v>
      </c>
      <c r="L69" s="744" t="s">
        <v>1509</v>
      </c>
      <c r="M69" s="744" t="s">
        <v>1509</v>
      </c>
      <c r="N69" s="744" t="s">
        <v>1509</v>
      </c>
      <c r="O69" s="744"/>
      <c r="P69" s="744" t="s">
        <v>1509</v>
      </c>
      <c r="Q69" s="766"/>
      <c r="R69" s="1440"/>
      <c r="S69" s="1441"/>
      <c r="T69" s="1442"/>
    </row>
    <row r="70" spans="1:20">
      <c r="A70" s="742"/>
      <c r="B70" s="1433"/>
      <c r="C70" s="1428" t="s">
        <v>1048</v>
      </c>
      <c r="D70" s="1429"/>
      <c r="E70" s="1429"/>
      <c r="F70" s="1429"/>
      <c r="G70" s="1429"/>
      <c r="H70" s="1429"/>
      <c r="I70" s="744" t="s">
        <v>1509</v>
      </c>
      <c r="J70" s="744"/>
      <c r="K70" s="744"/>
      <c r="L70" s="744"/>
      <c r="M70" s="744"/>
      <c r="N70" s="744"/>
      <c r="O70" s="744"/>
      <c r="P70" s="744" t="s">
        <v>1509</v>
      </c>
      <c r="Q70" s="744"/>
      <c r="R70" s="1430" t="s">
        <v>1049</v>
      </c>
      <c r="S70" s="1431"/>
      <c r="T70" s="1432"/>
    </row>
    <row r="71" spans="1:20" ht="13.5" customHeight="1">
      <c r="A71" s="742"/>
      <c r="B71" s="1444" t="s">
        <v>28</v>
      </c>
      <c r="C71" s="1444"/>
      <c r="D71" s="1444"/>
      <c r="E71" s="1444"/>
      <c r="F71" s="1444"/>
      <c r="G71" s="1444"/>
      <c r="H71" s="1444"/>
      <c r="I71" s="1445"/>
      <c r="J71" s="1445"/>
      <c r="K71" s="1445"/>
      <c r="L71" s="1445" t="s">
        <v>1509</v>
      </c>
      <c r="M71" s="1445"/>
      <c r="N71" s="1445" t="s">
        <v>1510</v>
      </c>
      <c r="O71" s="1445"/>
      <c r="P71" s="1445" t="s">
        <v>1509</v>
      </c>
      <c r="Q71" s="1449"/>
      <c r="R71" s="1452" t="s">
        <v>1052</v>
      </c>
      <c r="S71" s="1453"/>
      <c r="T71" s="1454"/>
    </row>
    <row r="72" spans="1:20" ht="13.5" customHeight="1">
      <c r="A72" s="742"/>
      <c r="B72" s="1444"/>
      <c r="C72" s="1444"/>
      <c r="D72" s="1444"/>
      <c r="E72" s="1444"/>
      <c r="F72" s="1444"/>
      <c r="G72" s="1444"/>
      <c r="H72" s="1444"/>
      <c r="I72" s="1445"/>
      <c r="J72" s="1445"/>
      <c r="K72" s="1445"/>
      <c r="L72" s="1445"/>
      <c r="M72" s="1445"/>
      <c r="N72" s="1445"/>
      <c r="O72" s="1445"/>
      <c r="P72" s="1445"/>
      <c r="Q72" s="1450"/>
      <c r="R72" s="1455"/>
      <c r="S72" s="1456"/>
      <c r="T72" s="1457"/>
    </row>
    <row r="73" spans="1:20">
      <c r="A73" s="742"/>
      <c r="B73" s="1444"/>
      <c r="C73" s="1444"/>
      <c r="D73" s="1444"/>
      <c r="E73" s="1444"/>
      <c r="F73" s="1444"/>
      <c r="G73" s="1444"/>
      <c r="H73" s="1444"/>
      <c r="I73" s="1445"/>
      <c r="J73" s="1445"/>
      <c r="K73" s="1445"/>
      <c r="L73" s="1445"/>
      <c r="M73" s="1445"/>
      <c r="N73" s="1445"/>
      <c r="O73" s="1445"/>
      <c r="P73" s="1445"/>
      <c r="Q73" s="1450"/>
      <c r="R73" s="1455"/>
      <c r="S73" s="1456"/>
      <c r="T73" s="1457"/>
    </row>
    <row r="74" spans="1:20">
      <c r="A74" s="742"/>
      <c r="B74" s="1444"/>
      <c r="C74" s="1444"/>
      <c r="D74" s="1444"/>
      <c r="E74" s="1444"/>
      <c r="F74" s="1444"/>
      <c r="G74" s="1444"/>
      <c r="H74" s="1444"/>
      <c r="I74" s="1445"/>
      <c r="J74" s="1445"/>
      <c r="K74" s="1445"/>
      <c r="L74" s="1445"/>
      <c r="M74" s="1445"/>
      <c r="N74" s="1445"/>
      <c r="O74" s="1445"/>
      <c r="P74" s="1445"/>
      <c r="Q74" s="1451"/>
      <c r="R74" s="1458"/>
      <c r="S74" s="1459"/>
      <c r="T74" s="1460"/>
    </row>
    <row r="75" spans="1:20" ht="13.5" customHeight="1">
      <c r="A75" s="742"/>
      <c r="B75" s="1470" t="s">
        <v>1050</v>
      </c>
      <c r="C75" s="1471"/>
      <c r="D75" s="1471"/>
      <c r="E75" s="1471"/>
      <c r="F75" s="1471"/>
      <c r="G75" s="1471"/>
      <c r="H75" s="1472"/>
      <c r="I75" s="1449" t="s">
        <v>1512</v>
      </c>
      <c r="J75" s="1449" t="s">
        <v>1513</v>
      </c>
      <c r="K75" s="1479"/>
      <c r="L75" s="1479"/>
      <c r="M75" s="1479"/>
      <c r="N75" s="1479"/>
      <c r="O75" s="1449" t="s">
        <v>1512</v>
      </c>
      <c r="P75" s="1479" t="s">
        <v>1514</v>
      </c>
      <c r="Q75" s="1449"/>
      <c r="R75" s="1461" t="s">
        <v>1051</v>
      </c>
      <c r="S75" s="1462"/>
      <c r="T75" s="1463"/>
    </row>
    <row r="76" spans="1:20" ht="13.5" customHeight="1">
      <c r="A76" s="742"/>
      <c r="B76" s="1473"/>
      <c r="C76" s="1474"/>
      <c r="D76" s="1474"/>
      <c r="E76" s="1474"/>
      <c r="F76" s="1474"/>
      <c r="G76" s="1474"/>
      <c r="H76" s="1475"/>
      <c r="I76" s="1450"/>
      <c r="J76" s="1450"/>
      <c r="K76" s="1480"/>
      <c r="L76" s="1480"/>
      <c r="M76" s="1480"/>
      <c r="N76" s="1480"/>
      <c r="O76" s="1450"/>
      <c r="P76" s="1480"/>
      <c r="Q76" s="1450"/>
      <c r="R76" s="1464"/>
      <c r="S76" s="1465"/>
      <c r="T76" s="1466"/>
    </row>
    <row r="77" spans="1:20" ht="13.5" customHeight="1">
      <c r="A77" s="742"/>
      <c r="B77" s="1473"/>
      <c r="C77" s="1474"/>
      <c r="D77" s="1474"/>
      <c r="E77" s="1474"/>
      <c r="F77" s="1474"/>
      <c r="G77" s="1474"/>
      <c r="H77" s="1475"/>
      <c r="I77" s="1450"/>
      <c r="J77" s="1450"/>
      <c r="K77" s="1480"/>
      <c r="L77" s="1480"/>
      <c r="M77" s="1480"/>
      <c r="N77" s="1480"/>
      <c r="O77" s="1450"/>
      <c r="P77" s="1480"/>
      <c r="Q77" s="1450"/>
      <c r="R77" s="1464"/>
      <c r="S77" s="1465"/>
      <c r="T77" s="1466"/>
    </row>
    <row r="78" spans="1:20">
      <c r="A78" s="742"/>
      <c r="B78" s="1476"/>
      <c r="C78" s="1477"/>
      <c r="D78" s="1477"/>
      <c r="E78" s="1477"/>
      <c r="F78" s="1477"/>
      <c r="G78" s="1477"/>
      <c r="H78" s="1478"/>
      <c r="I78" s="1451"/>
      <c r="J78" s="1451"/>
      <c r="K78" s="1481"/>
      <c r="L78" s="1481"/>
      <c r="M78" s="1481"/>
      <c r="N78" s="1481"/>
      <c r="O78" s="1451"/>
      <c r="P78" s="1481"/>
      <c r="Q78" s="1451"/>
      <c r="R78" s="1467"/>
      <c r="S78" s="1468"/>
      <c r="T78" s="1469"/>
    </row>
    <row r="79" spans="1:20">
      <c r="B79" s="3" t="s">
        <v>1053</v>
      </c>
    </row>
    <row r="80" spans="1:20">
      <c r="B80" s="3" t="s">
        <v>1054</v>
      </c>
    </row>
    <row r="82" spans="2:20">
      <c r="B82" s="3" t="s">
        <v>1055</v>
      </c>
    </row>
    <row r="83" spans="2:20">
      <c r="B83" s="1440" t="s">
        <v>1056</v>
      </c>
      <c r="C83" s="1442"/>
      <c r="D83" s="1445" t="s">
        <v>1057</v>
      </c>
      <c r="E83" s="1445"/>
      <c r="F83" s="1445"/>
      <c r="G83" s="1445"/>
      <c r="H83" s="1445"/>
      <c r="I83" s="1445" t="s">
        <v>1058</v>
      </c>
      <c r="J83" s="1445"/>
      <c r="K83" s="1445"/>
      <c r="L83" s="1445"/>
      <c r="M83" s="1445"/>
      <c r="N83" s="1445"/>
      <c r="O83" s="1445"/>
      <c r="P83" s="1445" t="s">
        <v>1059</v>
      </c>
      <c r="Q83" s="1445"/>
      <c r="R83" s="1445"/>
      <c r="S83" s="1445"/>
      <c r="T83" s="1445"/>
    </row>
    <row r="84" spans="2:20" ht="13.5" customHeight="1">
      <c r="B84" s="1445" t="s">
        <v>1112</v>
      </c>
      <c r="C84" s="1445"/>
      <c r="D84" s="1488" t="s">
        <v>1515</v>
      </c>
      <c r="E84" s="1489"/>
      <c r="F84" s="1489"/>
      <c r="G84" s="1489"/>
      <c r="H84" s="1490"/>
      <c r="I84" s="1487" t="s">
        <v>1060</v>
      </c>
      <c r="J84" s="1487"/>
      <c r="K84" s="1487"/>
      <c r="L84" s="1487"/>
      <c r="M84" s="1487"/>
      <c r="N84" s="1487"/>
      <c r="O84" s="1487"/>
      <c r="P84" s="1482" t="s">
        <v>1113</v>
      </c>
      <c r="Q84" s="1482"/>
      <c r="R84" s="1482"/>
      <c r="S84" s="1482"/>
      <c r="T84" s="1482"/>
    </row>
    <row r="85" spans="2:20">
      <c r="B85" s="1445"/>
      <c r="C85" s="1445"/>
      <c r="D85" s="1491"/>
      <c r="E85" s="1492"/>
      <c r="F85" s="1492"/>
      <c r="G85" s="1492"/>
      <c r="H85" s="1493"/>
      <c r="I85" s="1487"/>
      <c r="J85" s="1487"/>
      <c r="K85" s="1487"/>
      <c r="L85" s="1487"/>
      <c r="M85" s="1487"/>
      <c r="N85" s="1487"/>
      <c r="O85" s="1487"/>
      <c r="P85" s="1485" t="s">
        <v>1461</v>
      </c>
      <c r="Q85" s="1485"/>
      <c r="R85" s="1485"/>
      <c r="S85" s="1485"/>
      <c r="T85" s="1485"/>
    </row>
    <row r="86" spans="2:20" ht="13.5" customHeight="1">
      <c r="B86" s="1445" t="s">
        <v>1061</v>
      </c>
      <c r="C86" s="1445"/>
      <c r="D86" s="1491"/>
      <c r="E86" s="1492"/>
      <c r="F86" s="1492"/>
      <c r="G86" s="1492"/>
      <c r="H86" s="1493"/>
      <c r="I86" s="1487" t="s">
        <v>1062</v>
      </c>
      <c r="J86" s="1487"/>
      <c r="K86" s="1487"/>
      <c r="L86" s="1487"/>
      <c r="M86" s="1487"/>
      <c r="N86" s="1487"/>
      <c r="O86" s="1487"/>
      <c r="P86" s="1482" t="s">
        <v>1462</v>
      </c>
      <c r="Q86" s="1482"/>
      <c r="R86" s="1482"/>
      <c r="S86" s="1482"/>
      <c r="T86" s="1482"/>
    </row>
    <row r="87" spans="2:20">
      <c r="B87" s="1445"/>
      <c r="C87" s="1445"/>
      <c r="D87" s="1491"/>
      <c r="E87" s="1492"/>
      <c r="F87" s="1492"/>
      <c r="G87" s="1492"/>
      <c r="H87" s="1493"/>
      <c r="I87" s="1487"/>
      <c r="J87" s="1487"/>
      <c r="K87" s="1487"/>
      <c r="L87" s="1487"/>
      <c r="M87" s="1487"/>
      <c r="N87" s="1487"/>
      <c r="O87" s="1487"/>
      <c r="P87" s="1483" t="s">
        <v>1463</v>
      </c>
      <c r="Q87" s="1483"/>
      <c r="R87" s="1483"/>
      <c r="S87" s="1483"/>
      <c r="T87" s="1483"/>
    </row>
    <row r="88" spans="2:20">
      <c r="B88" s="1445"/>
      <c r="C88" s="1445"/>
      <c r="D88" s="1491"/>
      <c r="E88" s="1492"/>
      <c r="F88" s="1492"/>
      <c r="G88" s="1492"/>
      <c r="H88" s="1493"/>
      <c r="I88" s="1487"/>
      <c r="J88" s="1487"/>
      <c r="K88" s="1487"/>
      <c r="L88" s="1487"/>
      <c r="M88" s="1487"/>
      <c r="N88" s="1487"/>
      <c r="O88" s="1487"/>
      <c r="P88" s="1484"/>
      <c r="Q88" s="1484"/>
      <c r="R88" s="1484"/>
      <c r="S88" s="1484"/>
      <c r="T88" s="1484"/>
    </row>
    <row r="89" spans="2:20" ht="13.5" customHeight="1">
      <c r="B89" s="1445" t="s">
        <v>1115</v>
      </c>
      <c r="C89" s="1445"/>
      <c r="D89" s="1491"/>
      <c r="E89" s="1492"/>
      <c r="F89" s="1492"/>
      <c r="G89" s="1492"/>
      <c r="H89" s="1493"/>
      <c r="I89" s="1487" t="s">
        <v>1063</v>
      </c>
      <c r="J89" s="1487"/>
      <c r="K89" s="1487"/>
      <c r="L89" s="1487"/>
      <c r="M89" s="1487"/>
      <c r="N89" s="1487"/>
      <c r="O89" s="1487"/>
      <c r="P89" s="1482" t="s">
        <v>1464</v>
      </c>
      <c r="Q89" s="1482"/>
      <c r="R89" s="1482"/>
      <c r="S89" s="1482"/>
      <c r="T89" s="1482"/>
    </row>
    <row r="90" spans="2:20">
      <c r="B90" s="1445"/>
      <c r="C90" s="1445"/>
      <c r="D90" s="1491"/>
      <c r="E90" s="1492"/>
      <c r="F90" s="1492"/>
      <c r="G90" s="1492"/>
      <c r="H90" s="1493"/>
      <c r="I90" s="1487"/>
      <c r="J90" s="1487"/>
      <c r="K90" s="1487"/>
      <c r="L90" s="1487"/>
      <c r="M90" s="1487"/>
      <c r="N90" s="1487"/>
      <c r="O90" s="1487"/>
      <c r="P90" s="1483" t="s">
        <v>1465</v>
      </c>
      <c r="Q90" s="1483"/>
      <c r="R90" s="1483"/>
      <c r="S90" s="1483"/>
      <c r="T90" s="1483"/>
    </row>
    <row r="91" spans="2:20">
      <c r="B91" s="1445"/>
      <c r="C91" s="1445"/>
      <c r="D91" s="1491"/>
      <c r="E91" s="1492"/>
      <c r="F91" s="1492"/>
      <c r="G91" s="1492"/>
      <c r="H91" s="1493"/>
      <c r="I91" s="1487"/>
      <c r="J91" s="1487"/>
      <c r="K91" s="1487"/>
      <c r="L91" s="1487"/>
      <c r="M91" s="1487"/>
      <c r="N91" s="1487"/>
      <c r="O91" s="1487"/>
      <c r="P91" s="1484"/>
      <c r="Q91" s="1484"/>
      <c r="R91" s="1484"/>
      <c r="S91" s="1484"/>
      <c r="T91" s="1484"/>
    </row>
    <row r="92" spans="2:20" ht="13.5" customHeight="1">
      <c r="B92" s="1434" t="s">
        <v>1466</v>
      </c>
      <c r="C92" s="1436"/>
      <c r="D92" s="1491"/>
      <c r="E92" s="1492"/>
      <c r="F92" s="1492"/>
      <c r="G92" s="1492"/>
      <c r="H92" s="1493"/>
      <c r="I92" s="1461" t="s">
        <v>1467</v>
      </c>
      <c r="J92" s="1462"/>
      <c r="K92" s="1462"/>
      <c r="L92" s="1462"/>
      <c r="M92" s="1462"/>
      <c r="N92" s="1462"/>
      <c r="O92" s="1463"/>
      <c r="P92" s="1470" t="s">
        <v>1468</v>
      </c>
      <c r="Q92" s="1471"/>
      <c r="R92" s="1471"/>
      <c r="S92" s="1471"/>
      <c r="T92" s="1472"/>
    </row>
    <row r="93" spans="2:20">
      <c r="B93" s="1497"/>
      <c r="C93" s="1498"/>
      <c r="D93" s="1491"/>
      <c r="E93" s="1492"/>
      <c r="F93" s="1492"/>
      <c r="G93" s="1492"/>
      <c r="H93" s="1493"/>
      <c r="I93" s="1464"/>
      <c r="J93" s="1465"/>
      <c r="K93" s="1465"/>
      <c r="L93" s="1465"/>
      <c r="M93" s="1465"/>
      <c r="N93" s="1465"/>
      <c r="O93" s="1466"/>
      <c r="P93" s="761"/>
      <c r="Q93" s="762"/>
      <c r="R93" s="762"/>
      <c r="S93" s="762"/>
      <c r="T93" s="763"/>
    </row>
    <row r="94" spans="2:20" ht="13.5" customHeight="1">
      <c r="B94" s="1437"/>
      <c r="C94" s="1439"/>
      <c r="D94" s="1494"/>
      <c r="E94" s="1495"/>
      <c r="F94" s="1495"/>
      <c r="G94" s="1495"/>
      <c r="H94" s="1496"/>
      <c r="I94" s="1467"/>
      <c r="J94" s="1468"/>
      <c r="K94" s="1468"/>
      <c r="L94" s="1468"/>
      <c r="M94" s="1468"/>
      <c r="N94" s="1468"/>
      <c r="O94" s="1469"/>
      <c r="P94" s="1476"/>
      <c r="Q94" s="1477"/>
      <c r="R94" s="1477"/>
      <c r="S94" s="1477"/>
      <c r="T94" s="1478"/>
    </row>
    <row r="95" spans="2:20" ht="13.5" customHeight="1">
      <c r="B95" s="1398" t="s">
        <v>1469</v>
      </c>
      <c r="C95" s="1400"/>
      <c r="D95" s="1487" t="s">
        <v>1523</v>
      </c>
      <c r="E95" s="1487"/>
      <c r="F95" s="1487"/>
      <c r="G95" s="1487"/>
      <c r="H95" s="1487"/>
      <c r="I95" s="1487" t="s">
        <v>1064</v>
      </c>
      <c r="J95" s="1487"/>
      <c r="K95" s="1487"/>
      <c r="L95" s="1487"/>
      <c r="M95" s="1487"/>
      <c r="N95" s="1487"/>
      <c r="O95" s="1487"/>
      <c r="P95" s="1482" t="s">
        <v>1470</v>
      </c>
      <c r="Q95" s="1482"/>
      <c r="R95" s="1482"/>
      <c r="S95" s="1482"/>
      <c r="T95" s="1482"/>
    </row>
    <row r="96" spans="2:20" ht="13.5" customHeight="1">
      <c r="B96" s="1398"/>
      <c r="C96" s="1400"/>
      <c r="D96" s="1487"/>
      <c r="E96" s="1487"/>
      <c r="F96" s="1487"/>
      <c r="G96" s="1487"/>
      <c r="H96" s="1487"/>
      <c r="I96" s="1487"/>
      <c r="J96" s="1487"/>
      <c r="K96" s="1487"/>
      <c r="L96" s="1487"/>
      <c r="M96" s="1487"/>
      <c r="N96" s="1487"/>
      <c r="O96" s="1487"/>
      <c r="P96" s="1485" t="s">
        <v>1471</v>
      </c>
      <c r="Q96" s="1485"/>
      <c r="R96" s="1485"/>
      <c r="S96" s="1485"/>
      <c r="T96" s="1485"/>
    </row>
    <row r="97" spans="1:20">
      <c r="B97" s="1398" t="s">
        <v>1472</v>
      </c>
      <c r="C97" s="1400"/>
      <c r="D97" s="1487"/>
      <c r="E97" s="1487"/>
      <c r="F97" s="1487"/>
      <c r="G97" s="1487"/>
      <c r="H97" s="1487"/>
      <c r="I97" s="1488" t="s">
        <v>1065</v>
      </c>
      <c r="J97" s="1489"/>
      <c r="K97" s="1489"/>
      <c r="L97" s="1489"/>
      <c r="M97" s="1489"/>
      <c r="N97" s="1489"/>
      <c r="O97" s="1490"/>
      <c r="P97" s="1482" t="s">
        <v>1473</v>
      </c>
      <c r="Q97" s="1482"/>
      <c r="R97" s="1482"/>
      <c r="S97" s="1482"/>
      <c r="T97" s="1482"/>
    </row>
    <row r="98" spans="1:20">
      <c r="B98" s="1398"/>
      <c r="C98" s="1400"/>
      <c r="D98" s="1487"/>
      <c r="E98" s="1487"/>
      <c r="F98" s="1487"/>
      <c r="G98" s="1487"/>
      <c r="H98" s="1487"/>
      <c r="I98" s="1491"/>
      <c r="J98" s="1492"/>
      <c r="K98" s="1492"/>
      <c r="L98" s="1492"/>
      <c r="M98" s="1492"/>
      <c r="N98" s="1492"/>
      <c r="O98" s="1493"/>
      <c r="P98" s="1486" t="s">
        <v>1395</v>
      </c>
      <c r="Q98" s="1486"/>
      <c r="R98" s="1486"/>
      <c r="S98" s="1486"/>
      <c r="T98" s="1486"/>
    </row>
    <row r="99" spans="1:20" ht="13.5" customHeight="1">
      <c r="B99" s="1398"/>
      <c r="C99" s="1400"/>
      <c r="D99" s="1487"/>
      <c r="E99" s="1487"/>
      <c r="F99" s="1487"/>
      <c r="G99" s="1487"/>
      <c r="H99" s="1487"/>
      <c r="I99" s="1494"/>
      <c r="J99" s="1495"/>
      <c r="K99" s="1495"/>
      <c r="L99" s="1495"/>
      <c r="M99" s="1495"/>
      <c r="N99" s="1495"/>
      <c r="O99" s="1496"/>
      <c r="P99" s="1485"/>
      <c r="Q99" s="1485"/>
      <c r="R99" s="1485"/>
      <c r="S99" s="1485"/>
      <c r="T99" s="1485"/>
    </row>
    <row r="100" spans="1:20" ht="13.5" customHeight="1">
      <c r="B100" s="1445" t="s">
        <v>1474</v>
      </c>
      <c r="C100" s="1445"/>
      <c r="D100" s="1487"/>
      <c r="E100" s="1487"/>
      <c r="F100" s="1487"/>
      <c r="G100" s="1487"/>
      <c r="H100" s="1487"/>
      <c r="I100" s="1487" t="s">
        <v>1610</v>
      </c>
      <c r="J100" s="1487"/>
      <c r="K100" s="1487"/>
      <c r="L100" s="1487"/>
      <c r="M100" s="1487"/>
      <c r="N100" s="1487"/>
      <c r="O100" s="1487"/>
      <c r="P100" s="1482" t="s">
        <v>1111</v>
      </c>
      <c r="Q100" s="1482"/>
      <c r="R100" s="1482"/>
      <c r="S100" s="1482"/>
      <c r="T100" s="1482"/>
    </row>
    <row r="101" spans="1:20">
      <c r="B101" s="1445"/>
      <c r="C101" s="1445"/>
      <c r="D101" s="1487"/>
      <c r="E101" s="1487"/>
      <c r="F101" s="1487"/>
      <c r="G101" s="1487"/>
      <c r="H101" s="1487"/>
      <c r="I101" s="1487"/>
      <c r="J101" s="1487"/>
      <c r="K101" s="1487"/>
      <c r="L101" s="1487"/>
      <c r="M101" s="1487"/>
      <c r="N101" s="1487"/>
      <c r="O101" s="1487"/>
      <c r="P101" s="1485" t="s">
        <v>1475</v>
      </c>
      <c r="Q101" s="1485"/>
      <c r="R101" s="1485"/>
      <c r="S101" s="1485"/>
      <c r="T101" s="1485"/>
    </row>
    <row r="102" spans="1:20">
      <c r="A102" s="154" t="s">
        <v>109</v>
      </c>
      <c r="B102" s="1427" t="s">
        <v>1066</v>
      </c>
      <c r="C102" s="1427"/>
      <c r="D102" s="1427"/>
      <c r="E102" s="1427"/>
      <c r="F102" s="1427"/>
      <c r="G102" s="1427"/>
      <c r="H102" s="1427"/>
      <c r="I102" s="1427"/>
      <c r="J102" s="1427"/>
      <c r="K102" s="1427"/>
      <c r="L102" s="1427"/>
      <c r="M102" s="1427"/>
      <c r="N102" s="1427"/>
      <c r="O102" s="1427"/>
      <c r="P102" s="1427"/>
      <c r="Q102" s="1427"/>
      <c r="R102" s="1427"/>
      <c r="S102" s="1427"/>
      <c r="T102" s="1427"/>
    </row>
    <row r="103" spans="1:20" ht="13.5" customHeight="1">
      <c r="A103" s="154" t="s">
        <v>1516</v>
      </c>
      <c r="B103" s="1224" t="s">
        <v>793</v>
      </c>
      <c r="C103" s="1224"/>
      <c r="D103" s="1224"/>
      <c r="E103" s="1224"/>
      <c r="F103" s="1224"/>
      <c r="G103" s="1224"/>
      <c r="H103" s="1224"/>
      <c r="I103" s="1224"/>
      <c r="J103" s="1224"/>
      <c r="K103" s="1224"/>
      <c r="L103" s="1224"/>
      <c r="M103" s="1224"/>
      <c r="N103" s="1224"/>
      <c r="O103" s="1224"/>
      <c r="P103" s="1224"/>
      <c r="Q103" s="1224"/>
      <c r="R103" s="1224"/>
      <c r="S103" s="1224"/>
      <c r="T103" s="1224"/>
    </row>
    <row r="104" spans="1:20">
      <c r="A104" s="154" t="s">
        <v>1517</v>
      </c>
      <c r="B104" s="155" t="s">
        <v>122</v>
      </c>
      <c r="C104" s="155"/>
      <c r="D104" s="155"/>
      <c r="E104" s="155"/>
      <c r="F104" s="155"/>
      <c r="G104" s="155"/>
      <c r="H104" s="155"/>
      <c r="I104" s="155"/>
      <c r="J104" s="155"/>
      <c r="K104" s="155"/>
      <c r="L104" s="155"/>
      <c r="M104" s="155"/>
      <c r="N104" s="155"/>
      <c r="O104" s="155"/>
      <c r="P104" s="155"/>
      <c r="Q104" s="155"/>
      <c r="R104" s="155"/>
      <c r="S104" s="155"/>
      <c r="T104" s="155"/>
    </row>
    <row r="105" spans="1:20">
      <c r="A105" s="154"/>
      <c r="B105" s="155"/>
      <c r="C105" s="155"/>
      <c r="D105" s="155"/>
      <c r="E105" s="155"/>
      <c r="F105" s="155"/>
      <c r="G105" s="155"/>
      <c r="H105" s="155"/>
      <c r="I105" s="155"/>
      <c r="J105" s="155"/>
      <c r="K105" s="155"/>
      <c r="L105" s="155"/>
      <c r="M105" s="155"/>
      <c r="N105" s="155"/>
      <c r="O105" s="155"/>
      <c r="P105" s="155"/>
      <c r="Q105" s="155"/>
      <c r="R105" s="155"/>
      <c r="S105" s="155"/>
      <c r="T105" s="155"/>
    </row>
  </sheetData>
  <mergeCells count="157">
    <mergeCell ref="F6:S7"/>
    <mergeCell ref="F8:S8"/>
    <mergeCell ref="F9:S9"/>
    <mergeCell ref="F10:S11"/>
    <mergeCell ref="A6:A11"/>
    <mergeCell ref="B6:E7"/>
    <mergeCell ref="B8:E8"/>
    <mergeCell ref="B9:E9"/>
    <mergeCell ref="B10:E11"/>
    <mergeCell ref="I100:O101"/>
    <mergeCell ref="P101:T101"/>
    <mergeCell ref="O75:O78"/>
    <mergeCell ref="P75:P78"/>
    <mergeCell ref="B84:C85"/>
    <mergeCell ref="I84:O85"/>
    <mergeCell ref="P84:T84"/>
    <mergeCell ref="P85:T85"/>
    <mergeCell ref="B86:C88"/>
    <mergeCell ref="I86:O88"/>
    <mergeCell ref="P86:T86"/>
    <mergeCell ref="P87:T87"/>
    <mergeCell ref="P88:T88"/>
    <mergeCell ref="N75:N78"/>
    <mergeCell ref="B102:T102"/>
    <mergeCell ref="B103:T103"/>
    <mergeCell ref="P89:T89"/>
    <mergeCell ref="P90:T90"/>
    <mergeCell ref="P91:T91"/>
    <mergeCell ref="P94:T94"/>
    <mergeCell ref="P95:T95"/>
    <mergeCell ref="P96:T96"/>
    <mergeCell ref="P97:T97"/>
    <mergeCell ref="P98:T98"/>
    <mergeCell ref="P99:T99"/>
    <mergeCell ref="P100:T100"/>
    <mergeCell ref="P92:T92"/>
    <mergeCell ref="B89:C91"/>
    <mergeCell ref="I89:O91"/>
    <mergeCell ref="D84:H94"/>
    <mergeCell ref="B92:C94"/>
    <mergeCell ref="I92:O94"/>
    <mergeCell ref="B95:C96"/>
    <mergeCell ref="D95:H101"/>
    <mergeCell ref="I95:O96"/>
    <mergeCell ref="B97:C99"/>
    <mergeCell ref="I97:O99"/>
    <mergeCell ref="B100:C101"/>
    <mergeCell ref="Q71:Q74"/>
    <mergeCell ref="Q75:Q78"/>
    <mergeCell ref="R71:T74"/>
    <mergeCell ref="R75:T78"/>
    <mergeCell ref="B83:C83"/>
    <mergeCell ref="D83:H83"/>
    <mergeCell ref="I83:O83"/>
    <mergeCell ref="P83:T83"/>
    <mergeCell ref="B71:H74"/>
    <mergeCell ref="I71:I74"/>
    <mergeCell ref="J71:J74"/>
    <mergeCell ref="K71:K74"/>
    <mergeCell ref="L71:L74"/>
    <mergeCell ref="M71:M74"/>
    <mergeCell ref="N71:N74"/>
    <mergeCell ref="O71:O74"/>
    <mergeCell ref="P71:P74"/>
    <mergeCell ref="B75:H78"/>
    <mergeCell ref="I75:I78"/>
    <mergeCell ref="J75:J78"/>
    <mergeCell ref="K75:K78"/>
    <mergeCell ref="L75:L78"/>
    <mergeCell ref="M75:M78"/>
    <mergeCell ref="C56:T57"/>
    <mergeCell ref="B60:H61"/>
    <mergeCell ref="C62:H62"/>
    <mergeCell ref="C63:H63"/>
    <mergeCell ref="C64:H64"/>
    <mergeCell ref="C65:H65"/>
    <mergeCell ref="C66:H66"/>
    <mergeCell ref="C67:H67"/>
    <mergeCell ref="C68:H68"/>
    <mergeCell ref="I60:Q60"/>
    <mergeCell ref="R67:T67"/>
    <mergeCell ref="R68:T68"/>
    <mergeCell ref="C70:H70"/>
    <mergeCell ref="R70:T70"/>
    <mergeCell ref="B62:B70"/>
    <mergeCell ref="R60:T61"/>
    <mergeCell ref="R62:T62"/>
    <mergeCell ref="R63:T63"/>
    <mergeCell ref="R64:T64"/>
    <mergeCell ref="R65:T65"/>
    <mergeCell ref="R66:T66"/>
    <mergeCell ref="C69:H69"/>
    <mergeCell ref="R69:T69"/>
    <mergeCell ref="C52:T55"/>
    <mergeCell ref="B19:E19"/>
    <mergeCell ref="B22:E23"/>
    <mergeCell ref="C43:T45"/>
    <mergeCell ref="C46:T46"/>
    <mergeCell ref="A29:E29"/>
    <mergeCell ref="F4:S4"/>
    <mergeCell ref="M24:R24"/>
    <mergeCell ref="M22:S23"/>
    <mergeCell ref="B25:D26"/>
    <mergeCell ref="A13:E13"/>
    <mergeCell ref="F13:L13"/>
    <mergeCell ref="M13:S13"/>
    <mergeCell ref="F24:K24"/>
    <mergeCell ref="B18:E18"/>
    <mergeCell ref="B24:E24"/>
    <mergeCell ref="B20:E20"/>
    <mergeCell ref="B14:E17"/>
    <mergeCell ref="F14:L17"/>
    <mergeCell ref="M14:S17"/>
    <mergeCell ref="C49:T51"/>
    <mergeCell ref="F18:L18"/>
    <mergeCell ref="C47:T47"/>
    <mergeCell ref="M18:S18"/>
    <mergeCell ref="F19:L19"/>
    <mergeCell ref="M19:S19"/>
    <mergeCell ref="M38:S39"/>
    <mergeCell ref="B41:T41"/>
    <mergeCell ref="F30:L31"/>
    <mergeCell ref="F32:L33"/>
    <mergeCell ref="F34:L35"/>
    <mergeCell ref="B28:E28"/>
    <mergeCell ref="B27:E27"/>
    <mergeCell ref="M21:S21"/>
    <mergeCell ref="F21:L21"/>
    <mergeCell ref="M20:S20"/>
    <mergeCell ref="F27:L27"/>
    <mergeCell ref="M27:S27"/>
    <mergeCell ref="F28:L28"/>
    <mergeCell ref="M28:S28"/>
    <mergeCell ref="Q1:S1"/>
    <mergeCell ref="M29:R29"/>
    <mergeCell ref="B34:E35"/>
    <mergeCell ref="B36:E37"/>
    <mergeCell ref="B38:E39"/>
    <mergeCell ref="F29:K29"/>
    <mergeCell ref="F36:L37"/>
    <mergeCell ref="F38:L39"/>
    <mergeCell ref="M30:S31"/>
    <mergeCell ref="M32:S33"/>
    <mergeCell ref="M34:S35"/>
    <mergeCell ref="M36:S37"/>
    <mergeCell ref="A1:F1"/>
    <mergeCell ref="A2:E2"/>
    <mergeCell ref="A30:A39"/>
    <mergeCell ref="A14:A28"/>
    <mergeCell ref="F22:L23"/>
    <mergeCell ref="B30:E30"/>
    <mergeCell ref="B31:E31"/>
    <mergeCell ref="B32:E33"/>
    <mergeCell ref="A3:S3"/>
    <mergeCell ref="D4:E4"/>
    <mergeCell ref="B21:E21"/>
    <mergeCell ref="F20:L20"/>
  </mergeCells>
  <phoneticPr fontId="2"/>
  <dataValidations count="1">
    <dataValidation type="list" allowBlank="1" showInputMessage="1" showErrorMessage="1" sqref="F25:F26 M25:M26" xr:uid="{00000000-0002-0000-1900-000000000000}">
      <formula1>$AA$25:$AA$27</formula1>
    </dataValidation>
  </dataValidations>
  <printOptions horizontalCentered="1"/>
  <pageMargins left="0.70866141732283472" right="0.70866141732283472" top="0.74803149606299213" bottom="0.55118110236220474" header="0.31496062992125984" footer="0.31496062992125984"/>
  <pageSetup paperSize="9" scale="91" fitToHeight="2" orientation="portrait" blackAndWhite="1" r:id="rId1"/>
  <rowBreaks count="1" manualBreakCount="1">
    <brk id="40" max="19"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900-000001000000}">
          <x14:formula1>
            <xm:f>発注者入力シート!$U$6:$U$20</xm:f>
          </x14:formula1>
          <xm:sqref>F21:S21</xm:sqref>
        </x14:dataValidation>
        <x14:dataValidation type="list" allowBlank="1" showInputMessage="1" showErrorMessage="1" xr:uid="{00000000-0002-0000-1900-000002000000}">
          <x14:formula1>
            <xm:f>発注者入力シート!$T$6:$T$21</xm:f>
          </x14:formula1>
          <xm:sqref>F20:S20</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3">
    <tabColor rgb="FFFF66FF"/>
    <pageSetUpPr fitToPage="1"/>
  </sheetPr>
  <dimension ref="A1:T64"/>
  <sheetViews>
    <sheetView tabSelected="1" view="pageBreakPreview" zoomScaleNormal="100" zoomScaleSheetLayoutView="100" workbookViewId="0"/>
  </sheetViews>
  <sheetFormatPr defaultColWidth="9" defaultRowHeight="13"/>
  <cols>
    <col min="1" max="18" width="5.08984375" style="3" customWidth="1"/>
    <col min="19" max="16384" width="9" style="3"/>
  </cols>
  <sheetData>
    <row r="1" spans="1:20" ht="15.75" customHeight="1">
      <c r="A1" s="943" t="str">
        <f>CONCATENATE("（様式-",INDEX(発注者入力シート!$B$27:$G$31,MATCH(発注者入力シート!L8,発注者入力シート!$C$27:$C$31,0),4),"）")</f>
        <v>（様式-４）</v>
      </c>
      <c r="B1" s="943"/>
      <c r="C1" s="943"/>
      <c r="D1" s="943"/>
      <c r="E1" s="943"/>
      <c r="F1" s="943"/>
      <c r="S1" s="3" t="s">
        <v>429</v>
      </c>
    </row>
    <row r="2" spans="1:20" ht="15.75" customHeight="1">
      <c r="A2" s="943" t="str">
        <f>CONCATENATE("評価項目",INDEX(発注者入力シート!$B$27:$G$31,MATCH(発注者入力シート!L8,発注者入力シート!$C$27:$C$31,0),5),"-",INDEX(発注者入力シート!$B$27:$G$31,MATCH(発注者入力シート!L8,発注者入力シート!$C$27:$C$31,0),6))</f>
        <v>評価項目（１）-③</v>
      </c>
      <c r="B2" s="943"/>
      <c r="C2" s="943"/>
      <c r="D2" s="943"/>
      <c r="E2" s="943"/>
      <c r="S2" s="3" t="s">
        <v>430</v>
      </c>
    </row>
    <row r="3" spans="1:20" ht="15.75" customHeight="1">
      <c r="A3" s="1206" t="s">
        <v>603</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D4" s="1203" t="s">
        <v>887</v>
      </c>
      <c r="E4" s="1203"/>
      <c r="F4" s="1202" t="str">
        <f>IF(企業入力シート!C5="","",企業入力シート!C5)</f>
        <v>○○共同企業体</v>
      </c>
      <c r="G4" s="1202"/>
      <c r="H4" s="1202"/>
      <c r="I4" s="1202"/>
      <c r="J4" s="1202"/>
      <c r="K4" s="1202"/>
      <c r="L4" s="1202"/>
      <c r="M4" s="1202"/>
      <c r="N4" s="1202"/>
      <c r="O4" s="1202"/>
      <c r="P4" s="1202"/>
      <c r="Q4" s="1202"/>
      <c r="R4" s="2"/>
      <c r="S4" s="102"/>
      <c r="T4" s="3" t="s">
        <v>547</v>
      </c>
    </row>
    <row r="5" spans="1:20" ht="15.75" customHeight="1">
      <c r="D5" s="6"/>
      <c r="E5" s="6"/>
      <c r="F5" s="379"/>
      <c r="G5" s="379"/>
      <c r="H5" s="379"/>
      <c r="I5" s="379"/>
      <c r="J5" s="379"/>
      <c r="K5" s="379"/>
      <c r="L5" s="379"/>
      <c r="M5" s="379"/>
      <c r="N5" s="379"/>
      <c r="O5" s="379"/>
      <c r="P5" s="379"/>
      <c r="Q5" s="379"/>
      <c r="R5" s="2"/>
      <c r="S5" s="102"/>
    </row>
    <row r="6" spans="1:20" ht="15.75" customHeight="1">
      <c r="A6" s="1516" t="s">
        <v>1554</v>
      </c>
      <c r="B6" s="1517" t="s">
        <v>1560</v>
      </c>
      <c r="C6" s="1517"/>
      <c r="D6" s="1517"/>
      <c r="E6" s="1507" t="s">
        <v>1812</v>
      </c>
      <c r="F6" s="1508"/>
      <c r="G6" s="1508"/>
      <c r="H6" s="1508"/>
      <c r="I6" s="1508"/>
      <c r="J6" s="1508"/>
      <c r="K6" s="1508"/>
      <c r="L6" s="1508"/>
      <c r="M6" s="1508"/>
      <c r="N6" s="1508"/>
      <c r="O6" s="1508"/>
      <c r="P6" s="1508"/>
      <c r="Q6" s="1509"/>
    </row>
    <row r="7" spans="1:20" ht="15.75" customHeight="1">
      <c r="A7" s="1516"/>
      <c r="B7" s="1517"/>
      <c r="C7" s="1517"/>
      <c r="D7" s="1517"/>
      <c r="E7" s="1510"/>
      <c r="F7" s="1316"/>
      <c r="G7" s="1316"/>
      <c r="H7" s="1316"/>
      <c r="I7" s="1316"/>
      <c r="J7" s="1316"/>
      <c r="K7" s="1316"/>
      <c r="L7" s="1316"/>
      <c r="M7" s="1316"/>
      <c r="N7" s="1316"/>
      <c r="O7" s="1316"/>
      <c r="P7" s="1316"/>
      <c r="Q7" s="1511"/>
      <c r="R7" s="161"/>
      <c r="S7" s="3" t="s">
        <v>433</v>
      </c>
    </row>
    <row r="8" spans="1:20" ht="15.75" customHeight="1">
      <c r="A8" s="1516"/>
      <c r="B8" s="1517"/>
      <c r="C8" s="1517"/>
      <c r="D8" s="1517"/>
      <c r="E8" s="1512"/>
      <c r="F8" s="1513"/>
      <c r="G8" s="1513"/>
      <c r="H8" s="1513"/>
      <c r="I8" s="1513"/>
      <c r="J8" s="1513"/>
      <c r="K8" s="1513"/>
      <c r="L8" s="1513"/>
      <c r="M8" s="1513"/>
      <c r="N8" s="1513"/>
      <c r="O8" s="1513"/>
      <c r="P8" s="1513"/>
      <c r="Q8" s="1514"/>
      <c r="R8" s="161"/>
      <c r="S8" s="104"/>
      <c r="T8" s="3" t="s">
        <v>434</v>
      </c>
    </row>
    <row r="9" spans="1:20" ht="15.75" customHeight="1">
      <c r="A9" s="1516"/>
      <c r="B9" s="1502" t="s">
        <v>167</v>
      </c>
      <c r="C9" s="1502"/>
      <c r="D9" s="1502"/>
      <c r="E9" s="1515" t="s">
        <v>1867</v>
      </c>
      <c r="F9" s="1515"/>
      <c r="G9" s="1515"/>
      <c r="H9" s="1515"/>
      <c r="I9" s="1515"/>
      <c r="J9" s="1515"/>
      <c r="K9" s="1515"/>
      <c r="L9" s="1515"/>
      <c r="M9" s="1515"/>
      <c r="N9" s="1515"/>
      <c r="O9" s="1515"/>
      <c r="P9" s="1515"/>
      <c r="Q9" s="1515"/>
      <c r="R9" s="161"/>
      <c r="S9" s="104"/>
    </row>
    <row r="10" spans="1:20" ht="15.75" customHeight="1">
      <c r="A10" s="1516"/>
      <c r="B10" s="1502" t="s">
        <v>232</v>
      </c>
      <c r="C10" s="1502"/>
      <c r="D10" s="1502"/>
      <c r="E10" s="1515" t="str">
        <f>INDEX(発注者入力シート!$AX$3:$BC$31,MATCH(発注者入力シート!$AY$2,発注者入力シート!$AZ$3:$AZ$31,0),5)</f>
        <v>電気工事</v>
      </c>
      <c r="F10" s="1515"/>
      <c r="G10" s="1515"/>
      <c r="H10" s="1515"/>
      <c r="I10" s="1515"/>
      <c r="J10" s="1515"/>
      <c r="K10" s="1515"/>
      <c r="L10" s="1515"/>
      <c r="M10" s="1515"/>
      <c r="N10" s="1515"/>
      <c r="O10" s="1515"/>
      <c r="P10" s="1515"/>
      <c r="Q10" s="1515"/>
      <c r="R10" s="161"/>
      <c r="S10" s="104"/>
    </row>
    <row r="11" spans="1:20" ht="15.75" customHeight="1">
      <c r="A11" s="442"/>
      <c r="B11" s="442"/>
      <c r="C11" s="442"/>
      <c r="D11" s="442"/>
      <c r="E11" s="442"/>
      <c r="F11" s="442"/>
      <c r="G11" s="442"/>
      <c r="H11" s="442"/>
      <c r="I11" s="442"/>
      <c r="J11" s="442"/>
      <c r="K11" s="442"/>
      <c r="L11" s="165"/>
      <c r="M11" s="165"/>
      <c r="N11" s="165"/>
      <c r="O11" s="165"/>
      <c r="P11" s="165"/>
      <c r="Q11" s="165"/>
      <c r="R11" s="161"/>
      <c r="S11" s="104"/>
    </row>
    <row r="12" spans="1:20" ht="15.75" customHeight="1">
      <c r="A12" s="1270" t="s">
        <v>604</v>
      </c>
      <c r="B12" s="1302"/>
      <c r="C12" s="1302"/>
      <c r="D12" s="1271"/>
      <c r="E12" s="1380"/>
      <c r="F12" s="1381"/>
      <c r="G12" s="1381"/>
      <c r="H12" s="1381"/>
      <c r="I12" s="1381"/>
      <c r="J12" s="1381"/>
      <c r="K12" s="1518"/>
      <c r="L12" s="117"/>
      <c r="S12" s="105"/>
      <c r="T12" s="3" t="s">
        <v>432</v>
      </c>
    </row>
    <row r="13" spans="1:20" ht="15.75" customHeight="1">
      <c r="A13" s="1270" t="s">
        <v>986</v>
      </c>
      <c r="B13" s="1302"/>
      <c r="C13" s="1302"/>
      <c r="D13" s="1271"/>
      <c r="E13" s="1380"/>
      <c r="F13" s="1381"/>
      <c r="G13" s="1381"/>
      <c r="H13" s="1381"/>
      <c r="I13" s="1381"/>
      <c r="J13" s="1381"/>
      <c r="K13" s="1518"/>
      <c r="L13" s="745" t="s">
        <v>1389</v>
      </c>
      <c r="M13" s="81"/>
      <c r="N13" s="81"/>
      <c r="O13" s="81"/>
      <c r="P13" s="81"/>
    </row>
    <row r="14" spans="1:20" ht="15.75" customHeight="1">
      <c r="A14" s="1245" t="s">
        <v>613</v>
      </c>
      <c r="B14" s="1246"/>
      <c r="C14" s="1246"/>
      <c r="D14" s="1247"/>
      <c r="E14" s="1207"/>
      <c r="F14" s="1208"/>
      <c r="G14" s="1208"/>
      <c r="H14" s="1208"/>
      <c r="I14" s="1208"/>
      <c r="J14" s="1208"/>
      <c r="K14" s="1208"/>
      <c r="L14" s="1208"/>
      <c r="M14" s="1208"/>
      <c r="N14" s="1208"/>
      <c r="O14" s="1208"/>
      <c r="P14" s="1208"/>
      <c r="Q14" s="1209"/>
      <c r="R14" s="196"/>
    </row>
    <row r="15" spans="1:20" ht="15.75" customHeight="1">
      <c r="A15" s="1248"/>
      <c r="B15" s="1249"/>
      <c r="C15" s="1249"/>
      <c r="D15" s="1250"/>
      <c r="E15" s="1213"/>
      <c r="F15" s="1214"/>
      <c r="G15" s="1214"/>
      <c r="H15" s="1214"/>
      <c r="I15" s="1214"/>
      <c r="J15" s="1214"/>
      <c r="K15" s="1214"/>
      <c r="L15" s="1214"/>
      <c r="M15" s="1214"/>
      <c r="N15" s="1214"/>
      <c r="O15" s="1214"/>
      <c r="P15" s="1214"/>
      <c r="Q15" s="1215"/>
      <c r="R15" s="196"/>
    </row>
    <row r="16" spans="1:20" ht="15.75" customHeight="1">
      <c r="A16" s="1503" t="s">
        <v>167</v>
      </c>
      <c r="B16" s="1504"/>
      <c r="C16" s="1504"/>
      <c r="D16" s="1505"/>
      <c r="E16" s="1522"/>
      <c r="F16" s="1522"/>
      <c r="G16" s="1522"/>
      <c r="H16" s="1522"/>
      <c r="I16" s="1522"/>
      <c r="J16" s="1522"/>
      <c r="K16" s="1522"/>
      <c r="L16" s="1522"/>
      <c r="M16" s="1522"/>
      <c r="N16" s="1522"/>
      <c r="O16" s="1522"/>
      <c r="P16" s="1522"/>
      <c r="Q16" s="1522"/>
      <c r="R16" s="196"/>
    </row>
    <row r="17" spans="1:19" ht="15.75" customHeight="1">
      <c r="A17" s="1519" t="s">
        <v>232</v>
      </c>
      <c r="B17" s="1520"/>
      <c r="C17" s="1520"/>
      <c r="D17" s="1521"/>
      <c r="E17" s="1522"/>
      <c r="F17" s="1522"/>
      <c r="G17" s="1522"/>
      <c r="H17" s="1522"/>
      <c r="I17" s="1522"/>
      <c r="J17" s="1522"/>
      <c r="K17" s="1522"/>
      <c r="L17" s="1522"/>
      <c r="M17" s="1522"/>
      <c r="N17" s="1522"/>
      <c r="O17" s="1522"/>
      <c r="P17" s="1522"/>
      <c r="Q17" s="1522"/>
      <c r="R17" s="196"/>
    </row>
    <row r="18" spans="1:19" s="155" customFormat="1" ht="13.5" customHeight="1">
      <c r="A18" s="758"/>
      <c r="B18" s="767"/>
      <c r="C18" s="767"/>
      <c r="D18" s="767"/>
      <c r="E18" s="767"/>
      <c r="F18" s="767"/>
      <c r="G18" s="767"/>
      <c r="H18" s="767"/>
      <c r="I18" s="767"/>
      <c r="J18" s="767"/>
      <c r="K18" s="767"/>
      <c r="L18" s="767"/>
      <c r="M18" s="767"/>
      <c r="N18" s="767"/>
      <c r="O18" s="767"/>
      <c r="P18" s="767"/>
      <c r="Q18" s="767"/>
      <c r="R18" s="165"/>
    </row>
    <row r="19" spans="1:19" s="155" customFormat="1" ht="13" customHeight="1">
      <c r="A19" s="154" t="s">
        <v>108</v>
      </c>
      <c r="B19" s="1506" t="s">
        <v>1699</v>
      </c>
      <c r="C19" s="1506"/>
      <c r="D19" s="1506"/>
      <c r="E19" s="1506"/>
      <c r="F19" s="1506"/>
      <c r="G19" s="1506"/>
      <c r="H19" s="1506"/>
      <c r="I19" s="1506"/>
      <c r="J19" s="1506"/>
      <c r="K19" s="1506"/>
      <c r="L19" s="1506"/>
      <c r="M19" s="1506"/>
      <c r="N19" s="1506"/>
      <c r="O19" s="1506"/>
      <c r="P19" s="1506"/>
      <c r="Q19" s="1506"/>
      <c r="R19" s="165"/>
    </row>
    <row r="20" spans="1:19" s="155" customFormat="1" ht="13.5" customHeight="1">
      <c r="A20" s="154" t="s">
        <v>115</v>
      </c>
      <c r="B20" s="1523" t="s">
        <v>1777</v>
      </c>
      <c r="C20" s="1523"/>
      <c r="D20" s="1523"/>
      <c r="E20" s="1523"/>
      <c r="F20" s="1523"/>
      <c r="G20" s="1523"/>
      <c r="H20" s="1523"/>
      <c r="I20" s="1523"/>
      <c r="J20" s="1523"/>
      <c r="K20" s="1523"/>
      <c r="L20" s="1523"/>
      <c r="M20" s="1523"/>
      <c r="N20" s="1523"/>
      <c r="O20" s="1523"/>
      <c r="P20" s="1523"/>
      <c r="Q20" s="1523"/>
      <c r="R20" s="196"/>
      <c r="S20" s="109" t="s">
        <v>435</v>
      </c>
    </row>
    <row r="21" spans="1:19" s="155" customFormat="1">
      <c r="A21" s="154"/>
      <c r="B21" s="1523"/>
      <c r="C21" s="1523"/>
      <c r="D21" s="1523"/>
      <c r="E21" s="1523"/>
      <c r="F21" s="1523"/>
      <c r="G21" s="1523"/>
      <c r="H21" s="1523"/>
      <c r="I21" s="1523"/>
      <c r="J21" s="1523"/>
      <c r="K21" s="1523"/>
      <c r="L21" s="1523"/>
      <c r="M21" s="1523"/>
      <c r="N21" s="1523"/>
      <c r="O21" s="1523"/>
      <c r="P21" s="1523"/>
      <c r="Q21" s="1523"/>
      <c r="S21" s="109" t="s">
        <v>436</v>
      </c>
    </row>
    <row r="22" spans="1:19" s="155" customFormat="1">
      <c r="A22" s="154" t="s">
        <v>110</v>
      </c>
      <c r="B22" s="1474" t="s">
        <v>1001</v>
      </c>
      <c r="C22" s="1474"/>
      <c r="D22" s="1474"/>
      <c r="E22" s="1474"/>
      <c r="F22" s="1474"/>
      <c r="G22" s="1474"/>
      <c r="H22" s="1474"/>
      <c r="I22" s="1474"/>
      <c r="J22" s="1474"/>
      <c r="K22" s="1474"/>
      <c r="L22" s="1474"/>
      <c r="M22" s="1474"/>
      <c r="N22" s="1474"/>
      <c r="O22" s="1474"/>
      <c r="P22" s="1474"/>
      <c r="Q22" s="1474"/>
      <c r="S22" s="109" t="s">
        <v>961</v>
      </c>
    </row>
    <row r="23" spans="1:19" s="155" customFormat="1">
      <c r="A23" s="154" t="s">
        <v>117</v>
      </c>
      <c r="B23" s="739" t="s">
        <v>1700</v>
      </c>
      <c r="C23" s="742"/>
      <c r="D23" s="742"/>
      <c r="E23" s="742"/>
      <c r="F23" s="742"/>
      <c r="G23" s="742"/>
      <c r="H23" s="742"/>
      <c r="I23" s="742"/>
      <c r="J23" s="742"/>
      <c r="K23" s="742"/>
      <c r="L23" s="742"/>
      <c r="M23" s="742"/>
      <c r="N23" s="742"/>
      <c r="O23" s="742"/>
      <c r="P23" s="742"/>
      <c r="Q23" s="742"/>
    </row>
    <row r="24" spans="1:19" s="155" customFormat="1" ht="13.5" customHeight="1">
      <c r="A24" s="154" t="s">
        <v>847</v>
      </c>
      <c r="B24" s="739" t="s">
        <v>118</v>
      </c>
      <c r="C24" s="739"/>
      <c r="D24" s="739"/>
      <c r="E24" s="739"/>
      <c r="F24" s="739"/>
      <c r="G24" s="739"/>
      <c r="H24" s="739"/>
      <c r="I24" s="739"/>
      <c r="J24" s="739"/>
      <c r="K24" s="739"/>
      <c r="L24" s="739"/>
      <c r="M24" s="739"/>
      <c r="N24" s="739"/>
      <c r="O24" s="739"/>
      <c r="P24" s="739"/>
      <c r="Q24" s="739"/>
    </row>
    <row r="25" spans="1:19" ht="15.75" customHeight="1">
      <c r="A25" s="154"/>
      <c r="B25" s="739"/>
      <c r="C25" s="739"/>
      <c r="D25" s="739"/>
      <c r="E25" s="739"/>
      <c r="F25" s="739"/>
      <c r="G25" s="739"/>
      <c r="H25" s="739"/>
      <c r="I25" s="739"/>
      <c r="J25" s="739"/>
      <c r="K25" s="739"/>
      <c r="L25" s="739"/>
      <c r="M25" s="739"/>
      <c r="N25" s="739"/>
      <c r="O25" s="739"/>
      <c r="P25" s="739"/>
      <c r="Q25" s="739"/>
    </row>
    <row r="26" spans="1:19" ht="15.75" customHeight="1">
      <c r="B26" s="742"/>
      <c r="C26" s="742"/>
      <c r="D26" s="742"/>
      <c r="E26" s="742"/>
      <c r="F26" s="742"/>
      <c r="G26" s="742"/>
      <c r="H26" s="742"/>
      <c r="I26" s="742"/>
      <c r="J26" s="742"/>
      <c r="K26" s="742"/>
      <c r="L26" s="742"/>
      <c r="M26" s="742"/>
      <c r="N26" s="742"/>
      <c r="O26" s="742"/>
      <c r="P26" s="742"/>
      <c r="Q26" s="742"/>
    </row>
    <row r="27" spans="1:19" ht="15.75" customHeight="1">
      <c r="B27" s="742"/>
      <c r="C27" s="742"/>
      <c r="D27" s="742"/>
      <c r="E27" s="742"/>
      <c r="F27" s="742"/>
      <c r="G27" s="742"/>
      <c r="H27" s="742"/>
      <c r="I27" s="742"/>
      <c r="J27" s="742"/>
      <c r="K27" s="742"/>
      <c r="L27" s="742"/>
      <c r="M27" s="742"/>
      <c r="N27" s="742"/>
      <c r="O27" s="742"/>
      <c r="P27" s="742"/>
      <c r="Q27" s="742"/>
      <c r="R27" s="2"/>
    </row>
    <row r="28" spans="1:19" ht="15.75" customHeight="1"/>
    <row r="29" spans="1:19" ht="15.75" customHeight="1">
      <c r="A29" s="338"/>
      <c r="R29" s="2"/>
    </row>
    <row r="30" spans="1:19" ht="15.75" customHeight="1"/>
    <row r="31" spans="1:19" ht="15.75" customHeight="1">
      <c r="R31" s="2"/>
    </row>
    <row r="32" spans="1:19" ht="15.75" customHeight="1">
      <c r="A32" s="339"/>
      <c r="B32" s="339"/>
      <c r="C32" s="339"/>
      <c r="D32" s="339"/>
      <c r="E32" s="165"/>
      <c r="F32" s="165"/>
      <c r="G32" s="165"/>
      <c r="H32" s="165"/>
      <c r="I32" s="165"/>
      <c r="J32" s="165"/>
      <c r="K32" s="165"/>
      <c r="L32" s="165"/>
      <c r="M32" s="165"/>
      <c r="N32" s="165"/>
      <c r="O32" s="165"/>
      <c r="P32" s="165"/>
      <c r="Q32" s="165"/>
      <c r="R32" s="2"/>
    </row>
    <row r="33" spans="1:18" ht="15.75" customHeight="1">
      <c r="A33" s="339"/>
      <c r="B33" s="339"/>
      <c r="C33" s="339"/>
      <c r="D33" s="339"/>
      <c r="E33" s="165"/>
      <c r="F33" s="165"/>
      <c r="G33" s="165"/>
      <c r="H33" s="165"/>
      <c r="I33" s="165"/>
      <c r="J33" s="165"/>
      <c r="K33" s="165"/>
      <c r="L33" s="165"/>
      <c r="M33" s="165"/>
      <c r="N33" s="165"/>
      <c r="O33" s="165"/>
      <c r="P33" s="165"/>
      <c r="Q33" s="165"/>
      <c r="R33" s="2"/>
    </row>
    <row r="34" spans="1:18" ht="15.75" customHeight="1"/>
    <row r="35" spans="1:18" s="155" customFormat="1">
      <c r="A35" s="165"/>
      <c r="B35" s="165"/>
      <c r="C35" s="165"/>
      <c r="D35" s="165"/>
      <c r="E35" s="165"/>
      <c r="F35" s="165"/>
      <c r="G35" s="165"/>
      <c r="H35" s="165"/>
      <c r="I35" s="165"/>
      <c r="J35" s="165"/>
      <c r="K35" s="165"/>
      <c r="L35" s="165"/>
      <c r="M35" s="165"/>
      <c r="N35" s="165"/>
      <c r="O35" s="165"/>
      <c r="P35" s="165"/>
      <c r="Q35" s="165"/>
      <c r="R35" s="165"/>
    </row>
    <row r="36" spans="1:18" s="155" customFormat="1">
      <c r="A36" s="165"/>
      <c r="B36" s="165"/>
      <c r="C36" s="165"/>
      <c r="D36" s="165"/>
      <c r="E36" s="165"/>
      <c r="F36" s="165"/>
      <c r="G36" s="165"/>
      <c r="H36" s="165"/>
      <c r="I36" s="165"/>
      <c r="J36" s="165"/>
      <c r="K36" s="165"/>
      <c r="L36" s="165"/>
      <c r="M36" s="165"/>
      <c r="N36" s="165"/>
      <c r="O36" s="165"/>
      <c r="P36" s="165"/>
      <c r="Q36" s="165"/>
      <c r="R36" s="165"/>
    </row>
    <row r="37" spans="1:18" s="155" customFormat="1">
      <c r="A37" s="165"/>
      <c r="B37" s="165"/>
      <c r="C37" s="165"/>
      <c r="D37" s="165"/>
      <c r="E37" s="165"/>
      <c r="F37" s="165"/>
      <c r="G37" s="165"/>
      <c r="H37" s="165"/>
      <c r="I37" s="165"/>
      <c r="J37" s="165"/>
      <c r="K37" s="165"/>
      <c r="L37" s="165"/>
      <c r="M37" s="165"/>
      <c r="N37" s="165"/>
      <c r="O37" s="165"/>
      <c r="P37" s="165"/>
      <c r="Q37" s="165"/>
    </row>
    <row r="38" spans="1:18" s="155" customFormat="1">
      <c r="A38" s="165"/>
      <c r="B38" s="165"/>
      <c r="C38" s="165"/>
      <c r="D38" s="165"/>
      <c r="E38" s="165"/>
      <c r="F38" s="165"/>
      <c r="G38" s="165"/>
      <c r="H38" s="165"/>
      <c r="I38" s="165"/>
      <c r="J38" s="165"/>
      <c r="K38" s="165"/>
      <c r="L38" s="165"/>
      <c r="M38" s="165"/>
      <c r="N38" s="165"/>
      <c r="O38" s="165"/>
      <c r="P38" s="165"/>
      <c r="Q38" s="165"/>
    </row>
    <row r="39" spans="1:18" s="155" customFormat="1">
      <c r="A39" s="165"/>
      <c r="B39" s="165"/>
      <c r="C39" s="165"/>
      <c r="D39" s="165"/>
      <c r="E39" s="165"/>
      <c r="F39" s="165"/>
      <c r="G39" s="165"/>
      <c r="H39" s="165"/>
      <c r="I39" s="165"/>
      <c r="J39" s="165"/>
      <c r="K39" s="165"/>
      <c r="L39" s="165"/>
      <c r="M39" s="165"/>
      <c r="N39" s="165"/>
      <c r="O39" s="165"/>
      <c r="P39" s="165"/>
      <c r="Q39" s="165"/>
    </row>
    <row r="40" spans="1:18" ht="15.75" customHeight="1">
      <c r="A40" s="196"/>
      <c r="B40" s="196"/>
      <c r="C40" s="196"/>
      <c r="D40" s="196"/>
      <c r="E40" s="196"/>
      <c r="F40" s="196"/>
      <c r="G40" s="196"/>
      <c r="H40" s="196"/>
      <c r="I40" s="196"/>
      <c r="J40" s="196"/>
      <c r="K40" s="196"/>
      <c r="L40" s="196"/>
    </row>
    <row r="41" spans="1:18" ht="15.75" customHeight="1">
      <c r="A41" s="196"/>
      <c r="B41" s="196"/>
      <c r="C41" s="196"/>
      <c r="D41" s="196"/>
      <c r="E41" s="196"/>
      <c r="F41" s="196"/>
      <c r="G41" s="196"/>
      <c r="H41" s="196"/>
      <c r="I41" s="196"/>
      <c r="J41" s="196"/>
      <c r="K41" s="196"/>
      <c r="L41" s="196"/>
    </row>
    <row r="42" spans="1:18" ht="15.75" customHeight="1">
      <c r="A42" s="196"/>
      <c r="B42" s="196"/>
      <c r="C42" s="196"/>
      <c r="D42" s="196"/>
      <c r="E42" s="196"/>
      <c r="F42" s="196"/>
      <c r="G42" s="196"/>
      <c r="H42" s="196"/>
      <c r="I42" s="196"/>
      <c r="J42" s="196"/>
      <c r="K42" s="196"/>
      <c r="L42" s="196"/>
      <c r="N42" s="81"/>
      <c r="O42" s="81"/>
    </row>
    <row r="43" spans="1:18" ht="15.75" customHeight="1">
      <c r="A43" s="196"/>
      <c r="B43" s="196"/>
      <c r="C43" s="196"/>
      <c r="D43" s="196"/>
      <c r="E43" s="196"/>
      <c r="F43" s="196"/>
      <c r="G43" s="196"/>
      <c r="H43" s="196"/>
      <c r="I43" s="196"/>
      <c r="J43" s="196"/>
      <c r="K43" s="196"/>
      <c r="L43" s="196"/>
    </row>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sheetData>
  <mergeCells count="25">
    <mergeCell ref="B22:Q22"/>
    <mergeCell ref="E6:Q8"/>
    <mergeCell ref="E9:Q9"/>
    <mergeCell ref="E10:Q10"/>
    <mergeCell ref="A6:A10"/>
    <mergeCell ref="B6:D8"/>
    <mergeCell ref="B9:D9"/>
    <mergeCell ref="B10:D10"/>
    <mergeCell ref="A13:D13"/>
    <mergeCell ref="A12:D12"/>
    <mergeCell ref="E13:K13"/>
    <mergeCell ref="E12:K12"/>
    <mergeCell ref="A17:D17"/>
    <mergeCell ref="E16:Q16"/>
    <mergeCell ref="E17:Q17"/>
    <mergeCell ref="B20:Q21"/>
    <mergeCell ref="A14:D15"/>
    <mergeCell ref="E14:Q15"/>
    <mergeCell ref="A16:D16"/>
    <mergeCell ref="B19:Q19"/>
    <mergeCell ref="A1:F1"/>
    <mergeCell ref="A2:E2"/>
    <mergeCell ref="A3:Q3"/>
    <mergeCell ref="D4:E4"/>
    <mergeCell ref="F4:Q4"/>
  </mergeCells>
  <phoneticPr fontId="2"/>
  <dataValidations count="3">
    <dataValidation type="list" showInputMessage="1" showErrorMessage="1" sqref="E12" xr:uid="{00000000-0002-0000-1A00-000000000000}">
      <formula1>企業回答2</formula1>
    </dataValidation>
    <dataValidation type="list" allowBlank="1" showInputMessage="1" showErrorMessage="1" sqref="E17:Q17" xr:uid="{00000000-0002-0000-1A00-000001000000}">
      <formula1>建設工事の種類</formula1>
    </dataValidation>
    <dataValidation type="list" allowBlank="1" showInputMessage="1" showErrorMessage="1" sqref="E16:Q16" xr:uid="{00000000-0002-0000-1A00-000002000000}">
      <formula1>工事種別</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tabColor rgb="FFFF66FF"/>
    <pageSetUpPr fitToPage="1"/>
  </sheetPr>
  <dimension ref="A1:T39"/>
  <sheetViews>
    <sheetView tabSelected="1" view="pageBreakPreview" zoomScaleNormal="100" zoomScaleSheetLayoutView="100" workbookViewId="0"/>
  </sheetViews>
  <sheetFormatPr defaultColWidth="9" defaultRowHeight="13"/>
  <cols>
    <col min="1" max="1" width="3.26953125" style="3" customWidth="1"/>
    <col min="2" max="3" width="4.26953125" style="3" customWidth="1"/>
    <col min="4" max="6" width="5.08984375" style="3" customWidth="1"/>
    <col min="7" max="12" width="4.7265625" style="3" customWidth="1"/>
    <col min="13" max="17" width="6.6328125" style="3" customWidth="1"/>
    <col min="18" max="18" width="5.08984375" style="3" customWidth="1"/>
    <col min="19" max="16384" width="9" style="3"/>
  </cols>
  <sheetData>
    <row r="1" spans="1:20" ht="15.75" customHeight="1">
      <c r="A1" s="943" t="str">
        <f>CONCATENATE("（様式-",INDEX(発注者入力シート!$B$27:$G$31,MATCH(発注者入力シート!L8,発注者入力シート!$C$27:$C$31,0),4),"）")</f>
        <v>（様式-４）</v>
      </c>
      <c r="B1" s="943"/>
      <c r="C1" s="943"/>
      <c r="D1" s="943"/>
      <c r="E1" s="943"/>
      <c r="F1" s="943"/>
      <c r="S1" s="3" t="s">
        <v>429</v>
      </c>
    </row>
    <row r="2" spans="1:20" ht="15.75" customHeight="1">
      <c r="A2" s="943" t="str">
        <f>CONCATENATE("評価項目",INDEX(発注者入力シート!$B$27:$G$31,MATCH(発注者入力シート!L8,発注者入力シート!$C$27:$C$31,0),5),"-",INDEX(発注者入力シート!$B$27:$G$31,MATCH(発注者入力シート!L8,発注者入力シート!$C$27:$C$31,0),6))</f>
        <v>評価項目（１）-③</v>
      </c>
      <c r="B2" s="943"/>
      <c r="C2" s="943"/>
      <c r="D2" s="943"/>
      <c r="E2" s="943"/>
      <c r="S2" s="3" t="s">
        <v>430</v>
      </c>
    </row>
    <row r="3" spans="1:20" ht="15.75" customHeight="1">
      <c r="A3" s="1206" t="s">
        <v>719</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D4" s="1203" t="s">
        <v>720</v>
      </c>
      <c r="E4" s="1203"/>
      <c r="F4" s="1202" t="str">
        <f>IF(企業入力シート!C5="","",企業入力シート!C5)</f>
        <v>○○共同企業体</v>
      </c>
      <c r="G4" s="1202"/>
      <c r="H4" s="1202"/>
      <c r="I4" s="1202"/>
      <c r="J4" s="1202"/>
      <c r="K4" s="1202"/>
      <c r="L4" s="1202"/>
      <c r="M4" s="1202"/>
      <c r="N4" s="1202"/>
      <c r="O4" s="1202"/>
      <c r="P4" s="1202"/>
      <c r="Q4" s="1202"/>
      <c r="R4" s="2"/>
      <c r="S4" s="102"/>
      <c r="T4" s="3" t="s">
        <v>547</v>
      </c>
    </row>
    <row r="5" spans="1:20" ht="15.75" customHeight="1">
      <c r="A5" s="155" t="s">
        <v>721</v>
      </c>
      <c r="B5" s="155"/>
      <c r="C5" s="155"/>
      <c r="D5" s="155"/>
      <c r="E5" s="155"/>
      <c r="F5" s="155"/>
      <c r="G5" s="155"/>
      <c r="H5" s="155"/>
      <c r="I5" s="155"/>
      <c r="J5" s="155"/>
      <c r="K5" s="155"/>
      <c r="L5" s="155"/>
      <c r="M5" s="155"/>
      <c r="N5" s="155"/>
      <c r="O5" s="155"/>
      <c r="P5" s="155"/>
      <c r="Q5" s="155"/>
    </row>
    <row r="6" spans="1:20" ht="15.75" customHeight="1">
      <c r="A6" s="1316" t="s">
        <v>1813</v>
      </c>
      <c r="B6" s="1316"/>
      <c r="C6" s="1316"/>
      <c r="D6" s="1316"/>
      <c r="E6" s="1316"/>
      <c r="F6" s="1316"/>
      <c r="G6" s="1316"/>
      <c r="H6" s="1316"/>
      <c r="I6" s="1316"/>
      <c r="J6" s="1316"/>
      <c r="K6" s="1316"/>
      <c r="L6" s="1316"/>
      <c r="M6" s="1316"/>
      <c r="N6" s="1316"/>
      <c r="O6" s="1316"/>
      <c r="P6" s="1316"/>
      <c r="Q6" s="1316"/>
      <c r="R6" s="161"/>
      <c r="S6" s="3" t="s">
        <v>433</v>
      </c>
    </row>
    <row r="7" spans="1:20" ht="15.75" customHeight="1">
      <c r="A7" s="1316"/>
      <c r="B7" s="1316"/>
      <c r="C7" s="1316"/>
      <c r="D7" s="1316"/>
      <c r="E7" s="1316"/>
      <c r="F7" s="1316"/>
      <c r="G7" s="1316"/>
      <c r="H7" s="1316"/>
      <c r="I7" s="1316"/>
      <c r="J7" s="1316"/>
      <c r="K7" s="1316"/>
      <c r="L7" s="1316"/>
      <c r="M7" s="1316"/>
      <c r="N7" s="1316"/>
      <c r="O7" s="1316"/>
      <c r="P7" s="1316"/>
      <c r="Q7" s="1316"/>
      <c r="R7" s="161"/>
      <c r="S7" s="104"/>
      <c r="T7" s="3" t="s">
        <v>434</v>
      </c>
    </row>
    <row r="8" spans="1:20" ht="15.75" customHeight="1">
      <c r="A8" s="161"/>
      <c r="B8" s="161"/>
      <c r="C8" s="161"/>
      <c r="D8" s="161"/>
      <c r="E8" s="161"/>
      <c r="F8" s="161"/>
      <c r="G8" s="161"/>
      <c r="H8" s="161"/>
      <c r="I8" s="161"/>
      <c r="J8" s="161"/>
      <c r="K8" s="161"/>
      <c r="L8" s="161"/>
      <c r="M8" s="161"/>
      <c r="N8" s="161"/>
      <c r="O8" s="161"/>
      <c r="P8" s="161"/>
      <c r="Q8" s="161"/>
      <c r="S8" s="105"/>
      <c r="T8" s="3" t="s">
        <v>432</v>
      </c>
    </row>
    <row r="9" spans="1:20" ht="15.75" customHeight="1">
      <c r="A9" s="1555" t="s">
        <v>812</v>
      </c>
      <c r="B9" s="1555"/>
      <c r="C9" s="1555"/>
      <c r="D9" s="1555"/>
      <c r="E9" s="1555"/>
      <c r="F9" s="1555" t="s">
        <v>604</v>
      </c>
      <c r="G9" s="1555"/>
      <c r="H9" s="1555"/>
      <c r="I9" s="1555" t="s">
        <v>986</v>
      </c>
      <c r="J9" s="1555"/>
      <c r="K9" s="1555"/>
      <c r="L9" s="1530" t="s">
        <v>1386</v>
      </c>
      <c r="M9" s="1531"/>
      <c r="N9" s="1531"/>
      <c r="O9" s="1531"/>
      <c r="P9" s="1531"/>
      <c r="Q9" s="1532"/>
    </row>
    <row r="10" spans="1:20" ht="31.5" customHeight="1">
      <c r="A10" s="1333" t="s">
        <v>760</v>
      </c>
      <c r="B10" s="1554" t="str">
        <f>IF(OR(企業入力シート!$C$14="",企業入力シート!$C$48=""),"",IF(B11="第1ｸﾞﾙｰﾌﾟ",企業入力シート!$C$14,IF(B11="第2ｸﾞﾙｰﾌﾟ",企業入力シート!$C$48,"")))</f>
        <v/>
      </c>
      <c r="C10" s="1554"/>
      <c r="D10" s="1554"/>
      <c r="E10" s="1554"/>
      <c r="F10" s="1542"/>
      <c r="G10" s="1543"/>
      <c r="H10" s="1544"/>
      <c r="I10" s="1548"/>
      <c r="J10" s="1549"/>
      <c r="K10" s="1550"/>
      <c r="L10" s="1524"/>
      <c r="M10" s="1525"/>
      <c r="N10" s="1525"/>
      <c r="O10" s="1525"/>
      <c r="P10" s="1525"/>
      <c r="Q10" s="1526"/>
      <c r="S10" s="109" t="s">
        <v>435</v>
      </c>
    </row>
    <row r="11" spans="1:20" ht="15.75" customHeight="1">
      <c r="A11" s="1334"/>
      <c r="B11" s="1539"/>
      <c r="C11" s="1540"/>
      <c r="D11" s="1540"/>
      <c r="E11" s="1541"/>
      <c r="F11" s="1545"/>
      <c r="G11" s="1546"/>
      <c r="H11" s="1547"/>
      <c r="I11" s="1551"/>
      <c r="J11" s="1552"/>
      <c r="K11" s="1553"/>
      <c r="L11" s="1527"/>
      <c r="M11" s="1528"/>
      <c r="N11" s="1528"/>
      <c r="O11" s="1528"/>
      <c r="P11" s="1528"/>
      <c r="Q11" s="1529"/>
      <c r="S11" s="109" t="s">
        <v>436</v>
      </c>
    </row>
    <row r="12" spans="1:20" ht="31.5" customHeight="1">
      <c r="A12" s="1333" t="s">
        <v>762</v>
      </c>
      <c r="B12" s="1554" t="str">
        <f>IF(OR(企業入力シート!$C$14="",企業入力シート!$C$48=""),"",IF(B13="第1ｸﾞﾙｰﾌﾟ",企業入力シート!$C$14,IF(B13="第2ｸﾞﾙｰﾌﾟ",企業入力シート!$C$48,"")))</f>
        <v/>
      </c>
      <c r="C12" s="1554"/>
      <c r="D12" s="1554"/>
      <c r="E12" s="1554"/>
      <c r="F12" s="1542"/>
      <c r="G12" s="1543"/>
      <c r="H12" s="1544"/>
      <c r="I12" s="1548"/>
      <c r="J12" s="1549"/>
      <c r="K12" s="1550"/>
      <c r="L12" s="1524"/>
      <c r="M12" s="1525"/>
      <c r="N12" s="1525"/>
      <c r="O12" s="1525"/>
      <c r="P12" s="1525"/>
      <c r="Q12" s="1526"/>
      <c r="S12" s="109" t="s">
        <v>961</v>
      </c>
    </row>
    <row r="13" spans="1:20" ht="15.75" customHeight="1">
      <c r="A13" s="1334"/>
      <c r="B13" s="1539"/>
      <c r="C13" s="1540"/>
      <c r="D13" s="1540"/>
      <c r="E13" s="1541"/>
      <c r="F13" s="1545"/>
      <c r="G13" s="1546"/>
      <c r="H13" s="1547"/>
      <c r="I13" s="1551"/>
      <c r="J13" s="1552"/>
      <c r="K13" s="1553"/>
      <c r="L13" s="1527"/>
      <c r="M13" s="1528"/>
      <c r="N13" s="1528"/>
      <c r="O13" s="1528"/>
      <c r="P13" s="1528"/>
      <c r="Q13" s="1529"/>
      <c r="S13" s="109"/>
    </row>
    <row r="14" spans="1:20" ht="31.5" customHeight="1">
      <c r="A14" s="1333" t="s">
        <v>763</v>
      </c>
      <c r="B14" s="1554" t="str">
        <f>IF(OR(企業入力シート!$C$14="",企業入力シート!$C$48=""),"",IF(B15="第1ｸﾞﾙｰﾌﾟ",企業入力シート!$C$14,IF(B15="第2ｸﾞﾙｰﾌﾟ",企業入力シート!$C$48,"")))</f>
        <v/>
      </c>
      <c r="C14" s="1554"/>
      <c r="D14" s="1554"/>
      <c r="E14" s="1554"/>
      <c r="F14" s="1542"/>
      <c r="G14" s="1543"/>
      <c r="H14" s="1544"/>
      <c r="I14" s="1548"/>
      <c r="J14" s="1549"/>
      <c r="K14" s="1550"/>
      <c r="L14" s="1533"/>
      <c r="M14" s="1534"/>
      <c r="N14" s="1534"/>
      <c r="O14" s="1534"/>
      <c r="P14" s="1534"/>
      <c r="Q14" s="1535"/>
      <c r="S14" s="109"/>
    </row>
    <row r="15" spans="1:20" ht="15.75" customHeight="1">
      <c r="A15" s="1334"/>
      <c r="B15" s="1539"/>
      <c r="C15" s="1540"/>
      <c r="D15" s="1540"/>
      <c r="E15" s="1541"/>
      <c r="F15" s="1545"/>
      <c r="G15" s="1546"/>
      <c r="H15" s="1547"/>
      <c r="I15" s="1551"/>
      <c r="J15" s="1552"/>
      <c r="K15" s="1553"/>
      <c r="L15" s="1536"/>
      <c r="M15" s="1537"/>
      <c r="N15" s="1537"/>
      <c r="O15" s="1537"/>
      <c r="P15" s="1537"/>
      <c r="Q15" s="1538"/>
      <c r="S15" s="109"/>
    </row>
    <row r="16" spans="1:20" ht="31.5" customHeight="1">
      <c r="A16" s="1333" t="s">
        <v>764</v>
      </c>
      <c r="B16" s="1554" t="str">
        <f>IF(OR(企業入力シート!$C$14="",企業入力シート!$C$48=""),"",IF(B17="第1ｸﾞﾙｰﾌﾟ",企業入力シート!$C$14,IF(B17="第2ｸﾞﾙｰﾌﾟ",企業入力シート!$C$48,"")))</f>
        <v/>
      </c>
      <c r="C16" s="1554"/>
      <c r="D16" s="1554"/>
      <c r="E16" s="1554"/>
      <c r="F16" s="1542"/>
      <c r="G16" s="1543"/>
      <c r="H16" s="1544"/>
      <c r="I16" s="1548"/>
      <c r="J16" s="1549"/>
      <c r="K16" s="1550"/>
      <c r="L16" s="1533"/>
      <c r="M16" s="1534"/>
      <c r="N16" s="1534"/>
      <c r="O16" s="1534"/>
      <c r="P16" s="1534"/>
      <c r="Q16" s="1535"/>
      <c r="S16" s="109"/>
    </row>
    <row r="17" spans="1:19" ht="15.75" customHeight="1">
      <c r="A17" s="1334"/>
      <c r="B17" s="1539"/>
      <c r="C17" s="1540"/>
      <c r="D17" s="1540"/>
      <c r="E17" s="1541"/>
      <c r="F17" s="1545"/>
      <c r="G17" s="1546"/>
      <c r="H17" s="1547"/>
      <c r="I17" s="1551"/>
      <c r="J17" s="1552"/>
      <c r="K17" s="1553"/>
      <c r="L17" s="1536"/>
      <c r="M17" s="1537"/>
      <c r="N17" s="1537"/>
      <c r="O17" s="1537"/>
      <c r="P17" s="1537"/>
      <c r="Q17" s="1538"/>
      <c r="S17" s="109"/>
    </row>
    <row r="18" spans="1:19" ht="31.5" customHeight="1">
      <c r="A18" s="1333" t="s">
        <v>765</v>
      </c>
      <c r="B18" s="1554" t="str">
        <f>IF(OR(企業入力シート!$C$14="",企業入力シート!$C$48=""),"",IF(B19="第1ｸﾞﾙｰﾌﾟ",企業入力シート!$C$14,IF(B19="第2ｸﾞﾙｰﾌﾟ",企業入力シート!$C$48,"")))</f>
        <v/>
      </c>
      <c r="C18" s="1554"/>
      <c r="D18" s="1554"/>
      <c r="E18" s="1554"/>
      <c r="F18" s="1542"/>
      <c r="G18" s="1543"/>
      <c r="H18" s="1544"/>
      <c r="I18" s="1548"/>
      <c r="J18" s="1549"/>
      <c r="K18" s="1550"/>
      <c r="L18" s="1533"/>
      <c r="M18" s="1534"/>
      <c r="N18" s="1534"/>
      <c r="O18" s="1534"/>
      <c r="P18" s="1534"/>
      <c r="Q18" s="1535"/>
      <c r="S18" s="109"/>
    </row>
    <row r="19" spans="1:19" ht="15.75" customHeight="1">
      <c r="A19" s="1334"/>
      <c r="B19" s="1539"/>
      <c r="C19" s="1540"/>
      <c r="D19" s="1540"/>
      <c r="E19" s="1541"/>
      <c r="F19" s="1545"/>
      <c r="G19" s="1546"/>
      <c r="H19" s="1547"/>
      <c r="I19" s="1551"/>
      <c r="J19" s="1552"/>
      <c r="K19" s="1553"/>
      <c r="L19" s="1536"/>
      <c r="M19" s="1537"/>
      <c r="N19" s="1537"/>
      <c r="O19" s="1537"/>
      <c r="P19" s="1537"/>
      <c r="Q19" s="1538"/>
      <c r="S19" s="109"/>
    </row>
    <row r="20" spans="1:19" ht="31.5" customHeight="1">
      <c r="A20" s="1333" t="s">
        <v>766</v>
      </c>
      <c r="B20" s="1554" t="str">
        <f>IF(OR(企業入力シート!$C$14="",企業入力シート!$C$48=""),"",IF(B21="第1ｸﾞﾙｰﾌﾟ",企業入力シート!$C$14,IF(B21="第2ｸﾞﾙｰﾌﾟ",企業入力シート!$C$48,"")))</f>
        <v/>
      </c>
      <c r="C20" s="1554"/>
      <c r="D20" s="1554"/>
      <c r="E20" s="1554"/>
      <c r="F20" s="1542"/>
      <c r="G20" s="1543"/>
      <c r="H20" s="1544"/>
      <c r="I20" s="1548"/>
      <c r="J20" s="1549"/>
      <c r="K20" s="1550"/>
      <c r="L20" s="1533"/>
      <c r="M20" s="1534"/>
      <c r="N20" s="1534"/>
      <c r="O20" s="1534"/>
      <c r="P20" s="1534"/>
      <c r="Q20" s="1535"/>
      <c r="S20" s="109"/>
    </row>
    <row r="21" spans="1:19" ht="15.75" customHeight="1">
      <c r="A21" s="1334"/>
      <c r="B21" s="1539"/>
      <c r="C21" s="1540"/>
      <c r="D21" s="1540"/>
      <c r="E21" s="1541"/>
      <c r="F21" s="1545"/>
      <c r="G21" s="1546"/>
      <c r="H21" s="1547"/>
      <c r="I21" s="1551"/>
      <c r="J21" s="1552"/>
      <c r="K21" s="1553"/>
      <c r="L21" s="1536"/>
      <c r="M21" s="1537"/>
      <c r="N21" s="1537"/>
      <c r="O21" s="1537"/>
      <c r="P21" s="1537"/>
      <c r="Q21" s="1538"/>
      <c r="S21" s="109"/>
    </row>
    <row r="22" spans="1:19" ht="31.5" customHeight="1">
      <c r="A22" s="1333" t="s">
        <v>767</v>
      </c>
      <c r="B22" s="1554" t="str">
        <f>IF(OR(企業入力シート!$C$14="",企業入力シート!$C$48=""),"",IF(B23="第1ｸﾞﾙｰﾌﾟ",企業入力シート!$C$14,IF(B23="第2ｸﾞﾙｰﾌﾟ",企業入力シート!$C$48,"")))</f>
        <v/>
      </c>
      <c r="C22" s="1554"/>
      <c r="D22" s="1554"/>
      <c r="E22" s="1554"/>
      <c r="F22" s="1542"/>
      <c r="G22" s="1543"/>
      <c r="H22" s="1544"/>
      <c r="I22" s="1548"/>
      <c r="J22" s="1549"/>
      <c r="K22" s="1550"/>
      <c r="L22" s="1533"/>
      <c r="M22" s="1534"/>
      <c r="N22" s="1534"/>
      <c r="O22" s="1534"/>
      <c r="P22" s="1534"/>
      <c r="Q22" s="1535"/>
      <c r="S22" s="109"/>
    </row>
    <row r="23" spans="1:19" ht="15.75" customHeight="1">
      <c r="A23" s="1334"/>
      <c r="B23" s="1539"/>
      <c r="C23" s="1540"/>
      <c r="D23" s="1540"/>
      <c r="E23" s="1541"/>
      <c r="F23" s="1545"/>
      <c r="G23" s="1546"/>
      <c r="H23" s="1547"/>
      <c r="I23" s="1551"/>
      <c r="J23" s="1552"/>
      <c r="K23" s="1553"/>
      <c r="L23" s="1536"/>
      <c r="M23" s="1537"/>
      <c r="N23" s="1537"/>
      <c r="O23" s="1537"/>
      <c r="P23" s="1537"/>
      <c r="Q23" s="1538"/>
      <c r="S23" s="109"/>
    </row>
    <row r="24" spans="1:19" ht="31.5" customHeight="1">
      <c r="A24" s="1333" t="s">
        <v>768</v>
      </c>
      <c r="B24" s="1554" t="str">
        <f>IF(OR(企業入力シート!$C$14="",企業入力シート!$C$48=""),"",IF(B25="第1ｸﾞﾙｰﾌﾟ",企業入力シート!$C$14,IF(B25="第2ｸﾞﾙｰﾌﾟ",企業入力シート!$C$48,"")))</f>
        <v/>
      </c>
      <c r="C24" s="1554"/>
      <c r="D24" s="1554"/>
      <c r="E24" s="1554"/>
      <c r="F24" s="1542"/>
      <c r="G24" s="1543"/>
      <c r="H24" s="1544"/>
      <c r="I24" s="1548"/>
      <c r="J24" s="1549"/>
      <c r="K24" s="1550"/>
      <c r="L24" s="1533"/>
      <c r="M24" s="1534"/>
      <c r="N24" s="1534"/>
      <c r="O24" s="1534"/>
      <c r="P24" s="1534"/>
      <c r="Q24" s="1535"/>
      <c r="S24" s="109"/>
    </row>
    <row r="25" spans="1:19" ht="15.75" customHeight="1">
      <c r="A25" s="1334"/>
      <c r="B25" s="1539"/>
      <c r="C25" s="1540"/>
      <c r="D25" s="1540"/>
      <c r="E25" s="1541"/>
      <c r="F25" s="1545"/>
      <c r="G25" s="1546"/>
      <c r="H25" s="1547"/>
      <c r="I25" s="1551"/>
      <c r="J25" s="1552"/>
      <c r="K25" s="1553"/>
      <c r="L25" s="1536"/>
      <c r="M25" s="1537"/>
      <c r="N25" s="1537"/>
      <c r="O25" s="1537"/>
      <c r="P25" s="1537"/>
      <c r="Q25" s="1538"/>
      <c r="S25" s="109"/>
    </row>
    <row r="26" spans="1:19" ht="31.5" customHeight="1">
      <c r="A26" s="1333" t="s">
        <v>769</v>
      </c>
      <c r="B26" s="1554" t="str">
        <f>IF(OR(企業入力シート!$C$14="",企業入力シート!$C$48=""),"",IF(B27="第1ｸﾞﾙｰﾌﾟ",企業入力シート!$C$14,IF(B27="第2ｸﾞﾙｰﾌﾟ",企業入力シート!$C$48,"")))</f>
        <v/>
      </c>
      <c r="C26" s="1554"/>
      <c r="D26" s="1554"/>
      <c r="E26" s="1554"/>
      <c r="F26" s="1542"/>
      <c r="G26" s="1543"/>
      <c r="H26" s="1544"/>
      <c r="I26" s="1548"/>
      <c r="J26" s="1549"/>
      <c r="K26" s="1550"/>
      <c r="L26" s="1533"/>
      <c r="M26" s="1534"/>
      <c r="N26" s="1534"/>
      <c r="O26" s="1534"/>
      <c r="P26" s="1534"/>
      <c r="Q26" s="1535"/>
      <c r="S26" s="109"/>
    </row>
    <row r="27" spans="1:19" ht="15.75" customHeight="1">
      <c r="A27" s="1334"/>
      <c r="B27" s="1539"/>
      <c r="C27" s="1540"/>
      <c r="D27" s="1540"/>
      <c r="E27" s="1541"/>
      <c r="F27" s="1545"/>
      <c r="G27" s="1546"/>
      <c r="H27" s="1547"/>
      <c r="I27" s="1551"/>
      <c r="J27" s="1552"/>
      <c r="K27" s="1553"/>
      <c r="L27" s="1536"/>
      <c r="M27" s="1537"/>
      <c r="N27" s="1537"/>
      <c r="O27" s="1537"/>
      <c r="P27" s="1537"/>
      <c r="Q27" s="1538"/>
      <c r="S27" s="109"/>
    </row>
    <row r="28" spans="1:19" ht="31.5" customHeight="1">
      <c r="A28" s="1333" t="s">
        <v>770</v>
      </c>
      <c r="B28" s="1554" t="str">
        <f>IF(OR(企業入力シート!$C$14="",企業入力シート!$C$48=""),"",IF(B29="第1ｸﾞﾙｰﾌﾟ",企業入力シート!$C$14,IF(B29="第2ｸﾞﾙｰﾌﾟ",企業入力シート!$C$48,"")))</f>
        <v/>
      </c>
      <c r="C28" s="1554"/>
      <c r="D28" s="1554"/>
      <c r="E28" s="1554"/>
      <c r="F28" s="1542"/>
      <c r="G28" s="1543"/>
      <c r="H28" s="1544"/>
      <c r="I28" s="1548"/>
      <c r="J28" s="1549"/>
      <c r="K28" s="1550"/>
      <c r="L28" s="1533"/>
      <c r="M28" s="1534"/>
      <c r="N28" s="1534"/>
      <c r="O28" s="1534"/>
      <c r="P28" s="1534"/>
      <c r="Q28" s="1535"/>
      <c r="S28" s="109"/>
    </row>
    <row r="29" spans="1:19" ht="15.75" customHeight="1">
      <c r="A29" s="1334"/>
      <c r="B29" s="1539"/>
      <c r="C29" s="1540"/>
      <c r="D29" s="1540"/>
      <c r="E29" s="1541"/>
      <c r="F29" s="1545"/>
      <c r="G29" s="1546"/>
      <c r="H29" s="1547"/>
      <c r="I29" s="1551"/>
      <c r="J29" s="1552"/>
      <c r="K29" s="1553"/>
      <c r="L29" s="1536"/>
      <c r="M29" s="1537"/>
      <c r="N29" s="1537"/>
      <c r="O29" s="1537"/>
      <c r="P29" s="1537"/>
      <c r="Q29" s="1538"/>
      <c r="S29" s="109"/>
    </row>
    <row r="30" spans="1:19" s="155" customFormat="1">
      <c r="A30" s="154" t="s">
        <v>108</v>
      </c>
      <c r="B30" s="1237" t="s">
        <v>1000</v>
      </c>
      <c r="C30" s="1237"/>
      <c r="D30" s="1237"/>
      <c r="E30" s="1237"/>
      <c r="F30" s="1237"/>
      <c r="G30" s="1237"/>
      <c r="H30" s="1237"/>
      <c r="I30" s="1237"/>
      <c r="J30" s="1237"/>
      <c r="K30" s="1237"/>
      <c r="L30" s="1237"/>
      <c r="M30" s="1237"/>
      <c r="N30" s="1237"/>
      <c r="O30" s="1237"/>
      <c r="P30" s="1237"/>
      <c r="Q30" s="1237"/>
    </row>
    <row r="31" spans="1:19" s="155" customFormat="1">
      <c r="A31" s="154" t="s">
        <v>109</v>
      </c>
      <c r="B31" s="155" t="s">
        <v>722</v>
      </c>
    </row>
    <row r="32" spans="1:19" s="155" customFormat="1">
      <c r="A32" s="154" t="s">
        <v>741</v>
      </c>
      <c r="B32" s="1224" t="s">
        <v>723</v>
      </c>
      <c r="C32" s="1224"/>
      <c r="D32" s="1224"/>
      <c r="E32" s="1224"/>
      <c r="F32" s="1224"/>
      <c r="G32" s="1224"/>
      <c r="H32" s="1224"/>
      <c r="I32" s="1224"/>
      <c r="J32" s="1224"/>
      <c r="K32" s="1224"/>
      <c r="L32" s="1224"/>
      <c r="M32" s="1224"/>
      <c r="N32" s="1224"/>
      <c r="O32" s="1224"/>
      <c r="P32" s="1224"/>
      <c r="Q32" s="1224"/>
    </row>
    <row r="33" spans="1:17" s="155" customFormat="1">
      <c r="A33" s="154"/>
      <c r="B33" s="1224"/>
      <c r="C33" s="1224"/>
      <c r="D33" s="1224"/>
      <c r="E33" s="1224"/>
      <c r="F33" s="1224"/>
      <c r="G33" s="1224"/>
      <c r="H33" s="1224"/>
      <c r="I33" s="1224"/>
      <c r="J33" s="1224"/>
      <c r="K33" s="1224"/>
      <c r="L33" s="1224"/>
      <c r="M33" s="1224"/>
      <c r="N33" s="1224"/>
      <c r="O33" s="1224"/>
      <c r="P33" s="1224"/>
      <c r="Q33" s="1224"/>
    </row>
    <row r="34" spans="1:17" s="155" customFormat="1">
      <c r="A34" s="154" t="s">
        <v>119</v>
      </c>
      <c r="B34" s="739" t="s">
        <v>1701</v>
      </c>
    </row>
    <row r="35" spans="1:17" s="155" customFormat="1">
      <c r="A35" s="154" t="s">
        <v>120</v>
      </c>
      <c r="B35" s="155" t="s">
        <v>1280</v>
      </c>
    </row>
    <row r="36" spans="1:17" s="155" customFormat="1">
      <c r="A36" s="154" t="s">
        <v>1551</v>
      </c>
      <c r="B36" s="155" t="s">
        <v>724</v>
      </c>
    </row>
    <row r="37" spans="1:17">
      <c r="A37" s="140"/>
    </row>
    <row r="38" spans="1:17">
      <c r="A38" s="140"/>
    </row>
    <row r="39" spans="1:17">
      <c r="A39" s="140"/>
    </row>
  </sheetData>
  <mergeCells count="72">
    <mergeCell ref="I26:K27"/>
    <mergeCell ref="B27:E27"/>
    <mergeCell ref="F26:H27"/>
    <mergeCell ref="B24:E24"/>
    <mergeCell ref="F24:H25"/>
    <mergeCell ref="A16:A17"/>
    <mergeCell ref="F16:H17"/>
    <mergeCell ref="I16:K17"/>
    <mergeCell ref="B17:E17"/>
    <mergeCell ref="A18:A19"/>
    <mergeCell ref="F18:H19"/>
    <mergeCell ref="I18:K19"/>
    <mergeCell ref="B19:E19"/>
    <mergeCell ref="B18:E18"/>
    <mergeCell ref="L18:Q19"/>
    <mergeCell ref="F22:H23"/>
    <mergeCell ref="B16:E16"/>
    <mergeCell ref="B20:E20"/>
    <mergeCell ref="F20:H21"/>
    <mergeCell ref="B21:E21"/>
    <mergeCell ref="I12:K13"/>
    <mergeCell ref="I22:K23"/>
    <mergeCell ref="I20:K21"/>
    <mergeCell ref="I14:K15"/>
    <mergeCell ref="I10:K11"/>
    <mergeCell ref="A10:A11"/>
    <mergeCell ref="F10:H11"/>
    <mergeCell ref="F12:H13"/>
    <mergeCell ref="A12:A13"/>
    <mergeCell ref="A14:A15"/>
    <mergeCell ref="B11:E11"/>
    <mergeCell ref="B13:E13"/>
    <mergeCell ref="B12:E12"/>
    <mergeCell ref="F14:H15"/>
    <mergeCell ref="B15:E15"/>
    <mergeCell ref="B14:E14"/>
    <mergeCell ref="B10:E10"/>
    <mergeCell ref="A6:Q7"/>
    <mergeCell ref="I9:K9"/>
    <mergeCell ref="A9:E9"/>
    <mergeCell ref="F9:H9"/>
    <mergeCell ref="A1:F1"/>
    <mergeCell ref="A2:E2"/>
    <mergeCell ref="A3:Q3"/>
    <mergeCell ref="D4:E4"/>
    <mergeCell ref="F4:Q4"/>
    <mergeCell ref="A20:A21"/>
    <mergeCell ref="A22:A23"/>
    <mergeCell ref="A28:A29"/>
    <mergeCell ref="B32:Q33"/>
    <mergeCell ref="B23:E23"/>
    <mergeCell ref="B30:Q30"/>
    <mergeCell ref="F28:H29"/>
    <mergeCell ref="I28:K29"/>
    <mergeCell ref="B29:E29"/>
    <mergeCell ref="B26:E26"/>
    <mergeCell ref="B28:E28"/>
    <mergeCell ref="A24:A25"/>
    <mergeCell ref="I24:K25"/>
    <mergeCell ref="B22:E22"/>
    <mergeCell ref="B25:E25"/>
    <mergeCell ref="A26:A27"/>
    <mergeCell ref="L28:Q29"/>
    <mergeCell ref="L26:Q27"/>
    <mergeCell ref="L24:Q25"/>
    <mergeCell ref="L22:Q23"/>
    <mergeCell ref="L20:Q21"/>
    <mergeCell ref="L12:Q13"/>
    <mergeCell ref="L10:Q11"/>
    <mergeCell ref="L9:Q9"/>
    <mergeCell ref="L14:Q15"/>
    <mergeCell ref="L16:Q17"/>
  </mergeCells>
  <phoneticPr fontId="2"/>
  <dataValidations count="2">
    <dataValidation type="list" showInputMessage="1" showErrorMessage="1" sqref="B11:E11 B27:E27 B13:E13 B15:E15 B17:E17 B19:E19 B21:E21 B23:E23 B25:E25 B29:E29" xr:uid="{00000000-0002-0000-1B00-000000000000}">
      <formula1>企業回答10</formula1>
    </dataValidation>
    <dataValidation type="list" showInputMessage="1" showErrorMessage="1" sqref="F10:H29" xr:uid="{00000000-0002-0000-1B00-000001000000}">
      <formula1>企業回答12</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5">
    <tabColor theme="9"/>
    <pageSetUpPr fitToPage="1"/>
  </sheetPr>
  <dimension ref="A1:T53"/>
  <sheetViews>
    <sheetView tabSelected="1" view="pageBreakPreview" zoomScaleNormal="100" zoomScaleSheetLayoutView="100" workbookViewId="0"/>
  </sheetViews>
  <sheetFormatPr defaultColWidth="9" defaultRowHeight="13"/>
  <cols>
    <col min="1" max="1" width="5.6328125" style="3" customWidth="1"/>
    <col min="2" max="18" width="5.08984375" style="3" customWidth="1"/>
    <col min="19" max="16384" width="9" style="3"/>
  </cols>
  <sheetData>
    <row r="1" spans="1:20" ht="15.75" customHeight="1">
      <c r="A1" s="943" t="str">
        <f>CONCATENATE("（様式-",INDEX(発注者入力シート!$B$32:$G$35,MATCH(発注者入力シート!M9,発注者入力シート!$C$32:$C$35,0),4),"）")</f>
        <v>（様式-５）</v>
      </c>
      <c r="B1" s="943"/>
      <c r="C1" s="943"/>
      <c r="D1" s="943"/>
      <c r="E1" s="943"/>
      <c r="F1" s="943"/>
      <c r="Q1" s="834" t="s">
        <v>1640</v>
      </c>
      <c r="R1" s="6"/>
      <c r="S1" s="3" t="s">
        <v>429</v>
      </c>
    </row>
    <row r="2" spans="1:20" ht="15.75" customHeight="1">
      <c r="A2" s="943" t="str">
        <f>CONCATENATE("評価項目",INDEX(発注者入力シート!$B$32:$G$35,MATCH(発注者入力シート!M9,発注者入力シート!$C$32:$C$35,0),5),"-",INDEX(発注者入力シート!$B$32:$G$35,MATCH(発注者入力シート!M9,発注者入力シート!$C$32:$C$35,0),6))</f>
        <v>評価項目（２）-①</v>
      </c>
      <c r="B2" s="943"/>
      <c r="C2" s="943"/>
      <c r="D2" s="943"/>
      <c r="E2" s="943"/>
      <c r="S2" s="3" t="s">
        <v>430</v>
      </c>
    </row>
    <row r="3" spans="1:20" ht="15.75" customHeight="1">
      <c r="A3" s="1206" t="s">
        <v>113</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A4" s="142"/>
      <c r="B4" s="142"/>
      <c r="C4" s="142"/>
      <c r="D4" s="142"/>
      <c r="E4" s="142"/>
      <c r="F4" s="142"/>
      <c r="G4" s="142"/>
      <c r="H4" s="142"/>
      <c r="I4" s="142"/>
      <c r="J4" s="142"/>
      <c r="K4" s="142"/>
      <c r="L4" s="142"/>
      <c r="M4" s="142"/>
      <c r="N4" s="142"/>
      <c r="O4" s="142"/>
      <c r="P4" s="142"/>
      <c r="Q4" s="142"/>
      <c r="R4" s="142"/>
      <c r="S4" s="102"/>
      <c r="T4" s="3" t="s">
        <v>432</v>
      </c>
    </row>
    <row r="5" spans="1:20" ht="15.75" customHeight="1">
      <c r="D5" s="1203" t="s">
        <v>888</v>
      </c>
      <c r="E5" s="1203"/>
      <c r="F5" s="1202" t="str">
        <f>IF(企業入力シート!C5="","",企業入力シート!C5)</f>
        <v>○○共同企業体</v>
      </c>
      <c r="G5" s="1202"/>
      <c r="H5" s="1202"/>
      <c r="I5" s="1202"/>
      <c r="J5" s="1202"/>
      <c r="K5" s="1202"/>
      <c r="L5" s="1202"/>
      <c r="M5" s="1202"/>
      <c r="N5" s="1202"/>
      <c r="O5" s="1202"/>
      <c r="P5" s="1202"/>
      <c r="Q5" s="1202"/>
      <c r="R5" s="2"/>
    </row>
    <row r="6" spans="1:20" ht="15.75" customHeight="1">
      <c r="S6" s="3" t="s">
        <v>433</v>
      </c>
    </row>
    <row r="7" spans="1:20" ht="15.75" customHeight="1">
      <c r="S7" s="104"/>
      <c r="T7" s="3" t="s">
        <v>434</v>
      </c>
    </row>
    <row r="8" spans="1:20" ht="15.75" customHeight="1">
      <c r="A8" s="782" t="s">
        <v>274</v>
      </c>
      <c r="B8" s="258" t="s">
        <v>618</v>
      </c>
      <c r="C8" s="115"/>
      <c r="D8" s="115"/>
      <c r="E8" s="115"/>
      <c r="F8" s="115"/>
      <c r="G8" s="115"/>
      <c r="H8" s="115"/>
      <c r="I8" s="115"/>
      <c r="J8" s="115"/>
      <c r="K8" s="115"/>
      <c r="L8" s="115"/>
      <c r="M8" s="115"/>
      <c r="N8" s="115"/>
      <c r="O8" s="115"/>
      <c r="P8" s="115"/>
      <c r="Q8" s="115"/>
      <c r="S8" s="105"/>
      <c r="T8" s="3" t="s">
        <v>432</v>
      </c>
    </row>
    <row r="9" spans="1:20" ht="15.75" customHeight="1">
      <c r="A9" s="1245" t="s">
        <v>38</v>
      </c>
      <c r="B9" s="1246"/>
      <c r="C9" s="1246"/>
      <c r="D9" s="1246"/>
      <c r="E9" s="1246"/>
      <c r="F9" s="1245" t="s">
        <v>619</v>
      </c>
      <c r="G9" s="1246"/>
      <c r="H9" s="1246"/>
      <c r="I9" s="1246"/>
      <c r="J9" s="1246"/>
      <c r="K9" s="1247"/>
      <c r="L9" s="1246" t="s">
        <v>39</v>
      </c>
      <c r="M9" s="1246"/>
      <c r="N9" s="1246"/>
      <c r="O9" s="1246"/>
      <c r="P9" s="1246"/>
      <c r="Q9" s="1247"/>
      <c r="R9" s="81"/>
    </row>
    <row r="10" spans="1:20" ht="15.75" customHeight="1">
      <c r="A10" s="1248"/>
      <c r="B10" s="1249"/>
      <c r="C10" s="1249"/>
      <c r="D10" s="1249"/>
      <c r="E10" s="1249"/>
      <c r="F10" s="1248"/>
      <c r="G10" s="1249"/>
      <c r="H10" s="1249"/>
      <c r="I10" s="1249"/>
      <c r="J10" s="1249"/>
      <c r="K10" s="1250"/>
      <c r="L10" s="1249" t="s">
        <v>6</v>
      </c>
      <c r="M10" s="1249"/>
      <c r="N10" s="1249"/>
      <c r="O10" s="1249"/>
      <c r="P10" s="1249"/>
      <c r="Q10" s="1250"/>
      <c r="R10" s="81"/>
      <c r="S10" s="109" t="s">
        <v>435</v>
      </c>
    </row>
    <row r="11" spans="1:20" ht="15.75" customHeight="1">
      <c r="A11" s="1251" t="s">
        <v>8</v>
      </c>
      <c r="B11" s="1558" t="str">
        <f>IF(企業入力シート!C25="","",企業入力シート!C25)</f>
        <v/>
      </c>
      <c r="C11" s="1559"/>
      <c r="D11" s="1559"/>
      <c r="E11" s="1560"/>
      <c r="F11" s="1347"/>
      <c r="G11" s="1569"/>
      <c r="H11" s="1569"/>
      <c r="I11" s="1569"/>
      <c r="J11" s="1566" t="s">
        <v>182</v>
      </c>
      <c r="K11" s="1247"/>
      <c r="L11" s="1196"/>
      <c r="M11" s="1564"/>
      <c r="N11" s="1564"/>
      <c r="O11" s="1564"/>
      <c r="P11" s="1564"/>
      <c r="Q11" s="1197"/>
      <c r="R11" s="81"/>
      <c r="S11" s="109" t="s">
        <v>436</v>
      </c>
    </row>
    <row r="12" spans="1:20" ht="15.75" customHeight="1">
      <c r="A12" s="1251"/>
      <c r="B12" s="1561"/>
      <c r="C12" s="1562"/>
      <c r="D12" s="1562"/>
      <c r="E12" s="1563"/>
      <c r="F12" s="1229"/>
      <c r="G12" s="1227"/>
      <c r="H12" s="1227"/>
      <c r="I12" s="1227"/>
      <c r="J12" s="1567"/>
      <c r="K12" s="1250"/>
      <c r="L12" s="1200"/>
      <c r="M12" s="1565"/>
      <c r="N12" s="1565"/>
      <c r="O12" s="1565"/>
      <c r="P12" s="1565"/>
      <c r="Q12" s="1201"/>
      <c r="R12" s="81"/>
    </row>
    <row r="13" spans="1:20" ht="15.75" customHeight="1">
      <c r="A13" s="1245" t="s">
        <v>9</v>
      </c>
      <c r="B13" s="1558" t="str">
        <f>IF(企業入力シート!C26="","",企業入力シート!C26)</f>
        <v/>
      </c>
      <c r="C13" s="1559"/>
      <c r="D13" s="1559"/>
      <c r="E13" s="1560"/>
      <c r="F13" s="1347"/>
      <c r="G13" s="1569"/>
      <c r="H13" s="1569"/>
      <c r="I13" s="1569"/>
      <c r="J13" s="1566" t="s">
        <v>182</v>
      </c>
      <c r="K13" s="1247"/>
      <c r="L13" s="1196"/>
      <c r="M13" s="1564"/>
      <c r="N13" s="1564"/>
      <c r="O13" s="1564"/>
      <c r="P13" s="1564"/>
      <c r="Q13" s="1197"/>
      <c r="R13" s="81"/>
    </row>
    <row r="14" spans="1:20" ht="15.75" customHeight="1">
      <c r="A14" s="1248"/>
      <c r="B14" s="1561"/>
      <c r="C14" s="1562"/>
      <c r="D14" s="1562"/>
      <c r="E14" s="1563"/>
      <c r="F14" s="1229"/>
      <c r="G14" s="1227"/>
      <c r="H14" s="1227"/>
      <c r="I14" s="1227"/>
      <c r="J14" s="1567"/>
      <c r="K14" s="1250"/>
      <c r="L14" s="1200"/>
      <c r="M14" s="1565"/>
      <c r="N14" s="1565"/>
      <c r="O14" s="1565"/>
      <c r="P14" s="1565"/>
      <c r="Q14" s="1201"/>
      <c r="R14" s="81"/>
    </row>
    <row r="15" spans="1:20" ht="15.75" customHeight="1">
      <c r="A15" s="1251" t="s">
        <v>10</v>
      </c>
      <c r="B15" s="1558" t="str">
        <f>IF(企業入力シート!C27="","",企業入力シート!C27)</f>
        <v/>
      </c>
      <c r="C15" s="1559"/>
      <c r="D15" s="1559"/>
      <c r="E15" s="1560"/>
      <c r="F15" s="1347"/>
      <c r="G15" s="1569"/>
      <c r="H15" s="1569"/>
      <c r="I15" s="1569"/>
      <c r="J15" s="1566" t="s">
        <v>182</v>
      </c>
      <c r="K15" s="1247"/>
      <c r="L15" s="1196"/>
      <c r="M15" s="1564"/>
      <c r="N15" s="1564"/>
      <c r="O15" s="1564"/>
      <c r="P15" s="1564"/>
      <c r="Q15" s="1197"/>
      <c r="R15" s="81"/>
    </row>
    <row r="16" spans="1:20" ht="15.75" customHeight="1">
      <c r="A16" s="1248"/>
      <c r="B16" s="1561"/>
      <c r="C16" s="1562"/>
      <c r="D16" s="1562"/>
      <c r="E16" s="1563"/>
      <c r="F16" s="1229"/>
      <c r="G16" s="1227"/>
      <c r="H16" s="1227"/>
      <c r="I16" s="1227"/>
      <c r="J16" s="1567"/>
      <c r="K16" s="1250"/>
      <c r="L16" s="1200"/>
      <c r="M16" s="1565"/>
      <c r="N16" s="1565"/>
      <c r="O16" s="1565"/>
      <c r="P16" s="1565"/>
      <c r="Q16" s="1201"/>
      <c r="R16" s="81"/>
    </row>
    <row r="17" spans="1:20" s="155" customFormat="1" ht="13.5" thickBot="1">
      <c r="A17" s="154" t="s">
        <v>108</v>
      </c>
      <c r="B17" s="1568" t="s">
        <v>150</v>
      </c>
      <c r="C17" s="1568"/>
      <c r="D17" s="1568"/>
      <c r="E17" s="1568"/>
      <c r="F17" s="1568"/>
      <c r="G17" s="1568"/>
      <c r="H17" s="1568"/>
      <c r="I17" s="1568"/>
      <c r="J17" s="1568"/>
      <c r="K17" s="1568"/>
      <c r="L17" s="1568"/>
      <c r="M17" s="1568"/>
      <c r="N17" s="1568"/>
      <c r="O17" s="1568"/>
      <c r="P17" s="1568"/>
      <c r="Q17" s="1568"/>
      <c r="R17" s="165"/>
      <c r="S17" s="385" t="s">
        <v>1702</v>
      </c>
    </row>
    <row r="18" spans="1:20" s="155" customFormat="1" ht="13.5" thickBot="1">
      <c r="A18" s="154"/>
      <c r="B18" s="1304"/>
      <c r="C18" s="1304"/>
      <c r="D18" s="1304"/>
      <c r="E18" s="1304"/>
      <c r="F18" s="1304"/>
      <c r="G18" s="1304"/>
      <c r="H18" s="1304"/>
      <c r="I18" s="1304"/>
      <c r="J18" s="1304"/>
      <c r="K18" s="1304"/>
      <c r="L18" s="1304"/>
      <c r="M18" s="1304"/>
      <c r="N18" s="1304"/>
      <c r="O18" s="1304"/>
      <c r="P18" s="1304"/>
      <c r="Q18" s="1304"/>
      <c r="R18" s="165"/>
      <c r="S18" s="1556" t="s">
        <v>1695</v>
      </c>
      <c r="T18" s="1557"/>
    </row>
    <row r="19" spans="1:20" s="155" customFormat="1">
      <c r="A19" s="154" t="s">
        <v>149</v>
      </c>
      <c r="B19" s="1570" t="str">
        <f>CONCATENATE("「継続学習制度（CPDS）学習履歴証明書」は、",S18,"から入札公告日前日時点（令和",(YEAR(発注者入力シート!H7)-2018),"年",MONTH(発注者入力シート!H7),"月",DAY(発注者入力シート!H7),"日時点）までに取得している保有CPDSユニットが確認できるものを添付すること。")</f>
        <v>「継続学習制度（CPDS）学習履歴証明書」は、令和２年度から入札公告日前日時点（令和8年9月24日時点）までに取得している保有CPDSユニットが確認できるものを添付すること。</v>
      </c>
      <c r="C19" s="1570"/>
      <c r="D19" s="1570"/>
      <c r="E19" s="1570"/>
      <c r="F19" s="1570"/>
      <c r="G19" s="1570"/>
      <c r="H19" s="1570"/>
      <c r="I19" s="1570"/>
      <c r="J19" s="1570"/>
      <c r="K19" s="1570"/>
      <c r="L19" s="1570"/>
      <c r="M19" s="1570"/>
      <c r="N19" s="1570"/>
      <c r="O19" s="1570"/>
      <c r="P19" s="1570"/>
      <c r="Q19" s="1570"/>
      <c r="R19" s="165"/>
    </row>
    <row r="20" spans="1:20" s="155" customFormat="1">
      <c r="A20" s="154"/>
      <c r="B20" s="1570"/>
      <c r="C20" s="1570"/>
      <c r="D20" s="1570"/>
      <c r="E20" s="1570"/>
      <c r="F20" s="1570"/>
      <c r="G20" s="1570"/>
      <c r="H20" s="1570"/>
      <c r="I20" s="1570"/>
      <c r="J20" s="1570"/>
      <c r="K20" s="1570"/>
      <c r="L20" s="1570"/>
      <c r="M20" s="1570"/>
      <c r="N20" s="1570"/>
      <c r="O20" s="1570"/>
      <c r="P20" s="1570"/>
      <c r="Q20" s="1570"/>
      <c r="R20" s="165"/>
    </row>
    <row r="21" spans="1:20" s="155" customFormat="1">
      <c r="A21" s="154" t="s">
        <v>146</v>
      </c>
      <c r="B21" s="1304" t="s">
        <v>564</v>
      </c>
      <c r="C21" s="1304"/>
      <c r="D21" s="1304"/>
      <c r="E21" s="1304"/>
      <c r="F21" s="1304"/>
      <c r="G21" s="1304"/>
      <c r="H21" s="1304"/>
      <c r="I21" s="1304"/>
      <c r="J21" s="1304"/>
      <c r="K21" s="1304"/>
      <c r="L21" s="1304"/>
      <c r="M21" s="1304"/>
      <c r="N21" s="1304"/>
      <c r="O21" s="1304"/>
      <c r="P21" s="1304"/>
      <c r="Q21" s="1304"/>
      <c r="R21" s="165"/>
    </row>
    <row r="22" spans="1:20" s="155" customFormat="1">
      <c r="A22" s="154"/>
      <c r="B22" s="1304"/>
      <c r="C22" s="1304"/>
      <c r="D22" s="1304"/>
      <c r="E22" s="1304"/>
      <c r="F22" s="1304"/>
      <c r="G22" s="1304"/>
      <c r="H22" s="1304"/>
      <c r="I22" s="1304"/>
      <c r="J22" s="1304"/>
      <c r="K22" s="1304"/>
      <c r="L22" s="1304"/>
      <c r="M22" s="1304"/>
      <c r="N22" s="1304"/>
      <c r="O22" s="1304"/>
      <c r="P22" s="1304"/>
      <c r="Q22" s="1304"/>
      <c r="R22" s="165"/>
    </row>
    <row r="23" spans="1:20" s="155" customFormat="1">
      <c r="A23" s="154" t="s">
        <v>148</v>
      </c>
      <c r="B23" s="155" t="s">
        <v>147</v>
      </c>
    </row>
    <row r="24" spans="1:20" ht="15.75" customHeight="1"/>
    <row r="25" spans="1:20" ht="15.75" customHeight="1"/>
    <row r="26" spans="1:20" ht="15.75" customHeight="1"/>
    <row r="27" spans="1:20" ht="15.75" customHeight="1"/>
    <row r="28" spans="1:20" ht="15.75" customHeight="1">
      <c r="R28" s="2"/>
    </row>
    <row r="29" spans="1:20" ht="15.75" customHeight="1"/>
    <row r="30" spans="1:20" ht="15.75" customHeight="1">
      <c r="R30" s="2"/>
    </row>
    <row r="31" spans="1:20" ht="15.75" customHeight="1"/>
    <row r="32" spans="1:20" ht="15.75" customHeight="1">
      <c r="R32" s="2"/>
    </row>
    <row r="33" spans="1:18" ht="15.75" customHeight="1"/>
    <row r="34" spans="1:18" ht="15.75" customHeight="1">
      <c r="R34" s="2"/>
    </row>
    <row r="35" spans="1:18" ht="15.75" customHeight="1"/>
    <row r="36" spans="1:18" ht="15.75" customHeight="1"/>
    <row r="37" spans="1:18" s="155" customFormat="1">
      <c r="A37" s="165"/>
      <c r="B37" s="165"/>
      <c r="C37" s="165"/>
      <c r="D37" s="165"/>
      <c r="E37" s="165"/>
      <c r="F37" s="165"/>
      <c r="G37" s="165"/>
      <c r="H37" s="165"/>
      <c r="I37" s="165"/>
      <c r="J37" s="165"/>
      <c r="K37" s="165"/>
      <c r="L37" s="165"/>
      <c r="M37" s="165"/>
      <c r="N37" s="165"/>
      <c r="O37" s="165"/>
      <c r="P37" s="165"/>
      <c r="Q37" s="165"/>
      <c r="R37" s="165"/>
    </row>
    <row r="38" spans="1:18" s="155" customFormat="1">
      <c r="A38" s="165"/>
      <c r="B38" s="165"/>
      <c r="C38" s="165"/>
      <c r="D38" s="165"/>
      <c r="E38" s="165"/>
      <c r="F38" s="165"/>
      <c r="G38" s="165"/>
      <c r="H38" s="165"/>
      <c r="I38" s="165"/>
      <c r="J38" s="165"/>
      <c r="K38" s="165"/>
      <c r="L38" s="165"/>
      <c r="M38" s="165"/>
      <c r="N38" s="165"/>
      <c r="O38" s="165"/>
      <c r="P38" s="165"/>
      <c r="Q38" s="165"/>
      <c r="R38" s="165"/>
    </row>
    <row r="39" spans="1:18" s="155" customFormat="1">
      <c r="A39" s="165"/>
      <c r="B39" s="165"/>
      <c r="C39" s="165"/>
      <c r="D39" s="165"/>
      <c r="E39" s="165"/>
      <c r="F39" s="165"/>
      <c r="G39" s="165"/>
      <c r="H39" s="165"/>
      <c r="I39" s="165"/>
      <c r="J39" s="165"/>
      <c r="K39" s="165"/>
      <c r="L39" s="165"/>
      <c r="M39" s="165"/>
      <c r="N39" s="165"/>
      <c r="O39" s="165"/>
      <c r="P39" s="165"/>
      <c r="Q39" s="165"/>
    </row>
    <row r="40" spans="1:18" s="155" customFormat="1">
      <c r="A40" s="165"/>
      <c r="B40" s="165"/>
      <c r="C40" s="165"/>
      <c r="D40" s="165"/>
      <c r="E40" s="165"/>
      <c r="F40" s="165"/>
      <c r="G40" s="165"/>
      <c r="H40" s="165"/>
      <c r="I40" s="165"/>
      <c r="J40" s="165"/>
      <c r="K40" s="165"/>
      <c r="L40" s="165"/>
      <c r="M40" s="165"/>
      <c r="N40" s="165"/>
      <c r="O40" s="165"/>
      <c r="P40" s="165"/>
      <c r="Q40" s="165"/>
    </row>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row r="53" ht="15.75" customHeight="1"/>
  </sheetData>
  <mergeCells count="28">
    <mergeCell ref="D5:E5"/>
    <mergeCell ref="B17:Q18"/>
    <mergeCell ref="B21:Q22"/>
    <mergeCell ref="F13:I14"/>
    <mergeCell ref="F15:I16"/>
    <mergeCell ref="L11:Q12"/>
    <mergeCell ref="L13:Q14"/>
    <mergeCell ref="J11:K12"/>
    <mergeCell ref="J13:K14"/>
    <mergeCell ref="F11:I12"/>
    <mergeCell ref="B11:E12"/>
    <mergeCell ref="B19:Q20"/>
    <mergeCell ref="S18:T18"/>
    <mergeCell ref="A1:F1"/>
    <mergeCell ref="A2:E2"/>
    <mergeCell ref="B13:E14"/>
    <mergeCell ref="B15:E16"/>
    <mergeCell ref="L15:Q16"/>
    <mergeCell ref="A3:Q3"/>
    <mergeCell ref="A9:E10"/>
    <mergeCell ref="F9:K10"/>
    <mergeCell ref="L9:Q9"/>
    <mergeCell ref="L10:Q10"/>
    <mergeCell ref="A11:A12"/>
    <mergeCell ref="A13:A14"/>
    <mergeCell ref="A15:A16"/>
    <mergeCell ref="F5:Q5"/>
    <mergeCell ref="J15:K16"/>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6">
    <tabColor theme="9"/>
    <pageSetUpPr fitToPage="1"/>
  </sheetPr>
  <dimension ref="A1:T58"/>
  <sheetViews>
    <sheetView view="pageBreakPreview" zoomScaleNormal="100" zoomScaleSheetLayoutView="100" workbookViewId="0">
      <selection activeCell="V10" sqref="V10"/>
    </sheetView>
  </sheetViews>
  <sheetFormatPr defaultColWidth="9" defaultRowHeight="13"/>
  <cols>
    <col min="1" max="7" width="5.08984375" style="3" customWidth="1"/>
    <col min="8" max="11" width="5.26953125" style="3" customWidth="1"/>
    <col min="12" max="14" width="6.36328125" style="3" customWidth="1"/>
    <col min="15" max="18" width="5.26953125" style="3" customWidth="1"/>
    <col min="19" max="16384" width="9" style="3"/>
  </cols>
  <sheetData>
    <row r="1" spans="1:20" ht="15.75" customHeight="1">
      <c r="A1" s="943" t="e">
        <f>CONCATENATE("（様式-",INDEX(発注者入力シート!$B$32:$G$35,MATCH(発注者入力シート!M6,発注者入力シート!$C$32:$C$35,0),4),"）")</f>
        <v>#N/A</v>
      </c>
      <c r="B1" s="943"/>
      <c r="C1" s="943"/>
      <c r="D1" s="943"/>
      <c r="E1" s="943"/>
      <c r="F1" s="943"/>
      <c r="Q1" s="834" t="s">
        <v>1640</v>
      </c>
      <c r="R1" s="6"/>
      <c r="S1" s="3" t="s">
        <v>429</v>
      </c>
    </row>
    <row r="2" spans="1:20" ht="15.75" customHeight="1">
      <c r="A2" s="943" t="e">
        <f>CONCATENATE("評価項目",INDEX(発注者入力シート!$B$32:$G$35,MATCH(発注者入力シート!M6,発注者入力シート!$C$32:$C$35,0),5),"-",INDEX(発注者入力シート!$B$32:$G$35,MATCH(発注者入力シート!M6,発注者入力シート!$C$32:$C$35,0),6))</f>
        <v>#N/A</v>
      </c>
      <c r="B2" s="943"/>
      <c r="C2" s="943"/>
      <c r="D2" s="943"/>
      <c r="E2" s="943"/>
      <c r="F2" s="2"/>
      <c r="G2" s="2"/>
      <c r="S2" s="3" t="s">
        <v>430</v>
      </c>
    </row>
    <row r="3" spans="1:20" ht="15.75" customHeight="1">
      <c r="S3" s="107"/>
      <c r="T3" s="3" t="s">
        <v>437</v>
      </c>
    </row>
    <row r="4" spans="1:20" ht="15.75" customHeight="1">
      <c r="A4" s="1206" t="s">
        <v>40</v>
      </c>
      <c r="B4" s="1206"/>
      <c r="C4" s="1206"/>
      <c r="D4" s="1206"/>
      <c r="E4" s="1206"/>
      <c r="F4" s="1206"/>
      <c r="G4" s="1206"/>
      <c r="H4" s="1206"/>
      <c r="I4" s="1206"/>
      <c r="J4" s="1206"/>
      <c r="K4" s="1206"/>
      <c r="L4" s="1206"/>
      <c r="M4" s="1206"/>
      <c r="N4" s="1206"/>
      <c r="O4" s="1206"/>
      <c r="P4" s="1206"/>
      <c r="Q4" s="1206"/>
      <c r="R4" s="142"/>
      <c r="S4" s="102"/>
      <c r="T4" s="3" t="s">
        <v>547</v>
      </c>
    </row>
    <row r="5" spans="1:20" ht="15.75" customHeight="1">
      <c r="A5" s="142"/>
      <c r="B5" s="142"/>
      <c r="C5" s="142"/>
      <c r="D5" s="142"/>
      <c r="E5" s="142"/>
      <c r="F5" s="142"/>
      <c r="G5" s="142"/>
      <c r="H5" s="142"/>
      <c r="I5" s="142"/>
      <c r="J5" s="142"/>
      <c r="K5" s="142"/>
      <c r="L5" s="142"/>
      <c r="M5" s="142"/>
      <c r="N5" s="142"/>
      <c r="O5" s="142"/>
      <c r="P5" s="142"/>
      <c r="Q5" s="142"/>
      <c r="R5" s="142"/>
    </row>
    <row r="6" spans="1:20" ht="15.75" customHeight="1">
      <c r="D6" s="1203" t="s">
        <v>888</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S7" s="104"/>
      <c r="T7" s="3" t="s">
        <v>434</v>
      </c>
    </row>
    <row r="8" spans="1:20" ht="15.75" customHeight="1">
      <c r="A8" s="157" t="s">
        <v>218</v>
      </c>
      <c r="B8" s="157"/>
      <c r="C8" s="157"/>
      <c r="D8" s="157"/>
      <c r="E8" s="157"/>
      <c r="F8" s="157"/>
      <c r="G8" s="157"/>
      <c r="H8" s="157"/>
      <c r="I8" s="157"/>
      <c r="J8" s="157"/>
      <c r="K8" s="157"/>
      <c r="L8" s="157"/>
      <c r="M8" s="157"/>
      <c r="N8" s="157"/>
      <c r="O8" s="157"/>
      <c r="P8" s="157"/>
      <c r="Q8" s="157"/>
      <c r="R8" s="2"/>
      <c r="S8" s="105"/>
      <c r="T8" s="3" t="s">
        <v>432</v>
      </c>
    </row>
    <row r="9" spans="1:20" ht="15.75" customHeight="1">
      <c r="A9" s="155"/>
      <c r="B9" s="1584" t="s">
        <v>799</v>
      </c>
      <c r="C9" s="1584"/>
      <c r="D9" s="1584"/>
      <c r="E9" s="1584"/>
      <c r="F9" s="1584"/>
      <c r="G9" s="1584"/>
      <c r="H9" s="1584"/>
      <c r="I9" s="1584"/>
      <c r="J9" s="1584"/>
      <c r="K9" s="1584"/>
      <c r="L9" s="1584"/>
      <c r="M9" s="1585"/>
      <c r="N9" s="1585"/>
      <c r="O9" s="1585"/>
      <c r="P9" s="1585"/>
      <c r="Q9" s="1585"/>
      <c r="R9" s="2"/>
    </row>
    <row r="10" spans="1:20" ht="20.149999999999999" customHeight="1">
      <c r="A10" s="1228" t="s">
        <v>38</v>
      </c>
      <c r="B10" s="1228"/>
      <c r="C10" s="1228"/>
      <c r="D10" s="1228"/>
      <c r="E10" s="1228"/>
      <c r="F10" s="1245" t="s">
        <v>621</v>
      </c>
      <c r="G10" s="1246"/>
      <c r="H10" s="1246"/>
      <c r="I10" s="1247"/>
      <c r="J10" s="1578" t="s">
        <v>1703</v>
      </c>
      <c r="K10" s="1579"/>
      <c r="L10" s="1580"/>
      <c r="M10" s="117"/>
      <c r="P10" s="81"/>
      <c r="S10" s="109" t="s">
        <v>435</v>
      </c>
    </row>
    <row r="11" spans="1:20" ht="20.149999999999999" customHeight="1">
      <c r="A11" s="1228"/>
      <c r="B11" s="1228"/>
      <c r="C11" s="1228"/>
      <c r="D11" s="1228"/>
      <c r="E11" s="1228"/>
      <c r="F11" s="1248"/>
      <c r="G11" s="1249"/>
      <c r="H11" s="1249"/>
      <c r="I11" s="1250"/>
      <c r="J11" s="1581"/>
      <c r="K11" s="1582"/>
      <c r="L11" s="1583"/>
      <c r="M11" s="117"/>
      <c r="P11" s="81"/>
      <c r="S11" s="109" t="s">
        <v>436</v>
      </c>
    </row>
    <row r="12" spans="1:20" ht="15.75" customHeight="1">
      <c r="A12" s="1245" t="s">
        <v>8</v>
      </c>
      <c r="B12" s="1558" t="str">
        <f>IF(企業入力シート!C25="","",企業入力シート!C25)</f>
        <v/>
      </c>
      <c r="C12" s="1559"/>
      <c r="D12" s="1559"/>
      <c r="E12" s="1560"/>
      <c r="F12" s="1572"/>
      <c r="G12" s="1573"/>
      <c r="H12" s="1573"/>
      <c r="I12" s="1574"/>
      <c r="J12" s="1548"/>
      <c r="K12" s="1549"/>
      <c r="L12" s="1550"/>
      <c r="M12" s="366"/>
      <c r="N12" s="147"/>
      <c r="O12" s="147"/>
      <c r="P12" s="200"/>
      <c r="S12" s="109" t="s">
        <v>961</v>
      </c>
    </row>
    <row r="13" spans="1:20" ht="15.75" customHeight="1">
      <c r="A13" s="1248"/>
      <c r="B13" s="1561"/>
      <c r="C13" s="1562"/>
      <c r="D13" s="1562"/>
      <c r="E13" s="1563"/>
      <c r="F13" s="1575"/>
      <c r="G13" s="1576"/>
      <c r="H13" s="1576"/>
      <c r="I13" s="1577"/>
      <c r="J13" s="1551"/>
      <c r="K13" s="1552"/>
      <c r="L13" s="1553"/>
      <c r="M13" s="366"/>
      <c r="N13" s="147"/>
      <c r="O13" s="147"/>
      <c r="P13" s="200"/>
    </row>
    <row r="14" spans="1:20" ht="15.75" customHeight="1">
      <c r="A14" s="1251" t="s">
        <v>9</v>
      </c>
      <c r="B14" s="1558" t="str">
        <f>IF(企業入力シート!C26="","",企業入力シート!C26)</f>
        <v/>
      </c>
      <c r="C14" s="1559"/>
      <c r="D14" s="1559"/>
      <c r="E14" s="1560"/>
      <c r="F14" s="1572"/>
      <c r="G14" s="1573"/>
      <c r="H14" s="1573"/>
      <c r="I14" s="1574"/>
      <c r="J14" s="1548"/>
      <c r="K14" s="1549"/>
      <c r="L14" s="1550"/>
      <c r="M14" s="366"/>
      <c r="N14" s="147"/>
      <c r="O14" s="147"/>
      <c r="P14" s="200"/>
    </row>
    <row r="15" spans="1:20" ht="15.75" customHeight="1">
      <c r="A15" s="1251"/>
      <c r="B15" s="1561"/>
      <c r="C15" s="1562"/>
      <c r="D15" s="1562"/>
      <c r="E15" s="1563"/>
      <c r="F15" s="1575"/>
      <c r="G15" s="1576"/>
      <c r="H15" s="1576"/>
      <c r="I15" s="1577"/>
      <c r="J15" s="1551"/>
      <c r="K15" s="1552"/>
      <c r="L15" s="1553"/>
      <c r="M15" s="366"/>
      <c r="N15" s="147"/>
      <c r="O15" s="147"/>
      <c r="P15" s="200"/>
    </row>
    <row r="16" spans="1:20" ht="15.75" customHeight="1">
      <c r="A16" s="1245" t="s">
        <v>10</v>
      </c>
      <c r="B16" s="1558" t="str">
        <f>IF(企業入力シート!C27="","",企業入力シート!C27)</f>
        <v/>
      </c>
      <c r="C16" s="1559"/>
      <c r="D16" s="1559"/>
      <c r="E16" s="1560"/>
      <c r="F16" s="1572"/>
      <c r="G16" s="1573"/>
      <c r="H16" s="1573"/>
      <c r="I16" s="1574"/>
      <c r="J16" s="1548"/>
      <c r="K16" s="1549"/>
      <c r="L16" s="1550"/>
      <c r="M16" s="366"/>
      <c r="N16" s="147"/>
      <c r="O16" s="147"/>
      <c r="P16" s="200"/>
    </row>
    <row r="17" spans="1:18" ht="15.75" customHeight="1">
      <c r="A17" s="1248"/>
      <c r="B17" s="1561"/>
      <c r="C17" s="1562"/>
      <c r="D17" s="1562"/>
      <c r="E17" s="1563"/>
      <c r="F17" s="1575"/>
      <c r="G17" s="1576"/>
      <c r="H17" s="1576"/>
      <c r="I17" s="1577"/>
      <c r="J17" s="1551"/>
      <c r="K17" s="1552"/>
      <c r="L17" s="1553"/>
      <c r="M17" s="366"/>
      <c r="N17" s="147"/>
      <c r="O17" s="147"/>
      <c r="P17" s="200"/>
    </row>
    <row r="18" spans="1:18" s="155" customFormat="1">
      <c r="A18" s="154" t="s">
        <v>108</v>
      </c>
      <c r="B18" s="739" t="s">
        <v>1776</v>
      </c>
    </row>
    <row r="19" spans="1:18" s="155" customFormat="1">
      <c r="A19" s="154" t="s">
        <v>109</v>
      </c>
      <c r="B19" s="1571" t="str">
        <f>CONCATENATE("資格は入札公告日前日時点（令和",(YEAR(発注者入力シート!H7)-2018),"年",MONTH(発注者入力シート!H7),"月",DAY(発注者入力シート!H7),"日時点）で保有する資格とする。")</f>
        <v>資格は入札公告日前日時点（令和8年9月24日時点）で保有する資格とする。</v>
      </c>
      <c r="C19" s="1571"/>
      <c r="D19" s="1571"/>
      <c r="E19" s="1571"/>
      <c r="F19" s="1571"/>
      <c r="G19" s="1571"/>
      <c r="H19" s="1571"/>
      <c r="I19" s="1571"/>
      <c r="J19" s="1571"/>
      <c r="K19" s="1571"/>
      <c r="L19" s="1571"/>
      <c r="M19" s="1571"/>
      <c r="N19" s="1571"/>
      <c r="O19" s="1571"/>
      <c r="P19" s="1571"/>
      <c r="Q19" s="1571"/>
      <c r="R19" s="157"/>
    </row>
    <row r="20" spans="1:18" s="155" customFormat="1" ht="13" customHeight="1">
      <c r="A20" s="154" t="s">
        <v>110</v>
      </c>
      <c r="B20" s="1304" t="s">
        <v>564</v>
      </c>
      <c r="C20" s="1304"/>
      <c r="D20" s="1304"/>
      <c r="E20" s="1304"/>
      <c r="F20" s="1304"/>
      <c r="G20" s="1304"/>
      <c r="H20" s="1304"/>
      <c r="I20" s="1304"/>
      <c r="J20" s="1304"/>
      <c r="K20" s="1304"/>
      <c r="L20" s="1304"/>
      <c r="M20" s="1304"/>
      <c r="N20" s="1304"/>
      <c r="O20" s="1304"/>
      <c r="P20" s="1304"/>
      <c r="Q20" s="1304"/>
      <c r="R20" s="165"/>
    </row>
    <row r="21" spans="1:18" s="155" customFormat="1">
      <c r="A21" s="259"/>
      <c r="B21" s="1304"/>
      <c r="C21" s="1304"/>
      <c r="D21" s="1304"/>
      <c r="E21" s="1304"/>
      <c r="F21" s="1304"/>
      <c r="G21" s="1304"/>
      <c r="H21" s="1304"/>
      <c r="I21" s="1304"/>
      <c r="J21" s="1304"/>
      <c r="K21" s="1304"/>
      <c r="L21" s="1304"/>
      <c r="M21" s="1304"/>
      <c r="N21" s="1304"/>
      <c r="O21" s="1304"/>
      <c r="P21" s="1304"/>
      <c r="Q21" s="1304"/>
      <c r="R21" s="165"/>
    </row>
    <row r="22" spans="1:18" s="155" customFormat="1">
      <c r="A22" s="154" t="s">
        <v>119</v>
      </c>
      <c r="B22" s="155" t="s">
        <v>118</v>
      </c>
    </row>
    <row r="23" spans="1:18" ht="15.75" customHeight="1">
      <c r="A23" s="140"/>
    </row>
    <row r="24" spans="1:18" ht="15.75" customHeight="1"/>
    <row r="25" spans="1:18" ht="15.75" customHeight="1"/>
    <row r="26" spans="1:18" ht="15.75" customHeight="1"/>
    <row r="27" spans="1:18" ht="15.75" customHeight="1"/>
    <row r="28" spans="1:18" ht="15.75" customHeight="1">
      <c r="A28" s="338"/>
    </row>
    <row r="29" spans="1:18" ht="15.75" customHeight="1">
      <c r="R29" s="2"/>
    </row>
    <row r="30" spans="1:18" ht="15.75" customHeight="1"/>
    <row r="31" spans="1:18" ht="15.75" customHeight="1">
      <c r="R31" s="2"/>
    </row>
    <row r="32" spans="1:18" ht="15.75" customHeight="1"/>
    <row r="33" spans="1:18" ht="15.75" customHeight="1">
      <c r="R33" s="2"/>
    </row>
    <row r="34" spans="1:18" s="155" customFormat="1" ht="13.5" customHeight="1">
      <c r="A34" s="165"/>
      <c r="B34" s="165"/>
      <c r="C34" s="165"/>
      <c r="D34" s="165"/>
      <c r="E34" s="165"/>
      <c r="F34" s="165"/>
      <c r="G34" s="165"/>
      <c r="H34" s="165"/>
      <c r="I34" s="165"/>
      <c r="J34" s="165"/>
      <c r="K34" s="165"/>
      <c r="L34" s="165"/>
      <c r="M34" s="165"/>
      <c r="N34" s="165"/>
      <c r="O34" s="165"/>
      <c r="P34" s="165"/>
      <c r="Q34" s="165"/>
    </row>
    <row r="35" spans="1:18" s="155" customFormat="1">
      <c r="A35" s="165"/>
      <c r="B35" s="165"/>
      <c r="C35" s="165"/>
      <c r="D35" s="165"/>
      <c r="E35" s="165"/>
      <c r="F35" s="165"/>
      <c r="G35" s="165"/>
      <c r="H35" s="165"/>
      <c r="I35" s="165"/>
      <c r="J35" s="165"/>
      <c r="K35" s="165"/>
      <c r="L35" s="165"/>
      <c r="M35" s="165"/>
      <c r="N35" s="165"/>
      <c r="O35" s="165"/>
      <c r="P35" s="165"/>
      <c r="Q35" s="165"/>
      <c r="R35" s="157"/>
    </row>
    <row r="36" spans="1:18" s="155" customFormat="1" ht="13.5" customHeight="1">
      <c r="A36" s="165"/>
      <c r="B36" s="165"/>
      <c r="C36" s="165"/>
      <c r="D36" s="165"/>
      <c r="E36" s="165"/>
      <c r="F36" s="165"/>
      <c r="G36" s="165"/>
      <c r="H36" s="165"/>
      <c r="I36" s="165"/>
      <c r="J36" s="165"/>
      <c r="K36" s="165"/>
      <c r="L36" s="165"/>
      <c r="M36" s="165"/>
      <c r="N36" s="165"/>
      <c r="O36" s="165"/>
      <c r="P36" s="165"/>
      <c r="Q36" s="165"/>
    </row>
    <row r="37" spans="1:18" s="155" customFormat="1">
      <c r="A37" s="165"/>
      <c r="B37" s="165"/>
      <c r="C37" s="165"/>
      <c r="D37" s="165"/>
      <c r="E37" s="165"/>
      <c r="F37" s="165"/>
      <c r="G37" s="165"/>
      <c r="H37" s="165"/>
      <c r="I37" s="165"/>
      <c r="J37" s="165"/>
      <c r="K37" s="165"/>
      <c r="L37" s="165"/>
      <c r="M37" s="165"/>
      <c r="N37" s="165"/>
      <c r="O37" s="165"/>
      <c r="P37" s="165"/>
      <c r="Q37" s="165"/>
      <c r="R37" s="165"/>
    </row>
    <row r="38" spans="1:18" ht="15.75" customHeight="1">
      <c r="R38" s="161"/>
    </row>
    <row r="39" spans="1:18" ht="15.75" customHeight="1">
      <c r="R39" s="161"/>
    </row>
    <row r="40" spans="1:18" ht="15.75" customHeight="1">
      <c r="R40" s="161"/>
    </row>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sheetData>
  <mergeCells count="23">
    <mergeCell ref="A12:A13"/>
    <mergeCell ref="A14:A15"/>
    <mergeCell ref="A16:A17"/>
    <mergeCell ref="B12:E13"/>
    <mergeCell ref="A1:F1"/>
    <mergeCell ref="A2:E2"/>
    <mergeCell ref="B14:E15"/>
    <mergeCell ref="B16:E17"/>
    <mergeCell ref="A4:Q4"/>
    <mergeCell ref="A10:E11"/>
    <mergeCell ref="J10:L11"/>
    <mergeCell ref="F10:I11"/>
    <mergeCell ref="B9:Q9"/>
    <mergeCell ref="D6:E6"/>
    <mergeCell ref="F6:Q6"/>
    <mergeCell ref="B20:Q21"/>
    <mergeCell ref="B19:Q19"/>
    <mergeCell ref="J12:L13"/>
    <mergeCell ref="J14:L15"/>
    <mergeCell ref="J16:L17"/>
    <mergeCell ref="F12:I13"/>
    <mergeCell ref="F14:I15"/>
    <mergeCell ref="F16:I17"/>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tabColor theme="9"/>
  </sheetPr>
  <dimension ref="A1:Z233"/>
  <sheetViews>
    <sheetView tabSelected="1" view="pageBreakPreview" zoomScale="98" zoomScaleNormal="100" zoomScaleSheetLayoutView="98" workbookViewId="0"/>
  </sheetViews>
  <sheetFormatPr defaultColWidth="9" defaultRowHeight="13"/>
  <cols>
    <col min="1" max="5" width="5.08984375" style="3" customWidth="1"/>
    <col min="6" max="20" width="4.453125" style="3" customWidth="1"/>
    <col min="21" max="21" width="12.36328125" style="3" customWidth="1"/>
    <col min="22" max="16384" width="9" style="3"/>
  </cols>
  <sheetData>
    <row r="1" spans="1:22">
      <c r="A1" s="943" t="str">
        <f>CONCATENATE("（様式-",INDEX(発注者入力シート!$B$32:$G$35,MATCH(発注者入力シート!M7,発注者入力シート!$C$32:$C$35,0),4),"）")</f>
        <v>（様式-６）</v>
      </c>
      <c r="B1" s="943"/>
      <c r="C1" s="943"/>
      <c r="D1" s="943"/>
      <c r="E1" s="943"/>
      <c r="F1" s="943"/>
      <c r="S1" s="834" t="s">
        <v>1643</v>
      </c>
      <c r="T1" s="6"/>
      <c r="U1" s="3" t="s">
        <v>429</v>
      </c>
    </row>
    <row r="2" spans="1:22">
      <c r="A2" s="943" t="str">
        <f>CONCATENATE("評価項目",INDEX(発注者入力シート!$B$32:$G$35,MATCH(発注者入力シート!M7,発注者入力シート!$C$32:$C$35,0),5),"-",INDEX(発注者入力シート!$B$32:$G$35,MATCH(発注者入力シート!M7,発注者入力シート!$C$32:$C$35,0),6))</f>
        <v>評価項目（２）-②</v>
      </c>
      <c r="B2" s="943"/>
      <c r="C2" s="943"/>
      <c r="D2" s="943"/>
      <c r="E2" s="943"/>
      <c r="Q2" s="1379" t="str">
        <f>IF(INDEX(発注者入力シート!$B$20:$G$47,MATCH(発注者入力シート!M7,発注者入力シート!$C$20:$C$47,0),3)="","",INDEX(発注者入力シート!$B$20:$G$47,MATCH(発注者入力シート!M7,発注者入力シート!$C$20:$C$47,0),3))</f>
        <v/>
      </c>
      <c r="R2" s="1379"/>
      <c r="S2" s="1379"/>
      <c r="T2" s="81"/>
      <c r="U2" s="3" t="s">
        <v>430</v>
      </c>
    </row>
    <row r="3" spans="1:22" ht="14">
      <c r="A3" s="1206" t="s">
        <v>511</v>
      </c>
      <c r="B3" s="1206"/>
      <c r="C3" s="1206"/>
      <c r="D3" s="1206"/>
      <c r="E3" s="1206"/>
      <c r="F3" s="1206"/>
      <c r="G3" s="1206"/>
      <c r="H3" s="1206"/>
      <c r="I3" s="1206"/>
      <c r="J3" s="1206"/>
      <c r="K3" s="1206"/>
      <c r="L3" s="1206"/>
      <c r="M3" s="1206"/>
      <c r="N3" s="1206"/>
      <c r="O3" s="1206"/>
      <c r="P3" s="1206"/>
      <c r="Q3" s="1206"/>
      <c r="R3" s="1206"/>
      <c r="S3" s="1206"/>
      <c r="T3" s="142"/>
      <c r="U3" s="107"/>
      <c r="V3" s="3" t="s">
        <v>437</v>
      </c>
    </row>
    <row r="4" spans="1:22">
      <c r="A4" s="3" t="s">
        <v>171</v>
      </c>
      <c r="D4" s="1203" t="s">
        <v>889</v>
      </c>
      <c r="E4" s="1203"/>
      <c r="F4" s="1202" t="str">
        <f>IF(企業入力シート!C5="","",企業入力シート!C5)</f>
        <v>○○共同企業体</v>
      </c>
      <c r="G4" s="1202"/>
      <c r="H4" s="1202"/>
      <c r="I4" s="1202"/>
      <c r="J4" s="1202"/>
      <c r="K4" s="1202"/>
      <c r="L4" s="1202"/>
      <c r="M4" s="1202"/>
      <c r="N4" s="1202"/>
      <c r="O4" s="1202"/>
      <c r="P4" s="1202"/>
      <c r="Q4" s="1202"/>
      <c r="R4" s="1202"/>
      <c r="S4" s="1202"/>
      <c r="T4" s="2"/>
      <c r="U4" s="102"/>
      <c r="V4" s="3" t="s">
        <v>547</v>
      </c>
    </row>
    <row r="6" spans="1:22" ht="13.5" customHeight="1">
      <c r="A6" s="1388" t="s">
        <v>1554</v>
      </c>
      <c r="B6" s="1628" t="s">
        <v>1555</v>
      </c>
      <c r="C6" s="1628"/>
      <c r="D6" s="1628"/>
      <c r="E6" s="1628"/>
      <c r="F6" s="1499" t="s">
        <v>1870</v>
      </c>
      <c r="G6" s="1499"/>
      <c r="H6" s="1499"/>
      <c r="I6" s="1499"/>
      <c r="J6" s="1499"/>
      <c r="K6" s="1499"/>
      <c r="L6" s="1499"/>
      <c r="M6" s="1499"/>
      <c r="N6" s="1499"/>
      <c r="O6" s="1499"/>
      <c r="P6" s="1499"/>
      <c r="Q6" s="1499"/>
      <c r="R6" s="1499"/>
      <c r="S6" s="1499"/>
      <c r="T6" s="2"/>
      <c r="U6" s="3" t="s">
        <v>433</v>
      </c>
    </row>
    <row r="7" spans="1:22">
      <c r="A7" s="1389"/>
      <c r="B7" s="1628"/>
      <c r="C7" s="1628"/>
      <c r="D7" s="1628"/>
      <c r="E7" s="1628"/>
      <c r="F7" s="1499"/>
      <c r="G7" s="1499"/>
      <c r="H7" s="1499"/>
      <c r="I7" s="1499"/>
      <c r="J7" s="1499"/>
      <c r="K7" s="1499"/>
      <c r="L7" s="1499"/>
      <c r="M7" s="1499"/>
      <c r="N7" s="1499"/>
      <c r="O7" s="1499"/>
      <c r="P7" s="1499"/>
      <c r="Q7" s="1499"/>
      <c r="R7" s="1499"/>
      <c r="S7" s="1499"/>
      <c r="T7" s="2"/>
      <c r="U7" s="104"/>
      <c r="V7" s="3" t="s">
        <v>434</v>
      </c>
    </row>
    <row r="8" spans="1:22" ht="13.5" customHeight="1">
      <c r="A8" s="1389"/>
      <c r="B8" s="1228" t="s">
        <v>1556</v>
      </c>
      <c r="C8" s="1228"/>
      <c r="D8" s="1228"/>
      <c r="E8" s="1228"/>
      <c r="F8" s="1499" t="s">
        <v>1866</v>
      </c>
      <c r="G8" s="1499"/>
      <c r="H8" s="1499"/>
      <c r="I8" s="1499"/>
      <c r="J8" s="1499"/>
      <c r="K8" s="1499"/>
      <c r="L8" s="1499"/>
      <c r="M8" s="1499"/>
      <c r="N8" s="1499"/>
      <c r="O8" s="1499"/>
      <c r="P8" s="1499"/>
      <c r="Q8" s="1499"/>
      <c r="R8" s="1499"/>
      <c r="S8" s="1499"/>
      <c r="U8" s="105"/>
      <c r="V8" s="3" t="s">
        <v>432</v>
      </c>
    </row>
    <row r="9" spans="1:22">
      <c r="A9" s="1389"/>
      <c r="B9" s="1228"/>
      <c r="C9" s="1228"/>
      <c r="D9" s="1228"/>
      <c r="E9" s="1228"/>
      <c r="F9" s="1499"/>
      <c r="G9" s="1499"/>
      <c r="H9" s="1499"/>
      <c r="I9" s="1499"/>
      <c r="J9" s="1499"/>
      <c r="K9" s="1499"/>
      <c r="L9" s="1499"/>
      <c r="M9" s="1499"/>
      <c r="N9" s="1499"/>
      <c r="O9" s="1499"/>
      <c r="P9" s="1499"/>
      <c r="Q9" s="1499"/>
      <c r="R9" s="1499"/>
      <c r="S9" s="1499"/>
      <c r="U9" s="158"/>
      <c r="V9" s="3" t="s">
        <v>439</v>
      </c>
    </row>
    <row r="10" spans="1:22">
      <c r="A10" s="1389"/>
      <c r="B10" s="1228"/>
      <c r="C10" s="1228"/>
      <c r="D10" s="1228"/>
      <c r="E10" s="1228"/>
      <c r="F10" s="1499"/>
      <c r="G10" s="1499"/>
      <c r="H10" s="1499"/>
      <c r="I10" s="1499"/>
      <c r="J10" s="1499"/>
      <c r="K10" s="1499"/>
      <c r="L10" s="1499"/>
      <c r="M10" s="1499"/>
      <c r="N10" s="1499"/>
      <c r="O10" s="1499"/>
      <c r="P10" s="1499"/>
      <c r="Q10" s="1499"/>
      <c r="R10" s="1499"/>
      <c r="S10" s="1499"/>
      <c r="T10" s="81"/>
    </row>
    <row r="11" spans="1:22" ht="13.5" customHeight="1">
      <c r="A11" s="1389"/>
      <c r="B11" s="1445" t="s">
        <v>167</v>
      </c>
      <c r="C11" s="1445"/>
      <c r="D11" s="1445"/>
      <c r="E11" s="1445"/>
      <c r="F11" s="1500" t="str">
        <f>INDEX(発注者入力シート!$AX$3:$BC$31,MATCH(発注者入力シート!$AY$2,発注者入力シート!$AZ$3:$AZ$31,0),4)</f>
        <v>電気工事、維持修繕工事</v>
      </c>
      <c r="G11" s="1500"/>
      <c r="H11" s="1500"/>
      <c r="I11" s="1500"/>
      <c r="J11" s="1500"/>
      <c r="K11" s="1500"/>
      <c r="L11" s="1500"/>
      <c r="M11" s="1500"/>
      <c r="N11" s="1500"/>
      <c r="O11" s="1500"/>
      <c r="P11" s="1500"/>
      <c r="Q11" s="1500"/>
      <c r="R11" s="1500"/>
      <c r="S11" s="1500"/>
      <c r="T11" s="81"/>
      <c r="U11" s="109" t="s">
        <v>435</v>
      </c>
    </row>
    <row r="12" spans="1:22" ht="13.5" customHeight="1">
      <c r="A12" s="1390"/>
      <c r="B12" s="1445" t="s">
        <v>232</v>
      </c>
      <c r="C12" s="1445"/>
      <c r="D12" s="1445"/>
      <c r="E12" s="1445"/>
      <c r="F12" s="1500" t="str">
        <f>INDEX(発注者入力シート!$AX$3:$BC$31,MATCH(発注者入力シート!$AY$2,発注者入力シート!$AZ$3:$AZ$31,0),5)</f>
        <v>電気工事</v>
      </c>
      <c r="G12" s="1500"/>
      <c r="H12" s="1500"/>
      <c r="I12" s="1500"/>
      <c r="J12" s="1500"/>
      <c r="K12" s="1500"/>
      <c r="L12" s="1500"/>
      <c r="M12" s="1500"/>
      <c r="N12" s="1500"/>
      <c r="O12" s="1500"/>
      <c r="P12" s="1500"/>
      <c r="Q12" s="1500"/>
      <c r="R12" s="1500"/>
      <c r="S12" s="1500"/>
      <c r="T12" s="81"/>
      <c r="U12" s="109" t="s">
        <v>436</v>
      </c>
    </row>
    <row r="13" spans="1:22">
      <c r="A13" s="1334" t="s">
        <v>42</v>
      </c>
      <c r="B13" s="1334"/>
      <c r="C13" s="1334"/>
      <c r="D13" s="1334"/>
      <c r="E13" s="1334"/>
      <c r="F13" s="781" t="s">
        <v>183</v>
      </c>
      <c r="G13" s="1625" t="str">
        <f>IF(企業入力シート!C25="","",企業入力シート!C25)</f>
        <v/>
      </c>
      <c r="H13" s="1626"/>
      <c r="I13" s="1626"/>
      <c r="J13" s="1626"/>
      <c r="K13" s="1626"/>
      <c r="L13" s="1627"/>
      <c r="M13" s="117"/>
      <c r="T13" s="81"/>
      <c r="U13" s="109" t="s">
        <v>961</v>
      </c>
    </row>
    <row r="14" spans="1:22">
      <c r="A14" s="1270" t="s">
        <v>1007</v>
      </c>
      <c r="B14" s="1302"/>
      <c r="C14" s="1302"/>
      <c r="D14" s="1302"/>
      <c r="E14" s="1271"/>
      <c r="F14" s="1270" t="s">
        <v>1010</v>
      </c>
      <c r="G14" s="1302"/>
      <c r="H14" s="1302"/>
      <c r="I14" s="1302"/>
      <c r="J14" s="1302"/>
      <c r="K14" s="1302"/>
      <c r="L14" s="1302"/>
      <c r="M14" s="1228" t="s">
        <v>1011</v>
      </c>
      <c r="N14" s="1228"/>
      <c r="O14" s="1228"/>
      <c r="P14" s="1228"/>
      <c r="Q14" s="1228"/>
      <c r="R14" s="1228"/>
      <c r="S14" s="1228"/>
      <c r="T14" s="81"/>
    </row>
    <row r="15" spans="1:22" ht="13.5" customHeight="1">
      <c r="A15" s="1388" t="s">
        <v>30</v>
      </c>
      <c r="B15" s="1245" t="s">
        <v>31</v>
      </c>
      <c r="C15" s="1246"/>
      <c r="D15" s="1246"/>
      <c r="E15" s="1247"/>
      <c r="F15" s="1207"/>
      <c r="G15" s="1208"/>
      <c r="H15" s="1208"/>
      <c r="I15" s="1208"/>
      <c r="J15" s="1208"/>
      <c r="K15" s="1208"/>
      <c r="L15" s="1209"/>
      <c r="M15" s="1207"/>
      <c r="N15" s="1208"/>
      <c r="O15" s="1208"/>
      <c r="P15" s="1208"/>
      <c r="Q15" s="1208"/>
      <c r="R15" s="1208"/>
      <c r="S15" s="1209"/>
      <c r="T15" s="81"/>
    </row>
    <row r="16" spans="1:22">
      <c r="A16" s="1389"/>
      <c r="B16" s="1251"/>
      <c r="C16" s="936"/>
      <c r="D16" s="936"/>
      <c r="E16" s="1252"/>
      <c r="F16" s="1210"/>
      <c r="G16" s="1211"/>
      <c r="H16" s="1211"/>
      <c r="I16" s="1211"/>
      <c r="J16" s="1211"/>
      <c r="K16" s="1211"/>
      <c r="L16" s="1212"/>
      <c r="M16" s="1210"/>
      <c r="N16" s="1211"/>
      <c r="O16" s="1211"/>
      <c r="P16" s="1211"/>
      <c r="Q16" s="1211"/>
      <c r="R16" s="1211"/>
      <c r="S16" s="1212"/>
      <c r="T16" s="196"/>
    </row>
    <row r="17" spans="1:26">
      <c r="A17" s="1389"/>
      <c r="B17" s="1251"/>
      <c r="C17" s="936"/>
      <c r="D17" s="936"/>
      <c r="E17" s="1252"/>
      <c r="F17" s="1210"/>
      <c r="G17" s="1211"/>
      <c r="H17" s="1211"/>
      <c r="I17" s="1211"/>
      <c r="J17" s="1211"/>
      <c r="K17" s="1211"/>
      <c r="L17" s="1212"/>
      <c r="M17" s="1210"/>
      <c r="N17" s="1211"/>
      <c r="O17" s="1211"/>
      <c r="P17" s="1211"/>
      <c r="Q17" s="1211"/>
      <c r="R17" s="1211"/>
      <c r="S17" s="1212"/>
      <c r="T17" s="196"/>
    </row>
    <row r="18" spans="1:26">
      <c r="A18" s="1389"/>
      <c r="B18" s="1248"/>
      <c r="C18" s="1249"/>
      <c r="D18" s="1249"/>
      <c r="E18" s="1250"/>
      <c r="F18" s="1213"/>
      <c r="G18" s="1214"/>
      <c r="H18" s="1214"/>
      <c r="I18" s="1214"/>
      <c r="J18" s="1214"/>
      <c r="K18" s="1214"/>
      <c r="L18" s="1215"/>
      <c r="M18" s="1213"/>
      <c r="N18" s="1214"/>
      <c r="O18" s="1214"/>
      <c r="P18" s="1214"/>
      <c r="Q18" s="1214"/>
      <c r="R18" s="1214"/>
      <c r="S18" s="1215"/>
      <c r="T18" s="196"/>
    </row>
    <row r="19" spans="1:26" ht="19.5" customHeight="1">
      <c r="A19" s="1389"/>
      <c r="B19" s="1248" t="s">
        <v>1501</v>
      </c>
      <c r="C19" s="1249"/>
      <c r="D19" s="1249"/>
      <c r="E19" s="1250"/>
      <c r="F19" s="1229"/>
      <c r="G19" s="1227"/>
      <c r="H19" s="1227"/>
      <c r="I19" s="1227"/>
      <c r="J19" s="1227"/>
      <c r="K19" s="1227"/>
      <c r="L19" s="1426"/>
      <c r="M19" s="1229"/>
      <c r="N19" s="1227"/>
      <c r="O19" s="1227"/>
      <c r="P19" s="1227"/>
      <c r="Q19" s="1227"/>
      <c r="R19" s="1227"/>
      <c r="S19" s="1426"/>
      <c r="T19" s="109"/>
      <c r="U19" s="109"/>
    </row>
    <row r="20" spans="1:26" ht="19.5" customHeight="1">
      <c r="A20" s="1389"/>
      <c r="B20" s="1270" t="s">
        <v>25</v>
      </c>
      <c r="C20" s="1302"/>
      <c r="D20" s="1302"/>
      <c r="E20" s="1271"/>
      <c r="F20" s="1572"/>
      <c r="G20" s="1573"/>
      <c r="H20" s="1573"/>
      <c r="I20" s="1573"/>
      <c r="J20" s="1573"/>
      <c r="K20" s="1573"/>
      <c r="L20" s="1574"/>
      <c r="M20" s="1572"/>
      <c r="N20" s="1573"/>
      <c r="O20" s="1573"/>
      <c r="P20" s="1573"/>
      <c r="Q20" s="1573"/>
      <c r="R20" s="1573"/>
      <c r="S20" s="1574"/>
      <c r="T20" s="3" t="s">
        <v>1439</v>
      </c>
      <c r="U20" s="3" t="s">
        <v>1440</v>
      </c>
    </row>
    <row r="21" spans="1:26">
      <c r="A21" s="1389"/>
      <c r="B21" s="1245" t="s">
        <v>32</v>
      </c>
      <c r="C21" s="1246"/>
      <c r="D21" s="1246"/>
      <c r="E21" s="1247"/>
      <c r="F21" s="1572"/>
      <c r="G21" s="1573"/>
      <c r="H21" s="1573"/>
      <c r="I21" s="1573"/>
      <c r="J21" s="1573"/>
      <c r="K21" s="1573"/>
      <c r="L21" s="1573"/>
      <c r="M21" s="1572"/>
      <c r="N21" s="1573"/>
      <c r="O21" s="1573"/>
      <c r="P21" s="1573"/>
      <c r="Q21" s="1573"/>
      <c r="R21" s="1573"/>
      <c r="S21" s="1574"/>
      <c r="T21" s="161"/>
    </row>
    <row r="22" spans="1:26">
      <c r="A22" s="1389"/>
      <c r="B22" s="1248"/>
      <c r="C22" s="1249"/>
      <c r="D22" s="1249"/>
      <c r="E22" s="1250"/>
      <c r="F22" s="1575"/>
      <c r="G22" s="1576"/>
      <c r="H22" s="1576"/>
      <c r="I22" s="1576"/>
      <c r="J22" s="1576"/>
      <c r="K22" s="1576"/>
      <c r="L22" s="1576"/>
      <c r="M22" s="1575"/>
      <c r="N22" s="1576"/>
      <c r="O22" s="1576"/>
      <c r="P22" s="1576"/>
      <c r="Q22" s="1576"/>
      <c r="R22" s="1576"/>
      <c r="S22" s="1577"/>
      <c r="T22" s="161"/>
      <c r="U22" s="427" t="s">
        <v>1276</v>
      </c>
    </row>
    <row r="23" spans="1:26" ht="19.5" customHeight="1">
      <c r="A23" s="1389"/>
      <c r="B23" s="1307" t="s">
        <v>1015</v>
      </c>
      <c r="C23" s="1308"/>
      <c r="D23" s="1308"/>
      <c r="E23" s="1309"/>
      <c r="F23" s="1416"/>
      <c r="G23" s="1417"/>
      <c r="H23" s="1417"/>
      <c r="I23" s="1417"/>
      <c r="J23" s="1417"/>
      <c r="K23" s="1417"/>
      <c r="L23" s="387" t="s">
        <v>1360</v>
      </c>
      <c r="M23" s="1416"/>
      <c r="N23" s="1417"/>
      <c r="O23" s="1417"/>
      <c r="P23" s="1417"/>
      <c r="Q23" s="1417"/>
      <c r="R23" s="1417"/>
      <c r="S23" s="387" t="s">
        <v>1361</v>
      </c>
      <c r="T23" s="81"/>
      <c r="U23" s="3" t="s">
        <v>1277</v>
      </c>
    </row>
    <row r="24" spans="1:26" ht="19.5" customHeight="1">
      <c r="A24" s="1389"/>
      <c r="B24" s="1422" t="s">
        <v>1283</v>
      </c>
      <c r="C24" s="1423"/>
      <c r="D24" s="1423"/>
      <c r="E24" s="148" t="s">
        <v>286</v>
      </c>
      <c r="F24" s="771"/>
      <c r="G24" s="268"/>
      <c r="H24" s="270" t="s">
        <v>537</v>
      </c>
      <c r="I24" s="268"/>
      <c r="J24" s="270" t="s">
        <v>540</v>
      </c>
      <c r="K24" s="268"/>
      <c r="L24" s="273" t="s">
        <v>538</v>
      </c>
      <c r="M24" s="771"/>
      <c r="N24" s="268"/>
      <c r="O24" s="270" t="s">
        <v>537</v>
      </c>
      <c r="P24" s="268"/>
      <c r="Q24" s="270" t="s">
        <v>540</v>
      </c>
      <c r="R24" s="268"/>
      <c r="S24" s="273" t="s">
        <v>538</v>
      </c>
      <c r="T24" s="198"/>
      <c r="U24" s="428">
        <v>46235</v>
      </c>
      <c r="V24" s="429" t="s">
        <v>1278</v>
      </c>
      <c r="Z24" s="3" t="s">
        <v>536</v>
      </c>
    </row>
    <row r="25" spans="1:26" ht="19.5" customHeight="1">
      <c r="A25" s="1389"/>
      <c r="B25" s="1424"/>
      <c r="C25" s="1425"/>
      <c r="D25" s="1425"/>
      <c r="E25" s="151" t="s">
        <v>287</v>
      </c>
      <c r="F25" s="772"/>
      <c r="G25" s="269"/>
      <c r="H25" s="271" t="s">
        <v>537</v>
      </c>
      <c r="I25" s="269"/>
      <c r="J25" s="271" t="s">
        <v>541</v>
      </c>
      <c r="K25" s="269"/>
      <c r="L25" s="274" t="s">
        <v>538</v>
      </c>
      <c r="M25" s="772"/>
      <c r="N25" s="269"/>
      <c r="O25" s="271" t="s">
        <v>537</v>
      </c>
      <c r="P25" s="269"/>
      <c r="Q25" s="271" t="s">
        <v>541</v>
      </c>
      <c r="R25" s="269"/>
      <c r="S25" s="274" t="s">
        <v>538</v>
      </c>
      <c r="T25" s="198"/>
      <c r="U25" s="3" t="s">
        <v>1279</v>
      </c>
      <c r="Z25" s="3" t="s">
        <v>1436</v>
      </c>
    </row>
    <row r="26" spans="1:26" ht="19.5" customHeight="1">
      <c r="A26" s="1389"/>
      <c r="B26" s="1245" t="s">
        <v>43</v>
      </c>
      <c r="C26" s="1246"/>
      <c r="D26" s="1246"/>
      <c r="E26" s="148" t="s">
        <v>286</v>
      </c>
      <c r="F26" s="773"/>
      <c r="G26" s="268"/>
      <c r="H26" s="270" t="s">
        <v>537</v>
      </c>
      <c r="I26" s="268"/>
      <c r="J26" s="270" t="s">
        <v>540</v>
      </c>
      <c r="K26" s="268"/>
      <c r="L26" s="273" t="s">
        <v>538</v>
      </c>
      <c r="M26" s="773"/>
      <c r="N26" s="268"/>
      <c r="O26" s="270" t="s">
        <v>537</v>
      </c>
      <c r="P26" s="268"/>
      <c r="Q26" s="270" t="s">
        <v>540</v>
      </c>
      <c r="R26" s="268"/>
      <c r="S26" s="273" t="s">
        <v>538</v>
      </c>
      <c r="T26" s="198"/>
      <c r="U26" s="430">
        <f>U24</f>
        <v>46235</v>
      </c>
    </row>
    <row r="27" spans="1:26" ht="19.5" customHeight="1">
      <c r="A27" s="1389"/>
      <c r="B27" s="1248"/>
      <c r="C27" s="1249"/>
      <c r="D27" s="1249"/>
      <c r="E27" s="151" t="s">
        <v>287</v>
      </c>
      <c r="F27" s="774"/>
      <c r="G27" s="269"/>
      <c r="H27" s="271" t="s">
        <v>537</v>
      </c>
      <c r="I27" s="269"/>
      <c r="J27" s="271" t="s">
        <v>541</v>
      </c>
      <c r="K27" s="269"/>
      <c r="L27" s="274" t="s">
        <v>538</v>
      </c>
      <c r="M27" s="774"/>
      <c r="N27" s="269"/>
      <c r="O27" s="271" t="s">
        <v>537</v>
      </c>
      <c r="P27" s="269"/>
      <c r="Q27" s="271" t="s">
        <v>541</v>
      </c>
      <c r="R27" s="269"/>
      <c r="S27" s="274" t="s">
        <v>538</v>
      </c>
      <c r="T27" s="198"/>
    </row>
    <row r="28" spans="1:26" ht="19.5" customHeight="1">
      <c r="A28" s="1389"/>
      <c r="B28" s="1270" t="s">
        <v>44</v>
      </c>
      <c r="C28" s="1302"/>
      <c r="D28" s="1302"/>
      <c r="E28" s="1271"/>
      <c r="F28" s="1622"/>
      <c r="G28" s="1623"/>
      <c r="H28" s="1623"/>
      <c r="I28" s="1623"/>
      <c r="J28" s="1623"/>
      <c r="K28" s="1623"/>
      <c r="L28" s="1624"/>
      <c r="M28" s="1622"/>
      <c r="N28" s="1623"/>
      <c r="O28" s="1623"/>
      <c r="P28" s="1623"/>
      <c r="Q28" s="1623"/>
      <c r="R28" s="1623"/>
      <c r="S28" s="1624"/>
      <c r="T28" s="199"/>
    </row>
    <row r="29" spans="1:26" ht="19.5" customHeight="1">
      <c r="A29" s="1389"/>
      <c r="B29" s="1245" t="s">
        <v>33</v>
      </c>
      <c r="C29" s="1246"/>
      <c r="D29" s="1246"/>
      <c r="E29" s="1247"/>
      <c r="F29" s="1598"/>
      <c r="G29" s="1599"/>
      <c r="H29" s="1599"/>
      <c r="I29" s="1599"/>
      <c r="J29" s="1599"/>
      <c r="K29" s="1599"/>
      <c r="L29" s="1600"/>
      <c r="M29" s="1598"/>
      <c r="N29" s="1599"/>
      <c r="O29" s="1599"/>
      <c r="P29" s="1599"/>
      <c r="Q29" s="1599"/>
      <c r="R29" s="1599"/>
      <c r="S29" s="1600"/>
      <c r="T29" s="81"/>
    </row>
    <row r="30" spans="1:26" ht="19.5" customHeight="1">
      <c r="A30" s="1389"/>
      <c r="B30" s="1407" t="s">
        <v>792</v>
      </c>
      <c r="C30" s="1408"/>
      <c r="D30" s="1408"/>
      <c r="E30" s="1409"/>
      <c r="F30" s="1598"/>
      <c r="G30" s="1599"/>
      <c r="H30" s="1599"/>
      <c r="I30" s="1599"/>
      <c r="J30" s="1599"/>
      <c r="K30" s="1599"/>
      <c r="L30" s="1600"/>
      <c r="M30" s="1598"/>
      <c r="N30" s="1599"/>
      <c r="O30" s="1599"/>
      <c r="P30" s="1599"/>
      <c r="Q30" s="1599"/>
      <c r="R30" s="1599"/>
      <c r="S30" s="1600"/>
      <c r="T30" s="81"/>
    </row>
    <row r="31" spans="1:26" ht="19.5" customHeight="1">
      <c r="A31" s="1389"/>
      <c r="B31" s="1590" t="s">
        <v>167</v>
      </c>
      <c r="C31" s="1590"/>
      <c r="D31" s="1590"/>
      <c r="E31" s="1590"/>
      <c r="F31" s="1401"/>
      <c r="G31" s="1402"/>
      <c r="H31" s="1402"/>
      <c r="I31" s="1402"/>
      <c r="J31" s="1402"/>
      <c r="K31" s="1402"/>
      <c r="L31" s="1403"/>
      <c r="M31" s="1401"/>
      <c r="N31" s="1402"/>
      <c r="O31" s="1402"/>
      <c r="P31" s="1402"/>
      <c r="Q31" s="1402"/>
      <c r="R31" s="1402"/>
      <c r="S31" s="1403"/>
      <c r="T31" s="81"/>
    </row>
    <row r="32" spans="1:26" ht="19.5" customHeight="1">
      <c r="A32" s="1390"/>
      <c r="B32" s="1590" t="s">
        <v>232</v>
      </c>
      <c r="C32" s="1590"/>
      <c r="D32" s="1590"/>
      <c r="E32" s="1590"/>
      <c r="F32" s="1401"/>
      <c r="G32" s="1402"/>
      <c r="H32" s="1402"/>
      <c r="I32" s="1402"/>
      <c r="J32" s="1402"/>
      <c r="K32" s="1402"/>
      <c r="L32" s="1403"/>
      <c r="M32" s="1401"/>
      <c r="N32" s="1402"/>
      <c r="O32" s="1402"/>
      <c r="P32" s="1402"/>
      <c r="Q32" s="1402"/>
      <c r="R32" s="1402"/>
      <c r="S32" s="1403"/>
      <c r="T32" s="81"/>
    </row>
    <row r="33" spans="1:20" ht="20.149999999999999" customHeight="1">
      <c r="A33" s="1270" t="s">
        <v>28</v>
      </c>
      <c r="B33" s="1302"/>
      <c r="C33" s="1302"/>
      <c r="D33" s="1302"/>
      <c r="E33" s="1271"/>
      <c r="F33" s="1380"/>
      <c r="G33" s="1381"/>
      <c r="H33" s="1381"/>
      <c r="I33" s="1381"/>
      <c r="J33" s="1381"/>
      <c r="K33" s="1381"/>
      <c r="L33" s="122" t="s">
        <v>180</v>
      </c>
      <c r="M33" s="1380"/>
      <c r="N33" s="1381"/>
      <c r="O33" s="1381"/>
      <c r="P33" s="1381"/>
      <c r="Q33" s="1381"/>
      <c r="R33" s="1381"/>
      <c r="S33" s="122" t="s">
        <v>180</v>
      </c>
    </row>
    <row r="34" spans="1:20">
      <c r="A34" s="1629" t="s">
        <v>34</v>
      </c>
      <c r="B34" s="1310" t="s">
        <v>35</v>
      </c>
      <c r="C34" s="1311"/>
      <c r="D34" s="1311"/>
      <c r="E34" s="1312"/>
      <c r="F34" s="1616"/>
      <c r="G34" s="1617"/>
      <c r="H34" s="1617"/>
      <c r="I34" s="1617"/>
      <c r="J34" s="1617"/>
      <c r="K34" s="1617"/>
      <c r="L34" s="1618"/>
      <c r="M34" s="1616"/>
      <c r="N34" s="1617"/>
      <c r="O34" s="1617"/>
      <c r="P34" s="1617"/>
      <c r="Q34" s="1617"/>
      <c r="R34" s="1617"/>
      <c r="S34" s="1618"/>
      <c r="T34" s="199"/>
    </row>
    <row r="35" spans="1:20">
      <c r="A35" s="1629"/>
      <c r="B35" s="1248" t="s">
        <v>36</v>
      </c>
      <c r="C35" s="1249"/>
      <c r="D35" s="1249"/>
      <c r="E35" s="1250"/>
      <c r="F35" s="1385"/>
      <c r="G35" s="1386"/>
      <c r="H35" s="1386"/>
      <c r="I35" s="1386"/>
      <c r="J35" s="1386"/>
      <c r="K35" s="1386"/>
      <c r="L35" s="1387"/>
      <c r="M35" s="1385"/>
      <c r="N35" s="1386"/>
      <c r="O35" s="1386"/>
      <c r="P35" s="1386"/>
      <c r="Q35" s="1386"/>
      <c r="R35" s="1386"/>
      <c r="S35" s="1387"/>
      <c r="T35" s="199"/>
    </row>
    <row r="36" spans="1:20">
      <c r="A36" s="1629"/>
      <c r="B36" s="1245" t="s">
        <v>37</v>
      </c>
      <c r="C36" s="1246"/>
      <c r="D36" s="1246"/>
      <c r="E36" s="1247"/>
      <c r="F36" s="1382"/>
      <c r="G36" s="1383"/>
      <c r="H36" s="1383"/>
      <c r="I36" s="1383"/>
      <c r="J36" s="1383"/>
      <c r="K36" s="1383"/>
      <c r="L36" s="1384"/>
      <c r="M36" s="1382"/>
      <c r="N36" s="1383"/>
      <c r="O36" s="1383"/>
      <c r="P36" s="1383"/>
      <c r="Q36" s="1383"/>
      <c r="R36" s="1383"/>
      <c r="S36" s="1384"/>
      <c r="T36" s="199"/>
    </row>
    <row r="37" spans="1:20">
      <c r="A37" s="1629"/>
      <c r="B37" s="1248"/>
      <c r="C37" s="1249"/>
      <c r="D37" s="1249"/>
      <c r="E37" s="1250"/>
      <c r="F37" s="1385"/>
      <c r="G37" s="1386"/>
      <c r="H37" s="1386"/>
      <c r="I37" s="1386"/>
      <c r="J37" s="1386"/>
      <c r="K37" s="1386"/>
      <c r="L37" s="1387"/>
      <c r="M37" s="1385"/>
      <c r="N37" s="1386"/>
      <c r="O37" s="1386"/>
      <c r="P37" s="1386"/>
      <c r="Q37" s="1386"/>
      <c r="R37" s="1386"/>
      <c r="S37" s="1387"/>
      <c r="T37" s="199"/>
    </row>
    <row r="38" spans="1:20">
      <c r="A38" s="1629"/>
      <c r="B38" s="1245"/>
      <c r="C38" s="1246"/>
      <c r="D38" s="1246"/>
      <c r="E38" s="1247"/>
      <c r="F38" s="1382"/>
      <c r="G38" s="1383"/>
      <c r="H38" s="1383"/>
      <c r="I38" s="1383"/>
      <c r="J38" s="1383"/>
      <c r="K38" s="1383"/>
      <c r="L38" s="1384"/>
      <c r="M38" s="1382"/>
      <c r="N38" s="1383"/>
      <c r="O38" s="1383"/>
      <c r="P38" s="1383"/>
      <c r="Q38" s="1383"/>
      <c r="R38" s="1383"/>
      <c r="S38" s="1384"/>
      <c r="T38" s="199"/>
    </row>
    <row r="39" spans="1:20">
      <c r="A39" s="1629"/>
      <c r="B39" s="1248"/>
      <c r="C39" s="1249"/>
      <c r="D39" s="1249"/>
      <c r="E39" s="1250"/>
      <c r="F39" s="1385"/>
      <c r="G39" s="1386"/>
      <c r="H39" s="1386"/>
      <c r="I39" s="1386"/>
      <c r="J39" s="1386"/>
      <c r="K39" s="1386"/>
      <c r="L39" s="1387"/>
      <c r="M39" s="1385"/>
      <c r="N39" s="1386"/>
      <c r="O39" s="1386"/>
      <c r="P39" s="1386"/>
      <c r="Q39" s="1386"/>
      <c r="R39" s="1386"/>
      <c r="S39" s="1387"/>
      <c r="T39" s="199"/>
    </row>
    <row r="40" spans="1:20">
      <c r="A40" s="1629"/>
      <c r="B40" s="1245"/>
      <c r="C40" s="1246"/>
      <c r="D40" s="1246"/>
      <c r="E40" s="1247"/>
      <c r="F40" s="1382"/>
      <c r="G40" s="1383"/>
      <c r="H40" s="1383"/>
      <c r="I40" s="1383"/>
      <c r="J40" s="1383"/>
      <c r="K40" s="1383"/>
      <c r="L40" s="1384"/>
      <c r="M40" s="1382"/>
      <c r="N40" s="1383"/>
      <c r="O40" s="1383"/>
      <c r="P40" s="1383"/>
      <c r="Q40" s="1383"/>
      <c r="R40" s="1383"/>
      <c r="S40" s="1384"/>
      <c r="T40" s="199"/>
    </row>
    <row r="41" spans="1:20">
      <c r="A41" s="1630"/>
      <c r="B41" s="1248"/>
      <c r="C41" s="1249"/>
      <c r="D41" s="1249"/>
      <c r="E41" s="1250"/>
      <c r="F41" s="1385"/>
      <c r="G41" s="1386"/>
      <c r="H41" s="1386"/>
      <c r="I41" s="1386"/>
      <c r="J41" s="1386"/>
      <c r="K41" s="1386"/>
      <c r="L41" s="1387"/>
      <c r="M41" s="1385"/>
      <c r="N41" s="1386"/>
      <c r="O41" s="1386"/>
      <c r="P41" s="1386"/>
      <c r="Q41" s="1386"/>
      <c r="R41" s="1386"/>
      <c r="S41" s="1387"/>
      <c r="T41" s="199"/>
    </row>
    <row r="42" spans="1:20">
      <c r="A42" s="765"/>
      <c r="B42" s="81"/>
      <c r="C42" s="81"/>
      <c r="D42" s="81"/>
      <c r="E42" s="81"/>
      <c r="F42" s="199"/>
      <c r="G42" s="199"/>
      <c r="H42" s="199"/>
      <c r="I42" s="199"/>
      <c r="J42" s="199"/>
      <c r="K42" s="199"/>
      <c r="L42" s="199"/>
      <c r="M42" s="199"/>
      <c r="N42" s="199"/>
      <c r="O42" s="199"/>
      <c r="P42" s="199"/>
      <c r="Q42" s="199"/>
      <c r="R42" s="199"/>
      <c r="S42" s="199"/>
      <c r="T42" s="199"/>
    </row>
    <row r="43" spans="1:20">
      <c r="A43" s="154" t="s">
        <v>1069</v>
      </c>
      <c r="B43" s="1224" t="s">
        <v>1441</v>
      </c>
      <c r="C43" s="1224"/>
      <c r="D43" s="1224"/>
      <c r="E43" s="1224"/>
      <c r="F43" s="1224"/>
      <c r="G43" s="1224"/>
      <c r="H43" s="1224"/>
      <c r="I43" s="1224"/>
      <c r="J43" s="1224"/>
      <c r="K43" s="1224"/>
      <c r="L43" s="1224"/>
      <c r="M43" s="1224"/>
      <c r="N43" s="1224"/>
      <c r="O43" s="1224"/>
      <c r="P43" s="1224"/>
      <c r="Q43" s="1224"/>
      <c r="R43" s="1224"/>
      <c r="S43" s="1224"/>
    </row>
    <row r="44" spans="1:20">
      <c r="A44" s="154"/>
      <c r="B44" s="1224"/>
      <c r="C44" s="1224"/>
      <c r="D44" s="1224"/>
      <c r="E44" s="1224"/>
      <c r="F44" s="1224"/>
      <c r="G44" s="1224"/>
      <c r="H44" s="1224"/>
      <c r="I44" s="1224"/>
      <c r="J44" s="1224"/>
      <c r="K44" s="1224"/>
      <c r="L44" s="1224"/>
      <c r="M44" s="1224"/>
      <c r="N44" s="1224"/>
      <c r="O44" s="1224"/>
      <c r="P44" s="1224"/>
      <c r="Q44" s="1224"/>
      <c r="R44" s="1224"/>
      <c r="S44" s="1224"/>
    </row>
    <row r="45" spans="1:20">
      <c r="A45" s="155"/>
      <c r="B45" s="259" t="s">
        <v>1070</v>
      </c>
      <c r="C45" s="1224" t="s">
        <v>1518</v>
      </c>
      <c r="D45" s="1224"/>
      <c r="E45" s="1224"/>
      <c r="F45" s="1224"/>
      <c r="G45" s="1224"/>
      <c r="H45" s="1224"/>
      <c r="I45" s="1224"/>
      <c r="J45" s="1224"/>
      <c r="K45" s="1224"/>
      <c r="L45" s="1224"/>
      <c r="M45" s="1224"/>
      <c r="N45" s="1224"/>
      <c r="O45" s="1224"/>
      <c r="P45" s="1224"/>
      <c r="Q45" s="1224"/>
      <c r="R45" s="1224"/>
      <c r="S45" s="1224"/>
    </row>
    <row r="46" spans="1:20" ht="13.5" customHeight="1">
      <c r="B46" s="259" t="s">
        <v>1071</v>
      </c>
      <c r="C46" s="1224" t="s">
        <v>1072</v>
      </c>
      <c r="D46" s="1224"/>
      <c r="E46" s="1224"/>
      <c r="F46" s="1224"/>
      <c r="G46" s="1224"/>
      <c r="H46" s="1224"/>
      <c r="I46" s="1224"/>
      <c r="J46" s="1224"/>
      <c r="K46" s="1224"/>
      <c r="L46" s="1224"/>
      <c r="M46" s="1224"/>
      <c r="N46" s="1224"/>
      <c r="O46" s="1224"/>
      <c r="P46" s="1224"/>
      <c r="Q46" s="1224"/>
      <c r="R46" s="1224"/>
      <c r="S46" s="1224"/>
      <c r="T46" s="390"/>
    </row>
    <row r="47" spans="1:20">
      <c r="B47" s="259"/>
      <c r="C47" s="1224"/>
      <c r="D47" s="1224"/>
      <c r="E47" s="1224"/>
      <c r="F47" s="1224"/>
      <c r="G47" s="1224"/>
      <c r="H47" s="1224"/>
      <c r="I47" s="1224"/>
      <c r="J47" s="1224"/>
      <c r="K47" s="1224"/>
      <c r="L47" s="1224"/>
      <c r="M47" s="1224"/>
      <c r="N47" s="1224"/>
      <c r="O47" s="1224"/>
      <c r="P47" s="1224"/>
      <c r="Q47" s="1224"/>
      <c r="R47" s="1224"/>
      <c r="S47" s="1224"/>
      <c r="T47" s="390"/>
    </row>
    <row r="48" spans="1:20">
      <c r="B48" s="259"/>
      <c r="C48" s="1224"/>
      <c r="D48" s="1224"/>
      <c r="E48" s="1224"/>
      <c r="F48" s="1224"/>
      <c r="G48" s="1224"/>
      <c r="H48" s="1224"/>
      <c r="I48" s="1224"/>
      <c r="J48" s="1224"/>
      <c r="K48" s="1224"/>
      <c r="L48" s="1224"/>
      <c r="M48" s="1224"/>
      <c r="N48" s="1224"/>
      <c r="O48" s="1224"/>
      <c r="P48" s="1224"/>
      <c r="Q48" s="1224"/>
      <c r="R48" s="1224"/>
      <c r="S48" s="1224"/>
      <c r="T48" s="390"/>
    </row>
    <row r="49" spans="2:20">
      <c r="C49" s="1224"/>
      <c r="D49" s="1224"/>
      <c r="E49" s="1224"/>
      <c r="F49" s="1224"/>
      <c r="G49" s="1224"/>
      <c r="H49" s="1224"/>
      <c r="I49" s="1224"/>
      <c r="J49" s="1224"/>
      <c r="K49" s="1224"/>
      <c r="L49" s="1224"/>
      <c r="M49" s="1224"/>
      <c r="N49" s="1224"/>
      <c r="O49" s="1224"/>
      <c r="P49" s="1224"/>
      <c r="Q49" s="1224"/>
      <c r="R49" s="1224"/>
      <c r="S49" s="1224"/>
    </row>
    <row r="50" spans="2:20" ht="13.5" customHeight="1">
      <c r="B50" s="259" t="s">
        <v>1073</v>
      </c>
      <c r="C50" s="1224" t="s">
        <v>1074</v>
      </c>
      <c r="D50" s="1224"/>
      <c r="E50" s="1224"/>
      <c r="F50" s="1224"/>
      <c r="G50" s="1224"/>
      <c r="H50" s="1224"/>
      <c r="I50" s="1224"/>
      <c r="J50" s="1224"/>
      <c r="K50" s="1224"/>
      <c r="L50" s="1224"/>
      <c r="M50" s="1224"/>
      <c r="N50" s="1224"/>
      <c r="O50" s="1224"/>
      <c r="P50" s="1224"/>
      <c r="Q50" s="1224"/>
      <c r="R50" s="1224"/>
      <c r="S50" s="1224"/>
      <c r="T50" s="390"/>
    </row>
    <row r="51" spans="2:20">
      <c r="B51" s="259" t="s">
        <v>1075</v>
      </c>
      <c r="C51" s="1427" t="s">
        <v>1076</v>
      </c>
      <c r="D51" s="1427"/>
      <c r="E51" s="1427"/>
      <c r="F51" s="1427"/>
      <c r="G51" s="1427"/>
      <c r="H51" s="1427"/>
      <c r="I51" s="1427"/>
      <c r="J51" s="1427"/>
      <c r="K51" s="1427"/>
      <c r="L51" s="1427"/>
      <c r="M51" s="1427"/>
      <c r="N51" s="1427"/>
      <c r="O51" s="1427"/>
      <c r="P51" s="1427"/>
      <c r="Q51" s="1427"/>
      <c r="R51" s="1427"/>
      <c r="S51" s="1427"/>
      <c r="T51" s="155"/>
    </row>
    <row r="52" spans="2:20">
      <c r="B52" s="259" t="s">
        <v>1077</v>
      </c>
      <c r="C52" s="1427" t="s">
        <v>1025</v>
      </c>
      <c r="D52" s="1427"/>
      <c r="E52" s="1427"/>
      <c r="F52" s="1427"/>
      <c r="G52" s="1427"/>
      <c r="H52" s="1427"/>
      <c r="I52" s="1427"/>
      <c r="J52" s="1427"/>
      <c r="K52" s="1427"/>
      <c r="L52" s="1427"/>
      <c r="M52" s="1427"/>
      <c r="N52" s="1427"/>
      <c r="O52" s="1427"/>
      <c r="P52" s="1427"/>
      <c r="Q52" s="1427"/>
      <c r="R52" s="1427"/>
      <c r="S52" s="1427"/>
      <c r="T52" s="157"/>
    </row>
    <row r="53" spans="2:20" ht="13.5" customHeight="1">
      <c r="B53" s="259" t="s">
        <v>1078</v>
      </c>
      <c r="C53" s="1224" t="s">
        <v>1568</v>
      </c>
      <c r="D53" s="1224"/>
      <c r="E53" s="1224"/>
      <c r="F53" s="1224"/>
      <c r="G53" s="1224"/>
      <c r="H53" s="1224"/>
      <c r="I53" s="1224"/>
      <c r="J53" s="1224"/>
      <c r="K53" s="1224"/>
      <c r="L53" s="1224"/>
      <c r="M53" s="1224"/>
      <c r="N53" s="1224"/>
      <c r="O53" s="1224"/>
      <c r="P53" s="1224"/>
      <c r="Q53" s="1224"/>
      <c r="R53" s="1224"/>
      <c r="S53" s="1224"/>
      <c r="T53" s="165"/>
    </row>
    <row r="54" spans="2:20">
      <c r="B54" s="259"/>
      <c r="C54" s="1224"/>
      <c r="D54" s="1224"/>
      <c r="E54" s="1224"/>
      <c r="F54" s="1224"/>
      <c r="G54" s="1224"/>
      <c r="H54" s="1224"/>
      <c r="I54" s="1224"/>
      <c r="J54" s="1224"/>
      <c r="K54" s="1224"/>
      <c r="L54" s="1224"/>
      <c r="M54" s="1224"/>
      <c r="N54" s="1224"/>
      <c r="O54" s="1224"/>
      <c r="P54" s="1224"/>
      <c r="Q54" s="1224"/>
      <c r="R54" s="1224"/>
      <c r="S54" s="1224"/>
      <c r="T54" s="165"/>
    </row>
    <row r="55" spans="2:20">
      <c r="B55" s="259"/>
      <c r="C55" s="1224"/>
      <c r="D55" s="1224"/>
      <c r="E55" s="1224"/>
      <c r="F55" s="1224"/>
      <c r="G55" s="1224"/>
      <c r="H55" s="1224"/>
      <c r="I55" s="1224"/>
      <c r="J55" s="1224"/>
      <c r="K55" s="1224"/>
      <c r="L55" s="1224"/>
      <c r="M55" s="1224"/>
      <c r="N55" s="1224"/>
      <c r="O55" s="1224"/>
      <c r="P55" s="1224"/>
      <c r="Q55" s="1224"/>
      <c r="R55" s="1224"/>
      <c r="S55" s="1224"/>
      <c r="T55" s="165"/>
    </row>
    <row r="56" spans="2:20" ht="13.5" customHeight="1">
      <c r="B56" s="259" t="s">
        <v>1079</v>
      </c>
      <c r="C56" s="1224" t="s">
        <v>1029</v>
      </c>
      <c r="D56" s="1224"/>
      <c r="E56" s="1224"/>
      <c r="F56" s="1224"/>
      <c r="G56" s="1224"/>
      <c r="H56" s="1224"/>
      <c r="I56" s="1224"/>
      <c r="J56" s="1224"/>
      <c r="K56" s="1224"/>
      <c r="L56" s="1224"/>
      <c r="M56" s="1224"/>
      <c r="N56" s="1224"/>
      <c r="O56" s="1224"/>
      <c r="P56" s="1224"/>
      <c r="Q56" s="1224"/>
      <c r="R56" s="1224"/>
      <c r="S56" s="1224"/>
      <c r="T56" s="165"/>
    </row>
    <row r="57" spans="2:20">
      <c r="C57" s="1224"/>
      <c r="D57" s="1224"/>
      <c r="E57" s="1224"/>
      <c r="F57" s="1224"/>
      <c r="G57" s="1224"/>
      <c r="H57" s="1224"/>
      <c r="I57" s="1224"/>
      <c r="J57" s="1224"/>
      <c r="K57" s="1224"/>
      <c r="L57" s="1224"/>
      <c r="M57" s="1224"/>
      <c r="N57" s="1224"/>
      <c r="O57" s="1224"/>
      <c r="P57" s="1224"/>
      <c r="Q57" s="1224"/>
      <c r="R57" s="1224"/>
      <c r="S57" s="1224"/>
      <c r="T57" s="165"/>
    </row>
    <row r="58" spans="2:20">
      <c r="C58" s="1224"/>
      <c r="D58" s="1224"/>
      <c r="E58" s="1224"/>
      <c r="F58" s="1224"/>
      <c r="G58" s="1224"/>
      <c r="H58" s="1224"/>
      <c r="I58" s="1224"/>
      <c r="J58" s="1224"/>
      <c r="K58" s="1224"/>
      <c r="L58" s="1224"/>
      <c r="M58" s="1224"/>
      <c r="N58" s="1224"/>
      <c r="O58" s="1224"/>
      <c r="P58" s="1224"/>
      <c r="Q58" s="1224"/>
      <c r="R58" s="1224"/>
      <c r="S58" s="1224"/>
      <c r="T58" s="165"/>
    </row>
    <row r="59" spans="2:20">
      <c r="C59" s="1224"/>
      <c r="D59" s="1224"/>
      <c r="E59" s="1224"/>
      <c r="F59" s="1224"/>
      <c r="G59" s="1224"/>
      <c r="H59" s="1224"/>
      <c r="I59" s="1224"/>
      <c r="J59" s="1224"/>
      <c r="K59" s="1224"/>
      <c r="L59" s="1224"/>
      <c r="M59" s="1224"/>
      <c r="N59" s="1224"/>
      <c r="O59" s="1224"/>
      <c r="P59" s="1224"/>
      <c r="Q59" s="1224"/>
      <c r="R59" s="1224"/>
      <c r="S59" s="1224"/>
      <c r="T59" s="165"/>
    </row>
    <row r="60" spans="2:20" ht="13.5" customHeight="1">
      <c r="B60" s="259" t="s">
        <v>1080</v>
      </c>
      <c r="C60" s="1597" t="s">
        <v>1519</v>
      </c>
      <c r="D60" s="1597"/>
      <c r="E60" s="1597"/>
      <c r="F60" s="1597"/>
      <c r="G60" s="1597"/>
      <c r="H60" s="1597"/>
      <c r="I60" s="1597"/>
      <c r="J60" s="1597"/>
      <c r="K60" s="1597"/>
      <c r="L60" s="1597"/>
      <c r="M60" s="1597"/>
      <c r="N60" s="1597"/>
      <c r="O60" s="1597"/>
      <c r="P60" s="1597"/>
      <c r="Q60" s="1597"/>
      <c r="R60" s="1597"/>
      <c r="S60" s="1597"/>
    </row>
    <row r="61" spans="2:20">
      <c r="C61" s="1597"/>
      <c r="D61" s="1597"/>
      <c r="E61" s="1597"/>
      <c r="F61" s="1597"/>
      <c r="G61" s="1597"/>
      <c r="H61" s="1597"/>
      <c r="I61" s="1597"/>
      <c r="J61" s="1597"/>
      <c r="K61" s="1597"/>
      <c r="L61" s="1597"/>
      <c r="M61" s="1597"/>
      <c r="N61" s="1597"/>
      <c r="O61" s="1597"/>
      <c r="P61" s="1597"/>
      <c r="Q61" s="1597"/>
      <c r="R61" s="1597"/>
      <c r="S61" s="1597"/>
    </row>
    <row r="62" spans="2:20" ht="13.5" customHeight="1">
      <c r="B62" s="259" t="s">
        <v>1081</v>
      </c>
      <c r="C62" s="1597" t="s">
        <v>1082</v>
      </c>
      <c r="D62" s="1597"/>
      <c r="E62" s="1597"/>
      <c r="F62" s="1597"/>
      <c r="G62" s="1597"/>
      <c r="H62" s="1597"/>
      <c r="I62" s="1597"/>
      <c r="J62" s="1597"/>
      <c r="K62" s="1597"/>
      <c r="L62" s="1597"/>
      <c r="M62" s="1597"/>
      <c r="N62" s="1597"/>
      <c r="O62" s="1597"/>
      <c r="P62" s="1597"/>
      <c r="Q62" s="1597"/>
      <c r="R62" s="1597"/>
      <c r="S62" s="1597"/>
    </row>
    <row r="63" spans="2:20">
      <c r="C63" s="1597"/>
      <c r="D63" s="1597"/>
      <c r="E63" s="1597"/>
      <c r="F63" s="1597"/>
      <c r="G63" s="1597"/>
      <c r="H63" s="1597"/>
      <c r="I63" s="1597"/>
      <c r="J63" s="1597"/>
      <c r="K63" s="1597"/>
      <c r="L63" s="1597"/>
      <c r="M63" s="1597"/>
      <c r="N63" s="1597"/>
      <c r="O63" s="1597"/>
      <c r="P63" s="1597"/>
      <c r="Q63" s="1597"/>
      <c r="R63" s="1597"/>
      <c r="S63" s="1597"/>
    </row>
    <row r="64" spans="2:20">
      <c r="B64" s="259" t="s">
        <v>1083</v>
      </c>
      <c r="C64" s="1224" t="s">
        <v>1084</v>
      </c>
      <c r="D64" s="1224"/>
      <c r="E64" s="1224"/>
      <c r="F64" s="1224"/>
      <c r="G64" s="1224"/>
      <c r="H64" s="1224"/>
      <c r="I64" s="1224"/>
      <c r="J64" s="1224"/>
      <c r="K64" s="1224"/>
      <c r="L64" s="1224"/>
      <c r="M64" s="1224"/>
      <c r="N64" s="1224"/>
      <c r="O64" s="1224"/>
      <c r="P64" s="1224"/>
      <c r="Q64" s="1224"/>
      <c r="R64" s="1224"/>
      <c r="S64" s="1224"/>
    </row>
    <row r="65" spans="1:22">
      <c r="A65" s="155"/>
      <c r="B65" s="259"/>
      <c r="C65" s="1224"/>
      <c r="D65" s="1224"/>
      <c r="E65" s="1224"/>
      <c r="F65" s="1224"/>
      <c r="G65" s="1224"/>
      <c r="H65" s="1224"/>
      <c r="I65" s="1224"/>
      <c r="J65" s="1224"/>
      <c r="K65" s="1224"/>
      <c r="L65" s="1224"/>
      <c r="M65" s="1224"/>
      <c r="N65" s="1224"/>
      <c r="O65" s="1224"/>
      <c r="P65" s="1224"/>
      <c r="Q65" s="1224"/>
      <c r="R65" s="1224"/>
      <c r="S65" s="1224"/>
    </row>
    <row r="66" spans="1:22">
      <c r="A66" s="739"/>
      <c r="B66" s="740" t="s">
        <v>1363</v>
      </c>
      <c r="C66" s="1523" t="s">
        <v>1364</v>
      </c>
      <c r="D66" s="1523"/>
      <c r="E66" s="1523"/>
      <c r="F66" s="1523"/>
      <c r="G66" s="1523"/>
      <c r="H66" s="1523"/>
      <c r="I66" s="1523"/>
      <c r="J66" s="1523"/>
      <c r="K66" s="1523"/>
      <c r="L66" s="1523"/>
      <c r="M66" s="1523"/>
      <c r="N66" s="1523"/>
      <c r="O66" s="1523"/>
      <c r="P66" s="1523"/>
      <c r="Q66" s="1523"/>
      <c r="R66" s="1523"/>
      <c r="S66" s="1523"/>
    </row>
    <row r="67" spans="1:22">
      <c r="A67" s="739"/>
      <c r="B67" s="740"/>
      <c r="C67" s="1523"/>
      <c r="D67" s="1523"/>
      <c r="E67" s="1523"/>
      <c r="F67" s="1523"/>
      <c r="G67" s="1523"/>
      <c r="H67" s="1523"/>
      <c r="I67" s="1523"/>
      <c r="J67" s="1523"/>
      <c r="K67" s="1523"/>
      <c r="L67" s="1523"/>
      <c r="M67" s="1523"/>
      <c r="N67" s="1523"/>
      <c r="O67" s="1523"/>
      <c r="P67" s="1523"/>
      <c r="Q67" s="1523"/>
      <c r="R67" s="1523"/>
      <c r="S67" s="1523"/>
    </row>
    <row r="68" spans="1:22">
      <c r="A68" s="736" t="s">
        <v>1396</v>
      </c>
      <c r="B68" s="736"/>
      <c r="C68" s="736"/>
      <c r="D68" s="736"/>
      <c r="E68" s="736"/>
      <c r="F68" s="736"/>
      <c r="G68" s="736"/>
      <c r="H68" s="736"/>
      <c r="I68" s="736"/>
      <c r="J68" s="736"/>
      <c r="K68" s="736"/>
      <c r="L68" s="736"/>
      <c r="M68" s="736"/>
      <c r="N68" s="736"/>
      <c r="O68" s="736"/>
      <c r="P68" s="736"/>
      <c r="Q68" s="736"/>
      <c r="R68" s="736"/>
      <c r="S68" s="736"/>
      <c r="T68" s="157"/>
      <c r="U68" s="157"/>
      <c r="V68" s="157"/>
    </row>
    <row r="69" spans="1:22">
      <c r="A69" s="1434" t="s">
        <v>272</v>
      </c>
      <c r="B69" s="1435"/>
      <c r="C69" s="1435"/>
      <c r="D69" s="1435"/>
      <c r="E69" s="1436"/>
      <c r="F69" s="1398" t="s">
        <v>1032</v>
      </c>
      <c r="G69" s="1399"/>
      <c r="H69" s="1399"/>
      <c r="I69" s="1399"/>
      <c r="J69" s="1399"/>
      <c r="K69" s="1399"/>
      <c r="L69" s="1399"/>
      <c r="M69" s="1399"/>
      <c r="N69" s="1399"/>
      <c r="O69" s="1399"/>
      <c r="P69" s="1400"/>
      <c r="Q69" s="1434" t="s">
        <v>1033</v>
      </c>
      <c r="R69" s="1435"/>
      <c r="S69" s="1436"/>
    </row>
    <row r="70" spans="1:22">
      <c r="A70" s="1437"/>
      <c r="B70" s="1438"/>
      <c r="C70" s="1438"/>
      <c r="D70" s="1438"/>
      <c r="E70" s="1439"/>
      <c r="F70" s="744" t="s">
        <v>1034</v>
      </c>
      <c r="G70" s="744" t="s">
        <v>1035</v>
      </c>
      <c r="H70" s="744" t="s">
        <v>1036</v>
      </c>
      <c r="I70" s="744" t="s">
        <v>1037</v>
      </c>
      <c r="J70" s="744" t="s">
        <v>1038</v>
      </c>
      <c r="K70" s="744" t="s">
        <v>1039</v>
      </c>
      <c r="L70" s="744" t="s">
        <v>1040</v>
      </c>
      <c r="M70" s="744" t="s">
        <v>1041</v>
      </c>
      <c r="N70" s="744" t="s">
        <v>1085</v>
      </c>
      <c r="O70" s="744" t="s">
        <v>1086</v>
      </c>
      <c r="P70" s="744" t="s">
        <v>1362</v>
      </c>
      <c r="Q70" s="1437"/>
      <c r="R70" s="1438"/>
      <c r="S70" s="1439"/>
    </row>
    <row r="71" spans="1:22" ht="13.5" customHeight="1">
      <c r="A71" s="1619" t="s">
        <v>1042</v>
      </c>
      <c r="B71" s="1588" t="s">
        <v>157</v>
      </c>
      <c r="C71" s="1589"/>
      <c r="D71" s="1589"/>
      <c r="E71" s="1443"/>
      <c r="F71" s="744" t="s">
        <v>1043</v>
      </c>
      <c r="G71" s="744" t="s">
        <v>1043</v>
      </c>
      <c r="H71" s="744" t="s">
        <v>1043</v>
      </c>
      <c r="I71" s="744" t="s">
        <v>1043</v>
      </c>
      <c r="J71" s="744" t="s">
        <v>1043</v>
      </c>
      <c r="K71" s="744" t="s">
        <v>1509</v>
      </c>
      <c r="L71" s="744" t="s">
        <v>1043</v>
      </c>
      <c r="M71" s="744" t="s">
        <v>1043</v>
      </c>
      <c r="N71" s="744" t="s">
        <v>1043</v>
      </c>
      <c r="O71" s="744" t="s">
        <v>1043</v>
      </c>
      <c r="P71" s="744" t="s">
        <v>1043</v>
      </c>
      <c r="Q71" s="1440"/>
      <c r="R71" s="1441"/>
      <c r="S71" s="1442"/>
    </row>
    <row r="72" spans="1:22">
      <c r="A72" s="1620"/>
      <c r="B72" s="1588" t="s">
        <v>1044</v>
      </c>
      <c r="C72" s="1589"/>
      <c r="D72" s="1589"/>
      <c r="E72" s="1443"/>
      <c r="F72" s="744" t="s">
        <v>1509</v>
      </c>
      <c r="G72" s="744"/>
      <c r="H72" s="744"/>
      <c r="I72" s="744"/>
      <c r="J72" s="744"/>
      <c r="K72" s="744"/>
      <c r="L72" s="744"/>
      <c r="M72" s="744"/>
      <c r="N72" s="744"/>
      <c r="O72" s="744"/>
      <c r="P72" s="746"/>
      <c r="Q72" s="1430" t="s">
        <v>1045</v>
      </c>
      <c r="R72" s="1431"/>
      <c r="S72" s="1432"/>
    </row>
    <row r="73" spans="1:22">
      <c r="A73" s="1620"/>
      <c r="B73" s="1588" t="s">
        <v>1046</v>
      </c>
      <c r="C73" s="1589"/>
      <c r="D73" s="1589"/>
      <c r="E73" s="1443"/>
      <c r="F73" s="744" t="s">
        <v>1509</v>
      </c>
      <c r="G73" s="744" t="s">
        <v>1509</v>
      </c>
      <c r="H73" s="744" t="s">
        <v>1509</v>
      </c>
      <c r="I73" s="744" t="s">
        <v>1509</v>
      </c>
      <c r="J73" s="744" t="s">
        <v>1509</v>
      </c>
      <c r="K73" s="744" t="s">
        <v>1509</v>
      </c>
      <c r="L73" s="744"/>
      <c r="M73" s="744" t="s">
        <v>1509</v>
      </c>
      <c r="N73" s="744" t="s">
        <v>1509</v>
      </c>
      <c r="O73" s="744" t="s">
        <v>1043</v>
      </c>
      <c r="P73" s="744" t="s">
        <v>1509</v>
      </c>
      <c r="Q73" s="1440"/>
      <c r="R73" s="1441"/>
      <c r="S73" s="1442"/>
    </row>
    <row r="74" spans="1:22">
      <c r="A74" s="1620"/>
      <c r="B74" s="1588" t="s">
        <v>169</v>
      </c>
      <c r="C74" s="1589"/>
      <c r="D74" s="1589"/>
      <c r="E74" s="1443"/>
      <c r="F74" s="744" t="s">
        <v>1509</v>
      </c>
      <c r="G74" s="744"/>
      <c r="H74" s="744" t="s">
        <v>1509</v>
      </c>
      <c r="I74" s="744"/>
      <c r="J74" s="744" t="s">
        <v>1043</v>
      </c>
      <c r="K74" s="744"/>
      <c r="L74" s="744"/>
      <c r="M74" s="744" t="s">
        <v>1043</v>
      </c>
      <c r="N74" s="744" t="s">
        <v>1043</v>
      </c>
      <c r="O74" s="744" t="s">
        <v>1509</v>
      </c>
      <c r="P74" s="744" t="s">
        <v>1509</v>
      </c>
      <c r="Q74" s="1440"/>
      <c r="R74" s="1441"/>
      <c r="S74" s="1442"/>
    </row>
    <row r="75" spans="1:22">
      <c r="A75" s="1620"/>
      <c r="B75" s="1588" t="s">
        <v>1047</v>
      </c>
      <c r="C75" s="1589"/>
      <c r="D75" s="1589"/>
      <c r="E75" s="1443"/>
      <c r="F75" s="744" t="s">
        <v>1509</v>
      </c>
      <c r="G75" s="744"/>
      <c r="H75" s="744" t="s">
        <v>1509</v>
      </c>
      <c r="I75" s="744" t="s">
        <v>1509</v>
      </c>
      <c r="J75" s="744" t="s">
        <v>1509</v>
      </c>
      <c r="K75" s="744"/>
      <c r="L75" s="744"/>
      <c r="M75" s="744"/>
      <c r="N75" s="744" t="s">
        <v>1509</v>
      </c>
      <c r="O75" s="744" t="s">
        <v>1509</v>
      </c>
      <c r="P75" s="746"/>
      <c r="Q75" s="1440"/>
      <c r="R75" s="1441"/>
      <c r="S75" s="1442"/>
    </row>
    <row r="76" spans="1:22">
      <c r="A76" s="1620"/>
      <c r="B76" s="1588" t="s">
        <v>1550</v>
      </c>
      <c r="C76" s="1589"/>
      <c r="D76" s="1589"/>
      <c r="E76" s="1443"/>
      <c r="F76" s="744" t="s">
        <v>1043</v>
      </c>
      <c r="G76" s="744"/>
      <c r="H76" s="744" t="s">
        <v>1043</v>
      </c>
      <c r="I76" s="744" t="s">
        <v>1043</v>
      </c>
      <c r="J76" s="744" t="s">
        <v>1509</v>
      </c>
      <c r="K76" s="744" t="s">
        <v>1043</v>
      </c>
      <c r="L76" s="744"/>
      <c r="M76" s="744" t="s">
        <v>1520</v>
      </c>
      <c r="N76" s="744" t="s">
        <v>1509</v>
      </c>
      <c r="O76" s="744" t="s">
        <v>1509</v>
      </c>
      <c r="P76" s="746"/>
      <c r="Q76" s="1446" t="s">
        <v>1087</v>
      </c>
      <c r="R76" s="1447"/>
      <c r="S76" s="1448"/>
    </row>
    <row r="77" spans="1:22">
      <c r="A77" s="1620"/>
      <c r="B77" s="1588" t="s">
        <v>543</v>
      </c>
      <c r="C77" s="1589"/>
      <c r="D77" s="1589"/>
      <c r="E77" s="1443"/>
      <c r="F77" s="744" t="s">
        <v>1509</v>
      </c>
      <c r="G77" s="744"/>
      <c r="H77" s="744"/>
      <c r="I77" s="744"/>
      <c r="J77" s="744"/>
      <c r="K77" s="744"/>
      <c r="L77" s="744"/>
      <c r="M77" s="744" t="s">
        <v>1521</v>
      </c>
      <c r="N77" s="744" t="s">
        <v>1521</v>
      </c>
      <c r="O77" s="744" t="s">
        <v>1509</v>
      </c>
      <c r="P77" s="746"/>
      <c r="Q77" s="1609" t="s">
        <v>1088</v>
      </c>
      <c r="R77" s="1610"/>
      <c r="S77" s="1611"/>
    </row>
    <row r="78" spans="1:22">
      <c r="A78" s="1620"/>
      <c r="B78" s="1607" t="s">
        <v>1089</v>
      </c>
      <c r="C78" s="1608"/>
      <c r="D78" s="1608"/>
      <c r="E78" s="1428"/>
      <c r="F78" s="744" t="s">
        <v>1509</v>
      </c>
      <c r="G78" s="768"/>
      <c r="H78" s="768"/>
      <c r="I78" s="744"/>
      <c r="J78" s="768"/>
      <c r="K78" s="768"/>
      <c r="L78" s="768"/>
      <c r="M78" s="744" t="s">
        <v>1521</v>
      </c>
      <c r="N78" s="744" t="s">
        <v>1520</v>
      </c>
      <c r="O78" s="744" t="s">
        <v>1514</v>
      </c>
      <c r="P78" s="746"/>
      <c r="Q78" s="1612"/>
      <c r="R78" s="1613"/>
      <c r="S78" s="1614"/>
    </row>
    <row r="79" spans="1:22">
      <c r="A79" s="1620"/>
      <c r="B79" s="1588" t="s">
        <v>552</v>
      </c>
      <c r="C79" s="1589"/>
      <c r="D79" s="1589"/>
      <c r="E79" s="1443"/>
      <c r="F79" s="744" t="s">
        <v>1509</v>
      </c>
      <c r="G79" s="744"/>
      <c r="H79" s="744" t="s">
        <v>1509</v>
      </c>
      <c r="I79" s="744" t="s">
        <v>1509</v>
      </c>
      <c r="J79" s="744" t="s">
        <v>1509</v>
      </c>
      <c r="K79" s="744" t="s">
        <v>1509</v>
      </c>
      <c r="L79" s="744"/>
      <c r="M79" s="744" t="s">
        <v>1509</v>
      </c>
      <c r="N79" s="744" t="s">
        <v>1509</v>
      </c>
      <c r="O79" s="744" t="s">
        <v>1509</v>
      </c>
      <c r="P79" s="746"/>
      <c r="Q79" s="1440"/>
      <c r="R79" s="1441"/>
      <c r="S79" s="1442"/>
    </row>
    <row r="80" spans="1:22">
      <c r="A80" s="1620"/>
      <c r="B80" s="1607" t="s">
        <v>1048</v>
      </c>
      <c r="C80" s="1608"/>
      <c r="D80" s="1608"/>
      <c r="E80" s="1428"/>
      <c r="F80" s="744" t="s">
        <v>1509</v>
      </c>
      <c r="G80" s="744"/>
      <c r="H80" s="744"/>
      <c r="I80" s="744"/>
      <c r="J80" s="744"/>
      <c r="K80" s="744"/>
      <c r="L80" s="744"/>
      <c r="M80" s="744"/>
      <c r="N80" s="744"/>
      <c r="O80" s="744" t="s">
        <v>1509</v>
      </c>
      <c r="P80" s="746"/>
      <c r="Q80" s="1430" t="s">
        <v>1049</v>
      </c>
      <c r="R80" s="1431"/>
      <c r="S80" s="1432"/>
    </row>
    <row r="81" spans="1:19">
      <c r="A81" s="1620"/>
      <c r="B81" s="1615" t="s">
        <v>167</v>
      </c>
      <c r="C81" s="1615"/>
      <c r="D81" s="1615"/>
      <c r="E81" s="1615"/>
      <c r="F81" s="744" t="s">
        <v>1509</v>
      </c>
      <c r="G81" s="768"/>
      <c r="H81" s="768"/>
      <c r="I81" s="768"/>
      <c r="J81" s="768"/>
      <c r="K81" s="768"/>
      <c r="L81" s="768"/>
      <c r="M81" s="744"/>
      <c r="N81" s="744"/>
      <c r="O81" s="744" t="s">
        <v>1509</v>
      </c>
      <c r="P81" s="744" t="s">
        <v>1509</v>
      </c>
      <c r="Q81" s="1440"/>
      <c r="R81" s="1441"/>
      <c r="S81" s="1442"/>
    </row>
    <row r="82" spans="1:19">
      <c r="A82" s="1621"/>
      <c r="B82" s="1615" t="s">
        <v>232</v>
      </c>
      <c r="C82" s="1615"/>
      <c r="D82" s="1615"/>
      <c r="E82" s="1615"/>
      <c r="F82" s="744" t="s">
        <v>1509</v>
      </c>
      <c r="G82" s="768"/>
      <c r="H82" s="768"/>
      <c r="I82" s="768"/>
      <c r="J82" s="768"/>
      <c r="K82" s="768"/>
      <c r="L82" s="768"/>
      <c r="M82" s="744"/>
      <c r="N82" s="744"/>
      <c r="O82" s="744" t="s">
        <v>1514</v>
      </c>
      <c r="P82" s="744" t="s">
        <v>1509</v>
      </c>
      <c r="Q82" s="1440"/>
      <c r="R82" s="1441"/>
      <c r="S82" s="1442"/>
    </row>
    <row r="83" spans="1:19" ht="13.5" customHeight="1">
      <c r="A83" s="1470" t="s">
        <v>28</v>
      </c>
      <c r="B83" s="1471"/>
      <c r="C83" s="1471"/>
      <c r="D83" s="1471"/>
      <c r="E83" s="1472"/>
      <c r="F83" s="1445"/>
      <c r="G83" s="1445"/>
      <c r="H83" s="1445"/>
      <c r="I83" s="1445" t="s">
        <v>1509</v>
      </c>
      <c r="J83" s="1445"/>
      <c r="K83" s="1445" t="s">
        <v>1509</v>
      </c>
      <c r="L83" s="1445"/>
      <c r="M83" s="1445"/>
      <c r="N83" s="1445"/>
      <c r="O83" s="1445" t="s">
        <v>1509</v>
      </c>
      <c r="P83" s="1449"/>
      <c r="Q83" s="1461" t="s">
        <v>1091</v>
      </c>
      <c r="R83" s="1462"/>
      <c r="S83" s="1463"/>
    </row>
    <row r="84" spans="1:19">
      <c r="A84" s="1473"/>
      <c r="B84" s="1474"/>
      <c r="C84" s="1474"/>
      <c r="D84" s="1474"/>
      <c r="E84" s="1475"/>
      <c r="F84" s="1445"/>
      <c r="G84" s="1445"/>
      <c r="H84" s="1445"/>
      <c r="I84" s="1445"/>
      <c r="J84" s="1445"/>
      <c r="K84" s="1445"/>
      <c r="L84" s="1445"/>
      <c r="M84" s="1445"/>
      <c r="N84" s="1445"/>
      <c r="O84" s="1445"/>
      <c r="P84" s="1450"/>
      <c r="Q84" s="1464"/>
      <c r="R84" s="1465"/>
      <c r="S84" s="1466"/>
    </row>
    <row r="85" spans="1:19">
      <c r="A85" s="1473"/>
      <c r="B85" s="1474"/>
      <c r="C85" s="1474"/>
      <c r="D85" s="1474"/>
      <c r="E85" s="1475"/>
      <c r="F85" s="1445"/>
      <c r="G85" s="1445"/>
      <c r="H85" s="1445"/>
      <c r="I85" s="1445"/>
      <c r="J85" s="1445"/>
      <c r="K85" s="1445"/>
      <c r="L85" s="1445"/>
      <c r="M85" s="1445"/>
      <c r="N85" s="1445"/>
      <c r="O85" s="1445"/>
      <c r="P85" s="1450"/>
      <c r="Q85" s="1464"/>
      <c r="R85" s="1465"/>
      <c r="S85" s="1466"/>
    </row>
    <row r="86" spans="1:19" ht="13.5" customHeight="1">
      <c r="A86" s="1476"/>
      <c r="B86" s="1477"/>
      <c r="C86" s="1477"/>
      <c r="D86" s="1477"/>
      <c r="E86" s="1478"/>
      <c r="F86" s="1445"/>
      <c r="G86" s="1445"/>
      <c r="H86" s="1445"/>
      <c r="I86" s="1445"/>
      <c r="J86" s="1445"/>
      <c r="K86" s="1445"/>
      <c r="L86" s="1445"/>
      <c r="M86" s="1445"/>
      <c r="N86" s="1445"/>
      <c r="O86" s="1445"/>
      <c r="P86" s="1451"/>
      <c r="Q86" s="1467"/>
      <c r="R86" s="1468"/>
      <c r="S86" s="1469"/>
    </row>
    <row r="87" spans="1:19">
      <c r="A87" s="1470" t="s">
        <v>1050</v>
      </c>
      <c r="B87" s="1471"/>
      <c r="C87" s="1471"/>
      <c r="D87" s="1471"/>
      <c r="E87" s="1472"/>
      <c r="F87" s="1449" t="s">
        <v>1512</v>
      </c>
      <c r="G87" s="1449" t="s">
        <v>1512</v>
      </c>
      <c r="H87" s="1479"/>
      <c r="I87" s="1479"/>
      <c r="J87" s="1479"/>
      <c r="K87" s="1479"/>
      <c r="L87" s="1449" t="s">
        <v>1512</v>
      </c>
      <c r="M87" s="1445"/>
      <c r="N87" s="1445"/>
      <c r="O87" s="1479" t="s">
        <v>1509</v>
      </c>
      <c r="P87" s="1449"/>
      <c r="Q87" s="1461" t="s">
        <v>1090</v>
      </c>
      <c r="R87" s="1462"/>
      <c r="S87" s="1463"/>
    </row>
    <row r="88" spans="1:19">
      <c r="A88" s="1473"/>
      <c r="B88" s="1474"/>
      <c r="C88" s="1474"/>
      <c r="D88" s="1474"/>
      <c r="E88" s="1475"/>
      <c r="F88" s="1450"/>
      <c r="G88" s="1450"/>
      <c r="H88" s="1480"/>
      <c r="I88" s="1480"/>
      <c r="J88" s="1480"/>
      <c r="K88" s="1480"/>
      <c r="L88" s="1450"/>
      <c r="M88" s="1445"/>
      <c r="N88" s="1445"/>
      <c r="O88" s="1480"/>
      <c r="P88" s="1450"/>
      <c r="Q88" s="1464"/>
      <c r="R88" s="1465"/>
      <c r="S88" s="1466"/>
    </row>
    <row r="89" spans="1:19">
      <c r="A89" s="1476"/>
      <c r="B89" s="1477"/>
      <c r="C89" s="1477"/>
      <c r="D89" s="1477"/>
      <c r="E89" s="1478"/>
      <c r="F89" s="1451"/>
      <c r="G89" s="1451"/>
      <c r="H89" s="1481"/>
      <c r="I89" s="1481"/>
      <c r="J89" s="1481"/>
      <c r="K89" s="1481"/>
      <c r="L89" s="1451"/>
      <c r="M89" s="1445"/>
      <c r="N89" s="1445"/>
      <c r="O89" s="1481"/>
      <c r="P89" s="1451"/>
      <c r="Q89" s="1467"/>
      <c r="R89" s="1468"/>
      <c r="S89" s="1469"/>
    </row>
    <row r="90" spans="1:19">
      <c r="A90" s="3" t="s">
        <v>1053</v>
      </c>
    </row>
    <row r="91" spans="1:19">
      <c r="A91" s="3" t="s">
        <v>1054</v>
      </c>
    </row>
    <row r="93" spans="1:19">
      <c r="A93" s="3" t="s">
        <v>1055</v>
      </c>
    </row>
    <row r="94" spans="1:19">
      <c r="A94" s="1587" t="s">
        <v>1056</v>
      </c>
      <c r="B94" s="1587"/>
      <c r="C94" s="1270" t="s">
        <v>1057</v>
      </c>
      <c r="D94" s="1271"/>
      <c r="E94" s="1228" t="s">
        <v>1058</v>
      </c>
      <c r="F94" s="1228"/>
      <c r="G94" s="1228"/>
      <c r="H94" s="1228"/>
      <c r="I94" s="1228"/>
      <c r="J94" s="1228"/>
      <c r="K94" s="1228" t="s">
        <v>1092</v>
      </c>
      <c r="L94" s="1228"/>
      <c r="M94" s="1228"/>
      <c r="N94" s="1228"/>
      <c r="O94" s="1270" t="s">
        <v>1059</v>
      </c>
      <c r="P94" s="1302"/>
      <c r="Q94" s="1302"/>
      <c r="R94" s="1302"/>
      <c r="S94" s="1271"/>
    </row>
    <row r="95" spans="1:19" ht="13.5" customHeight="1">
      <c r="A95" s="1228" t="s">
        <v>1476</v>
      </c>
      <c r="B95" s="1228"/>
      <c r="C95" s="1487" t="s">
        <v>1522</v>
      </c>
      <c r="D95" s="1487"/>
      <c r="E95" s="1226" t="s">
        <v>1060</v>
      </c>
      <c r="F95" s="1226"/>
      <c r="G95" s="1226"/>
      <c r="H95" s="1226"/>
      <c r="I95" s="1226"/>
      <c r="J95" s="1226"/>
      <c r="K95" s="1226" t="s">
        <v>1093</v>
      </c>
      <c r="L95" s="1226"/>
      <c r="M95" s="1226"/>
      <c r="N95" s="1226"/>
      <c r="O95" s="391" t="s">
        <v>1113</v>
      </c>
      <c r="P95" s="392"/>
      <c r="Q95" s="392"/>
      <c r="R95" s="392"/>
      <c r="S95" s="393"/>
    </row>
    <row r="96" spans="1:19">
      <c r="A96" s="1228"/>
      <c r="B96" s="1228"/>
      <c r="C96" s="1487"/>
      <c r="D96" s="1487"/>
      <c r="E96" s="1226"/>
      <c r="F96" s="1226"/>
      <c r="G96" s="1226"/>
      <c r="H96" s="1226"/>
      <c r="I96" s="1226"/>
      <c r="J96" s="1226"/>
      <c r="K96" s="1226"/>
      <c r="L96" s="1226"/>
      <c r="M96" s="1226"/>
      <c r="N96" s="1226"/>
      <c r="O96" s="275" t="s">
        <v>1114</v>
      </c>
      <c r="P96" s="394"/>
      <c r="Q96" s="394"/>
      <c r="R96" s="394"/>
      <c r="S96" s="395"/>
    </row>
    <row r="97" spans="1:19" ht="13.5" customHeight="1">
      <c r="A97" s="1228" t="s">
        <v>1061</v>
      </c>
      <c r="B97" s="1228"/>
      <c r="C97" s="1487"/>
      <c r="D97" s="1487"/>
      <c r="E97" s="1226" t="s">
        <v>1062</v>
      </c>
      <c r="F97" s="1226"/>
      <c r="G97" s="1226"/>
      <c r="H97" s="1226"/>
      <c r="I97" s="1226"/>
      <c r="J97" s="1226"/>
      <c r="K97" s="1226"/>
      <c r="L97" s="1226"/>
      <c r="M97" s="1226"/>
      <c r="N97" s="1226"/>
      <c r="O97" s="391" t="s">
        <v>1462</v>
      </c>
      <c r="P97" s="392"/>
      <c r="Q97" s="392"/>
      <c r="R97" s="392"/>
      <c r="S97" s="393"/>
    </row>
    <row r="98" spans="1:19">
      <c r="A98" s="1228"/>
      <c r="B98" s="1228"/>
      <c r="C98" s="1487"/>
      <c r="D98" s="1487"/>
      <c r="E98" s="1226"/>
      <c r="F98" s="1226"/>
      <c r="G98" s="1226"/>
      <c r="H98" s="1226"/>
      <c r="I98" s="1226"/>
      <c r="J98" s="1226"/>
      <c r="K98" s="1226"/>
      <c r="L98" s="1226"/>
      <c r="M98" s="1226"/>
      <c r="N98" s="1226"/>
      <c r="O98" s="396" t="s">
        <v>1477</v>
      </c>
      <c r="P98" s="397"/>
      <c r="Q98" s="397"/>
      <c r="R98" s="397"/>
      <c r="S98" s="398"/>
    </row>
    <row r="99" spans="1:19">
      <c r="A99" s="1228"/>
      <c r="B99" s="1228"/>
      <c r="C99" s="1487"/>
      <c r="D99" s="1487"/>
      <c r="E99" s="1226"/>
      <c r="F99" s="1226"/>
      <c r="G99" s="1226"/>
      <c r="H99" s="1226"/>
      <c r="I99" s="1226"/>
      <c r="J99" s="1226"/>
      <c r="K99" s="1226"/>
      <c r="L99" s="1226"/>
      <c r="M99" s="1226"/>
      <c r="N99" s="1226"/>
      <c r="O99" s="275"/>
      <c r="P99" s="394"/>
      <c r="Q99" s="394"/>
      <c r="R99" s="394"/>
      <c r="S99" s="395"/>
    </row>
    <row r="100" spans="1:19" ht="13.5" customHeight="1">
      <c r="A100" s="1228" t="s">
        <v>1478</v>
      </c>
      <c r="B100" s="1228"/>
      <c r="C100" s="1487"/>
      <c r="D100" s="1487"/>
      <c r="E100" s="1226" t="s">
        <v>1063</v>
      </c>
      <c r="F100" s="1226"/>
      <c r="G100" s="1226"/>
      <c r="H100" s="1226"/>
      <c r="I100" s="1226"/>
      <c r="J100" s="1226"/>
      <c r="K100" s="1226"/>
      <c r="L100" s="1226"/>
      <c r="M100" s="1226"/>
      <c r="N100" s="1226"/>
      <c r="O100" s="391" t="s">
        <v>1116</v>
      </c>
      <c r="P100" s="392"/>
      <c r="Q100" s="392"/>
      <c r="R100" s="392"/>
      <c r="S100" s="393"/>
    </row>
    <row r="101" spans="1:19">
      <c r="A101" s="1228"/>
      <c r="B101" s="1228"/>
      <c r="C101" s="1487"/>
      <c r="D101" s="1487"/>
      <c r="E101" s="1226"/>
      <c r="F101" s="1226"/>
      <c r="G101" s="1226"/>
      <c r="H101" s="1226"/>
      <c r="I101" s="1226"/>
      <c r="J101" s="1226"/>
      <c r="K101" s="1226"/>
      <c r="L101" s="1226"/>
      <c r="M101" s="1226"/>
      <c r="N101" s="1226"/>
      <c r="O101" s="396" t="s">
        <v>1465</v>
      </c>
      <c r="P101" s="397"/>
      <c r="Q101" s="397"/>
      <c r="R101" s="397"/>
      <c r="S101" s="398"/>
    </row>
    <row r="102" spans="1:19">
      <c r="A102" s="1228"/>
      <c r="B102" s="1228"/>
      <c r="C102" s="1487"/>
      <c r="D102" s="1487"/>
      <c r="E102" s="1226"/>
      <c r="F102" s="1226"/>
      <c r="G102" s="1226"/>
      <c r="H102" s="1226"/>
      <c r="I102" s="1226"/>
      <c r="J102" s="1226"/>
      <c r="K102" s="1226"/>
      <c r="L102" s="1226"/>
      <c r="M102" s="1226"/>
      <c r="N102" s="1226"/>
      <c r="O102" s="275"/>
      <c r="P102" s="394"/>
      <c r="Q102" s="394"/>
      <c r="R102" s="394"/>
      <c r="S102" s="395"/>
    </row>
    <row r="103" spans="1:19" ht="13.5" customHeight="1">
      <c r="A103" s="1228" t="s">
        <v>1479</v>
      </c>
      <c r="B103" s="1228"/>
      <c r="C103" s="1487"/>
      <c r="D103" s="1487"/>
      <c r="E103" s="1226" t="s">
        <v>1094</v>
      </c>
      <c r="F103" s="1226"/>
      <c r="G103" s="1226"/>
      <c r="H103" s="1226"/>
      <c r="I103" s="1226"/>
      <c r="J103" s="1226"/>
      <c r="K103" s="1226" t="s">
        <v>1095</v>
      </c>
      <c r="L103" s="1226"/>
      <c r="M103" s="1226"/>
      <c r="N103" s="1226"/>
      <c r="O103" s="112" t="s">
        <v>1480</v>
      </c>
      <c r="P103" s="113"/>
      <c r="Q103" s="113"/>
      <c r="R103" s="113"/>
      <c r="S103" s="114"/>
    </row>
    <row r="104" spans="1:19">
      <c r="A104" s="1228"/>
      <c r="B104" s="1228"/>
      <c r="C104" s="1487"/>
      <c r="D104" s="1487"/>
      <c r="E104" s="1226"/>
      <c r="F104" s="1226"/>
      <c r="G104" s="1226"/>
      <c r="H104" s="1226"/>
      <c r="I104" s="1226"/>
      <c r="J104" s="1226"/>
      <c r="K104" s="1226"/>
      <c r="L104" s="1226"/>
      <c r="M104" s="1226"/>
      <c r="N104" s="1226"/>
      <c r="O104" s="396" t="s">
        <v>1481</v>
      </c>
      <c r="P104" s="397"/>
      <c r="Q104" s="397"/>
      <c r="R104" s="397"/>
      <c r="S104" s="398"/>
    </row>
    <row r="105" spans="1:19" ht="13.5" customHeight="1">
      <c r="A105" s="1228"/>
      <c r="B105" s="1228"/>
      <c r="C105" s="1487"/>
      <c r="D105" s="1487"/>
      <c r="E105" s="1226"/>
      <c r="F105" s="1226"/>
      <c r="G105" s="1226"/>
      <c r="H105" s="1226"/>
      <c r="I105" s="1226"/>
      <c r="J105" s="1226"/>
      <c r="K105" s="1226"/>
      <c r="L105" s="1226"/>
      <c r="M105" s="1226"/>
      <c r="N105" s="1226"/>
      <c r="O105" s="399" t="s">
        <v>1482</v>
      </c>
      <c r="P105" s="400"/>
      <c r="Q105" s="400"/>
      <c r="R105" s="400"/>
      <c r="S105" s="401"/>
    </row>
    <row r="106" spans="1:19" ht="13.5" customHeight="1">
      <c r="A106" s="1228" t="s">
        <v>1469</v>
      </c>
      <c r="B106" s="1228"/>
      <c r="C106" s="1487" t="s">
        <v>1523</v>
      </c>
      <c r="D106" s="1487"/>
      <c r="E106" s="1226" t="s">
        <v>1064</v>
      </c>
      <c r="F106" s="1226"/>
      <c r="G106" s="1226"/>
      <c r="H106" s="1226"/>
      <c r="I106" s="1226"/>
      <c r="J106" s="1226"/>
      <c r="K106" s="1226" t="s">
        <v>1096</v>
      </c>
      <c r="L106" s="1226"/>
      <c r="M106" s="1226"/>
      <c r="N106" s="1226"/>
      <c r="O106" s="1601" t="s">
        <v>1483</v>
      </c>
      <c r="P106" s="1602"/>
      <c r="Q106" s="1602"/>
      <c r="R106" s="1602"/>
      <c r="S106" s="1603"/>
    </row>
    <row r="107" spans="1:19">
      <c r="A107" s="1228"/>
      <c r="B107" s="1228"/>
      <c r="C107" s="1487"/>
      <c r="D107" s="1487"/>
      <c r="E107" s="1226"/>
      <c r="F107" s="1226"/>
      <c r="G107" s="1226"/>
      <c r="H107" s="1226"/>
      <c r="I107" s="1226"/>
      <c r="J107" s="1226"/>
      <c r="K107" s="1226"/>
      <c r="L107" s="1226"/>
      <c r="M107" s="1226"/>
      <c r="N107" s="1226"/>
      <c r="O107" s="1604" t="s">
        <v>1484</v>
      </c>
      <c r="P107" s="1605"/>
      <c r="Q107" s="1605"/>
      <c r="R107" s="1605"/>
      <c r="S107" s="1606"/>
    </row>
    <row r="108" spans="1:19" ht="13.5" customHeight="1">
      <c r="A108" s="1245" t="s">
        <v>1472</v>
      </c>
      <c r="B108" s="1247"/>
      <c r="C108" s="1487"/>
      <c r="D108" s="1487"/>
      <c r="E108" s="1226" t="s">
        <v>1065</v>
      </c>
      <c r="F108" s="1226"/>
      <c r="G108" s="1226"/>
      <c r="H108" s="1226"/>
      <c r="I108" s="1226"/>
      <c r="J108" s="1226"/>
      <c r="K108" s="1226"/>
      <c r="L108" s="1226"/>
      <c r="M108" s="1226"/>
      <c r="N108" s="1226"/>
      <c r="O108" s="1601" t="s">
        <v>1485</v>
      </c>
      <c r="P108" s="1602"/>
      <c r="Q108" s="1602"/>
      <c r="R108" s="1602"/>
      <c r="S108" s="1603"/>
    </row>
    <row r="109" spans="1:19">
      <c r="A109" s="1251"/>
      <c r="B109" s="1252"/>
      <c r="C109" s="1487"/>
      <c r="D109" s="1487"/>
      <c r="E109" s="1226"/>
      <c r="F109" s="1226"/>
      <c r="G109" s="1226"/>
      <c r="H109" s="1226"/>
      <c r="I109" s="1226"/>
      <c r="J109" s="1226"/>
      <c r="K109" s="1226"/>
      <c r="L109" s="1226"/>
      <c r="M109" s="1226"/>
      <c r="N109" s="1226"/>
      <c r="O109" s="1634" t="s">
        <v>1486</v>
      </c>
      <c r="P109" s="1635"/>
      <c r="Q109" s="1635"/>
      <c r="R109" s="1635"/>
      <c r="S109" s="1636"/>
    </row>
    <row r="110" spans="1:19">
      <c r="A110" s="1248"/>
      <c r="B110" s="1250"/>
      <c r="C110" s="1487"/>
      <c r="D110" s="1487"/>
      <c r="E110" s="1226"/>
      <c r="F110" s="1226"/>
      <c r="G110" s="1226"/>
      <c r="H110" s="1226"/>
      <c r="I110" s="1226"/>
      <c r="J110" s="1226"/>
      <c r="K110" s="1226"/>
      <c r="L110" s="1226"/>
      <c r="M110" s="1226"/>
      <c r="N110" s="1226"/>
      <c r="O110" s="750"/>
      <c r="P110" s="751"/>
      <c r="Q110" s="751"/>
      <c r="R110" s="751"/>
      <c r="S110" s="752"/>
    </row>
    <row r="111" spans="1:19" ht="13.5" customHeight="1">
      <c r="A111" s="1228" t="s">
        <v>1487</v>
      </c>
      <c r="B111" s="1228"/>
      <c r="C111" s="1487"/>
      <c r="D111" s="1487"/>
      <c r="E111" s="1487" t="s">
        <v>1488</v>
      </c>
      <c r="F111" s="1487"/>
      <c r="G111" s="1487"/>
      <c r="H111" s="1487"/>
      <c r="I111" s="1487"/>
      <c r="J111" s="1487"/>
      <c r="K111" s="1586"/>
      <c r="L111" s="1586"/>
      <c r="M111" s="1586"/>
      <c r="N111" s="1586"/>
      <c r="O111" s="747" t="s">
        <v>1489</v>
      </c>
      <c r="P111" s="748"/>
      <c r="Q111" s="748"/>
      <c r="R111" s="748"/>
      <c r="S111" s="749"/>
    </row>
    <row r="112" spans="1:19">
      <c r="A112" s="1228"/>
      <c r="B112" s="1228"/>
      <c r="C112" s="1487"/>
      <c r="D112" s="1487"/>
      <c r="E112" s="1487"/>
      <c r="F112" s="1487"/>
      <c r="G112" s="1487"/>
      <c r="H112" s="1487"/>
      <c r="I112" s="1487"/>
      <c r="J112" s="1487"/>
      <c r="K112" s="1586"/>
      <c r="L112" s="1586"/>
      <c r="M112" s="1586"/>
      <c r="N112" s="1586"/>
      <c r="O112" s="750" t="s">
        <v>1490</v>
      </c>
      <c r="P112" s="751"/>
      <c r="Q112" s="751"/>
      <c r="R112" s="751"/>
      <c r="S112" s="752"/>
    </row>
    <row r="113" spans="1:19" ht="13.5" customHeight="1">
      <c r="A113" s="1245" t="s">
        <v>1491</v>
      </c>
      <c r="B113" s="1247"/>
      <c r="C113" s="1487"/>
      <c r="D113" s="1487"/>
      <c r="E113" s="1637"/>
      <c r="F113" s="1637"/>
      <c r="G113" s="1637"/>
      <c r="H113" s="1637"/>
      <c r="I113" s="1637"/>
      <c r="J113" s="1637"/>
      <c r="K113" s="1226" t="s">
        <v>1097</v>
      </c>
      <c r="L113" s="1226"/>
      <c r="M113" s="1226"/>
      <c r="N113" s="1226"/>
      <c r="O113" s="747" t="s">
        <v>1489</v>
      </c>
      <c r="P113" s="748"/>
      <c r="Q113" s="748"/>
      <c r="R113" s="748"/>
      <c r="S113" s="749"/>
    </row>
    <row r="114" spans="1:19">
      <c r="A114" s="1251"/>
      <c r="B114" s="1252"/>
      <c r="C114" s="1487"/>
      <c r="D114" s="1487"/>
      <c r="E114" s="1637"/>
      <c r="F114" s="1637"/>
      <c r="G114" s="1637"/>
      <c r="H114" s="1637"/>
      <c r="I114" s="1637"/>
      <c r="J114" s="1637"/>
      <c r="K114" s="1226"/>
      <c r="L114" s="1226"/>
      <c r="M114" s="1226"/>
      <c r="N114" s="1226"/>
      <c r="O114" s="753" t="s">
        <v>1490</v>
      </c>
      <c r="P114" s="754"/>
      <c r="Q114" s="754"/>
      <c r="R114" s="754"/>
      <c r="S114" s="755"/>
    </row>
    <row r="115" spans="1:19">
      <c r="A115" s="1248"/>
      <c r="B115" s="1250"/>
      <c r="C115" s="1487"/>
      <c r="D115" s="1487"/>
      <c r="E115" s="1637"/>
      <c r="F115" s="1637"/>
      <c r="G115" s="1637"/>
      <c r="H115" s="1637"/>
      <c r="I115" s="1637"/>
      <c r="J115" s="1637"/>
      <c r="K115" s="1226"/>
      <c r="L115" s="1226"/>
      <c r="M115" s="1226"/>
      <c r="N115" s="1226"/>
      <c r="O115" s="750"/>
      <c r="P115" s="751"/>
      <c r="Q115" s="751"/>
      <c r="R115" s="751"/>
      <c r="S115" s="752"/>
    </row>
    <row r="117" spans="1:19">
      <c r="A117" s="154" t="s">
        <v>149</v>
      </c>
      <c r="B117" s="155" t="s">
        <v>1496</v>
      </c>
      <c r="C117" s="155"/>
      <c r="D117" s="155"/>
      <c r="E117" s="155"/>
      <c r="F117" s="155"/>
      <c r="G117" s="155"/>
      <c r="H117" s="155"/>
      <c r="I117" s="155"/>
      <c r="J117" s="155"/>
      <c r="K117" s="155"/>
      <c r="L117" s="155"/>
      <c r="M117" s="155"/>
      <c r="N117" s="155"/>
      <c r="O117" s="155"/>
      <c r="P117" s="155"/>
      <c r="Q117" s="155"/>
      <c r="R117" s="155"/>
      <c r="S117" s="155"/>
    </row>
    <row r="118" spans="1:19" ht="13.5" customHeight="1">
      <c r="A118" s="154" t="s">
        <v>1497</v>
      </c>
      <c r="B118" s="1224" t="s">
        <v>1098</v>
      </c>
      <c r="C118" s="1224"/>
      <c r="D118" s="1224"/>
      <c r="E118" s="1224"/>
      <c r="F118" s="1224"/>
      <c r="G118" s="1224"/>
      <c r="H118" s="1224"/>
      <c r="I118" s="1224"/>
      <c r="J118" s="1224"/>
      <c r="K118" s="1224"/>
      <c r="L118" s="1224"/>
      <c r="M118" s="1224"/>
      <c r="N118" s="1224"/>
      <c r="O118" s="1224"/>
      <c r="P118" s="1224"/>
      <c r="Q118" s="1224"/>
      <c r="R118" s="1224"/>
      <c r="S118" s="1224"/>
    </row>
    <row r="119" spans="1:19">
      <c r="A119" s="155"/>
      <c r="B119" s="1224"/>
      <c r="C119" s="1224"/>
      <c r="D119" s="1224"/>
      <c r="E119" s="1224"/>
      <c r="F119" s="1224"/>
      <c r="G119" s="1224"/>
      <c r="H119" s="1224"/>
      <c r="I119" s="1224"/>
      <c r="J119" s="1224"/>
      <c r="K119" s="1224"/>
      <c r="L119" s="1224"/>
      <c r="M119" s="1224"/>
      <c r="N119" s="1224"/>
      <c r="O119" s="1224"/>
      <c r="P119" s="1224"/>
      <c r="Q119" s="1224"/>
      <c r="R119" s="1224"/>
      <c r="S119" s="1224"/>
    </row>
    <row r="120" spans="1:19">
      <c r="A120" s="154" t="s">
        <v>1117</v>
      </c>
      <c r="B120" s="261" t="s">
        <v>1498</v>
      </c>
      <c r="C120" s="155"/>
      <c r="D120" s="155"/>
      <c r="E120" s="155"/>
      <c r="F120" s="155"/>
      <c r="G120" s="155"/>
      <c r="H120" s="155"/>
      <c r="I120" s="155"/>
      <c r="J120" s="155"/>
      <c r="K120" s="155"/>
      <c r="L120" s="155"/>
      <c r="M120" s="155"/>
      <c r="N120" s="155"/>
      <c r="O120" s="155"/>
      <c r="P120" s="155"/>
      <c r="Q120" s="155"/>
      <c r="R120" s="155"/>
      <c r="S120" s="155"/>
    </row>
    <row r="121" spans="1:19" ht="13.5" customHeight="1">
      <c r="A121" s="154" t="s">
        <v>743</v>
      </c>
      <c r="B121" s="1224" t="s">
        <v>793</v>
      </c>
      <c r="C121" s="1224"/>
      <c r="D121" s="1224"/>
      <c r="E121" s="1224"/>
      <c r="F121" s="1224"/>
      <c r="G121" s="1224"/>
      <c r="H121" s="1224"/>
      <c r="I121" s="1224"/>
      <c r="J121" s="1224"/>
      <c r="K121" s="1224"/>
      <c r="L121" s="1224"/>
      <c r="M121" s="1224"/>
      <c r="N121" s="1224"/>
      <c r="O121" s="1224"/>
      <c r="P121" s="1224"/>
      <c r="Q121" s="1224"/>
      <c r="R121" s="1224"/>
      <c r="S121" s="1224"/>
    </row>
    <row r="122" spans="1:19">
      <c r="A122" s="155"/>
      <c r="B122" s="1224"/>
      <c r="C122" s="1224"/>
      <c r="D122" s="1224"/>
      <c r="E122" s="1224"/>
      <c r="F122" s="1224"/>
      <c r="G122" s="1224"/>
      <c r="H122" s="1224"/>
      <c r="I122" s="1224"/>
      <c r="J122" s="1224"/>
      <c r="K122" s="1224"/>
      <c r="L122" s="1224"/>
      <c r="M122" s="1224"/>
      <c r="N122" s="1224"/>
      <c r="O122" s="1224"/>
      <c r="P122" s="1224"/>
      <c r="Q122" s="1224"/>
      <c r="R122" s="1224"/>
      <c r="S122" s="1224"/>
    </row>
    <row r="123" spans="1:19">
      <c r="A123" s="154" t="s">
        <v>121</v>
      </c>
      <c r="B123" s="1224" t="s">
        <v>1499</v>
      </c>
      <c r="C123" s="1224"/>
      <c r="D123" s="1224"/>
      <c r="E123" s="1224"/>
      <c r="F123" s="1224"/>
      <c r="G123" s="1224"/>
      <c r="H123" s="1224"/>
      <c r="I123" s="1224"/>
      <c r="J123" s="1224"/>
      <c r="K123" s="1224"/>
      <c r="L123" s="1224"/>
      <c r="M123" s="1224"/>
      <c r="N123" s="1224"/>
      <c r="O123" s="1224"/>
      <c r="P123" s="1224"/>
      <c r="Q123" s="1224"/>
      <c r="R123" s="1224"/>
      <c r="S123" s="1224"/>
    </row>
    <row r="124" spans="1:19">
      <c r="A124" s="155"/>
      <c r="B124" s="1224"/>
      <c r="C124" s="1224"/>
      <c r="D124" s="1224"/>
      <c r="E124" s="1224"/>
      <c r="F124" s="1224"/>
      <c r="G124" s="1224"/>
      <c r="H124" s="1224"/>
      <c r="I124" s="1224"/>
      <c r="J124" s="1224"/>
      <c r="K124" s="1224"/>
      <c r="L124" s="1224"/>
      <c r="M124" s="1224"/>
      <c r="N124" s="1224"/>
      <c r="O124" s="1224"/>
      <c r="P124" s="1224"/>
      <c r="Q124" s="1224"/>
      <c r="R124" s="1224"/>
      <c r="S124" s="1224"/>
    </row>
    <row r="125" spans="1:19">
      <c r="A125" s="155"/>
      <c r="B125" s="1224"/>
      <c r="C125" s="1224"/>
      <c r="D125" s="1224"/>
      <c r="E125" s="1224"/>
      <c r="F125" s="1224"/>
      <c r="G125" s="1224"/>
      <c r="H125" s="1224"/>
      <c r="I125" s="1224"/>
      <c r="J125" s="1224"/>
      <c r="K125" s="1224"/>
      <c r="L125" s="1224"/>
      <c r="M125" s="1224"/>
      <c r="N125" s="1224"/>
      <c r="O125" s="1224"/>
      <c r="P125" s="1224"/>
      <c r="Q125" s="1224"/>
      <c r="R125" s="1224"/>
      <c r="S125" s="1224"/>
    </row>
    <row r="126" spans="1:19">
      <c r="A126" s="154" t="s">
        <v>128</v>
      </c>
      <c r="B126" s="155" t="s">
        <v>122</v>
      </c>
      <c r="C126" s="155"/>
      <c r="D126" s="155"/>
      <c r="E126" s="155"/>
      <c r="F126" s="155"/>
      <c r="G126" s="155"/>
      <c r="H126" s="155"/>
      <c r="I126" s="155"/>
      <c r="J126" s="155"/>
      <c r="K126" s="155"/>
      <c r="L126" s="155"/>
      <c r="M126" s="155"/>
      <c r="N126" s="155"/>
      <c r="O126" s="155"/>
      <c r="P126" s="155"/>
      <c r="Q126" s="155"/>
      <c r="R126" s="155"/>
      <c r="S126" s="155"/>
    </row>
    <row r="127" spans="1:19">
      <c r="A127" s="154"/>
      <c r="B127" s="155"/>
      <c r="C127" s="155"/>
      <c r="D127" s="155"/>
      <c r="E127" s="155"/>
      <c r="F127" s="155"/>
      <c r="G127" s="155"/>
      <c r="H127" s="155"/>
      <c r="I127" s="155"/>
      <c r="J127" s="155"/>
      <c r="K127" s="155"/>
      <c r="L127" s="155"/>
      <c r="M127" s="155"/>
      <c r="N127" s="155"/>
      <c r="O127" s="155"/>
      <c r="P127" s="155"/>
      <c r="Q127" s="155"/>
      <c r="R127" s="155"/>
      <c r="S127" s="155"/>
    </row>
    <row r="128" spans="1:19" s="155" customFormat="1">
      <c r="A128" s="154"/>
    </row>
    <row r="129" spans="1:22">
      <c r="A129" s="943" t="str">
        <f>CONCATENATE("（様式-",INDEX(発注者入力シート!$B$32:$G$35,MATCH(発注者入力シート!M7,発注者入力シート!$C$32:$C$35,0),4),"）")</f>
        <v>（様式-６）</v>
      </c>
      <c r="B129" s="943"/>
      <c r="C129" s="943"/>
      <c r="D129" s="943"/>
      <c r="E129" s="943"/>
      <c r="F129" s="943"/>
      <c r="S129" s="834" t="s">
        <v>1642</v>
      </c>
      <c r="T129" s="6"/>
      <c r="U129" s="3" t="s">
        <v>429</v>
      </c>
    </row>
    <row r="130" spans="1:22">
      <c r="A130" s="943" t="str">
        <f>CONCATENATE("評価項目",INDEX(発注者入力シート!$B$32:$G$35,MATCH(発注者入力シート!M7,発注者入力シート!$C$32:$C$35,0),5),"-",INDEX(発注者入力シート!$B$32:$G$35,MATCH(発注者入力シート!M7,発注者入力シート!$C$32:$C$35,0),6))</f>
        <v>評価項目（２）-②</v>
      </c>
      <c r="B130" s="943"/>
      <c r="C130" s="943"/>
      <c r="D130" s="943"/>
      <c r="E130" s="943"/>
      <c r="Q130" s="1379" t="str">
        <f>IF(INDEX(発注者入力シート!$B$20:$G$47,MATCH(発注者入力シート!M7,発注者入力シート!$C$20:$C$47,0),3)="","",INDEX(発注者入力シート!$B$20:$G$47,MATCH(発注者入力シート!M7,発注者入力シート!$C$20:$C$47,0),3))</f>
        <v/>
      </c>
      <c r="R130" s="1379"/>
      <c r="S130" s="1379"/>
      <c r="T130" s="81"/>
      <c r="U130" s="3" t="s">
        <v>430</v>
      </c>
    </row>
    <row r="131" spans="1:22" ht="14">
      <c r="A131" s="1206" t="s">
        <v>41</v>
      </c>
      <c r="B131" s="1206"/>
      <c r="C131" s="1206"/>
      <c r="D131" s="1206"/>
      <c r="E131" s="1206"/>
      <c r="F131" s="1206"/>
      <c r="G131" s="1206"/>
      <c r="H131" s="1206"/>
      <c r="I131" s="1206"/>
      <c r="J131" s="1206"/>
      <c r="K131" s="1206"/>
      <c r="L131" s="1206"/>
      <c r="M131" s="1206"/>
      <c r="N131" s="1206"/>
      <c r="O131" s="1206"/>
      <c r="P131" s="1206"/>
      <c r="Q131" s="1206"/>
      <c r="R131" s="1206"/>
      <c r="S131" s="1206"/>
      <c r="T131" s="142"/>
      <c r="U131" s="107"/>
      <c r="V131" s="3" t="s">
        <v>437</v>
      </c>
    </row>
    <row r="132" spans="1:22">
      <c r="A132" s="3" t="s">
        <v>171</v>
      </c>
      <c r="D132" s="1203" t="s">
        <v>889</v>
      </c>
      <c r="E132" s="1203"/>
      <c r="F132" s="1202" t="str">
        <f>IF(企業入力シート!C5="","",企業入力シート!C5)</f>
        <v>○○共同企業体</v>
      </c>
      <c r="G132" s="1202"/>
      <c r="H132" s="1202"/>
      <c r="I132" s="1202"/>
      <c r="J132" s="1202"/>
      <c r="K132" s="1202"/>
      <c r="L132" s="1202"/>
      <c r="M132" s="1202"/>
      <c r="N132" s="1202"/>
      <c r="O132" s="1202"/>
      <c r="P132" s="1202"/>
      <c r="Q132" s="1202"/>
      <c r="R132" s="1202"/>
      <c r="S132" s="1202"/>
      <c r="T132" s="2"/>
      <c r="U132" s="102"/>
      <c r="V132" s="3" t="s">
        <v>432</v>
      </c>
    </row>
    <row r="134" spans="1:22" ht="13.5" customHeight="1">
      <c r="A134" s="1388" t="s">
        <v>1554</v>
      </c>
      <c r="B134" s="1628" t="s">
        <v>1557</v>
      </c>
      <c r="C134" s="1628"/>
      <c r="D134" s="1628"/>
      <c r="E134" s="1628"/>
      <c r="F134" s="1638" t="str">
        <f>$F$6</f>
        <v>平成２８年度から入札公告日前日までに完成及び引き渡しが完了した島根県及び中国地方整備局発注工事</v>
      </c>
      <c r="G134" s="1638"/>
      <c r="H134" s="1638"/>
      <c r="I134" s="1638"/>
      <c r="J134" s="1638"/>
      <c r="K134" s="1638"/>
      <c r="L134" s="1638"/>
      <c r="M134" s="1638"/>
      <c r="N134" s="1638"/>
      <c r="O134" s="1638"/>
      <c r="P134" s="1638"/>
      <c r="Q134" s="1638"/>
      <c r="R134" s="1638"/>
      <c r="S134" s="1638"/>
      <c r="T134" s="2"/>
      <c r="U134" s="3" t="s">
        <v>433</v>
      </c>
    </row>
    <row r="135" spans="1:22">
      <c r="A135" s="1389"/>
      <c r="B135" s="1628"/>
      <c r="C135" s="1628"/>
      <c r="D135" s="1628"/>
      <c r="E135" s="1628"/>
      <c r="F135" s="1638"/>
      <c r="G135" s="1638"/>
      <c r="H135" s="1638"/>
      <c r="I135" s="1638"/>
      <c r="J135" s="1638"/>
      <c r="K135" s="1638"/>
      <c r="L135" s="1638"/>
      <c r="M135" s="1638"/>
      <c r="N135" s="1638"/>
      <c r="O135" s="1638"/>
      <c r="P135" s="1638"/>
      <c r="Q135" s="1638"/>
      <c r="R135" s="1638"/>
      <c r="S135" s="1638"/>
      <c r="T135" s="2"/>
      <c r="U135" s="104"/>
      <c r="V135" s="3" t="s">
        <v>434</v>
      </c>
    </row>
    <row r="136" spans="1:22" ht="13.5" customHeight="1">
      <c r="A136" s="1389"/>
      <c r="B136" s="1228" t="s">
        <v>1556</v>
      </c>
      <c r="C136" s="1228"/>
      <c r="D136" s="1228"/>
      <c r="E136" s="1228"/>
      <c r="F136" s="1638" t="str">
        <f>$F$8</f>
        <v>１契約で最終数量９７台以上の道路トンネル照明器具設置（新設又は更新）を含む完成及び引き渡しが完了した工事</v>
      </c>
      <c r="G136" s="1638"/>
      <c r="H136" s="1638"/>
      <c r="I136" s="1638"/>
      <c r="J136" s="1638"/>
      <c r="K136" s="1638"/>
      <c r="L136" s="1638"/>
      <c r="M136" s="1638"/>
      <c r="N136" s="1638"/>
      <c r="O136" s="1638"/>
      <c r="P136" s="1638"/>
      <c r="Q136" s="1638"/>
      <c r="R136" s="1638"/>
      <c r="S136" s="1638"/>
      <c r="U136" s="105"/>
      <c r="V136" s="3" t="s">
        <v>432</v>
      </c>
    </row>
    <row r="137" spans="1:22">
      <c r="A137" s="1389"/>
      <c r="B137" s="1228"/>
      <c r="C137" s="1228"/>
      <c r="D137" s="1228"/>
      <c r="E137" s="1228"/>
      <c r="F137" s="1638"/>
      <c r="G137" s="1638"/>
      <c r="H137" s="1638"/>
      <c r="I137" s="1638"/>
      <c r="J137" s="1638"/>
      <c r="K137" s="1638"/>
      <c r="L137" s="1638"/>
      <c r="M137" s="1638"/>
      <c r="N137" s="1638"/>
      <c r="O137" s="1638"/>
      <c r="P137" s="1638"/>
      <c r="Q137" s="1638"/>
      <c r="R137" s="1638"/>
      <c r="S137" s="1638"/>
      <c r="U137" s="158"/>
      <c r="V137" s="3" t="s">
        <v>439</v>
      </c>
    </row>
    <row r="138" spans="1:22">
      <c r="A138" s="1389"/>
      <c r="B138" s="1228"/>
      <c r="C138" s="1228"/>
      <c r="D138" s="1228"/>
      <c r="E138" s="1228"/>
      <c r="F138" s="1638"/>
      <c r="G138" s="1638"/>
      <c r="H138" s="1638"/>
      <c r="I138" s="1638"/>
      <c r="J138" s="1638"/>
      <c r="K138" s="1638"/>
      <c r="L138" s="1638"/>
      <c r="M138" s="1638"/>
      <c r="N138" s="1638"/>
      <c r="O138" s="1638"/>
      <c r="P138" s="1638"/>
      <c r="Q138" s="1638"/>
      <c r="R138" s="1638"/>
      <c r="S138" s="1638"/>
      <c r="T138" s="81"/>
    </row>
    <row r="139" spans="1:22">
      <c r="A139" s="1389"/>
      <c r="B139" s="1445" t="s">
        <v>167</v>
      </c>
      <c r="C139" s="1445"/>
      <c r="D139" s="1445"/>
      <c r="E139" s="1445"/>
      <c r="F139" s="1639" t="str">
        <f>$F$11</f>
        <v>電気工事、維持修繕工事</v>
      </c>
      <c r="G139" s="1639"/>
      <c r="H139" s="1639"/>
      <c r="I139" s="1639"/>
      <c r="J139" s="1639"/>
      <c r="K139" s="1639"/>
      <c r="L139" s="1639"/>
      <c r="M139" s="1639"/>
      <c r="N139" s="1639"/>
      <c r="O139" s="1639"/>
      <c r="P139" s="1639"/>
      <c r="Q139" s="1639"/>
      <c r="R139" s="1639"/>
      <c r="S139" s="1639"/>
      <c r="T139" s="81"/>
    </row>
    <row r="140" spans="1:22">
      <c r="A140" s="1390"/>
      <c r="B140" s="1445" t="s">
        <v>232</v>
      </c>
      <c r="C140" s="1445"/>
      <c r="D140" s="1445"/>
      <c r="E140" s="1445"/>
      <c r="F140" s="1639" t="str">
        <f>$F$12</f>
        <v>電気工事</v>
      </c>
      <c r="G140" s="1639"/>
      <c r="H140" s="1639"/>
      <c r="I140" s="1639"/>
      <c r="J140" s="1639"/>
      <c r="K140" s="1639"/>
      <c r="L140" s="1639"/>
      <c r="M140" s="1639"/>
      <c r="N140" s="1639"/>
      <c r="O140" s="1639"/>
      <c r="P140" s="1639"/>
      <c r="Q140" s="1639"/>
      <c r="R140" s="1639"/>
      <c r="S140" s="1639"/>
      <c r="T140" s="81"/>
    </row>
    <row r="141" spans="1:22">
      <c r="A141" s="1228" t="s">
        <v>42</v>
      </c>
      <c r="B141" s="1228"/>
      <c r="C141" s="1228"/>
      <c r="D141" s="1228"/>
      <c r="E141" s="1334"/>
      <c r="F141" s="781" t="s">
        <v>220</v>
      </c>
      <c r="G141" s="1625" t="str">
        <f>IF(企業入力シート!C26="","",企業入力シート!C26)</f>
        <v/>
      </c>
      <c r="H141" s="1626"/>
      <c r="I141" s="1626"/>
      <c r="J141" s="1626"/>
      <c r="K141" s="1626"/>
      <c r="L141" s="1627"/>
      <c r="M141" s="117"/>
      <c r="T141" s="81"/>
    </row>
    <row r="142" spans="1:22">
      <c r="A142" s="1270" t="s">
        <v>1007</v>
      </c>
      <c r="B142" s="1302"/>
      <c r="C142" s="1302"/>
      <c r="D142" s="1302"/>
      <c r="E142" s="1271"/>
      <c r="F142" s="1270" t="s">
        <v>1010</v>
      </c>
      <c r="G142" s="1302"/>
      <c r="H142" s="1302"/>
      <c r="I142" s="1302"/>
      <c r="J142" s="1302"/>
      <c r="K142" s="1302"/>
      <c r="L142" s="1302"/>
      <c r="M142" s="1228" t="s">
        <v>1011</v>
      </c>
      <c r="N142" s="1228"/>
      <c r="O142" s="1228"/>
      <c r="P142" s="1228"/>
      <c r="Q142" s="1228"/>
      <c r="R142" s="1228"/>
      <c r="S142" s="1228"/>
      <c r="T142" s="81"/>
      <c r="U142" s="109" t="s">
        <v>435</v>
      </c>
    </row>
    <row r="143" spans="1:22" ht="13.5" customHeight="1">
      <c r="A143" s="1388" t="s">
        <v>30</v>
      </c>
      <c r="B143" s="1245" t="s">
        <v>31</v>
      </c>
      <c r="C143" s="1246"/>
      <c r="D143" s="1246"/>
      <c r="E143" s="1247"/>
      <c r="F143" s="1207"/>
      <c r="G143" s="1208"/>
      <c r="H143" s="1208"/>
      <c r="I143" s="1208"/>
      <c r="J143" s="1208"/>
      <c r="K143" s="1208"/>
      <c r="L143" s="1209"/>
      <c r="M143" s="1207"/>
      <c r="N143" s="1208"/>
      <c r="O143" s="1208"/>
      <c r="P143" s="1208"/>
      <c r="Q143" s="1208"/>
      <c r="R143" s="1208"/>
      <c r="S143" s="1209"/>
      <c r="T143" s="81"/>
      <c r="U143" s="109" t="s">
        <v>436</v>
      </c>
    </row>
    <row r="144" spans="1:22">
      <c r="A144" s="1389"/>
      <c r="B144" s="1251"/>
      <c r="C144" s="936"/>
      <c r="D144" s="936"/>
      <c r="E144" s="1252"/>
      <c r="F144" s="1210"/>
      <c r="G144" s="1211"/>
      <c r="H144" s="1211"/>
      <c r="I144" s="1211"/>
      <c r="J144" s="1211"/>
      <c r="K144" s="1211"/>
      <c r="L144" s="1212"/>
      <c r="M144" s="1210"/>
      <c r="N144" s="1211"/>
      <c r="O144" s="1211"/>
      <c r="P144" s="1211"/>
      <c r="Q144" s="1211"/>
      <c r="R144" s="1211"/>
      <c r="S144" s="1212"/>
      <c r="T144" s="196"/>
      <c r="U144" s="109" t="s">
        <v>961</v>
      </c>
    </row>
    <row r="145" spans="1:26">
      <c r="A145" s="1389"/>
      <c r="B145" s="1251"/>
      <c r="C145" s="936"/>
      <c r="D145" s="936"/>
      <c r="E145" s="1252"/>
      <c r="F145" s="1210"/>
      <c r="G145" s="1211"/>
      <c r="H145" s="1211"/>
      <c r="I145" s="1211"/>
      <c r="J145" s="1211"/>
      <c r="K145" s="1211"/>
      <c r="L145" s="1212"/>
      <c r="M145" s="1210"/>
      <c r="N145" s="1211"/>
      <c r="O145" s="1211"/>
      <c r="P145" s="1211"/>
      <c r="Q145" s="1211"/>
      <c r="R145" s="1211"/>
      <c r="S145" s="1212"/>
      <c r="T145" s="196"/>
    </row>
    <row r="146" spans="1:26">
      <c r="A146" s="1389"/>
      <c r="B146" s="1248"/>
      <c r="C146" s="1249"/>
      <c r="D146" s="1249"/>
      <c r="E146" s="1250"/>
      <c r="F146" s="1213"/>
      <c r="G146" s="1214"/>
      <c r="H146" s="1214"/>
      <c r="I146" s="1214"/>
      <c r="J146" s="1214"/>
      <c r="K146" s="1214"/>
      <c r="L146" s="1215"/>
      <c r="M146" s="1213"/>
      <c r="N146" s="1214"/>
      <c r="O146" s="1214"/>
      <c r="P146" s="1214"/>
      <c r="Q146" s="1214"/>
      <c r="R146" s="1214"/>
      <c r="S146" s="1215"/>
      <c r="T146" s="196"/>
    </row>
    <row r="147" spans="1:26" ht="19.5" customHeight="1">
      <c r="A147" s="1389"/>
      <c r="B147" s="1248" t="s">
        <v>1502</v>
      </c>
      <c r="C147" s="1249"/>
      <c r="D147" s="1249"/>
      <c r="E147" s="1250"/>
      <c r="F147" s="1229"/>
      <c r="G147" s="1227"/>
      <c r="H147" s="1227"/>
      <c r="I147" s="1227"/>
      <c r="J147" s="1227"/>
      <c r="K147" s="1227"/>
      <c r="L147" s="1426"/>
      <c r="M147" s="1229"/>
      <c r="N147" s="1227"/>
      <c r="O147" s="1227"/>
      <c r="P147" s="1227"/>
      <c r="Q147" s="1227"/>
      <c r="R147" s="1227"/>
      <c r="S147" s="1426"/>
      <c r="T147" s="109"/>
      <c r="U147" s="109"/>
    </row>
    <row r="148" spans="1:26" ht="19.5" customHeight="1">
      <c r="A148" s="1389"/>
      <c r="B148" s="1270" t="s">
        <v>25</v>
      </c>
      <c r="C148" s="1302"/>
      <c r="D148" s="1302"/>
      <c r="E148" s="1271"/>
      <c r="F148" s="1594"/>
      <c r="G148" s="1595"/>
      <c r="H148" s="1595"/>
      <c r="I148" s="1595"/>
      <c r="J148" s="1595"/>
      <c r="K148" s="1595"/>
      <c r="L148" s="1596"/>
      <c r="M148" s="1594"/>
      <c r="N148" s="1595"/>
      <c r="O148" s="1595"/>
      <c r="P148" s="1595"/>
      <c r="Q148" s="1595"/>
      <c r="R148" s="1595"/>
      <c r="S148" s="1596"/>
      <c r="T148" s="3" t="s">
        <v>1442</v>
      </c>
      <c r="U148" s="3" t="s">
        <v>1443</v>
      </c>
    </row>
    <row r="149" spans="1:26">
      <c r="A149" s="1389"/>
      <c r="B149" s="1245" t="s">
        <v>32</v>
      </c>
      <c r="C149" s="1246"/>
      <c r="D149" s="1246"/>
      <c r="E149" s="1247"/>
      <c r="F149" s="1631"/>
      <c r="G149" s="1632"/>
      <c r="H149" s="1632"/>
      <c r="I149" s="1632"/>
      <c r="J149" s="1632"/>
      <c r="K149" s="1632"/>
      <c r="L149" s="1632"/>
      <c r="M149" s="1631"/>
      <c r="N149" s="1632"/>
      <c r="O149" s="1632"/>
      <c r="P149" s="1632"/>
      <c r="Q149" s="1632"/>
      <c r="R149" s="1632"/>
      <c r="S149" s="1633"/>
      <c r="T149" s="161"/>
    </row>
    <row r="150" spans="1:26">
      <c r="A150" s="1389"/>
      <c r="B150" s="1248"/>
      <c r="C150" s="1249"/>
      <c r="D150" s="1249"/>
      <c r="E150" s="1250"/>
      <c r="F150" s="1419"/>
      <c r="G150" s="1420"/>
      <c r="H150" s="1420"/>
      <c r="I150" s="1420"/>
      <c r="J150" s="1420"/>
      <c r="K150" s="1420"/>
      <c r="L150" s="1420"/>
      <c r="M150" s="1419"/>
      <c r="N150" s="1420"/>
      <c r="O150" s="1420"/>
      <c r="P150" s="1420"/>
      <c r="Q150" s="1420"/>
      <c r="R150" s="1420"/>
      <c r="S150" s="1421"/>
      <c r="T150" s="161"/>
      <c r="U150" s="427" t="s">
        <v>1276</v>
      </c>
    </row>
    <row r="151" spans="1:26" ht="19.5" customHeight="1">
      <c r="A151" s="1389"/>
      <c r="B151" s="1307" t="s">
        <v>1015</v>
      </c>
      <c r="C151" s="1308"/>
      <c r="D151" s="1308"/>
      <c r="E151" s="1309"/>
      <c r="F151" s="1416"/>
      <c r="G151" s="1417"/>
      <c r="H151" s="1417"/>
      <c r="I151" s="1417"/>
      <c r="J151" s="1417"/>
      <c r="K151" s="1417"/>
      <c r="L151" s="364" t="s">
        <v>1365</v>
      </c>
      <c r="M151" s="1416"/>
      <c r="N151" s="1417"/>
      <c r="O151" s="1417"/>
      <c r="P151" s="1417"/>
      <c r="Q151" s="1417"/>
      <c r="R151" s="1417"/>
      <c r="S151" s="364" t="s">
        <v>1366</v>
      </c>
      <c r="T151" s="81"/>
      <c r="U151" s="3" t="s">
        <v>1277</v>
      </c>
    </row>
    <row r="152" spans="1:26" ht="19.5" customHeight="1">
      <c r="A152" s="1389"/>
      <c r="B152" s="1422" t="s">
        <v>1283</v>
      </c>
      <c r="C152" s="1423"/>
      <c r="D152" s="1423"/>
      <c r="E152" s="148" t="s">
        <v>286</v>
      </c>
      <c r="F152" s="771"/>
      <c r="G152" s="268"/>
      <c r="H152" s="270" t="s">
        <v>537</v>
      </c>
      <c r="I152" s="268"/>
      <c r="J152" s="270" t="s">
        <v>540</v>
      </c>
      <c r="K152" s="268"/>
      <c r="L152" s="273" t="s">
        <v>538</v>
      </c>
      <c r="M152" s="771"/>
      <c r="N152" s="268"/>
      <c r="O152" s="270" t="s">
        <v>537</v>
      </c>
      <c r="P152" s="268"/>
      <c r="Q152" s="270" t="s">
        <v>540</v>
      </c>
      <c r="R152" s="268"/>
      <c r="S152" s="273" t="s">
        <v>538</v>
      </c>
      <c r="T152" s="198"/>
      <c r="U152" s="428">
        <v>46235</v>
      </c>
      <c r="V152" s="429" t="s">
        <v>1278</v>
      </c>
      <c r="Z152" s="3" t="s">
        <v>536</v>
      </c>
    </row>
    <row r="153" spans="1:26" ht="19.5" customHeight="1">
      <c r="A153" s="1389"/>
      <c r="B153" s="1424"/>
      <c r="C153" s="1425"/>
      <c r="D153" s="1425"/>
      <c r="E153" s="151" t="s">
        <v>287</v>
      </c>
      <c r="F153" s="772"/>
      <c r="G153" s="269"/>
      <c r="H153" s="271" t="s">
        <v>537</v>
      </c>
      <c r="I153" s="269"/>
      <c r="J153" s="271" t="s">
        <v>541</v>
      </c>
      <c r="K153" s="269"/>
      <c r="L153" s="274" t="s">
        <v>538</v>
      </c>
      <c r="M153" s="772"/>
      <c r="N153" s="269"/>
      <c r="O153" s="271" t="s">
        <v>537</v>
      </c>
      <c r="P153" s="269"/>
      <c r="Q153" s="271" t="s">
        <v>541</v>
      </c>
      <c r="R153" s="269"/>
      <c r="S153" s="274" t="s">
        <v>538</v>
      </c>
      <c r="T153" s="198"/>
      <c r="U153" s="3" t="s">
        <v>1279</v>
      </c>
      <c r="Z153" s="3" t="s">
        <v>1436</v>
      </c>
    </row>
    <row r="154" spans="1:26" ht="19.5" customHeight="1">
      <c r="A154" s="1389"/>
      <c r="B154" s="1245" t="s">
        <v>43</v>
      </c>
      <c r="C154" s="1246"/>
      <c r="D154" s="1246"/>
      <c r="E154" s="148" t="s">
        <v>286</v>
      </c>
      <c r="F154" s="773"/>
      <c r="G154" s="268"/>
      <c r="H154" s="270" t="s">
        <v>537</v>
      </c>
      <c r="I154" s="268"/>
      <c r="J154" s="270" t="s">
        <v>540</v>
      </c>
      <c r="K154" s="268"/>
      <c r="L154" s="273" t="s">
        <v>538</v>
      </c>
      <c r="M154" s="773"/>
      <c r="N154" s="268"/>
      <c r="O154" s="270" t="s">
        <v>537</v>
      </c>
      <c r="P154" s="268"/>
      <c r="Q154" s="270" t="s">
        <v>540</v>
      </c>
      <c r="R154" s="268"/>
      <c r="S154" s="273" t="s">
        <v>538</v>
      </c>
      <c r="T154" s="198"/>
      <c r="U154" s="430">
        <f>U152</f>
        <v>46235</v>
      </c>
    </row>
    <row r="155" spans="1:26" ht="19.5" customHeight="1">
      <c r="A155" s="1389"/>
      <c r="B155" s="1248"/>
      <c r="C155" s="1249"/>
      <c r="D155" s="1249"/>
      <c r="E155" s="151" t="s">
        <v>287</v>
      </c>
      <c r="F155" s="774"/>
      <c r="G155" s="269"/>
      <c r="H155" s="271" t="s">
        <v>537</v>
      </c>
      <c r="I155" s="269"/>
      <c r="J155" s="271" t="s">
        <v>541</v>
      </c>
      <c r="K155" s="269"/>
      <c r="L155" s="274" t="s">
        <v>538</v>
      </c>
      <c r="M155" s="774"/>
      <c r="N155" s="269"/>
      <c r="O155" s="271" t="s">
        <v>537</v>
      </c>
      <c r="P155" s="269"/>
      <c r="Q155" s="271" t="s">
        <v>541</v>
      </c>
      <c r="R155" s="269"/>
      <c r="S155" s="274" t="s">
        <v>538</v>
      </c>
      <c r="T155" s="198"/>
    </row>
    <row r="156" spans="1:26" ht="19.5" customHeight="1">
      <c r="A156" s="1389"/>
      <c r="B156" s="1270" t="s">
        <v>44</v>
      </c>
      <c r="C156" s="1302"/>
      <c r="D156" s="1302"/>
      <c r="E156" s="1271"/>
      <c r="F156" s="1622"/>
      <c r="G156" s="1623"/>
      <c r="H156" s="1623"/>
      <c r="I156" s="1623"/>
      <c r="J156" s="1623"/>
      <c r="K156" s="1623"/>
      <c r="L156" s="1624"/>
      <c r="M156" s="1622"/>
      <c r="N156" s="1623"/>
      <c r="O156" s="1623"/>
      <c r="P156" s="1623"/>
      <c r="Q156" s="1623"/>
      <c r="R156" s="1623"/>
      <c r="S156" s="1624"/>
      <c r="T156" s="199"/>
    </row>
    <row r="157" spans="1:26" ht="19.5" customHeight="1">
      <c r="A157" s="1389"/>
      <c r="B157" s="1245" t="s">
        <v>33</v>
      </c>
      <c r="C157" s="1246"/>
      <c r="D157" s="1246"/>
      <c r="E157" s="1247"/>
      <c r="F157" s="1598"/>
      <c r="G157" s="1599"/>
      <c r="H157" s="1599"/>
      <c r="I157" s="1599"/>
      <c r="J157" s="1599"/>
      <c r="K157" s="1599"/>
      <c r="L157" s="1600"/>
      <c r="M157" s="1598"/>
      <c r="N157" s="1599"/>
      <c r="O157" s="1599"/>
      <c r="P157" s="1599"/>
      <c r="Q157" s="1599"/>
      <c r="R157" s="1599"/>
      <c r="S157" s="1600"/>
      <c r="T157" s="81"/>
    </row>
    <row r="158" spans="1:26" ht="19.5" customHeight="1">
      <c r="A158" s="1389"/>
      <c r="B158" s="1407" t="s">
        <v>792</v>
      </c>
      <c r="C158" s="1408"/>
      <c r="D158" s="1408"/>
      <c r="E158" s="1409"/>
      <c r="F158" s="1598"/>
      <c r="G158" s="1599"/>
      <c r="H158" s="1599"/>
      <c r="I158" s="1599"/>
      <c r="J158" s="1599"/>
      <c r="K158" s="1599"/>
      <c r="L158" s="1600"/>
      <c r="M158" s="1598"/>
      <c r="N158" s="1599"/>
      <c r="O158" s="1599"/>
      <c r="P158" s="1599"/>
      <c r="Q158" s="1599"/>
      <c r="R158" s="1599"/>
      <c r="S158" s="1600"/>
      <c r="T158" s="81"/>
    </row>
    <row r="159" spans="1:26" ht="19.5" customHeight="1">
      <c r="A159" s="1389"/>
      <c r="B159" s="1590" t="s">
        <v>167</v>
      </c>
      <c r="C159" s="1590"/>
      <c r="D159" s="1590"/>
      <c r="E159" s="1590"/>
      <c r="F159" s="1591"/>
      <c r="G159" s="1592"/>
      <c r="H159" s="1592"/>
      <c r="I159" s="1592"/>
      <c r="J159" s="1592"/>
      <c r="K159" s="1592"/>
      <c r="L159" s="1593"/>
      <c r="M159" s="1591"/>
      <c r="N159" s="1592"/>
      <c r="O159" s="1592"/>
      <c r="P159" s="1592"/>
      <c r="Q159" s="1592"/>
      <c r="R159" s="1592"/>
      <c r="S159" s="1593"/>
      <c r="T159" s="81"/>
    </row>
    <row r="160" spans="1:26" ht="19.5" customHeight="1">
      <c r="A160" s="1390"/>
      <c r="B160" s="1590" t="s">
        <v>232</v>
      </c>
      <c r="C160" s="1590"/>
      <c r="D160" s="1590"/>
      <c r="E160" s="1590"/>
      <c r="F160" s="1591"/>
      <c r="G160" s="1592"/>
      <c r="H160" s="1592"/>
      <c r="I160" s="1592"/>
      <c r="J160" s="1592"/>
      <c r="K160" s="1592"/>
      <c r="L160" s="1593"/>
      <c r="M160" s="1591"/>
      <c r="N160" s="1592"/>
      <c r="O160" s="1592"/>
      <c r="P160" s="1592"/>
      <c r="Q160" s="1592"/>
      <c r="R160" s="1592"/>
      <c r="S160" s="1593"/>
      <c r="T160" s="81"/>
    </row>
    <row r="161" spans="1:20" ht="20.149999999999999" customHeight="1">
      <c r="A161" s="1270" t="s">
        <v>28</v>
      </c>
      <c r="B161" s="1302"/>
      <c r="C161" s="1302"/>
      <c r="D161" s="1302"/>
      <c r="E161" s="1271"/>
      <c r="F161" s="1380"/>
      <c r="G161" s="1381"/>
      <c r="H161" s="1381"/>
      <c r="I161" s="1381"/>
      <c r="J161" s="1381"/>
      <c r="K161" s="1381"/>
      <c r="L161" s="122" t="s">
        <v>180</v>
      </c>
      <c r="M161" s="1380"/>
      <c r="N161" s="1381"/>
      <c r="O161" s="1381"/>
      <c r="P161" s="1381"/>
      <c r="Q161" s="1381"/>
      <c r="R161" s="1381"/>
      <c r="S161" s="122" t="s">
        <v>180</v>
      </c>
    </row>
    <row r="162" spans="1:20">
      <c r="A162" s="1640" t="s">
        <v>34</v>
      </c>
      <c r="B162" s="1310" t="s">
        <v>35</v>
      </c>
      <c r="C162" s="1311"/>
      <c r="D162" s="1311"/>
      <c r="E162" s="1312"/>
      <c r="F162" s="1382"/>
      <c r="G162" s="1383"/>
      <c r="H162" s="1383"/>
      <c r="I162" s="1383"/>
      <c r="J162" s="1383"/>
      <c r="K162" s="1383"/>
      <c r="L162" s="1384"/>
      <c r="M162" s="1382"/>
      <c r="N162" s="1383"/>
      <c r="O162" s="1383"/>
      <c r="P162" s="1383"/>
      <c r="Q162" s="1383"/>
      <c r="R162" s="1383"/>
      <c r="S162" s="1384"/>
      <c r="T162" s="199"/>
    </row>
    <row r="163" spans="1:20">
      <c r="A163" s="1641"/>
      <c r="B163" s="1248" t="s">
        <v>36</v>
      </c>
      <c r="C163" s="1249"/>
      <c r="D163" s="1249"/>
      <c r="E163" s="1250"/>
      <c r="F163" s="1385"/>
      <c r="G163" s="1386"/>
      <c r="H163" s="1386"/>
      <c r="I163" s="1386"/>
      <c r="J163" s="1386"/>
      <c r="K163" s="1386"/>
      <c r="L163" s="1387"/>
      <c r="M163" s="1385"/>
      <c r="N163" s="1386"/>
      <c r="O163" s="1386"/>
      <c r="P163" s="1386"/>
      <c r="Q163" s="1386"/>
      <c r="R163" s="1386"/>
      <c r="S163" s="1387"/>
      <c r="T163" s="199"/>
    </row>
    <row r="164" spans="1:20">
      <c r="A164" s="1641"/>
      <c r="B164" s="1245" t="s">
        <v>37</v>
      </c>
      <c r="C164" s="1246"/>
      <c r="D164" s="1246"/>
      <c r="E164" s="1247"/>
      <c r="F164" s="1382"/>
      <c r="G164" s="1383"/>
      <c r="H164" s="1383"/>
      <c r="I164" s="1383"/>
      <c r="J164" s="1383"/>
      <c r="K164" s="1383"/>
      <c r="L164" s="1384"/>
      <c r="M164" s="1382"/>
      <c r="N164" s="1383"/>
      <c r="O164" s="1383"/>
      <c r="P164" s="1383"/>
      <c r="Q164" s="1383"/>
      <c r="R164" s="1383"/>
      <c r="S164" s="1384"/>
      <c r="T164" s="199"/>
    </row>
    <row r="165" spans="1:20">
      <c r="A165" s="1641"/>
      <c r="B165" s="1248"/>
      <c r="C165" s="1249"/>
      <c r="D165" s="1249"/>
      <c r="E165" s="1250"/>
      <c r="F165" s="1385"/>
      <c r="G165" s="1386"/>
      <c r="H165" s="1386"/>
      <c r="I165" s="1386"/>
      <c r="J165" s="1386"/>
      <c r="K165" s="1386"/>
      <c r="L165" s="1387"/>
      <c r="M165" s="1385"/>
      <c r="N165" s="1386"/>
      <c r="O165" s="1386"/>
      <c r="P165" s="1386"/>
      <c r="Q165" s="1386"/>
      <c r="R165" s="1386"/>
      <c r="S165" s="1387"/>
      <c r="T165" s="199"/>
    </row>
    <row r="166" spans="1:20">
      <c r="A166" s="1641"/>
      <c r="B166" s="1245"/>
      <c r="C166" s="1246"/>
      <c r="D166" s="1246"/>
      <c r="E166" s="1247"/>
      <c r="F166" s="1382"/>
      <c r="G166" s="1383"/>
      <c r="H166" s="1383"/>
      <c r="I166" s="1383"/>
      <c r="J166" s="1383"/>
      <c r="K166" s="1383"/>
      <c r="L166" s="1384"/>
      <c r="M166" s="1382"/>
      <c r="N166" s="1383"/>
      <c r="O166" s="1383"/>
      <c r="P166" s="1383"/>
      <c r="Q166" s="1383"/>
      <c r="R166" s="1383"/>
      <c r="S166" s="1384"/>
      <c r="T166" s="199"/>
    </row>
    <row r="167" spans="1:20">
      <c r="A167" s="1641"/>
      <c r="B167" s="1248"/>
      <c r="C167" s="1249"/>
      <c r="D167" s="1249"/>
      <c r="E167" s="1250"/>
      <c r="F167" s="1385"/>
      <c r="G167" s="1386"/>
      <c r="H167" s="1386"/>
      <c r="I167" s="1386"/>
      <c r="J167" s="1386"/>
      <c r="K167" s="1386"/>
      <c r="L167" s="1387"/>
      <c r="M167" s="1385"/>
      <c r="N167" s="1386"/>
      <c r="O167" s="1386"/>
      <c r="P167" s="1386"/>
      <c r="Q167" s="1386"/>
      <c r="R167" s="1386"/>
      <c r="S167" s="1387"/>
      <c r="T167" s="199"/>
    </row>
    <row r="168" spans="1:20">
      <c r="A168" s="1641"/>
      <c r="B168" s="1245"/>
      <c r="C168" s="1246"/>
      <c r="D168" s="1246"/>
      <c r="E168" s="1247"/>
      <c r="F168" s="1382"/>
      <c r="G168" s="1383"/>
      <c r="H168" s="1383"/>
      <c r="I168" s="1383"/>
      <c r="J168" s="1383"/>
      <c r="K168" s="1383"/>
      <c r="L168" s="1384"/>
      <c r="M168" s="1382"/>
      <c r="N168" s="1383"/>
      <c r="O168" s="1383"/>
      <c r="P168" s="1383"/>
      <c r="Q168" s="1383"/>
      <c r="R168" s="1383"/>
      <c r="S168" s="1384"/>
      <c r="T168" s="199"/>
    </row>
    <row r="169" spans="1:20">
      <c r="A169" s="1642"/>
      <c r="B169" s="1248"/>
      <c r="C169" s="1249"/>
      <c r="D169" s="1249"/>
      <c r="E169" s="1250"/>
      <c r="F169" s="1385"/>
      <c r="G169" s="1386"/>
      <c r="H169" s="1386"/>
      <c r="I169" s="1386"/>
      <c r="J169" s="1386"/>
      <c r="K169" s="1386"/>
      <c r="L169" s="1387"/>
      <c r="M169" s="1385"/>
      <c r="N169" s="1386"/>
      <c r="O169" s="1386"/>
      <c r="P169" s="1386"/>
      <c r="Q169" s="1386"/>
      <c r="R169" s="1386"/>
      <c r="S169" s="1387"/>
      <c r="T169" s="199"/>
    </row>
    <row r="170" spans="1:20" s="155" customFormat="1">
      <c r="A170" s="154" t="s">
        <v>1067</v>
      </c>
      <c r="B170" s="155" t="s">
        <v>1068</v>
      </c>
    </row>
    <row r="171" spans="1:20" s="155" customFormat="1" ht="13.5" customHeight="1">
      <c r="A171" s="154"/>
      <c r="B171" s="109"/>
      <c r="C171" s="165"/>
      <c r="D171" s="165"/>
      <c r="E171" s="165"/>
      <c r="F171" s="165"/>
      <c r="G171" s="165"/>
      <c r="H171" s="165"/>
      <c r="I171" s="165"/>
      <c r="J171" s="165"/>
      <c r="K171" s="165"/>
      <c r="L171" s="165"/>
      <c r="M171" s="165"/>
      <c r="N171" s="165"/>
      <c r="O171" s="165"/>
      <c r="P171" s="165"/>
      <c r="Q171" s="165"/>
      <c r="R171" s="165"/>
      <c r="S171" s="165"/>
      <c r="T171" s="165"/>
    </row>
    <row r="172" spans="1:20" s="155" customFormat="1">
      <c r="A172" s="154"/>
      <c r="B172" s="165"/>
      <c r="C172" s="165"/>
      <c r="D172" s="165"/>
      <c r="E172" s="165"/>
      <c r="F172" s="165"/>
      <c r="G172" s="165"/>
      <c r="H172" s="165"/>
      <c r="I172" s="165"/>
      <c r="J172" s="165"/>
      <c r="K172" s="165"/>
      <c r="L172" s="165"/>
      <c r="M172" s="165"/>
      <c r="N172" s="165"/>
      <c r="O172" s="165"/>
      <c r="P172" s="165"/>
      <c r="Q172" s="165"/>
      <c r="R172" s="165"/>
      <c r="S172" s="165"/>
      <c r="T172" s="165"/>
    </row>
    <row r="173" spans="1:20" s="155" customFormat="1">
      <c r="A173" s="154"/>
      <c r="B173" s="165"/>
      <c r="C173" s="165"/>
      <c r="D173" s="165"/>
      <c r="E173" s="165"/>
      <c r="F173" s="165"/>
      <c r="G173" s="165"/>
      <c r="H173" s="165"/>
      <c r="I173" s="165"/>
      <c r="J173" s="165"/>
      <c r="K173" s="165"/>
      <c r="L173" s="165"/>
      <c r="M173" s="165"/>
      <c r="N173" s="165"/>
      <c r="O173" s="165"/>
      <c r="P173" s="165"/>
      <c r="Q173" s="165"/>
      <c r="R173" s="165"/>
      <c r="S173" s="165"/>
      <c r="T173" s="165"/>
    </row>
    <row r="174" spans="1:20" s="155" customFormat="1">
      <c r="A174" s="154"/>
      <c r="B174" s="165"/>
      <c r="C174" s="165"/>
      <c r="D174" s="165"/>
      <c r="E174" s="165"/>
      <c r="F174" s="165"/>
      <c r="G174" s="165"/>
      <c r="H174" s="165"/>
      <c r="I174" s="165"/>
      <c r="J174" s="165"/>
      <c r="K174" s="165"/>
      <c r="L174" s="165"/>
      <c r="M174" s="165"/>
      <c r="N174" s="165"/>
      <c r="O174" s="165"/>
      <c r="P174" s="165"/>
      <c r="Q174" s="165"/>
      <c r="R174" s="165"/>
      <c r="S174" s="165"/>
      <c r="T174" s="165"/>
    </row>
    <row r="175" spans="1:20" s="155" customFormat="1">
      <c r="A175" s="154"/>
      <c r="B175" s="261"/>
      <c r="T175" s="165"/>
    </row>
    <row r="176" spans="1:20" s="155" customFormat="1" ht="13.5" customHeight="1">
      <c r="A176" s="154"/>
      <c r="B176" s="165"/>
      <c r="C176" s="165"/>
      <c r="D176" s="165"/>
      <c r="E176" s="165"/>
      <c r="F176" s="165"/>
      <c r="G176" s="165"/>
      <c r="H176" s="165"/>
      <c r="I176" s="165"/>
      <c r="J176" s="165"/>
      <c r="K176" s="165"/>
      <c r="L176" s="165"/>
      <c r="M176" s="165"/>
      <c r="N176" s="165"/>
      <c r="O176" s="165"/>
      <c r="P176" s="165"/>
      <c r="Q176" s="165"/>
      <c r="R176" s="165"/>
      <c r="S176" s="165"/>
      <c r="T176" s="165"/>
    </row>
    <row r="177" spans="1:22" s="155" customFormat="1">
      <c r="A177" s="154"/>
      <c r="T177" s="165"/>
    </row>
    <row r="178" spans="1:22" s="155" customFormat="1" ht="13.5" customHeight="1">
      <c r="A178" s="154"/>
      <c r="B178" s="165"/>
      <c r="C178" s="165"/>
      <c r="D178" s="165"/>
      <c r="E178" s="165"/>
      <c r="F178" s="165"/>
      <c r="G178" s="165"/>
      <c r="H178" s="165"/>
      <c r="I178" s="165"/>
      <c r="J178" s="165"/>
      <c r="K178" s="165"/>
      <c r="L178" s="165"/>
      <c r="M178" s="165"/>
      <c r="N178" s="165"/>
      <c r="O178" s="165"/>
      <c r="P178" s="165"/>
      <c r="Q178" s="165"/>
      <c r="R178" s="165"/>
      <c r="S178" s="165"/>
      <c r="T178" s="165"/>
    </row>
    <row r="179" spans="1:22" s="155" customFormat="1">
      <c r="A179" s="260"/>
      <c r="B179" s="165"/>
      <c r="C179" s="165"/>
      <c r="D179" s="165"/>
      <c r="E179" s="165"/>
      <c r="F179" s="165"/>
      <c r="G179" s="165"/>
      <c r="H179" s="165"/>
      <c r="I179" s="165"/>
      <c r="J179" s="165"/>
      <c r="K179" s="165"/>
      <c r="L179" s="165"/>
      <c r="M179" s="165"/>
      <c r="N179" s="165"/>
      <c r="O179" s="165"/>
      <c r="P179" s="165"/>
      <c r="Q179" s="165"/>
      <c r="R179" s="165"/>
      <c r="S179" s="165"/>
    </row>
    <row r="180" spans="1:22" s="155" customFormat="1">
      <c r="A180" s="154"/>
    </row>
    <row r="181" spans="1:22" s="155" customFormat="1">
      <c r="A181" s="154"/>
    </row>
    <row r="182" spans="1:22" s="155" customFormat="1">
      <c r="A182" s="1571" t="str">
        <f>CONCATENATE("（様式-",INDEX(発注者入力シート!$B$32:$G$35,MATCH(発注者入力シート!M7,発注者入力シート!$C$32:$C$35,0),4),"）")</f>
        <v>（様式-６）</v>
      </c>
      <c r="B182" s="1571"/>
      <c r="C182" s="1571"/>
      <c r="D182" s="1571"/>
      <c r="E182" s="1571"/>
      <c r="F182" s="1571"/>
      <c r="S182" s="740" t="s">
        <v>1641</v>
      </c>
      <c r="T182" s="259"/>
      <c r="U182" s="155" t="s">
        <v>429</v>
      </c>
    </row>
    <row r="183" spans="1:22">
      <c r="A183" s="943" t="str">
        <f>CONCATENATE("評価項目",INDEX(発注者入力シート!$B$32:$G$35,MATCH(発注者入力シート!M7,発注者入力シート!$C$32:$C$35,0),5),"-",INDEX(発注者入力シート!$B$32:$G$35,MATCH(発注者入力シート!M7,発注者入力シート!$C$32:$C$35,0),6))</f>
        <v>評価項目（２）-②</v>
      </c>
      <c r="B183" s="943"/>
      <c r="C183" s="943"/>
      <c r="D183" s="943"/>
      <c r="E183" s="943"/>
      <c r="Q183" s="1379" t="str">
        <f>IF(INDEX(発注者入力シート!$B$20:$G$47,MATCH(発注者入力シート!M7,発注者入力シート!$C$20:$C$47,0),3)="","",INDEX(発注者入力シート!$B$20:$G$47,MATCH(発注者入力シート!M7,発注者入力シート!$C$20:$C$47,0),3))</f>
        <v/>
      </c>
      <c r="R183" s="1379"/>
      <c r="S183" s="1379"/>
      <c r="T183" s="81"/>
      <c r="U183" s="3" t="s">
        <v>430</v>
      </c>
    </row>
    <row r="184" spans="1:22" ht="14">
      <c r="A184" s="1206" t="s">
        <v>41</v>
      </c>
      <c r="B184" s="1206"/>
      <c r="C184" s="1206"/>
      <c r="D184" s="1206"/>
      <c r="E184" s="1206"/>
      <c r="F184" s="1206"/>
      <c r="G184" s="1206"/>
      <c r="H184" s="1206"/>
      <c r="I184" s="1206"/>
      <c r="J184" s="1206"/>
      <c r="K184" s="1206"/>
      <c r="L184" s="1206"/>
      <c r="M184" s="1206"/>
      <c r="N184" s="1206"/>
      <c r="O184" s="1206"/>
      <c r="P184" s="1206"/>
      <c r="Q184" s="1206"/>
      <c r="R184" s="1206"/>
      <c r="S184" s="1206"/>
      <c r="T184" s="142"/>
      <c r="U184" s="107"/>
      <c r="V184" s="3" t="s">
        <v>437</v>
      </c>
    </row>
    <row r="185" spans="1:22">
      <c r="A185" s="3" t="s">
        <v>171</v>
      </c>
      <c r="D185" s="1203" t="s">
        <v>889</v>
      </c>
      <c r="E185" s="1203"/>
      <c r="F185" s="1202" t="str">
        <f>IF(企業入力シート!C5="","",企業入力シート!C5)</f>
        <v>○○共同企業体</v>
      </c>
      <c r="G185" s="1202"/>
      <c r="H185" s="1202"/>
      <c r="I185" s="1202"/>
      <c r="J185" s="1202"/>
      <c r="K185" s="1202"/>
      <c r="L185" s="1202"/>
      <c r="M185" s="1202"/>
      <c r="N185" s="1202"/>
      <c r="O185" s="1202"/>
      <c r="P185" s="1202"/>
      <c r="Q185" s="1202"/>
      <c r="R185" s="1202"/>
      <c r="S185" s="1202"/>
      <c r="T185" s="2"/>
      <c r="U185" s="102"/>
      <c r="V185" s="3" t="s">
        <v>432</v>
      </c>
    </row>
    <row r="187" spans="1:22" ht="13.5" customHeight="1">
      <c r="A187" s="1388" t="s">
        <v>1554</v>
      </c>
      <c r="B187" s="1628" t="s">
        <v>1557</v>
      </c>
      <c r="C187" s="1628"/>
      <c r="D187" s="1628"/>
      <c r="E187" s="1628"/>
      <c r="F187" s="1638" t="str">
        <f>$F$6</f>
        <v>平成２８年度から入札公告日前日までに完成及び引き渡しが完了した島根県及び中国地方整備局発注工事</v>
      </c>
      <c r="G187" s="1638"/>
      <c r="H187" s="1638"/>
      <c r="I187" s="1638"/>
      <c r="J187" s="1638"/>
      <c r="K187" s="1638"/>
      <c r="L187" s="1638"/>
      <c r="M187" s="1638"/>
      <c r="N187" s="1638"/>
      <c r="O187" s="1638"/>
      <c r="P187" s="1638"/>
      <c r="Q187" s="1638"/>
      <c r="R187" s="1638"/>
      <c r="S187" s="1638"/>
      <c r="T187" s="2"/>
      <c r="U187" s="3" t="s">
        <v>433</v>
      </c>
    </row>
    <row r="188" spans="1:22">
      <c r="A188" s="1389"/>
      <c r="B188" s="1628"/>
      <c r="C188" s="1628"/>
      <c r="D188" s="1628"/>
      <c r="E188" s="1628"/>
      <c r="F188" s="1638"/>
      <c r="G188" s="1638"/>
      <c r="H188" s="1638"/>
      <c r="I188" s="1638"/>
      <c r="J188" s="1638"/>
      <c r="K188" s="1638"/>
      <c r="L188" s="1638"/>
      <c r="M188" s="1638"/>
      <c r="N188" s="1638"/>
      <c r="O188" s="1638"/>
      <c r="P188" s="1638"/>
      <c r="Q188" s="1638"/>
      <c r="R188" s="1638"/>
      <c r="S188" s="1638"/>
      <c r="T188" s="2"/>
      <c r="U188" s="104"/>
      <c r="V188" s="3" t="s">
        <v>434</v>
      </c>
    </row>
    <row r="189" spans="1:22" ht="13.5" customHeight="1">
      <c r="A189" s="1389"/>
      <c r="B189" s="1228" t="s">
        <v>1556</v>
      </c>
      <c r="C189" s="1228"/>
      <c r="D189" s="1228"/>
      <c r="E189" s="1228"/>
      <c r="F189" s="1638" t="str">
        <f>$F$8</f>
        <v>１契約で最終数量９７台以上の道路トンネル照明器具設置（新設又は更新）を含む完成及び引き渡しが完了した工事</v>
      </c>
      <c r="G189" s="1638"/>
      <c r="H189" s="1638"/>
      <c r="I189" s="1638"/>
      <c r="J189" s="1638"/>
      <c r="K189" s="1638"/>
      <c r="L189" s="1638"/>
      <c r="M189" s="1638"/>
      <c r="N189" s="1638"/>
      <c r="O189" s="1638"/>
      <c r="P189" s="1638"/>
      <c r="Q189" s="1638"/>
      <c r="R189" s="1638"/>
      <c r="S189" s="1638"/>
      <c r="U189" s="105"/>
      <c r="V189" s="3" t="s">
        <v>432</v>
      </c>
    </row>
    <row r="190" spans="1:22">
      <c r="A190" s="1389"/>
      <c r="B190" s="1228"/>
      <c r="C190" s="1228"/>
      <c r="D190" s="1228"/>
      <c r="E190" s="1228"/>
      <c r="F190" s="1638"/>
      <c r="G190" s="1638"/>
      <c r="H190" s="1638"/>
      <c r="I190" s="1638"/>
      <c r="J190" s="1638"/>
      <c r="K190" s="1638"/>
      <c r="L190" s="1638"/>
      <c r="M190" s="1638"/>
      <c r="N190" s="1638"/>
      <c r="O190" s="1638"/>
      <c r="P190" s="1638"/>
      <c r="Q190" s="1638"/>
      <c r="R190" s="1638"/>
      <c r="S190" s="1638"/>
      <c r="U190" s="158"/>
      <c r="V190" s="3" t="s">
        <v>439</v>
      </c>
    </row>
    <row r="191" spans="1:22">
      <c r="A191" s="1389"/>
      <c r="B191" s="1228"/>
      <c r="C191" s="1228"/>
      <c r="D191" s="1228"/>
      <c r="E191" s="1228"/>
      <c r="F191" s="1638"/>
      <c r="G191" s="1638"/>
      <c r="H191" s="1638"/>
      <c r="I191" s="1638"/>
      <c r="J191" s="1638"/>
      <c r="K191" s="1638"/>
      <c r="L191" s="1638"/>
      <c r="M191" s="1638"/>
      <c r="N191" s="1638"/>
      <c r="O191" s="1638"/>
      <c r="P191" s="1638"/>
      <c r="Q191" s="1638"/>
      <c r="R191" s="1638"/>
      <c r="S191" s="1638"/>
      <c r="T191" s="81"/>
    </row>
    <row r="192" spans="1:22">
      <c r="A192" s="1389"/>
      <c r="B192" s="1445" t="s">
        <v>167</v>
      </c>
      <c r="C192" s="1445"/>
      <c r="D192" s="1445"/>
      <c r="E192" s="1445"/>
      <c r="F192" s="1639" t="str">
        <f>$F$11</f>
        <v>電気工事、維持修繕工事</v>
      </c>
      <c r="G192" s="1639"/>
      <c r="H192" s="1639"/>
      <c r="I192" s="1639"/>
      <c r="J192" s="1639"/>
      <c r="K192" s="1639"/>
      <c r="L192" s="1639"/>
      <c r="M192" s="1639"/>
      <c r="N192" s="1639"/>
      <c r="O192" s="1639"/>
      <c r="P192" s="1639"/>
      <c r="Q192" s="1639"/>
      <c r="R192" s="1639"/>
      <c r="S192" s="1639"/>
      <c r="T192" s="81"/>
    </row>
    <row r="193" spans="1:26">
      <c r="A193" s="1390"/>
      <c r="B193" s="1445" t="s">
        <v>232</v>
      </c>
      <c r="C193" s="1445"/>
      <c r="D193" s="1445"/>
      <c r="E193" s="1445"/>
      <c r="F193" s="1639" t="str">
        <f>$F$12</f>
        <v>電気工事</v>
      </c>
      <c r="G193" s="1639"/>
      <c r="H193" s="1639"/>
      <c r="I193" s="1639"/>
      <c r="J193" s="1639"/>
      <c r="K193" s="1639"/>
      <c r="L193" s="1639"/>
      <c r="M193" s="1639"/>
      <c r="N193" s="1639"/>
      <c r="O193" s="1639"/>
      <c r="P193" s="1639"/>
      <c r="Q193" s="1639"/>
      <c r="R193" s="1639"/>
      <c r="S193" s="1639"/>
      <c r="T193" s="81"/>
    </row>
    <row r="194" spans="1:26">
      <c r="A194" s="1228" t="s">
        <v>42</v>
      </c>
      <c r="B194" s="1228"/>
      <c r="C194" s="1228"/>
      <c r="D194" s="1228"/>
      <c r="E194" s="1334"/>
      <c r="F194" s="781" t="s">
        <v>219</v>
      </c>
      <c r="G194" s="1625" t="str">
        <f>IF(企業入力シート!C27="","",企業入力シート!C27)</f>
        <v/>
      </c>
      <c r="H194" s="1626"/>
      <c r="I194" s="1626"/>
      <c r="J194" s="1626"/>
      <c r="K194" s="1626"/>
      <c r="L194" s="1627"/>
      <c r="M194" s="117"/>
      <c r="T194" s="81"/>
    </row>
    <row r="195" spans="1:26">
      <c r="A195" s="1270" t="s">
        <v>1007</v>
      </c>
      <c r="B195" s="1302"/>
      <c r="C195" s="1302"/>
      <c r="D195" s="1302"/>
      <c r="E195" s="1271"/>
      <c r="F195" s="1270" t="s">
        <v>1010</v>
      </c>
      <c r="G195" s="1302"/>
      <c r="H195" s="1302"/>
      <c r="I195" s="1302"/>
      <c r="J195" s="1302"/>
      <c r="K195" s="1302"/>
      <c r="L195" s="1302"/>
      <c r="M195" s="1228" t="s">
        <v>1011</v>
      </c>
      <c r="N195" s="1228"/>
      <c r="O195" s="1228"/>
      <c r="P195" s="1228"/>
      <c r="Q195" s="1228"/>
      <c r="R195" s="1228"/>
      <c r="S195" s="1228"/>
      <c r="T195" s="81"/>
    </row>
    <row r="196" spans="1:26" ht="13.5" customHeight="1">
      <c r="A196" s="1388" t="s">
        <v>30</v>
      </c>
      <c r="B196" s="1245" t="s">
        <v>31</v>
      </c>
      <c r="C196" s="1246"/>
      <c r="D196" s="1246"/>
      <c r="E196" s="1247"/>
      <c r="F196" s="1207"/>
      <c r="G196" s="1208"/>
      <c r="H196" s="1208"/>
      <c r="I196" s="1208"/>
      <c r="J196" s="1208"/>
      <c r="K196" s="1208"/>
      <c r="L196" s="1209"/>
      <c r="M196" s="1207"/>
      <c r="N196" s="1208"/>
      <c r="O196" s="1208"/>
      <c r="P196" s="1208"/>
      <c r="Q196" s="1208"/>
      <c r="R196" s="1208"/>
      <c r="S196" s="1209"/>
      <c r="T196" s="81"/>
      <c r="U196" s="109" t="s">
        <v>435</v>
      </c>
    </row>
    <row r="197" spans="1:26">
      <c r="A197" s="1389"/>
      <c r="B197" s="1251"/>
      <c r="C197" s="936"/>
      <c r="D197" s="936"/>
      <c r="E197" s="1252"/>
      <c r="F197" s="1210"/>
      <c r="G197" s="1211"/>
      <c r="H197" s="1211"/>
      <c r="I197" s="1211"/>
      <c r="J197" s="1211"/>
      <c r="K197" s="1211"/>
      <c r="L197" s="1212"/>
      <c r="M197" s="1210"/>
      <c r="N197" s="1211"/>
      <c r="O197" s="1211"/>
      <c r="P197" s="1211"/>
      <c r="Q197" s="1211"/>
      <c r="R197" s="1211"/>
      <c r="S197" s="1212"/>
      <c r="T197" s="196"/>
      <c r="U197" s="109" t="s">
        <v>436</v>
      </c>
    </row>
    <row r="198" spans="1:26">
      <c r="A198" s="1389"/>
      <c r="B198" s="1251"/>
      <c r="C198" s="936"/>
      <c r="D198" s="936"/>
      <c r="E198" s="1252"/>
      <c r="F198" s="1210"/>
      <c r="G198" s="1211"/>
      <c r="H198" s="1211"/>
      <c r="I198" s="1211"/>
      <c r="J198" s="1211"/>
      <c r="K198" s="1211"/>
      <c r="L198" s="1212"/>
      <c r="M198" s="1210"/>
      <c r="N198" s="1211"/>
      <c r="O198" s="1211"/>
      <c r="P198" s="1211"/>
      <c r="Q198" s="1211"/>
      <c r="R198" s="1211"/>
      <c r="S198" s="1212"/>
      <c r="T198" s="196"/>
      <c r="U198" s="109" t="s">
        <v>961</v>
      </c>
    </row>
    <row r="199" spans="1:26">
      <c r="A199" s="1389"/>
      <c r="B199" s="1248"/>
      <c r="C199" s="1249"/>
      <c r="D199" s="1249"/>
      <c r="E199" s="1250"/>
      <c r="F199" s="1213"/>
      <c r="G199" s="1214"/>
      <c r="H199" s="1214"/>
      <c r="I199" s="1214"/>
      <c r="J199" s="1214"/>
      <c r="K199" s="1214"/>
      <c r="L199" s="1215"/>
      <c r="M199" s="1213"/>
      <c r="N199" s="1214"/>
      <c r="O199" s="1214"/>
      <c r="P199" s="1214"/>
      <c r="Q199" s="1214"/>
      <c r="R199" s="1214"/>
      <c r="S199" s="1215"/>
      <c r="T199" s="196"/>
    </row>
    <row r="200" spans="1:26" ht="19.5" customHeight="1">
      <c r="A200" s="1389"/>
      <c r="B200" s="1248" t="s">
        <v>1502</v>
      </c>
      <c r="C200" s="1249"/>
      <c r="D200" s="1249"/>
      <c r="E200" s="1250"/>
      <c r="F200" s="1229"/>
      <c r="G200" s="1227"/>
      <c r="H200" s="1227"/>
      <c r="I200" s="1227"/>
      <c r="J200" s="1227"/>
      <c r="K200" s="1227"/>
      <c r="L200" s="1426"/>
      <c r="M200" s="1229"/>
      <c r="N200" s="1227"/>
      <c r="O200" s="1227"/>
      <c r="P200" s="1227"/>
      <c r="Q200" s="1227"/>
      <c r="R200" s="1227"/>
      <c r="S200" s="1426"/>
      <c r="T200" s="109"/>
      <c r="U200" s="109"/>
    </row>
    <row r="201" spans="1:26" ht="19.5" customHeight="1">
      <c r="A201" s="1389"/>
      <c r="B201" s="1270" t="s">
        <v>25</v>
      </c>
      <c r="C201" s="1302"/>
      <c r="D201" s="1302"/>
      <c r="E201" s="1271"/>
      <c r="F201" s="1594"/>
      <c r="G201" s="1595"/>
      <c r="H201" s="1595"/>
      <c r="I201" s="1595"/>
      <c r="J201" s="1595"/>
      <c r="K201" s="1595"/>
      <c r="L201" s="1596"/>
      <c r="M201" s="1594"/>
      <c r="N201" s="1595"/>
      <c r="O201" s="1595"/>
      <c r="P201" s="1595"/>
      <c r="Q201" s="1595"/>
      <c r="R201" s="1595"/>
      <c r="S201" s="1596"/>
      <c r="T201" s="3" t="s">
        <v>1442</v>
      </c>
      <c r="U201" s="3" t="s">
        <v>1443</v>
      </c>
    </row>
    <row r="202" spans="1:26">
      <c r="A202" s="1389"/>
      <c r="B202" s="1245" t="s">
        <v>32</v>
      </c>
      <c r="C202" s="1246"/>
      <c r="D202" s="1246"/>
      <c r="E202" s="1247"/>
      <c r="F202" s="1631"/>
      <c r="G202" s="1632"/>
      <c r="H202" s="1632"/>
      <c r="I202" s="1632"/>
      <c r="J202" s="1632"/>
      <c r="K202" s="1632"/>
      <c r="L202" s="1632"/>
      <c r="M202" s="1631"/>
      <c r="N202" s="1632"/>
      <c r="O202" s="1632"/>
      <c r="P202" s="1632"/>
      <c r="Q202" s="1632"/>
      <c r="R202" s="1632"/>
      <c r="S202" s="1633"/>
      <c r="T202" s="161"/>
    </row>
    <row r="203" spans="1:26">
      <c r="A203" s="1389"/>
      <c r="B203" s="1248"/>
      <c r="C203" s="1249"/>
      <c r="D203" s="1249"/>
      <c r="E203" s="1250"/>
      <c r="F203" s="1419"/>
      <c r="G203" s="1420"/>
      <c r="H203" s="1420"/>
      <c r="I203" s="1420"/>
      <c r="J203" s="1420"/>
      <c r="K203" s="1420"/>
      <c r="L203" s="1420"/>
      <c r="M203" s="1419"/>
      <c r="N203" s="1420"/>
      <c r="O203" s="1420"/>
      <c r="P203" s="1420"/>
      <c r="Q203" s="1420"/>
      <c r="R203" s="1420"/>
      <c r="S203" s="1421"/>
      <c r="T203" s="161"/>
      <c r="U203" s="427" t="s">
        <v>1276</v>
      </c>
    </row>
    <row r="204" spans="1:26" ht="19.5" customHeight="1">
      <c r="A204" s="1389"/>
      <c r="B204" s="1307" t="s">
        <v>1015</v>
      </c>
      <c r="C204" s="1308"/>
      <c r="D204" s="1308"/>
      <c r="E204" s="1309"/>
      <c r="F204" s="1416"/>
      <c r="G204" s="1417"/>
      <c r="H204" s="1417"/>
      <c r="I204" s="1417"/>
      <c r="J204" s="1417"/>
      <c r="K204" s="1417"/>
      <c r="L204" s="364" t="s">
        <v>1367</v>
      </c>
      <c r="M204" s="1416"/>
      <c r="N204" s="1417"/>
      <c r="O204" s="1417"/>
      <c r="P204" s="1417"/>
      <c r="Q204" s="1417"/>
      <c r="R204" s="1417"/>
      <c r="S204" s="364" t="s">
        <v>1367</v>
      </c>
      <c r="T204" s="81"/>
      <c r="U204" s="3" t="s">
        <v>1277</v>
      </c>
    </row>
    <row r="205" spans="1:26" ht="19.5" customHeight="1">
      <c r="A205" s="1389"/>
      <c r="B205" s="1422" t="s">
        <v>1283</v>
      </c>
      <c r="C205" s="1423"/>
      <c r="D205" s="1423"/>
      <c r="E205" s="148" t="s">
        <v>286</v>
      </c>
      <c r="F205" s="775"/>
      <c r="G205" s="268"/>
      <c r="H205" s="270" t="s">
        <v>537</v>
      </c>
      <c r="I205" s="268"/>
      <c r="J205" s="270" t="s">
        <v>540</v>
      </c>
      <c r="K205" s="268"/>
      <c r="L205" s="273" t="s">
        <v>538</v>
      </c>
      <c r="M205" s="775"/>
      <c r="N205" s="268"/>
      <c r="O205" s="270" t="s">
        <v>537</v>
      </c>
      <c r="P205" s="268"/>
      <c r="Q205" s="270" t="s">
        <v>540</v>
      </c>
      <c r="R205" s="268"/>
      <c r="S205" s="273" t="s">
        <v>538</v>
      </c>
      <c r="T205" s="198"/>
      <c r="U205" s="428">
        <v>46235</v>
      </c>
      <c r="V205" s="429" t="s">
        <v>1278</v>
      </c>
      <c r="Z205" s="3" t="s">
        <v>536</v>
      </c>
    </row>
    <row r="206" spans="1:26" ht="19.5" customHeight="1">
      <c r="A206" s="1389"/>
      <c r="B206" s="1424"/>
      <c r="C206" s="1425"/>
      <c r="D206" s="1425"/>
      <c r="E206" s="151" t="s">
        <v>287</v>
      </c>
      <c r="F206" s="776"/>
      <c r="G206" s="269"/>
      <c r="H206" s="271" t="s">
        <v>537</v>
      </c>
      <c r="I206" s="269"/>
      <c r="J206" s="271" t="s">
        <v>541</v>
      </c>
      <c r="K206" s="269"/>
      <c r="L206" s="274" t="s">
        <v>538</v>
      </c>
      <c r="M206" s="776"/>
      <c r="N206" s="269"/>
      <c r="O206" s="271" t="s">
        <v>537</v>
      </c>
      <c r="P206" s="269"/>
      <c r="Q206" s="271" t="s">
        <v>541</v>
      </c>
      <c r="R206" s="269"/>
      <c r="S206" s="274" t="s">
        <v>538</v>
      </c>
      <c r="T206" s="198"/>
      <c r="U206" s="3" t="s">
        <v>1279</v>
      </c>
      <c r="Z206" s="3" t="s">
        <v>1436</v>
      </c>
    </row>
    <row r="207" spans="1:26" ht="19.5" customHeight="1">
      <c r="A207" s="1389"/>
      <c r="B207" s="1245" t="s">
        <v>43</v>
      </c>
      <c r="C207" s="1246"/>
      <c r="D207" s="1246"/>
      <c r="E207" s="148" t="s">
        <v>286</v>
      </c>
      <c r="F207" s="777"/>
      <c r="G207" s="268"/>
      <c r="H207" s="270" t="s">
        <v>537</v>
      </c>
      <c r="I207" s="268"/>
      <c r="J207" s="270" t="s">
        <v>540</v>
      </c>
      <c r="K207" s="268"/>
      <c r="L207" s="273" t="s">
        <v>538</v>
      </c>
      <c r="M207" s="777"/>
      <c r="N207" s="268"/>
      <c r="O207" s="270" t="s">
        <v>537</v>
      </c>
      <c r="P207" s="268"/>
      <c r="Q207" s="270" t="s">
        <v>540</v>
      </c>
      <c r="R207" s="268"/>
      <c r="S207" s="273" t="s">
        <v>538</v>
      </c>
      <c r="T207" s="198"/>
      <c r="U207" s="430">
        <f>U205</f>
        <v>46235</v>
      </c>
    </row>
    <row r="208" spans="1:26" ht="19.5" customHeight="1">
      <c r="A208" s="1389"/>
      <c r="B208" s="1248"/>
      <c r="C208" s="1249"/>
      <c r="D208" s="1249"/>
      <c r="E208" s="151" t="s">
        <v>287</v>
      </c>
      <c r="F208" s="778"/>
      <c r="G208" s="269"/>
      <c r="H208" s="271" t="s">
        <v>537</v>
      </c>
      <c r="I208" s="269"/>
      <c r="J208" s="271" t="s">
        <v>541</v>
      </c>
      <c r="K208" s="269"/>
      <c r="L208" s="274" t="s">
        <v>538</v>
      </c>
      <c r="M208" s="778"/>
      <c r="N208" s="269"/>
      <c r="O208" s="271" t="s">
        <v>537</v>
      </c>
      <c r="P208" s="269"/>
      <c r="Q208" s="271" t="s">
        <v>541</v>
      </c>
      <c r="R208" s="269"/>
      <c r="S208" s="274" t="s">
        <v>538</v>
      </c>
      <c r="T208" s="198"/>
    </row>
    <row r="209" spans="1:20" ht="19.5" customHeight="1">
      <c r="A209" s="1389"/>
      <c r="B209" s="1270" t="s">
        <v>44</v>
      </c>
      <c r="C209" s="1302"/>
      <c r="D209" s="1302"/>
      <c r="E209" s="1271"/>
      <c r="F209" s="1622"/>
      <c r="G209" s="1623"/>
      <c r="H209" s="1623"/>
      <c r="I209" s="1623"/>
      <c r="J209" s="1623"/>
      <c r="K209" s="1623"/>
      <c r="L209" s="1624"/>
      <c r="M209" s="1622"/>
      <c r="N209" s="1623"/>
      <c r="O209" s="1623"/>
      <c r="P209" s="1623"/>
      <c r="Q209" s="1623"/>
      <c r="R209" s="1623"/>
      <c r="S209" s="1624"/>
      <c r="T209" s="199"/>
    </row>
    <row r="210" spans="1:20" ht="19.5" customHeight="1">
      <c r="A210" s="1389"/>
      <c r="B210" s="1245" t="s">
        <v>33</v>
      </c>
      <c r="C210" s="1246"/>
      <c r="D210" s="1246"/>
      <c r="E210" s="1247"/>
      <c r="F210" s="1598"/>
      <c r="G210" s="1599"/>
      <c r="H210" s="1599"/>
      <c r="I210" s="1599"/>
      <c r="J210" s="1599"/>
      <c r="K210" s="1599"/>
      <c r="L210" s="1600"/>
      <c r="M210" s="1598"/>
      <c r="N210" s="1599"/>
      <c r="O210" s="1599"/>
      <c r="P210" s="1599"/>
      <c r="Q210" s="1599"/>
      <c r="R210" s="1599"/>
      <c r="S210" s="1600"/>
      <c r="T210" s="81"/>
    </row>
    <row r="211" spans="1:20" ht="19.5" customHeight="1">
      <c r="A211" s="1389"/>
      <c r="B211" s="1407" t="s">
        <v>792</v>
      </c>
      <c r="C211" s="1408"/>
      <c r="D211" s="1408"/>
      <c r="E211" s="1409"/>
      <c r="F211" s="1598"/>
      <c r="G211" s="1599"/>
      <c r="H211" s="1599"/>
      <c r="I211" s="1599"/>
      <c r="J211" s="1599"/>
      <c r="K211" s="1599"/>
      <c r="L211" s="1600"/>
      <c r="M211" s="1598"/>
      <c r="N211" s="1599"/>
      <c r="O211" s="1599"/>
      <c r="P211" s="1599"/>
      <c r="Q211" s="1599"/>
      <c r="R211" s="1599"/>
      <c r="S211" s="1600"/>
      <c r="T211" s="81"/>
    </row>
    <row r="212" spans="1:20" ht="19.5" customHeight="1">
      <c r="A212" s="1389"/>
      <c r="B212" s="1590" t="s">
        <v>167</v>
      </c>
      <c r="C212" s="1590"/>
      <c r="D212" s="1590"/>
      <c r="E212" s="1590"/>
      <c r="F212" s="1591"/>
      <c r="G212" s="1592"/>
      <c r="H212" s="1592"/>
      <c r="I212" s="1592"/>
      <c r="J212" s="1592"/>
      <c r="K212" s="1592"/>
      <c r="L212" s="1593"/>
      <c r="M212" s="1591"/>
      <c r="N212" s="1592"/>
      <c r="O212" s="1592"/>
      <c r="P212" s="1592"/>
      <c r="Q212" s="1592"/>
      <c r="R212" s="1592"/>
      <c r="S212" s="1593"/>
      <c r="T212" s="81"/>
    </row>
    <row r="213" spans="1:20" ht="19.5" customHeight="1">
      <c r="A213" s="1390"/>
      <c r="B213" s="1590" t="s">
        <v>232</v>
      </c>
      <c r="C213" s="1590"/>
      <c r="D213" s="1590"/>
      <c r="E213" s="1590"/>
      <c r="F213" s="1591"/>
      <c r="G213" s="1592"/>
      <c r="H213" s="1592"/>
      <c r="I213" s="1592"/>
      <c r="J213" s="1592"/>
      <c r="K213" s="1592"/>
      <c r="L213" s="1593"/>
      <c r="M213" s="1591"/>
      <c r="N213" s="1592"/>
      <c r="O213" s="1592"/>
      <c r="P213" s="1592"/>
      <c r="Q213" s="1592"/>
      <c r="R213" s="1592"/>
      <c r="S213" s="1593"/>
      <c r="T213" s="81"/>
    </row>
    <row r="214" spans="1:20" ht="20.149999999999999" customHeight="1">
      <c r="A214" s="1270" t="s">
        <v>28</v>
      </c>
      <c r="B214" s="1302"/>
      <c r="C214" s="1302"/>
      <c r="D214" s="1302"/>
      <c r="E214" s="1271"/>
      <c r="F214" s="1380"/>
      <c r="G214" s="1381"/>
      <c r="H214" s="1381"/>
      <c r="I214" s="1381"/>
      <c r="J214" s="1381"/>
      <c r="K214" s="1381"/>
      <c r="L214" s="122" t="s">
        <v>180</v>
      </c>
      <c r="M214" s="1380"/>
      <c r="N214" s="1381"/>
      <c r="O214" s="1381"/>
      <c r="P214" s="1381"/>
      <c r="Q214" s="1381"/>
      <c r="R214" s="1381"/>
      <c r="S214" s="122" t="s">
        <v>180</v>
      </c>
    </row>
    <row r="215" spans="1:20">
      <c r="A215" s="1640" t="s">
        <v>34</v>
      </c>
      <c r="B215" s="1310" t="s">
        <v>35</v>
      </c>
      <c r="C215" s="1311"/>
      <c r="D215" s="1311"/>
      <c r="E215" s="1312"/>
      <c r="F215" s="1616"/>
      <c r="G215" s="1617"/>
      <c r="H215" s="1617"/>
      <c r="I215" s="1617"/>
      <c r="J215" s="1617"/>
      <c r="K215" s="1617"/>
      <c r="L215" s="1618"/>
      <c r="M215" s="1616"/>
      <c r="N215" s="1617"/>
      <c r="O215" s="1617"/>
      <c r="P215" s="1617"/>
      <c r="Q215" s="1617"/>
      <c r="R215" s="1617"/>
      <c r="S215" s="1618"/>
      <c r="T215" s="199"/>
    </row>
    <row r="216" spans="1:20">
      <c r="A216" s="1641"/>
      <c r="B216" s="1248" t="s">
        <v>36</v>
      </c>
      <c r="C216" s="1249"/>
      <c r="D216" s="1249"/>
      <c r="E216" s="1250"/>
      <c r="F216" s="1385"/>
      <c r="G216" s="1386"/>
      <c r="H216" s="1386"/>
      <c r="I216" s="1386"/>
      <c r="J216" s="1386"/>
      <c r="K216" s="1386"/>
      <c r="L216" s="1387"/>
      <c r="M216" s="1385"/>
      <c r="N216" s="1386"/>
      <c r="O216" s="1386"/>
      <c r="P216" s="1386"/>
      <c r="Q216" s="1386"/>
      <c r="R216" s="1386"/>
      <c r="S216" s="1387"/>
      <c r="T216" s="199"/>
    </row>
    <row r="217" spans="1:20">
      <c r="A217" s="1641"/>
      <c r="B217" s="1245" t="s">
        <v>37</v>
      </c>
      <c r="C217" s="1246"/>
      <c r="D217" s="1246"/>
      <c r="E217" s="1247"/>
      <c r="F217" s="1382"/>
      <c r="G217" s="1383"/>
      <c r="H217" s="1383"/>
      <c r="I217" s="1383"/>
      <c r="J217" s="1383"/>
      <c r="K217" s="1383"/>
      <c r="L217" s="1384"/>
      <c r="M217" s="1382"/>
      <c r="N217" s="1383"/>
      <c r="O217" s="1383"/>
      <c r="P217" s="1383"/>
      <c r="Q217" s="1383"/>
      <c r="R217" s="1383"/>
      <c r="S217" s="1384"/>
      <c r="T217" s="199"/>
    </row>
    <row r="218" spans="1:20">
      <c r="A218" s="1641"/>
      <c r="B218" s="1248"/>
      <c r="C218" s="1249"/>
      <c r="D218" s="1249"/>
      <c r="E218" s="1250"/>
      <c r="F218" s="1385"/>
      <c r="G218" s="1386"/>
      <c r="H218" s="1386"/>
      <c r="I218" s="1386"/>
      <c r="J218" s="1386"/>
      <c r="K218" s="1386"/>
      <c r="L218" s="1387"/>
      <c r="M218" s="1385"/>
      <c r="N218" s="1386"/>
      <c r="O218" s="1386"/>
      <c r="P218" s="1386"/>
      <c r="Q218" s="1386"/>
      <c r="R218" s="1386"/>
      <c r="S218" s="1387"/>
      <c r="T218" s="199"/>
    </row>
    <row r="219" spans="1:20">
      <c r="A219" s="1641"/>
      <c r="B219" s="1245"/>
      <c r="C219" s="1246"/>
      <c r="D219" s="1246"/>
      <c r="E219" s="1247"/>
      <c r="F219" s="1382"/>
      <c r="G219" s="1383"/>
      <c r="H219" s="1383"/>
      <c r="I219" s="1383"/>
      <c r="J219" s="1383"/>
      <c r="K219" s="1383"/>
      <c r="L219" s="1384"/>
      <c r="M219" s="1382"/>
      <c r="N219" s="1383"/>
      <c r="O219" s="1383"/>
      <c r="P219" s="1383"/>
      <c r="Q219" s="1383"/>
      <c r="R219" s="1383"/>
      <c r="S219" s="1384"/>
      <c r="T219" s="199"/>
    </row>
    <row r="220" spans="1:20">
      <c r="A220" s="1641"/>
      <c r="B220" s="1248"/>
      <c r="C220" s="1249"/>
      <c r="D220" s="1249"/>
      <c r="E220" s="1250"/>
      <c r="F220" s="1385"/>
      <c r="G220" s="1386"/>
      <c r="H220" s="1386"/>
      <c r="I220" s="1386"/>
      <c r="J220" s="1386"/>
      <c r="K220" s="1386"/>
      <c r="L220" s="1387"/>
      <c r="M220" s="1385"/>
      <c r="N220" s="1386"/>
      <c r="O220" s="1386"/>
      <c r="P220" s="1386"/>
      <c r="Q220" s="1386"/>
      <c r="R220" s="1386"/>
      <c r="S220" s="1387"/>
      <c r="T220" s="199"/>
    </row>
    <row r="221" spans="1:20">
      <c r="A221" s="1641"/>
      <c r="B221" s="1245"/>
      <c r="C221" s="1246"/>
      <c r="D221" s="1246"/>
      <c r="E221" s="1247"/>
      <c r="F221" s="1382"/>
      <c r="G221" s="1383"/>
      <c r="H221" s="1383"/>
      <c r="I221" s="1383"/>
      <c r="J221" s="1383"/>
      <c r="K221" s="1383"/>
      <c r="L221" s="1384"/>
      <c r="M221" s="1382"/>
      <c r="N221" s="1383"/>
      <c r="O221" s="1383"/>
      <c r="P221" s="1383"/>
      <c r="Q221" s="1383"/>
      <c r="R221" s="1383"/>
      <c r="S221" s="1384"/>
      <c r="T221" s="199"/>
    </row>
    <row r="222" spans="1:20">
      <c r="A222" s="1642"/>
      <c r="B222" s="1248"/>
      <c r="C222" s="1249"/>
      <c r="D222" s="1249"/>
      <c r="E222" s="1250"/>
      <c r="F222" s="1385"/>
      <c r="G222" s="1386"/>
      <c r="H222" s="1386"/>
      <c r="I222" s="1386"/>
      <c r="J222" s="1386"/>
      <c r="K222" s="1386"/>
      <c r="L222" s="1387"/>
      <c r="M222" s="1385"/>
      <c r="N222" s="1386"/>
      <c r="O222" s="1386"/>
      <c r="P222" s="1386"/>
      <c r="Q222" s="1386"/>
      <c r="R222" s="1386"/>
      <c r="S222" s="1387"/>
      <c r="T222" s="199"/>
    </row>
    <row r="223" spans="1:20" s="155" customFormat="1">
      <c r="A223" s="154" t="s">
        <v>1067</v>
      </c>
      <c r="B223" s="155" t="s">
        <v>1068</v>
      </c>
    </row>
    <row r="224" spans="1:20" s="155" customFormat="1">
      <c r="A224" s="154"/>
      <c r="B224" s="109"/>
      <c r="C224" s="165"/>
      <c r="D224" s="165"/>
      <c r="E224" s="165"/>
      <c r="F224" s="165"/>
      <c r="G224" s="165"/>
      <c r="H224" s="165"/>
      <c r="I224" s="165"/>
      <c r="J224" s="165"/>
      <c r="K224" s="165"/>
      <c r="L224" s="165"/>
      <c r="M224" s="165"/>
      <c r="N224" s="165"/>
      <c r="O224" s="165"/>
      <c r="P224" s="165"/>
      <c r="Q224" s="165"/>
      <c r="R224" s="165"/>
      <c r="S224" s="165"/>
      <c r="T224" s="165"/>
    </row>
    <row r="225" spans="1:20" s="155" customFormat="1">
      <c r="A225" s="154"/>
      <c r="B225" s="165"/>
      <c r="C225" s="165"/>
      <c r="D225" s="165"/>
      <c r="E225" s="165"/>
      <c r="F225" s="165"/>
      <c r="G225" s="165"/>
      <c r="H225" s="165"/>
      <c r="I225" s="165"/>
      <c r="J225" s="165"/>
      <c r="K225" s="165"/>
      <c r="L225" s="165"/>
      <c r="M225" s="165"/>
      <c r="N225" s="165"/>
      <c r="O225" s="165"/>
      <c r="P225" s="165"/>
      <c r="Q225" s="165"/>
      <c r="R225" s="165"/>
      <c r="S225" s="165"/>
      <c r="T225" s="165"/>
    </row>
    <row r="226" spans="1:20" s="155" customFormat="1">
      <c r="A226" s="154"/>
      <c r="B226" s="165"/>
      <c r="C226" s="165"/>
      <c r="D226" s="165"/>
      <c r="E226" s="165"/>
      <c r="F226" s="165"/>
      <c r="G226" s="165"/>
      <c r="H226" s="165"/>
      <c r="I226" s="165"/>
      <c r="J226" s="165"/>
      <c r="K226" s="165"/>
      <c r="L226" s="165"/>
      <c r="M226" s="165"/>
      <c r="N226" s="165"/>
      <c r="O226" s="165"/>
      <c r="P226" s="165"/>
      <c r="Q226" s="165"/>
      <c r="R226" s="165"/>
      <c r="S226" s="165"/>
      <c r="T226" s="165"/>
    </row>
    <row r="227" spans="1:20" s="155" customFormat="1">
      <c r="A227" s="154"/>
      <c r="B227" s="165"/>
      <c r="C227" s="165"/>
      <c r="D227" s="165"/>
      <c r="E227" s="165"/>
      <c r="F227" s="165"/>
      <c r="G227" s="165"/>
      <c r="H227" s="165"/>
      <c r="I227" s="165"/>
      <c r="J227" s="165"/>
      <c r="K227" s="165"/>
      <c r="L227" s="165"/>
      <c r="M227" s="165"/>
      <c r="N227" s="165"/>
      <c r="O227" s="165"/>
      <c r="P227" s="165"/>
      <c r="Q227" s="165"/>
      <c r="R227" s="165"/>
      <c r="S227" s="165"/>
      <c r="T227" s="165"/>
    </row>
    <row r="228" spans="1:20" s="155" customFormat="1">
      <c r="A228" s="154"/>
      <c r="B228" s="165"/>
      <c r="C228" s="165"/>
      <c r="D228" s="165"/>
      <c r="E228" s="165"/>
      <c r="F228" s="165"/>
      <c r="G228" s="165"/>
      <c r="H228" s="165"/>
      <c r="I228" s="165"/>
      <c r="J228" s="165"/>
      <c r="K228" s="165"/>
      <c r="L228" s="165"/>
      <c r="M228" s="165"/>
      <c r="N228" s="165"/>
      <c r="O228" s="165"/>
      <c r="P228" s="165"/>
      <c r="Q228" s="165"/>
      <c r="R228" s="165"/>
      <c r="S228" s="165"/>
      <c r="T228" s="165"/>
    </row>
    <row r="229" spans="1:20" s="155" customFormat="1">
      <c r="A229" s="154"/>
      <c r="B229" s="165"/>
      <c r="C229" s="165"/>
      <c r="D229" s="165"/>
      <c r="E229" s="165"/>
      <c r="F229" s="165"/>
      <c r="G229" s="165"/>
      <c r="H229" s="165"/>
      <c r="I229" s="165"/>
      <c r="J229" s="165"/>
      <c r="K229" s="165"/>
      <c r="L229" s="165"/>
      <c r="M229" s="165"/>
      <c r="N229" s="165"/>
      <c r="O229" s="165"/>
      <c r="P229" s="165"/>
      <c r="Q229" s="165"/>
      <c r="R229" s="165"/>
      <c r="S229" s="165"/>
      <c r="T229" s="196"/>
    </row>
    <row r="230" spans="1:20" s="155" customFormat="1">
      <c r="A230" s="154"/>
      <c r="T230" s="165"/>
    </row>
    <row r="231" spans="1:20" s="155" customFormat="1">
      <c r="A231" s="154"/>
      <c r="B231" s="165"/>
      <c r="C231" s="165"/>
      <c r="D231" s="165"/>
      <c r="E231" s="165"/>
      <c r="F231" s="165"/>
      <c r="G231" s="165"/>
      <c r="H231" s="165"/>
      <c r="I231" s="165"/>
      <c r="J231" s="165"/>
      <c r="K231" s="165"/>
      <c r="L231" s="165"/>
      <c r="M231" s="165"/>
      <c r="N231" s="165"/>
      <c r="O231" s="165"/>
      <c r="P231" s="165"/>
      <c r="Q231" s="165"/>
      <c r="R231" s="165"/>
      <c r="S231" s="165"/>
      <c r="T231" s="165"/>
    </row>
    <row r="232" spans="1:20" s="155" customFormat="1">
      <c r="A232" s="260"/>
      <c r="B232" s="165"/>
      <c r="C232" s="165"/>
      <c r="D232" s="165"/>
      <c r="E232" s="165"/>
      <c r="F232" s="165"/>
      <c r="G232" s="165"/>
      <c r="H232" s="165"/>
      <c r="I232" s="165"/>
      <c r="J232" s="165"/>
      <c r="K232" s="165"/>
      <c r="L232" s="165"/>
      <c r="M232" s="165"/>
      <c r="N232" s="165"/>
      <c r="O232" s="165"/>
      <c r="P232" s="165"/>
      <c r="Q232" s="165"/>
      <c r="R232" s="165"/>
      <c r="S232" s="165"/>
    </row>
    <row r="233" spans="1:20">
      <c r="A233" s="154"/>
      <c r="B233" s="155"/>
      <c r="C233" s="155"/>
      <c r="D233" s="155"/>
      <c r="E233" s="155"/>
      <c r="F233" s="155"/>
      <c r="G233" s="155"/>
      <c r="H233" s="155"/>
      <c r="I233" s="155"/>
      <c r="J233" s="155"/>
      <c r="K233" s="155"/>
      <c r="L233" s="155"/>
      <c r="M233" s="155"/>
      <c r="N233" s="155"/>
      <c r="O233" s="155"/>
      <c r="P233" s="155"/>
      <c r="Q233" s="155"/>
      <c r="R233" s="155"/>
      <c r="S233" s="155"/>
    </row>
  </sheetData>
  <mergeCells count="310">
    <mergeCell ref="B154:D155"/>
    <mergeCell ref="B162:E162"/>
    <mergeCell ref="B163:E163"/>
    <mergeCell ref="M156:S156"/>
    <mergeCell ref="F162:L163"/>
    <mergeCell ref="F164:L165"/>
    <mergeCell ref="M164:S165"/>
    <mergeCell ref="A184:S184"/>
    <mergeCell ref="B157:E157"/>
    <mergeCell ref="B158:E158"/>
    <mergeCell ref="A161:E161"/>
    <mergeCell ref="Q183:S183"/>
    <mergeCell ref="F161:K161"/>
    <mergeCell ref="M161:R161"/>
    <mergeCell ref="A162:A169"/>
    <mergeCell ref="B168:E169"/>
    <mergeCell ref="M166:S167"/>
    <mergeCell ref="F168:L169"/>
    <mergeCell ref="B164:E165"/>
    <mergeCell ref="D185:E185"/>
    <mergeCell ref="F185:S185"/>
    <mergeCell ref="F202:L203"/>
    <mergeCell ref="M202:S203"/>
    <mergeCell ref="F201:L201"/>
    <mergeCell ref="M201:S201"/>
    <mergeCell ref="F200:L200"/>
    <mergeCell ref="F196:L199"/>
    <mergeCell ref="M196:S199"/>
    <mergeCell ref="B201:E201"/>
    <mergeCell ref="A195:E195"/>
    <mergeCell ref="F195:L195"/>
    <mergeCell ref="M195:S195"/>
    <mergeCell ref="A194:E194"/>
    <mergeCell ref="G194:L194"/>
    <mergeCell ref="A187:A193"/>
    <mergeCell ref="B187:E188"/>
    <mergeCell ref="F187:S188"/>
    <mergeCell ref="B189:E191"/>
    <mergeCell ref="F189:S191"/>
    <mergeCell ref="B192:E192"/>
    <mergeCell ref="F192:S192"/>
    <mergeCell ref="B193:E193"/>
    <mergeCell ref="F193:S193"/>
    <mergeCell ref="F219:L220"/>
    <mergeCell ref="M219:S220"/>
    <mergeCell ref="F217:L218"/>
    <mergeCell ref="M217:S218"/>
    <mergeCell ref="B211:E211"/>
    <mergeCell ref="B196:E199"/>
    <mergeCell ref="B205:D206"/>
    <mergeCell ref="M200:S200"/>
    <mergeCell ref="F213:L213"/>
    <mergeCell ref="M213:S213"/>
    <mergeCell ref="B209:E209"/>
    <mergeCell ref="F204:K204"/>
    <mergeCell ref="F211:L211"/>
    <mergeCell ref="M211:S211"/>
    <mergeCell ref="F210:L210"/>
    <mergeCell ref="M210:S210"/>
    <mergeCell ref="M204:R204"/>
    <mergeCell ref="B210:E210"/>
    <mergeCell ref="B200:E200"/>
    <mergeCell ref="B204:E204"/>
    <mergeCell ref="F209:L209"/>
    <mergeCell ref="M209:S209"/>
    <mergeCell ref="B149:E150"/>
    <mergeCell ref="F149:L150"/>
    <mergeCell ref="M221:S222"/>
    <mergeCell ref="F221:L222"/>
    <mergeCell ref="B217:E218"/>
    <mergeCell ref="F215:L216"/>
    <mergeCell ref="M215:S216"/>
    <mergeCell ref="A214:E214"/>
    <mergeCell ref="F214:K214"/>
    <mergeCell ref="M214:R214"/>
    <mergeCell ref="B202:E203"/>
    <mergeCell ref="B212:E212"/>
    <mergeCell ref="B213:E213"/>
    <mergeCell ref="A196:A213"/>
    <mergeCell ref="A182:F182"/>
    <mergeCell ref="A183:E183"/>
    <mergeCell ref="F212:L212"/>
    <mergeCell ref="M212:S212"/>
    <mergeCell ref="B207:D208"/>
    <mergeCell ref="A215:A222"/>
    <mergeCell ref="B215:E215"/>
    <mergeCell ref="B216:E216"/>
    <mergeCell ref="B221:E222"/>
    <mergeCell ref="B219:E220"/>
    <mergeCell ref="M149:S150"/>
    <mergeCell ref="F142:L142"/>
    <mergeCell ref="M142:S142"/>
    <mergeCell ref="K106:N110"/>
    <mergeCell ref="A108:B110"/>
    <mergeCell ref="E108:J110"/>
    <mergeCell ref="O109:S109"/>
    <mergeCell ref="A143:A160"/>
    <mergeCell ref="B148:E148"/>
    <mergeCell ref="B123:S125"/>
    <mergeCell ref="D132:E132"/>
    <mergeCell ref="E113:J115"/>
    <mergeCell ref="K113:N115"/>
    <mergeCell ref="F134:S135"/>
    <mergeCell ref="F136:S138"/>
    <mergeCell ref="F139:S139"/>
    <mergeCell ref="F140:S140"/>
    <mergeCell ref="B134:E135"/>
    <mergeCell ref="M151:R151"/>
    <mergeCell ref="F156:L156"/>
    <mergeCell ref="B136:E138"/>
    <mergeCell ref="B139:E139"/>
    <mergeCell ref="B140:E140"/>
    <mergeCell ref="G141:L141"/>
    <mergeCell ref="B72:E72"/>
    <mergeCell ref="B73:E73"/>
    <mergeCell ref="B74:E74"/>
    <mergeCell ref="C50:S50"/>
    <mergeCell ref="C51:S51"/>
    <mergeCell ref="F6:S7"/>
    <mergeCell ref="F8:S10"/>
    <mergeCell ref="F11:S11"/>
    <mergeCell ref="F12:S12"/>
    <mergeCell ref="B6:E7"/>
    <mergeCell ref="B8:E10"/>
    <mergeCell ref="B11:E11"/>
    <mergeCell ref="B12:E12"/>
    <mergeCell ref="B34:E34"/>
    <mergeCell ref="F40:L41"/>
    <mergeCell ref="B38:E39"/>
    <mergeCell ref="B40:E41"/>
    <mergeCell ref="A33:E33"/>
    <mergeCell ref="B35:E35"/>
    <mergeCell ref="B43:S44"/>
    <mergeCell ref="A34:A41"/>
    <mergeCell ref="B36:E37"/>
    <mergeCell ref="F34:L35"/>
    <mergeCell ref="F33:K33"/>
    <mergeCell ref="A1:F1"/>
    <mergeCell ref="A2:E2"/>
    <mergeCell ref="F4:S4"/>
    <mergeCell ref="A13:E13"/>
    <mergeCell ref="M21:S22"/>
    <mergeCell ref="B19:E19"/>
    <mergeCell ref="B21:E22"/>
    <mergeCell ref="B29:E29"/>
    <mergeCell ref="B30:E30"/>
    <mergeCell ref="F14:L14"/>
    <mergeCell ref="M14:S14"/>
    <mergeCell ref="M20:S20"/>
    <mergeCell ref="Q2:S2"/>
    <mergeCell ref="D4:E4"/>
    <mergeCell ref="A14:E14"/>
    <mergeCell ref="G13:L13"/>
    <mergeCell ref="M23:R23"/>
    <mergeCell ref="B15:E18"/>
    <mergeCell ref="F15:L18"/>
    <mergeCell ref="F19:L19"/>
    <mergeCell ref="A3:S3"/>
    <mergeCell ref="A6:A12"/>
    <mergeCell ref="C45:S45"/>
    <mergeCell ref="B75:E75"/>
    <mergeCell ref="H83:H86"/>
    <mergeCell ref="I83:I86"/>
    <mergeCell ref="J83:J86"/>
    <mergeCell ref="B28:E28"/>
    <mergeCell ref="B26:D27"/>
    <mergeCell ref="B20:E20"/>
    <mergeCell ref="M19:S19"/>
    <mergeCell ref="B31:E31"/>
    <mergeCell ref="B32:E32"/>
    <mergeCell ref="B23:E23"/>
    <mergeCell ref="F20:L20"/>
    <mergeCell ref="F21:L22"/>
    <mergeCell ref="F31:L31"/>
    <mergeCell ref="M31:S31"/>
    <mergeCell ref="F32:L32"/>
    <mergeCell ref="M32:S32"/>
    <mergeCell ref="C46:S49"/>
    <mergeCell ref="B80:E80"/>
    <mergeCell ref="Q75:S75"/>
    <mergeCell ref="Q76:S76"/>
    <mergeCell ref="C66:S67"/>
    <mergeCell ref="M40:S41"/>
    <mergeCell ref="A131:S131"/>
    <mergeCell ref="E95:J96"/>
    <mergeCell ref="K95:N102"/>
    <mergeCell ref="A97:B99"/>
    <mergeCell ref="E97:J99"/>
    <mergeCell ref="A100:B102"/>
    <mergeCell ref="E100:J102"/>
    <mergeCell ref="A103:B105"/>
    <mergeCell ref="E103:J105"/>
    <mergeCell ref="A129:F129"/>
    <mergeCell ref="A130:E130"/>
    <mergeCell ref="Q130:S130"/>
    <mergeCell ref="A106:B107"/>
    <mergeCell ref="C106:D115"/>
    <mergeCell ref="E106:J107"/>
    <mergeCell ref="O94:S94"/>
    <mergeCell ref="A15:A32"/>
    <mergeCell ref="B24:D25"/>
    <mergeCell ref="F23:K23"/>
    <mergeCell ref="Q71:S71"/>
    <mergeCell ref="Q72:S72"/>
    <mergeCell ref="Q73:S73"/>
    <mergeCell ref="Q74:S74"/>
    <mergeCell ref="F29:L29"/>
    <mergeCell ref="M29:S29"/>
    <mergeCell ref="F30:L30"/>
    <mergeCell ref="M30:S30"/>
    <mergeCell ref="M36:S37"/>
    <mergeCell ref="M34:S35"/>
    <mergeCell ref="A71:A82"/>
    <mergeCell ref="Q69:S70"/>
    <mergeCell ref="Q80:S80"/>
    <mergeCell ref="F28:L28"/>
    <mergeCell ref="M28:S28"/>
    <mergeCell ref="C52:S52"/>
    <mergeCell ref="C53:S55"/>
    <mergeCell ref="F36:L37"/>
    <mergeCell ref="F38:L39"/>
    <mergeCell ref="M38:S39"/>
    <mergeCell ref="K83:K86"/>
    <mergeCell ref="L83:L86"/>
    <mergeCell ref="M83:M86"/>
    <mergeCell ref="N83:N86"/>
    <mergeCell ref="O83:O86"/>
    <mergeCell ref="P83:P86"/>
    <mergeCell ref="Q83:S86"/>
    <mergeCell ref="Q79:S79"/>
    <mergeCell ref="B77:E77"/>
    <mergeCell ref="Q77:S78"/>
    <mergeCell ref="A83:E86"/>
    <mergeCell ref="F83:F86"/>
    <mergeCell ref="G83:G86"/>
    <mergeCell ref="B81:E81"/>
    <mergeCell ref="Q81:S81"/>
    <mergeCell ref="B82:E82"/>
    <mergeCell ref="C56:S59"/>
    <mergeCell ref="C60:S61"/>
    <mergeCell ref="C64:S65"/>
    <mergeCell ref="A69:E70"/>
    <mergeCell ref="C62:S63"/>
    <mergeCell ref="M158:S158"/>
    <mergeCell ref="M87:M89"/>
    <mergeCell ref="N87:N89"/>
    <mergeCell ref="O87:O89"/>
    <mergeCell ref="P87:P89"/>
    <mergeCell ref="Q87:S89"/>
    <mergeCell ref="F157:L157"/>
    <mergeCell ref="M157:S157"/>
    <mergeCell ref="F158:L158"/>
    <mergeCell ref="B121:S122"/>
    <mergeCell ref="A113:B115"/>
    <mergeCell ref="O106:S106"/>
    <mergeCell ref="O107:S107"/>
    <mergeCell ref="O108:S108"/>
    <mergeCell ref="B78:E78"/>
    <mergeCell ref="B79:E79"/>
    <mergeCell ref="B76:E76"/>
    <mergeCell ref="A134:A140"/>
    <mergeCell ref="F69:P69"/>
    <mergeCell ref="B71:E71"/>
    <mergeCell ref="K103:N105"/>
    <mergeCell ref="B118:S119"/>
    <mergeCell ref="E94:J94"/>
    <mergeCell ref="M33:R33"/>
    <mergeCell ref="Q82:S82"/>
    <mergeCell ref="M15:S18"/>
    <mergeCell ref="M168:S169"/>
    <mergeCell ref="F132:S132"/>
    <mergeCell ref="B159:E159"/>
    <mergeCell ref="B160:E160"/>
    <mergeCell ref="F159:L159"/>
    <mergeCell ref="M159:S159"/>
    <mergeCell ref="F160:L160"/>
    <mergeCell ref="M160:S160"/>
    <mergeCell ref="F148:L148"/>
    <mergeCell ref="M148:S148"/>
    <mergeCell ref="B143:E146"/>
    <mergeCell ref="F151:K151"/>
    <mergeCell ref="B156:E156"/>
    <mergeCell ref="B151:E151"/>
    <mergeCell ref="F143:L146"/>
    <mergeCell ref="A141:E141"/>
    <mergeCell ref="B166:E167"/>
    <mergeCell ref="A142:E142"/>
    <mergeCell ref="F166:L167"/>
    <mergeCell ref="A87:E89"/>
    <mergeCell ref="F87:F89"/>
    <mergeCell ref="G87:G89"/>
    <mergeCell ref="H87:H89"/>
    <mergeCell ref="I87:I89"/>
    <mergeCell ref="J87:J89"/>
    <mergeCell ref="K87:K89"/>
    <mergeCell ref="L87:L89"/>
    <mergeCell ref="A111:B112"/>
    <mergeCell ref="E111:J112"/>
    <mergeCell ref="K111:N112"/>
    <mergeCell ref="A94:B94"/>
    <mergeCell ref="C94:D94"/>
    <mergeCell ref="K94:N94"/>
    <mergeCell ref="A95:B96"/>
    <mergeCell ref="C95:D105"/>
    <mergeCell ref="M143:S146"/>
    <mergeCell ref="M147:S147"/>
    <mergeCell ref="B147:E147"/>
    <mergeCell ref="F147:L147"/>
    <mergeCell ref="M162:S163"/>
    <mergeCell ref="B152:D153"/>
  </mergeCells>
  <phoneticPr fontId="2"/>
  <dataValidations count="4">
    <dataValidation type="list" showInputMessage="1" showErrorMessage="1" sqref="F209 F156 M209 F28 M28 M156" xr:uid="{00000000-0002-0000-1E00-000000000000}">
      <formula1>企業回答6</formula1>
    </dataValidation>
    <dataValidation type="list" allowBlank="1" showInputMessage="1" showErrorMessage="1" sqref="F31:S31 F159:S159 F212:S212" xr:uid="{00000000-0002-0000-1E00-000001000000}">
      <formula1>工事種別</formula1>
    </dataValidation>
    <dataValidation type="list" allowBlank="1" showInputMessage="1" showErrorMessage="1" sqref="F32:S32 F160:S160 F213:S213" xr:uid="{00000000-0002-0000-1E00-000002000000}">
      <formula1>建設工事の種類</formula1>
    </dataValidation>
    <dataValidation type="list" allowBlank="1" showInputMessage="1" showErrorMessage="1" sqref="M152:M155 F24:F27 F152:F155 M24:M27 F205:F208 M205:M208" xr:uid="{00000000-0002-0000-1E00-000003000000}">
      <formula1>$Z$24:$Z$26</formula1>
    </dataValidation>
  </dataValidations>
  <printOptions horizontalCentered="1"/>
  <pageMargins left="0.70866141732283472" right="0.70866141732283472" top="0.74803149606299213" bottom="0.55118110236220474" header="0.31496062992125984" footer="0.31496062992125984"/>
  <pageSetup paperSize="9" fitToHeight="5" orientation="portrait" blackAndWhite="1" r:id="rId1"/>
  <rowBreaks count="4" manualBreakCount="4">
    <brk id="42" max="18" man="1"/>
    <brk id="92" max="18" man="1"/>
    <brk id="128" max="18" man="1"/>
    <brk id="181" max="18" man="1"/>
  </rowBreaks>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8">
    <tabColor theme="9"/>
    <pageSetUpPr fitToPage="1"/>
  </sheetPr>
  <dimension ref="A1:Z50"/>
  <sheetViews>
    <sheetView tabSelected="1" view="pageBreakPreview" zoomScaleNormal="100" zoomScaleSheetLayoutView="100" workbookViewId="0"/>
  </sheetViews>
  <sheetFormatPr defaultColWidth="9" defaultRowHeight="13"/>
  <cols>
    <col min="1" max="18" width="5.08984375" style="3" customWidth="1"/>
    <col min="19" max="16384" width="9" style="3"/>
  </cols>
  <sheetData>
    <row r="1" spans="1:20" ht="15.75" customHeight="1">
      <c r="A1" s="943" t="str">
        <f>CONCATENATE("（様式-",INDEX(発注者入力シート!$B$32:$G$35,MATCH(発注者入力シート!M8,発注者入力シート!$C$32:$C$35,0),4),"）")</f>
        <v>（様式-７）</v>
      </c>
      <c r="B1" s="943"/>
      <c r="C1" s="943"/>
      <c r="D1" s="943"/>
      <c r="E1" s="943"/>
      <c r="F1" s="943"/>
      <c r="Q1" s="6"/>
      <c r="R1" s="6"/>
      <c r="S1" s="3" t="s">
        <v>429</v>
      </c>
    </row>
    <row r="2" spans="1:20" ht="15.75" customHeight="1">
      <c r="A2" s="943" t="str">
        <f>CONCATENATE("評価項目",INDEX(発注者入力シート!$B$32:$G$35,MATCH(発注者入力シート!M8,発注者入力シート!$C$32:$C$35,0),5),"-",INDEX(発注者入力シート!$B$32:$G$35,MATCH(発注者入力シート!M8,発注者入力シート!$C$32:$C$35,0),6))</f>
        <v>評価項目（２）-③</v>
      </c>
      <c r="B2" s="943"/>
      <c r="C2" s="943"/>
      <c r="D2" s="943"/>
      <c r="E2" s="943"/>
      <c r="S2" s="3" t="s">
        <v>430</v>
      </c>
    </row>
    <row r="3" spans="1:20" ht="15.75" customHeight="1">
      <c r="A3" s="1206" t="s">
        <v>620</v>
      </c>
      <c r="B3" s="1206"/>
      <c r="C3" s="1206"/>
      <c r="D3" s="1206"/>
      <c r="E3" s="1206"/>
      <c r="F3" s="1206"/>
      <c r="G3" s="1206"/>
      <c r="H3" s="1206"/>
      <c r="I3" s="1206"/>
      <c r="J3" s="1206"/>
      <c r="K3" s="1206"/>
      <c r="L3" s="1206"/>
      <c r="M3" s="1206"/>
      <c r="N3" s="1206"/>
      <c r="O3" s="1206"/>
      <c r="P3" s="1206"/>
      <c r="Q3" s="1206"/>
      <c r="R3" s="142"/>
      <c r="S3" s="107"/>
      <c r="T3" s="3" t="s">
        <v>437</v>
      </c>
    </row>
    <row r="4" spans="1:20" ht="15.75" customHeight="1">
      <c r="D4" s="1203" t="s">
        <v>889</v>
      </c>
      <c r="E4" s="1203"/>
      <c r="F4" s="1202" t="str">
        <f>IF(企業入力シート!C5="","",企業入力シート!C5)</f>
        <v>○○共同企業体</v>
      </c>
      <c r="G4" s="1202"/>
      <c r="H4" s="1202"/>
      <c r="I4" s="1202"/>
      <c r="J4" s="1202"/>
      <c r="K4" s="1202"/>
      <c r="L4" s="1202"/>
      <c r="M4" s="1202"/>
      <c r="N4" s="1202"/>
      <c r="O4" s="1202"/>
      <c r="P4" s="1202"/>
      <c r="Q4" s="1202"/>
      <c r="R4" s="2"/>
      <c r="S4" s="102"/>
      <c r="T4" s="3" t="s">
        <v>547</v>
      </c>
    </row>
    <row r="5" spans="1:20" ht="15.75" customHeight="1"/>
    <row r="6" spans="1:20" ht="15.75" customHeight="1">
      <c r="A6" s="1517" t="s">
        <v>1553</v>
      </c>
      <c r="B6" s="1517"/>
      <c r="C6" s="1517"/>
      <c r="D6" s="1517"/>
      <c r="E6" s="1649" t="s">
        <v>1814</v>
      </c>
      <c r="F6" s="1649"/>
      <c r="G6" s="1649"/>
      <c r="H6" s="1649"/>
      <c r="I6" s="1649"/>
      <c r="J6" s="1649"/>
      <c r="K6" s="1649"/>
      <c r="L6" s="1649"/>
      <c r="M6" s="1649"/>
      <c r="N6" s="1649"/>
      <c r="O6" s="1649"/>
      <c r="P6" s="1649"/>
      <c r="Q6" s="1649"/>
      <c r="S6" s="3" t="s">
        <v>433</v>
      </c>
    </row>
    <row r="7" spans="1:20" ht="15.75" customHeight="1">
      <c r="A7" s="1517"/>
      <c r="B7" s="1517"/>
      <c r="C7" s="1517"/>
      <c r="D7" s="1517"/>
      <c r="E7" s="1649"/>
      <c r="F7" s="1649"/>
      <c r="G7" s="1649"/>
      <c r="H7" s="1649"/>
      <c r="I7" s="1649"/>
      <c r="J7" s="1649"/>
      <c r="K7" s="1649"/>
      <c r="L7" s="1649"/>
      <c r="M7" s="1649"/>
      <c r="N7" s="1649"/>
      <c r="O7" s="1649"/>
      <c r="P7" s="1649"/>
      <c r="Q7" s="1649"/>
      <c r="R7" s="161"/>
      <c r="S7" s="104"/>
      <c r="T7" s="3" t="s">
        <v>434</v>
      </c>
    </row>
    <row r="8" spans="1:20" ht="15.75" customHeight="1">
      <c r="A8" s="1517"/>
      <c r="B8" s="1517"/>
      <c r="C8" s="1517"/>
      <c r="D8" s="1517"/>
      <c r="E8" s="1649"/>
      <c r="F8" s="1649"/>
      <c r="G8" s="1649"/>
      <c r="H8" s="1649"/>
      <c r="I8" s="1649"/>
      <c r="J8" s="1649"/>
      <c r="K8" s="1649"/>
      <c r="L8" s="1649"/>
      <c r="M8" s="1649"/>
      <c r="N8" s="1649"/>
      <c r="O8" s="1649"/>
      <c r="P8" s="1649"/>
      <c r="Q8" s="1649"/>
      <c r="R8" s="161"/>
      <c r="S8" s="104"/>
    </row>
    <row r="9" spans="1:20" ht="15.75" customHeight="1">
      <c r="A9" s="1650" t="s">
        <v>167</v>
      </c>
      <c r="B9" s="1650"/>
      <c r="C9" s="1650"/>
      <c r="D9" s="1650"/>
      <c r="E9" s="1515" t="s">
        <v>1867</v>
      </c>
      <c r="F9" s="1515"/>
      <c r="G9" s="1515"/>
      <c r="H9" s="1515"/>
      <c r="I9" s="1515"/>
      <c r="J9" s="1515"/>
      <c r="K9" s="1515"/>
      <c r="L9" s="1515"/>
      <c r="M9" s="1515"/>
      <c r="N9" s="1515"/>
      <c r="O9" s="1515"/>
      <c r="P9" s="1515"/>
      <c r="Q9" s="1515"/>
      <c r="R9" s="161"/>
      <c r="S9" s="104"/>
    </row>
    <row r="10" spans="1:20" ht="15.75" customHeight="1">
      <c r="A10" s="1650" t="s">
        <v>232</v>
      </c>
      <c r="B10" s="1650"/>
      <c r="C10" s="1650"/>
      <c r="D10" s="1650"/>
      <c r="E10" s="1515" t="str">
        <f>INDEX(発注者入力シート!$AX$3:$BC$31,MATCH(発注者入力シート!$AY$2,発注者入力シート!$AZ$3:$AZ$31,0),5)</f>
        <v>電気工事</v>
      </c>
      <c r="F10" s="1515"/>
      <c r="G10" s="1515"/>
      <c r="H10" s="1515"/>
      <c r="I10" s="1515"/>
      <c r="J10" s="1515"/>
      <c r="K10" s="1515"/>
      <c r="L10" s="1515"/>
      <c r="M10" s="1515"/>
      <c r="N10" s="1515"/>
      <c r="O10" s="1515"/>
      <c r="P10" s="1515"/>
      <c r="Q10" s="1515"/>
      <c r="R10" s="161"/>
      <c r="S10" s="104"/>
    </row>
    <row r="11" spans="1:20" ht="15.75" customHeight="1">
      <c r="A11" s="165"/>
      <c r="B11" s="165"/>
      <c r="C11" s="165"/>
      <c r="D11" s="165"/>
      <c r="E11" s="165"/>
      <c r="F11" s="165"/>
      <c r="G11" s="165"/>
      <c r="H11" s="165"/>
      <c r="I11" s="165"/>
      <c r="J11" s="165"/>
      <c r="K11" s="165"/>
      <c r="L11" s="165"/>
      <c r="M11" s="165"/>
      <c r="N11" s="165"/>
      <c r="O11" s="165"/>
      <c r="P11" s="165"/>
      <c r="Q11" s="165"/>
      <c r="R11" s="161"/>
      <c r="S11" s="105"/>
      <c r="T11" s="3" t="s">
        <v>432</v>
      </c>
    </row>
    <row r="12" spans="1:20" ht="15.75" customHeight="1">
      <c r="A12" s="161"/>
      <c r="B12" s="161"/>
      <c r="C12" s="161"/>
      <c r="D12" s="161"/>
      <c r="E12" s="161"/>
      <c r="F12" s="161"/>
      <c r="G12" s="161"/>
      <c r="H12" s="161"/>
      <c r="I12" s="161"/>
      <c r="J12" s="161"/>
      <c r="K12" s="161"/>
      <c r="L12" s="161"/>
      <c r="M12" s="161"/>
      <c r="N12" s="161"/>
      <c r="O12" s="161"/>
      <c r="P12" s="161"/>
      <c r="Q12" s="161"/>
      <c r="R12" s="161"/>
      <c r="S12" s="158"/>
      <c r="T12" s="3" t="s">
        <v>439</v>
      </c>
    </row>
    <row r="13" spans="1:20" ht="15.75" customHeight="1">
      <c r="A13" s="1270" t="s">
        <v>42</v>
      </c>
      <c r="B13" s="1302"/>
      <c r="C13" s="1302"/>
      <c r="D13" s="1302"/>
      <c r="E13" s="1271"/>
      <c r="F13" s="256" t="s">
        <v>800</v>
      </c>
      <c r="G13" s="1646" t="str">
        <f>IF(企業入力シート!C25="","",企業入力シート!C25)</f>
        <v/>
      </c>
      <c r="H13" s="1647"/>
      <c r="I13" s="1647"/>
      <c r="J13" s="1647"/>
      <c r="K13" s="1648"/>
      <c r="L13" s="117"/>
      <c r="S13" s="109"/>
    </row>
    <row r="14" spans="1:20" ht="15.75" customHeight="1">
      <c r="A14" s="1270" t="s">
        <v>1726</v>
      </c>
      <c r="B14" s="1302"/>
      <c r="C14" s="1302"/>
      <c r="D14" s="1302"/>
      <c r="E14" s="1271"/>
      <c r="F14" s="1401"/>
      <c r="G14" s="1402"/>
      <c r="H14" s="1402"/>
      <c r="I14" s="1402"/>
      <c r="J14" s="1402"/>
      <c r="K14" s="1403"/>
      <c r="L14" s="117"/>
      <c r="S14" s="109" t="s">
        <v>435</v>
      </c>
    </row>
    <row r="15" spans="1:20" ht="15.75" customHeight="1">
      <c r="A15" s="1270" t="s">
        <v>989</v>
      </c>
      <c r="B15" s="1302"/>
      <c r="C15" s="1302"/>
      <c r="D15" s="1302"/>
      <c r="E15" s="1271"/>
      <c r="F15" s="1347"/>
      <c r="G15" s="1569"/>
      <c r="H15" s="1569"/>
      <c r="I15" s="1569"/>
      <c r="J15" s="1569"/>
      <c r="K15" s="1645"/>
      <c r="L15" s="117"/>
      <c r="S15" s="109" t="s">
        <v>436</v>
      </c>
    </row>
    <row r="16" spans="1:20" ht="15.75" customHeight="1">
      <c r="A16" s="1245" t="s">
        <v>613</v>
      </c>
      <c r="B16" s="1246"/>
      <c r="C16" s="1246"/>
      <c r="D16" s="1246"/>
      <c r="E16" s="1247"/>
      <c r="F16" s="1207"/>
      <c r="G16" s="1208"/>
      <c r="H16" s="1208"/>
      <c r="I16" s="1208"/>
      <c r="J16" s="1208"/>
      <c r="K16" s="1208"/>
      <c r="L16" s="1208"/>
      <c r="M16" s="1208"/>
      <c r="N16" s="1208"/>
      <c r="O16" s="1208"/>
      <c r="P16" s="1208"/>
      <c r="Q16" s="1209"/>
      <c r="R16" s="196"/>
      <c r="S16" s="109" t="s">
        <v>961</v>
      </c>
    </row>
    <row r="17" spans="1:19" ht="15.75" customHeight="1">
      <c r="A17" s="1248"/>
      <c r="B17" s="1249"/>
      <c r="C17" s="1249"/>
      <c r="D17" s="1249"/>
      <c r="E17" s="1250"/>
      <c r="F17" s="1213"/>
      <c r="G17" s="1214"/>
      <c r="H17" s="1214"/>
      <c r="I17" s="1214"/>
      <c r="J17" s="1214"/>
      <c r="K17" s="1214"/>
      <c r="L17" s="1214"/>
      <c r="M17" s="1214"/>
      <c r="N17" s="1214"/>
      <c r="O17" s="1214"/>
      <c r="P17" s="1214"/>
      <c r="Q17" s="1215"/>
      <c r="R17" s="196"/>
    </row>
    <row r="18" spans="1:19" ht="15.75" customHeight="1">
      <c r="A18" s="1445" t="s">
        <v>167</v>
      </c>
      <c r="B18" s="1445"/>
      <c r="C18" s="1445"/>
      <c r="D18" s="1445"/>
      <c r="E18" s="1445"/>
      <c r="F18" s="1644"/>
      <c r="G18" s="1644"/>
      <c r="H18" s="1644"/>
      <c r="I18" s="1644"/>
      <c r="J18" s="1644"/>
      <c r="K18" s="1644"/>
      <c r="L18" s="1644"/>
      <c r="M18" s="1644"/>
      <c r="N18" s="1644"/>
      <c r="O18" s="1644"/>
      <c r="P18" s="1644"/>
      <c r="Q18" s="1644"/>
      <c r="R18" s="196"/>
    </row>
    <row r="19" spans="1:19" ht="15.75" customHeight="1">
      <c r="A19" s="1445" t="s">
        <v>232</v>
      </c>
      <c r="B19" s="1445"/>
      <c r="C19" s="1445"/>
      <c r="D19" s="1445"/>
      <c r="E19" s="1445"/>
      <c r="F19" s="1644"/>
      <c r="G19" s="1644"/>
      <c r="H19" s="1644"/>
      <c r="I19" s="1644"/>
      <c r="J19" s="1644"/>
      <c r="K19" s="1644"/>
      <c r="L19" s="1644"/>
      <c r="M19" s="1644"/>
      <c r="N19" s="1644"/>
      <c r="O19" s="1644"/>
      <c r="P19" s="1644"/>
      <c r="Q19" s="1644"/>
      <c r="R19" s="196"/>
    </row>
    <row r="20" spans="1:19" ht="15.75" customHeight="1">
      <c r="A20" s="440"/>
      <c r="B20" s="242"/>
      <c r="C20" s="242"/>
      <c r="D20" s="242"/>
      <c r="E20" s="441"/>
      <c r="F20" s="214"/>
      <c r="G20" s="214"/>
      <c r="H20" s="214"/>
      <c r="I20" s="214"/>
      <c r="J20" s="214"/>
      <c r="K20" s="214"/>
      <c r="L20" s="196"/>
      <c r="M20" s="196"/>
      <c r="N20" s="196"/>
      <c r="O20" s="196"/>
      <c r="P20" s="196"/>
      <c r="Q20" s="196"/>
      <c r="R20" s="196"/>
    </row>
    <row r="21" spans="1:19" ht="15.75" customHeight="1">
      <c r="A21" s="1270" t="s">
        <v>42</v>
      </c>
      <c r="B21" s="1302"/>
      <c r="C21" s="1302"/>
      <c r="D21" s="1302"/>
      <c r="E21" s="1271"/>
      <c r="F21" s="256" t="s">
        <v>801</v>
      </c>
      <c r="G21" s="1646" t="str">
        <f>IF(企業入力シート!C26="","",企業入力シート!C26)</f>
        <v/>
      </c>
      <c r="H21" s="1647"/>
      <c r="I21" s="1647"/>
      <c r="J21" s="1647"/>
      <c r="K21" s="1648"/>
    </row>
    <row r="22" spans="1:19" ht="15.75" customHeight="1">
      <c r="A22" s="1270" t="s">
        <v>1726</v>
      </c>
      <c r="B22" s="1302"/>
      <c r="C22" s="1302"/>
      <c r="D22" s="1302"/>
      <c r="E22" s="1271"/>
      <c r="F22" s="1401"/>
      <c r="G22" s="1402"/>
      <c r="H22" s="1402"/>
      <c r="I22" s="1402"/>
      <c r="J22" s="1402"/>
      <c r="K22" s="1403"/>
    </row>
    <row r="23" spans="1:19" ht="15.75" customHeight="1">
      <c r="A23" s="1270" t="s">
        <v>989</v>
      </c>
      <c r="B23" s="1302"/>
      <c r="C23" s="1302"/>
      <c r="D23" s="1302"/>
      <c r="E23" s="1271"/>
      <c r="F23" s="1347"/>
      <c r="G23" s="1569"/>
      <c r="H23" s="1569"/>
      <c r="I23" s="1569"/>
      <c r="J23" s="1569"/>
      <c r="K23" s="1645"/>
    </row>
    <row r="24" spans="1:19" ht="15.75" customHeight="1">
      <c r="A24" s="1245" t="s">
        <v>613</v>
      </c>
      <c r="B24" s="1246"/>
      <c r="C24" s="1246"/>
      <c r="D24" s="1246"/>
      <c r="E24" s="1247"/>
      <c r="F24" s="1207"/>
      <c r="G24" s="1208"/>
      <c r="H24" s="1208"/>
      <c r="I24" s="1208"/>
      <c r="J24" s="1208"/>
      <c r="K24" s="1208"/>
      <c r="L24" s="1208"/>
      <c r="M24" s="1208"/>
      <c r="N24" s="1208"/>
      <c r="O24" s="1208"/>
      <c r="P24" s="1208"/>
      <c r="Q24" s="1209"/>
      <c r="R24" s="196"/>
    </row>
    <row r="25" spans="1:19" ht="15.75" customHeight="1">
      <c r="A25" s="1248"/>
      <c r="B25" s="1249"/>
      <c r="C25" s="1249"/>
      <c r="D25" s="1249"/>
      <c r="E25" s="1250"/>
      <c r="F25" s="1213"/>
      <c r="G25" s="1214"/>
      <c r="H25" s="1214"/>
      <c r="I25" s="1214"/>
      <c r="J25" s="1214"/>
      <c r="K25" s="1214"/>
      <c r="L25" s="1214"/>
      <c r="M25" s="1214"/>
      <c r="N25" s="1214"/>
      <c r="O25" s="1214"/>
      <c r="P25" s="1214"/>
      <c r="Q25" s="1215"/>
      <c r="R25" s="196"/>
    </row>
    <row r="26" spans="1:19" ht="15.75" customHeight="1">
      <c r="A26" s="1445" t="s">
        <v>167</v>
      </c>
      <c r="B26" s="1445"/>
      <c r="C26" s="1445"/>
      <c r="D26" s="1445"/>
      <c r="E26" s="1445"/>
      <c r="F26" s="1644"/>
      <c r="G26" s="1644"/>
      <c r="H26" s="1644"/>
      <c r="I26" s="1644"/>
      <c r="J26" s="1644"/>
      <c r="K26" s="1644"/>
      <c r="L26" s="1644"/>
      <c r="M26" s="1644"/>
      <c r="N26" s="1644"/>
      <c r="O26" s="1644"/>
      <c r="P26" s="1644"/>
      <c r="Q26" s="1644"/>
      <c r="R26" s="196"/>
    </row>
    <row r="27" spans="1:19" ht="15.75" customHeight="1">
      <c r="A27" s="1445" t="s">
        <v>232</v>
      </c>
      <c r="B27" s="1445"/>
      <c r="C27" s="1445"/>
      <c r="D27" s="1445"/>
      <c r="E27" s="1445"/>
      <c r="F27" s="1644"/>
      <c r="G27" s="1644"/>
      <c r="H27" s="1644"/>
      <c r="I27" s="1644"/>
      <c r="J27" s="1644"/>
      <c r="K27" s="1644"/>
      <c r="L27" s="1644"/>
      <c r="M27" s="1644"/>
      <c r="N27" s="1644"/>
      <c r="O27" s="1644"/>
      <c r="P27" s="1644"/>
      <c r="Q27" s="1644"/>
      <c r="R27" s="196"/>
    </row>
    <row r="28" spans="1:19" ht="15.75" customHeight="1">
      <c r="A28" s="743"/>
      <c r="B28" s="756"/>
      <c r="C28" s="756"/>
      <c r="D28" s="756"/>
      <c r="E28" s="757"/>
      <c r="F28" s="443"/>
      <c r="G28" s="214"/>
      <c r="H28" s="214"/>
      <c r="I28" s="214"/>
      <c r="J28" s="214"/>
      <c r="K28" s="214"/>
      <c r="L28" s="196"/>
      <c r="M28" s="196"/>
      <c r="N28" s="196"/>
      <c r="O28" s="196"/>
      <c r="P28" s="196"/>
      <c r="Q28" s="196"/>
      <c r="R28" s="196"/>
    </row>
    <row r="29" spans="1:19" ht="15.75" customHeight="1">
      <c r="A29" s="1398" t="s">
        <v>42</v>
      </c>
      <c r="B29" s="1399"/>
      <c r="C29" s="1399"/>
      <c r="D29" s="1399"/>
      <c r="E29" s="1400"/>
      <c r="F29" s="256" t="s">
        <v>802</v>
      </c>
      <c r="G29" s="1646" t="str">
        <f>IF(企業入力シート!C27="","",企業入力シート!C27)</f>
        <v/>
      </c>
      <c r="H29" s="1647"/>
      <c r="I29" s="1647"/>
      <c r="J29" s="1647"/>
      <c r="K29" s="1648"/>
      <c r="L29" s="117"/>
      <c r="S29" s="109"/>
    </row>
    <row r="30" spans="1:19" ht="15.75" customHeight="1">
      <c r="A30" s="1270" t="s">
        <v>1726</v>
      </c>
      <c r="B30" s="1302"/>
      <c r="C30" s="1302"/>
      <c r="D30" s="1302"/>
      <c r="E30" s="1271"/>
      <c r="F30" s="1401"/>
      <c r="G30" s="1402"/>
      <c r="H30" s="1402"/>
      <c r="I30" s="1402"/>
      <c r="J30" s="1402"/>
      <c r="K30" s="1403"/>
      <c r="L30" s="117"/>
    </row>
    <row r="31" spans="1:19" ht="15.75" customHeight="1">
      <c r="A31" s="1398" t="s">
        <v>989</v>
      </c>
      <c r="B31" s="1399"/>
      <c r="C31" s="1399"/>
      <c r="D31" s="1399"/>
      <c r="E31" s="1400"/>
      <c r="F31" s="1347"/>
      <c r="G31" s="1569"/>
      <c r="H31" s="1569"/>
      <c r="I31" s="1569"/>
      <c r="J31" s="1569"/>
      <c r="K31" s="1645"/>
      <c r="L31" s="117"/>
    </row>
    <row r="32" spans="1:19" ht="15.75" customHeight="1">
      <c r="A32" s="1434" t="s">
        <v>613</v>
      </c>
      <c r="B32" s="1435"/>
      <c r="C32" s="1435"/>
      <c r="D32" s="1435"/>
      <c r="E32" s="1436"/>
      <c r="F32" s="1207"/>
      <c r="G32" s="1208"/>
      <c r="H32" s="1208"/>
      <c r="I32" s="1208"/>
      <c r="J32" s="1208"/>
      <c r="K32" s="1208"/>
      <c r="L32" s="1208"/>
      <c r="M32" s="1208"/>
      <c r="N32" s="1208"/>
      <c r="O32" s="1208"/>
      <c r="P32" s="1208"/>
      <c r="Q32" s="1209"/>
      <c r="R32" s="196"/>
    </row>
    <row r="33" spans="1:26" ht="15.75" customHeight="1">
      <c r="A33" s="1437"/>
      <c r="B33" s="1438"/>
      <c r="C33" s="1438"/>
      <c r="D33" s="1438"/>
      <c r="E33" s="1439"/>
      <c r="F33" s="1213"/>
      <c r="G33" s="1214"/>
      <c r="H33" s="1214"/>
      <c r="I33" s="1214"/>
      <c r="J33" s="1214"/>
      <c r="K33" s="1214"/>
      <c r="L33" s="1214"/>
      <c r="M33" s="1214"/>
      <c r="N33" s="1214"/>
      <c r="O33" s="1214"/>
      <c r="P33" s="1214"/>
      <c r="Q33" s="1215"/>
      <c r="R33" s="196"/>
    </row>
    <row r="34" spans="1:26" ht="13.5" customHeight="1">
      <c r="A34" s="1445" t="s">
        <v>167</v>
      </c>
      <c r="B34" s="1445"/>
      <c r="C34" s="1445"/>
      <c r="D34" s="1445"/>
      <c r="E34" s="1445"/>
      <c r="F34" s="1644"/>
      <c r="G34" s="1644"/>
      <c r="H34" s="1644"/>
      <c r="I34" s="1644"/>
      <c r="J34" s="1644"/>
      <c r="K34" s="1644"/>
      <c r="L34" s="1644"/>
      <c r="M34" s="1644"/>
      <c r="N34" s="1644"/>
      <c r="O34" s="1644"/>
      <c r="P34" s="1644"/>
      <c r="Q34" s="1644"/>
      <c r="R34" s="165"/>
    </row>
    <row r="35" spans="1:26" ht="13.5" customHeight="1">
      <c r="A35" s="1445" t="s">
        <v>232</v>
      </c>
      <c r="B35" s="1445"/>
      <c r="C35" s="1445"/>
      <c r="D35" s="1445"/>
      <c r="E35" s="1445"/>
      <c r="F35" s="1644"/>
      <c r="G35" s="1644"/>
      <c r="H35" s="1644"/>
      <c r="I35" s="1644"/>
      <c r="J35" s="1644"/>
      <c r="K35" s="1644"/>
      <c r="L35" s="1644"/>
      <c r="M35" s="1644"/>
      <c r="N35" s="1644"/>
      <c r="O35" s="1644"/>
      <c r="P35" s="1644"/>
      <c r="Q35" s="1644"/>
      <c r="R35" s="165"/>
    </row>
    <row r="36" spans="1:26" ht="13.5" customHeight="1">
      <c r="R36" s="165"/>
    </row>
    <row r="37" spans="1:26" ht="13.5" customHeight="1">
      <c r="A37" s="154" t="s">
        <v>108</v>
      </c>
      <c r="B37" s="1506" t="s">
        <v>1699</v>
      </c>
      <c r="C37" s="1506"/>
      <c r="D37" s="1506"/>
      <c r="E37" s="1506"/>
      <c r="F37" s="1506"/>
      <c r="G37" s="1506"/>
      <c r="H37" s="1506"/>
      <c r="I37" s="1506"/>
      <c r="J37" s="1506"/>
      <c r="K37" s="1506"/>
      <c r="L37" s="1506"/>
      <c r="M37" s="1506"/>
      <c r="N37" s="1506"/>
      <c r="O37" s="1506"/>
      <c r="P37" s="1506"/>
      <c r="Q37" s="1506"/>
      <c r="R37" s="165"/>
    </row>
    <row r="38" spans="1:26">
      <c r="A38" s="154" t="s">
        <v>109</v>
      </c>
      <c r="B38" s="1523" t="s">
        <v>1775</v>
      </c>
      <c r="C38" s="1523"/>
      <c r="D38" s="1523"/>
      <c r="E38" s="1523"/>
      <c r="F38" s="1523"/>
      <c r="G38" s="1523"/>
      <c r="H38" s="1523"/>
      <c r="I38" s="1523"/>
      <c r="J38" s="1523"/>
      <c r="K38" s="1523"/>
      <c r="L38" s="1523"/>
      <c r="M38" s="1523"/>
      <c r="N38" s="1523"/>
      <c r="O38" s="1523"/>
      <c r="P38" s="1523"/>
      <c r="Q38" s="1523"/>
      <c r="R38" s="165"/>
    </row>
    <row r="39" spans="1:26">
      <c r="A39" s="140"/>
      <c r="B39" s="1523"/>
      <c r="C39" s="1523"/>
      <c r="D39" s="1523"/>
      <c r="E39" s="1523"/>
      <c r="F39" s="1523"/>
      <c r="G39" s="1523"/>
      <c r="H39" s="1523"/>
      <c r="I39" s="1523"/>
      <c r="J39" s="1523"/>
      <c r="K39" s="1523"/>
      <c r="L39" s="1523"/>
      <c r="M39" s="1523"/>
      <c r="N39" s="1523"/>
      <c r="O39" s="1523"/>
      <c r="P39" s="1523"/>
      <c r="Q39" s="1523"/>
    </row>
    <row r="40" spans="1:26" ht="13.5" customHeight="1">
      <c r="A40" s="140" t="s">
        <v>110</v>
      </c>
      <c r="B40" s="1643" t="s">
        <v>1001</v>
      </c>
      <c r="C40" s="1643"/>
      <c r="D40" s="1643"/>
      <c r="E40" s="1643"/>
      <c r="F40" s="1643"/>
      <c r="G40" s="1643"/>
      <c r="H40" s="1643"/>
      <c r="I40" s="1643"/>
      <c r="J40" s="1643"/>
      <c r="K40" s="1643"/>
      <c r="L40" s="1643"/>
      <c r="M40" s="1643"/>
      <c r="N40" s="1643"/>
      <c r="O40" s="1643"/>
      <c r="P40" s="1643"/>
      <c r="Q40" s="1643"/>
    </row>
    <row r="41" spans="1:26">
      <c r="A41" s="140" t="s">
        <v>117</v>
      </c>
      <c r="B41" s="739" t="s">
        <v>1704</v>
      </c>
      <c r="C41" s="739"/>
      <c r="D41" s="739"/>
      <c r="E41" s="739"/>
      <c r="F41" s="739"/>
      <c r="G41" s="739"/>
      <c r="H41" s="739"/>
      <c r="I41" s="739"/>
      <c r="J41" s="739"/>
      <c r="K41" s="739"/>
      <c r="L41" s="739"/>
      <c r="M41" s="739"/>
      <c r="N41" s="739"/>
      <c r="O41" s="739"/>
      <c r="P41" s="739"/>
      <c r="Q41" s="739"/>
    </row>
    <row r="42" spans="1:26">
      <c r="A42" s="140" t="s">
        <v>847</v>
      </c>
      <c r="B42" s="739" t="s">
        <v>1400</v>
      </c>
      <c r="C42" s="739"/>
      <c r="D42" s="739"/>
      <c r="E42" s="739"/>
      <c r="F42" s="739"/>
      <c r="G42" s="739"/>
      <c r="H42" s="739"/>
      <c r="I42" s="739"/>
      <c r="J42" s="739"/>
      <c r="K42" s="739"/>
      <c r="L42" s="739"/>
      <c r="M42" s="739"/>
      <c r="N42" s="739"/>
      <c r="O42" s="739"/>
      <c r="P42" s="739"/>
      <c r="Q42" s="739"/>
    </row>
    <row r="43" spans="1:26" ht="13.5" customHeight="1">
      <c r="A43" s="140" t="s">
        <v>1705</v>
      </c>
      <c r="B43" s="1523" t="s">
        <v>806</v>
      </c>
      <c r="C43" s="1523"/>
      <c r="D43" s="1523"/>
      <c r="E43" s="1523"/>
      <c r="F43" s="1523"/>
      <c r="G43" s="1523"/>
      <c r="H43" s="1523"/>
      <c r="I43" s="1523"/>
      <c r="J43" s="1523"/>
      <c r="K43" s="1523"/>
      <c r="L43" s="1523"/>
      <c r="M43" s="1523"/>
      <c r="N43" s="1523"/>
      <c r="O43" s="1523"/>
      <c r="P43" s="1523"/>
      <c r="Q43" s="1523"/>
      <c r="R43" s="161"/>
    </row>
    <row r="44" spans="1:26">
      <c r="A44" s="140"/>
      <c r="B44" s="1523"/>
      <c r="C44" s="1523"/>
      <c r="D44" s="1523"/>
      <c r="E44" s="1523"/>
      <c r="F44" s="1523"/>
      <c r="G44" s="1523"/>
      <c r="H44" s="1523"/>
      <c r="I44" s="1523"/>
      <c r="J44" s="1523"/>
      <c r="K44" s="1523"/>
      <c r="L44" s="1523"/>
      <c r="M44" s="1523"/>
      <c r="N44" s="1523"/>
      <c r="O44" s="1523"/>
      <c r="P44" s="1523"/>
      <c r="Q44" s="1523"/>
      <c r="R44" s="161"/>
    </row>
    <row r="45" spans="1:26">
      <c r="A45" s="140" t="s">
        <v>128</v>
      </c>
      <c r="B45" s="155" t="s">
        <v>118</v>
      </c>
      <c r="C45" s="155"/>
      <c r="D45" s="155"/>
      <c r="E45" s="155"/>
      <c r="F45" s="155"/>
      <c r="G45" s="155"/>
      <c r="H45" s="155"/>
      <c r="I45" s="155"/>
      <c r="J45" s="155"/>
      <c r="K45" s="155"/>
      <c r="L45" s="155"/>
      <c r="M45" s="155"/>
      <c r="N45" s="155"/>
      <c r="O45" s="155"/>
      <c r="P45" s="155"/>
      <c r="Q45" s="155"/>
    </row>
    <row r="46" spans="1:26" ht="13.5" customHeight="1">
      <c r="A46" s="140"/>
      <c r="B46" s="165"/>
      <c r="C46" s="165"/>
      <c r="D46" s="165"/>
      <c r="E46" s="165"/>
      <c r="F46" s="165"/>
      <c r="G46" s="165"/>
      <c r="H46" s="165"/>
      <c r="I46" s="165"/>
      <c r="J46" s="165"/>
      <c r="K46" s="165"/>
      <c r="L46" s="165"/>
      <c r="M46" s="165"/>
      <c r="N46" s="165"/>
      <c r="O46" s="165"/>
      <c r="P46" s="165"/>
      <c r="Q46" s="165"/>
    </row>
    <row r="47" spans="1:26" ht="13.5" customHeight="1">
      <c r="A47" s="140"/>
      <c r="B47" s="155"/>
      <c r="C47" s="155"/>
      <c r="D47" s="155"/>
      <c r="E47" s="155"/>
      <c r="F47" s="155"/>
      <c r="G47" s="155"/>
      <c r="H47" s="155"/>
      <c r="I47" s="155"/>
      <c r="J47" s="155"/>
      <c r="K47" s="155"/>
      <c r="L47" s="155"/>
      <c r="M47" s="155"/>
      <c r="N47" s="155"/>
      <c r="O47" s="155"/>
      <c r="P47" s="155"/>
      <c r="Q47" s="155"/>
      <c r="S47" s="147"/>
      <c r="T47" s="147"/>
      <c r="U47" s="147"/>
      <c r="V47" s="147"/>
      <c r="W47" s="147"/>
      <c r="X47" s="147"/>
      <c r="Y47" s="147"/>
      <c r="Z47" s="147"/>
    </row>
    <row r="48" spans="1:26" ht="13.5" customHeight="1">
      <c r="R48" s="2"/>
      <c r="S48" s="147"/>
      <c r="T48" s="147"/>
      <c r="U48" s="147"/>
      <c r="V48" s="147"/>
      <c r="W48" s="147"/>
      <c r="X48" s="147"/>
      <c r="Y48" s="147"/>
      <c r="Z48" s="147"/>
    </row>
    <row r="49" spans="1:18" s="155" customFormat="1">
      <c r="A49" s="165"/>
      <c r="B49" s="165"/>
      <c r="C49" s="165"/>
      <c r="D49" s="165"/>
      <c r="E49" s="165"/>
      <c r="F49" s="165"/>
      <c r="G49" s="165"/>
      <c r="H49" s="165"/>
      <c r="I49" s="165"/>
      <c r="J49" s="165"/>
      <c r="K49" s="165"/>
      <c r="L49" s="165"/>
      <c r="M49" s="165"/>
      <c r="N49" s="165"/>
      <c r="O49" s="165"/>
      <c r="P49" s="165"/>
      <c r="Q49" s="165"/>
      <c r="R49" s="196"/>
    </row>
    <row r="50" spans="1:18" ht="15.75" customHeight="1"/>
  </sheetData>
  <mergeCells count="51">
    <mergeCell ref="A23:E23"/>
    <mergeCell ref="F23:K23"/>
    <mergeCell ref="E10:Q10"/>
    <mergeCell ref="F16:Q17"/>
    <mergeCell ref="A16:E17"/>
    <mergeCell ref="A21:E21"/>
    <mergeCell ref="A22:E22"/>
    <mergeCell ref="F22:K22"/>
    <mergeCell ref="G21:K21"/>
    <mergeCell ref="A18:E18"/>
    <mergeCell ref="A19:E19"/>
    <mergeCell ref="F18:Q18"/>
    <mergeCell ref="F19:Q19"/>
    <mergeCell ref="A14:E14"/>
    <mergeCell ref="F14:K14"/>
    <mergeCell ref="A15:E15"/>
    <mergeCell ref="F15:K15"/>
    <mergeCell ref="A1:F1"/>
    <mergeCell ref="A2:E2"/>
    <mergeCell ref="A3:Q3"/>
    <mergeCell ref="A13:E13"/>
    <mergeCell ref="G13:K13"/>
    <mergeCell ref="D4:E4"/>
    <mergeCell ref="F4:Q4"/>
    <mergeCell ref="A6:D8"/>
    <mergeCell ref="E6:Q8"/>
    <mergeCell ref="A9:D9"/>
    <mergeCell ref="A10:D10"/>
    <mergeCell ref="E9:Q9"/>
    <mergeCell ref="G29:K29"/>
    <mergeCell ref="F24:Q25"/>
    <mergeCell ref="A24:E25"/>
    <mergeCell ref="A29:E29"/>
    <mergeCell ref="A26:E26"/>
    <mergeCell ref="F26:Q26"/>
    <mergeCell ref="A27:E27"/>
    <mergeCell ref="F27:Q27"/>
    <mergeCell ref="B38:Q39"/>
    <mergeCell ref="B40:Q40"/>
    <mergeCell ref="B43:Q44"/>
    <mergeCell ref="A30:E30"/>
    <mergeCell ref="F30:K30"/>
    <mergeCell ref="A35:E35"/>
    <mergeCell ref="F35:Q35"/>
    <mergeCell ref="A34:E34"/>
    <mergeCell ref="F34:Q34"/>
    <mergeCell ref="A31:E31"/>
    <mergeCell ref="F31:K31"/>
    <mergeCell ref="A32:E33"/>
    <mergeCell ref="F32:Q33"/>
    <mergeCell ref="B37:Q37"/>
  </mergeCells>
  <phoneticPr fontId="2"/>
  <dataValidations count="3">
    <dataValidation type="list" showInputMessage="1" showErrorMessage="1" sqref="F14:K14 F22:K22 F30:K30" xr:uid="{00000000-0002-0000-1F00-000000000000}">
      <formula1>企業回答3</formula1>
    </dataValidation>
    <dataValidation type="list" allowBlank="1" showInputMessage="1" showErrorMessage="1" sqref="F19:Q19 F27:Q27 F35:Q35" xr:uid="{00000000-0002-0000-1F00-000001000000}">
      <formula1>建設工事の種類</formula1>
    </dataValidation>
    <dataValidation type="list" allowBlank="1" showInputMessage="1" showErrorMessage="1" sqref="F18:Q18 F26:Q26 F34:Q34" xr:uid="{00000000-0002-0000-1F00-000002000000}">
      <formula1>工事種別</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9">
    <tabColor theme="9"/>
    <pageSetUpPr fitToPage="1"/>
  </sheetPr>
  <dimension ref="A1:T68"/>
  <sheetViews>
    <sheetView view="pageBreakPreview" zoomScaleNormal="100" zoomScaleSheetLayoutView="100" workbookViewId="0">
      <selection activeCell="C4" sqref="C4"/>
    </sheetView>
  </sheetViews>
  <sheetFormatPr defaultColWidth="9" defaultRowHeight="13"/>
  <cols>
    <col min="1" max="17" width="5.453125" style="3" customWidth="1"/>
    <col min="18" max="18" width="5.08984375" style="3" customWidth="1"/>
    <col min="19" max="16384" width="9" style="3"/>
  </cols>
  <sheetData>
    <row r="1" spans="1:20" ht="15.75" customHeight="1">
      <c r="A1" s="943" t="e">
        <f>CONCATENATE("（様式-",INDEX(発注者入力シート!$B$32:$G$35,MATCH(発注者入力シート!M10,発注者入力シート!$C$32:$C$35,0),4),"-１）")</f>
        <v>#N/A</v>
      </c>
      <c r="B1" s="943"/>
      <c r="C1" s="943"/>
      <c r="D1" s="943"/>
      <c r="E1" s="943"/>
      <c r="F1" s="943"/>
      <c r="Q1" s="141" t="s">
        <v>813</v>
      </c>
      <c r="R1" s="6"/>
      <c r="S1" s="3" t="s">
        <v>429</v>
      </c>
    </row>
    <row r="2" spans="1:20" ht="15.75" customHeight="1">
      <c r="A2" s="943" t="e">
        <f>CONCATENATE("評価項目",INDEX(発注者入力シート!$B$32:$G$35,MATCH(発注者入力シート!M10,発注者入力シート!$C$32:$C$35,0),5),"-",INDEX(発注者入力シート!$B$32:$G$35,MATCH(発注者入力シート!M10,発注者入力シート!$C$32:$C$35,0),6))</f>
        <v>#N/A</v>
      </c>
      <c r="B2" s="943"/>
      <c r="C2" s="943"/>
      <c r="D2" s="943"/>
      <c r="E2" s="943"/>
      <c r="K2" s="1661" t="str">
        <f>IF(企業入力シート!C14="","",企業入力シート!C14)</f>
        <v>○○建設</v>
      </c>
      <c r="L2" s="1661"/>
      <c r="M2" s="1661"/>
      <c r="N2" s="1661"/>
      <c r="O2" s="1661"/>
      <c r="P2" s="1661"/>
      <c r="Q2" s="1661"/>
      <c r="S2" s="3" t="s">
        <v>430</v>
      </c>
    </row>
    <row r="3" spans="1:20" ht="15.75" customHeight="1">
      <c r="A3" s="1206" t="s">
        <v>300</v>
      </c>
      <c r="B3" s="1206"/>
      <c r="C3" s="1206"/>
      <c r="D3" s="1206"/>
      <c r="E3" s="1206"/>
      <c r="F3" s="1206"/>
      <c r="G3" s="1206"/>
      <c r="H3" s="1206"/>
      <c r="I3" s="1206"/>
      <c r="J3" s="1206"/>
      <c r="K3" s="1206"/>
      <c r="L3" s="1206"/>
      <c r="M3" s="1206"/>
      <c r="N3" s="1206"/>
      <c r="O3" s="1206"/>
      <c r="P3" s="1206"/>
      <c r="Q3" s="1206"/>
      <c r="R3" s="142"/>
      <c r="S3" s="107"/>
      <c r="T3" s="3" t="s">
        <v>440</v>
      </c>
    </row>
    <row r="4" spans="1:20" ht="15.75" customHeight="1">
      <c r="D4" s="1203" t="s">
        <v>725</v>
      </c>
      <c r="E4" s="1203"/>
      <c r="F4" s="1202" t="str">
        <f>IF(企業入力シート!C5="","",企業入力シート!C5)</f>
        <v>○○共同企業体</v>
      </c>
      <c r="G4" s="1202"/>
      <c r="H4" s="1202"/>
      <c r="I4" s="1202"/>
      <c r="J4" s="1202"/>
      <c r="K4" s="1202"/>
      <c r="L4" s="1202"/>
      <c r="M4" s="1202"/>
      <c r="N4" s="1202"/>
      <c r="O4" s="1202"/>
      <c r="P4" s="1202"/>
      <c r="Q4" s="1202"/>
      <c r="R4" s="2"/>
      <c r="S4" s="102"/>
      <c r="T4" s="3" t="s">
        <v>547</v>
      </c>
    </row>
    <row r="5" spans="1:20" ht="15.75" customHeight="1">
      <c r="H5" s="81"/>
      <c r="I5" s="81"/>
      <c r="J5" s="81"/>
      <c r="K5" s="2"/>
      <c r="L5" s="2"/>
      <c r="M5" s="2"/>
      <c r="N5" s="2"/>
      <c r="O5" s="2"/>
      <c r="P5" s="2"/>
      <c r="Q5" s="2"/>
      <c r="R5" s="2"/>
      <c r="S5" s="103"/>
      <c r="T5" s="3" t="s">
        <v>438</v>
      </c>
    </row>
    <row r="6" spans="1:20" ht="15.75" customHeight="1">
      <c r="A6" s="155" t="s">
        <v>1118</v>
      </c>
    </row>
    <row r="7" spans="1:20" ht="15.75" customHeight="1">
      <c r="A7" s="1245" t="s">
        <v>265</v>
      </c>
      <c r="B7" s="1246"/>
      <c r="C7" s="1317" t="s">
        <v>166</v>
      </c>
      <c r="D7" s="1317"/>
      <c r="E7" s="1317"/>
      <c r="F7" s="1318" t="s">
        <v>1815</v>
      </c>
      <c r="G7" s="1319"/>
      <c r="H7" s="1319"/>
      <c r="I7" s="1319"/>
      <c r="J7" s="1319"/>
      <c r="K7" s="1319"/>
      <c r="L7" s="1319"/>
      <c r="M7" s="1319"/>
      <c r="N7" s="1319"/>
      <c r="O7" s="1319"/>
      <c r="P7" s="1319"/>
      <c r="Q7" s="1320"/>
      <c r="R7" s="108"/>
      <c r="S7" s="3" t="s">
        <v>433</v>
      </c>
    </row>
    <row r="8" spans="1:20" ht="15.75" customHeight="1">
      <c r="A8" s="1251"/>
      <c r="B8" s="936"/>
      <c r="C8" s="1321" t="s">
        <v>211</v>
      </c>
      <c r="D8" s="1321"/>
      <c r="E8" s="1321"/>
      <c r="F8" s="1322" t="s">
        <v>1119</v>
      </c>
      <c r="G8" s="1323"/>
      <c r="H8" s="1323"/>
      <c r="I8" s="1323"/>
      <c r="J8" s="1323"/>
      <c r="K8" s="1323"/>
      <c r="L8" s="1323"/>
      <c r="M8" s="1323"/>
      <c r="N8" s="1323"/>
      <c r="O8" s="1323"/>
      <c r="P8" s="1323"/>
      <c r="Q8" s="1324"/>
      <c r="R8" s="108"/>
      <c r="S8" s="104"/>
      <c r="T8" s="3" t="s">
        <v>434</v>
      </c>
    </row>
    <row r="9" spans="1:20" ht="15.75" customHeight="1">
      <c r="A9" s="1251"/>
      <c r="B9" s="936"/>
      <c r="C9" s="1321" t="s">
        <v>167</v>
      </c>
      <c r="D9" s="1321"/>
      <c r="E9" s="1321"/>
      <c r="F9" s="1325" t="str">
        <f>INDEX(発注者入力シート!$AX$3:$BC$31,MATCH(発注者入力シート!$AY$2,発注者入力シート!$AZ$3:$AZ$31,0),4)</f>
        <v>電気工事、維持修繕工事</v>
      </c>
      <c r="G9" s="1326"/>
      <c r="H9" s="1326"/>
      <c r="I9" s="1326"/>
      <c r="J9" s="1326"/>
      <c r="K9" s="1326"/>
      <c r="L9" s="1326"/>
      <c r="M9" s="1326"/>
      <c r="N9" s="1326"/>
      <c r="O9" s="1326"/>
      <c r="P9" s="1326"/>
      <c r="Q9" s="1327"/>
      <c r="R9" s="108"/>
      <c r="S9" s="105"/>
      <c r="T9" s="3" t="s">
        <v>432</v>
      </c>
    </row>
    <row r="10" spans="1:20" ht="15.75" customHeight="1">
      <c r="A10" s="1248"/>
      <c r="B10" s="1249"/>
      <c r="C10" s="1328" t="s">
        <v>1120</v>
      </c>
      <c r="D10" s="1328"/>
      <c r="E10" s="1328"/>
      <c r="F10" s="1329" t="str">
        <f>INDEX(発注者入力シート!$AX$3:$BC$31,MATCH(発注者入力シート!$AY$2,発注者入力シート!$AZ$3:$AZ$31,0),5)</f>
        <v>電気工事</v>
      </c>
      <c r="G10" s="1330"/>
      <c r="H10" s="1330"/>
      <c r="I10" s="1330"/>
      <c r="J10" s="1330"/>
      <c r="K10" s="1330"/>
      <c r="L10" s="1330"/>
      <c r="M10" s="1330"/>
      <c r="N10" s="1330"/>
      <c r="O10" s="1330"/>
      <c r="P10" s="1330"/>
      <c r="Q10" s="1331"/>
      <c r="R10" s="108"/>
      <c r="S10" s="109" t="s">
        <v>435</v>
      </c>
    </row>
    <row r="11" spans="1:20" ht="15.75" customHeight="1">
      <c r="A11" s="2"/>
      <c r="B11" s="2"/>
      <c r="C11" s="2"/>
      <c r="D11" s="108"/>
      <c r="E11" s="108"/>
      <c r="F11" s="108"/>
      <c r="G11" s="108"/>
      <c r="H11" s="108"/>
      <c r="I11" s="108"/>
      <c r="J11" s="108"/>
      <c r="K11" s="108"/>
      <c r="L11" s="108"/>
      <c r="M11" s="108"/>
      <c r="N11" s="108"/>
      <c r="O11" s="108"/>
      <c r="P11" s="108"/>
      <c r="Q11" s="108"/>
      <c r="R11" s="108"/>
      <c r="S11" s="109" t="s">
        <v>436</v>
      </c>
    </row>
    <row r="12" spans="1:20" ht="15.75" customHeight="1">
      <c r="A12" s="246" t="s">
        <v>727</v>
      </c>
      <c r="B12" s="242"/>
      <c r="C12" s="167"/>
      <c r="D12" s="167"/>
      <c r="E12" s="167"/>
      <c r="F12" s="243"/>
      <c r="G12" s="243"/>
      <c r="H12" s="243"/>
      <c r="I12" s="243"/>
      <c r="J12" s="243"/>
      <c r="K12" s="108"/>
      <c r="L12" s="108"/>
      <c r="M12" s="108"/>
      <c r="N12" s="108"/>
      <c r="O12" s="108"/>
      <c r="P12" s="108"/>
      <c r="Q12" s="108"/>
      <c r="R12" s="108"/>
      <c r="S12" s="109" t="s">
        <v>961</v>
      </c>
    </row>
    <row r="13" spans="1:20" ht="15.75" customHeight="1">
      <c r="A13" s="1245" t="s">
        <v>301</v>
      </c>
      <c r="B13" s="1246"/>
      <c r="C13" s="1246"/>
      <c r="D13" s="1246"/>
      <c r="E13" s="1247"/>
      <c r="F13" s="256" t="s">
        <v>803</v>
      </c>
      <c r="G13" s="1647" t="str">
        <f>IF(企業入力シート!C25="","",企業入力シート!C25)</f>
        <v/>
      </c>
      <c r="H13" s="1647"/>
      <c r="I13" s="1647"/>
      <c r="J13" s="1648"/>
      <c r="K13" s="117"/>
      <c r="R13" s="108"/>
    </row>
    <row r="14" spans="1:20" ht="15.75" hidden="1" customHeight="1">
      <c r="A14" s="1245" t="s">
        <v>302</v>
      </c>
      <c r="B14" s="1246"/>
      <c r="C14" s="1246"/>
      <c r="D14" s="1246"/>
      <c r="E14" s="1247"/>
      <c r="F14" s="247" t="str">
        <f>IF('技術者評定点一覧表 (JV第1G用)'!O10="","",'技術者評定点一覧表 (JV第1G用)'!O10)</f>
        <v/>
      </c>
      <c r="G14" s="248" t="str">
        <f>IF('技術者評定点一覧表 (JV第1G用)'!O11="","",'技術者評定点一覧表 (JV第1G用)'!O11)</f>
        <v/>
      </c>
      <c r="H14" s="248" t="str">
        <f>IF('技術者評定点一覧表 (JV第1G用)'!O12="","",'技術者評定点一覧表 (JV第1G用)'!O12)</f>
        <v/>
      </c>
      <c r="I14" s="248" t="str">
        <f>IF('技術者評定点一覧表 (JV第1G用)'!O13="","",'技術者評定点一覧表 (JV第1G用)'!O13)</f>
        <v/>
      </c>
      <c r="J14" s="248" t="str">
        <f>IF('技術者評定点一覧表 (JV第1G用)'!O14="","",'技術者評定点一覧表 (JV第1G用)'!O14)</f>
        <v/>
      </c>
      <c r="K14" s="248" t="str">
        <f>IF('技術者評定点一覧表 (JV第1G用)'!O15="","",'技術者評定点一覧表 (JV第1G用)'!O15)</f>
        <v/>
      </c>
      <c r="L14" s="248" t="str">
        <f>IF('技術者評定点一覧表 (JV第1G用)'!O16="","",'技術者評定点一覧表 (JV第1G用)'!O16)</f>
        <v/>
      </c>
      <c r="M14" s="248" t="str">
        <f>IF('技術者評定点一覧表 (JV第1G用)'!O17="","",'技術者評定点一覧表 (JV第1G用)'!O17)</f>
        <v/>
      </c>
      <c r="N14" s="248" t="str">
        <f>IF('技術者評定点一覧表 (JV第1G用)'!O18="","",'技術者評定点一覧表 (JV第1G用)'!O18)</f>
        <v/>
      </c>
      <c r="O14" s="248" t="str">
        <f>IF('技術者評定点一覧表 (JV第1G用)'!O19="","",'技術者評定点一覧表 (JV第1G用)'!O19)</f>
        <v/>
      </c>
      <c r="P14" s="248" t="str">
        <f>IF('技術者評定点一覧表 (JV第1G用)'!O20="","",'技術者評定点一覧表 (JV第1G用)'!O20)</f>
        <v/>
      </c>
      <c r="Q14" s="249" t="str">
        <f>IF('技術者評定点一覧表 (JV第1G用)'!O21="","",'技術者評定点一覧表 (JV第1G用)'!O21)</f>
        <v/>
      </c>
      <c r="R14" s="2"/>
    </row>
    <row r="15" spans="1:20" ht="15.75" customHeight="1">
      <c r="A15" s="1245" t="s">
        <v>303</v>
      </c>
      <c r="B15" s="1246"/>
      <c r="C15" s="1246"/>
      <c r="D15" s="1246"/>
      <c r="E15" s="1247"/>
      <c r="F15" s="1651" t="str">
        <f>IF((COUNTA(F14:Q14)-COUNTBLANK(F14:Q14))=0,"",COUNTA(F14:Q14)-COUNTBLANK(F14:Q14))</f>
        <v/>
      </c>
      <c r="G15" s="1652"/>
      <c r="H15" s="1366" t="s">
        <v>217</v>
      </c>
      <c r="I15" s="1367"/>
      <c r="J15" s="1655" t="str">
        <f>IF(OR(F15=0,F15=""),"",ROUND(AVERAGE(F14:Q14),1))</f>
        <v/>
      </c>
      <c r="K15" s="1656"/>
      <c r="L15" s="1656"/>
      <c r="M15" s="1657"/>
      <c r="N15" s="1366" t="s">
        <v>728</v>
      </c>
      <c r="O15" s="1366"/>
      <c r="P15" s="1366"/>
      <c r="Q15" s="1367"/>
      <c r="R15" s="81"/>
    </row>
    <row r="16" spans="1:20" ht="15.75" customHeight="1">
      <c r="A16" s="1248" t="s">
        <v>304</v>
      </c>
      <c r="B16" s="1249"/>
      <c r="C16" s="1249"/>
      <c r="D16" s="1249"/>
      <c r="E16" s="1250"/>
      <c r="F16" s="1653"/>
      <c r="G16" s="1654"/>
      <c r="H16" s="1368"/>
      <c r="I16" s="1369"/>
      <c r="J16" s="1658"/>
      <c r="K16" s="1659"/>
      <c r="L16" s="1659"/>
      <c r="M16" s="1660"/>
      <c r="N16" s="1368"/>
      <c r="O16" s="1368"/>
      <c r="P16" s="1368"/>
      <c r="Q16" s="1369"/>
    </row>
    <row r="17" spans="1:18" ht="15.75" customHeight="1">
      <c r="B17" s="196"/>
      <c r="C17" s="196"/>
      <c r="D17" s="196"/>
      <c r="E17" s="196"/>
      <c r="F17" s="196"/>
      <c r="G17" s="196"/>
      <c r="H17" s="196"/>
      <c r="I17" s="196"/>
      <c r="J17" s="196"/>
      <c r="K17" s="196"/>
      <c r="L17" s="196"/>
      <c r="M17" s="196"/>
      <c r="N17" s="196"/>
      <c r="O17" s="196"/>
      <c r="P17" s="196"/>
      <c r="Q17" s="196"/>
      <c r="R17" s="2"/>
    </row>
    <row r="18" spans="1:18" ht="15.75" customHeight="1">
      <c r="A18" s="6"/>
      <c r="B18" s="157"/>
      <c r="C18" s="157"/>
      <c r="D18" s="157"/>
      <c r="E18" s="157"/>
      <c r="F18" s="157"/>
      <c r="G18" s="157"/>
      <c r="H18" s="157"/>
      <c r="I18" s="157"/>
      <c r="J18" s="157"/>
      <c r="K18" s="157"/>
      <c r="L18" s="157"/>
      <c r="M18" s="157"/>
      <c r="N18" s="157"/>
      <c r="O18" s="157"/>
      <c r="P18" s="157"/>
      <c r="Q18" s="157"/>
      <c r="R18" s="81"/>
    </row>
    <row r="19" spans="1:18" ht="15.75" customHeight="1">
      <c r="A19" s="246" t="s">
        <v>730</v>
      </c>
      <c r="B19" s="242"/>
      <c r="C19" s="167"/>
      <c r="D19" s="167"/>
      <c r="E19" s="167"/>
      <c r="F19" s="243"/>
      <c r="G19" s="243"/>
      <c r="H19" s="243"/>
      <c r="I19" s="243"/>
      <c r="J19" s="243"/>
      <c r="K19" s="108"/>
      <c r="L19" s="108"/>
      <c r="M19" s="108"/>
      <c r="N19" s="108"/>
      <c r="O19" s="108"/>
      <c r="P19" s="108"/>
      <c r="Q19" s="108"/>
      <c r="R19" s="157"/>
    </row>
    <row r="20" spans="1:18" ht="15.75" customHeight="1">
      <c r="A20" s="1245" t="s">
        <v>301</v>
      </c>
      <c r="B20" s="1246"/>
      <c r="C20" s="1246"/>
      <c r="D20" s="1246"/>
      <c r="E20" s="1247"/>
      <c r="F20" s="256" t="s">
        <v>804</v>
      </c>
      <c r="G20" s="1647" t="str">
        <f>IF(企業入力シート!C26="","",企業入力シート!C26)</f>
        <v/>
      </c>
      <c r="H20" s="1647"/>
      <c r="I20" s="1647"/>
      <c r="J20" s="1648"/>
      <c r="K20" s="117"/>
      <c r="R20" s="157"/>
    </row>
    <row r="21" spans="1:18" ht="15.75" hidden="1" customHeight="1">
      <c r="A21" s="1245" t="s">
        <v>302</v>
      </c>
      <c r="B21" s="1246"/>
      <c r="C21" s="1246"/>
      <c r="D21" s="1246"/>
      <c r="E21" s="1247"/>
      <c r="F21" s="247" t="str">
        <f>IF('技術者評定点一覧表 (JV第1G用)'!O27="","",'技術者評定点一覧表 (JV第1G用)'!O27)</f>
        <v/>
      </c>
      <c r="G21" s="248" t="str">
        <f>IF('技術者評定点一覧表 (JV第1G用)'!O28="","",'技術者評定点一覧表 (JV第1G用)'!O28)</f>
        <v/>
      </c>
      <c r="H21" s="248" t="str">
        <f>IF('技術者評定点一覧表 (JV第1G用)'!O29="","",'技術者評定点一覧表 (JV第1G用)'!O29)</f>
        <v/>
      </c>
      <c r="I21" s="248" t="str">
        <f>IF('技術者評定点一覧表 (JV第1G用)'!O30="","",'技術者評定点一覧表 (JV第1G用)'!O30)</f>
        <v/>
      </c>
      <c r="J21" s="248" t="str">
        <f>IF('技術者評定点一覧表 (JV第1G用)'!O31="","",'技術者評定点一覧表 (JV第1G用)'!O31)</f>
        <v/>
      </c>
      <c r="K21" s="248" t="str">
        <f>IF('技術者評定点一覧表 (JV第1G用)'!O32="","",'技術者評定点一覧表 (JV第1G用)'!O32)</f>
        <v/>
      </c>
      <c r="L21" s="248" t="str">
        <f>IF('技術者評定点一覧表 (JV第1G用)'!O33="","",'技術者評定点一覧表 (JV第1G用)'!O33)</f>
        <v/>
      </c>
      <c r="M21" s="248" t="str">
        <f>IF('技術者評定点一覧表 (JV第1G用)'!O34="","",'技術者評定点一覧表 (JV第1G用)'!O34)</f>
        <v/>
      </c>
      <c r="N21" s="248" t="str">
        <f>IF('技術者評定点一覧表 (JV第1G用)'!O35="","",'技術者評定点一覧表 (JV第1G用)'!O35)</f>
        <v/>
      </c>
      <c r="O21" s="248" t="str">
        <f>IF('技術者評定点一覧表 (JV第1G用)'!O36="","",'技術者評定点一覧表 (JV第1G用)'!O36)</f>
        <v/>
      </c>
      <c r="P21" s="248" t="str">
        <f>IF('技術者評定点一覧表 (JV第1G用)'!O37="","",'技術者評定点一覧表 (JV第1G用)'!O37)</f>
        <v/>
      </c>
      <c r="Q21" s="249" t="str">
        <f>IF('技術者評定点一覧表 (JV第1G用)'!O38="","",'技術者評定点一覧表 (JV第1G用)'!O38)</f>
        <v/>
      </c>
      <c r="R21" s="2"/>
    </row>
    <row r="22" spans="1:18" ht="15.75" customHeight="1">
      <c r="A22" s="1245" t="s">
        <v>303</v>
      </c>
      <c r="B22" s="1246"/>
      <c r="C22" s="1246"/>
      <c r="D22" s="1246"/>
      <c r="E22" s="1247"/>
      <c r="F22" s="1651" t="str">
        <f>IF((COUNTA(F21:Q21)-COUNTBLANK(F21:Q21))=0,"",COUNTA(F21:Q21)-COUNTBLANK(F21:Q21))</f>
        <v/>
      </c>
      <c r="G22" s="1652"/>
      <c r="H22" s="1366" t="s">
        <v>217</v>
      </c>
      <c r="I22" s="1367"/>
      <c r="J22" s="1655" t="str">
        <f>IF(OR(F22=0,F22=""),"",ROUND(AVERAGE(F21:Q21),1))</f>
        <v/>
      </c>
      <c r="K22" s="1656"/>
      <c r="L22" s="1656"/>
      <c r="M22" s="1657"/>
      <c r="N22" s="1366" t="s">
        <v>728</v>
      </c>
      <c r="O22" s="1366"/>
      <c r="P22" s="1366"/>
      <c r="Q22" s="1367"/>
      <c r="R22" s="81"/>
    </row>
    <row r="23" spans="1:18" ht="15.75" customHeight="1">
      <c r="A23" s="1248" t="s">
        <v>304</v>
      </c>
      <c r="B23" s="1249"/>
      <c r="C23" s="1249"/>
      <c r="D23" s="1249"/>
      <c r="E23" s="1250"/>
      <c r="F23" s="1653"/>
      <c r="G23" s="1654"/>
      <c r="H23" s="1368"/>
      <c r="I23" s="1369"/>
      <c r="J23" s="1658"/>
      <c r="K23" s="1659"/>
      <c r="L23" s="1659"/>
      <c r="M23" s="1660"/>
      <c r="N23" s="1368"/>
      <c r="O23" s="1368"/>
      <c r="P23" s="1368"/>
      <c r="Q23" s="1369"/>
    </row>
    <row r="24" spans="1:18" ht="15.75" customHeight="1">
      <c r="B24" s="196"/>
      <c r="C24" s="196"/>
      <c r="D24" s="196"/>
      <c r="E24" s="196"/>
      <c r="F24" s="196"/>
      <c r="G24" s="196"/>
      <c r="H24" s="196"/>
      <c r="I24" s="196"/>
      <c r="J24" s="196"/>
      <c r="K24" s="196"/>
      <c r="L24" s="196"/>
      <c r="M24" s="196"/>
      <c r="N24" s="196"/>
      <c r="O24" s="196"/>
      <c r="P24" s="196"/>
      <c r="Q24" s="196"/>
      <c r="R24" s="2"/>
    </row>
    <row r="25" spans="1:18" ht="15.75" customHeight="1">
      <c r="A25" s="6"/>
      <c r="B25" s="157"/>
      <c r="C25" s="157"/>
      <c r="D25" s="157"/>
      <c r="E25" s="157"/>
      <c r="F25" s="157"/>
      <c r="G25" s="157"/>
      <c r="H25" s="157"/>
      <c r="I25" s="157"/>
      <c r="J25" s="157"/>
      <c r="K25" s="157"/>
      <c r="L25" s="157"/>
      <c r="M25" s="157"/>
      <c r="N25" s="157"/>
      <c r="O25" s="157"/>
      <c r="P25" s="157"/>
      <c r="Q25" s="157"/>
      <c r="R25" s="157"/>
    </row>
    <row r="26" spans="1:18" ht="15.75" customHeight="1">
      <c r="A26" s="246" t="s">
        <v>731</v>
      </c>
      <c r="B26" s="242"/>
      <c r="C26" s="167"/>
      <c r="D26" s="167"/>
      <c r="E26" s="167"/>
      <c r="F26" s="243"/>
      <c r="G26" s="243"/>
      <c r="H26" s="243"/>
      <c r="I26" s="243"/>
      <c r="J26" s="243"/>
      <c r="K26" s="108"/>
      <c r="L26" s="108"/>
      <c r="M26" s="108"/>
      <c r="N26" s="108"/>
      <c r="O26" s="108"/>
      <c r="P26" s="108"/>
      <c r="Q26" s="108"/>
      <c r="R26" s="157"/>
    </row>
    <row r="27" spans="1:18" ht="15.75" customHeight="1">
      <c r="A27" s="1245" t="s">
        <v>301</v>
      </c>
      <c r="B27" s="1246"/>
      <c r="C27" s="1246"/>
      <c r="D27" s="1246"/>
      <c r="E27" s="1247"/>
      <c r="F27" s="256" t="s">
        <v>805</v>
      </c>
      <c r="G27" s="1647" t="str">
        <f>IF(企業入力シート!C27="","",企業入力シート!C27)</f>
        <v/>
      </c>
      <c r="H27" s="1647"/>
      <c r="I27" s="1647"/>
      <c r="J27" s="1648"/>
      <c r="K27" s="117"/>
      <c r="R27" s="157"/>
    </row>
    <row r="28" spans="1:18" ht="15.75" hidden="1" customHeight="1">
      <c r="A28" s="1245" t="s">
        <v>302</v>
      </c>
      <c r="B28" s="1246"/>
      <c r="C28" s="1246"/>
      <c r="D28" s="1246"/>
      <c r="E28" s="1247"/>
      <c r="F28" s="247" t="str">
        <f>IF('技術者評定点一覧表 (JV第1G用)'!O44="","",'技術者評定点一覧表 (JV第1G用)'!O44)</f>
        <v/>
      </c>
      <c r="G28" s="248" t="str">
        <f>IF('技術者評定点一覧表 (JV第1G用)'!O45="","",'技術者評定点一覧表 (JV第1G用)'!O45)</f>
        <v/>
      </c>
      <c r="H28" s="248" t="str">
        <f>IF('技術者評定点一覧表 (JV第1G用)'!O46="","",'技術者評定点一覧表 (JV第1G用)'!O46)</f>
        <v/>
      </c>
      <c r="I28" s="248" t="str">
        <f>IF('技術者評定点一覧表 (JV第1G用)'!O47="","",'技術者評定点一覧表 (JV第1G用)'!O47)</f>
        <v/>
      </c>
      <c r="J28" s="248" t="str">
        <f>IF('技術者評定点一覧表 (JV第1G用)'!O48="","",'技術者評定点一覧表 (JV第1G用)'!O48)</f>
        <v/>
      </c>
      <c r="K28" s="248" t="str">
        <f>IF('技術者評定点一覧表 (JV第1G用)'!O49="","",'技術者評定点一覧表 (JV第1G用)'!O49)</f>
        <v/>
      </c>
      <c r="L28" s="248" t="str">
        <f>IF('技術者評定点一覧表 (JV第1G用)'!O50="","",'技術者評定点一覧表 (JV第1G用)'!O50)</f>
        <v/>
      </c>
      <c r="M28" s="248" t="str">
        <f>IF('技術者評定点一覧表 (JV第1G用)'!O51="","",'技術者評定点一覧表 (JV第1G用)'!O51)</f>
        <v/>
      </c>
      <c r="N28" s="248" t="str">
        <f>IF('技術者評定点一覧表 (JV第1G用)'!O52="","",'技術者評定点一覧表 (JV第1G用)'!O52)</f>
        <v/>
      </c>
      <c r="O28" s="248" t="str">
        <f>IF('技術者評定点一覧表 (JV第1G用)'!O53="","",'技術者評定点一覧表 (JV第1G用)'!O53)</f>
        <v/>
      </c>
      <c r="P28" s="248" t="str">
        <f>IF('技術者評定点一覧表 (JV第1G用)'!O54="","",'技術者評定点一覧表 (JV第1G用)'!O54)</f>
        <v/>
      </c>
      <c r="Q28" s="249" t="str">
        <f>IF('技術者評定点一覧表 (JV第1G用)'!O55="","",'技術者評定点一覧表 (JV第1G用)'!O55)</f>
        <v/>
      </c>
      <c r="R28" s="157"/>
    </row>
    <row r="29" spans="1:18" ht="15.75" customHeight="1">
      <c r="A29" s="1245" t="s">
        <v>303</v>
      </c>
      <c r="B29" s="1246"/>
      <c r="C29" s="1246"/>
      <c r="D29" s="1246"/>
      <c r="E29" s="1247"/>
      <c r="F29" s="1651" t="str">
        <f>IF((COUNTA(F28:Q28)-COUNTBLANK(F28:Q28))=0,"",COUNTA(F28:Q28)-COUNTBLANK(F28:Q28))</f>
        <v/>
      </c>
      <c r="G29" s="1652"/>
      <c r="H29" s="1366" t="s">
        <v>217</v>
      </c>
      <c r="I29" s="1367"/>
      <c r="J29" s="1655" t="str">
        <f>IF(OR(F29=0,F29=""),"",ROUND(AVERAGE(F28:Q28),1))</f>
        <v/>
      </c>
      <c r="K29" s="1656"/>
      <c r="L29" s="1656"/>
      <c r="M29" s="1657"/>
      <c r="N29" s="1366" t="s">
        <v>728</v>
      </c>
      <c r="O29" s="1366"/>
      <c r="P29" s="1366"/>
      <c r="Q29" s="1367"/>
      <c r="R29" s="157"/>
    </row>
    <row r="30" spans="1:18" ht="15.75" customHeight="1">
      <c r="A30" s="1248" t="s">
        <v>304</v>
      </c>
      <c r="B30" s="1249"/>
      <c r="C30" s="1249"/>
      <c r="D30" s="1249"/>
      <c r="E30" s="1250"/>
      <c r="F30" s="1653"/>
      <c r="G30" s="1654"/>
      <c r="H30" s="1368"/>
      <c r="I30" s="1369"/>
      <c r="J30" s="1658"/>
      <c r="K30" s="1659"/>
      <c r="L30" s="1659"/>
      <c r="M30" s="1660"/>
      <c r="N30" s="1368"/>
      <c r="O30" s="1368"/>
      <c r="P30" s="1368"/>
      <c r="Q30" s="1369"/>
      <c r="R30" s="157"/>
    </row>
    <row r="31" spans="1:18" ht="13.5" customHeight="1">
      <c r="A31" s="154" t="s">
        <v>1267</v>
      </c>
      <c r="B31" s="1224" t="s">
        <v>1121</v>
      </c>
      <c r="C31" s="1224"/>
      <c r="D31" s="1224"/>
      <c r="E31" s="1224"/>
      <c r="F31" s="1224"/>
      <c r="G31" s="1224"/>
      <c r="H31" s="1224"/>
      <c r="I31" s="1224"/>
      <c r="J31" s="1224"/>
      <c r="K31" s="1224"/>
      <c r="L31" s="1224"/>
      <c r="M31" s="1224"/>
      <c r="N31" s="1224"/>
      <c r="O31" s="1224"/>
      <c r="P31" s="1224"/>
      <c r="Q31" s="1224"/>
      <c r="R31" s="157"/>
    </row>
    <row r="32" spans="1:18" ht="13.5" customHeight="1">
      <c r="A32" s="154" t="s">
        <v>1269</v>
      </c>
      <c r="B32" s="1224" t="s">
        <v>1524</v>
      </c>
      <c r="C32" s="1224"/>
      <c r="D32" s="1224"/>
      <c r="E32" s="1224"/>
      <c r="F32" s="1224"/>
      <c r="G32" s="1224"/>
      <c r="H32" s="1224"/>
      <c r="I32" s="1224"/>
      <c r="J32" s="1224"/>
      <c r="K32" s="1224"/>
      <c r="L32" s="1224"/>
      <c r="M32" s="1224"/>
      <c r="N32" s="1224"/>
      <c r="O32" s="1224"/>
      <c r="P32" s="1224"/>
      <c r="Q32" s="1224"/>
    </row>
    <row r="33" spans="1:17" ht="13.5" customHeight="1">
      <c r="A33" s="154" t="s">
        <v>1270</v>
      </c>
      <c r="B33" s="1224" t="s">
        <v>1122</v>
      </c>
      <c r="C33" s="1224"/>
      <c r="D33" s="1224"/>
      <c r="E33" s="1224"/>
      <c r="F33" s="1224"/>
      <c r="G33" s="1224"/>
      <c r="H33" s="1224"/>
      <c r="I33" s="1224"/>
      <c r="J33" s="1224"/>
      <c r="K33" s="1224"/>
      <c r="L33" s="1224"/>
      <c r="M33" s="1224"/>
      <c r="N33" s="1224"/>
      <c r="O33" s="1224"/>
      <c r="P33" s="1224"/>
      <c r="Q33" s="1224"/>
    </row>
    <row r="34" spans="1:17" ht="13.5" customHeight="1">
      <c r="A34" s="155"/>
      <c r="B34" s="1224"/>
      <c r="C34" s="1224"/>
      <c r="D34" s="1224"/>
      <c r="E34" s="1224"/>
      <c r="F34" s="1224"/>
      <c r="G34" s="1224"/>
      <c r="H34" s="1224"/>
      <c r="I34" s="1224"/>
      <c r="J34" s="1224"/>
      <c r="K34" s="1224"/>
      <c r="L34" s="1224"/>
      <c r="M34" s="1224"/>
      <c r="N34" s="1224"/>
      <c r="O34" s="1224"/>
      <c r="P34" s="1224"/>
      <c r="Q34" s="1224"/>
    </row>
    <row r="35" spans="1:17" ht="13.5" customHeight="1">
      <c r="A35" s="154" t="s">
        <v>1271</v>
      </c>
      <c r="B35" s="1224" t="s">
        <v>1273</v>
      </c>
      <c r="C35" s="1224"/>
      <c r="D35" s="1224"/>
      <c r="E35" s="1224"/>
      <c r="F35" s="1224"/>
      <c r="G35" s="1224"/>
      <c r="H35" s="1224"/>
      <c r="I35" s="1224"/>
      <c r="J35" s="1224"/>
      <c r="K35" s="1224"/>
      <c r="L35" s="1224"/>
      <c r="M35" s="1224"/>
      <c r="N35" s="1224"/>
      <c r="O35" s="1224"/>
      <c r="P35" s="1224"/>
      <c r="Q35" s="1224"/>
    </row>
    <row r="36" spans="1:17">
      <c r="A36" s="154"/>
      <c r="B36" s="1224"/>
      <c r="C36" s="1224"/>
      <c r="D36" s="1224"/>
      <c r="E36" s="1224"/>
      <c r="F36" s="1224"/>
      <c r="G36" s="1224"/>
      <c r="H36" s="1224"/>
      <c r="I36" s="1224"/>
      <c r="J36" s="1224"/>
      <c r="K36" s="1224"/>
      <c r="L36" s="1224"/>
      <c r="M36" s="1224"/>
      <c r="N36" s="1224"/>
      <c r="O36" s="1224"/>
      <c r="P36" s="1224"/>
      <c r="Q36" s="1224"/>
    </row>
    <row r="37" spans="1:17">
      <c r="A37" s="154" t="s">
        <v>1272</v>
      </c>
      <c r="B37" s="1427" t="s">
        <v>122</v>
      </c>
      <c r="C37" s="1427"/>
      <c r="D37" s="1427"/>
      <c r="E37" s="1427"/>
      <c r="F37" s="1427"/>
      <c r="G37" s="1427"/>
      <c r="H37" s="1427"/>
      <c r="I37" s="1427"/>
      <c r="J37" s="1427"/>
      <c r="K37" s="1427"/>
      <c r="L37" s="1427"/>
      <c r="M37" s="1427"/>
      <c r="N37" s="1427"/>
      <c r="O37" s="1427"/>
      <c r="P37" s="1427"/>
      <c r="Q37" s="1427"/>
    </row>
    <row r="45" spans="1:17">
      <c r="A45" s="6"/>
      <c r="B45" s="157"/>
      <c r="C45" s="157"/>
      <c r="D45" s="157"/>
      <c r="E45" s="157"/>
      <c r="F45" s="157"/>
      <c r="G45" s="157"/>
      <c r="H45" s="157"/>
      <c r="I45" s="157"/>
      <c r="J45" s="157"/>
      <c r="K45" s="157"/>
      <c r="L45" s="157"/>
      <c r="M45" s="157"/>
      <c r="N45" s="157"/>
      <c r="O45" s="157"/>
      <c r="P45" s="157"/>
      <c r="Q45" s="157"/>
    </row>
    <row r="46" spans="1:17">
      <c r="A46" s="6"/>
      <c r="B46" s="157"/>
      <c r="C46" s="157"/>
      <c r="D46" s="157"/>
      <c r="E46" s="157"/>
      <c r="F46" s="157"/>
      <c r="G46" s="157"/>
      <c r="H46" s="157"/>
      <c r="I46" s="157"/>
      <c r="J46" s="157"/>
      <c r="K46" s="157"/>
      <c r="L46" s="157"/>
      <c r="M46" s="157"/>
      <c r="N46" s="157"/>
      <c r="O46" s="157"/>
      <c r="P46" s="157"/>
      <c r="Q46" s="157"/>
    </row>
    <row r="47" spans="1:17">
      <c r="A47" s="6"/>
      <c r="B47" s="157"/>
      <c r="C47" s="157"/>
      <c r="D47" s="157"/>
      <c r="E47" s="157"/>
      <c r="F47" s="157"/>
      <c r="G47" s="157"/>
      <c r="H47" s="157"/>
      <c r="I47" s="157"/>
      <c r="J47" s="157"/>
      <c r="K47" s="157"/>
      <c r="L47" s="157"/>
      <c r="M47" s="157"/>
      <c r="N47" s="157"/>
      <c r="O47" s="157"/>
      <c r="P47" s="157"/>
      <c r="Q47" s="157"/>
    </row>
    <row r="48" spans="1:17">
      <c r="A48" s="6"/>
      <c r="B48" s="157"/>
      <c r="C48" s="157"/>
      <c r="D48" s="157"/>
      <c r="E48" s="157"/>
      <c r="F48" s="157"/>
      <c r="G48" s="157"/>
      <c r="H48" s="157"/>
      <c r="I48" s="157"/>
      <c r="J48" s="157"/>
      <c r="K48" s="157"/>
      <c r="L48" s="157"/>
      <c r="M48" s="157"/>
      <c r="N48" s="157"/>
      <c r="O48" s="157"/>
      <c r="P48" s="157"/>
      <c r="Q48" s="157"/>
    </row>
    <row r="49" spans="1:17">
      <c r="A49" s="6"/>
      <c r="B49" s="157"/>
      <c r="C49" s="157"/>
      <c r="D49" s="157"/>
      <c r="E49" s="157"/>
      <c r="F49" s="157"/>
      <c r="G49" s="157"/>
      <c r="H49" s="157"/>
      <c r="I49" s="157"/>
      <c r="J49" s="157"/>
      <c r="K49" s="157"/>
      <c r="L49" s="157"/>
      <c r="M49" s="157"/>
      <c r="N49" s="157"/>
      <c r="O49" s="157"/>
      <c r="P49" s="157"/>
      <c r="Q49" s="157"/>
    </row>
    <row r="50" spans="1:17">
      <c r="A50" s="6"/>
      <c r="B50" s="157"/>
      <c r="C50" s="157"/>
      <c r="D50" s="157"/>
      <c r="E50" s="157"/>
      <c r="F50" s="157"/>
      <c r="G50" s="157"/>
      <c r="H50" s="157"/>
      <c r="I50" s="157"/>
      <c r="J50" s="157"/>
      <c r="K50" s="157"/>
      <c r="L50" s="157"/>
      <c r="M50" s="157"/>
      <c r="N50" s="157"/>
      <c r="O50" s="157"/>
      <c r="P50" s="157"/>
      <c r="Q50" s="157"/>
    </row>
    <row r="51" spans="1:17">
      <c r="A51" s="6"/>
      <c r="B51" s="157"/>
      <c r="C51" s="157"/>
      <c r="D51" s="157"/>
      <c r="E51" s="157"/>
      <c r="F51" s="157"/>
      <c r="G51" s="157"/>
      <c r="H51" s="157"/>
      <c r="I51" s="157"/>
      <c r="J51" s="157"/>
      <c r="K51" s="157"/>
      <c r="L51" s="157"/>
      <c r="M51" s="157"/>
      <c r="N51" s="157"/>
      <c r="O51" s="157"/>
      <c r="P51" s="157"/>
      <c r="Q51" s="157"/>
    </row>
    <row r="52" spans="1:17">
      <c r="A52" s="6"/>
      <c r="B52" s="157"/>
      <c r="C52" s="157"/>
      <c r="D52" s="157"/>
      <c r="E52" s="157"/>
      <c r="F52" s="157"/>
      <c r="G52" s="157"/>
      <c r="H52" s="157"/>
      <c r="I52" s="157"/>
      <c r="J52" s="157"/>
      <c r="K52" s="157"/>
      <c r="L52" s="157"/>
      <c r="M52" s="157"/>
      <c r="N52" s="157"/>
      <c r="O52" s="157"/>
      <c r="P52" s="157"/>
      <c r="Q52" s="157"/>
    </row>
    <row r="53" spans="1:17">
      <c r="A53" s="6"/>
      <c r="B53" s="157"/>
      <c r="C53" s="157"/>
      <c r="D53" s="157"/>
      <c r="E53" s="157"/>
      <c r="F53" s="157"/>
      <c r="G53" s="157"/>
      <c r="H53" s="157"/>
      <c r="I53" s="157"/>
      <c r="J53" s="157"/>
      <c r="K53" s="157"/>
      <c r="L53" s="157"/>
      <c r="M53" s="157"/>
      <c r="N53" s="157"/>
      <c r="O53" s="157"/>
      <c r="P53" s="157"/>
      <c r="Q53" s="157"/>
    </row>
    <row r="54" spans="1:17">
      <c r="A54" s="6"/>
      <c r="B54" s="157"/>
      <c r="C54" s="157"/>
      <c r="D54" s="157"/>
      <c r="E54" s="157"/>
      <c r="F54" s="157"/>
      <c r="G54" s="157"/>
      <c r="H54" s="157"/>
      <c r="I54" s="157"/>
      <c r="J54" s="157"/>
      <c r="K54" s="157"/>
      <c r="L54" s="157"/>
      <c r="M54" s="157"/>
      <c r="N54" s="157"/>
      <c r="O54" s="157"/>
      <c r="P54" s="157"/>
      <c r="Q54" s="157"/>
    </row>
    <row r="55" spans="1:17">
      <c r="A55" s="6"/>
      <c r="B55" s="157"/>
      <c r="C55" s="157"/>
      <c r="D55" s="157"/>
      <c r="E55" s="157"/>
      <c r="F55" s="157"/>
      <c r="G55" s="157"/>
      <c r="H55" s="157"/>
      <c r="I55" s="157"/>
      <c r="J55" s="157"/>
      <c r="K55" s="157"/>
      <c r="L55" s="157"/>
      <c r="M55" s="157"/>
      <c r="N55" s="157"/>
      <c r="O55" s="157"/>
      <c r="P55" s="157"/>
      <c r="Q55" s="157"/>
    </row>
    <row r="56" spans="1:17">
      <c r="A56" s="6"/>
      <c r="B56" s="157"/>
      <c r="C56" s="157"/>
      <c r="D56" s="157"/>
      <c r="E56" s="157"/>
      <c r="F56" s="157"/>
      <c r="G56" s="157"/>
      <c r="H56" s="157"/>
      <c r="I56" s="157"/>
      <c r="J56" s="157"/>
      <c r="K56" s="157"/>
      <c r="L56" s="157"/>
      <c r="M56" s="157"/>
      <c r="N56" s="157"/>
      <c r="O56" s="157"/>
      <c r="P56" s="157"/>
      <c r="Q56" s="157"/>
    </row>
    <row r="57" spans="1:17">
      <c r="A57" s="6"/>
      <c r="B57" s="157"/>
      <c r="C57" s="157"/>
      <c r="D57" s="157"/>
      <c r="E57" s="157"/>
      <c r="F57" s="157"/>
      <c r="G57" s="157"/>
      <c r="H57" s="157"/>
      <c r="I57" s="157"/>
      <c r="J57" s="157"/>
      <c r="K57" s="157"/>
      <c r="L57" s="157"/>
      <c r="M57" s="157"/>
      <c r="N57" s="157"/>
      <c r="O57" s="157"/>
      <c r="P57" s="157"/>
      <c r="Q57" s="157"/>
    </row>
    <row r="58" spans="1:17">
      <c r="A58" s="6"/>
      <c r="B58" s="157"/>
      <c r="C58" s="157"/>
      <c r="D58" s="157"/>
      <c r="E58" s="157"/>
      <c r="F58" s="157"/>
      <c r="G58" s="157"/>
      <c r="H58" s="157"/>
      <c r="I58" s="157"/>
      <c r="J58" s="157"/>
      <c r="K58" s="157"/>
      <c r="L58" s="157"/>
      <c r="M58" s="157"/>
      <c r="N58" s="157"/>
      <c r="O58" s="157"/>
      <c r="P58" s="157"/>
      <c r="Q58" s="157"/>
    </row>
    <row r="59" spans="1:17">
      <c r="A59" s="6"/>
      <c r="B59" s="157"/>
      <c r="C59" s="157"/>
      <c r="D59" s="157"/>
      <c r="E59" s="157"/>
      <c r="F59" s="157"/>
      <c r="G59" s="157"/>
      <c r="H59" s="157"/>
      <c r="I59" s="157"/>
      <c r="J59" s="157"/>
      <c r="K59" s="157"/>
      <c r="L59" s="157"/>
      <c r="M59" s="157"/>
      <c r="N59" s="157"/>
      <c r="O59" s="157"/>
      <c r="P59" s="157"/>
      <c r="Q59" s="157"/>
    </row>
    <row r="60" spans="1:17">
      <c r="A60" s="6"/>
      <c r="B60" s="157"/>
      <c r="C60" s="157"/>
      <c r="D60" s="157"/>
      <c r="E60" s="157"/>
      <c r="F60" s="157"/>
      <c r="G60" s="157"/>
      <c r="H60" s="157"/>
      <c r="I60" s="157"/>
      <c r="J60" s="157"/>
      <c r="K60" s="157"/>
      <c r="L60" s="157"/>
      <c r="M60" s="157"/>
      <c r="N60" s="157"/>
      <c r="O60" s="157"/>
      <c r="P60" s="157"/>
      <c r="Q60" s="157"/>
    </row>
    <row r="61" spans="1:17">
      <c r="A61" s="6"/>
      <c r="B61" s="157"/>
      <c r="C61" s="157"/>
      <c r="D61" s="157"/>
      <c r="E61" s="157"/>
      <c r="F61" s="157"/>
      <c r="G61" s="157"/>
      <c r="H61" s="157"/>
      <c r="I61" s="157"/>
      <c r="J61" s="157"/>
      <c r="K61" s="157"/>
      <c r="L61" s="157"/>
      <c r="M61" s="157"/>
      <c r="N61" s="157"/>
      <c r="O61" s="157"/>
      <c r="P61" s="157"/>
      <c r="Q61" s="157"/>
    </row>
    <row r="62" spans="1:17">
      <c r="A62" s="6"/>
      <c r="B62" s="155"/>
      <c r="C62" s="155"/>
      <c r="D62" s="155"/>
      <c r="E62" s="155"/>
      <c r="F62" s="155"/>
      <c r="G62" s="155"/>
      <c r="H62" s="155"/>
      <c r="I62" s="155"/>
      <c r="J62" s="155"/>
      <c r="K62" s="155"/>
      <c r="L62" s="155"/>
      <c r="M62" s="155"/>
      <c r="N62" s="155"/>
      <c r="O62" s="155"/>
      <c r="P62" s="155"/>
      <c r="Q62" s="155"/>
    </row>
    <row r="68" spans="18:18" ht="15.75" customHeight="1">
      <c r="R68" s="142"/>
    </row>
  </sheetData>
  <mergeCells count="47">
    <mergeCell ref="F9:Q9"/>
    <mergeCell ref="C10:E10"/>
    <mergeCell ref="F10:Q10"/>
    <mergeCell ref="J15:M16"/>
    <mergeCell ref="N15:Q16"/>
    <mergeCell ref="G13:J13"/>
    <mergeCell ref="A16:E16"/>
    <mergeCell ref="A7:B10"/>
    <mergeCell ref="C7:E7"/>
    <mergeCell ref="F7:Q7"/>
    <mergeCell ref="C8:E8"/>
    <mergeCell ref="F8:Q8"/>
    <mergeCell ref="C9:E9"/>
    <mergeCell ref="A13:E13"/>
    <mergeCell ref="A14:E14"/>
    <mergeCell ref="A15:E15"/>
    <mergeCell ref="A1:F1"/>
    <mergeCell ref="A2:E2"/>
    <mergeCell ref="A3:Q3"/>
    <mergeCell ref="D4:E4"/>
    <mergeCell ref="F4:Q4"/>
    <mergeCell ref="K2:Q2"/>
    <mergeCell ref="F15:G16"/>
    <mergeCell ref="H15:I16"/>
    <mergeCell ref="N22:Q23"/>
    <mergeCell ref="A23:E23"/>
    <mergeCell ref="B31:Q31"/>
    <mergeCell ref="A20:E20"/>
    <mergeCell ref="G20:J20"/>
    <mergeCell ref="A27:E27"/>
    <mergeCell ref="G27:J27"/>
    <mergeCell ref="A21:E21"/>
    <mergeCell ref="A22:E22"/>
    <mergeCell ref="F22:G23"/>
    <mergeCell ref="H22:I23"/>
    <mergeCell ref="J22:M23"/>
    <mergeCell ref="B37:Q37"/>
    <mergeCell ref="B32:Q32"/>
    <mergeCell ref="A28:E28"/>
    <mergeCell ref="A29:E29"/>
    <mergeCell ref="F29:G30"/>
    <mergeCell ref="H29:I30"/>
    <mergeCell ref="J29:M30"/>
    <mergeCell ref="N29:Q30"/>
    <mergeCell ref="A30:E30"/>
    <mergeCell ref="B33:Q34"/>
    <mergeCell ref="B35:Q36"/>
  </mergeCells>
  <phoneticPr fontId="2"/>
  <dataValidations count="1">
    <dataValidation type="list" showInputMessage="1" showErrorMessage="1" sqref="R22 R15" xr:uid="{00000000-0002-0000-20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6" orientation="portrait" blackAndWhite="1" r:id="rId1"/>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pageSetUpPr fitToPage="1"/>
  </sheetPr>
  <dimension ref="A1:T56"/>
  <sheetViews>
    <sheetView view="pageBreakPreview" zoomScaleNormal="100" zoomScaleSheetLayoutView="100" workbookViewId="0">
      <selection activeCell="D19" sqref="D19:N19"/>
    </sheetView>
  </sheetViews>
  <sheetFormatPr defaultColWidth="9" defaultRowHeight="13"/>
  <cols>
    <col min="1" max="17" width="5.453125" style="3" customWidth="1"/>
    <col min="18" max="18" width="5.08984375" style="3" customWidth="1"/>
    <col min="19" max="16384" width="9" style="3"/>
  </cols>
  <sheetData>
    <row r="1" spans="1:20">
      <c r="A1" s="943" t="e">
        <f>CONCATENATE("（様式-",INDEX(発注者入力シート!$B$32:$G$35,MATCH(発注者入力シート!M10,発注者入力シート!$C$32:$C$35,0),4),"-２）")</f>
        <v>#N/A</v>
      </c>
      <c r="B1" s="943"/>
      <c r="C1" s="943"/>
      <c r="D1" s="943"/>
      <c r="E1" s="943"/>
      <c r="F1" s="943"/>
      <c r="Q1" s="141" t="s">
        <v>813</v>
      </c>
      <c r="R1" s="6"/>
      <c r="S1" s="3" t="s">
        <v>429</v>
      </c>
    </row>
    <row r="2" spans="1:20">
      <c r="A2" s="943" t="e">
        <f>CONCATENATE("評価項目",INDEX(発注者入力シート!$B$32:$G$35,MATCH(発注者入力シート!M10,発注者入力シート!$C$32:$C$35,0),5),"-",INDEX(発注者入力シート!$B$32:$G$35,MATCH(発注者入力シート!M10,発注者入力シート!$C$32:$C$35,0),6))</f>
        <v>#N/A</v>
      </c>
      <c r="B2" s="943"/>
      <c r="C2" s="943"/>
      <c r="D2" s="943"/>
      <c r="E2" s="943"/>
      <c r="K2" s="1661" t="str">
        <f>IF(企業入力シート!C14="","",企業入力シート!C14)</f>
        <v>○○建設</v>
      </c>
      <c r="L2" s="1661"/>
      <c r="M2" s="1661"/>
      <c r="N2" s="1661"/>
      <c r="O2" s="1661"/>
      <c r="P2" s="1661"/>
      <c r="Q2" s="1661"/>
      <c r="S2" s="3" t="s">
        <v>430</v>
      </c>
    </row>
    <row r="3" spans="1:20" ht="14">
      <c r="A3" s="1206" t="s">
        <v>300</v>
      </c>
      <c r="B3" s="1206"/>
      <c r="C3" s="1206"/>
      <c r="D3" s="1206"/>
      <c r="E3" s="1206"/>
      <c r="F3" s="1206"/>
      <c r="G3" s="1206"/>
      <c r="H3" s="1206"/>
      <c r="I3" s="1206"/>
      <c r="J3" s="1206"/>
      <c r="K3" s="1206"/>
      <c r="L3" s="1206"/>
      <c r="M3" s="1206"/>
      <c r="N3" s="1206"/>
      <c r="O3" s="1206"/>
      <c r="P3" s="1206"/>
      <c r="Q3" s="1206"/>
      <c r="R3" s="142"/>
      <c r="S3" s="107"/>
      <c r="T3" s="3" t="s">
        <v>440</v>
      </c>
    </row>
    <row r="4" spans="1:20">
      <c r="D4" s="1203" t="s">
        <v>725</v>
      </c>
      <c r="E4" s="1203"/>
      <c r="F4" s="1202" t="str">
        <f>IF(企業入力シート!C5="","",企業入力シート!C5)</f>
        <v>○○共同企業体</v>
      </c>
      <c r="G4" s="1202"/>
      <c r="H4" s="1202"/>
      <c r="I4" s="1202"/>
      <c r="J4" s="1202"/>
      <c r="K4" s="1202"/>
      <c r="L4" s="1202"/>
      <c r="M4" s="1202"/>
      <c r="N4" s="1202"/>
      <c r="O4" s="1202"/>
      <c r="P4" s="1202"/>
      <c r="Q4" s="1202"/>
      <c r="R4" s="2"/>
      <c r="S4" s="102"/>
      <c r="T4" s="3" t="s">
        <v>547</v>
      </c>
    </row>
    <row r="5" spans="1:20">
      <c r="H5" s="81"/>
      <c r="I5" s="81"/>
      <c r="J5" s="81"/>
      <c r="K5" s="2"/>
      <c r="L5" s="2"/>
      <c r="M5" s="2"/>
      <c r="N5" s="2"/>
      <c r="O5" s="2"/>
      <c r="P5" s="2"/>
      <c r="Q5" s="2"/>
      <c r="R5" s="2"/>
      <c r="S5" s="103"/>
      <c r="T5" s="3" t="s">
        <v>438</v>
      </c>
    </row>
    <row r="6" spans="1:20">
      <c r="A6" s="1270" t="s">
        <v>26</v>
      </c>
      <c r="B6" s="1302"/>
      <c r="C6" s="1271"/>
      <c r="D6" s="1668" t="str">
        <f>IF('技術者成績評定点 (第1G用) '!F9="","",'技術者成績評定点 (第1G用) '!F9)</f>
        <v>電気工事、維持修繕工事</v>
      </c>
      <c r="E6" s="1669"/>
      <c r="F6" s="1669"/>
      <c r="G6" s="1669"/>
      <c r="H6" s="1670"/>
      <c r="I6" s="1270" t="s">
        <v>828</v>
      </c>
      <c r="J6" s="1302"/>
      <c r="K6" s="1271"/>
      <c r="L6" s="1668" t="str">
        <f>IF('技術者成績評定点 (第1G用) '!F10="","",'技術者成績評定点 (第1G用) '!F10)</f>
        <v>電気工事</v>
      </c>
      <c r="M6" s="1669"/>
      <c r="N6" s="1669"/>
      <c r="O6" s="1669"/>
      <c r="P6" s="1669"/>
      <c r="Q6" s="1670"/>
    </row>
    <row r="7" spans="1:20">
      <c r="A7" s="155"/>
      <c r="B7" s="155"/>
      <c r="C7" s="165"/>
      <c r="D7" s="165"/>
      <c r="E7" s="165"/>
      <c r="F7" s="165"/>
      <c r="G7" s="165"/>
      <c r="H7" s="165"/>
      <c r="I7" s="165"/>
      <c r="J7" s="165"/>
      <c r="K7" s="165"/>
      <c r="L7" s="165"/>
      <c r="M7" s="165"/>
      <c r="N7" s="165"/>
      <c r="O7" s="165"/>
      <c r="P7" s="165"/>
      <c r="Q7" s="165"/>
      <c r="R7" s="108"/>
      <c r="S7" s="3" t="s">
        <v>433</v>
      </c>
    </row>
    <row r="8" spans="1:20">
      <c r="A8" s="1270" t="s">
        <v>301</v>
      </c>
      <c r="B8" s="1302"/>
      <c r="C8" s="1302"/>
      <c r="D8" s="1302"/>
      <c r="E8" s="1271"/>
      <c r="F8" s="256" t="s">
        <v>183</v>
      </c>
      <c r="G8" s="1647" t="str">
        <f>IF(企業入力シート!C25="","",企業入力シート!C25)</f>
        <v/>
      </c>
      <c r="H8" s="1647"/>
      <c r="I8" s="1647"/>
      <c r="J8" s="1648"/>
      <c r="K8" s="117"/>
      <c r="R8" s="108"/>
      <c r="S8" s="104"/>
      <c r="T8" s="3" t="s">
        <v>434</v>
      </c>
    </row>
    <row r="9" spans="1:20">
      <c r="A9" s="1228" t="s">
        <v>166</v>
      </c>
      <c r="B9" s="1228"/>
      <c r="C9" s="1228"/>
      <c r="D9" s="1245" t="s">
        <v>310</v>
      </c>
      <c r="E9" s="1246"/>
      <c r="F9" s="1246"/>
      <c r="G9" s="1246"/>
      <c r="H9" s="1246"/>
      <c r="I9" s="1246"/>
      <c r="J9" s="1246"/>
      <c r="K9" s="1246"/>
      <c r="L9" s="1246"/>
      <c r="M9" s="1246"/>
      <c r="N9" s="1247"/>
      <c r="O9" s="1245" t="s">
        <v>307</v>
      </c>
      <c r="P9" s="1246"/>
      <c r="Q9" s="1247"/>
      <c r="R9" s="2"/>
      <c r="S9" s="105"/>
      <c r="T9" s="3" t="s">
        <v>432</v>
      </c>
    </row>
    <row r="10" spans="1:20">
      <c r="A10" s="1339"/>
      <c r="B10" s="1340"/>
      <c r="C10" s="1341"/>
      <c r="D10" s="1663"/>
      <c r="E10" s="1374"/>
      <c r="F10" s="1374"/>
      <c r="G10" s="1374"/>
      <c r="H10" s="1374"/>
      <c r="I10" s="1374"/>
      <c r="J10" s="1374"/>
      <c r="K10" s="1374"/>
      <c r="L10" s="1374"/>
      <c r="M10" s="1374"/>
      <c r="N10" s="1375"/>
      <c r="O10" s="1347"/>
      <c r="P10" s="1662"/>
      <c r="Q10" s="241" t="s">
        <v>180</v>
      </c>
      <c r="R10" s="196"/>
      <c r="S10" s="158"/>
      <c r="T10" s="3" t="s">
        <v>1123</v>
      </c>
    </row>
    <row r="11" spans="1:20">
      <c r="A11" s="1339"/>
      <c r="B11" s="1340"/>
      <c r="C11" s="1341"/>
      <c r="D11" s="1663"/>
      <c r="E11" s="1374"/>
      <c r="F11" s="1374"/>
      <c r="G11" s="1374"/>
      <c r="H11" s="1374"/>
      <c r="I11" s="1374"/>
      <c r="J11" s="1374"/>
      <c r="K11" s="1374"/>
      <c r="L11" s="1374"/>
      <c r="M11" s="1374"/>
      <c r="N11" s="1375"/>
      <c r="O11" s="1347"/>
      <c r="P11" s="1662"/>
      <c r="Q11" s="250" t="s">
        <v>729</v>
      </c>
      <c r="R11" s="81"/>
    </row>
    <row r="12" spans="1:20">
      <c r="A12" s="1339"/>
      <c r="B12" s="1340"/>
      <c r="C12" s="1341"/>
      <c r="D12" s="1663"/>
      <c r="E12" s="1374"/>
      <c r="F12" s="1374"/>
      <c r="G12" s="1374"/>
      <c r="H12" s="1374"/>
      <c r="I12" s="1374"/>
      <c r="J12" s="1374"/>
      <c r="K12" s="1374"/>
      <c r="L12" s="1374"/>
      <c r="M12" s="1374"/>
      <c r="N12" s="1375"/>
      <c r="O12" s="1347"/>
      <c r="P12" s="1662"/>
      <c r="Q12" s="241" t="s">
        <v>180</v>
      </c>
      <c r="R12" s="81"/>
      <c r="S12" s="109" t="s">
        <v>435</v>
      </c>
    </row>
    <row r="13" spans="1:20">
      <c r="A13" s="1339"/>
      <c r="B13" s="1340"/>
      <c r="C13" s="1341"/>
      <c r="D13" s="1663"/>
      <c r="E13" s="1374"/>
      <c r="F13" s="1374"/>
      <c r="G13" s="1374"/>
      <c r="H13" s="1374"/>
      <c r="I13" s="1374"/>
      <c r="J13" s="1374"/>
      <c r="K13" s="1374"/>
      <c r="L13" s="1374"/>
      <c r="M13" s="1374"/>
      <c r="N13" s="1375"/>
      <c r="O13" s="1347"/>
      <c r="P13" s="1662"/>
      <c r="Q13" s="250" t="s">
        <v>729</v>
      </c>
      <c r="R13" s="81"/>
      <c r="S13" s="109" t="s">
        <v>436</v>
      </c>
    </row>
    <row r="14" spans="1:20">
      <c r="A14" s="1339"/>
      <c r="B14" s="1340"/>
      <c r="C14" s="1341"/>
      <c r="D14" s="1663"/>
      <c r="E14" s="1374"/>
      <c r="F14" s="1374"/>
      <c r="G14" s="1374"/>
      <c r="H14" s="1374"/>
      <c r="I14" s="1374"/>
      <c r="J14" s="1374"/>
      <c r="K14" s="1374"/>
      <c r="L14" s="1374"/>
      <c r="M14" s="1374"/>
      <c r="N14" s="1375"/>
      <c r="O14" s="1347"/>
      <c r="P14" s="1662"/>
      <c r="Q14" s="241" t="s">
        <v>180</v>
      </c>
      <c r="R14" s="81"/>
      <c r="S14" s="109" t="s">
        <v>961</v>
      </c>
      <c r="T14" s="155"/>
    </row>
    <row r="15" spans="1:20">
      <c r="A15" s="1339"/>
      <c r="B15" s="1340"/>
      <c r="C15" s="1341"/>
      <c r="D15" s="1663"/>
      <c r="E15" s="1374"/>
      <c r="F15" s="1374"/>
      <c r="G15" s="1374"/>
      <c r="H15" s="1374"/>
      <c r="I15" s="1374"/>
      <c r="J15" s="1374"/>
      <c r="K15" s="1374"/>
      <c r="L15" s="1374"/>
      <c r="M15" s="1374"/>
      <c r="N15" s="1375"/>
      <c r="O15" s="1347"/>
      <c r="P15" s="1662"/>
      <c r="Q15" s="250" t="s">
        <v>729</v>
      </c>
      <c r="R15" s="81"/>
    </row>
    <row r="16" spans="1:20">
      <c r="A16" s="1339"/>
      <c r="B16" s="1340"/>
      <c r="C16" s="1341"/>
      <c r="D16" s="1663"/>
      <c r="E16" s="1374"/>
      <c r="F16" s="1374"/>
      <c r="G16" s="1374"/>
      <c r="H16" s="1374"/>
      <c r="I16" s="1374"/>
      <c r="J16" s="1374"/>
      <c r="K16" s="1374"/>
      <c r="L16" s="1374"/>
      <c r="M16" s="1374"/>
      <c r="N16" s="1375"/>
      <c r="O16" s="1347"/>
      <c r="P16" s="1662"/>
      <c r="Q16" s="241" t="s">
        <v>180</v>
      </c>
      <c r="R16" s="81"/>
      <c r="S16" s="147"/>
    </row>
    <row r="17" spans="1:20">
      <c r="A17" s="1339"/>
      <c r="B17" s="1340"/>
      <c r="C17" s="1341"/>
      <c r="D17" s="1663"/>
      <c r="E17" s="1374"/>
      <c r="F17" s="1374"/>
      <c r="G17" s="1374"/>
      <c r="H17" s="1374"/>
      <c r="I17" s="1374"/>
      <c r="J17" s="1374"/>
      <c r="K17" s="1374"/>
      <c r="L17" s="1374"/>
      <c r="M17" s="1374"/>
      <c r="N17" s="1375"/>
      <c r="O17" s="1347"/>
      <c r="P17" s="1662"/>
      <c r="Q17" s="250" t="s">
        <v>729</v>
      </c>
      <c r="R17" s="81"/>
      <c r="S17" s="147"/>
    </row>
    <row r="18" spans="1:20">
      <c r="A18" s="1339"/>
      <c r="B18" s="1340"/>
      <c r="C18" s="1341"/>
      <c r="D18" s="1663"/>
      <c r="E18" s="1374"/>
      <c r="F18" s="1374"/>
      <c r="G18" s="1374"/>
      <c r="H18" s="1374"/>
      <c r="I18" s="1374"/>
      <c r="J18" s="1374"/>
      <c r="K18" s="1374"/>
      <c r="L18" s="1374"/>
      <c r="M18" s="1374"/>
      <c r="N18" s="1375"/>
      <c r="O18" s="1347"/>
      <c r="P18" s="1662"/>
      <c r="Q18" s="241" t="s">
        <v>180</v>
      </c>
      <c r="R18" s="81"/>
    </row>
    <row r="19" spans="1:20">
      <c r="A19" s="1339"/>
      <c r="B19" s="1340"/>
      <c r="C19" s="1341"/>
      <c r="D19" s="1663"/>
      <c r="E19" s="1374"/>
      <c r="F19" s="1374"/>
      <c r="G19" s="1374"/>
      <c r="H19" s="1374"/>
      <c r="I19" s="1374"/>
      <c r="J19" s="1374"/>
      <c r="K19" s="1374"/>
      <c r="L19" s="1374"/>
      <c r="M19" s="1374"/>
      <c r="N19" s="1375"/>
      <c r="O19" s="1347"/>
      <c r="P19" s="1662"/>
      <c r="Q19" s="250" t="s">
        <v>729</v>
      </c>
      <c r="R19" s="81"/>
      <c r="S19" s="157" t="s">
        <v>1124</v>
      </c>
      <c r="T19" s="155"/>
    </row>
    <row r="20" spans="1:20">
      <c r="A20" s="1339"/>
      <c r="B20" s="1340"/>
      <c r="C20" s="1341"/>
      <c r="D20" s="1663"/>
      <c r="E20" s="1374"/>
      <c r="F20" s="1374"/>
      <c r="G20" s="1374"/>
      <c r="H20" s="1374"/>
      <c r="I20" s="1374"/>
      <c r="J20" s="1374"/>
      <c r="K20" s="1374"/>
      <c r="L20" s="1374"/>
      <c r="M20" s="1374"/>
      <c r="N20" s="1375"/>
      <c r="O20" s="1347"/>
      <c r="P20" s="1662"/>
      <c r="Q20" s="241" t="s">
        <v>180</v>
      </c>
      <c r="R20" s="81"/>
      <c r="S20" s="157" t="s">
        <v>783</v>
      </c>
      <c r="T20" s="155">
        <f>COUNTA(O10:O21)</f>
        <v>0</v>
      </c>
    </row>
    <row r="21" spans="1:20">
      <c r="A21" s="1401"/>
      <c r="B21" s="1402"/>
      <c r="C21" s="1403"/>
      <c r="D21" s="1664"/>
      <c r="E21" s="1665"/>
      <c r="F21" s="1665"/>
      <c r="G21" s="1665"/>
      <c r="H21" s="1665"/>
      <c r="I21" s="1665"/>
      <c r="J21" s="1665"/>
      <c r="K21" s="1665"/>
      <c r="L21" s="1665"/>
      <c r="M21" s="1665"/>
      <c r="N21" s="1372"/>
      <c r="O21" s="1380"/>
      <c r="P21" s="1666"/>
      <c r="Q21" s="250" t="s">
        <v>729</v>
      </c>
      <c r="R21" s="81"/>
      <c r="S21" s="157" t="s">
        <v>1125</v>
      </c>
      <c r="T21" s="155" t="e">
        <f>ROUND(AVERAGE(O10:O21),1)</f>
        <v>#DIV/0!</v>
      </c>
    </row>
    <row r="22" spans="1:20">
      <c r="A22" s="405" t="s">
        <v>114</v>
      </c>
      <c r="B22" s="1667" t="s">
        <v>312</v>
      </c>
      <c r="C22" s="1667"/>
      <c r="D22" s="1667"/>
      <c r="E22" s="1667"/>
      <c r="F22" s="1667"/>
      <c r="G22" s="1667"/>
      <c r="H22" s="1667"/>
      <c r="I22" s="1667"/>
      <c r="J22" s="1667"/>
      <c r="K22" s="1667"/>
      <c r="L22" s="1667"/>
      <c r="M22" s="1667"/>
      <c r="N22" s="1667"/>
      <c r="O22" s="1667"/>
      <c r="P22" s="1667"/>
      <c r="Q22" s="1667"/>
      <c r="R22" s="81"/>
    </row>
    <row r="23" spans="1:20">
      <c r="A23" s="402"/>
      <c r="B23" s="403"/>
      <c r="C23" s="403"/>
      <c r="D23" s="403"/>
      <c r="E23" s="403"/>
      <c r="F23" s="403"/>
      <c r="G23" s="403"/>
      <c r="H23" s="403"/>
      <c r="I23" s="403"/>
      <c r="J23" s="403"/>
      <c r="K23" s="403"/>
      <c r="L23" s="403"/>
      <c r="M23" s="403"/>
      <c r="N23" s="403"/>
      <c r="O23" s="403"/>
      <c r="P23" s="403"/>
      <c r="Q23" s="403"/>
      <c r="R23" s="81"/>
    </row>
    <row r="24" spans="1:20">
      <c r="A24" s="246"/>
      <c r="B24" s="242"/>
      <c r="C24" s="167"/>
      <c r="D24" s="167"/>
      <c r="E24" s="167"/>
      <c r="F24" s="243"/>
      <c r="G24" s="243"/>
      <c r="H24" s="243"/>
      <c r="I24" s="243"/>
      <c r="J24" s="243"/>
      <c r="K24" s="108"/>
      <c r="L24" s="108"/>
      <c r="M24" s="108"/>
      <c r="N24" s="108"/>
      <c r="O24" s="108"/>
      <c r="P24" s="108"/>
      <c r="Q24" s="108"/>
      <c r="R24" s="157"/>
    </row>
    <row r="25" spans="1:20">
      <c r="A25" s="1270" t="s">
        <v>301</v>
      </c>
      <c r="B25" s="1302"/>
      <c r="C25" s="1302"/>
      <c r="D25" s="1302"/>
      <c r="E25" s="1271"/>
      <c r="F25" s="256" t="s">
        <v>804</v>
      </c>
      <c r="G25" s="1647" t="str">
        <f>IF(企業入力シート!C26="","",企業入力シート!C26)</f>
        <v/>
      </c>
      <c r="H25" s="1647"/>
      <c r="I25" s="1647"/>
      <c r="J25" s="1648"/>
      <c r="K25" s="117"/>
      <c r="R25" s="157"/>
    </row>
    <row r="26" spans="1:20">
      <c r="A26" s="1228" t="s">
        <v>166</v>
      </c>
      <c r="B26" s="1228"/>
      <c r="C26" s="1228"/>
      <c r="D26" s="1245" t="s">
        <v>310</v>
      </c>
      <c r="E26" s="1246"/>
      <c r="F26" s="1246"/>
      <c r="G26" s="1246"/>
      <c r="H26" s="1246"/>
      <c r="I26" s="1246"/>
      <c r="J26" s="1246"/>
      <c r="K26" s="1246"/>
      <c r="L26" s="1246"/>
      <c r="M26" s="1246"/>
      <c r="N26" s="1247"/>
      <c r="O26" s="1245" t="s">
        <v>307</v>
      </c>
      <c r="P26" s="1246"/>
      <c r="Q26" s="1247"/>
      <c r="R26" s="2"/>
    </row>
    <row r="27" spans="1:20">
      <c r="A27" s="1339"/>
      <c r="B27" s="1340"/>
      <c r="C27" s="1341"/>
      <c r="D27" s="1663"/>
      <c r="E27" s="1374"/>
      <c r="F27" s="1374"/>
      <c r="G27" s="1374"/>
      <c r="H27" s="1374"/>
      <c r="I27" s="1374"/>
      <c r="J27" s="1374"/>
      <c r="K27" s="1374"/>
      <c r="L27" s="1374"/>
      <c r="M27" s="1374"/>
      <c r="N27" s="1375"/>
      <c r="O27" s="1347"/>
      <c r="P27" s="1662"/>
      <c r="Q27" s="241" t="s">
        <v>180</v>
      </c>
      <c r="R27" s="196"/>
    </row>
    <row r="28" spans="1:20">
      <c r="A28" s="1339"/>
      <c r="B28" s="1340"/>
      <c r="C28" s="1341"/>
      <c r="D28" s="1663"/>
      <c r="E28" s="1374"/>
      <c r="F28" s="1374"/>
      <c r="G28" s="1374"/>
      <c r="H28" s="1374"/>
      <c r="I28" s="1374"/>
      <c r="J28" s="1374"/>
      <c r="K28" s="1374"/>
      <c r="L28" s="1374"/>
      <c r="M28" s="1374"/>
      <c r="N28" s="1375"/>
      <c r="O28" s="1347"/>
      <c r="P28" s="1662"/>
      <c r="Q28" s="250" t="s">
        <v>729</v>
      </c>
      <c r="R28" s="81"/>
    </row>
    <row r="29" spans="1:20">
      <c r="A29" s="1339"/>
      <c r="B29" s="1340"/>
      <c r="C29" s="1341"/>
      <c r="D29" s="1663"/>
      <c r="E29" s="1374"/>
      <c r="F29" s="1374"/>
      <c r="G29" s="1374"/>
      <c r="H29" s="1374"/>
      <c r="I29" s="1374"/>
      <c r="J29" s="1374"/>
      <c r="K29" s="1374"/>
      <c r="L29" s="1374"/>
      <c r="M29" s="1374"/>
      <c r="N29" s="1375"/>
      <c r="O29" s="1347"/>
      <c r="P29" s="1662"/>
      <c r="Q29" s="241" t="s">
        <v>180</v>
      </c>
      <c r="R29" s="81"/>
    </row>
    <row r="30" spans="1:20">
      <c r="A30" s="1339"/>
      <c r="B30" s="1340"/>
      <c r="C30" s="1341"/>
      <c r="D30" s="1663"/>
      <c r="E30" s="1374"/>
      <c r="F30" s="1374"/>
      <c r="G30" s="1374"/>
      <c r="H30" s="1374"/>
      <c r="I30" s="1374"/>
      <c r="J30" s="1374"/>
      <c r="K30" s="1374"/>
      <c r="L30" s="1374"/>
      <c r="M30" s="1374"/>
      <c r="N30" s="1375"/>
      <c r="O30" s="1347"/>
      <c r="P30" s="1662"/>
      <c r="Q30" s="250" t="s">
        <v>729</v>
      </c>
      <c r="R30" s="81"/>
    </row>
    <row r="31" spans="1:20">
      <c r="A31" s="1339"/>
      <c r="B31" s="1340"/>
      <c r="C31" s="1341"/>
      <c r="D31" s="1663"/>
      <c r="E31" s="1374"/>
      <c r="F31" s="1374"/>
      <c r="G31" s="1374"/>
      <c r="H31" s="1374"/>
      <c r="I31" s="1374"/>
      <c r="J31" s="1374"/>
      <c r="K31" s="1374"/>
      <c r="L31" s="1374"/>
      <c r="M31" s="1374"/>
      <c r="N31" s="1375"/>
      <c r="O31" s="1347"/>
      <c r="P31" s="1662"/>
      <c r="Q31" s="241" t="s">
        <v>180</v>
      </c>
      <c r="R31" s="81"/>
    </row>
    <row r="32" spans="1:20">
      <c r="A32" s="1339"/>
      <c r="B32" s="1340"/>
      <c r="C32" s="1341"/>
      <c r="D32" s="1663"/>
      <c r="E32" s="1374"/>
      <c r="F32" s="1374"/>
      <c r="G32" s="1374"/>
      <c r="H32" s="1374"/>
      <c r="I32" s="1374"/>
      <c r="J32" s="1374"/>
      <c r="K32" s="1374"/>
      <c r="L32" s="1374"/>
      <c r="M32" s="1374"/>
      <c r="N32" s="1375"/>
      <c r="O32" s="1347"/>
      <c r="P32" s="1662"/>
      <c r="Q32" s="250" t="s">
        <v>729</v>
      </c>
      <c r="R32" s="81"/>
    </row>
    <row r="33" spans="1:20">
      <c r="A33" s="1339"/>
      <c r="B33" s="1340"/>
      <c r="C33" s="1341"/>
      <c r="D33" s="1663"/>
      <c r="E33" s="1374"/>
      <c r="F33" s="1374"/>
      <c r="G33" s="1374"/>
      <c r="H33" s="1374"/>
      <c r="I33" s="1374"/>
      <c r="J33" s="1374"/>
      <c r="K33" s="1374"/>
      <c r="L33" s="1374"/>
      <c r="M33" s="1374"/>
      <c r="N33" s="1375"/>
      <c r="O33" s="1347"/>
      <c r="P33" s="1662"/>
      <c r="Q33" s="241" t="s">
        <v>180</v>
      </c>
      <c r="R33" s="81"/>
      <c r="S33" s="147"/>
    </row>
    <row r="34" spans="1:20">
      <c r="A34" s="1339"/>
      <c r="B34" s="1340"/>
      <c r="C34" s="1341"/>
      <c r="D34" s="1663"/>
      <c r="E34" s="1374"/>
      <c r="F34" s="1374"/>
      <c r="G34" s="1374"/>
      <c r="H34" s="1374"/>
      <c r="I34" s="1374"/>
      <c r="J34" s="1374"/>
      <c r="K34" s="1374"/>
      <c r="L34" s="1374"/>
      <c r="M34" s="1374"/>
      <c r="N34" s="1375"/>
      <c r="O34" s="1347"/>
      <c r="P34" s="1662"/>
      <c r="Q34" s="250" t="s">
        <v>729</v>
      </c>
      <c r="R34" s="81"/>
      <c r="S34" s="147"/>
    </row>
    <row r="35" spans="1:20">
      <c r="A35" s="1339"/>
      <c r="B35" s="1340"/>
      <c r="C35" s="1341"/>
      <c r="D35" s="1663"/>
      <c r="E35" s="1374"/>
      <c r="F35" s="1374"/>
      <c r="G35" s="1374"/>
      <c r="H35" s="1374"/>
      <c r="I35" s="1374"/>
      <c r="J35" s="1374"/>
      <c r="K35" s="1374"/>
      <c r="L35" s="1374"/>
      <c r="M35" s="1374"/>
      <c r="N35" s="1375"/>
      <c r="O35" s="1347"/>
      <c r="P35" s="1662"/>
      <c r="Q35" s="241" t="s">
        <v>180</v>
      </c>
      <c r="R35" s="81"/>
    </row>
    <row r="36" spans="1:20">
      <c r="A36" s="1339"/>
      <c r="B36" s="1340"/>
      <c r="C36" s="1341"/>
      <c r="D36" s="1663"/>
      <c r="E36" s="1374"/>
      <c r="F36" s="1374"/>
      <c r="G36" s="1374"/>
      <c r="H36" s="1374"/>
      <c r="I36" s="1374"/>
      <c r="J36" s="1374"/>
      <c r="K36" s="1374"/>
      <c r="L36" s="1374"/>
      <c r="M36" s="1374"/>
      <c r="N36" s="1375"/>
      <c r="O36" s="1347"/>
      <c r="P36" s="1662"/>
      <c r="Q36" s="250" t="s">
        <v>729</v>
      </c>
      <c r="R36" s="81"/>
      <c r="S36" s="157" t="s">
        <v>1124</v>
      </c>
      <c r="T36" s="155"/>
    </row>
    <row r="37" spans="1:20">
      <c r="A37" s="1339"/>
      <c r="B37" s="1340"/>
      <c r="C37" s="1341"/>
      <c r="D37" s="1663"/>
      <c r="E37" s="1374"/>
      <c r="F37" s="1374"/>
      <c r="G37" s="1374"/>
      <c r="H37" s="1374"/>
      <c r="I37" s="1374"/>
      <c r="J37" s="1374"/>
      <c r="K37" s="1374"/>
      <c r="L37" s="1374"/>
      <c r="M37" s="1374"/>
      <c r="N37" s="1375"/>
      <c r="O37" s="1347"/>
      <c r="P37" s="1662"/>
      <c r="Q37" s="241" t="s">
        <v>180</v>
      </c>
      <c r="R37" s="81"/>
      <c r="S37" s="157" t="s">
        <v>783</v>
      </c>
      <c r="T37" s="155">
        <f>COUNTA(O27:O38)</f>
        <v>0</v>
      </c>
    </row>
    <row r="38" spans="1:20">
      <c r="A38" s="1401"/>
      <c r="B38" s="1402"/>
      <c r="C38" s="1403"/>
      <c r="D38" s="1664"/>
      <c r="E38" s="1665"/>
      <c r="F38" s="1665"/>
      <c r="G38" s="1665"/>
      <c r="H38" s="1665"/>
      <c r="I38" s="1665"/>
      <c r="J38" s="1665"/>
      <c r="K38" s="1665"/>
      <c r="L38" s="1665"/>
      <c r="M38" s="1665"/>
      <c r="N38" s="1372"/>
      <c r="O38" s="1380"/>
      <c r="P38" s="1666"/>
      <c r="Q38" s="250" t="s">
        <v>729</v>
      </c>
      <c r="R38" s="81"/>
      <c r="S38" s="157" t="s">
        <v>1125</v>
      </c>
      <c r="T38" s="155" t="e">
        <f>ROUND(AVERAGE(O27:O38),1)</f>
        <v>#DIV/0!</v>
      </c>
    </row>
    <row r="39" spans="1:20">
      <c r="A39" s="405" t="s">
        <v>1127</v>
      </c>
      <c r="B39" s="1667" t="s">
        <v>312</v>
      </c>
      <c r="C39" s="1667"/>
      <c r="D39" s="1667"/>
      <c r="E39" s="1667"/>
      <c r="F39" s="1667"/>
      <c r="G39" s="1667"/>
      <c r="H39" s="1667"/>
      <c r="I39" s="1667"/>
      <c r="J39" s="1667"/>
      <c r="K39" s="1667"/>
      <c r="L39" s="1667"/>
      <c r="M39" s="1667"/>
      <c r="N39" s="1667"/>
      <c r="O39" s="1667"/>
      <c r="P39" s="1667"/>
      <c r="Q39" s="1667"/>
      <c r="R39" s="81"/>
    </row>
    <row r="40" spans="1:20">
      <c r="A40" s="402"/>
      <c r="B40" s="404"/>
      <c r="C40" s="404"/>
      <c r="D40" s="404"/>
      <c r="E40" s="404"/>
      <c r="F40" s="404"/>
      <c r="G40" s="404"/>
      <c r="H40" s="404"/>
      <c r="I40" s="404"/>
      <c r="J40" s="404"/>
      <c r="K40" s="404"/>
      <c r="L40" s="404"/>
      <c r="M40" s="404"/>
      <c r="N40" s="404"/>
      <c r="O40" s="404"/>
      <c r="P40" s="404"/>
      <c r="Q40" s="404"/>
      <c r="R40" s="81"/>
    </row>
    <row r="41" spans="1:20">
      <c r="A41" s="246"/>
      <c r="B41" s="242"/>
      <c r="C41" s="167"/>
      <c r="D41" s="167"/>
      <c r="E41" s="167"/>
      <c r="F41" s="243"/>
      <c r="G41" s="243"/>
      <c r="H41" s="243"/>
      <c r="I41" s="243"/>
      <c r="J41" s="243"/>
      <c r="K41" s="108"/>
      <c r="L41" s="108"/>
      <c r="M41" s="108"/>
      <c r="N41" s="108"/>
      <c r="O41" s="108"/>
      <c r="P41" s="108"/>
      <c r="Q41" s="108"/>
      <c r="R41" s="157"/>
    </row>
    <row r="42" spans="1:20">
      <c r="A42" s="1270" t="s">
        <v>301</v>
      </c>
      <c r="B42" s="1302"/>
      <c r="C42" s="1302"/>
      <c r="D42" s="1302"/>
      <c r="E42" s="1271"/>
      <c r="F42" s="256" t="s">
        <v>805</v>
      </c>
      <c r="G42" s="1647" t="str">
        <f>IF(企業入力シート!C27="","",企業入力シート!C27)</f>
        <v/>
      </c>
      <c r="H42" s="1647"/>
      <c r="I42" s="1647"/>
      <c r="J42" s="1648"/>
      <c r="K42" s="117"/>
      <c r="R42" s="157"/>
    </row>
    <row r="43" spans="1:20">
      <c r="A43" s="1228" t="s">
        <v>166</v>
      </c>
      <c r="B43" s="1228"/>
      <c r="C43" s="1228"/>
      <c r="D43" s="1245" t="s">
        <v>310</v>
      </c>
      <c r="E43" s="1246"/>
      <c r="F43" s="1246"/>
      <c r="G43" s="1246"/>
      <c r="H43" s="1246"/>
      <c r="I43" s="1246"/>
      <c r="J43" s="1246"/>
      <c r="K43" s="1246"/>
      <c r="L43" s="1246"/>
      <c r="M43" s="1246"/>
      <c r="N43" s="1247"/>
      <c r="O43" s="1245" t="s">
        <v>307</v>
      </c>
      <c r="P43" s="1246"/>
      <c r="Q43" s="1247"/>
      <c r="R43" s="165"/>
    </row>
    <row r="44" spans="1:20">
      <c r="A44" s="1339"/>
      <c r="B44" s="1340"/>
      <c r="C44" s="1341"/>
      <c r="D44" s="1663"/>
      <c r="E44" s="1374"/>
      <c r="F44" s="1374"/>
      <c r="G44" s="1374"/>
      <c r="H44" s="1374"/>
      <c r="I44" s="1374"/>
      <c r="J44" s="1374"/>
      <c r="K44" s="1374"/>
      <c r="L44" s="1374"/>
      <c r="M44" s="1374"/>
      <c r="N44" s="1375"/>
      <c r="O44" s="1347"/>
      <c r="P44" s="1662"/>
      <c r="Q44" s="241" t="s">
        <v>180</v>
      </c>
      <c r="R44" s="155"/>
    </row>
    <row r="45" spans="1:20">
      <c r="A45" s="1339"/>
      <c r="B45" s="1340"/>
      <c r="C45" s="1341"/>
      <c r="D45" s="1663"/>
      <c r="E45" s="1374"/>
      <c r="F45" s="1374"/>
      <c r="G45" s="1374"/>
      <c r="H45" s="1374"/>
      <c r="I45" s="1374"/>
      <c r="J45" s="1374"/>
      <c r="K45" s="1374"/>
      <c r="L45" s="1374"/>
      <c r="M45" s="1374"/>
      <c r="N45" s="1375"/>
      <c r="O45" s="1347"/>
      <c r="P45" s="1662"/>
      <c r="Q45" s="250" t="s">
        <v>729</v>
      </c>
      <c r="R45" s="157"/>
    </row>
    <row r="46" spans="1:20">
      <c r="A46" s="1339"/>
      <c r="B46" s="1340"/>
      <c r="C46" s="1341"/>
      <c r="D46" s="1663"/>
      <c r="E46" s="1374"/>
      <c r="F46" s="1374"/>
      <c r="G46" s="1374"/>
      <c r="H46" s="1374"/>
      <c r="I46" s="1374"/>
      <c r="J46" s="1374"/>
      <c r="K46" s="1374"/>
      <c r="L46" s="1374"/>
      <c r="M46" s="1374"/>
      <c r="N46" s="1375"/>
      <c r="O46" s="1347"/>
      <c r="P46" s="1662"/>
      <c r="Q46" s="241" t="s">
        <v>180</v>
      </c>
      <c r="R46" s="157"/>
    </row>
    <row r="47" spans="1:20">
      <c r="A47" s="1339"/>
      <c r="B47" s="1340"/>
      <c r="C47" s="1341"/>
      <c r="D47" s="1663"/>
      <c r="E47" s="1374"/>
      <c r="F47" s="1374"/>
      <c r="G47" s="1374"/>
      <c r="H47" s="1374"/>
      <c r="I47" s="1374"/>
      <c r="J47" s="1374"/>
      <c r="K47" s="1374"/>
      <c r="L47" s="1374"/>
      <c r="M47" s="1374"/>
      <c r="N47" s="1375"/>
      <c r="O47" s="1347"/>
      <c r="P47" s="1662"/>
      <c r="Q47" s="250" t="s">
        <v>729</v>
      </c>
      <c r="R47" s="196"/>
    </row>
    <row r="48" spans="1:20">
      <c r="A48" s="1339"/>
      <c r="B48" s="1340"/>
      <c r="C48" s="1341"/>
      <c r="D48" s="1663"/>
      <c r="E48" s="1374"/>
      <c r="F48" s="1374"/>
      <c r="G48" s="1374"/>
      <c r="H48" s="1374"/>
      <c r="I48" s="1374"/>
      <c r="J48" s="1374"/>
      <c r="K48" s="1374"/>
      <c r="L48" s="1374"/>
      <c r="M48" s="1374"/>
      <c r="N48" s="1375"/>
      <c r="O48" s="1347"/>
      <c r="P48" s="1662"/>
      <c r="Q48" s="241" t="s">
        <v>180</v>
      </c>
      <c r="R48" s="196"/>
    </row>
    <row r="49" spans="1:20">
      <c r="A49" s="1339"/>
      <c r="B49" s="1340"/>
      <c r="C49" s="1341"/>
      <c r="D49" s="1663"/>
      <c r="E49" s="1374"/>
      <c r="F49" s="1374"/>
      <c r="G49" s="1374"/>
      <c r="H49" s="1374"/>
      <c r="I49" s="1374"/>
      <c r="J49" s="1374"/>
      <c r="K49" s="1374"/>
      <c r="L49" s="1374"/>
      <c r="M49" s="1374"/>
      <c r="N49" s="1375"/>
      <c r="O49" s="1347"/>
      <c r="P49" s="1662"/>
      <c r="Q49" s="250" t="s">
        <v>729</v>
      </c>
      <c r="R49" s="157"/>
    </row>
    <row r="50" spans="1:20">
      <c r="A50" s="1339"/>
      <c r="B50" s="1340"/>
      <c r="C50" s="1341"/>
      <c r="D50" s="1663"/>
      <c r="E50" s="1374"/>
      <c r="F50" s="1374"/>
      <c r="G50" s="1374"/>
      <c r="H50" s="1374"/>
      <c r="I50" s="1374"/>
      <c r="J50" s="1374"/>
      <c r="K50" s="1374"/>
      <c r="L50" s="1374"/>
      <c r="M50" s="1374"/>
      <c r="N50" s="1375"/>
      <c r="O50" s="1347"/>
      <c r="P50" s="1662"/>
      <c r="Q50" s="241" t="s">
        <v>180</v>
      </c>
      <c r="R50" s="165"/>
    </row>
    <row r="51" spans="1:20">
      <c r="A51" s="1339"/>
      <c r="B51" s="1340"/>
      <c r="C51" s="1341"/>
      <c r="D51" s="1663"/>
      <c r="E51" s="1374"/>
      <c r="F51" s="1374"/>
      <c r="G51" s="1374"/>
      <c r="H51" s="1374"/>
      <c r="I51" s="1374"/>
      <c r="J51" s="1374"/>
      <c r="K51" s="1374"/>
      <c r="L51" s="1374"/>
      <c r="M51" s="1374"/>
      <c r="N51" s="1375"/>
      <c r="O51" s="1347"/>
      <c r="P51" s="1662"/>
      <c r="Q51" s="250" t="s">
        <v>729</v>
      </c>
      <c r="R51" s="155"/>
    </row>
    <row r="52" spans="1:20">
      <c r="A52" s="1339"/>
      <c r="B52" s="1340"/>
      <c r="C52" s="1341"/>
      <c r="D52" s="1663"/>
      <c r="E52" s="1374"/>
      <c r="F52" s="1374"/>
      <c r="G52" s="1374"/>
      <c r="H52" s="1374"/>
      <c r="I52" s="1374"/>
      <c r="J52" s="1374"/>
      <c r="K52" s="1374"/>
      <c r="L52" s="1374"/>
      <c r="M52" s="1374"/>
      <c r="N52" s="1375"/>
      <c r="O52" s="1347"/>
      <c r="P52" s="1662"/>
      <c r="Q52" s="241" t="s">
        <v>180</v>
      </c>
      <c r="R52" s="157"/>
    </row>
    <row r="53" spans="1:20">
      <c r="A53" s="1339"/>
      <c r="B53" s="1340"/>
      <c r="C53" s="1341"/>
      <c r="D53" s="1663"/>
      <c r="E53" s="1374"/>
      <c r="F53" s="1374"/>
      <c r="G53" s="1374"/>
      <c r="H53" s="1374"/>
      <c r="I53" s="1374"/>
      <c r="J53" s="1374"/>
      <c r="K53" s="1374"/>
      <c r="L53" s="1374"/>
      <c r="M53" s="1374"/>
      <c r="N53" s="1375"/>
      <c r="O53" s="1347"/>
      <c r="P53" s="1662"/>
      <c r="Q53" s="250" t="s">
        <v>729</v>
      </c>
      <c r="R53" s="196"/>
      <c r="S53" s="157" t="s">
        <v>1124</v>
      </c>
      <c r="T53" s="155"/>
    </row>
    <row r="54" spans="1:20">
      <c r="A54" s="1339"/>
      <c r="B54" s="1340"/>
      <c r="C54" s="1341"/>
      <c r="D54" s="1663"/>
      <c r="E54" s="1374"/>
      <c r="F54" s="1374"/>
      <c r="G54" s="1374"/>
      <c r="H54" s="1374"/>
      <c r="I54" s="1374"/>
      <c r="J54" s="1374"/>
      <c r="K54" s="1374"/>
      <c r="L54" s="1374"/>
      <c r="M54" s="1374"/>
      <c r="N54" s="1375"/>
      <c r="O54" s="1347"/>
      <c r="P54" s="1662"/>
      <c r="Q54" s="241" t="s">
        <v>180</v>
      </c>
      <c r="R54" s="196"/>
      <c r="S54" s="157" t="s">
        <v>783</v>
      </c>
      <c r="T54" s="155">
        <f>COUNTA(O44:O55)</f>
        <v>0</v>
      </c>
    </row>
    <row r="55" spans="1:20">
      <c r="A55" s="1401"/>
      <c r="B55" s="1402"/>
      <c r="C55" s="1403"/>
      <c r="D55" s="1664"/>
      <c r="E55" s="1665"/>
      <c r="F55" s="1665"/>
      <c r="G55" s="1665"/>
      <c r="H55" s="1665"/>
      <c r="I55" s="1665"/>
      <c r="J55" s="1665"/>
      <c r="K55" s="1665"/>
      <c r="L55" s="1665"/>
      <c r="M55" s="1665"/>
      <c r="N55" s="1372"/>
      <c r="O55" s="1380"/>
      <c r="P55" s="1666"/>
      <c r="Q55" s="250" t="s">
        <v>729</v>
      </c>
      <c r="R55" s="157"/>
      <c r="S55" s="157" t="s">
        <v>1125</v>
      </c>
      <c r="T55" s="155" t="e">
        <f>ROUND(AVERAGE(O44:O55),1)</f>
        <v>#DIV/0!</v>
      </c>
    </row>
    <row r="56" spans="1:20">
      <c r="A56" s="405" t="s">
        <v>1126</v>
      </c>
      <c r="B56" s="1667" t="s">
        <v>312</v>
      </c>
      <c r="C56" s="1667"/>
      <c r="D56" s="1667"/>
      <c r="E56" s="1667"/>
      <c r="F56" s="1667"/>
      <c r="G56" s="1667"/>
      <c r="H56" s="1667"/>
      <c r="I56" s="1667"/>
      <c r="J56" s="1667"/>
      <c r="K56" s="1667"/>
      <c r="L56" s="1667"/>
      <c r="M56" s="1667"/>
      <c r="N56" s="1667"/>
      <c r="O56" s="1667"/>
      <c r="P56" s="1667"/>
      <c r="Q56" s="1667"/>
      <c r="R56" s="196"/>
    </row>
  </sheetData>
  <mergeCells count="136">
    <mergeCell ref="A1:F1"/>
    <mergeCell ref="A2:E2"/>
    <mergeCell ref="K2:Q2"/>
    <mergeCell ref="A3:Q3"/>
    <mergeCell ref="D4:E4"/>
    <mergeCell ref="F4:Q4"/>
    <mergeCell ref="A12:C12"/>
    <mergeCell ref="D12:N12"/>
    <mergeCell ref="O12:P12"/>
    <mergeCell ref="A10:C10"/>
    <mergeCell ref="D10:N10"/>
    <mergeCell ref="O10:P10"/>
    <mergeCell ref="A9:C9"/>
    <mergeCell ref="D9:N9"/>
    <mergeCell ref="O9:Q9"/>
    <mergeCell ref="A6:C6"/>
    <mergeCell ref="D6:H6"/>
    <mergeCell ref="I6:K6"/>
    <mergeCell ref="L6:Q6"/>
    <mergeCell ref="A8:E8"/>
    <mergeCell ref="G8:J8"/>
    <mergeCell ref="A25:E25"/>
    <mergeCell ref="G25:J25"/>
    <mergeCell ref="D11:N11"/>
    <mergeCell ref="O11:P11"/>
    <mergeCell ref="A15:C15"/>
    <mergeCell ref="D15:N15"/>
    <mergeCell ref="O15:P15"/>
    <mergeCell ref="O16:P16"/>
    <mergeCell ref="A13:C13"/>
    <mergeCell ref="D13:N13"/>
    <mergeCell ref="A14:C14"/>
    <mergeCell ref="D14:N14"/>
    <mergeCell ref="O14:P14"/>
    <mergeCell ref="A18:C18"/>
    <mergeCell ref="D18:N18"/>
    <mergeCell ref="O18:P18"/>
    <mergeCell ref="O19:P19"/>
    <mergeCell ref="A16:C16"/>
    <mergeCell ref="D16:N16"/>
    <mergeCell ref="A17:C17"/>
    <mergeCell ref="D17:N17"/>
    <mergeCell ref="O17:P17"/>
    <mergeCell ref="A21:C21"/>
    <mergeCell ref="D21:N21"/>
    <mergeCell ref="O21:P21"/>
    <mergeCell ref="A19:C19"/>
    <mergeCell ref="D19:N19"/>
    <mergeCell ref="A20:C20"/>
    <mergeCell ref="D20:N20"/>
    <mergeCell ref="O20:P20"/>
    <mergeCell ref="A42:E42"/>
    <mergeCell ref="G42:J42"/>
    <mergeCell ref="A38:C38"/>
    <mergeCell ref="D38:N38"/>
    <mergeCell ref="O38:P38"/>
    <mergeCell ref="D35:N35"/>
    <mergeCell ref="B22:Q22"/>
    <mergeCell ref="O35:P35"/>
    <mergeCell ref="D32:N32"/>
    <mergeCell ref="O32:P32"/>
    <mergeCell ref="A33:C33"/>
    <mergeCell ref="D33:N33"/>
    <mergeCell ref="O33:P33"/>
    <mergeCell ref="B39:Q39"/>
    <mergeCell ref="A36:C36"/>
    <mergeCell ref="D36:N36"/>
    <mergeCell ref="O36:P36"/>
    <mergeCell ref="A37:C37"/>
    <mergeCell ref="O13:P13"/>
    <mergeCell ref="A11:C11"/>
    <mergeCell ref="A31:C31"/>
    <mergeCell ref="D31:N31"/>
    <mergeCell ref="O31:P31"/>
    <mergeCell ref="A34:C34"/>
    <mergeCell ref="D34:N34"/>
    <mergeCell ref="O34:P34"/>
    <mergeCell ref="A29:C29"/>
    <mergeCell ref="D29:N29"/>
    <mergeCell ref="O29:P29"/>
    <mergeCell ref="A30:C30"/>
    <mergeCell ref="D30:N30"/>
    <mergeCell ref="O30:P30"/>
    <mergeCell ref="A27:C27"/>
    <mergeCell ref="D27:N27"/>
    <mergeCell ref="O27:P27"/>
    <mergeCell ref="A28:C28"/>
    <mergeCell ref="D28:N28"/>
    <mergeCell ref="O28:P28"/>
    <mergeCell ref="A26:C26"/>
    <mergeCell ref="D26:N26"/>
    <mergeCell ref="O26:Q26"/>
    <mergeCell ref="A32:C32"/>
    <mergeCell ref="A35:C35"/>
    <mergeCell ref="A55:C55"/>
    <mergeCell ref="D55:N55"/>
    <mergeCell ref="O55:P55"/>
    <mergeCell ref="B56:Q56"/>
    <mergeCell ref="A53:C53"/>
    <mergeCell ref="D53:N53"/>
    <mergeCell ref="O53:P53"/>
    <mergeCell ref="A54:C54"/>
    <mergeCell ref="D54:N54"/>
    <mergeCell ref="O54:P54"/>
    <mergeCell ref="A50:C50"/>
    <mergeCell ref="D50:N50"/>
    <mergeCell ref="O50:P50"/>
    <mergeCell ref="A51:C51"/>
    <mergeCell ref="D51:N51"/>
    <mergeCell ref="O51:P51"/>
    <mergeCell ref="A52:C52"/>
    <mergeCell ref="D52:N52"/>
    <mergeCell ref="O52:P52"/>
    <mergeCell ref="A47:C47"/>
    <mergeCell ref="D47:N47"/>
    <mergeCell ref="A49:C49"/>
    <mergeCell ref="D49:N49"/>
    <mergeCell ref="O49:P49"/>
    <mergeCell ref="D45:N45"/>
    <mergeCell ref="O45:P45"/>
    <mergeCell ref="A46:C46"/>
    <mergeCell ref="D46:N46"/>
    <mergeCell ref="O46:P46"/>
    <mergeCell ref="D37:N37"/>
    <mergeCell ref="O37:P37"/>
    <mergeCell ref="A43:C43"/>
    <mergeCell ref="D43:N43"/>
    <mergeCell ref="O43:Q43"/>
    <mergeCell ref="A44:C44"/>
    <mergeCell ref="D44:N44"/>
    <mergeCell ref="O44:P44"/>
    <mergeCell ref="A45:C45"/>
    <mergeCell ref="O47:P47"/>
    <mergeCell ref="A48:C48"/>
    <mergeCell ref="D48:N48"/>
    <mergeCell ref="O48:P48"/>
  </mergeCells>
  <phoneticPr fontId="2"/>
  <printOptions horizontalCentered="1"/>
  <pageMargins left="0.70866141732283472" right="0.70866141732283472" top="0.74803149606299213" bottom="0.55118110236220474" header="0.31496062992125984" footer="0.31496062992125984"/>
  <pageSetup paperSize="9" scale="96" orientation="portrait" blackAndWhite="1"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0">
    <tabColor theme="9"/>
    <pageSetUpPr fitToPage="1"/>
  </sheetPr>
  <dimension ref="A1:T68"/>
  <sheetViews>
    <sheetView view="pageBreakPreview" zoomScaleNormal="100" zoomScaleSheetLayoutView="100" workbookViewId="0">
      <selection activeCell="E5" sqref="E5"/>
    </sheetView>
  </sheetViews>
  <sheetFormatPr defaultColWidth="9" defaultRowHeight="13"/>
  <cols>
    <col min="1" max="17" width="5.453125" style="3" customWidth="1"/>
    <col min="18" max="18" width="5.08984375" style="3" customWidth="1"/>
    <col min="19" max="16384" width="9" style="3"/>
  </cols>
  <sheetData>
    <row r="1" spans="1:20" ht="15.75" customHeight="1">
      <c r="A1" s="943" t="e">
        <f>CONCATENATE("（様式-",INDEX(発注者入力シート!$B$32:$G$35,MATCH(発注者入力シート!M10,発注者入力シート!$C$32:$C$35,0),4),"-１）")</f>
        <v>#N/A</v>
      </c>
      <c r="B1" s="943"/>
      <c r="C1" s="943"/>
      <c r="D1" s="943"/>
      <c r="E1" s="943"/>
      <c r="F1" s="943"/>
      <c r="Q1" s="141" t="s">
        <v>814</v>
      </c>
      <c r="R1" s="6"/>
      <c r="S1" s="3" t="s">
        <v>429</v>
      </c>
    </row>
    <row r="2" spans="1:20" ht="15.75" customHeight="1">
      <c r="A2" s="943" t="e">
        <f>CONCATENATE("評価項目",INDEX(発注者入力シート!$B$32:$G$35,MATCH(発注者入力シート!M10,発注者入力シート!$C$32:$C$35,0),5),"-",INDEX(発注者入力シート!$B$32:$G$35,MATCH(発注者入力シート!M10,発注者入力シート!$C$32:$C$35,0),6))</f>
        <v>#N/A</v>
      </c>
      <c r="B2" s="943"/>
      <c r="C2" s="943"/>
      <c r="D2" s="943"/>
      <c r="E2" s="943"/>
      <c r="K2" s="1661" t="str">
        <f>IF(企業入力シート!C48="","",企業入力シート!C48)</f>
        <v>△△建設</v>
      </c>
      <c r="L2" s="1661"/>
      <c r="M2" s="1661"/>
      <c r="N2" s="1661"/>
      <c r="O2" s="1661"/>
      <c r="P2" s="1661"/>
      <c r="Q2" s="1661"/>
      <c r="S2" s="3" t="s">
        <v>430</v>
      </c>
    </row>
    <row r="3" spans="1:20" ht="15.75" customHeight="1">
      <c r="A3" s="1206" t="s">
        <v>300</v>
      </c>
      <c r="B3" s="1206"/>
      <c r="C3" s="1206"/>
      <c r="D3" s="1206"/>
      <c r="E3" s="1206"/>
      <c r="F3" s="1206"/>
      <c r="G3" s="1206"/>
      <c r="H3" s="1206"/>
      <c r="I3" s="1206"/>
      <c r="J3" s="1206"/>
      <c r="K3" s="1206"/>
      <c r="L3" s="1206"/>
      <c r="M3" s="1206"/>
      <c r="N3" s="1206"/>
      <c r="O3" s="1206"/>
      <c r="P3" s="1206"/>
      <c r="Q3" s="1206"/>
      <c r="R3" s="142"/>
      <c r="S3" s="107"/>
      <c r="T3" s="3" t="s">
        <v>440</v>
      </c>
    </row>
    <row r="4" spans="1:20" ht="15.75" customHeight="1">
      <c r="D4" s="1203" t="s">
        <v>718</v>
      </c>
      <c r="E4" s="1203"/>
      <c r="F4" s="1202" t="str">
        <f>IF(企業入力シート!C5="","",企業入力シート!C5)</f>
        <v>○○共同企業体</v>
      </c>
      <c r="G4" s="1202"/>
      <c r="H4" s="1202"/>
      <c r="I4" s="1202"/>
      <c r="J4" s="1202"/>
      <c r="K4" s="1202"/>
      <c r="L4" s="1202"/>
      <c r="M4" s="1202"/>
      <c r="N4" s="1202"/>
      <c r="O4" s="1202"/>
      <c r="P4" s="1202"/>
      <c r="Q4" s="1202"/>
      <c r="R4" s="2"/>
      <c r="S4" s="102"/>
      <c r="T4" s="3" t="s">
        <v>547</v>
      </c>
    </row>
    <row r="5" spans="1:20" ht="15.75" customHeight="1">
      <c r="H5" s="81"/>
      <c r="I5" s="81"/>
      <c r="J5" s="81"/>
      <c r="K5" s="2"/>
      <c r="L5" s="2"/>
      <c r="M5" s="2"/>
      <c r="N5" s="2"/>
      <c r="O5" s="2"/>
      <c r="P5" s="2"/>
      <c r="Q5" s="2"/>
      <c r="R5" s="2"/>
      <c r="S5" s="103"/>
      <c r="T5" s="3" t="s">
        <v>438</v>
      </c>
    </row>
    <row r="6" spans="1:20" ht="15.75" customHeight="1">
      <c r="A6" s="155" t="s">
        <v>1118</v>
      </c>
    </row>
    <row r="7" spans="1:20" ht="15.75" customHeight="1">
      <c r="A7" s="1245" t="s">
        <v>265</v>
      </c>
      <c r="B7" s="1246"/>
      <c r="C7" s="1317" t="s">
        <v>166</v>
      </c>
      <c r="D7" s="1317"/>
      <c r="E7" s="1317"/>
      <c r="F7" s="1671" t="str">
        <f>IF('技術者成績評定点 (第1G用) '!F7="","",'技術者成績評定点 (第1G用) '!F7)</f>
        <v>令和３年度から令和７年度に完成及び引き渡しが完了した工事</v>
      </c>
      <c r="G7" s="1672"/>
      <c r="H7" s="1672"/>
      <c r="I7" s="1672"/>
      <c r="J7" s="1672"/>
      <c r="K7" s="1672"/>
      <c r="L7" s="1672"/>
      <c r="M7" s="1672"/>
      <c r="N7" s="1672"/>
      <c r="O7" s="1672"/>
      <c r="P7" s="1672"/>
      <c r="Q7" s="1673"/>
      <c r="R7" s="108"/>
      <c r="S7" s="3" t="s">
        <v>433</v>
      </c>
    </row>
    <row r="8" spans="1:20" ht="15.75" customHeight="1">
      <c r="A8" s="1251"/>
      <c r="B8" s="936"/>
      <c r="C8" s="1321" t="s">
        <v>211</v>
      </c>
      <c r="D8" s="1321"/>
      <c r="E8" s="1321"/>
      <c r="F8" s="1674" t="str">
        <f>IF('技術者成績評定点 (第1G用) '!F8="","",'技術者成績評定点 (第1G用) '!F8)</f>
        <v>島根県（総務部、農林水産部、土木部）</v>
      </c>
      <c r="G8" s="1675"/>
      <c r="H8" s="1675"/>
      <c r="I8" s="1675"/>
      <c r="J8" s="1675"/>
      <c r="K8" s="1675"/>
      <c r="L8" s="1675"/>
      <c r="M8" s="1675"/>
      <c r="N8" s="1675"/>
      <c r="O8" s="1675"/>
      <c r="P8" s="1675"/>
      <c r="Q8" s="1676"/>
      <c r="R8" s="108"/>
      <c r="S8" s="104"/>
      <c r="T8" s="3" t="s">
        <v>434</v>
      </c>
    </row>
    <row r="9" spans="1:20" ht="15.75" customHeight="1">
      <c r="A9" s="1251"/>
      <c r="B9" s="936"/>
      <c r="C9" s="1321" t="s">
        <v>167</v>
      </c>
      <c r="D9" s="1321"/>
      <c r="E9" s="1321"/>
      <c r="F9" s="1674" t="str">
        <f>IF('技術者成績評定点 (第1G用) '!F9="","",'技術者成績評定点 (第1G用) '!F9)</f>
        <v>電気工事、維持修繕工事</v>
      </c>
      <c r="G9" s="1675"/>
      <c r="H9" s="1675"/>
      <c r="I9" s="1675"/>
      <c r="J9" s="1675"/>
      <c r="K9" s="1675"/>
      <c r="L9" s="1675"/>
      <c r="M9" s="1675"/>
      <c r="N9" s="1675"/>
      <c r="O9" s="1675"/>
      <c r="P9" s="1675"/>
      <c r="Q9" s="1676"/>
      <c r="R9" s="108"/>
      <c r="S9" s="105"/>
      <c r="T9" s="3" t="s">
        <v>432</v>
      </c>
    </row>
    <row r="10" spans="1:20" ht="15.75" customHeight="1">
      <c r="A10" s="1248"/>
      <c r="B10" s="1249"/>
      <c r="C10" s="1328" t="s">
        <v>1120</v>
      </c>
      <c r="D10" s="1328"/>
      <c r="E10" s="1328"/>
      <c r="F10" s="1677" t="str">
        <f>IF('技術者成績評定点 (第1G用) '!F10="","",'技術者成績評定点 (第1G用) '!F10)</f>
        <v>電気工事</v>
      </c>
      <c r="G10" s="1678"/>
      <c r="H10" s="1678"/>
      <c r="I10" s="1678"/>
      <c r="J10" s="1678"/>
      <c r="K10" s="1678"/>
      <c r="L10" s="1678"/>
      <c r="M10" s="1678"/>
      <c r="N10" s="1678"/>
      <c r="O10" s="1678"/>
      <c r="P10" s="1678"/>
      <c r="Q10" s="1679"/>
      <c r="R10" s="108"/>
      <c r="S10" s="158"/>
      <c r="T10" s="3" t="s">
        <v>1128</v>
      </c>
    </row>
    <row r="11" spans="1:20" ht="15.75" customHeight="1">
      <c r="A11" s="2"/>
      <c r="B11" s="2"/>
      <c r="C11" s="2"/>
      <c r="D11" s="108"/>
      <c r="E11" s="108"/>
      <c r="F11" s="108"/>
      <c r="G11" s="108"/>
      <c r="H11" s="108"/>
      <c r="I11" s="108"/>
      <c r="J11" s="108"/>
      <c r="K11" s="108"/>
      <c r="L11" s="108"/>
      <c r="M11" s="108"/>
      <c r="N11" s="108"/>
      <c r="O11" s="108"/>
      <c r="P11" s="108"/>
      <c r="Q11" s="108"/>
      <c r="R11" s="108"/>
      <c r="S11" s="109" t="s">
        <v>435</v>
      </c>
    </row>
    <row r="12" spans="1:20" ht="15.75" customHeight="1">
      <c r="A12" s="246" t="s">
        <v>732</v>
      </c>
      <c r="B12" s="242"/>
      <c r="C12" s="167"/>
      <c r="D12" s="167"/>
      <c r="E12" s="167"/>
      <c r="F12" s="243"/>
      <c r="G12" s="243"/>
      <c r="H12" s="243"/>
      <c r="I12" s="243"/>
      <c r="J12" s="243"/>
      <c r="K12" s="108"/>
      <c r="L12" s="108"/>
      <c r="M12" s="108"/>
      <c r="N12" s="108"/>
      <c r="O12" s="108"/>
      <c r="P12" s="108"/>
      <c r="Q12" s="108"/>
      <c r="R12" s="108"/>
      <c r="S12" s="109" t="s">
        <v>436</v>
      </c>
    </row>
    <row r="13" spans="1:20" ht="15.75" customHeight="1">
      <c r="A13" s="1245" t="s">
        <v>301</v>
      </c>
      <c r="B13" s="1246"/>
      <c r="C13" s="1246"/>
      <c r="D13" s="1246"/>
      <c r="E13" s="1247"/>
      <c r="F13" s="256" t="s">
        <v>803</v>
      </c>
      <c r="G13" s="1647" t="str">
        <f>IF(企業入力シート!C54="","",企業入力シート!C54)</f>
        <v/>
      </c>
      <c r="H13" s="1647"/>
      <c r="I13" s="1647"/>
      <c r="J13" s="1648"/>
      <c r="K13" s="117"/>
      <c r="R13" s="108"/>
      <c r="S13" s="109" t="s">
        <v>961</v>
      </c>
    </row>
    <row r="14" spans="1:20" ht="15.75" hidden="1" customHeight="1">
      <c r="A14" s="1245" t="s">
        <v>302</v>
      </c>
      <c r="B14" s="1246"/>
      <c r="C14" s="1246"/>
      <c r="D14" s="1246"/>
      <c r="E14" s="1247"/>
      <c r="F14" s="247" t="str">
        <f>IF('技術者評定点一覧表 (JV第2G用)'!O10="","",'技術者評定点一覧表 (JV第2G用)'!O10)</f>
        <v/>
      </c>
      <c r="G14" s="248" t="str">
        <f>IF('技術者評定点一覧表 (JV第2G用)'!O11="","",'技術者評定点一覧表 (JV第2G用)'!O11)</f>
        <v/>
      </c>
      <c r="H14" s="248" t="str">
        <f>IF('技術者評定点一覧表 (JV第2G用)'!O12="","",'技術者評定点一覧表 (JV第2G用)'!O12)</f>
        <v/>
      </c>
      <c r="I14" s="248" t="str">
        <f>IF('技術者評定点一覧表 (JV第2G用)'!O13="","",'技術者評定点一覧表 (JV第2G用)'!O13)</f>
        <v/>
      </c>
      <c r="J14" s="248" t="str">
        <f>IF('技術者評定点一覧表 (JV第2G用)'!O14="","",'技術者評定点一覧表 (JV第2G用)'!O14)</f>
        <v/>
      </c>
      <c r="K14" s="248" t="str">
        <f>IF('技術者評定点一覧表 (JV第2G用)'!O15="","",'技術者評定点一覧表 (JV第2G用)'!O15)</f>
        <v/>
      </c>
      <c r="L14" s="248" t="str">
        <f>IF('技術者評定点一覧表 (JV第2G用)'!O16="","",'技術者評定点一覧表 (JV第2G用)'!O16)</f>
        <v/>
      </c>
      <c r="M14" s="248" t="str">
        <f>IF('技術者評定点一覧表 (JV第2G用)'!O17="","",'技術者評定点一覧表 (JV第2G用)'!O17)</f>
        <v/>
      </c>
      <c r="N14" s="248" t="str">
        <f>IF('技術者評定点一覧表 (JV第2G用)'!O18="","",'技術者評定点一覧表 (JV第2G用)'!O18)</f>
        <v/>
      </c>
      <c r="O14" s="248" t="str">
        <f>IF('技術者評定点一覧表 (JV第2G用)'!O19="","",'技術者評定点一覧表 (JV第2G用)'!O19)</f>
        <v/>
      </c>
      <c r="P14" s="248" t="str">
        <f>IF('技術者評定点一覧表 (JV第2G用)'!O20="","",'技術者評定点一覧表 (JV第2G用)'!O20)</f>
        <v/>
      </c>
      <c r="Q14" s="249" t="str">
        <f>IF('技術者評定点一覧表 (JV第2G用)'!O21="","",'技術者評定点一覧表 (JV第2G用)'!O21)</f>
        <v/>
      </c>
      <c r="R14" s="2"/>
    </row>
    <row r="15" spans="1:20" ht="15.75" customHeight="1">
      <c r="A15" s="1245" t="s">
        <v>303</v>
      </c>
      <c r="B15" s="1246"/>
      <c r="C15" s="1246"/>
      <c r="D15" s="1246"/>
      <c r="E15" s="1247"/>
      <c r="F15" s="1651" t="str">
        <f>IF((COUNTA(F14:Q14)-COUNTBLANK(F14:Q14))=0,"",COUNTA(F14:Q14)-COUNTBLANK(F14:Q14))</f>
        <v/>
      </c>
      <c r="G15" s="1652"/>
      <c r="H15" s="1366" t="s">
        <v>217</v>
      </c>
      <c r="I15" s="1367"/>
      <c r="J15" s="1655" t="str">
        <f>IF(OR(F15=0,F15=""),"",ROUND(AVERAGE(F14:Q14),1))</f>
        <v/>
      </c>
      <c r="K15" s="1656"/>
      <c r="L15" s="1656"/>
      <c r="M15" s="1657"/>
      <c r="N15" s="1366" t="s">
        <v>728</v>
      </c>
      <c r="O15" s="1366"/>
      <c r="P15" s="1366"/>
      <c r="Q15" s="1367"/>
      <c r="R15" s="81"/>
      <c r="S15" s="109"/>
    </row>
    <row r="16" spans="1:20" ht="15.75" customHeight="1">
      <c r="A16" s="1248" t="s">
        <v>304</v>
      </c>
      <c r="B16" s="1249"/>
      <c r="C16" s="1249"/>
      <c r="D16" s="1249"/>
      <c r="E16" s="1250"/>
      <c r="F16" s="1653"/>
      <c r="G16" s="1654"/>
      <c r="H16" s="1368"/>
      <c r="I16" s="1369"/>
      <c r="J16" s="1658"/>
      <c r="K16" s="1659"/>
      <c r="L16" s="1659"/>
      <c r="M16" s="1660"/>
      <c r="N16" s="1368"/>
      <c r="O16" s="1368"/>
      <c r="P16" s="1368"/>
      <c r="Q16" s="1369"/>
      <c r="S16" s="109"/>
    </row>
    <row r="17" spans="1:19" ht="15.75" customHeight="1">
      <c r="B17" s="196"/>
      <c r="C17" s="196"/>
      <c r="D17" s="196"/>
      <c r="E17" s="196"/>
      <c r="F17" s="196"/>
      <c r="G17" s="196"/>
      <c r="H17" s="196"/>
      <c r="I17" s="196"/>
      <c r="J17" s="196"/>
      <c r="K17" s="196"/>
      <c r="L17" s="196"/>
      <c r="M17" s="196"/>
      <c r="N17" s="196"/>
      <c r="O17" s="196"/>
      <c r="P17" s="196"/>
      <c r="Q17" s="196"/>
      <c r="R17" s="2"/>
      <c r="S17" s="109"/>
    </row>
    <row r="18" spans="1:19" ht="15.75" customHeight="1">
      <c r="A18" s="6"/>
      <c r="B18" s="157"/>
      <c r="C18" s="157"/>
      <c r="D18" s="157"/>
      <c r="E18" s="157"/>
      <c r="F18" s="157"/>
      <c r="G18" s="157"/>
      <c r="H18" s="157"/>
      <c r="I18" s="157"/>
      <c r="J18" s="157"/>
      <c r="K18" s="157"/>
      <c r="L18" s="157"/>
      <c r="M18" s="157"/>
      <c r="N18" s="157"/>
      <c r="O18" s="157"/>
      <c r="P18" s="157"/>
      <c r="Q18" s="157"/>
      <c r="R18" s="81"/>
    </row>
    <row r="19" spans="1:19" ht="15.75" customHeight="1">
      <c r="A19" s="246" t="s">
        <v>733</v>
      </c>
      <c r="B19" s="242"/>
      <c r="C19" s="167"/>
      <c r="D19" s="167"/>
      <c r="E19" s="167"/>
      <c r="F19" s="243"/>
      <c r="G19" s="243"/>
      <c r="H19" s="243"/>
      <c r="I19" s="243"/>
      <c r="J19" s="243"/>
      <c r="K19" s="108"/>
      <c r="L19" s="108"/>
      <c r="M19" s="108"/>
      <c r="N19" s="108"/>
      <c r="O19" s="108"/>
      <c r="P19" s="108"/>
      <c r="Q19" s="108"/>
      <c r="R19" s="157"/>
    </row>
    <row r="20" spans="1:19" ht="15.75" customHeight="1">
      <c r="A20" s="1245" t="s">
        <v>301</v>
      </c>
      <c r="B20" s="1246"/>
      <c r="C20" s="1246"/>
      <c r="D20" s="1246"/>
      <c r="E20" s="1247"/>
      <c r="F20" s="256" t="s">
        <v>804</v>
      </c>
      <c r="G20" s="1647" t="str">
        <f>IF(企業入力シート!C55="","",企業入力シート!C55)</f>
        <v/>
      </c>
      <c r="H20" s="1647"/>
      <c r="I20" s="1647"/>
      <c r="J20" s="1648"/>
      <c r="K20" s="117"/>
      <c r="R20" s="157"/>
    </row>
    <row r="21" spans="1:19" ht="15.75" hidden="1" customHeight="1">
      <c r="A21" s="1245" t="s">
        <v>302</v>
      </c>
      <c r="B21" s="1246"/>
      <c r="C21" s="1246"/>
      <c r="D21" s="1246"/>
      <c r="E21" s="1247"/>
      <c r="F21" s="247" t="str">
        <f>IF('技術者評定点一覧表 (JV第2G用)'!O27="","",'技術者評定点一覧表 (JV第2G用)'!O27)</f>
        <v/>
      </c>
      <c r="G21" s="248" t="str">
        <f>IF('技術者評定点一覧表 (JV第2G用)'!O28="","",'技術者評定点一覧表 (JV第2G用)'!O28)</f>
        <v/>
      </c>
      <c r="H21" s="248" t="str">
        <f>IF('技術者評定点一覧表 (JV第2G用)'!O29="","",'技術者評定点一覧表 (JV第2G用)'!O29)</f>
        <v/>
      </c>
      <c r="I21" s="248" t="str">
        <f>IF('技術者評定点一覧表 (JV第2G用)'!O30="","",'技術者評定点一覧表 (JV第2G用)'!O30)</f>
        <v/>
      </c>
      <c r="J21" s="248" t="str">
        <f>IF('技術者評定点一覧表 (JV第2G用)'!O31="","",'技術者評定点一覧表 (JV第2G用)'!O31)</f>
        <v/>
      </c>
      <c r="K21" s="248" t="str">
        <f>IF('技術者評定点一覧表 (JV第2G用)'!O32="","",'技術者評定点一覧表 (JV第2G用)'!O32)</f>
        <v/>
      </c>
      <c r="L21" s="248" t="str">
        <f>IF('技術者評定点一覧表 (JV第2G用)'!O33="","",'技術者評定点一覧表 (JV第2G用)'!O33)</f>
        <v/>
      </c>
      <c r="M21" s="248" t="str">
        <f>IF('技術者評定点一覧表 (JV第2G用)'!O34="","",'技術者評定点一覧表 (JV第2G用)'!O34)</f>
        <v/>
      </c>
      <c r="N21" s="248" t="str">
        <f>IF('技術者評定点一覧表 (JV第2G用)'!O35="","",'技術者評定点一覧表 (JV第2G用)'!O35)</f>
        <v/>
      </c>
      <c r="O21" s="248" t="str">
        <f>IF('技術者評定点一覧表 (JV第2G用)'!O36="","",'技術者評定点一覧表 (JV第2G用)'!O36)</f>
        <v/>
      </c>
      <c r="P21" s="248" t="str">
        <f>IF('技術者評定点一覧表 (JV第2G用)'!O37="","",'技術者評定点一覧表 (JV第2G用)'!O37)</f>
        <v/>
      </c>
      <c r="Q21" s="249" t="str">
        <f>IF('技術者評定点一覧表 (JV第2G用)'!O38="","",'技術者評定点一覧表 (JV第2G用)'!O38)</f>
        <v/>
      </c>
      <c r="R21" s="2"/>
    </row>
    <row r="22" spans="1:19" ht="15.75" customHeight="1">
      <c r="A22" s="1245" t="s">
        <v>303</v>
      </c>
      <c r="B22" s="1246"/>
      <c r="C22" s="1246"/>
      <c r="D22" s="1246"/>
      <c r="E22" s="1247"/>
      <c r="F22" s="1651" t="str">
        <f>IF((COUNTA(F21:Q21)-COUNTBLANK(F21:Q21))=0,"",COUNTA(F21:Q21)-COUNTBLANK(F21:Q21))</f>
        <v/>
      </c>
      <c r="G22" s="1652"/>
      <c r="H22" s="1366" t="s">
        <v>217</v>
      </c>
      <c r="I22" s="1367"/>
      <c r="J22" s="1655" t="str">
        <f>IF(OR(F22=0,F22=""),"",ROUND(AVERAGE(F21:Q21),1))</f>
        <v/>
      </c>
      <c r="K22" s="1656"/>
      <c r="L22" s="1656"/>
      <c r="M22" s="1657"/>
      <c r="N22" s="1366" t="s">
        <v>728</v>
      </c>
      <c r="O22" s="1366"/>
      <c r="P22" s="1366"/>
      <c r="Q22" s="1367"/>
      <c r="R22" s="81"/>
    </row>
    <row r="23" spans="1:19" ht="15.75" customHeight="1">
      <c r="A23" s="1248" t="s">
        <v>304</v>
      </c>
      <c r="B23" s="1249"/>
      <c r="C23" s="1249"/>
      <c r="D23" s="1249"/>
      <c r="E23" s="1250"/>
      <c r="F23" s="1653"/>
      <c r="G23" s="1654"/>
      <c r="H23" s="1368"/>
      <c r="I23" s="1369"/>
      <c r="J23" s="1658"/>
      <c r="K23" s="1659"/>
      <c r="L23" s="1659"/>
      <c r="M23" s="1660"/>
      <c r="N23" s="1368"/>
      <c r="O23" s="1368"/>
      <c r="P23" s="1368"/>
      <c r="Q23" s="1369"/>
    </row>
    <row r="24" spans="1:19" ht="15.75" customHeight="1">
      <c r="B24" s="196"/>
      <c r="C24" s="196"/>
      <c r="D24" s="196"/>
      <c r="E24" s="196"/>
      <c r="F24" s="196"/>
      <c r="G24" s="196"/>
      <c r="H24" s="196"/>
      <c r="I24" s="196"/>
      <c r="J24" s="196"/>
      <c r="K24" s="196"/>
      <c r="L24" s="196"/>
      <c r="M24" s="196"/>
      <c r="N24" s="196"/>
      <c r="O24" s="196"/>
      <c r="P24" s="196"/>
      <c r="Q24" s="196"/>
      <c r="R24" s="2"/>
    </row>
    <row r="25" spans="1:19" ht="15.75" customHeight="1">
      <c r="A25" s="6"/>
      <c r="B25" s="157"/>
      <c r="C25" s="157"/>
      <c r="D25" s="157"/>
      <c r="E25" s="157"/>
      <c r="F25" s="157"/>
      <c r="G25" s="157"/>
      <c r="H25" s="157"/>
      <c r="I25" s="157"/>
      <c r="J25" s="157"/>
      <c r="K25" s="157"/>
      <c r="L25" s="157"/>
      <c r="M25" s="157"/>
      <c r="N25" s="157"/>
      <c r="O25" s="157"/>
      <c r="P25" s="157"/>
      <c r="Q25" s="157"/>
      <c r="R25" s="157"/>
    </row>
    <row r="26" spans="1:19" ht="15.75" customHeight="1">
      <c r="A26" s="246" t="s">
        <v>734</v>
      </c>
      <c r="B26" s="242"/>
      <c r="C26" s="167"/>
      <c r="D26" s="167"/>
      <c r="E26" s="167"/>
      <c r="F26" s="243"/>
      <c r="G26" s="243"/>
      <c r="H26" s="243"/>
      <c r="I26" s="243"/>
      <c r="J26" s="243"/>
      <c r="K26" s="108"/>
      <c r="L26" s="108"/>
      <c r="M26" s="108"/>
      <c r="N26" s="108"/>
      <c r="O26" s="108"/>
      <c r="P26" s="108"/>
      <c r="Q26" s="108"/>
      <c r="R26" s="157"/>
    </row>
    <row r="27" spans="1:19" ht="15.75" customHeight="1">
      <c r="A27" s="1245" t="s">
        <v>301</v>
      </c>
      <c r="B27" s="1246"/>
      <c r="C27" s="1246"/>
      <c r="D27" s="1246"/>
      <c r="E27" s="1247"/>
      <c r="F27" s="256" t="s">
        <v>805</v>
      </c>
      <c r="G27" s="1647" t="str">
        <f>IF(企業入力シート!C56="","",企業入力シート!C56)</f>
        <v/>
      </c>
      <c r="H27" s="1647"/>
      <c r="I27" s="1647"/>
      <c r="J27" s="1648"/>
      <c r="K27" s="117"/>
      <c r="R27" s="157"/>
    </row>
    <row r="28" spans="1:19" ht="15.75" hidden="1" customHeight="1">
      <c r="A28" s="1245" t="s">
        <v>302</v>
      </c>
      <c r="B28" s="1246"/>
      <c r="C28" s="1246"/>
      <c r="D28" s="1246"/>
      <c r="E28" s="1247"/>
      <c r="F28" s="247" t="str">
        <f>IF('技術者評定点一覧表 (JV第2G用)'!O44="","",'技術者評定点一覧表 (JV第2G用)'!O44)</f>
        <v/>
      </c>
      <c r="G28" s="248" t="str">
        <f>IF('技術者評定点一覧表 (JV第2G用)'!O45="","",'技術者評定点一覧表 (JV第2G用)'!O45)</f>
        <v/>
      </c>
      <c r="H28" s="248" t="str">
        <f>IF('技術者評定点一覧表 (JV第2G用)'!O46="","",'技術者評定点一覧表 (JV第2G用)'!O46)</f>
        <v/>
      </c>
      <c r="I28" s="248" t="str">
        <f>IF('技術者評定点一覧表 (JV第2G用)'!O47="","",'技術者評定点一覧表 (JV第2G用)'!O47)</f>
        <v/>
      </c>
      <c r="J28" s="248" t="str">
        <f>IF('技術者評定点一覧表 (JV第2G用)'!O48="","",'技術者評定点一覧表 (JV第2G用)'!O48)</f>
        <v/>
      </c>
      <c r="K28" s="248" t="str">
        <f>IF('技術者評定点一覧表 (JV第2G用)'!O49="","",'技術者評定点一覧表 (JV第2G用)'!O49)</f>
        <v/>
      </c>
      <c r="L28" s="248" t="str">
        <f>IF('技術者評定点一覧表 (JV第2G用)'!O50="","",'技術者評定点一覧表 (JV第2G用)'!O50)</f>
        <v/>
      </c>
      <c r="M28" s="248" t="str">
        <f>IF('技術者評定点一覧表 (JV第2G用)'!O51="","",'技術者評定点一覧表 (JV第2G用)'!O51)</f>
        <v/>
      </c>
      <c r="N28" s="248" t="str">
        <f>IF('技術者評定点一覧表 (JV第2G用)'!O52="","",'技術者評定点一覧表 (JV第2G用)'!O52)</f>
        <v/>
      </c>
      <c r="O28" s="248" t="str">
        <f>IF('技術者評定点一覧表 (JV第2G用)'!O53="","",'技術者評定点一覧表 (JV第2G用)'!O53)</f>
        <v/>
      </c>
      <c r="P28" s="248" t="str">
        <f>IF('技術者評定点一覧表 (JV第2G用)'!O54="","",'技術者評定点一覧表 (JV第2G用)'!O54)</f>
        <v/>
      </c>
      <c r="Q28" s="249" t="str">
        <f>IF('技術者評定点一覧表 (JV第2G用)'!O55="","",'技術者評定点一覧表 (JV第2G用)'!O55)</f>
        <v/>
      </c>
      <c r="R28" s="157"/>
    </row>
    <row r="29" spans="1:19" ht="15.75" customHeight="1">
      <c r="A29" s="1245" t="s">
        <v>303</v>
      </c>
      <c r="B29" s="1246"/>
      <c r="C29" s="1246"/>
      <c r="D29" s="1246"/>
      <c r="E29" s="1247"/>
      <c r="F29" s="1651" t="str">
        <f>IF((COUNTA(F28:Q28)-COUNTBLANK(F28:Q28))=0,"",COUNTA(F28:Q28)-COUNTBLANK(F28:Q28))</f>
        <v/>
      </c>
      <c r="G29" s="1652"/>
      <c r="H29" s="1366" t="s">
        <v>217</v>
      </c>
      <c r="I29" s="1367"/>
      <c r="J29" s="1655" t="str">
        <f>IF(OR(F29=0,F29=""),"",ROUND(AVERAGE(F28:Q28),1))</f>
        <v/>
      </c>
      <c r="K29" s="1656"/>
      <c r="L29" s="1656"/>
      <c r="M29" s="1657"/>
      <c r="N29" s="1366" t="s">
        <v>728</v>
      </c>
      <c r="O29" s="1366"/>
      <c r="P29" s="1366"/>
      <c r="Q29" s="1367"/>
      <c r="R29" s="157"/>
    </row>
    <row r="30" spans="1:19" ht="15.75" customHeight="1">
      <c r="A30" s="1248" t="s">
        <v>304</v>
      </c>
      <c r="B30" s="1249"/>
      <c r="C30" s="1249"/>
      <c r="D30" s="1249"/>
      <c r="E30" s="1250"/>
      <c r="F30" s="1653"/>
      <c r="G30" s="1654"/>
      <c r="H30" s="1368"/>
      <c r="I30" s="1369"/>
      <c r="J30" s="1658"/>
      <c r="K30" s="1659"/>
      <c r="L30" s="1659"/>
      <c r="M30" s="1660"/>
      <c r="N30" s="1368"/>
      <c r="O30" s="1368"/>
      <c r="P30" s="1368"/>
      <c r="Q30" s="1369"/>
      <c r="R30" s="157"/>
    </row>
    <row r="31" spans="1:19" ht="15.75" customHeight="1">
      <c r="A31" s="154" t="s">
        <v>557</v>
      </c>
      <c r="B31" s="1224" t="s">
        <v>1121</v>
      </c>
      <c r="C31" s="1224"/>
      <c r="D31" s="1224"/>
      <c r="E31" s="1224"/>
      <c r="F31" s="1224"/>
      <c r="G31" s="1224"/>
      <c r="H31" s="1224"/>
      <c r="I31" s="1224"/>
      <c r="J31" s="1224"/>
      <c r="K31" s="1224"/>
      <c r="L31" s="1224"/>
      <c r="M31" s="1224"/>
      <c r="N31" s="1224"/>
      <c r="O31" s="1224"/>
      <c r="P31" s="1224"/>
      <c r="Q31" s="1224"/>
      <c r="R31" s="165"/>
    </row>
    <row r="32" spans="1:19">
      <c r="A32" s="154" t="s">
        <v>1268</v>
      </c>
      <c r="B32" s="1224" t="s">
        <v>1524</v>
      </c>
      <c r="C32" s="1224"/>
      <c r="D32" s="1224"/>
      <c r="E32" s="1224"/>
      <c r="F32" s="1224"/>
      <c r="G32" s="1224"/>
      <c r="H32" s="1224"/>
      <c r="I32" s="1224"/>
      <c r="J32" s="1224"/>
      <c r="K32" s="1224"/>
      <c r="L32" s="1224"/>
      <c r="M32" s="1224"/>
      <c r="N32" s="1224"/>
      <c r="O32" s="1224"/>
      <c r="P32" s="1224"/>
      <c r="Q32" s="1224"/>
    </row>
    <row r="33" spans="1:17">
      <c r="A33" s="154" t="s">
        <v>1270</v>
      </c>
      <c r="B33" s="1224" t="s">
        <v>1122</v>
      </c>
      <c r="C33" s="1224"/>
      <c r="D33" s="1224"/>
      <c r="E33" s="1224"/>
      <c r="F33" s="1224"/>
      <c r="G33" s="1224"/>
      <c r="H33" s="1224"/>
      <c r="I33" s="1224"/>
      <c r="J33" s="1224"/>
      <c r="K33" s="1224"/>
      <c r="L33" s="1224"/>
      <c r="M33" s="1224"/>
      <c r="N33" s="1224"/>
      <c r="O33" s="1224"/>
      <c r="P33" s="1224"/>
      <c r="Q33" s="1224"/>
    </row>
    <row r="34" spans="1:17" ht="13.5" customHeight="1">
      <c r="A34" s="155"/>
      <c r="B34" s="1224"/>
      <c r="C34" s="1224"/>
      <c r="D34" s="1224"/>
      <c r="E34" s="1224"/>
      <c r="F34" s="1224"/>
      <c r="G34" s="1224"/>
      <c r="H34" s="1224"/>
      <c r="I34" s="1224"/>
      <c r="J34" s="1224"/>
      <c r="K34" s="1224"/>
      <c r="L34" s="1224"/>
      <c r="M34" s="1224"/>
      <c r="N34" s="1224"/>
      <c r="O34" s="1224"/>
      <c r="P34" s="1224"/>
      <c r="Q34" s="1224"/>
    </row>
    <row r="35" spans="1:17">
      <c r="A35" s="154" t="s">
        <v>1271</v>
      </c>
      <c r="B35" s="1224" t="s">
        <v>806</v>
      </c>
      <c r="C35" s="1224"/>
      <c r="D35" s="1224"/>
      <c r="E35" s="1224"/>
      <c r="F35" s="1224"/>
      <c r="G35" s="1224"/>
      <c r="H35" s="1224"/>
      <c r="I35" s="1224"/>
      <c r="J35" s="1224"/>
      <c r="K35" s="1224"/>
      <c r="L35" s="1224"/>
      <c r="M35" s="1224"/>
      <c r="N35" s="1224"/>
      <c r="O35" s="1224"/>
      <c r="P35" s="1224"/>
      <c r="Q35" s="1224"/>
    </row>
    <row r="36" spans="1:17">
      <c r="A36" s="154"/>
      <c r="B36" s="1224"/>
      <c r="C36" s="1224"/>
      <c r="D36" s="1224"/>
      <c r="E36" s="1224"/>
      <c r="F36" s="1224"/>
      <c r="G36" s="1224"/>
      <c r="H36" s="1224"/>
      <c r="I36" s="1224"/>
      <c r="J36" s="1224"/>
      <c r="K36" s="1224"/>
      <c r="L36" s="1224"/>
      <c r="M36" s="1224"/>
      <c r="N36" s="1224"/>
      <c r="O36" s="1224"/>
      <c r="P36" s="1224"/>
      <c r="Q36" s="1224"/>
    </row>
    <row r="37" spans="1:17">
      <c r="A37" s="154" t="s">
        <v>1272</v>
      </c>
      <c r="B37" s="1427" t="s">
        <v>122</v>
      </c>
      <c r="C37" s="1427"/>
      <c r="D37" s="1427"/>
      <c r="E37" s="1427"/>
      <c r="F37" s="1427"/>
      <c r="G37" s="1427"/>
      <c r="H37" s="1427"/>
      <c r="I37" s="1427"/>
      <c r="J37" s="1427"/>
      <c r="K37" s="1427"/>
      <c r="L37" s="1427"/>
      <c r="M37" s="1427"/>
      <c r="N37" s="1427"/>
      <c r="O37" s="1427"/>
      <c r="P37" s="1427"/>
      <c r="Q37" s="1427"/>
    </row>
    <row r="38" spans="1:17">
      <c r="A38" s="6"/>
      <c r="B38" s="157"/>
      <c r="C38" s="157"/>
      <c r="D38" s="157"/>
      <c r="E38" s="157"/>
      <c r="F38" s="157"/>
      <c r="G38" s="157"/>
      <c r="H38" s="157"/>
      <c r="I38" s="157"/>
      <c r="J38" s="157"/>
      <c r="K38" s="157"/>
      <c r="L38" s="157"/>
      <c r="M38" s="157"/>
      <c r="N38" s="157"/>
      <c r="O38" s="157"/>
      <c r="P38" s="157"/>
      <c r="Q38" s="157"/>
    </row>
    <row r="39" spans="1:17">
      <c r="A39" s="6"/>
      <c r="B39" s="157"/>
      <c r="C39" s="157"/>
      <c r="D39" s="157"/>
      <c r="E39" s="157"/>
      <c r="F39" s="157"/>
      <c r="G39" s="157"/>
      <c r="H39" s="157"/>
      <c r="I39" s="157"/>
      <c r="J39" s="157"/>
      <c r="K39" s="157"/>
      <c r="L39" s="157"/>
      <c r="M39" s="157"/>
      <c r="N39" s="157"/>
      <c r="O39" s="157"/>
      <c r="P39" s="157"/>
      <c r="Q39" s="157"/>
    </row>
    <row r="40" spans="1:17">
      <c r="A40" s="6"/>
      <c r="B40" s="157"/>
      <c r="C40" s="157"/>
      <c r="D40" s="157"/>
      <c r="E40" s="157"/>
      <c r="F40" s="157"/>
      <c r="G40" s="157"/>
      <c r="H40" s="157"/>
      <c r="I40" s="157"/>
      <c r="J40" s="157"/>
      <c r="K40" s="157"/>
      <c r="L40" s="157"/>
      <c r="M40" s="157"/>
      <c r="N40" s="157"/>
      <c r="O40" s="157"/>
      <c r="P40" s="157"/>
      <c r="Q40" s="157"/>
    </row>
    <row r="41" spans="1:17">
      <c r="A41" s="6"/>
      <c r="B41" s="157"/>
      <c r="C41" s="157"/>
      <c r="D41" s="157"/>
      <c r="E41" s="157"/>
      <c r="F41" s="157"/>
      <c r="G41" s="157"/>
      <c r="H41" s="157"/>
      <c r="I41" s="157"/>
      <c r="J41" s="157"/>
      <c r="K41" s="157"/>
      <c r="L41" s="157"/>
      <c r="M41" s="157"/>
      <c r="N41" s="157"/>
      <c r="O41" s="157"/>
      <c r="P41" s="157"/>
      <c r="Q41" s="157"/>
    </row>
    <row r="42" spans="1:17">
      <c r="A42" s="6"/>
      <c r="B42" s="157"/>
      <c r="C42" s="157"/>
      <c r="D42" s="157"/>
      <c r="E42" s="157"/>
      <c r="F42" s="157"/>
      <c r="G42" s="157"/>
      <c r="H42" s="157"/>
      <c r="I42" s="157"/>
      <c r="J42" s="157"/>
      <c r="K42" s="157"/>
      <c r="L42" s="157"/>
      <c r="M42" s="157"/>
      <c r="N42" s="157"/>
      <c r="O42" s="157"/>
      <c r="P42" s="157"/>
      <c r="Q42" s="157"/>
    </row>
    <row r="43" spans="1:17">
      <c r="A43" s="6"/>
      <c r="B43" s="157"/>
      <c r="C43" s="157"/>
      <c r="D43" s="157"/>
      <c r="E43" s="157"/>
      <c r="F43" s="157"/>
      <c r="G43" s="157"/>
      <c r="H43" s="157"/>
      <c r="I43" s="157"/>
      <c r="J43" s="157"/>
      <c r="K43" s="157"/>
      <c r="L43" s="157"/>
      <c r="M43" s="157"/>
      <c r="N43" s="157"/>
      <c r="O43" s="157"/>
      <c r="P43" s="157"/>
      <c r="Q43" s="157"/>
    </row>
    <row r="44" spans="1:17">
      <c r="A44" s="6"/>
      <c r="B44" s="157"/>
      <c r="C44" s="157"/>
      <c r="D44" s="157"/>
      <c r="E44" s="157"/>
      <c r="F44" s="157"/>
      <c r="G44" s="157"/>
      <c r="H44" s="157"/>
      <c r="I44" s="157"/>
      <c r="J44" s="157"/>
      <c r="K44" s="157"/>
      <c r="L44" s="157"/>
      <c r="M44" s="157"/>
      <c r="N44" s="157"/>
      <c r="O44" s="157"/>
      <c r="P44" s="157"/>
      <c r="Q44" s="157"/>
    </row>
    <row r="45" spans="1:17">
      <c r="A45" s="6"/>
      <c r="B45" s="157"/>
      <c r="C45" s="157"/>
      <c r="D45" s="157"/>
      <c r="E45" s="157"/>
      <c r="F45" s="157"/>
      <c r="G45" s="157"/>
      <c r="H45" s="157"/>
      <c r="I45" s="157"/>
      <c r="J45" s="157"/>
      <c r="K45" s="157"/>
      <c r="L45" s="157"/>
      <c r="M45" s="157"/>
      <c r="N45" s="157"/>
      <c r="O45" s="157"/>
      <c r="P45" s="157"/>
      <c r="Q45" s="157"/>
    </row>
    <row r="46" spans="1:17">
      <c r="A46" s="6"/>
      <c r="B46" s="157"/>
      <c r="C46" s="157"/>
      <c r="D46" s="157"/>
      <c r="E46" s="157"/>
      <c r="F46" s="157"/>
      <c r="G46" s="157"/>
      <c r="H46" s="157"/>
      <c r="I46" s="157"/>
      <c r="J46" s="157"/>
      <c r="K46" s="157"/>
      <c r="L46" s="157"/>
      <c r="M46" s="157"/>
      <c r="N46" s="157"/>
      <c r="O46" s="157"/>
      <c r="P46" s="157"/>
      <c r="Q46" s="157"/>
    </row>
    <row r="47" spans="1:17">
      <c r="A47" s="6"/>
      <c r="B47" s="157"/>
      <c r="C47" s="157"/>
      <c r="D47" s="157"/>
      <c r="E47" s="157"/>
      <c r="F47" s="157"/>
      <c r="G47" s="157"/>
      <c r="H47" s="157"/>
      <c r="I47" s="157"/>
      <c r="J47" s="157"/>
      <c r="K47" s="157"/>
      <c r="L47" s="157"/>
      <c r="M47" s="157"/>
      <c r="N47" s="157"/>
      <c r="O47" s="157"/>
      <c r="P47" s="157"/>
      <c r="Q47" s="157"/>
    </row>
    <row r="48" spans="1:17">
      <c r="A48" s="6"/>
      <c r="B48" s="157"/>
      <c r="C48" s="157"/>
      <c r="D48" s="157"/>
      <c r="E48" s="157"/>
      <c r="F48" s="157"/>
      <c r="G48" s="157"/>
      <c r="H48" s="157"/>
      <c r="I48" s="157"/>
      <c r="J48" s="157"/>
      <c r="K48" s="157"/>
      <c r="L48" s="157"/>
      <c r="M48" s="157"/>
      <c r="N48" s="157"/>
      <c r="O48" s="157"/>
      <c r="P48" s="157"/>
      <c r="Q48" s="157"/>
    </row>
    <row r="49" spans="1:17">
      <c r="A49" s="6"/>
      <c r="B49" s="157"/>
      <c r="C49" s="157"/>
      <c r="D49" s="157"/>
      <c r="E49" s="157"/>
      <c r="F49" s="157"/>
      <c r="G49" s="157"/>
      <c r="H49" s="157"/>
      <c r="I49" s="157"/>
      <c r="J49" s="157"/>
      <c r="K49" s="157"/>
      <c r="L49" s="157"/>
      <c r="M49" s="157"/>
      <c r="N49" s="157"/>
      <c r="O49" s="157"/>
      <c r="P49" s="157"/>
      <c r="Q49" s="157"/>
    </row>
    <row r="50" spans="1:17">
      <c r="A50" s="6"/>
      <c r="B50" s="157"/>
      <c r="C50" s="157"/>
      <c r="D50" s="157"/>
      <c r="E50" s="157"/>
      <c r="F50" s="157"/>
      <c r="G50" s="157"/>
      <c r="H50" s="157"/>
      <c r="I50" s="157"/>
      <c r="J50" s="157"/>
      <c r="K50" s="157"/>
      <c r="L50" s="157"/>
      <c r="M50" s="157"/>
      <c r="N50" s="157"/>
      <c r="O50" s="157"/>
      <c r="P50" s="157"/>
      <c r="Q50" s="157"/>
    </row>
    <row r="51" spans="1:17">
      <c r="A51" s="6"/>
      <c r="B51" s="157"/>
      <c r="C51" s="157"/>
      <c r="D51" s="157"/>
      <c r="E51" s="157"/>
      <c r="F51" s="157"/>
      <c r="G51" s="157"/>
      <c r="H51" s="157"/>
      <c r="I51" s="157"/>
      <c r="J51" s="157"/>
      <c r="K51" s="157"/>
      <c r="L51" s="157"/>
      <c r="M51" s="157"/>
      <c r="N51" s="157"/>
      <c r="O51" s="157"/>
      <c r="P51" s="157"/>
      <c r="Q51" s="157"/>
    </row>
    <row r="52" spans="1:17">
      <c r="A52" s="6"/>
      <c r="B52" s="157"/>
      <c r="C52" s="157"/>
      <c r="D52" s="157"/>
      <c r="E52" s="157"/>
      <c r="F52" s="157"/>
      <c r="G52" s="157"/>
      <c r="H52" s="157"/>
      <c r="I52" s="157"/>
      <c r="J52" s="157"/>
      <c r="K52" s="157"/>
      <c r="L52" s="157"/>
      <c r="M52" s="157"/>
      <c r="N52" s="157"/>
      <c r="O52" s="157"/>
      <c r="P52" s="157"/>
      <c r="Q52" s="157"/>
    </row>
    <row r="53" spans="1:17">
      <c r="A53" s="6"/>
      <c r="B53" s="157"/>
      <c r="C53" s="157"/>
      <c r="D53" s="157"/>
      <c r="E53" s="157"/>
      <c r="F53" s="157"/>
      <c r="G53" s="157"/>
      <c r="H53" s="157"/>
      <c r="I53" s="157"/>
      <c r="J53" s="157"/>
      <c r="K53" s="157"/>
      <c r="L53" s="157"/>
      <c r="M53" s="157"/>
      <c r="N53" s="157"/>
      <c r="O53" s="157"/>
      <c r="P53" s="157"/>
      <c r="Q53" s="157"/>
    </row>
    <row r="54" spans="1:17">
      <c r="A54" s="6"/>
      <c r="B54" s="157"/>
      <c r="C54" s="157"/>
      <c r="D54" s="157"/>
      <c r="E54" s="157"/>
      <c r="F54" s="157"/>
      <c r="G54" s="157"/>
      <c r="H54" s="157"/>
      <c r="I54" s="157"/>
      <c r="J54" s="157"/>
      <c r="K54" s="157"/>
      <c r="L54" s="157"/>
      <c r="M54" s="157"/>
      <c r="N54" s="157"/>
      <c r="O54" s="157"/>
      <c r="P54" s="157"/>
      <c r="Q54" s="157"/>
    </row>
    <row r="55" spans="1:17">
      <c r="A55" s="6"/>
      <c r="B55" s="157"/>
      <c r="C55" s="157"/>
      <c r="D55" s="157"/>
      <c r="E55" s="157"/>
      <c r="F55" s="157"/>
      <c r="G55" s="157"/>
      <c r="H55" s="157"/>
      <c r="I55" s="157"/>
      <c r="J55" s="157"/>
      <c r="K55" s="157"/>
      <c r="L55" s="157"/>
      <c r="M55" s="157"/>
      <c r="N55" s="157"/>
      <c r="O55" s="157"/>
      <c r="P55" s="157"/>
      <c r="Q55" s="157"/>
    </row>
    <row r="56" spans="1:17">
      <c r="A56" s="6"/>
      <c r="B56" s="157"/>
      <c r="C56" s="157"/>
      <c r="D56" s="157"/>
      <c r="E56" s="157"/>
      <c r="F56" s="157"/>
      <c r="G56" s="157"/>
      <c r="H56" s="157"/>
      <c r="I56" s="157"/>
      <c r="J56" s="157"/>
      <c r="K56" s="157"/>
      <c r="L56" s="157"/>
      <c r="M56" s="157"/>
      <c r="N56" s="157"/>
      <c r="O56" s="157"/>
      <c r="P56" s="157"/>
      <c r="Q56" s="157"/>
    </row>
    <row r="57" spans="1:17">
      <c r="A57" s="6"/>
      <c r="B57" s="157"/>
      <c r="C57" s="157"/>
      <c r="D57" s="157"/>
      <c r="E57" s="157"/>
      <c r="F57" s="157"/>
      <c r="G57" s="157"/>
      <c r="H57" s="157"/>
      <c r="I57" s="157"/>
      <c r="J57" s="157"/>
      <c r="K57" s="157"/>
      <c r="L57" s="157"/>
      <c r="M57" s="157"/>
      <c r="N57" s="157"/>
      <c r="O57" s="157"/>
      <c r="P57" s="157"/>
      <c r="Q57" s="157"/>
    </row>
    <row r="58" spans="1:17">
      <c r="A58" s="6"/>
      <c r="B58" s="157"/>
      <c r="C58" s="157"/>
      <c r="D58" s="157"/>
      <c r="E58" s="157"/>
      <c r="F58" s="157"/>
      <c r="G58" s="157"/>
      <c r="H58" s="157"/>
      <c r="I58" s="157"/>
      <c r="J58" s="157"/>
      <c r="K58" s="157"/>
      <c r="L58" s="157"/>
      <c r="M58" s="157"/>
      <c r="N58" s="157"/>
      <c r="O58" s="157"/>
      <c r="P58" s="157"/>
      <c r="Q58" s="157"/>
    </row>
    <row r="59" spans="1:17">
      <c r="A59" s="6"/>
      <c r="B59" s="157"/>
      <c r="C59" s="157"/>
      <c r="D59" s="157"/>
      <c r="E59" s="157"/>
      <c r="F59" s="157"/>
      <c r="G59" s="157"/>
      <c r="H59" s="157"/>
      <c r="I59" s="157"/>
      <c r="J59" s="157"/>
      <c r="K59" s="157"/>
      <c r="L59" s="157"/>
      <c r="M59" s="157"/>
      <c r="N59" s="157"/>
      <c r="O59" s="157"/>
      <c r="P59" s="157"/>
      <c r="Q59" s="157"/>
    </row>
    <row r="60" spans="1:17">
      <c r="A60" s="6"/>
      <c r="B60" s="157"/>
      <c r="C60" s="157"/>
      <c r="D60" s="157"/>
      <c r="E60" s="157"/>
      <c r="F60" s="157"/>
      <c r="G60" s="157"/>
      <c r="H60" s="157"/>
      <c r="I60" s="157"/>
      <c r="J60" s="157"/>
      <c r="K60" s="157"/>
      <c r="L60" s="157"/>
      <c r="M60" s="157"/>
      <c r="N60" s="157"/>
      <c r="O60" s="157"/>
      <c r="P60" s="157"/>
      <c r="Q60" s="157"/>
    </row>
    <row r="61" spans="1:17">
      <c r="A61" s="6"/>
      <c r="B61" s="157"/>
      <c r="C61" s="157"/>
      <c r="D61" s="157"/>
      <c r="E61" s="157"/>
      <c r="F61" s="157"/>
      <c r="G61" s="157"/>
      <c r="H61" s="157"/>
      <c r="I61" s="157"/>
      <c r="J61" s="157"/>
      <c r="K61" s="157"/>
      <c r="L61" s="157"/>
      <c r="M61" s="157"/>
      <c r="N61" s="157"/>
      <c r="O61" s="157"/>
      <c r="P61" s="157"/>
      <c r="Q61" s="157"/>
    </row>
    <row r="62" spans="1:17">
      <c r="A62" s="6"/>
      <c r="B62" s="155"/>
      <c r="C62" s="155"/>
      <c r="D62" s="155"/>
      <c r="E62" s="155"/>
      <c r="F62" s="155"/>
      <c r="G62" s="155"/>
      <c r="H62" s="155"/>
      <c r="I62" s="155"/>
      <c r="J62" s="155"/>
      <c r="K62" s="155"/>
      <c r="L62" s="155"/>
      <c r="M62" s="155"/>
      <c r="N62" s="155"/>
      <c r="O62" s="155"/>
      <c r="P62" s="155"/>
      <c r="Q62" s="155"/>
    </row>
    <row r="68" spans="18:18" ht="15.75" customHeight="1">
      <c r="R68" s="142"/>
    </row>
  </sheetData>
  <mergeCells count="47">
    <mergeCell ref="A1:F1"/>
    <mergeCell ref="A2:E2"/>
    <mergeCell ref="A3:Q3"/>
    <mergeCell ref="D4:E4"/>
    <mergeCell ref="F4:Q4"/>
    <mergeCell ref="K2:Q2"/>
    <mergeCell ref="N15:Q16"/>
    <mergeCell ref="G13:J13"/>
    <mergeCell ref="A7:B10"/>
    <mergeCell ref="C7:E7"/>
    <mergeCell ref="F7:Q7"/>
    <mergeCell ref="C8:E8"/>
    <mergeCell ref="F8:Q8"/>
    <mergeCell ref="C9:E9"/>
    <mergeCell ref="F9:Q9"/>
    <mergeCell ref="C10:E10"/>
    <mergeCell ref="F10:Q10"/>
    <mergeCell ref="A16:E16"/>
    <mergeCell ref="A20:E20"/>
    <mergeCell ref="G20:J20"/>
    <mergeCell ref="A13:E13"/>
    <mergeCell ref="A14:E14"/>
    <mergeCell ref="A15:E15"/>
    <mergeCell ref="F15:G16"/>
    <mergeCell ref="H15:I16"/>
    <mergeCell ref="J15:M16"/>
    <mergeCell ref="N29:Q30"/>
    <mergeCell ref="A30:E30"/>
    <mergeCell ref="A27:E27"/>
    <mergeCell ref="G27:J27"/>
    <mergeCell ref="A21:E21"/>
    <mergeCell ref="A22:E22"/>
    <mergeCell ref="F22:G23"/>
    <mergeCell ref="H22:I23"/>
    <mergeCell ref="J22:M23"/>
    <mergeCell ref="N22:Q23"/>
    <mergeCell ref="A23:E23"/>
    <mergeCell ref="A28:E28"/>
    <mergeCell ref="A29:E29"/>
    <mergeCell ref="F29:G30"/>
    <mergeCell ref="H29:I30"/>
    <mergeCell ref="J29:M30"/>
    <mergeCell ref="B37:Q37"/>
    <mergeCell ref="B32:Q32"/>
    <mergeCell ref="B31:Q31"/>
    <mergeCell ref="B33:Q34"/>
    <mergeCell ref="B35:Q36"/>
  </mergeCells>
  <phoneticPr fontId="2"/>
  <dataValidations disablePrompts="1" count="1">
    <dataValidation type="list" showInputMessage="1" showErrorMessage="1" sqref="R22 R15" xr:uid="{00000000-0002-0000-22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6" orientation="portrait" blackAndWhite="1"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pageSetUpPr fitToPage="1"/>
  </sheetPr>
  <dimension ref="A1:T63"/>
  <sheetViews>
    <sheetView view="pageBreakPreview" zoomScaleNormal="100" zoomScaleSheetLayoutView="100" workbookViewId="0">
      <selection activeCell="E5" sqref="E5"/>
    </sheetView>
  </sheetViews>
  <sheetFormatPr defaultColWidth="9" defaultRowHeight="13"/>
  <cols>
    <col min="1" max="17" width="5.453125" style="3" customWidth="1"/>
    <col min="18" max="18" width="5.08984375" style="3" customWidth="1"/>
    <col min="19" max="16384" width="9" style="3"/>
  </cols>
  <sheetData>
    <row r="1" spans="1:20">
      <c r="A1" s="943" t="e">
        <f>CONCATENATE("（様式-",INDEX(発注者入力シート!$B$32:$G$35,MATCH(発注者入力シート!M10,発注者入力シート!$C$32:$C$35,0),4),"-２）")</f>
        <v>#N/A</v>
      </c>
      <c r="B1" s="943"/>
      <c r="C1" s="943"/>
      <c r="D1" s="943"/>
      <c r="E1" s="943"/>
      <c r="F1" s="943"/>
      <c r="Q1" s="141" t="s">
        <v>814</v>
      </c>
      <c r="R1" s="6"/>
      <c r="S1" s="3" t="s">
        <v>429</v>
      </c>
    </row>
    <row r="2" spans="1:20">
      <c r="A2" s="943" t="e">
        <f>CONCATENATE("評価項目",INDEX(発注者入力シート!$B$32:$G$35,MATCH(発注者入力シート!M10,発注者入力シート!$C$32:$C$35,0),5),"-",INDEX(発注者入力シート!$B$32:$G$35,MATCH(発注者入力シート!M10,発注者入力シート!$C$32:$C$35,0),6))</f>
        <v>#N/A</v>
      </c>
      <c r="B2" s="943"/>
      <c r="C2" s="943"/>
      <c r="D2" s="943"/>
      <c r="E2" s="943"/>
      <c r="K2" s="1661" t="str">
        <f>IF(企業入力シート!C48="","",企業入力シート!C48)</f>
        <v>△△建設</v>
      </c>
      <c r="L2" s="1661"/>
      <c r="M2" s="1661"/>
      <c r="N2" s="1661"/>
      <c r="O2" s="1661"/>
      <c r="P2" s="1661"/>
      <c r="Q2" s="1661"/>
      <c r="S2" s="3" t="s">
        <v>430</v>
      </c>
    </row>
    <row r="3" spans="1:20" ht="14">
      <c r="A3" s="1206" t="s">
        <v>300</v>
      </c>
      <c r="B3" s="1206"/>
      <c r="C3" s="1206"/>
      <c r="D3" s="1206"/>
      <c r="E3" s="1206"/>
      <c r="F3" s="1206"/>
      <c r="G3" s="1206"/>
      <c r="H3" s="1206"/>
      <c r="I3" s="1206"/>
      <c r="J3" s="1206"/>
      <c r="K3" s="1206"/>
      <c r="L3" s="1206"/>
      <c r="M3" s="1206"/>
      <c r="N3" s="1206"/>
      <c r="O3" s="1206"/>
      <c r="P3" s="1206"/>
      <c r="Q3" s="1206"/>
      <c r="R3" s="142"/>
      <c r="S3" s="107"/>
      <c r="T3" s="3" t="s">
        <v>440</v>
      </c>
    </row>
    <row r="4" spans="1:20">
      <c r="D4" s="1203" t="s">
        <v>718</v>
      </c>
      <c r="E4" s="1203"/>
      <c r="F4" s="1202" t="str">
        <f>IF(企業入力シート!C5="","",企業入力シート!C5)</f>
        <v>○○共同企業体</v>
      </c>
      <c r="G4" s="1202"/>
      <c r="H4" s="1202"/>
      <c r="I4" s="1202"/>
      <c r="J4" s="1202"/>
      <c r="K4" s="1202"/>
      <c r="L4" s="1202"/>
      <c r="M4" s="1202"/>
      <c r="N4" s="1202"/>
      <c r="O4" s="1202"/>
      <c r="P4" s="1202"/>
      <c r="Q4" s="1202"/>
      <c r="R4" s="2"/>
      <c r="S4" s="102"/>
      <c r="T4" s="3" t="s">
        <v>547</v>
      </c>
    </row>
    <row r="5" spans="1:20">
      <c r="H5" s="81"/>
      <c r="I5" s="81"/>
      <c r="J5" s="81"/>
      <c r="K5" s="2"/>
      <c r="L5" s="2"/>
      <c r="M5" s="2"/>
      <c r="N5" s="2"/>
      <c r="O5" s="2"/>
      <c r="P5" s="2"/>
      <c r="Q5" s="2"/>
      <c r="R5" s="2"/>
      <c r="S5" s="103"/>
      <c r="T5" s="3" t="s">
        <v>438</v>
      </c>
    </row>
    <row r="6" spans="1:20">
      <c r="A6" s="1270" t="s">
        <v>26</v>
      </c>
      <c r="B6" s="1302"/>
      <c r="C6" s="1271"/>
      <c r="D6" s="1668" t="str">
        <f>IF('技術者成績評定点 (第1G用) '!F9="","",'技術者成績評定点 (第1G用) '!F9)</f>
        <v>電気工事、維持修繕工事</v>
      </c>
      <c r="E6" s="1669"/>
      <c r="F6" s="1669"/>
      <c r="G6" s="1669"/>
      <c r="H6" s="1670"/>
      <c r="I6" s="1270" t="s">
        <v>828</v>
      </c>
      <c r="J6" s="1302"/>
      <c r="K6" s="1271"/>
      <c r="L6" s="1668" t="str">
        <f>IF('技術者成績評定点 (第1G用) '!F10="","",'技術者成績評定点 (第1G用) '!F10)</f>
        <v>電気工事</v>
      </c>
      <c r="M6" s="1669"/>
      <c r="N6" s="1669"/>
      <c r="O6" s="1669"/>
      <c r="P6" s="1669"/>
      <c r="Q6" s="1670"/>
    </row>
    <row r="7" spans="1:20">
      <c r="A7" s="155"/>
      <c r="B7" s="155"/>
      <c r="C7" s="165"/>
      <c r="D7" s="165"/>
      <c r="E7" s="165"/>
      <c r="F7" s="165"/>
      <c r="G7" s="165"/>
      <c r="H7" s="165"/>
      <c r="I7" s="165"/>
      <c r="J7" s="165"/>
      <c r="K7" s="165"/>
      <c r="L7" s="165"/>
      <c r="M7" s="165"/>
      <c r="N7" s="165"/>
      <c r="O7" s="165"/>
      <c r="P7" s="165"/>
      <c r="Q7" s="165"/>
      <c r="R7" s="108"/>
      <c r="S7" s="3" t="s">
        <v>433</v>
      </c>
    </row>
    <row r="8" spans="1:20">
      <c r="A8" s="1270" t="s">
        <v>301</v>
      </c>
      <c r="B8" s="1302"/>
      <c r="C8" s="1302"/>
      <c r="D8" s="1302"/>
      <c r="E8" s="1271"/>
      <c r="F8" s="256" t="s">
        <v>183</v>
      </c>
      <c r="G8" s="1647" t="str">
        <f>IF(企業入力シート!C54="","",企業入力シート!C54)</f>
        <v/>
      </c>
      <c r="H8" s="1647"/>
      <c r="I8" s="1647"/>
      <c r="J8" s="1648"/>
      <c r="K8" s="117"/>
      <c r="R8" s="108"/>
      <c r="S8" s="104"/>
      <c r="T8" s="3" t="s">
        <v>434</v>
      </c>
    </row>
    <row r="9" spans="1:20" ht="15.75" customHeight="1">
      <c r="A9" s="1228" t="s">
        <v>166</v>
      </c>
      <c r="B9" s="1228"/>
      <c r="C9" s="1228"/>
      <c r="D9" s="1245" t="s">
        <v>310</v>
      </c>
      <c r="E9" s="1246"/>
      <c r="F9" s="1246"/>
      <c r="G9" s="1246"/>
      <c r="H9" s="1246"/>
      <c r="I9" s="1246"/>
      <c r="J9" s="1246"/>
      <c r="K9" s="1246"/>
      <c r="L9" s="1246"/>
      <c r="M9" s="1246"/>
      <c r="N9" s="1247"/>
      <c r="O9" s="1245" t="s">
        <v>307</v>
      </c>
      <c r="P9" s="1246"/>
      <c r="Q9" s="1247"/>
      <c r="R9" s="2"/>
      <c r="S9" s="105"/>
      <c r="T9" s="3" t="s">
        <v>432</v>
      </c>
    </row>
    <row r="10" spans="1:20" ht="15.75" customHeight="1">
      <c r="A10" s="1339"/>
      <c r="B10" s="1340"/>
      <c r="C10" s="1341"/>
      <c r="D10" s="1631"/>
      <c r="E10" s="1632"/>
      <c r="F10" s="1632"/>
      <c r="G10" s="1632"/>
      <c r="H10" s="1632"/>
      <c r="I10" s="1632"/>
      <c r="J10" s="1632"/>
      <c r="K10" s="1632"/>
      <c r="L10" s="1632"/>
      <c r="M10" s="1632"/>
      <c r="N10" s="1633"/>
      <c r="O10" s="1347"/>
      <c r="P10" s="1662"/>
      <c r="Q10" s="241" t="s">
        <v>180</v>
      </c>
      <c r="R10" s="196"/>
      <c r="S10" s="158"/>
      <c r="T10" s="3" t="s">
        <v>1123</v>
      </c>
    </row>
    <row r="11" spans="1:20" ht="15.75" customHeight="1">
      <c r="A11" s="1339"/>
      <c r="B11" s="1340"/>
      <c r="C11" s="1341"/>
      <c r="D11" s="1631"/>
      <c r="E11" s="1632"/>
      <c r="F11" s="1632"/>
      <c r="G11" s="1632"/>
      <c r="H11" s="1632"/>
      <c r="I11" s="1632"/>
      <c r="J11" s="1632"/>
      <c r="K11" s="1632"/>
      <c r="L11" s="1632"/>
      <c r="M11" s="1632"/>
      <c r="N11" s="1633"/>
      <c r="O11" s="1347"/>
      <c r="P11" s="1662"/>
      <c r="Q11" s="250" t="s">
        <v>729</v>
      </c>
      <c r="R11" s="81"/>
    </row>
    <row r="12" spans="1:20" ht="15.75" customHeight="1">
      <c r="A12" s="1339"/>
      <c r="B12" s="1340"/>
      <c r="C12" s="1341"/>
      <c r="D12" s="1631"/>
      <c r="E12" s="1632"/>
      <c r="F12" s="1632"/>
      <c r="G12" s="1632"/>
      <c r="H12" s="1632"/>
      <c r="I12" s="1632"/>
      <c r="J12" s="1632"/>
      <c r="K12" s="1632"/>
      <c r="L12" s="1632"/>
      <c r="M12" s="1632"/>
      <c r="N12" s="1633"/>
      <c r="O12" s="1347"/>
      <c r="P12" s="1662"/>
      <c r="Q12" s="241" t="s">
        <v>180</v>
      </c>
      <c r="R12" s="81"/>
      <c r="S12" s="109" t="s">
        <v>435</v>
      </c>
    </row>
    <row r="13" spans="1:20" ht="15.75" customHeight="1">
      <c r="A13" s="1339"/>
      <c r="B13" s="1340"/>
      <c r="C13" s="1341"/>
      <c r="D13" s="1631"/>
      <c r="E13" s="1632"/>
      <c r="F13" s="1632"/>
      <c r="G13" s="1632"/>
      <c r="H13" s="1632"/>
      <c r="I13" s="1632"/>
      <c r="J13" s="1632"/>
      <c r="K13" s="1632"/>
      <c r="L13" s="1632"/>
      <c r="M13" s="1632"/>
      <c r="N13" s="1633"/>
      <c r="O13" s="1347"/>
      <c r="P13" s="1662"/>
      <c r="Q13" s="250" t="s">
        <v>729</v>
      </c>
      <c r="R13" s="81"/>
      <c r="S13" s="109" t="s">
        <v>436</v>
      </c>
    </row>
    <row r="14" spans="1:20" ht="15.75" customHeight="1">
      <c r="A14" s="1339"/>
      <c r="B14" s="1340"/>
      <c r="C14" s="1341"/>
      <c r="D14" s="1631"/>
      <c r="E14" s="1632"/>
      <c r="F14" s="1632"/>
      <c r="G14" s="1632"/>
      <c r="H14" s="1632"/>
      <c r="I14" s="1632"/>
      <c r="J14" s="1632"/>
      <c r="K14" s="1632"/>
      <c r="L14" s="1632"/>
      <c r="M14" s="1632"/>
      <c r="N14" s="1633"/>
      <c r="O14" s="1347"/>
      <c r="P14" s="1662"/>
      <c r="Q14" s="241" t="s">
        <v>180</v>
      </c>
      <c r="R14" s="81"/>
      <c r="S14" s="109" t="s">
        <v>961</v>
      </c>
      <c r="T14" s="155"/>
    </row>
    <row r="15" spans="1:20" ht="15.75" customHeight="1">
      <c r="A15" s="1339"/>
      <c r="B15" s="1340"/>
      <c r="C15" s="1341"/>
      <c r="D15" s="1631"/>
      <c r="E15" s="1632"/>
      <c r="F15" s="1632"/>
      <c r="G15" s="1632"/>
      <c r="H15" s="1632"/>
      <c r="I15" s="1632"/>
      <c r="J15" s="1632"/>
      <c r="K15" s="1632"/>
      <c r="L15" s="1632"/>
      <c r="M15" s="1632"/>
      <c r="N15" s="1633"/>
      <c r="O15" s="1347"/>
      <c r="P15" s="1662"/>
      <c r="Q15" s="250" t="s">
        <v>729</v>
      </c>
      <c r="R15" s="81"/>
    </row>
    <row r="16" spans="1:20" ht="15.75" customHeight="1">
      <c r="A16" s="1339"/>
      <c r="B16" s="1340"/>
      <c r="C16" s="1341"/>
      <c r="D16" s="1631"/>
      <c r="E16" s="1632"/>
      <c r="F16" s="1632"/>
      <c r="G16" s="1632"/>
      <c r="H16" s="1632"/>
      <c r="I16" s="1632"/>
      <c r="J16" s="1632"/>
      <c r="K16" s="1632"/>
      <c r="L16" s="1632"/>
      <c r="M16" s="1632"/>
      <c r="N16" s="1633"/>
      <c r="O16" s="1347"/>
      <c r="P16" s="1662"/>
      <c r="Q16" s="241" t="s">
        <v>180</v>
      </c>
      <c r="R16" s="81"/>
    </row>
    <row r="17" spans="1:20" ht="15.75" customHeight="1">
      <c r="A17" s="1339"/>
      <c r="B17" s="1340"/>
      <c r="C17" s="1341"/>
      <c r="D17" s="1631"/>
      <c r="E17" s="1632"/>
      <c r="F17" s="1632"/>
      <c r="G17" s="1632"/>
      <c r="H17" s="1632"/>
      <c r="I17" s="1632"/>
      <c r="J17" s="1632"/>
      <c r="K17" s="1632"/>
      <c r="L17" s="1632"/>
      <c r="M17" s="1632"/>
      <c r="N17" s="1633"/>
      <c r="O17" s="1347"/>
      <c r="P17" s="1662"/>
      <c r="Q17" s="250" t="s">
        <v>729</v>
      </c>
      <c r="R17" s="81"/>
    </row>
    <row r="18" spans="1:20" ht="15.75" customHeight="1">
      <c r="A18" s="1339"/>
      <c r="B18" s="1340"/>
      <c r="C18" s="1341"/>
      <c r="D18" s="1631"/>
      <c r="E18" s="1632"/>
      <c r="F18" s="1632"/>
      <c r="G18" s="1632"/>
      <c r="H18" s="1632"/>
      <c r="I18" s="1632"/>
      <c r="J18" s="1632"/>
      <c r="K18" s="1632"/>
      <c r="L18" s="1632"/>
      <c r="M18" s="1632"/>
      <c r="N18" s="1633"/>
      <c r="O18" s="1347"/>
      <c r="P18" s="1662"/>
      <c r="Q18" s="241" t="s">
        <v>180</v>
      </c>
      <c r="R18" s="81"/>
    </row>
    <row r="19" spans="1:20" ht="15.75" customHeight="1">
      <c r="A19" s="1339"/>
      <c r="B19" s="1340"/>
      <c r="C19" s="1341"/>
      <c r="D19" s="1631"/>
      <c r="E19" s="1632"/>
      <c r="F19" s="1632"/>
      <c r="G19" s="1632"/>
      <c r="H19" s="1632"/>
      <c r="I19" s="1632"/>
      <c r="J19" s="1632"/>
      <c r="K19" s="1632"/>
      <c r="L19" s="1632"/>
      <c r="M19" s="1632"/>
      <c r="N19" s="1633"/>
      <c r="O19" s="1347"/>
      <c r="P19" s="1662"/>
      <c r="Q19" s="250" t="s">
        <v>729</v>
      </c>
      <c r="R19" s="81"/>
      <c r="S19" s="157" t="s">
        <v>1124</v>
      </c>
      <c r="T19" s="155"/>
    </row>
    <row r="20" spans="1:20" ht="15.75" customHeight="1">
      <c r="A20" s="1339"/>
      <c r="B20" s="1340"/>
      <c r="C20" s="1341"/>
      <c r="D20" s="1631"/>
      <c r="E20" s="1632"/>
      <c r="F20" s="1632"/>
      <c r="G20" s="1632"/>
      <c r="H20" s="1632"/>
      <c r="I20" s="1632"/>
      <c r="J20" s="1632"/>
      <c r="K20" s="1632"/>
      <c r="L20" s="1632"/>
      <c r="M20" s="1632"/>
      <c r="N20" s="1633"/>
      <c r="O20" s="1347"/>
      <c r="P20" s="1662"/>
      <c r="Q20" s="241" t="s">
        <v>180</v>
      </c>
      <c r="R20" s="81"/>
      <c r="S20" s="157" t="s">
        <v>783</v>
      </c>
      <c r="T20" s="155">
        <f>COUNTA(O10:O21)</f>
        <v>0</v>
      </c>
    </row>
    <row r="21" spans="1:20" ht="15.75" customHeight="1">
      <c r="A21" s="1401"/>
      <c r="B21" s="1402"/>
      <c r="C21" s="1403"/>
      <c r="D21" s="1404"/>
      <c r="E21" s="1405"/>
      <c r="F21" s="1405"/>
      <c r="G21" s="1405"/>
      <c r="H21" s="1405"/>
      <c r="I21" s="1405"/>
      <c r="J21" s="1405"/>
      <c r="K21" s="1405"/>
      <c r="L21" s="1405"/>
      <c r="M21" s="1405"/>
      <c r="N21" s="1406"/>
      <c r="O21" s="1380"/>
      <c r="P21" s="1666"/>
      <c r="Q21" s="250" t="s">
        <v>729</v>
      </c>
      <c r="R21" s="81"/>
      <c r="S21" s="157" t="s">
        <v>1125</v>
      </c>
      <c r="T21" s="155" t="e">
        <f>ROUND(AVERAGE(O10:O21),1)</f>
        <v>#DIV/0!</v>
      </c>
    </row>
    <row r="22" spans="1:20" ht="15.75" customHeight="1">
      <c r="A22" s="405" t="s">
        <v>114</v>
      </c>
      <c r="B22" s="1667" t="s">
        <v>312</v>
      </c>
      <c r="C22" s="1667"/>
      <c r="D22" s="1667"/>
      <c r="E22" s="1667"/>
      <c r="F22" s="1667"/>
      <c r="G22" s="1667"/>
      <c r="H22" s="1667"/>
      <c r="I22" s="1667"/>
      <c r="J22" s="1667"/>
      <c r="K22" s="1667"/>
      <c r="L22" s="1667"/>
      <c r="M22" s="1667"/>
      <c r="N22" s="1667"/>
      <c r="O22" s="1667"/>
      <c r="P22" s="1667"/>
      <c r="Q22" s="1667"/>
      <c r="R22" s="81"/>
    </row>
    <row r="23" spans="1:20">
      <c r="A23" s="402"/>
      <c r="B23" s="403"/>
      <c r="C23" s="403"/>
      <c r="D23" s="403"/>
      <c r="E23" s="403"/>
      <c r="F23" s="403"/>
      <c r="G23" s="403"/>
      <c r="H23" s="403"/>
      <c r="I23" s="403"/>
      <c r="J23" s="403"/>
      <c r="K23" s="403"/>
      <c r="L23" s="403"/>
      <c r="M23" s="403"/>
      <c r="N23" s="403"/>
      <c r="O23" s="403"/>
      <c r="P23" s="403"/>
      <c r="Q23" s="403"/>
      <c r="R23" s="81"/>
    </row>
    <row r="24" spans="1:20">
      <c r="A24" s="246"/>
      <c r="B24" s="242"/>
      <c r="C24" s="167"/>
      <c r="D24" s="167"/>
      <c r="E24" s="167"/>
      <c r="F24" s="243"/>
      <c r="G24" s="243"/>
      <c r="H24" s="243"/>
      <c r="I24" s="243"/>
      <c r="J24" s="243"/>
      <c r="K24" s="108"/>
      <c r="L24" s="108"/>
      <c r="M24" s="108"/>
      <c r="N24" s="108"/>
      <c r="O24" s="108"/>
      <c r="P24" s="108"/>
      <c r="Q24" s="108"/>
      <c r="R24" s="157"/>
    </row>
    <row r="25" spans="1:20">
      <c r="A25" s="1270" t="s">
        <v>301</v>
      </c>
      <c r="B25" s="1302"/>
      <c r="C25" s="1302"/>
      <c r="D25" s="1302"/>
      <c r="E25" s="1271"/>
      <c r="F25" s="256" t="s">
        <v>804</v>
      </c>
      <c r="G25" s="1647" t="str">
        <f>IF(企業入力シート!C55="","",企業入力シート!C55)</f>
        <v/>
      </c>
      <c r="H25" s="1647"/>
      <c r="I25" s="1647"/>
      <c r="J25" s="1648"/>
      <c r="K25" s="117"/>
      <c r="R25" s="157"/>
    </row>
    <row r="26" spans="1:20" ht="15.75" customHeight="1">
      <c r="A26" s="1228" t="s">
        <v>166</v>
      </c>
      <c r="B26" s="1228"/>
      <c r="C26" s="1228"/>
      <c r="D26" s="1245" t="s">
        <v>310</v>
      </c>
      <c r="E26" s="1246"/>
      <c r="F26" s="1246"/>
      <c r="G26" s="1246"/>
      <c r="H26" s="1246"/>
      <c r="I26" s="1246"/>
      <c r="J26" s="1246"/>
      <c r="K26" s="1246"/>
      <c r="L26" s="1246"/>
      <c r="M26" s="1246"/>
      <c r="N26" s="1247"/>
      <c r="O26" s="1245" t="s">
        <v>307</v>
      </c>
      <c r="P26" s="1246"/>
      <c r="Q26" s="1247"/>
      <c r="R26" s="2"/>
    </row>
    <row r="27" spans="1:20" ht="15.75" customHeight="1">
      <c r="A27" s="1339"/>
      <c r="B27" s="1340"/>
      <c r="C27" s="1341"/>
      <c r="D27" s="1631"/>
      <c r="E27" s="1632"/>
      <c r="F27" s="1632"/>
      <c r="G27" s="1632"/>
      <c r="H27" s="1632"/>
      <c r="I27" s="1632"/>
      <c r="J27" s="1632"/>
      <c r="K27" s="1632"/>
      <c r="L27" s="1632"/>
      <c r="M27" s="1632"/>
      <c r="N27" s="1633"/>
      <c r="O27" s="1347"/>
      <c r="P27" s="1662"/>
      <c r="Q27" s="241" t="s">
        <v>180</v>
      </c>
      <c r="R27" s="196"/>
    </row>
    <row r="28" spans="1:20" ht="15.75" customHeight="1">
      <c r="A28" s="1339"/>
      <c r="B28" s="1340"/>
      <c r="C28" s="1341"/>
      <c r="D28" s="1631"/>
      <c r="E28" s="1632"/>
      <c r="F28" s="1632"/>
      <c r="G28" s="1632"/>
      <c r="H28" s="1632"/>
      <c r="I28" s="1632"/>
      <c r="J28" s="1632"/>
      <c r="K28" s="1632"/>
      <c r="L28" s="1632"/>
      <c r="M28" s="1632"/>
      <c r="N28" s="1633"/>
      <c r="O28" s="1347"/>
      <c r="P28" s="1662"/>
      <c r="Q28" s="250" t="s">
        <v>729</v>
      </c>
      <c r="R28" s="81"/>
    </row>
    <row r="29" spans="1:20" ht="15.75" customHeight="1">
      <c r="A29" s="1339"/>
      <c r="B29" s="1340"/>
      <c r="C29" s="1341"/>
      <c r="D29" s="1631"/>
      <c r="E29" s="1632"/>
      <c r="F29" s="1632"/>
      <c r="G29" s="1632"/>
      <c r="H29" s="1632"/>
      <c r="I29" s="1632"/>
      <c r="J29" s="1632"/>
      <c r="K29" s="1632"/>
      <c r="L29" s="1632"/>
      <c r="M29" s="1632"/>
      <c r="N29" s="1633"/>
      <c r="O29" s="1347"/>
      <c r="P29" s="1662"/>
      <c r="Q29" s="241" t="s">
        <v>180</v>
      </c>
      <c r="R29" s="81"/>
    </row>
    <row r="30" spans="1:20" ht="15.75" customHeight="1">
      <c r="A30" s="1339"/>
      <c r="B30" s="1340"/>
      <c r="C30" s="1341"/>
      <c r="D30" s="1631"/>
      <c r="E30" s="1632"/>
      <c r="F30" s="1632"/>
      <c r="G30" s="1632"/>
      <c r="H30" s="1632"/>
      <c r="I30" s="1632"/>
      <c r="J30" s="1632"/>
      <c r="K30" s="1632"/>
      <c r="L30" s="1632"/>
      <c r="M30" s="1632"/>
      <c r="N30" s="1633"/>
      <c r="O30" s="1347"/>
      <c r="P30" s="1662"/>
      <c r="Q30" s="250" t="s">
        <v>729</v>
      </c>
      <c r="R30" s="81"/>
    </row>
    <row r="31" spans="1:20" ht="15.75" customHeight="1">
      <c r="A31" s="1339"/>
      <c r="B31" s="1340"/>
      <c r="C31" s="1341"/>
      <c r="D31" s="1631"/>
      <c r="E31" s="1632"/>
      <c r="F31" s="1632"/>
      <c r="G31" s="1632"/>
      <c r="H31" s="1632"/>
      <c r="I31" s="1632"/>
      <c r="J31" s="1632"/>
      <c r="K31" s="1632"/>
      <c r="L31" s="1632"/>
      <c r="M31" s="1632"/>
      <c r="N31" s="1633"/>
      <c r="O31" s="1347"/>
      <c r="P31" s="1662"/>
      <c r="Q31" s="241" t="s">
        <v>180</v>
      </c>
      <c r="R31" s="81"/>
    </row>
    <row r="32" spans="1:20" ht="15.75" customHeight="1">
      <c r="A32" s="1339"/>
      <c r="B32" s="1340"/>
      <c r="C32" s="1341"/>
      <c r="D32" s="1631"/>
      <c r="E32" s="1632"/>
      <c r="F32" s="1632"/>
      <c r="G32" s="1632"/>
      <c r="H32" s="1632"/>
      <c r="I32" s="1632"/>
      <c r="J32" s="1632"/>
      <c r="K32" s="1632"/>
      <c r="L32" s="1632"/>
      <c r="M32" s="1632"/>
      <c r="N32" s="1633"/>
      <c r="O32" s="1347"/>
      <c r="P32" s="1662"/>
      <c r="Q32" s="250" t="s">
        <v>729</v>
      </c>
      <c r="R32" s="81"/>
    </row>
    <row r="33" spans="1:20" ht="15.75" customHeight="1">
      <c r="A33" s="1339"/>
      <c r="B33" s="1340"/>
      <c r="C33" s="1341"/>
      <c r="D33" s="1631"/>
      <c r="E33" s="1632"/>
      <c r="F33" s="1632"/>
      <c r="G33" s="1632"/>
      <c r="H33" s="1632"/>
      <c r="I33" s="1632"/>
      <c r="J33" s="1632"/>
      <c r="K33" s="1632"/>
      <c r="L33" s="1632"/>
      <c r="M33" s="1632"/>
      <c r="N33" s="1633"/>
      <c r="O33" s="1347"/>
      <c r="P33" s="1662"/>
      <c r="Q33" s="241" t="s">
        <v>180</v>
      </c>
      <c r="R33" s="81"/>
    </row>
    <row r="34" spans="1:20" ht="15.75" customHeight="1">
      <c r="A34" s="1339"/>
      <c r="B34" s="1340"/>
      <c r="C34" s="1341"/>
      <c r="D34" s="1631"/>
      <c r="E34" s="1632"/>
      <c r="F34" s="1632"/>
      <c r="G34" s="1632"/>
      <c r="H34" s="1632"/>
      <c r="I34" s="1632"/>
      <c r="J34" s="1632"/>
      <c r="K34" s="1632"/>
      <c r="L34" s="1632"/>
      <c r="M34" s="1632"/>
      <c r="N34" s="1633"/>
      <c r="O34" s="1347"/>
      <c r="P34" s="1662"/>
      <c r="Q34" s="250" t="s">
        <v>729</v>
      </c>
      <c r="R34" s="81"/>
    </row>
    <row r="35" spans="1:20" ht="15.75" customHeight="1">
      <c r="A35" s="1339"/>
      <c r="B35" s="1340"/>
      <c r="C35" s="1341"/>
      <c r="D35" s="1631"/>
      <c r="E35" s="1632"/>
      <c r="F35" s="1632"/>
      <c r="G35" s="1632"/>
      <c r="H35" s="1632"/>
      <c r="I35" s="1632"/>
      <c r="J35" s="1632"/>
      <c r="K35" s="1632"/>
      <c r="L35" s="1632"/>
      <c r="M35" s="1632"/>
      <c r="N35" s="1633"/>
      <c r="O35" s="1347"/>
      <c r="P35" s="1662"/>
      <c r="Q35" s="241" t="s">
        <v>180</v>
      </c>
      <c r="R35" s="81"/>
    </row>
    <row r="36" spans="1:20" ht="15.75" customHeight="1">
      <c r="A36" s="1339"/>
      <c r="B36" s="1340"/>
      <c r="C36" s="1341"/>
      <c r="D36" s="1631"/>
      <c r="E36" s="1632"/>
      <c r="F36" s="1632"/>
      <c r="G36" s="1632"/>
      <c r="H36" s="1632"/>
      <c r="I36" s="1632"/>
      <c r="J36" s="1632"/>
      <c r="K36" s="1632"/>
      <c r="L36" s="1632"/>
      <c r="M36" s="1632"/>
      <c r="N36" s="1633"/>
      <c r="O36" s="1347"/>
      <c r="P36" s="1662"/>
      <c r="Q36" s="250" t="s">
        <v>729</v>
      </c>
      <c r="R36" s="81"/>
      <c r="S36" s="157" t="s">
        <v>1124</v>
      </c>
      <c r="T36" s="155"/>
    </row>
    <row r="37" spans="1:20" ht="15.75" customHeight="1">
      <c r="A37" s="1339"/>
      <c r="B37" s="1340"/>
      <c r="C37" s="1341"/>
      <c r="D37" s="1631"/>
      <c r="E37" s="1632"/>
      <c r="F37" s="1632"/>
      <c r="G37" s="1632"/>
      <c r="H37" s="1632"/>
      <c r="I37" s="1632"/>
      <c r="J37" s="1632"/>
      <c r="K37" s="1632"/>
      <c r="L37" s="1632"/>
      <c r="M37" s="1632"/>
      <c r="N37" s="1633"/>
      <c r="O37" s="1347"/>
      <c r="P37" s="1662"/>
      <c r="Q37" s="241" t="s">
        <v>180</v>
      </c>
      <c r="R37" s="81"/>
      <c r="S37" s="157" t="s">
        <v>783</v>
      </c>
      <c r="T37" s="155">
        <f>COUNTA(O27:O38)</f>
        <v>0</v>
      </c>
    </row>
    <row r="38" spans="1:20" ht="15.75" customHeight="1">
      <c r="A38" s="1401"/>
      <c r="B38" s="1402"/>
      <c r="C38" s="1403"/>
      <c r="D38" s="1404"/>
      <c r="E38" s="1405"/>
      <c r="F38" s="1405"/>
      <c r="G38" s="1405"/>
      <c r="H38" s="1405"/>
      <c r="I38" s="1405"/>
      <c r="J38" s="1405"/>
      <c r="K38" s="1405"/>
      <c r="L38" s="1405"/>
      <c r="M38" s="1405"/>
      <c r="N38" s="1406"/>
      <c r="O38" s="1380"/>
      <c r="P38" s="1666"/>
      <c r="Q38" s="250" t="s">
        <v>729</v>
      </c>
      <c r="R38" s="81"/>
      <c r="S38" s="157" t="s">
        <v>1125</v>
      </c>
      <c r="T38" s="155" t="e">
        <f>ROUND(AVERAGE(O27:O38),1)</f>
        <v>#DIV/0!</v>
      </c>
    </row>
    <row r="39" spans="1:20" ht="15.75" customHeight="1">
      <c r="A39" s="405" t="s">
        <v>114</v>
      </c>
      <c r="B39" s="1667" t="s">
        <v>312</v>
      </c>
      <c r="C39" s="1667"/>
      <c r="D39" s="1667"/>
      <c r="E39" s="1667"/>
      <c r="F39" s="1667"/>
      <c r="G39" s="1667"/>
      <c r="H39" s="1667"/>
      <c r="I39" s="1667"/>
      <c r="J39" s="1667"/>
      <c r="K39" s="1667"/>
      <c r="L39" s="1667"/>
      <c r="M39" s="1667"/>
      <c r="N39" s="1667"/>
      <c r="O39" s="1667"/>
      <c r="P39" s="1667"/>
      <c r="Q39" s="1667"/>
      <c r="R39" s="81"/>
    </row>
    <row r="40" spans="1:20">
      <c r="A40" s="402"/>
      <c r="B40" s="403"/>
      <c r="C40" s="403"/>
      <c r="D40" s="403"/>
      <c r="E40" s="403"/>
      <c r="F40" s="403"/>
      <c r="G40" s="403"/>
      <c r="H40" s="403"/>
      <c r="I40" s="403"/>
      <c r="J40" s="403"/>
      <c r="K40" s="403"/>
      <c r="L40" s="403"/>
      <c r="M40" s="403"/>
      <c r="N40" s="403"/>
      <c r="O40" s="403"/>
      <c r="P40" s="403"/>
      <c r="Q40" s="403"/>
      <c r="R40" s="81"/>
    </row>
    <row r="41" spans="1:20">
      <c r="A41" s="246"/>
      <c r="B41" s="242"/>
      <c r="C41" s="167"/>
      <c r="D41" s="167"/>
      <c r="E41" s="167"/>
      <c r="F41" s="243"/>
      <c r="G41" s="243"/>
      <c r="H41" s="243"/>
      <c r="I41" s="243"/>
      <c r="J41" s="243"/>
      <c r="K41" s="108"/>
      <c r="L41" s="108"/>
      <c r="M41" s="108"/>
      <c r="N41" s="108"/>
      <c r="O41" s="108"/>
      <c r="P41" s="108"/>
      <c r="Q41" s="108"/>
      <c r="R41" s="81"/>
    </row>
    <row r="42" spans="1:20">
      <c r="A42" s="1270" t="s">
        <v>301</v>
      </c>
      <c r="B42" s="1302"/>
      <c r="C42" s="1302"/>
      <c r="D42" s="1302"/>
      <c r="E42" s="1271"/>
      <c r="F42" s="256" t="s">
        <v>805</v>
      </c>
      <c r="G42" s="1647" t="str">
        <f>IF(企業入力シート!C56="","",企業入力シート!C56)</f>
        <v/>
      </c>
      <c r="H42" s="1647"/>
      <c r="I42" s="1647"/>
      <c r="J42" s="1648"/>
      <c r="K42" s="117"/>
      <c r="R42" s="157"/>
    </row>
    <row r="43" spans="1:20" ht="15.75" customHeight="1">
      <c r="A43" s="1228" t="s">
        <v>166</v>
      </c>
      <c r="B43" s="1228"/>
      <c r="C43" s="1228"/>
      <c r="D43" s="1245" t="s">
        <v>310</v>
      </c>
      <c r="E43" s="1246"/>
      <c r="F43" s="1246"/>
      <c r="G43" s="1246"/>
      <c r="H43" s="1246"/>
      <c r="I43" s="1246"/>
      <c r="J43" s="1246"/>
      <c r="K43" s="1246"/>
      <c r="L43" s="1246"/>
      <c r="M43" s="1246"/>
      <c r="N43" s="1247"/>
      <c r="O43" s="1245" t="s">
        <v>307</v>
      </c>
      <c r="P43" s="1246"/>
      <c r="Q43" s="1247"/>
      <c r="R43" s="165"/>
    </row>
    <row r="44" spans="1:20" ht="15.75" customHeight="1">
      <c r="A44" s="1339"/>
      <c r="B44" s="1340"/>
      <c r="C44" s="1341"/>
      <c r="D44" s="1631"/>
      <c r="E44" s="1632"/>
      <c r="F44" s="1632"/>
      <c r="G44" s="1632"/>
      <c r="H44" s="1632"/>
      <c r="I44" s="1632"/>
      <c r="J44" s="1632"/>
      <c r="K44" s="1632"/>
      <c r="L44" s="1632"/>
      <c r="M44" s="1632"/>
      <c r="N44" s="1633"/>
      <c r="O44" s="1347"/>
      <c r="P44" s="1662"/>
      <c r="Q44" s="241" t="s">
        <v>180</v>
      </c>
      <c r="R44" s="155"/>
    </row>
    <row r="45" spans="1:20" ht="15.75" customHeight="1">
      <c r="A45" s="1339"/>
      <c r="B45" s="1340"/>
      <c r="C45" s="1341"/>
      <c r="D45" s="1631"/>
      <c r="E45" s="1632"/>
      <c r="F45" s="1632"/>
      <c r="G45" s="1632"/>
      <c r="H45" s="1632"/>
      <c r="I45" s="1632"/>
      <c r="J45" s="1632"/>
      <c r="K45" s="1632"/>
      <c r="L45" s="1632"/>
      <c r="M45" s="1632"/>
      <c r="N45" s="1633"/>
      <c r="O45" s="1347"/>
      <c r="P45" s="1662"/>
      <c r="Q45" s="250" t="s">
        <v>729</v>
      </c>
      <c r="R45" s="157"/>
    </row>
    <row r="46" spans="1:20" ht="15.75" customHeight="1">
      <c r="A46" s="1339"/>
      <c r="B46" s="1340"/>
      <c r="C46" s="1341"/>
      <c r="D46" s="1631"/>
      <c r="E46" s="1632"/>
      <c r="F46" s="1632"/>
      <c r="G46" s="1632"/>
      <c r="H46" s="1632"/>
      <c r="I46" s="1632"/>
      <c r="J46" s="1632"/>
      <c r="K46" s="1632"/>
      <c r="L46" s="1632"/>
      <c r="M46" s="1632"/>
      <c r="N46" s="1633"/>
      <c r="O46" s="1347"/>
      <c r="P46" s="1662"/>
      <c r="Q46" s="241" t="s">
        <v>180</v>
      </c>
      <c r="R46" s="157"/>
    </row>
    <row r="47" spans="1:20" ht="15.75" customHeight="1">
      <c r="A47" s="1339"/>
      <c r="B47" s="1340"/>
      <c r="C47" s="1341"/>
      <c r="D47" s="1631"/>
      <c r="E47" s="1632"/>
      <c r="F47" s="1632"/>
      <c r="G47" s="1632"/>
      <c r="H47" s="1632"/>
      <c r="I47" s="1632"/>
      <c r="J47" s="1632"/>
      <c r="K47" s="1632"/>
      <c r="L47" s="1632"/>
      <c r="M47" s="1632"/>
      <c r="N47" s="1633"/>
      <c r="O47" s="1347"/>
      <c r="P47" s="1662"/>
      <c r="Q47" s="250" t="s">
        <v>729</v>
      </c>
      <c r="R47" s="196"/>
    </row>
    <row r="48" spans="1:20" ht="15.75" customHeight="1">
      <c r="A48" s="1339"/>
      <c r="B48" s="1340"/>
      <c r="C48" s="1341"/>
      <c r="D48" s="1631"/>
      <c r="E48" s="1632"/>
      <c r="F48" s="1632"/>
      <c r="G48" s="1632"/>
      <c r="H48" s="1632"/>
      <c r="I48" s="1632"/>
      <c r="J48" s="1632"/>
      <c r="K48" s="1632"/>
      <c r="L48" s="1632"/>
      <c r="M48" s="1632"/>
      <c r="N48" s="1633"/>
      <c r="O48" s="1347"/>
      <c r="P48" s="1662"/>
      <c r="Q48" s="241" t="s">
        <v>180</v>
      </c>
      <c r="R48" s="196"/>
    </row>
    <row r="49" spans="1:20" ht="15.75" customHeight="1">
      <c r="A49" s="1339"/>
      <c r="B49" s="1340"/>
      <c r="C49" s="1341"/>
      <c r="D49" s="1631"/>
      <c r="E49" s="1632"/>
      <c r="F49" s="1632"/>
      <c r="G49" s="1632"/>
      <c r="H49" s="1632"/>
      <c r="I49" s="1632"/>
      <c r="J49" s="1632"/>
      <c r="K49" s="1632"/>
      <c r="L49" s="1632"/>
      <c r="M49" s="1632"/>
      <c r="N49" s="1633"/>
      <c r="O49" s="1347"/>
      <c r="P49" s="1662"/>
      <c r="Q49" s="250" t="s">
        <v>729</v>
      </c>
      <c r="R49" s="157"/>
    </row>
    <row r="50" spans="1:20" ht="15.75" customHeight="1">
      <c r="A50" s="1339"/>
      <c r="B50" s="1340"/>
      <c r="C50" s="1341"/>
      <c r="D50" s="1631"/>
      <c r="E50" s="1632"/>
      <c r="F50" s="1632"/>
      <c r="G50" s="1632"/>
      <c r="H50" s="1632"/>
      <c r="I50" s="1632"/>
      <c r="J50" s="1632"/>
      <c r="K50" s="1632"/>
      <c r="L50" s="1632"/>
      <c r="M50" s="1632"/>
      <c r="N50" s="1633"/>
      <c r="O50" s="1347"/>
      <c r="P50" s="1662"/>
      <c r="Q50" s="241" t="s">
        <v>180</v>
      </c>
      <c r="R50" s="165"/>
    </row>
    <row r="51" spans="1:20" ht="15.75" customHeight="1">
      <c r="A51" s="1339"/>
      <c r="B51" s="1340"/>
      <c r="C51" s="1341"/>
      <c r="D51" s="1631"/>
      <c r="E51" s="1632"/>
      <c r="F51" s="1632"/>
      <c r="G51" s="1632"/>
      <c r="H51" s="1632"/>
      <c r="I51" s="1632"/>
      <c r="J51" s="1632"/>
      <c r="K51" s="1632"/>
      <c r="L51" s="1632"/>
      <c r="M51" s="1632"/>
      <c r="N51" s="1633"/>
      <c r="O51" s="1347"/>
      <c r="P51" s="1662"/>
      <c r="Q51" s="250" t="s">
        <v>729</v>
      </c>
      <c r="R51" s="155"/>
    </row>
    <row r="52" spans="1:20" ht="15.75" customHeight="1">
      <c r="A52" s="1339"/>
      <c r="B52" s="1340"/>
      <c r="C52" s="1341"/>
      <c r="D52" s="1631"/>
      <c r="E52" s="1632"/>
      <c r="F52" s="1632"/>
      <c r="G52" s="1632"/>
      <c r="H52" s="1632"/>
      <c r="I52" s="1632"/>
      <c r="J52" s="1632"/>
      <c r="K52" s="1632"/>
      <c r="L52" s="1632"/>
      <c r="M52" s="1632"/>
      <c r="N52" s="1633"/>
      <c r="O52" s="1347"/>
      <c r="P52" s="1662"/>
      <c r="Q52" s="241" t="s">
        <v>180</v>
      </c>
      <c r="R52" s="157"/>
    </row>
    <row r="53" spans="1:20" ht="15.75" customHeight="1">
      <c r="A53" s="1339"/>
      <c r="B53" s="1340"/>
      <c r="C53" s="1341"/>
      <c r="D53" s="1631"/>
      <c r="E53" s="1632"/>
      <c r="F53" s="1632"/>
      <c r="G53" s="1632"/>
      <c r="H53" s="1632"/>
      <c r="I53" s="1632"/>
      <c r="J53" s="1632"/>
      <c r="K53" s="1632"/>
      <c r="L53" s="1632"/>
      <c r="M53" s="1632"/>
      <c r="N53" s="1633"/>
      <c r="O53" s="1347"/>
      <c r="P53" s="1662"/>
      <c r="Q53" s="250" t="s">
        <v>729</v>
      </c>
      <c r="R53" s="196"/>
      <c r="S53" s="157" t="s">
        <v>1124</v>
      </c>
      <c r="T53" s="155"/>
    </row>
    <row r="54" spans="1:20" ht="15.75" customHeight="1">
      <c r="A54" s="1339"/>
      <c r="B54" s="1340"/>
      <c r="C54" s="1341"/>
      <c r="D54" s="1631"/>
      <c r="E54" s="1632"/>
      <c r="F54" s="1632"/>
      <c r="G54" s="1632"/>
      <c r="H54" s="1632"/>
      <c r="I54" s="1632"/>
      <c r="J54" s="1632"/>
      <c r="K54" s="1632"/>
      <c r="L54" s="1632"/>
      <c r="M54" s="1632"/>
      <c r="N54" s="1633"/>
      <c r="O54" s="1347"/>
      <c r="P54" s="1662"/>
      <c r="Q54" s="241" t="s">
        <v>180</v>
      </c>
      <c r="R54" s="196"/>
      <c r="S54" s="157" t="s">
        <v>783</v>
      </c>
      <c r="T54" s="155">
        <f>COUNTA(O44:O55)</f>
        <v>0</v>
      </c>
    </row>
    <row r="55" spans="1:20" ht="15.75" customHeight="1">
      <c r="A55" s="1401"/>
      <c r="B55" s="1402"/>
      <c r="C55" s="1403"/>
      <c r="D55" s="1404"/>
      <c r="E55" s="1405"/>
      <c r="F55" s="1405"/>
      <c r="G55" s="1405"/>
      <c r="H55" s="1405"/>
      <c r="I55" s="1405"/>
      <c r="J55" s="1405"/>
      <c r="K55" s="1405"/>
      <c r="L55" s="1405"/>
      <c r="M55" s="1405"/>
      <c r="N55" s="1406"/>
      <c r="O55" s="1380"/>
      <c r="P55" s="1666"/>
      <c r="Q55" s="250" t="s">
        <v>729</v>
      </c>
      <c r="R55" s="157"/>
      <c r="S55" s="157" t="s">
        <v>1125</v>
      </c>
      <c r="T55" s="155" t="e">
        <f>ROUND(AVERAGE(O44:O55),1)</f>
        <v>#DIV/0!</v>
      </c>
    </row>
    <row r="56" spans="1:20" ht="15.75" customHeight="1">
      <c r="A56" s="405" t="s">
        <v>114</v>
      </c>
      <c r="B56" s="1667" t="s">
        <v>312</v>
      </c>
      <c r="C56" s="1667"/>
      <c r="D56" s="1667"/>
      <c r="E56" s="1667"/>
      <c r="F56" s="1667"/>
      <c r="G56" s="1667"/>
      <c r="H56" s="1667"/>
      <c r="I56" s="1667"/>
      <c r="J56" s="1667"/>
      <c r="K56" s="1667"/>
      <c r="L56" s="1667"/>
      <c r="M56" s="1667"/>
      <c r="N56" s="1667"/>
      <c r="O56" s="1667"/>
      <c r="P56" s="1667"/>
      <c r="Q56" s="1667"/>
      <c r="R56" s="196"/>
    </row>
    <row r="57" spans="1:20">
      <c r="A57" s="6"/>
      <c r="B57" s="155"/>
      <c r="C57" s="155"/>
      <c r="D57" s="155"/>
      <c r="E57" s="155"/>
      <c r="F57" s="155"/>
      <c r="G57" s="155"/>
      <c r="H57" s="155"/>
      <c r="I57" s="155"/>
      <c r="J57" s="155"/>
      <c r="K57" s="155"/>
      <c r="L57" s="155"/>
      <c r="M57" s="155"/>
      <c r="N57" s="155"/>
      <c r="O57" s="155"/>
      <c r="P57" s="155"/>
      <c r="Q57" s="155"/>
    </row>
    <row r="63" spans="1:20" ht="14">
      <c r="R63" s="142"/>
    </row>
  </sheetData>
  <mergeCells count="136">
    <mergeCell ref="A1:F1"/>
    <mergeCell ref="A2:E2"/>
    <mergeCell ref="K2:Q2"/>
    <mergeCell ref="A3:Q3"/>
    <mergeCell ref="D4:E4"/>
    <mergeCell ref="F4:Q4"/>
    <mergeCell ref="A12:C12"/>
    <mergeCell ref="D12:N12"/>
    <mergeCell ref="O12:P12"/>
    <mergeCell ref="A6:C6"/>
    <mergeCell ref="D6:H6"/>
    <mergeCell ref="I6:K6"/>
    <mergeCell ref="L6:Q6"/>
    <mergeCell ref="O10:P10"/>
    <mergeCell ref="A9:C9"/>
    <mergeCell ref="D9:N9"/>
    <mergeCell ref="O9:Q9"/>
    <mergeCell ref="O11:P11"/>
    <mergeCell ref="D18:N18"/>
    <mergeCell ref="O18:P18"/>
    <mergeCell ref="O19:P19"/>
    <mergeCell ref="A16:C16"/>
    <mergeCell ref="D16:N16"/>
    <mergeCell ref="A17:C17"/>
    <mergeCell ref="D17:N17"/>
    <mergeCell ref="O17:P17"/>
    <mergeCell ref="A8:E8"/>
    <mergeCell ref="G8:J8"/>
    <mergeCell ref="A10:C10"/>
    <mergeCell ref="D10:N10"/>
    <mergeCell ref="A15:C15"/>
    <mergeCell ref="D15:N15"/>
    <mergeCell ref="O15:P15"/>
    <mergeCell ref="O16:P16"/>
    <mergeCell ref="A13:C13"/>
    <mergeCell ref="D13:N13"/>
    <mergeCell ref="A14:C14"/>
    <mergeCell ref="D14:N14"/>
    <mergeCell ref="O14:P14"/>
    <mergeCell ref="O13:P13"/>
    <mergeCell ref="A11:C11"/>
    <mergeCell ref="D11:N11"/>
    <mergeCell ref="A31:C31"/>
    <mergeCell ref="D31:N31"/>
    <mergeCell ref="O31:P31"/>
    <mergeCell ref="A29:C29"/>
    <mergeCell ref="D29:N29"/>
    <mergeCell ref="O29:P29"/>
    <mergeCell ref="A30:C30"/>
    <mergeCell ref="D30:N30"/>
    <mergeCell ref="O30:P30"/>
    <mergeCell ref="A27:C27"/>
    <mergeCell ref="D27:N27"/>
    <mergeCell ref="O27:P27"/>
    <mergeCell ref="A28:C28"/>
    <mergeCell ref="D28:N28"/>
    <mergeCell ref="O28:P28"/>
    <mergeCell ref="A26:C26"/>
    <mergeCell ref="D26:N26"/>
    <mergeCell ref="A25:E25"/>
    <mergeCell ref="G25:J25"/>
    <mergeCell ref="A18:C18"/>
    <mergeCell ref="A38:C38"/>
    <mergeCell ref="D38:N38"/>
    <mergeCell ref="O38:P38"/>
    <mergeCell ref="A34:C34"/>
    <mergeCell ref="D34:N34"/>
    <mergeCell ref="O34:P34"/>
    <mergeCell ref="A35:C35"/>
    <mergeCell ref="D35:N35"/>
    <mergeCell ref="O35:P35"/>
    <mergeCell ref="A32:C32"/>
    <mergeCell ref="A21:C21"/>
    <mergeCell ref="D21:N21"/>
    <mergeCell ref="O21:P21"/>
    <mergeCell ref="A19:C19"/>
    <mergeCell ref="D19:N19"/>
    <mergeCell ref="A20:C20"/>
    <mergeCell ref="D20:N20"/>
    <mergeCell ref="O20:P20"/>
    <mergeCell ref="D32:N32"/>
    <mergeCell ref="O32:P32"/>
    <mergeCell ref="B22:Q22"/>
    <mergeCell ref="O33:P33"/>
    <mergeCell ref="O26:Q26"/>
    <mergeCell ref="A33:C33"/>
    <mergeCell ref="D33:N33"/>
    <mergeCell ref="A55:C55"/>
    <mergeCell ref="D55:N55"/>
    <mergeCell ref="O55:P55"/>
    <mergeCell ref="B56:Q56"/>
    <mergeCell ref="A53:C53"/>
    <mergeCell ref="D53:N53"/>
    <mergeCell ref="O53:P53"/>
    <mergeCell ref="A54:C54"/>
    <mergeCell ref="B39:Q39"/>
    <mergeCell ref="A50:C50"/>
    <mergeCell ref="D50:N50"/>
    <mergeCell ref="O50:P50"/>
    <mergeCell ref="D54:N54"/>
    <mergeCell ref="O54:P54"/>
    <mergeCell ref="A51:C51"/>
    <mergeCell ref="D51:N51"/>
    <mergeCell ref="O51:P51"/>
    <mergeCell ref="A52:C52"/>
    <mergeCell ref="D52:N52"/>
    <mergeCell ref="O52:P52"/>
    <mergeCell ref="A47:C47"/>
    <mergeCell ref="D47:N47"/>
    <mergeCell ref="A36:C36"/>
    <mergeCell ref="D36:N36"/>
    <mergeCell ref="O36:P36"/>
    <mergeCell ref="A37:C37"/>
    <mergeCell ref="D37:N37"/>
    <mergeCell ref="O37:P37"/>
    <mergeCell ref="A42:E42"/>
    <mergeCell ref="G42:J42"/>
    <mergeCell ref="O47:P47"/>
    <mergeCell ref="A43:C43"/>
    <mergeCell ref="D43:N43"/>
    <mergeCell ref="O43:Q43"/>
    <mergeCell ref="A44:C44"/>
    <mergeCell ref="D44:N44"/>
    <mergeCell ref="O44:P44"/>
    <mergeCell ref="A45:C45"/>
    <mergeCell ref="D48:N48"/>
    <mergeCell ref="O48:P48"/>
    <mergeCell ref="A49:C49"/>
    <mergeCell ref="D49:N49"/>
    <mergeCell ref="O49:P49"/>
    <mergeCell ref="D45:N45"/>
    <mergeCell ref="O45:P45"/>
    <mergeCell ref="A46:C46"/>
    <mergeCell ref="D46:N46"/>
    <mergeCell ref="O46:P46"/>
    <mergeCell ref="A48:C48"/>
  </mergeCells>
  <phoneticPr fontId="2"/>
  <printOptions horizontalCentered="1"/>
  <pageMargins left="0.70866141732283472" right="0.70866141732283472" top="0.74803149606299213" bottom="0.55118110236220474" header="0.31496062992125984" footer="0.31496062992125984"/>
  <pageSetup paperSize="9" scale="93" orientation="portrait" blackAndWhite="1"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1">
    <tabColor theme="8"/>
    <pageSetUpPr fitToPage="1"/>
  </sheetPr>
  <dimension ref="A1:T39"/>
  <sheetViews>
    <sheetView view="pageBreakPreview" zoomScaleNormal="100" zoomScaleSheetLayoutView="100" workbookViewId="0">
      <selection activeCell="C6" sqref="C6"/>
    </sheetView>
  </sheetViews>
  <sheetFormatPr defaultColWidth="9" defaultRowHeight="13"/>
  <cols>
    <col min="1" max="1" width="5.6328125" style="3" customWidth="1"/>
    <col min="2" max="18" width="5.08984375" style="3" customWidth="1"/>
    <col min="19" max="16384" width="9" style="3"/>
  </cols>
  <sheetData>
    <row r="1" spans="1:20" ht="15.75" customHeight="1">
      <c r="A1" s="943" t="e">
        <f>CONCATENATE("（様式-",INDEX(発注者入力シート!$B$36:$G$45,MATCH(発注者入力シート!N6,発注者入力シート!$C$36:$C$45,0),4),"）")</f>
        <v>#N/A</v>
      </c>
      <c r="B1" s="943"/>
      <c r="C1" s="943"/>
      <c r="D1" s="943"/>
      <c r="E1" s="943"/>
      <c r="F1" s="943"/>
      <c r="G1" s="943"/>
      <c r="S1" s="3" t="s">
        <v>429</v>
      </c>
    </row>
    <row r="2" spans="1:20" ht="15.75" customHeight="1">
      <c r="A2" s="943" t="e">
        <f>CONCATENATE("評価項目",INDEX(発注者入力シート!$B$36:$G$45,MATCH(発注者入力シート!N6,発注者入力シート!$C$36:$C$45,0),5),"-",INDEX(発注者入力シート!$B$36:$G$45,MATCH(発注者入力シート!N6,発注者入力シート!$C$36:$C$45,0),6))</f>
        <v>#N/A</v>
      </c>
      <c r="B2" s="943"/>
      <c r="C2" s="943"/>
      <c r="D2" s="943"/>
      <c r="E2" s="943"/>
      <c r="F2" s="943"/>
      <c r="S2" s="3" t="s">
        <v>430</v>
      </c>
    </row>
    <row r="3" spans="1:20" ht="15.75" customHeight="1">
      <c r="S3" s="107"/>
      <c r="T3" s="3" t="s">
        <v>441</v>
      </c>
    </row>
    <row r="4" spans="1:20" ht="15.75" customHeight="1">
      <c r="A4" s="1206" t="s">
        <v>624</v>
      </c>
      <c r="B4" s="1206"/>
      <c r="C4" s="1206"/>
      <c r="D4" s="1206"/>
      <c r="E4" s="1206"/>
      <c r="F4" s="1206"/>
      <c r="G4" s="1206"/>
      <c r="H4" s="1206"/>
      <c r="I4" s="1206"/>
      <c r="J4" s="1206"/>
      <c r="K4" s="1206"/>
      <c r="L4" s="1206"/>
      <c r="M4" s="1206"/>
      <c r="N4" s="1206"/>
      <c r="O4" s="1206"/>
      <c r="P4" s="1206"/>
      <c r="Q4" s="1206"/>
      <c r="R4" s="142"/>
      <c r="S4" s="102"/>
      <c r="T4" s="3" t="s">
        <v>547</v>
      </c>
    </row>
    <row r="5" spans="1:20" ht="15.75" customHeight="1">
      <c r="A5" s="142"/>
      <c r="B5" s="142"/>
      <c r="C5" s="142"/>
      <c r="H5" s="142"/>
      <c r="I5" s="142"/>
      <c r="J5" s="142"/>
      <c r="K5" s="142"/>
      <c r="L5" s="142"/>
      <c r="M5" s="142"/>
      <c r="N5" s="142"/>
      <c r="O5" s="142"/>
      <c r="P5" s="142"/>
      <c r="Q5" s="142"/>
      <c r="R5" s="142"/>
    </row>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S7" s="104"/>
      <c r="T7" s="3" t="s">
        <v>434</v>
      </c>
    </row>
    <row r="8" spans="1:20" ht="15.75" customHeight="1">
      <c r="A8" s="259" t="s">
        <v>221</v>
      </c>
      <c r="B8" s="1584" t="s">
        <v>1816</v>
      </c>
      <c r="C8" s="1584"/>
      <c r="D8" s="1584"/>
      <c r="E8" s="1584"/>
      <c r="F8" s="1584"/>
      <c r="G8" s="1584"/>
      <c r="H8" s="1584"/>
      <c r="I8" s="1584"/>
      <c r="J8" s="1584"/>
      <c r="K8" s="1584"/>
      <c r="L8" s="1584"/>
      <c r="M8" s="1584"/>
      <c r="N8" s="1584"/>
      <c r="O8" s="1584"/>
      <c r="P8" s="1584"/>
      <c r="Q8" s="1584"/>
      <c r="R8" s="2"/>
      <c r="S8" s="105"/>
      <c r="T8" s="3" t="s">
        <v>432</v>
      </c>
    </row>
    <row r="9" spans="1:20" ht="15.75" customHeight="1">
      <c r="B9" s="2"/>
      <c r="C9" s="2"/>
      <c r="D9" s="2"/>
      <c r="E9" s="2"/>
      <c r="F9" s="2"/>
      <c r="G9" s="2"/>
      <c r="H9" s="2"/>
      <c r="I9" s="2"/>
      <c r="J9" s="2"/>
      <c r="K9" s="2"/>
      <c r="L9" s="2"/>
      <c r="M9" s="2"/>
      <c r="N9" s="2"/>
      <c r="O9" s="2"/>
      <c r="P9" s="2"/>
      <c r="Q9" s="2"/>
      <c r="R9" s="81"/>
    </row>
    <row r="10" spans="1:20" ht="15.75" customHeight="1">
      <c r="A10" s="1217" t="s">
        <v>1706</v>
      </c>
      <c r="B10" s="1682"/>
      <c r="C10" s="1682"/>
      <c r="D10" s="1682"/>
      <c r="E10" s="1682"/>
      <c r="F10" s="1218"/>
      <c r="G10" s="1380"/>
      <c r="H10" s="1381"/>
      <c r="I10" s="1381"/>
      <c r="J10" s="1381"/>
      <c r="K10" s="1381"/>
      <c r="L10" s="1518"/>
      <c r="M10" s="2"/>
      <c r="N10" s="2"/>
      <c r="O10" s="2"/>
      <c r="P10" s="2"/>
      <c r="Q10" s="2"/>
      <c r="R10" s="81"/>
      <c r="S10" s="109" t="s">
        <v>435</v>
      </c>
    </row>
    <row r="11" spans="1:20" ht="15.75" customHeight="1">
      <c r="A11" s="1217" t="s">
        <v>1817</v>
      </c>
      <c r="B11" s="1682"/>
      <c r="C11" s="1682"/>
      <c r="D11" s="1682"/>
      <c r="E11" s="1682"/>
      <c r="F11" s="1218"/>
      <c r="G11" s="1380"/>
      <c r="H11" s="1381"/>
      <c r="I11" s="1381"/>
      <c r="J11" s="1381"/>
      <c r="K11" s="1381"/>
      <c r="L11" s="1518"/>
      <c r="M11" s="2"/>
      <c r="N11" s="2"/>
      <c r="O11" s="2"/>
      <c r="P11" s="2"/>
      <c r="Q11" s="2"/>
      <c r="R11" s="196"/>
      <c r="S11" s="109" t="s">
        <v>436</v>
      </c>
    </row>
    <row r="12" spans="1:20" ht="15.75" customHeight="1">
      <c r="A12" s="199"/>
      <c r="B12" s="199"/>
      <c r="C12" s="199"/>
      <c r="D12" s="199"/>
      <c r="E12" s="199"/>
      <c r="F12" s="199"/>
      <c r="G12" s="81"/>
      <c r="H12" s="81"/>
      <c r="I12" s="81"/>
      <c r="J12" s="81"/>
      <c r="K12" s="81"/>
      <c r="L12" s="81"/>
      <c r="M12" s="2"/>
      <c r="N12" s="2"/>
      <c r="O12" s="2"/>
      <c r="P12" s="2"/>
      <c r="Q12" s="2"/>
      <c r="R12" s="196"/>
      <c r="S12" s="109" t="s">
        <v>961</v>
      </c>
    </row>
    <row r="13" spans="1:20" s="155" customFormat="1">
      <c r="A13" s="154" t="s">
        <v>1003</v>
      </c>
      <c r="B13" s="1427" t="s">
        <v>990</v>
      </c>
      <c r="C13" s="1427"/>
      <c r="D13" s="1427"/>
      <c r="E13" s="1427"/>
      <c r="F13" s="1427"/>
      <c r="G13" s="1427"/>
      <c r="H13" s="1427"/>
      <c r="I13" s="1427"/>
      <c r="J13" s="1427"/>
      <c r="K13" s="1427"/>
      <c r="L13" s="1427"/>
      <c r="M13" s="1427"/>
      <c r="N13" s="1427"/>
      <c r="O13" s="1427"/>
      <c r="P13" s="1427"/>
      <c r="Q13" s="1427"/>
      <c r="R13" s="165"/>
    </row>
    <row r="14" spans="1:20" s="155" customFormat="1" ht="13.5" customHeight="1">
      <c r="A14" s="154" t="s">
        <v>109</v>
      </c>
      <c r="B14" s="1304" t="s">
        <v>1619</v>
      </c>
      <c r="C14" s="1681"/>
      <c r="D14" s="1681"/>
      <c r="E14" s="1681"/>
      <c r="F14" s="1681"/>
      <c r="G14" s="1681"/>
      <c r="H14" s="1681"/>
      <c r="I14" s="1681"/>
      <c r="J14" s="1681"/>
      <c r="K14" s="1681"/>
      <c r="L14" s="1681"/>
      <c r="M14" s="1681"/>
      <c r="N14" s="1681"/>
      <c r="O14" s="1681"/>
      <c r="P14" s="1681"/>
      <c r="Q14" s="1681"/>
      <c r="R14" s="165"/>
    </row>
    <row r="15" spans="1:20" s="155" customFormat="1" ht="13.5" customHeight="1">
      <c r="A15" s="154"/>
      <c r="B15" s="1304"/>
      <c r="C15" s="1681"/>
      <c r="D15" s="1681"/>
      <c r="E15" s="1681"/>
      <c r="F15" s="1681"/>
      <c r="G15" s="1681"/>
      <c r="H15" s="1681"/>
      <c r="I15" s="1681"/>
      <c r="J15" s="1681"/>
      <c r="K15" s="1681"/>
      <c r="L15" s="1681"/>
      <c r="M15" s="1681"/>
      <c r="N15" s="1681"/>
      <c r="O15" s="1681"/>
      <c r="P15" s="1681"/>
      <c r="Q15" s="1681"/>
      <c r="R15" s="165"/>
    </row>
    <row r="16" spans="1:20" s="155" customFormat="1" ht="13.5" customHeight="1">
      <c r="A16" s="154"/>
      <c r="B16" s="1681"/>
      <c r="C16" s="1681"/>
      <c r="D16" s="1681"/>
      <c r="E16" s="1681"/>
      <c r="F16" s="1681"/>
      <c r="G16" s="1681"/>
      <c r="H16" s="1681"/>
      <c r="I16" s="1681"/>
      <c r="J16" s="1681"/>
      <c r="K16" s="1681"/>
      <c r="L16" s="1681"/>
      <c r="M16" s="1681"/>
      <c r="N16" s="1681"/>
      <c r="O16" s="1681"/>
      <c r="P16" s="1681"/>
      <c r="Q16" s="1681"/>
      <c r="R16" s="165"/>
    </row>
    <row r="17" spans="1:18" s="155" customFormat="1">
      <c r="A17" s="154"/>
      <c r="B17" s="1009"/>
      <c r="C17" s="1009"/>
      <c r="D17" s="1009"/>
      <c r="E17" s="1009"/>
      <c r="F17" s="1009"/>
      <c r="G17" s="1009"/>
      <c r="H17" s="1009"/>
      <c r="I17" s="1009"/>
      <c r="J17" s="1009"/>
      <c r="K17" s="1009"/>
      <c r="L17" s="1009"/>
      <c r="M17" s="1009"/>
      <c r="N17" s="1009"/>
      <c r="O17" s="1009"/>
      <c r="P17" s="1009"/>
      <c r="Q17" s="1009"/>
    </row>
    <row r="18" spans="1:18" s="155" customFormat="1" ht="13.5" customHeight="1">
      <c r="A18" s="154" t="s">
        <v>1567</v>
      </c>
      <c r="B18" s="1304" t="s">
        <v>1620</v>
      </c>
      <c r="C18" s="1681"/>
      <c r="D18" s="1681"/>
      <c r="E18" s="1681"/>
      <c r="F18" s="1681"/>
      <c r="G18" s="1681"/>
      <c r="H18" s="1681"/>
      <c r="I18" s="1681"/>
      <c r="J18" s="1681"/>
      <c r="K18" s="1681"/>
      <c r="L18" s="1681"/>
      <c r="M18" s="1681"/>
      <c r="N18" s="1681"/>
      <c r="O18" s="1681"/>
      <c r="P18" s="1681"/>
      <c r="Q18" s="1681"/>
    </row>
    <row r="19" spans="1:18" s="155" customFormat="1">
      <c r="A19" s="3"/>
      <c r="B19" s="1681"/>
      <c r="C19" s="1681"/>
      <c r="D19" s="1681"/>
      <c r="E19" s="1681"/>
      <c r="F19" s="1681"/>
      <c r="G19" s="1681"/>
      <c r="H19" s="1681"/>
      <c r="I19" s="1681"/>
      <c r="J19" s="1681"/>
      <c r="K19" s="1681"/>
      <c r="L19" s="1681"/>
      <c r="M19" s="1681"/>
      <c r="N19" s="1681"/>
      <c r="O19" s="1681"/>
      <c r="P19" s="1681"/>
      <c r="Q19" s="1681"/>
    </row>
    <row r="20" spans="1:18" s="155" customFormat="1">
      <c r="A20" s="154"/>
      <c r="B20" s="165"/>
      <c r="C20" s="165"/>
      <c r="D20" s="165"/>
      <c r="E20" s="165"/>
      <c r="F20" s="165"/>
      <c r="G20" s="165"/>
      <c r="H20" s="165"/>
      <c r="I20" s="165"/>
      <c r="J20" s="165"/>
      <c r="K20" s="165"/>
      <c r="L20" s="165"/>
      <c r="M20" s="165"/>
      <c r="N20" s="165"/>
      <c r="O20" s="165"/>
      <c r="P20" s="165"/>
      <c r="Q20" s="165"/>
    </row>
    <row r="21" spans="1:18" s="155" customFormat="1">
      <c r="A21" s="154"/>
      <c r="B21" s="165"/>
      <c r="C21" s="165"/>
      <c r="D21" s="165"/>
      <c r="E21" s="165"/>
      <c r="F21" s="165"/>
      <c r="G21" s="165"/>
      <c r="H21" s="165"/>
      <c r="I21" s="165"/>
      <c r="J21" s="165"/>
      <c r="K21" s="165"/>
      <c r="L21" s="165"/>
      <c r="M21" s="165"/>
      <c r="N21" s="165"/>
      <c r="O21" s="165"/>
      <c r="P21" s="165"/>
      <c r="Q21" s="165"/>
    </row>
    <row r="22" spans="1:18" ht="15.75" customHeight="1">
      <c r="A22" s="6"/>
    </row>
    <row r="23" spans="1:18" ht="15.75" customHeight="1">
      <c r="R23" s="2"/>
    </row>
    <row r="24" spans="1:18" ht="15.75" customHeight="1"/>
    <row r="25" spans="1:18" ht="15.75" customHeight="1"/>
    <row r="26" spans="1:18" ht="15.75" customHeight="1">
      <c r="R26" s="108"/>
    </row>
    <row r="27" spans="1:18" ht="15.75" customHeight="1">
      <c r="A27" s="1680"/>
      <c r="B27" s="1680"/>
      <c r="C27" s="1680"/>
      <c r="D27" s="1680"/>
      <c r="E27" s="1680"/>
      <c r="F27" s="939"/>
      <c r="G27" s="939"/>
      <c r="H27" s="939"/>
      <c r="I27" s="939"/>
      <c r="J27" s="939"/>
      <c r="K27" s="939"/>
      <c r="L27" s="939"/>
      <c r="M27" s="939"/>
      <c r="N27" s="939"/>
      <c r="O27" s="939"/>
      <c r="P27" s="939"/>
      <c r="Q27" s="939"/>
    </row>
    <row r="28" spans="1:18" ht="15.75" customHeight="1">
      <c r="A28" s="339"/>
      <c r="B28" s="339"/>
      <c r="C28" s="339"/>
      <c r="D28" s="339"/>
      <c r="E28" s="339"/>
    </row>
    <row r="29" spans="1:18" ht="15.75" customHeight="1"/>
    <row r="30" spans="1:18">
      <c r="A30" s="1224"/>
      <c r="B30" s="1224"/>
      <c r="C30" s="1224"/>
      <c r="D30" s="1224"/>
      <c r="E30" s="1224"/>
      <c r="F30" s="1224"/>
      <c r="G30" s="1224"/>
      <c r="H30" s="1224"/>
      <c r="I30" s="1224"/>
      <c r="J30" s="1224"/>
      <c r="K30" s="1224"/>
      <c r="L30" s="1224"/>
      <c r="M30" s="1224"/>
      <c r="N30" s="1224"/>
      <c r="O30" s="1224"/>
      <c r="P30" s="1224"/>
      <c r="Q30" s="1224"/>
    </row>
    <row r="31" spans="1:18">
      <c r="A31" s="1224"/>
      <c r="B31" s="1224"/>
      <c r="C31" s="1224"/>
      <c r="D31" s="1224"/>
      <c r="E31" s="1224"/>
      <c r="F31" s="1224"/>
      <c r="G31" s="1224"/>
      <c r="H31" s="1224"/>
      <c r="I31" s="1224"/>
      <c r="J31" s="1224"/>
      <c r="K31" s="1224"/>
      <c r="L31" s="1224"/>
      <c r="M31" s="1224"/>
      <c r="N31" s="1224"/>
      <c r="O31" s="1224"/>
      <c r="P31" s="1224"/>
      <c r="Q31" s="1224"/>
    </row>
    <row r="32" spans="1:18" ht="15.75" customHeight="1"/>
    <row r="33" spans="14:15" ht="15.75" customHeight="1">
      <c r="N33" s="936"/>
      <c r="O33" s="936"/>
    </row>
    <row r="34" spans="14:15" ht="15.75" customHeight="1"/>
    <row r="35" spans="14:15" ht="15.75" customHeight="1"/>
    <row r="36" spans="14:15" ht="15.75" customHeight="1"/>
    <row r="37" spans="14:15" ht="15.75" customHeight="1"/>
    <row r="38" spans="14:15" ht="15.75" customHeight="1"/>
    <row r="39" spans="14:15" ht="15.75" customHeight="1"/>
  </sheetData>
  <mergeCells count="17">
    <mergeCell ref="B14:Q17"/>
    <mergeCell ref="B13:Q13"/>
    <mergeCell ref="A1:G1"/>
    <mergeCell ref="A2:F2"/>
    <mergeCell ref="A4:Q4"/>
    <mergeCell ref="B8:Q8"/>
    <mergeCell ref="D6:E6"/>
    <mergeCell ref="F6:Q6"/>
    <mergeCell ref="A10:F10"/>
    <mergeCell ref="G10:L10"/>
    <mergeCell ref="A11:F11"/>
    <mergeCell ref="G11:L11"/>
    <mergeCell ref="N33:O33"/>
    <mergeCell ref="F27:Q27"/>
    <mergeCell ref="A30:Q31"/>
    <mergeCell ref="A27:E27"/>
    <mergeCell ref="B18:Q19"/>
  </mergeCells>
  <phoneticPr fontId="2"/>
  <dataValidations count="1">
    <dataValidation type="list" showInputMessage="1" showErrorMessage="1" sqref="G10:G11" xr:uid="{00000000-0002-0000-24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2">
    <tabColor theme="8"/>
    <pageSetUpPr fitToPage="1"/>
  </sheetPr>
  <dimension ref="A1:T57"/>
  <sheetViews>
    <sheetView view="pageBreakPreview" zoomScaleNormal="100" zoomScaleSheetLayoutView="100" workbookViewId="0">
      <selection activeCell="C6" sqref="C6"/>
    </sheetView>
  </sheetViews>
  <sheetFormatPr defaultColWidth="9" defaultRowHeight="13"/>
  <cols>
    <col min="1" max="1" width="5.6328125" style="3" customWidth="1"/>
    <col min="2" max="18" width="5.08984375" style="3" customWidth="1"/>
    <col min="19" max="16384" width="9" style="3"/>
  </cols>
  <sheetData>
    <row r="1" spans="1:20" ht="15.75" customHeight="1">
      <c r="A1" s="943" t="e">
        <f>CONCATENATE("（様式-",INDEX(発注者入力シート!$B$36:$G$45,MATCH(発注者入力シート!N7,発注者入力シート!$C$36:$C$45,0),4),"）")</f>
        <v>#N/A</v>
      </c>
      <c r="B1" s="943"/>
      <c r="C1" s="943"/>
      <c r="D1" s="943"/>
      <c r="E1" s="943"/>
      <c r="F1" s="943"/>
      <c r="S1" s="3" t="s">
        <v>429</v>
      </c>
    </row>
    <row r="2" spans="1:20" ht="15.75" customHeight="1">
      <c r="A2" s="943" t="e">
        <f>CONCATENATE("評価項目",INDEX(発注者入力シート!$B$36:$G$45,MATCH(発注者入力シート!N7,発注者入力シート!$C$36:$C$45,0),5),"-",INDEX(発注者入力シート!$B$36:$G$45,MATCH(発注者入力シート!N7,発注者入力シート!$C$36:$C$45,0),6))</f>
        <v>#N/A</v>
      </c>
      <c r="B2" s="943"/>
      <c r="C2" s="943"/>
      <c r="D2" s="943"/>
      <c r="E2" s="943"/>
      <c r="S2" s="3" t="s">
        <v>430</v>
      </c>
    </row>
    <row r="3" spans="1:20" ht="15.75" customHeight="1">
      <c r="S3" s="107"/>
      <c r="T3" s="3" t="s">
        <v>441</v>
      </c>
    </row>
    <row r="4" spans="1:20" ht="15.75" customHeight="1">
      <c r="A4" s="1206" t="s">
        <v>829</v>
      </c>
      <c r="B4" s="1206"/>
      <c r="C4" s="1206"/>
      <c r="D4" s="1206"/>
      <c r="E4" s="1206"/>
      <c r="F4" s="1206"/>
      <c r="G4" s="1206"/>
      <c r="H4" s="1206"/>
      <c r="I4" s="1206"/>
      <c r="J4" s="1206"/>
      <c r="K4" s="1206"/>
      <c r="L4" s="1206"/>
      <c r="M4" s="1206"/>
      <c r="N4" s="1206"/>
      <c r="O4" s="1206"/>
      <c r="P4" s="1206"/>
      <c r="Q4" s="1206"/>
      <c r="R4" s="142"/>
      <c r="S4" s="102"/>
      <c r="T4" s="3" t="s">
        <v>547</v>
      </c>
    </row>
    <row r="5" spans="1:20" ht="15.75" customHeight="1"/>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H7" s="6"/>
      <c r="I7" s="6"/>
      <c r="J7" s="6"/>
      <c r="K7" s="2"/>
      <c r="L7" s="2"/>
      <c r="M7" s="2"/>
      <c r="N7" s="2"/>
      <c r="O7" s="2"/>
      <c r="P7" s="2"/>
      <c r="Q7" s="2"/>
      <c r="R7" s="2"/>
      <c r="S7" s="104"/>
      <c r="T7" s="3" t="s">
        <v>434</v>
      </c>
    </row>
    <row r="8" spans="1:20" ht="15.75" customHeight="1">
      <c r="H8" s="6"/>
      <c r="I8" s="6"/>
      <c r="J8" s="6"/>
      <c r="K8" s="2"/>
      <c r="L8" s="2"/>
      <c r="M8" s="2"/>
      <c r="N8" s="2"/>
      <c r="O8" s="2"/>
      <c r="P8" s="2"/>
      <c r="Q8" s="2"/>
      <c r="S8" s="105"/>
      <c r="T8" s="3" t="s">
        <v>432</v>
      </c>
    </row>
    <row r="9" spans="1:20" ht="15.75" customHeight="1">
      <c r="A9" s="3" t="s">
        <v>830</v>
      </c>
      <c r="J9" s="6"/>
      <c r="K9" s="2"/>
      <c r="L9" s="2"/>
      <c r="M9" s="2"/>
      <c r="N9" s="2"/>
      <c r="O9" s="2"/>
      <c r="P9" s="2"/>
      <c r="Q9" s="2"/>
      <c r="R9" s="81"/>
    </row>
    <row r="10" spans="1:20">
      <c r="A10" s="259" t="s">
        <v>126</v>
      </c>
      <c r="B10" s="1683" t="str">
        <f>CONCATENATE("入札公告日前日時点（令和",(YEAR(発注者入力シート!H7)-2018),"年",MONTH(発注者入力シート!H7),"月",DAY(発注者入力シート!H7),"日時点）での事業継続計画（BCP）の認定状況")</f>
        <v>入札公告日前日時点（令和8年9月24日時点）での事業継続計画（BCP）の認定状況</v>
      </c>
      <c r="C10" s="1683"/>
      <c r="D10" s="1683"/>
      <c r="E10" s="1683"/>
      <c r="F10" s="1683"/>
      <c r="G10" s="1683"/>
      <c r="H10" s="1683"/>
      <c r="I10" s="1683"/>
      <c r="J10" s="1683"/>
      <c r="K10" s="1683"/>
      <c r="L10" s="1683"/>
      <c r="M10" s="1683"/>
      <c r="N10" s="1683"/>
      <c r="O10" s="1683"/>
      <c r="P10" s="1683"/>
      <c r="Q10" s="1683"/>
      <c r="R10" s="204"/>
      <c r="S10" s="109" t="s">
        <v>435</v>
      </c>
    </row>
    <row r="11" spans="1:20" ht="15.75" customHeight="1">
      <c r="A11" s="155"/>
      <c r="B11" s="341"/>
      <c r="C11" s="341"/>
      <c r="D11" s="341"/>
      <c r="E11" s="341"/>
      <c r="F11" s="341"/>
      <c r="G11" s="341"/>
      <c r="H11" s="341"/>
      <c r="I11" s="341"/>
      <c r="J11" s="341"/>
      <c r="K11" s="341"/>
      <c r="L11" s="341"/>
      <c r="M11" s="157"/>
      <c r="N11" s="157"/>
      <c r="O11" s="157"/>
      <c r="P11" s="157"/>
      <c r="Q11" s="157"/>
      <c r="S11" s="109" t="s">
        <v>436</v>
      </c>
    </row>
    <row r="12" spans="1:20" ht="15.75" customHeight="1">
      <c r="A12" s="1228" t="s">
        <v>558</v>
      </c>
      <c r="B12" s="1228"/>
      <c r="C12" s="1228"/>
      <c r="D12" s="1228"/>
      <c r="E12" s="1228" t="s">
        <v>559</v>
      </c>
      <c r="F12" s="1228"/>
      <c r="G12" s="1228"/>
      <c r="H12" s="1228"/>
      <c r="I12" s="1228" t="s">
        <v>560</v>
      </c>
      <c r="J12" s="1228"/>
      <c r="K12" s="1228"/>
      <c r="L12" s="1228"/>
      <c r="M12" s="117"/>
      <c r="S12" s="109" t="s">
        <v>961</v>
      </c>
    </row>
    <row r="13" spans="1:20" ht="15.75" customHeight="1">
      <c r="A13" s="1684"/>
      <c r="B13" s="1684"/>
      <c r="C13" s="1684"/>
      <c r="D13" s="1684"/>
      <c r="E13" s="1685"/>
      <c r="F13" s="1685"/>
      <c r="G13" s="1685"/>
      <c r="H13" s="1685"/>
      <c r="I13" s="1685"/>
      <c r="J13" s="1685"/>
      <c r="K13" s="1685"/>
      <c r="L13" s="1685"/>
      <c r="M13" s="342"/>
      <c r="N13" s="230"/>
      <c r="O13" s="230"/>
      <c r="P13" s="230"/>
      <c r="Q13" s="230"/>
    </row>
    <row r="14" spans="1:20" ht="15.75" customHeight="1">
      <c r="A14" s="259" t="s">
        <v>308</v>
      </c>
      <c r="B14" s="155" t="s">
        <v>815</v>
      </c>
    </row>
    <row r="15" spans="1:20" ht="15.75" customHeight="1">
      <c r="A15" s="6"/>
    </row>
    <row r="16" spans="1:20" ht="15.75" customHeight="1">
      <c r="A16" s="6"/>
    </row>
    <row r="17" spans="1:17" ht="15.75" customHeight="1">
      <c r="A17" s="3" t="s">
        <v>831</v>
      </c>
    </row>
    <row r="18" spans="1:17" ht="15.75" customHeight="1">
      <c r="A18" s="259" t="s">
        <v>126</v>
      </c>
      <c r="B18" s="1584" t="s">
        <v>1818</v>
      </c>
      <c r="C18" s="1584"/>
      <c r="D18" s="1584"/>
      <c r="E18" s="1584"/>
      <c r="F18" s="1584"/>
      <c r="G18" s="1584"/>
      <c r="H18" s="1584"/>
      <c r="I18" s="1584"/>
      <c r="J18" s="1584"/>
      <c r="K18" s="1584"/>
      <c r="L18" s="1584"/>
      <c r="M18" s="1584"/>
      <c r="N18" s="1584"/>
      <c r="O18" s="1584"/>
      <c r="P18" s="1584"/>
      <c r="Q18" s="1584"/>
    </row>
    <row r="19" spans="1:17" ht="15.75" customHeight="1">
      <c r="B19" s="2"/>
      <c r="C19" s="2"/>
      <c r="D19" s="2"/>
      <c r="E19" s="2"/>
      <c r="F19" s="2"/>
      <c r="G19" s="2"/>
      <c r="H19" s="2"/>
      <c r="I19" s="2"/>
      <c r="J19" s="2"/>
      <c r="K19" s="2"/>
      <c r="L19" s="2"/>
      <c r="M19" s="2"/>
      <c r="N19" s="2"/>
      <c r="O19" s="2"/>
      <c r="P19" s="2"/>
      <c r="Q19" s="2"/>
    </row>
    <row r="20" spans="1:17" ht="15.75" customHeight="1">
      <c r="A20" s="1217" t="s">
        <v>1706</v>
      </c>
      <c r="B20" s="1682"/>
      <c r="C20" s="1682"/>
      <c r="D20" s="1682"/>
      <c r="E20" s="1682"/>
      <c r="F20" s="1218"/>
      <c r="G20" s="1684"/>
      <c r="H20" s="1684"/>
      <c r="I20" s="117"/>
      <c r="L20" s="2"/>
      <c r="M20" s="2"/>
      <c r="N20" s="2"/>
      <c r="O20" s="2"/>
      <c r="P20" s="2"/>
    </row>
    <row r="21" spans="1:17" ht="15.75" customHeight="1">
      <c r="A21" s="1217" t="s">
        <v>1819</v>
      </c>
      <c r="B21" s="1682"/>
      <c r="C21" s="1682"/>
      <c r="D21" s="1682"/>
      <c r="E21" s="1682"/>
      <c r="F21" s="1218"/>
      <c r="G21" s="1684"/>
      <c r="H21" s="1684"/>
      <c r="I21" s="117"/>
      <c r="L21" s="2"/>
      <c r="M21" s="2"/>
      <c r="N21" s="2"/>
      <c r="O21" s="2"/>
      <c r="P21" s="2"/>
    </row>
    <row r="22" spans="1:17" ht="15.75" customHeight="1">
      <c r="A22" s="199"/>
      <c r="B22" s="199"/>
      <c r="C22" s="199"/>
      <c r="D22" s="199"/>
      <c r="E22" s="199"/>
      <c r="F22" s="199"/>
      <c r="G22" s="81"/>
      <c r="H22" s="81"/>
      <c r="I22" s="81"/>
      <c r="J22" s="81"/>
      <c r="K22" s="81"/>
      <c r="L22" s="81"/>
      <c r="M22" s="2"/>
      <c r="N22" s="2"/>
      <c r="O22" s="2"/>
      <c r="P22" s="2"/>
      <c r="Q22" s="2"/>
    </row>
    <row r="23" spans="1:17">
      <c r="A23" s="154" t="s">
        <v>108</v>
      </c>
      <c r="B23" s="1427" t="s">
        <v>990</v>
      </c>
      <c r="C23" s="1427"/>
      <c r="D23" s="1427"/>
      <c r="E23" s="1427"/>
      <c r="F23" s="1427"/>
      <c r="G23" s="1427"/>
      <c r="H23" s="1427"/>
      <c r="I23" s="1427"/>
      <c r="J23" s="1427"/>
      <c r="K23" s="1427"/>
      <c r="L23" s="1427"/>
      <c r="M23" s="1427"/>
      <c r="N23" s="1427"/>
      <c r="O23" s="1427"/>
      <c r="P23" s="1427"/>
      <c r="Q23" s="1427"/>
    </row>
    <row r="24" spans="1:17" ht="13.5" customHeight="1">
      <c r="A24" s="154" t="s">
        <v>109</v>
      </c>
      <c r="B24" s="1304" t="s">
        <v>1619</v>
      </c>
      <c r="C24" s="1681"/>
      <c r="D24" s="1681"/>
      <c r="E24" s="1681"/>
      <c r="F24" s="1681"/>
      <c r="G24" s="1681"/>
      <c r="H24" s="1681"/>
      <c r="I24" s="1681"/>
      <c r="J24" s="1681"/>
      <c r="K24" s="1681"/>
      <c r="L24" s="1681"/>
      <c r="M24" s="1681"/>
      <c r="N24" s="1681"/>
      <c r="O24" s="1681"/>
      <c r="P24" s="1681"/>
      <c r="Q24" s="1681"/>
    </row>
    <row r="25" spans="1:17" ht="13.5" customHeight="1">
      <c r="A25" s="154"/>
      <c r="B25" s="1304"/>
      <c r="C25" s="1681"/>
      <c r="D25" s="1681"/>
      <c r="E25" s="1681"/>
      <c r="F25" s="1681"/>
      <c r="G25" s="1681"/>
      <c r="H25" s="1681"/>
      <c r="I25" s="1681"/>
      <c r="J25" s="1681"/>
      <c r="K25" s="1681"/>
      <c r="L25" s="1681"/>
      <c r="M25" s="1681"/>
      <c r="N25" s="1681"/>
      <c r="O25" s="1681"/>
      <c r="P25" s="1681"/>
      <c r="Q25" s="1681"/>
    </row>
    <row r="26" spans="1:17" ht="13.5" customHeight="1">
      <c r="A26" s="154"/>
      <c r="B26" s="1681"/>
      <c r="C26" s="1681"/>
      <c r="D26" s="1681"/>
      <c r="E26" s="1681"/>
      <c r="F26" s="1681"/>
      <c r="G26" s="1681"/>
      <c r="H26" s="1681"/>
      <c r="I26" s="1681"/>
      <c r="J26" s="1681"/>
      <c r="K26" s="1681"/>
      <c r="L26" s="1681"/>
      <c r="M26" s="1681"/>
      <c r="N26" s="1681"/>
      <c r="O26" s="1681"/>
      <c r="P26" s="1681"/>
      <c r="Q26" s="1681"/>
    </row>
    <row r="27" spans="1:17">
      <c r="A27" s="154"/>
      <c r="B27" s="1009"/>
      <c r="C27" s="1009"/>
      <c r="D27" s="1009"/>
      <c r="E27" s="1009"/>
      <c r="F27" s="1009"/>
      <c r="G27" s="1009"/>
      <c r="H27" s="1009"/>
      <c r="I27" s="1009"/>
      <c r="J27" s="1009"/>
      <c r="K27" s="1009"/>
      <c r="L27" s="1009"/>
      <c r="M27" s="1009"/>
      <c r="N27" s="1009"/>
      <c r="O27" s="1009"/>
      <c r="P27" s="1009"/>
      <c r="Q27" s="1009"/>
    </row>
    <row r="28" spans="1:17" ht="13.5" customHeight="1">
      <c r="A28" s="154" t="s">
        <v>1567</v>
      </c>
      <c r="B28" s="1304" t="s">
        <v>1620</v>
      </c>
      <c r="C28" s="1681"/>
      <c r="D28" s="1681"/>
      <c r="E28" s="1681"/>
      <c r="F28" s="1681"/>
      <c r="G28" s="1681"/>
      <c r="H28" s="1681"/>
      <c r="I28" s="1681"/>
      <c r="J28" s="1681"/>
      <c r="K28" s="1681"/>
      <c r="L28" s="1681"/>
      <c r="M28" s="1681"/>
      <c r="N28" s="1681"/>
      <c r="O28" s="1681"/>
      <c r="P28" s="1681"/>
      <c r="Q28" s="1681"/>
    </row>
    <row r="29" spans="1:17" ht="15.75" customHeight="1">
      <c r="B29" s="1681"/>
      <c r="C29" s="1681"/>
      <c r="D29" s="1681"/>
      <c r="E29" s="1681"/>
      <c r="F29" s="1681"/>
      <c r="G29" s="1681"/>
      <c r="H29" s="1681"/>
      <c r="I29" s="1681"/>
      <c r="J29" s="1681"/>
      <c r="K29" s="1681"/>
      <c r="L29" s="1681"/>
      <c r="M29" s="1681"/>
      <c r="N29" s="1681"/>
      <c r="O29" s="1681"/>
      <c r="P29" s="1681"/>
      <c r="Q29" s="1681"/>
    </row>
    <row r="30" spans="1:17" ht="15.75" customHeight="1">
      <c r="A30" s="154"/>
      <c r="B30" s="165"/>
      <c r="C30" s="165"/>
      <c r="D30" s="165"/>
      <c r="E30" s="165"/>
      <c r="F30" s="165"/>
      <c r="G30" s="165"/>
      <c r="H30" s="165"/>
      <c r="I30" s="165"/>
      <c r="J30" s="165"/>
      <c r="K30" s="165"/>
      <c r="L30" s="165"/>
      <c r="M30" s="165"/>
      <c r="N30" s="165"/>
      <c r="O30" s="165"/>
      <c r="P30" s="165"/>
      <c r="Q30" s="165"/>
    </row>
    <row r="31" spans="1:17" ht="15.75" customHeight="1">
      <c r="A31" s="154"/>
      <c r="B31" s="165"/>
      <c r="C31" s="165"/>
      <c r="D31" s="165"/>
      <c r="E31" s="165"/>
      <c r="F31" s="165"/>
      <c r="G31" s="165"/>
      <c r="H31" s="165"/>
      <c r="I31" s="165"/>
      <c r="J31" s="165"/>
      <c r="K31" s="165"/>
      <c r="L31" s="165"/>
      <c r="M31" s="165"/>
      <c r="N31" s="165"/>
      <c r="O31" s="165"/>
      <c r="P31" s="165"/>
      <c r="Q31" s="165"/>
    </row>
    <row r="32" spans="1:17" ht="15.75" customHeight="1">
      <c r="A32" s="6"/>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sheetData>
  <mergeCells count="20">
    <mergeCell ref="B28:Q29"/>
    <mergeCell ref="A12:D12"/>
    <mergeCell ref="A13:D13"/>
    <mergeCell ref="E12:H12"/>
    <mergeCell ref="E13:H13"/>
    <mergeCell ref="I12:L12"/>
    <mergeCell ref="I13:L13"/>
    <mergeCell ref="B23:Q23"/>
    <mergeCell ref="A21:F21"/>
    <mergeCell ref="G21:H21"/>
    <mergeCell ref="B24:Q27"/>
    <mergeCell ref="B18:Q18"/>
    <mergeCell ref="A20:F20"/>
    <mergeCell ref="G20:H20"/>
    <mergeCell ref="B10:Q10"/>
    <mergeCell ref="A1:F1"/>
    <mergeCell ref="A2:E2"/>
    <mergeCell ref="A4:Q4"/>
    <mergeCell ref="D6:E6"/>
    <mergeCell ref="F6:Q6"/>
  </mergeCells>
  <phoneticPr fontId="2"/>
  <dataValidations count="1">
    <dataValidation type="list" showInputMessage="1" showErrorMessage="1" sqref="A13 G20:G21" xr:uid="{00000000-0002-0000-25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3">
    <tabColor theme="8"/>
    <pageSetUpPr fitToPage="1"/>
  </sheetPr>
  <dimension ref="A1:T31"/>
  <sheetViews>
    <sheetView view="pageBreakPreview" zoomScaleNormal="100" zoomScaleSheetLayoutView="100" workbookViewId="0">
      <selection activeCell="C6" sqref="C6"/>
    </sheetView>
  </sheetViews>
  <sheetFormatPr defaultColWidth="9" defaultRowHeight="13"/>
  <cols>
    <col min="1" max="1" width="5.6328125" style="3" customWidth="1"/>
    <col min="2" max="18" width="5.08984375" style="3" customWidth="1"/>
    <col min="19" max="16384" width="9" style="3"/>
  </cols>
  <sheetData>
    <row r="1" spans="1:20">
      <c r="A1" s="943" t="e">
        <f>CONCATENATE("（様式-",INDEX(発注者入力シート!$B$36:$G$45,MATCH(発注者入力シート!N7,発注者入力シート!$C$36:$C$45,0),4),"）")</f>
        <v>#N/A</v>
      </c>
      <c r="B1" s="943"/>
      <c r="C1" s="943"/>
      <c r="D1" s="943"/>
      <c r="E1" s="943"/>
      <c r="F1" s="943"/>
      <c r="S1" s="3" t="s">
        <v>429</v>
      </c>
    </row>
    <row r="2" spans="1:20">
      <c r="A2" s="943" t="e">
        <f>CONCATENATE("評価項目",INDEX(発注者入力シート!$B$36:$G$45,MATCH(発注者入力シート!N7,発注者入力シート!$C$36:$C$45,0),5),"-",INDEX(発注者入力シート!$B$36:$G$45,MATCH(発注者入力シート!N7,発注者入力シート!$C$36:$C$45,0),6))</f>
        <v>#N/A</v>
      </c>
      <c r="B2" s="943"/>
      <c r="C2" s="943"/>
      <c r="D2" s="943"/>
      <c r="E2" s="943"/>
      <c r="S2" s="3" t="s">
        <v>430</v>
      </c>
    </row>
    <row r="3" spans="1:20" ht="14">
      <c r="A3" s="1206" t="s">
        <v>829</v>
      </c>
      <c r="B3" s="1206"/>
      <c r="C3" s="1206"/>
      <c r="D3" s="1206"/>
      <c r="E3" s="1206"/>
      <c r="F3" s="1206"/>
      <c r="G3" s="1206"/>
      <c r="H3" s="1206"/>
      <c r="I3" s="1206"/>
      <c r="J3" s="1206"/>
      <c r="K3" s="1206"/>
      <c r="L3" s="1206"/>
      <c r="M3" s="1206"/>
      <c r="N3" s="1206"/>
      <c r="O3" s="1206"/>
      <c r="P3" s="1206"/>
      <c r="Q3" s="1206"/>
      <c r="S3" s="107"/>
      <c r="T3" s="3" t="s">
        <v>441</v>
      </c>
    </row>
    <row r="4" spans="1:20" ht="14">
      <c r="D4" s="1203" t="s">
        <v>714</v>
      </c>
      <c r="E4" s="1203"/>
      <c r="F4" s="1202" t="str">
        <f>IF(企業入力シート!C5="","",企業入力シート!C5)</f>
        <v>○○共同企業体</v>
      </c>
      <c r="G4" s="1202"/>
      <c r="H4" s="1202"/>
      <c r="I4" s="1202"/>
      <c r="J4" s="1202"/>
      <c r="K4" s="1202"/>
      <c r="L4" s="1202"/>
      <c r="M4" s="1202"/>
      <c r="N4" s="1202"/>
      <c r="O4" s="1202"/>
      <c r="P4" s="1202"/>
      <c r="Q4" s="1202"/>
      <c r="R4" s="142"/>
      <c r="S4" s="102"/>
      <c r="T4" s="3" t="s">
        <v>547</v>
      </c>
    </row>
    <row r="5" spans="1:20">
      <c r="H5" s="6"/>
      <c r="I5" s="6"/>
      <c r="J5" s="6"/>
      <c r="K5" s="2"/>
      <c r="L5" s="2"/>
      <c r="M5" s="2"/>
      <c r="N5" s="2"/>
      <c r="O5" s="2"/>
      <c r="P5" s="2"/>
      <c r="Q5" s="2"/>
    </row>
    <row r="6" spans="1:20">
      <c r="A6" s="3" t="s">
        <v>830</v>
      </c>
      <c r="J6" s="6"/>
      <c r="K6" s="2"/>
      <c r="L6" s="2"/>
      <c r="M6" s="2"/>
      <c r="N6" s="2"/>
      <c r="O6" s="2"/>
      <c r="P6" s="2"/>
      <c r="Q6" s="2"/>
      <c r="R6" s="2"/>
      <c r="S6" s="3" t="s">
        <v>433</v>
      </c>
    </row>
    <row r="7" spans="1:20">
      <c r="A7" s="259" t="s">
        <v>126</v>
      </c>
      <c r="B7" s="1683" t="str">
        <f>CONCATENATE("入札公告日前日時点（令和",(YEAR(発注者入力シート!H7)-2018),"年",MONTH(発注者入力シート!H7),"月",DAY(発注者入力シート!H7),"日時点）での事業継続計画（BCP）の認定状況")</f>
        <v>入札公告日前日時点（令和8年9月24日時点）での事業継続計画（BCP）の認定状況</v>
      </c>
      <c r="C7" s="1683"/>
      <c r="D7" s="1683"/>
      <c r="E7" s="1683"/>
      <c r="F7" s="1683"/>
      <c r="G7" s="1683"/>
      <c r="H7" s="1683"/>
      <c r="I7" s="1683"/>
      <c r="J7" s="1683"/>
      <c r="K7" s="1683"/>
      <c r="L7" s="1683"/>
      <c r="M7" s="1683"/>
      <c r="N7" s="1683"/>
      <c r="O7" s="1683"/>
      <c r="P7" s="1683"/>
      <c r="Q7" s="1683"/>
      <c r="R7" s="2"/>
      <c r="S7" s="104"/>
      <c r="T7" s="3" t="s">
        <v>434</v>
      </c>
    </row>
    <row r="8" spans="1:20">
      <c r="A8" s="155"/>
      <c r="B8" s="157"/>
      <c r="C8" s="157"/>
      <c r="D8" s="157"/>
      <c r="E8" s="157"/>
      <c r="F8" s="157"/>
      <c r="G8" s="157"/>
      <c r="H8" s="157"/>
      <c r="I8" s="157"/>
      <c r="J8" s="157"/>
      <c r="K8" s="157"/>
      <c r="L8" s="157"/>
      <c r="M8" s="157"/>
      <c r="N8" s="157"/>
      <c r="O8" s="157"/>
      <c r="P8" s="157"/>
      <c r="Q8" s="157"/>
      <c r="S8" s="105"/>
      <c r="T8" s="3" t="s">
        <v>432</v>
      </c>
    </row>
    <row r="9" spans="1:20">
      <c r="A9" s="1270" t="s">
        <v>920</v>
      </c>
      <c r="B9" s="1302"/>
      <c r="C9" s="1302"/>
      <c r="D9" s="1271"/>
      <c r="E9" s="1228" t="s">
        <v>558</v>
      </c>
      <c r="F9" s="1228"/>
      <c r="G9" s="1228" t="s">
        <v>559</v>
      </c>
      <c r="H9" s="1228"/>
      <c r="I9" s="1228"/>
      <c r="J9" s="1228"/>
      <c r="K9" s="1228" t="s">
        <v>560</v>
      </c>
      <c r="L9" s="1228"/>
      <c r="M9" s="1228"/>
      <c r="N9" s="1228"/>
      <c r="R9" s="81"/>
    </row>
    <row r="10" spans="1:20" ht="13.5" customHeight="1">
      <c r="A10" s="1226" t="s">
        <v>921</v>
      </c>
      <c r="B10" s="1226"/>
      <c r="C10" s="1226"/>
      <c r="D10" s="1226"/>
      <c r="E10" s="1380"/>
      <c r="F10" s="1518"/>
      <c r="G10" s="1686"/>
      <c r="H10" s="1687"/>
      <c r="I10" s="1687"/>
      <c r="J10" s="1688"/>
      <c r="K10" s="1686"/>
      <c r="L10" s="1687"/>
      <c r="M10" s="1687"/>
      <c r="N10" s="1688"/>
      <c r="R10" s="204"/>
      <c r="S10" s="109" t="s">
        <v>435</v>
      </c>
    </row>
    <row r="11" spans="1:20">
      <c r="A11" s="1689" t="s">
        <v>922</v>
      </c>
      <c r="B11" s="1689"/>
      <c r="C11" s="1689"/>
      <c r="D11" s="1689"/>
      <c r="E11" s="1380"/>
      <c r="F11" s="1518"/>
      <c r="G11" s="1686"/>
      <c r="H11" s="1687"/>
      <c r="I11" s="1687"/>
      <c r="J11" s="1688"/>
      <c r="K11" s="1686"/>
      <c r="L11" s="1687"/>
      <c r="M11" s="1687"/>
      <c r="N11" s="1688"/>
      <c r="O11" s="204"/>
      <c r="P11" s="204"/>
      <c r="Q11" s="204"/>
      <c r="S11" s="109" t="s">
        <v>436</v>
      </c>
    </row>
    <row r="12" spans="1:20" ht="13.5" customHeight="1">
      <c r="A12" s="259" t="s">
        <v>308</v>
      </c>
      <c r="B12" s="155" t="s">
        <v>815</v>
      </c>
      <c r="S12" s="109" t="s">
        <v>961</v>
      </c>
    </row>
    <row r="13" spans="1:20">
      <c r="A13" s="6"/>
    </row>
    <row r="14" spans="1:20" ht="13.5" customHeight="1">
      <c r="A14" s="3" t="s">
        <v>831</v>
      </c>
    </row>
    <row r="15" spans="1:20">
      <c r="A15" s="259" t="s">
        <v>126</v>
      </c>
      <c r="B15" s="1584" t="s">
        <v>1818</v>
      </c>
      <c r="C15" s="1584"/>
      <c r="D15" s="1584"/>
      <c r="E15" s="1584"/>
      <c r="F15" s="1584"/>
      <c r="G15" s="1584"/>
      <c r="H15" s="1584"/>
      <c r="I15" s="1584"/>
      <c r="J15" s="1584"/>
      <c r="K15" s="1584"/>
      <c r="L15" s="1584"/>
      <c r="M15" s="1584"/>
      <c r="N15" s="1584"/>
      <c r="O15" s="1584"/>
      <c r="P15" s="1584"/>
      <c r="Q15" s="1584"/>
    </row>
    <row r="16" spans="1:20">
      <c r="B16" s="2"/>
      <c r="C16" s="2"/>
      <c r="D16" s="2"/>
      <c r="E16" s="2"/>
      <c r="F16" s="2"/>
      <c r="G16" s="2"/>
      <c r="H16" s="2"/>
      <c r="I16" s="2"/>
      <c r="J16" s="2"/>
      <c r="K16" s="2"/>
      <c r="L16" s="2"/>
      <c r="M16" s="2"/>
      <c r="N16" s="2"/>
      <c r="O16" s="2"/>
      <c r="P16" s="2"/>
      <c r="Q16" s="2"/>
    </row>
    <row r="17" spans="1:17">
      <c r="A17" s="1228" t="s">
        <v>920</v>
      </c>
      <c r="B17" s="1228"/>
      <c r="C17" s="1228"/>
      <c r="D17" s="1228"/>
      <c r="E17" s="1228" t="s">
        <v>991</v>
      </c>
      <c r="F17" s="1228"/>
      <c r="G17" s="1228"/>
      <c r="H17" s="1228"/>
      <c r="I17" s="2"/>
      <c r="J17" s="2"/>
    </row>
    <row r="18" spans="1:17">
      <c r="A18" s="1228"/>
      <c r="B18" s="1228"/>
      <c r="C18" s="1228"/>
      <c r="D18" s="1228"/>
      <c r="E18" s="1517" t="s">
        <v>1707</v>
      </c>
      <c r="F18" s="1517"/>
      <c r="G18" s="1517" t="s">
        <v>1820</v>
      </c>
      <c r="H18" s="1517"/>
      <c r="I18" s="2"/>
      <c r="J18" s="2"/>
    </row>
    <row r="19" spans="1:17" ht="13.5" customHeight="1">
      <c r="A19" s="1226" t="s">
        <v>921</v>
      </c>
      <c r="B19" s="1226"/>
      <c r="C19" s="1226"/>
      <c r="D19" s="1226"/>
      <c r="E19" s="1684"/>
      <c r="F19" s="1684"/>
      <c r="G19" s="1684"/>
      <c r="H19" s="1684"/>
      <c r="I19" s="340"/>
      <c r="J19" s="2"/>
    </row>
    <row r="20" spans="1:17" ht="13.5" customHeight="1">
      <c r="A20" s="1689" t="s">
        <v>922</v>
      </c>
      <c r="B20" s="1689"/>
      <c r="C20" s="1689"/>
      <c r="D20" s="1689"/>
      <c r="E20" s="1684"/>
      <c r="F20" s="1684"/>
      <c r="G20" s="1684"/>
      <c r="H20" s="1684"/>
      <c r="J20" s="2"/>
    </row>
    <row r="21" spans="1:17" ht="13.5" customHeight="1">
      <c r="A21" s="199"/>
      <c r="B21" s="199"/>
      <c r="C21" s="199"/>
      <c r="D21" s="199"/>
      <c r="E21" s="199"/>
      <c r="F21" s="199"/>
      <c r="G21" s="81"/>
      <c r="H21" s="81"/>
      <c r="I21" s="81"/>
      <c r="J21" s="81"/>
      <c r="K21" s="2"/>
    </row>
    <row r="22" spans="1:17">
      <c r="A22" s="154" t="s">
        <v>108</v>
      </c>
      <c r="B22" s="1427" t="s">
        <v>990</v>
      </c>
      <c r="C22" s="1427"/>
      <c r="D22" s="1427"/>
      <c r="E22" s="1427"/>
      <c r="F22" s="1427"/>
      <c r="G22" s="1427"/>
      <c r="H22" s="1427"/>
      <c r="I22" s="1427"/>
      <c r="J22" s="1427"/>
      <c r="K22" s="1427"/>
      <c r="L22" s="1427"/>
      <c r="M22" s="1427"/>
      <c r="N22" s="1427"/>
      <c r="O22" s="1427"/>
      <c r="P22" s="1427"/>
      <c r="Q22" s="1427"/>
    </row>
    <row r="23" spans="1:17" ht="13.5" customHeight="1">
      <c r="A23" s="154" t="s">
        <v>109</v>
      </c>
      <c r="B23" s="1304" t="s">
        <v>1619</v>
      </c>
      <c r="C23" s="1681"/>
      <c r="D23" s="1681"/>
      <c r="E23" s="1681"/>
      <c r="F23" s="1681"/>
      <c r="G23" s="1681"/>
      <c r="H23" s="1681"/>
      <c r="I23" s="1681"/>
      <c r="J23" s="1681"/>
      <c r="K23" s="1681"/>
      <c r="L23" s="1681"/>
      <c r="M23" s="1681"/>
      <c r="N23" s="1681"/>
      <c r="O23" s="1681"/>
      <c r="P23" s="1681"/>
      <c r="Q23" s="1681"/>
    </row>
    <row r="24" spans="1:17" ht="13.5" customHeight="1">
      <c r="A24" s="154"/>
      <c r="B24" s="1304"/>
      <c r="C24" s="1681"/>
      <c r="D24" s="1681"/>
      <c r="E24" s="1681"/>
      <c r="F24" s="1681"/>
      <c r="G24" s="1681"/>
      <c r="H24" s="1681"/>
      <c r="I24" s="1681"/>
      <c r="J24" s="1681"/>
      <c r="K24" s="1681"/>
      <c r="L24" s="1681"/>
      <c r="M24" s="1681"/>
      <c r="N24" s="1681"/>
      <c r="O24" s="1681"/>
      <c r="P24" s="1681"/>
      <c r="Q24" s="1681"/>
    </row>
    <row r="25" spans="1:17" ht="13.5" customHeight="1">
      <c r="A25" s="154"/>
      <c r="B25" s="1681"/>
      <c r="C25" s="1681"/>
      <c r="D25" s="1681"/>
      <c r="E25" s="1681"/>
      <c r="F25" s="1681"/>
      <c r="G25" s="1681"/>
      <c r="H25" s="1681"/>
      <c r="I25" s="1681"/>
      <c r="J25" s="1681"/>
      <c r="K25" s="1681"/>
      <c r="L25" s="1681"/>
      <c r="M25" s="1681"/>
      <c r="N25" s="1681"/>
      <c r="O25" s="1681"/>
      <c r="P25" s="1681"/>
      <c r="Q25" s="1681"/>
    </row>
    <row r="26" spans="1:17">
      <c r="A26" s="154"/>
      <c r="B26" s="1009"/>
      <c r="C26" s="1009"/>
      <c r="D26" s="1009"/>
      <c r="E26" s="1009"/>
      <c r="F26" s="1009"/>
      <c r="G26" s="1009"/>
      <c r="H26" s="1009"/>
      <c r="I26" s="1009"/>
      <c r="J26" s="1009"/>
      <c r="K26" s="1009"/>
      <c r="L26" s="1009"/>
      <c r="M26" s="1009"/>
      <c r="N26" s="1009"/>
      <c r="O26" s="1009"/>
      <c r="P26" s="1009"/>
      <c r="Q26" s="1009"/>
    </row>
    <row r="27" spans="1:17" ht="13.5" customHeight="1">
      <c r="A27" s="154" t="s">
        <v>1567</v>
      </c>
      <c r="B27" s="1304" t="s">
        <v>1620</v>
      </c>
      <c r="C27" s="1681"/>
      <c r="D27" s="1681"/>
      <c r="E27" s="1681"/>
      <c r="F27" s="1681"/>
      <c r="G27" s="1681"/>
      <c r="H27" s="1681"/>
      <c r="I27" s="1681"/>
      <c r="J27" s="1681"/>
      <c r="K27" s="1681"/>
      <c r="L27" s="1681"/>
      <c r="M27" s="1681"/>
      <c r="N27" s="1681"/>
      <c r="O27" s="1681"/>
      <c r="P27" s="1681"/>
      <c r="Q27" s="1681"/>
    </row>
    <row r="28" spans="1:17">
      <c r="B28" s="1681"/>
      <c r="C28" s="1681"/>
      <c r="D28" s="1681"/>
      <c r="E28" s="1681"/>
      <c r="F28" s="1681"/>
      <c r="G28" s="1681"/>
      <c r="H28" s="1681"/>
      <c r="I28" s="1681"/>
      <c r="J28" s="1681"/>
      <c r="K28" s="1681"/>
      <c r="L28" s="1681"/>
      <c r="M28" s="1681"/>
      <c r="N28" s="1681"/>
      <c r="O28" s="1681"/>
      <c r="P28" s="1681"/>
      <c r="Q28" s="1681"/>
    </row>
    <row r="29" spans="1:17">
      <c r="A29" s="154"/>
      <c r="B29" s="165"/>
      <c r="C29" s="165"/>
      <c r="D29" s="165"/>
      <c r="E29" s="165"/>
      <c r="F29" s="165"/>
      <c r="G29" s="165"/>
      <c r="H29" s="165"/>
      <c r="I29" s="165"/>
      <c r="J29" s="165"/>
      <c r="K29" s="165"/>
      <c r="L29" s="165"/>
      <c r="M29" s="165"/>
      <c r="N29" s="165"/>
      <c r="O29" s="165"/>
      <c r="P29" s="165"/>
      <c r="Q29" s="165"/>
    </row>
    <row r="30" spans="1:17">
      <c r="A30" s="154"/>
      <c r="B30" s="165"/>
      <c r="C30" s="165"/>
      <c r="D30" s="165"/>
      <c r="E30" s="165"/>
      <c r="F30" s="165"/>
      <c r="G30" s="165"/>
      <c r="H30" s="165"/>
      <c r="I30" s="165"/>
      <c r="J30" s="165"/>
      <c r="K30" s="165"/>
      <c r="L30" s="165"/>
      <c r="M30" s="165"/>
      <c r="N30" s="165"/>
      <c r="O30" s="165"/>
      <c r="P30" s="165"/>
      <c r="Q30" s="165"/>
    </row>
    <row r="31" spans="1:17">
      <c r="A31" s="6"/>
    </row>
  </sheetData>
  <mergeCells count="32">
    <mergeCell ref="B27:Q28"/>
    <mergeCell ref="A1:F1"/>
    <mergeCell ref="A2:E2"/>
    <mergeCell ref="A3:Q3"/>
    <mergeCell ref="D4:E4"/>
    <mergeCell ref="F4:Q4"/>
    <mergeCell ref="B23:Q26"/>
    <mergeCell ref="B7:Q7"/>
    <mergeCell ref="A10:D10"/>
    <mergeCell ref="A11:D11"/>
    <mergeCell ref="E17:H17"/>
    <mergeCell ref="E19:F19"/>
    <mergeCell ref="G19:H19"/>
    <mergeCell ref="B22:Q22"/>
    <mergeCell ref="A17:D18"/>
    <mergeCell ref="A9:D9"/>
    <mergeCell ref="A19:D19"/>
    <mergeCell ref="A20:D20"/>
    <mergeCell ref="E18:F18"/>
    <mergeCell ref="E20:F20"/>
    <mergeCell ref="B15:Q15"/>
    <mergeCell ref="G20:H20"/>
    <mergeCell ref="G18:H18"/>
    <mergeCell ref="K9:N9"/>
    <mergeCell ref="G11:J11"/>
    <mergeCell ref="E9:F9"/>
    <mergeCell ref="G9:J9"/>
    <mergeCell ref="K10:N10"/>
    <mergeCell ref="K11:N11"/>
    <mergeCell ref="E10:F10"/>
    <mergeCell ref="E11:F11"/>
    <mergeCell ref="G10:J10"/>
  </mergeCells>
  <phoneticPr fontId="2"/>
  <dataValidations count="1">
    <dataValidation type="list" showInputMessage="1" showErrorMessage="1" sqref="E19:E20 E10:E11 G19:G20" xr:uid="{00000000-0002-0000-26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4">
    <tabColor theme="8"/>
    <pageSetUpPr fitToPage="1"/>
  </sheetPr>
  <dimension ref="A1:U44"/>
  <sheetViews>
    <sheetView view="pageBreakPreview" zoomScaleNormal="100" zoomScaleSheetLayoutView="100" workbookViewId="0">
      <selection activeCell="C6" sqref="C6"/>
    </sheetView>
  </sheetViews>
  <sheetFormatPr defaultColWidth="9" defaultRowHeight="13"/>
  <cols>
    <col min="1" max="1" width="5.6328125" style="3" customWidth="1"/>
    <col min="2" max="17" width="4.7265625" style="3" customWidth="1"/>
    <col min="18" max="18" width="5.26953125" style="3" customWidth="1"/>
    <col min="19" max="19" width="5.453125" style="3" customWidth="1"/>
    <col min="20" max="16384" width="9" style="3"/>
  </cols>
  <sheetData>
    <row r="1" spans="1:21" ht="15.75" customHeight="1">
      <c r="A1" s="943" t="e">
        <f>CONCATENATE("（様式-",INDEX(発注者入力シート!$B$36:$G$45,MATCH(発注者入力シート!N8,発注者入力シート!$C$36:$C$45,0),4),"）")</f>
        <v>#N/A</v>
      </c>
      <c r="B1" s="943"/>
      <c r="C1" s="943"/>
      <c r="D1" s="943"/>
      <c r="E1" s="943"/>
      <c r="F1" s="943"/>
      <c r="G1" s="943"/>
      <c r="H1" s="943"/>
      <c r="I1" s="943"/>
      <c r="T1" s="3" t="s">
        <v>429</v>
      </c>
    </row>
    <row r="2" spans="1:21" ht="15.75" customHeight="1">
      <c r="A2" s="943" t="e">
        <f>CONCATENATE("評価項目",INDEX(発注者入力シート!$B$36:$G$45,MATCH(発注者入力シート!N8,発注者入力シート!$C$36:$C$45,0),5),"-",INDEX(発注者入力シート!$B$36:$G$45,MATCH(発注者入力シート!N8,発注者入力シート!$C$36:$C$45,0),6))</f>
        <v>#N/A</v>
      </c>
      <c r="B2" s="943"/>
      <c r="C2" s="943"/>
      <c r="D2" s="943"/>
      <c r="E2" s="943"/>
      <c r="F2" s="943"/>
      <c r="G2" s="943"/>
      <c r="H2" s="943"/>
      <c r="T2" s="3" t="s">
        <v>430</v>
      </c>
    </row>
    <row r="3" spans="1:21" ht="15.75" customHeight="1">
      <c r="T3" s="107"/>
      <c r="U3" s="3" t="s">
        <v>441</v>
      </c>
    </row>
    <row r="4" spans="1:21" ht="15.75" customHeight="1">
      <c r="A4" s="1206" t="s">
        <v>627</v>
      </c>
      <c r="B4" s="1206"/>
      <c r="C4" s="1206"/>
      <c r="D4" s="1206"/>
      <c r="E4" s="1206"/>
      <c r="F4" s="1206"/>
      <c r="G4" s="1206"/>
      <c r="H4" s="1206"/>
      <c r="I4" s="1206"/>
      <c r="J4" s="1206"/>
      <c r="K4" s="1206"/>
      <c r="L4" s="1206"/>
      <c r="M4" s="1206"/>
      <c r="N4" s="1206"/>
      <c r="O4" s="1206"/>
      <c r="P4" s="1206"/>
      <c r="Q4" s="1206"/>
      <c r="R4" s="1206"/>
      <c r="S4" s="142"/>
      <c r="T4" s="102"/>
      <c r="U4" s="3" t="s">
        <v>547</v>
      </c>
    </row>
    <row r="5" spans="1:21" ht="15.75" customHeight="1">
      <c r="A5" s="142"/>
      <c r="B5" s="142"/>
      <c r="C5" s="142"/>
      <c r="H5" s="142"/>
      <c r="I5" s="142"/>
      <c r="J5" s="142"/>
      <c r="K5" s="142"/>
      <c r="L5" s="142"/>
      <c r="M5" s="142"/>
      <c r="N5" s="142"/>
      <c r="O5" s="142"/>
      <c r="P5" s="142"/>
      <c r="Q5" s="142"/>
      <c r="R5" s="142"/>
      <c r="S5" s="142"/>
    </row>
    <row r="6" spans="1:21"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1202"/>
      <c r="S6" s="2"/>
      <c r="T6" s="3" t="s">
        <v>433</v>
      </c>
    </row>
    <row r="7" spans="1:21" ht="15.75" customHeight="1">
      <c r="T7" s="104"/>
      <c r="U7" s="3" t="s">
        <v>434</v>
      </c>
    </row>
    <row r="8" spans="1:21" ht="15.75" customHeight="1">
      <c r="A8" s="783" t="s">
        <v>222</v>
      </c>
      <c r="B8" s="1584" t="s">
        <v>1821</v>
      </c>
      <c r="C8" s="1584"/>
      <c r="D8" s="1584"/>
      <c r="E8" s="1584"/>
      <c r="F8" s="1584"/>
      <c r="G8" s="1584"/>
      <c r="H8" s="1584"/>
      <c r="I8" s="1584"/>
      <c r="J8" s="1584"/>
      <c r="K8" s="1584"/>
      <c r="L8" s="1584"/>
      <c r="M8" s="1584"/>
      <c r="N8" s="1584"/>
      <c r="O8" s="1584"/>
      <c r="P8" s="1584"/>
      <c r="Q8" s="1584"/>
      <c r="R8" s="1584"/>
      <c r="S8" s="2"/>
      <c r="T8" s="105"/>
      <c r="U8" s="3" t="s">
        <v>432</v>
      </c>
    </row>
    <row r="9" spans="1:21" ht="15.75" customHeight="1">
      <c r="B9" s="167"/>
      <c r="C9" s="167"/>
      <c r="D9" s="167"/>
      <c r="E9" s="167"/>
      <c r="F9" s="167"/>
      <c r="G9" s="167"/>
      <c r="H9" s="167"/>
      <c r="I9" s="167"/>
      <c r="J9" s="167"/>
      <c r="K9" s="167"/>
      <c r="L9" s="167"/>
      <c r="M9" s="2"/>
      <c r="N9" s="2"/>
      <c r="O9" s="2"/>
      <c r="P9" s="2"/>
      <c r="Q9" s="2"/>
      <c r="R9" s="2"/>
      <c r="S9" s="199"/>
    </row>
    <row r="10" spans="1:21" ht="15.75" customHeight="1">
      <c r="A10" s="1217" t="s">
        <v>1706</v>
      </c>
      <c r="B10" s="1682"/>
      <c r="C10" s="1682"/>
      <c r="D10" s="1682"/>
      <c r="E10" s="1682"/>
      <c r="F10" s="1218"/>
      <c r="G10" s="1380"/>
      <c r="H10" s="1381"/>
      <c r="I10" s="1381"/>
      <c r="J10" s="1381"/>
      <c r="K10" s="1381"/>
      <c r="L10" s="1518"/>
      <c r="M10" s="2"/>
      <c r="N10" s="2"/>
      <c r="O10" s="2"/>
      <c r="P10" s="2"/>
      <c r="Q10" s="2"/>
      <c r="R10" s="2"/>
      <c r="S10" s="199"/>
      <c r="T10" s="109" t="s">
        <v>435</v>
      </c>
    </row>
    <row r="11" spans="1:21" ht="15.75" customHeight="1">
      <c r="A11" s="1217" t="s">
        <v>1822</v>
      </c>
      <c r="B11" s="1682"/>
      <c r="C11" s="1682"/>
      <c r="D11" s="1682"/>
      <c r="E11" s="1682"/>
      <c r="F11" s="1218"/>
      <c r="G11" s="1380"/>
      <c r="H11" s="1381"/>
      <c r="I11" s="1381"/>
      <c r="J11" s="1381"/>
      <c r="K11" s="1381"/>
      <c r="L11" s="1518"/>
      <c r="M11" s="2"/>
      <c r="N11" s="2"/>
      <c r="O11" s="2"/>
      <c r="P11" s="2"/>
      <c r="Q11" s="2"/>
      <c r="R11" s="2"/>
      <c r="S11" s="199"/>
      <c r="T11" s="109" t="s">
        <v>436</v>
      </c>
    </row>
    <row r="12" spans="1:21" ht="15.75" customHeight="1">
      <c r="A12" s="199"/>
      <c r="B12" s="199"/>
      <c r="C12" s="199"/>
      <c r="D12" s="199"/>
      <c r="E12" s="199"/>
      <c r="F12" s="199"/>
      <c r="G12" s="81"/>
      <c r="H12" s="81"/>
      <c r="I12" s="81"/>
      <c r="J12" s="81"/>
      <c r="K12" s="81"/>
      <c r="L12" s="81"/>
      <c r="M12" s="2"/>
      <c r="N12" s="2"/>
      <c r="O12" s="2"/>
      <c r="P12" s="2"/>
      <c r="Q12" s="2"/>
      <c r="R12" s="2"/>
      <c r="S12" s="199"/>
      <c r="T12" s="109" t="s">
        <v>961</v>
      </c>
    </row>
    <row r="13" spans="1:21" s="155" customFormat="1">
      <c r="A13" s="154" t="s">
        <v>108</v>
      </c>
      <c r="B13" s="1427" t="s">
        <v>992</v>
      </c>
      <c r="C13" s="1427"/>
      <c r="D13" s="1427"/>
      <c r="E13" s="1427"/>
      <c r="F13" s="1427"/>
      <c r="G13" s="1427"/>
      <c r="H13" s="1427"/>
      <c r="I13" s="1427"/>
      <c r="J13" s="1427"/>
      <c r="K13" s="1427"/>
      <c r="L13" s="1427"/>
      <c r="M13" s="1427"/>
      <c r="N13" s="1427"/>
      <c r="O13" s="1427"/>
      <c r="P13" s="1427"/>
      <c r="Q13" s="1427"/>
      <c r="R13" s="1427"/>
      <c r="S13" s="165"/>
    </row>
    <row r="14" spans="1:21" s="155" customFormat="1" ht="13.5" customHeight="1">
      <c r="A14" s="154" t="s">
        <v>109</v>
      </c>
      <c r="B14" s="1304" t="s">
        <v>1619</v>
      </c>
      <c r="C14" s="1681"/>
      <c r="D14" s="1681"/>
      <c r="E14" s="1681"/>
      <c r="F14" s="1681"/>
      <c r="G14" s="1681"/>
      <c r="H14" s="1681"/>
      <c r="I14" s="1681"/>
      <c r="J14" s="1681"/>
      <c r="K14" s="1681"/>
      <c r="L14" s="1681"/>
      <c r="M14" s="1681"/>
      <c r="N14" s="1681"/>
      <c r="O14" s="1681"/>
      <c r="P14" s="1681"/>
      <c r="Q14" s="1681"/>
      <c r="R14" s="196"/>
      <c r="S14" s="165"/>
    </row>
    <row r="15" spans="1:21" s="155" customFormat="1" ht="13.5" customHeight="1">
      <c r="A15" s="154"/>
      <c r="B15" s="1304"/>
      <c r="C15" s="1681"/>
      <c r="D15" s="1681"/>
      <c r="E15" s="1681"/>
      <c r="F15" s="1681"/>
      <c r="G15" s="1681"/>
      <c r="H15" s="1681"/>
      <c r="I15" s="1681"/>
      <c r="J15" s="1681"/>
      <c r="K15" s="1681"/>
      <c r="L15" s="1681"/>
      <c r="M15" s="1681"/>
      <c r="N15" s="1681"/>
      <c r="O15" s="1681"/>
      <c r="P15" s="1681"/>
      <c r="Q15" s="1681"/>
      <c r="R15" s="196"/>
      <c r="S15" s="165"/>
    </row>
    <row r="16" spans="1:21" s="155" customFormat="1" ht="13.5" customHeight="1">
      <c r="A16" s="154"/>
      <c r="B16" s="1681"/>
      <c r="C16" s="1681"/>
      <c r="D16" s="1681"/>
      <c r="E16" s="1681"/>
      <c r="F16" s="1681"/>
      <c r="G16" s="1681"/>
      <c r="H16" s="1681"/>
      <c r="I16" s="1681"/>
      <c r="J16" s="1681"/>
      <c r="K16" s="1681"/>
      <c r="L16" s="1681"/>
      <c r="M16" s="1681"/>
      <c r="N16" s="1681"/>
      <c r="O16" s="1681"/>
      <c r="P16" s="1681"/>
      <c r="Q16" s="1681"/>
      <c r="R16" s="196"/>
      <c r="S16" s="165"/>
    </row>
    <row r="17" spans="1:19" s="155" customFormat="1">
      <c r="A17" s="154"/>
      <c r="B17" s="1009"/>
      <c r="C17" s="1009"/>
      <c r="D17" s="1009"/>
      <c r="E17" s="1009"/>
      <c r="F17" s="1009"/>
      <c r="G17" s="1009"/>
      <c r="H17" s="1009"/>
      <c r="I17" s="1009"/>
      <c r="J17" s="1009"/>
      <c r="K17" s="1009"/>
      <c r="L17" s="1009"/>
      <c r="M17" s="1009"/>
      <c r="N17" s="1009"/>
      <c r="O17" s="1009"/>
      <c r="P17" s="1009"/>
      <c r="Q17" s="1009"/>
      <c r="R17" s="196"/>
      <c r="S17" s="165"/>
    </row>
    <row r="18" spans="1:19" s="155" customFormat="1" ht="13.5" customHeight="1">
      <c r="A18" s="154" t="s">
        <v>1567</v>
      </c>
      <c r="B18" s="1304" t="s">
        <v>1620</v>
      </c>
      <c r="C18" s="1681"/>
      <c r="D18" s="1681"/>
      <c r="E18" s="1681"/>
      <c r="F18" s="1681"/>
      <c r="G18" s="1681"/>
      <c r="H18" s="1681"/>
      <c r="I18" s="1681"/>
      <c r="J18" s="1681"/>
      <c r="K18" s="1681"/>
      <c r="L18" s="1681"/>
      <c r="M18" s="1681"/>
      <c r="N18" s="1681"/>
      <c r="O18" s="1681"/>
      <c r="P18" s="1681"/>
      <c r="Q18" s="1681"/>
      <c r="R18" s="165"/>
      <c r="S18" s="165"/>
    </row>
    <row r="19" spans="1:19" s="155" customFormat="1">
      <c r="A19" s="3"/>
      <c r="B19" s="1681"/>
      <c r="C19" s="1681"/>
      <c r="D19" s="1681"/>
      <c r="E19" s="1681"/>
      <c r="F19" s="1681"/>
      <c r="G19" s="1681"/>
      <c r="H19" s="1681"/>
      <c r="I19" s="1681"/>
      <c r="J19" s="1681"/>
      <c r="K19" s="1681"/>
      <c r="L19" s="1681"/>
      <c r="M19" s="1681"/>
      <c r="N19" s="1681"/>
      <c r="O19" s="1681"/>
      <c r="P19" s="1681"/>
      <c r="Q19" s="1681"/>
      <c r="R19" s="165"/>
    </row>
    <row r="20" spans="1:19" s="155" customFormat="1">
      <c r="A20" s="154"/>
      <c r="B20" s="165"/>
      <c r="C20" s="165"/>
      <c r="D20" s="165"/>
      <c r="E20" s="165"/>
      <c r="F20" s="165"/>
      <c r="G20" s="165"/>
      <c r="H20" s="165"/>
      <c r="I20" s="165"/>
      <c r="J20" s="165"/>
      <c r="K20" s="165"/>
      <c r="L20" s="165"/>
      <c r="M20" s="165"/>
      <c r="N20" s="165"/>
      <c r="O20" s="165"/>
      <c r="P20" s="165"/>
      <c r="Q20" s="165"/>
      <c r="R20" s="165"/>
    </row>
    <row r="21" spans="1:19" s="155" customFormat="1">
      <c r="A21" s="259"/>
      <c r="B21" s="165"/>
      <c r="C21" s="165"/>
      <c r="D21" s="165"/>
      <c r="E21" s="165"/>
      <c r="F21" s="165"/>
      <c r="G21" s="165"/>
      <c r="H21" s="165"/>
      <c r="I21" s="165"/>
      <c r="J21" s="165"/>
      <c r="K21" s="165"/>
      <c r="L21" s="165"/>
      <c r="M21" s="165"/>
      <c r="N21" s="165"/>
      <c r="O21" s="165"/>
      <c r="P21" s="165"/>
      <c r="Q21" s="165"/>
      <c r="R21" s="165"/>
    </row>
    <row r="22" spans="1:19" ht="15.75" customHeight="1"/>
    <row r="23" spans="1:19" ht="15.75" customHeight="1"/>
    <row r="24" spans="1:19" ht="15.75" customHeight="1">
      <c r="S24" s="2"/>
    </row>
    <row r="25" spans="1:19" ht="15.75" customHeight="1"/>
    <row r="26" spans="1:19" ht="15.75" customHeight="1"/>
    <row r="27" spans="1:19" ht="15.75" customHeight="1">
      <c r="S27" s="161"/>
    </row>
    <row r="28" spans="1:19" ht="15.75" customHeight="1"/>
    <row r="29" spans="1:19">
      <c r="A29" s="165"/>
      <c r="B29" s="165"/>
      <c r="C29" s="165"/>
      <c r="D29" s="165"/>
      <c r="E29" s="165"/>
      <c r="F29" s="165"/>
      <c r="G29" s="165"/>
      <c r="H29" s="165"/>
      <c r="I29" s="165"/>
      <c r="J29" s="165"/>
      <c r="K29" s="165"/>
      <c r="L29" s="165"/>
      <c r="M29" s="165"/>
      <c r="N29" s="165"/>
      <c r="O29" s="165"/>
      <c r="P29" s="165"/>
      <c r="Q29" s="165"/>
      <c r="R29" s="165"/>
    </row>
    <row r="30" spans="1:19">
      <c r="A30" s="165"/>
      <c r="B30" s="165"/>
      <c r="C30" s="165"/>
      <c r="D30" s="165"/>
      <c r="E30" s="165"/>
      <c r="F30" s="165"/>
      <c r="G30" s="165"/>
      <c r="H30" s="165"/>
      <c r="I30" s="165"/>
      <c r="J30" s="165"/>
      <c r="K30" s="165"/>
      <c r="L30" s="165"/>
      <c r="M30" s="165"/>
      <c r="N30" s="165"/>
      <c r="O30" s="165"/>
      <c r="P30" s="165"/>
      <c r="Q30" s="165"/>
      <c r="R30" s="165"/>
    </row>
    <row r="31" spans="1:19" ht="15.75" customHeight="1"/>
    <row r="32" spans="1: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sheetData>
  <mergeCells count="13">
    <mergeCell ref="B18:Q19"/>
    <mergeCell ref="A1:I1"/>
    <mergeCell ref="A2:H2"/>
    <mergeCell ref="A4:R4"/>
    <mergeCell ref="D6:E6"/>
    <mergeCell ref="B13:R13"/>
    <mergeCell ref="F6:R6"/>
    <mergeCell ref="B8:R8"/>
    <mergeCell ref="A10:F10"/>
    <mergeCell ref="G10:L10"/>
    <mergeCell ref="A11:F11"/>
    <mergeCell ref="G11:L11"/>
    <mergeCell ref="B14:Q17"/>
  </mergeCells>
  <phoneticPr fontId="2"/>
  <dataValidations count="1">
    <dataValidation type="list" showInputMessage="1" showErrorMessage="1" sqref="G10:G11" xr:uid="{00000000-0002-0000-27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5">
    <tabColor theme="8"/>
    <pageSetUpPr fitToPage="1"/>
  </sheetPr>
  <dimension ref="A1:T55"/>
  <sheetViews>
    <sheetView view="pageBreakPreview" zoomScaleNormal="100" zoomScaleSheetLayoutView="100" workbookViewId="0">
      <selection activeCell="C6" sqref="C6"/>
    </sheetView>
  </sheetViews>
  <sheetFormatPr defaultColWidth="9" defaultRowHeight="13"/>
  <cols>
    <col min="1" max="1" width="5.6328125" style="3" customWidth="1"/>
    <col min="2" max="18" width="5.08984375" style="3" customWidth="1"/>
    <col min="19" max="16384" width="9" style="3"/>
  </cols>
  <sheetData>
    <row r="1" spans="1:20" ht="15.75" customHeight="1">
      <c r="A1" s="943" t="e">
        <f>CONCATENATE("（様式-",INDEX(発注者入力シート!$B$36:$G$45,MATCH(発注者入力シート!N9,発注者入力シート!$C$36:$C$45,0),4),"）")</f>
        <v>#N/A</v>
      </c>
      <c r="B1" s="943"/>
      <c r="C1" s="943"/>
      <c r="D1" s="943"/>
      <c r="E1" s="943"/>
      <c r="F1" s="943"/>
      <c r="S1" s="3" t="s">
        <v>429</v>
      </c>
    </row>
    <row r="2" spans="1:20" ht="15.75" customHeight="1">
      <c r="A2" s="943" t="e">
        <f>CONCATENATE("評価項目",INDEX(発注者入力シート!$B$36:$G$45,MATCH(発注者入力シート!N9,発注者入力シート!$C$36:$C$45,0),5),"-",INDEX(発注者入力シート!$B$36:$G$45,MATCH(発注者入力シート!N9,発注者入力シート!$C$36:$C$45,0),6))</f>
        <v>#N/A</v>
      </c>
      <c r="B2" s="943"/>
      <c r="C2" s="943"/>
      <c r="D2" s="943"/>
      <c r="E2" s="943"/>
      <c r="S2" s="3" t="s">
        <v>430</v>
      </c>
    </row>
    <row r="3" spans="1:20" ht="15.75" customHeight="1">
      <c r="S3" s="107"/>
      <c r="T3" s="3" t="s">
        <v>441</v>
      </c>
    </row>
    <row r="4" spans="1:20" ht="15.75" customHeight="1">
      <c r="A4" s="1206" t="s">
        <v>832</v>
      </c>
      <c r="B4" s="1206"/>
      <c r="C4" s="1206"/>
      <c r="D4" s="1206"/>
      <c r="E4" s="1206"/>
      <c r="F4" s="1206"/>
      <c r="G4" s="1206"/>
      <c r="H4" s="1206"/>
      <c r="I4" s="1206"/>
      <c r="J4" s="1206"/>
      <c r="K4" s="1206"/>
      <c r="L4" s="1206"/>
      <c r="M4" s="1206"/>
      <c r="N4" s="1206"/>
      <c r="O4" s="1206"/>
      <c r="P4" s="1206"/>
      <c r="Q4" s="142"/>
      <c r="R4" s="142"/>
      <c r="S4" s="102"/>
      <c r="T4" s="3" t="s">
        <v>547</v>
      </c>
    </row>
    <row r="5" spans="1:20" ht="15.75" customHeight="1"/>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H7" s="6"/>
      <c r="I7" s="6"/>
      <c r="J7" s="6"/>
      <c r="K7" s="2"/>
      <c r="L7" s="2"/>
      <c r="M7" s="2"/>
      <c r="N7" s="2"/>
      <c r="O7" s="2"/>
      <c r="P7" s="2"/>
      <c r="Q7" s="2"/>
      <c r="R7" s="2"/>
      <c r="S7" s="104"/>
      <c r="T7" s="3" t="s">
        <v>434</v>
      </c>
    </row>
    <row r="8" spans="1:20" ht="15.75" customHeight="1">
      <c r="H8" s="6"/>
      <c r="I8" s="6"/>
      <c r="J8" s="6"/>
      <c r="K8" s="2"/>
      <c r="L8" s="2"/>
      <c r="M8" s="2"/>
      <c r="N8" s="2"/>
      <c r="O8" s="2"/>
      <c r="P8" s="2"/>
      <c r="S8" s="105"/>
      <c r="T8" s="3" t="s">
        <v>432</v>
      </c>
    </row>
    <row r="9" spans="1:20" ht="15.75" customHeight="1">
      <c r="A9" s="3" t="s">
        <v>830</v>
      </c>
      <c r="J9" s="6"/>
      <c r="K9" s="2"/>
      <c r="L9" s="2"/>
      <c r="M9" s="2"/>
      <c r="N9" s="2"/>
      <c r="O9" s="2"/>
      <c r="P9" s="2"/>
      <c r="Q9" s="81"/>
      <c r="R9" s="81"/>
    </row>
    <row r="10" spans="1:20">
      <c r="A10" s="259" t="s">
        <v>126</v>
      </c>
      <c r="B10" s="276" t="str">
        <f>CONCATENATE("入札公告日前日時点（令和",(YEAR(発注者入力シート!H7)-2018),"年",MONTH(発注者入力シート!H7),"月",DAY(発注者入力シート!H7),"日時点）での事業継続計画（BCP）の認定状況")</f>
        <v>入札公告日前日時点（令和8年9月24日時点）での事業継続計画（BCP）の認定状況</v>
      </c>
      <c r="C10" s="276"/>
      <c r="D10" s="276"/>
      <c r="E10" s="276"/>
      <c r="F10" s="276"/>
      <c r="G10" s="276"/>
      <c r="H10" s="276"/>
      <c r="I10" s="276"/>
      <c r="J10" s="276"/>
      <c r="K10" s="276"/>
      <c r="L10" s="276"/>
      <c r="M10" s="276"/>
      <c r="N10" s="276"/>
      <c r="O10" s="276"/>
      <c r="P10" s="276"/>
      <c r="Q10" s="276"/>
      <c r="R10" s="155"/>
      <c r="S10" s="109" t="s">
        <v>435</v>
      </c>
    </row>
    <row r="11" spans="1:20" ht="15.75" customHeight="1">
      <c r="A11" s="1334" t="s">
        <v>558</v>
      </c>
      <c r="B11" s="1228"/>
      <c r="C11" s="1228"/>
      <c r="D11" s="1228"/>
      <c r="E11" s="1270" t="s">
        <v>559</v>
      </c>
      <c r="F11" s="1302"/>
      <c r="G11" s="1302"/>
      <c r="H11" s="1271"/>
      <c r="I11" s="1270" t="s">
        <v>560</v>
      </c>
      <c r="J11" s="1302"/>
      <c r="K11" s="1302"/>
      <c r="L11" s="1271"/>
      <c r="M11" s="113"/>
      <c r="N11" s="113"/>
      <c r="O11" s="113"/>
      <c r="P11" s="113"/>
      <c r="Q11" s="113"/>
      <c r="S11" s="109" t="s">
        <v>436</v>
      </c>
    </row>
    <row r="12" spans="1:20" ht="15.75" customHeight="1">
      <c r="A12" s="1380"/>
      <c r="B12" s="1381"/>
      <c r="C12" s="1381"/>
      <c r="D12" s="1518"/>
      <c r="E12" s="1690"/>
      <c r="F12" s="1691"/>
      <c r="G12" s="1691"/>
      <c r="H12" s="1692"/>
      <c r="I12" s="1690"/>
      <c r="J12" s="1691"/>
      <c r="K12" s="1691"/>
      <c r="L12" s="1692"/>
      <c r="P12" s="230"/>
      <c r="Q12" s="230"/>
      <c r="R12" s="230"/>
      <c r="S12" s="109" t="s">
        <v>961</v>
      </c>
    </row>
    <row r="13" spans="1:20" ht="15.75" customHeight="1">
      <c r="A13" s="154" t="s">
        <v>1004</v>
      </c>
      <c r="B13" s="155" t="s">
        <v>815</v>
      </c>
    </row>
    <row r="14" spans="1:20" ht="15.75" customHeight="1">
      <c r="A14" s="6"/>
    </row>
    <row r="15" spans="1:20" ht="15.75" customHeight="1">
      <c r="A15" s="6"/>
    </row>
    <row r="16" spans="1:20" ht="15.75" customHeight="1">
      <c r="A16" s="3" t="s">
        <v>916</v>
      </c>
    </row>
    <row r="17" spans="1:18" ht="15.75" customHeight="1">
      <c r="A17" s="783" t="s">
        <v>126</v>
      </c>
      <c r="B17" s="1584" t="s">
        <v>1823</v>
      </c>
      <c r="C17" s="1584"/>
      <c r="D17" s="1584"/>
      <c r="E17" s="1584"/>
      <c r="F17" s="1584"/>
      <c r="G17" s="1584"/>
      <c r="H17" s="1584"/>
      <c r="I17" s="1584"/>
      <c r="J17" s="1584"/>
      <c r="K17" s="1584"/>
      <c r="L17" s="1584"/>
      <c r="M17" s="1584"/>
      <c r="N17" s="1584"/>
      <c r="O17" s="1584"/>
      <c r="P17" s="1584"/>
      <c r="Q17" s="1584"/>
      <c r="R17" s="157"/>
    </row>
    <row r="18" spans="1:18" ht="15.75" customHeight="1">
      <c r="B18" s="167"/>
      <c r="C18" s="167"/>
      <c r="D18" s="167"/>
      <c r="E18" s="167"/>
      <c r="F18" s="167"/>
      <c r="G18" s="2"/>
      <c r="H18" s="2"/>
      <c r="I18" s="2"/>
      <c r="J18" s="2"/>
      <c r="K18" s="2"/>
      <c r="L18" s="2"/>
      <c r="M18" s="2"/>
      <c r="N18" s="2"/>
      <c r="O18" s="2"/>
      <c r="P18" s="2"/>
      <c r="Q18" s="2"/>
      <c r="R18" s="2"/>
    </row>
    <row r="19" spans="1:18" ht="15.75" customHeight="1">
      <c r="A19" s="1217" t="s">
        <v>1706</v>
      </c>
      <c r="B19" s="1682"/>
      <c r="C19" s="1682"/>
      <c r="D19" s="1682"/>
      <c r="E19" s="1682"/>
      <c r="F19" s="1218"/>
      <c r="G19" s="1380"/>
      <c r="H19" s="1518"/>
      <c r="M19" s="2"/>
      <c r="N19" s="2"/>
      <c r="O19" s="2"/>
      <c r="P19" s="2"/>
    </row>
    <row r="20" spans="1:18" ht="15.75" customHeight="1">
      <c r="A20" s="1217" t="s">
        <v>1822</v>
      </c>
      <c r="B20" s="1682"/>
      <c r="C20" s="1682"/>
      <c r="D20" s="1682"/>
      <c r="E20" s="1682"/>
      <c r="F20" s="1218"/>
      <c r="G20" s="1380"/>
      <c r="H20" s="1518"/>
      <c r="M20" s="2"/>
      <c r="N20" s="2"/>
      <c r="O20" s="2"/>
      <c r="P20" s="2"/>
    </row>
    <row r="21" spans="1:18" ht="15.75" customHeight="1">
      <c r="A21" s="199"/>
      <c r="B21" s="199"/>
      <c r="C21" s="199"/>
      <c r="D21" s="199"/>
      <c r="E21" s="199"/>
      <c r="F21" s="199"/>
      <c r="G21" s="81"/>
      <c r="H21" s="81"/>
      <c r="I21" s="81"/>
      <c r="J21" s="81"/>
      <c r="K21" s="81"/>
      <c r="L21" s="81"/>
      <c r="M21" s="2"/>
      <c r="N21" s="2"/>
      <c r="O21" s="2"/>
      <c r="P21" s="2"/>
      <c r="Q21" s="2"/>
      <c r="R21" s="2"/>
    </row>
    <row r="22" spans="1:18">
      <c r="A22" s="154" t="s">
        <v>108</v>
      </c>
      <c r="B22" s="1427" t="s">
        <v>992</v>
      </c>
      <c r="C22" s="1427"/>
      <c r="D22" s="1427"/>
      <c r="E22" s="1427"/>
      <c r="F22" s="1427"/>
      <c r="G22" s="1427"/>
      <c r="H22" s="1427"/>
      <c r="I22" s="1427"/>
      <c r="J22" s="1427"/>
      <c r="K22" s="1427"/>
      <c r="L22" s="1427"/>
      <c r="M22" s="1427"/>
      <c r="N22" s="1427"/>
      <c r="O22" s="1427"/>
      <c r="P22" s="1427"/>
      <c r="Q22" s="1427"/>
      <c r="R22" s="155"/>
    </row>
    <row r="23" spans="1:18" ht="13.5" customHeight="1">
      <c r="A23" s="154" t="s">
        <v>109</v>
      </c>
      <c r="B23" s="1304" t="s">
        <v>1619</v>
      </c>
      <c r="C23" s="1681"/>
      <c r="D23" s="1681"/>
      <c r="E23" s="1681"/>
      <c r="F23" s="1681"/>
      <c r="G23" s="1681"/>
      <c r="H23" s="1681"/>
      <c r="I23" s="1681"/>
      <c r="J23" s="1681"/>
      <c r="K23" s="1681"/>
      <c r="L23" s="1681"/>
      <c r="M23" s="1681"/>
      <c r="N23" s="1681"/>
      <c r="O23" s="1681"/>
      <c r="P23" s="1681"/>
      <c r="Q23" s="1681"/>
      <c r="R23" s="165"/>
    </row>
    <row r="24" spans="1:18" ht="13.5" customHeight="1">
      <c r="A24" s="154"/>
      <c r="B24" s="1304"/>
      <c r="C24" s="1681"/>
      <c r="D24" s="1681"/>
      <c r="E24" s="1681"/>
      <c r="F24" s="1681"/>
      <c r="G24" s="1681"/>
      <c r="H24" s="1681"/>
      <c r="I24" s="1681"/>
      <c r="J24" s="1681"/>
      <c r="K24" s="1681"/>
      <c r="L24" s="1681"/>
      <c r="M24" s="1681"/>
      <c r="N24" s="1681"/>
      <c r="O24" s="1681"/>
      <c r="P24" s="1681"/>
      <c r="Q24" s="1681"/>
      <c r="R24" s="165"/>
    </row>
    <row r="25" spans="1:18" ht="13.5" customHeight="1">
      <c r="A25" s="154"/>
      <c r="B25" s="1681"/>
      <c r="C25" s="1681"/>
      <c r="D25" s="1681"/>
      <c r="E25" s="1681"/>
      <c r="F25" s="1681"/>
      <c r="G25" s="1681"/>
      <c r="H25" s="1681"/>
      <c r="I25" s="1681"/>
      <c r="J25" s="1681"/>
      <c r="K25" s="1681"/>
      <c r="L25" s="1681"/>
      <c r="M25" s="1681"/>
      <c r="N25" s="1681"/>
      <c r="O25" s="1681"/>
      <c r="P25" s="1681"/>
      <c r="Q25" s="1681"/>
      <c r="R25" s="165"/>
    </row>
    <row r="26" spans="1:18">
      <c r="A26" s="154"/>
      <c r="B26" s="1009"/>
      <c r="C26" s="1009"/>
      <c r="D26" s="1009"/>
      <c r="E26" s="1009"/>
      <c r="F26" s="1009"/>
      <c r="G26" s="1009"/>
      <c r="H26" s="1009"/>
      <c r="I26" s="1009"/>
      <c r="J26" s="1009"/>
      <c r="K26" s="1009"/>
      <c r="L26" s="1009"/>
      <c r="M26" s="1009"/>
      <c r="N26" s="1009"/>
      <c r="O26" s="1009"/>
      <c r="P26" s="1009"/>
      <c r="Q26" s="1009"/>
      <c r="R26" s="165"/>
    </row>
    <row r="27" spans="1:18" ht="13.5" customHeight="1">
      <c r="A27" s="154" t="s">
        <v>1567</v>
      </c>
      <c r="B27" s="1304" t="s">
        <v>1620</v>
      </c>
      <c r="C27" s="1681"/>
      <c r="D27" s="1681"/>
      <c r="E27" s="1681"/>
      <c r="F27" s="1681"/>
      <c r="G27" s="1681"/>
      <c r="H27" s="1681"/>
      <c r="I27" s="1681"/>
      <c r="J27" s="1681"/>
      <c r="K27" s="1681"/>
      <c r="L27" s="1681"/>
      <c r="M27" s="1681"/>
      <c r="N27" s="1681"/>
      <c r="O27" s="1681"/>
      <c r="P27" s="1681"/>
      <c r="Q27" s="1681"/>
      <c r="R27" s="165"/>
    </row>
    <row r="28" spans="1:18">
      <c r="B28" s="1681"/>
      <c r="C28" s="1681"/>
      <c r="D28" s="1681"/>
      <c r="E28" s="1681"/>
      <c r="F28" s="1681"/>
      <c r="G28" s="1681"/>
      <c r="H28" s="1681"/>
      <c r="I28" s="1681"/>
      <c r="J28" s="1681"/>
      <c r="K28" s="1681"/>
      <c r="L28" s="1681"/>
      <c r="M28" s="1681"/>
      <c r="N28" s="1681"/>
      <c r="O28" s="1681"/>
      <c r="P28" s="1681"/>
      <c r="Q28" s="1681"/>
      <c r="R28" s="165"/>
    </row>
    <row r="29" spans="1:18">
      <c r="A29" s="154"/>
      <c r="B29" s="165"/>
      <c r="C29" s="165"/>
      <c r="D29" s="165"/>
      <c r="E29" s="165"/>
      <c r="F29" s="165"/>
      <c r="G29" s="165"/>
      <c r="H29" s="165"/>
      <c r="I29" s="165"/>
      <c r="J29" s="165"/>
      <c r="K29" s="165"/>
      <c r="L29" s="165"/>
      <c r="M29" s="165"/>
      <c r="N29" s="165"/>
      <c r="O29" s="165"/>
      <c r="P29" s="165"/>
      <c r="Q29" s="165"/>
      <c r="R29" s="165"/>
    </row>
    <row r="30" spans="1:18" ht="15.75" customHeight="1">
      <c r="A30" s="259"/>
      <c r="B30" s="165"/>
      <c r="C30" s="165"/>
      <c r="D30" s="165"/>
      <c r="E30" s="165"/>
      <c r="F30" s="165"/>
      <c r="G30" s="165"/>
      <c r="H30" s="165"/>
      <c r="I30" s="165"/>
      <c r="J30" s="165"/>
      <c r="K30" s="165"/>
      <c r="L30" s="165"/>
      <c r="M30" s="165"/>
      <c r="N30" s="165"/>
      <c r="O30" s="165"/>
      <c r="P30" s="165"/>
      <c r="Q30" s="165"/>
      <c r="R30" s="165"/>
    </row>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sheetData>
  <mergeCells count="19">
    <mergeCell ref="B22:Q22"/>
    <mergeCell ref="A11:D11"/>
    <mergeCell ref="A12:D12"/>
    <mergeCell ref="B27:Q28"/>
    <mergeCell ref="A1:F1"/>
    <mergeCell ref="A2:E2"/>
    <mergeCell ref="A4:P4"/>
    <mergeCell ref="D6:E6"/>
    <mergeCell ref="F6:Q6"/>
    <mergeCell ref="E11:H11"/>
    <mergeCell ref="B17:Q17"/>
    <mergeCell ref="B23:Q26"/>
    <mergeCell ref="E12:H12"/>
    <mergeCell ref="I11:L11"/>
    <mergeCell ref="I12:L12"/>
    <mergeCell ref="A19:F19"/>
    <mergeCell ref="G19:H19"/>
    <mergeCell ref="A20:F20"/>
    <mergeCell ref="G20:H20"/>
  </mergeCells>
  <phoneticPr fontId="2"/>
  <dataValidations count="1">
    <dataValidation type="list" showInputMessage="1" showErrorMessage="1" sqref="A12 G19:G20" xr:uid="{00000000-0002-0000-28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6">
    <tabColor theme="8"/>
    <pageSetUpPr fitToPage="1"/>
  </sheetPr>
  <dimension ref="A1:T39"/>
  <sheetViews>
    <sheetView view="pageBreakPreview" zoomScaleNormal="100" zoomScaleSheetLayoutView="100" workbookViewId="0">
      <selection activeCell="D6" sqref="D6"/>
    </sheetView>
  </sheetViews>
  <sheetFormatPr defaultColWidth="9" defaultRowHeight="13"/>
  <cols>
    <col min="1" max="1" width="5.6328125" style="3" customWidth="1"/>
    <col min="2" max="18" width="5.08984375" style="3" customWidth="1"/>
    <col min="19" max="16384" width="9" style="3"/>
  </cols>
  <sheetData>
    <row r="1" spans="1:20">
      <c r="A1" s="943" t="e">
        <f>CONCATENATE("（様式-",INDEX(発注者入力シート!$B$36:$G$45,MATCH(発注者入力シート!N9,発注者入力シート!$C$36:$C$45,0),4),"）")</f>
        <v>#N/A</v>
      </c>
      <c r="B1" s="943"/>
      <c r="C1" s="943"/>
      <c r="D1" s="943"/>
      <c r="E1" s="943"/>
      <c r="F1" s="943"/>
      <c r="S1" s="3" t="s">
        <v>429</v>
      </c>
    </row>
    <row r="2" spans="1:20">
      <c r="A2" s="943" t="e">
        <f>CONCATENATE("評価項目",INDEX(発注者入力シート!$B$36:$G$45,MATCH(発注者入力シート!N9,発注者入力シート!$C$36:$C$45,0),5),"-",INDEX(発注者入力シート!$B$36:$G$45,MATCH(発注者入力シート!N9,発注者入力シート!$C$36:$C$45,0),6))</f>
        <v>#N/A</v>
      </c>
      <c r="B2" s="943"/>
      <c r="C2" s="943"/>
      <c r="D2" s="943"/>
      <c r="E2" s="943"/>
      <c r="S2" s="3" t="s">
        <v>430</v>
      </c>
    </row>
    <row r="3" spans="1:20" ht="14">
      <c r="A3" s="1206" t="s">
        <v>923</v>
      </c>
      <c r="B3" s="1206"/>
      <c r="C3" s="1206"/>
      <c r="D3" s="1206"/>
      <c r="E3" s="1206"/>
      <c r="F3" s="1206"/>
      <c r="G3" s="1206"/>
      <c r="H3" s="1206"/>
      <c r="I3" s="1206"/>
      <c r="J3" s="1206"/>
      <c r="K3" s="1206"/>
      <c r="L3" s="1206"/>
      <c r="M3" s="1206"/>
      <c r="N3" s="1206"/>
      <c r="O3" s="1206"/>
      <c r="P3" s="1206"/>
      <c r="Q3" s="1206"/>
      <c r="S3" s="107"/>
      <c r="T3" s="3" t="s">
        <v>441</v>
      </c>
    </row>
    <row r="4" spans="1:20" ht="14">
      <c r="D4" s="1203" t="s">
        <v>714</v>
      </c>
      <c r="E4" s="1203"/>
      <c r="F4" s="1202" t="str">
        <f>IF(企業入力シート!C5="","",企業入力シート!C5)</f>
        <v>○○共同企業体</v>
      </c>
      <c r="G4" s="1202"/>
      <c r="H4" s="1202"/>
      <c r="I4" s="1202"/>
      <c r="J4" s="1202"/>
      <c r="K4" s="1202"/>
      <c r="L4" s="1202"/>
      <c r="M4" s="1202"/>
      <c r="N4" s="1202"/>
      <c r="O4" s="1202"/>
      <c r="P4" s="1202"/>
      <c r="Q4" s="1202"/>
      <c r="R4" s="142"/>
      <c r="S4" s="102"/>
      <c r="T4" s="3" t="s">
        <v>547</v>
      </c>
    </row>
    <row r="5" spans="1:20">
      <c r="H5" s="6"/>
      <c r="I5" s="6"/>
      <c r="J5" s="6"/>
      <c r="K5" s="2"/>
      <c r="L5" s="2"/>
      <c r="M5" s="2"/>
      <c r="N5" s="2"/>
      <c r="O5" s="2"/>
      <c r="P5" s="2"/>
      <c r="Q5" s="2"/>
    </row>
    <row r="6" spans="1:20">
      <c r="A6" s="3" t="s">
        <v>830</v>
      </c>
      <c r="J6" s="6"/>
      <c r="K6" s="2"/>
      <c r="L6" s="2"/>
      <c r="M6" s="2"/>
      <c r="N6" s="2"/>
      <c r="O6" s="2"/>
      <c r="P6" s="2"/>
      <c r="Q6" s="2"/>
      <c r="R6" s="2"/>
      <c r="S6" s="3" t="s">
        <v>433</v>
      </c>
    </row>
    <row r="7" spans="1:20">
      <c r="A7" s="259" t="s">
        <v>126</v>
      </c>
      <c r="B7" s="1683" t="str">
        <f>CONCATENATE("入札公告日前日時点（令和",(YEAR(発注者入力シート!H7)-2018),"年",MONTH(発注者入力シート!H7),"月",DAY(発注者入力シート!H7),"日時点）での事業継続計画（BCP）の認定状況")</f>
        <v>入札公告日前日時点（令和8年9月24日時点）での事業継続計画（BCP）の認定状況</v>
      </c>
      <c r="C7" s="1683"/>
      <c r="D7" s="1683"/>
      <c r="E7" s="1683"/>
      <c r="F7" s="1683"/>
      <c r="G7" s="1683"/>
      <c r="H7" s="1683"/>
      <c r="I7" s="1683"/>
      <c r="J7" s="1683"/>
      <c r="K7" s="1683"/>
      <c r="L7" s="1683"/>
      <c r="M7" s="1683"/>
      <c r="N7" s="1683"/>
      <c r="O7" s="1683"/>
      <c r="P7" s="1683"/>
      <c r="Q7" s="1683"/>
      <c r="R7" s="2"/>
      <c r="S7" s="104"/>
      <c r="T7" s="3" t="s">
        <v>434</v>
      </c>
    </row>
    <row r="8" spans="1:20">
      <c r="A8" s="155"/>
      <c r="B8" s="157"/>
      <c r="C8" s="157"/>
      <c r="D8" s="157"/>
      <c r="E8" s="157"/>
      <c r="F8" s="157"/>
      <c r="G8" s="157"/>
      <c r="H8" s="157"/>
      <c r="I8" s="157"/>
      <c r="J8" s="157"/>
      <c r="K8" s="157"/>
      <c r="L8" s="157"/>
      <c r="M8" s="157"/>
      <c r="N8" s="157"/>
      <c r="O8" s="157"/>
      <c r="P8" s="157"/>
      <c r="Q8" s="157"/>
      <c r="S8" s="105"/>
      <c r="T8" s="3" t="s">
        <v>432</v>
      </c>
    </row>
    <row r="9" spans="1:20">
      <c r="A9" s="1270" t="s">
        <v>920</v>
      </c>
      <c r="B9" s="1302"/>
      <c r="C9" s="1302"/>
      <c r="D9" s="1271"/>
      <c r="E9" s="1228" t="s">
        <v>558</v>
      </c>
      <c r="F9" s="1228"/>
      <c r="G9" s="1228" t="s">
        <v>559</v>
      </c>
      <c r="H9" s="1228"/>
      <c r="I9" s="1228"/>
      <c r="J9" s="1228"/>
      <c r="K9" s="1228" t="s">
        <v>560</v>
      </c>
      <c r="L9" s="1228"/>
      <c r="M9" s="1228"/>
      <c r="N9" s="1228"/>
      <c r="R9" s="81"/>
    </row>
    <row r="10" spans="1:20" ht="13.5" customHeight="1">
      <c r="A10" s="1226" t="s">
        <v>921</v>
      </c>
      <c r="B10" s="1226"/>
      <c r="C10" s="1226"/>
      <c r="D10" s="1226"/>
      <c r="E10" s="1380"/>
      <c r="F10" s="1518"/>
      <c r="G10" s="1686"/>
      <c r="H10" s="1687"/>
      <c r="I10" s="1687"/>
      <c r="J10" s="1688"/>
      <c r="K10" s="1686"/>
      <c r="L10" s="1687"/>
      <c r="M10" s="1687"/>
      <c r="N10" s="1688"/>
      <c r="R10" s="204"/>
      <c r="S10" s="109" t="s">
        <v>435</v>
      </c>
    </row>
    <row r="11" spans="1:20">
      <c r="A11" s="1689" t="s">
        <v>922</v>
      </c>
      <c r="B11" s="1689"/>
      <c r="C11" s="1689"/>
      <c r="D11" s="1689"/>
      <c r="E11" s="1380"/>
      <c r="F11" s="1518"/>
      <c r="G11" s="1686"/>
      <c r="H11" s="1687"/>
      <c r="I11" s="1687"/>
      <c r="J11" s="1688"/>
      <c r="K11" s="1686"/>
      <c r="L11" s="1687"/>
      <c r="M11" s="1687"/>
      <c r="N11" s="1688"/>
      <c r="O11" s="204"/>
      <c r="P11" s="204"/>
      <c r="Q11" s="204"/>
      <c r="S11" s="109" t="s">
        <v>436</v>
      </c>
    </row>
    <row r="12" spans="1:20" ht="13.5" customHeight="1">
      <c r="A12" s="154" t="s">
        <v>1004</v>
      </c>
      <c r="B12" s="155" t="s">
        <v>815</v>
      </c>
      <c r="S12" s="109" t="s">
        <v>961</v>
      </c>
    </row>
    <row r="13" spans="1:20">
      <c r="A13" s="6"/>
    </row>
    <row r="14" spans="1:20" ht="13.5" customHeight="1">
      <c r="A14" s="3" t="s">
        <v>916</v>
      </c>
    </row>
    <row r="15" spans="1:20">
      <c r="A15" s="259" t="s">
        <v>126</v>
      </c>
      <c r="B15" s="1584" t="s">
        <v>1823</v>
      </c>
      <c r="C15" s="1584"/>
      <c r="D15" s="1584"/>
      <c r="E15" s="1584"/>
      <c r="F15" s="1584"/>
      <c r="G15" s="1584"/>
      <c r="H15" s="1584"/>
      <c r="I15" s="1584"/>
      <c r="J15" s="1584"/>
      <c r="K15" s="1584"/>
      <c r="L15" s="1584"/>
      <c r="M15" s="1584"/>
      <c r="N15" s="1584"/>
      <c r="O15" s="1584"/>
      <c r="P15" s="1584"/>
      <c r="Q15" s="1584"/>
    </row>
    <row r="16" spans="1:20">
      <c r="B16" s="2"/>
      <c r="C16" s="2"/>
      <c r="D16" s="2"/>
      <c r="E16" s="2"/>
      <c r="F16" s="2"/>
      <c r="G16" s="2"/>
      <c r="H16" s="2"/>
      <c r="I16" s="2"/>
      <c r="J16" s="2"/>
      <c r="K16" s="2"/>
      <c r="L16" s="2"/>
      <c r="M16" s="2"/>
      <c r="N16" s="2"/>
      <c r="O16" s="2"/>
      <c r="P16" s="2"/>
      <c r="Q16" s="2"/>
    </row>
    <row r="17" spans="1:18">
      <c r="A17" s="1228" t="s">
        <v>920</v>
      </c>
      <c r="B17" s="1228"/>
      <c r="C17" s="1228"/>
      <c r="D17" s="1228"/>
      <c r="E17" s="1228" t="s">
        <v>991</v>
      </c>
      <c r="F17" s="1228"/>
      <c r="G17" s="1228"/>
      <c r="H17" s="1228"/>
      <c r="I17" s="2"/>
      <c r="J17" s="2"/>
    </row>
    <row r="18" spans="1:18" ht="13.5" customHeight="1">
      <c r="A18" s="1228"/>
      <c r="B18" s="1228"/>
      <c r="C18" s="1228"/>
      <c r="D18" s="1228"/>
      <c r="E18" s="1517" t="s">
        <v>1707</v>
      </c>
      <c r="F18" s="1517"/>
      <c r="G18" s="1517" t="s">
        <v>1820</v>
      </c>
      <c r="H18" s="1517"/>
      <c r="I18" s="2"/>
      <c r="J18" s="2"/>
    </row>
    <row r="19" spans="1:18" ht="13.5" customHeight="1">
      <c r="A19" s="1226" t="s">
        <v>921</v>
      </c>
      <c r="B19" s="1226"/>
      <c r="C19" s="1226"/>
      <c r="D19" s="1226"/>
      <c r="E19" s="1684"/>
      <c r="F19" s="1684"/>
      <c r="G19" s="1684"/>
      <c r="H19" s="1684"/>
      <c r="I19" s="340"/>
      <c r="J19" s="2"/>
    </row>
    <row r="20" spans="1:18" ht="13.5" customHeight="1">
      <c r="A20" s="1689" t="s">
        <v>922</v>
      </c>
      <c r="B20" s="1689"/>
      <c r="C20" s="1689"/>
      <c r="D20" s="1689"/>
      <c r="E20" s="1684"/>
      <c r="F20" s="1684"/>
      <c r="G20" s="1684"/>
      <c r="H20" s="1684"/>
      <c r="J20" s="2"/>
    </row>
    <row r="21" spans="1:18" ht="13.5" customHeight="1">
      <c r="A21" s="199"/>
      <c r="B21" s="199"/>
      <c r="C21" s="199"/>
      <c r="D21" s="199"/>
      <c r="E21" s="199"/>
      <c r="F21" s="199"/>
      <c r="G21" s="81"/>
      <c r="H21" s="81"/>
      <c r="I21" s="81"/>
      <c r="J21" s="81"/>
      <c r="K21" s="2"/>
    </row>
    <row r="22" spans="1:18">
      <c r="A22" s="154" t="s">
        <v>108</v>
      </c>
      <c r="B22" s="1427" t="s">
        <v>992</v>
      </c>
      <c r="C22" s="1427"/>
      <c r="D22" s="1427"/>
      <c r="E22" s="1427"/>
      <c r="F22" s="1427"/>
      <c r="G22" s="1427"/>
      <c r="H22" s="1427"/>
      <c r="I22" s="1427"/>
      <c r="J22" s="1427"/>
      <c r="K22" s="1427"/>
      <c r="L22" s="1427"/>
      <c r="M22" s="1427"/>
      <c r="N22" s="1427"/>
      <c r="O22" s="1427"/>
      <c r="P22" s="1427"/>
      <c r="Q22" s="1427"/>
      <c r="R22" s="155"/>
    </row>
    <row r="23" spans="1:18" ht="13.5" customHeight="1">
      <c r="A23" s="154" t="s">
        <v>109</v>
      </c>
      <c r="B23" s="1304" t="s">
        <v>1619</v>
      </c>
      <c r="C23" s="1681"/>
      <c r="D23" s="1681"/>
      <c r="E23" s="1681"/>
      <c r="F23" s="1681"/>
      <c r="G23" s="1681"/>
      <c r="H23" s="1681"/>
      <c r="I23" s="1681"/>
      <c r="J23" s="1681"/>
      <c r="K23" s="1681"/>
      <c r="L23" s="1681"/>
      <c r="M23" s="1681"/>
      <c r="N23" s="1681"/>
      <c r="O23" s="1681"/>
      <c r="P23" s="1681"/>
      <c r="Q23" s="1681"/>
    </row>
    <row r="24" spans="1:18" ht="13.5" customHeight="1">
      <c r="A24" s="154"/>
      <c r="B24" s="1304"/>
      <c r="C24" s="1681"/>
      <c r="D24" s="1681"/>
      <c r="E24" s="1681"/>
      <c r="F24" s="1681"/>
      <c r="G24" s="1681"/>
      <c r="H24" s="1681"/>
      <c r="I24" s="1681"/>
      <c r="J24" s="1681"/>
      <c r="K24" s="1681"/>
      <c r="L24" s="1681"/>
      <c r="M24" s="1681"/>
      <c r="N24" s="1681"/>
      <c r="O24" s="1681"/>
      <c r="P24" s="1681"/>
      <c r="Q24" s="1681"/>
    </row>
    <row r="25" spans="1:18" ht="13.5" customHeight="1">
      <c r="A25" s="154"/>
      <c r="B25" s="1681"/>
      <c r="C25" s="1681"/>
      <c r="D25" s="1681"/>
      <c r="E25" s="1681"/>
      <c r="F25" s="1681"/>
      <c r="G25" s="1681"/>
      <c r="H25" s="1681"/>
      <c r="I25" s="1681"/>
      <c r="J25" s="1681"/>
      <c r="K25" s="1681"/>
      <c r="L25" s="1681"/>
      <c r="M25" s="1681"/>
      <c r="N25" s="1681"/>
      <c r="O25" s="1681"/>
      <c r="P25" s="1681"/>
      <c r="Q25" s="1681"/>
    </row>
    <row r="26" spans="1:18" ht="13.5" customHeight="1">
      <c r="A26" s="154"/>
      <c r="B26" s="1009"/>
      <c r="C26" s="1009"/>
      <c r="D26" s="1009"/>
      <c r="E26" s="1009"/>
      <c r="F26" s="1009"/>
      <c r="G26" s="1009"/>
      <c r="H26" s="1009"/>
      <c r="I26" s="1009"/>
      <c r="J26" s="1009"/>
      <c r="K26" s="1009"/>
      <c r="L26" s="1009"/>
      <c r="M26" s="1009"/>
      <c r="N26" s="1009"/>
      <c r="O26" s="1009"/>
      <c r="P26" s="1009"/>
      <c r="Q26" s="1009"/>
    </row>
    <row r="27" spans="1:18" ht="13.5" customHeight="1">
      <c r="A27" s="154" t="s">
        <v>1567</v>
      </c>
      <c r="B27" s="1304" t="s">
        <v>1620</v>
      </c>
      <c r="C27" s="1681"/>
      <c r="D27" s="1681"/>
      <c r="E27" s="1681"/>
      <c r="F27" s="1681"/>
      <c r="G27" s="1681"/>
      <c r="H27" s="1681"/>
      <c r="I27" s="1681"/>
      <c r="J27" s="1681"/>
      <c r="K27" s="1681"/>
      <c r="L27" s="1681"/>
      <c r="M27" s="1681"/>
      <c r="N27" s="1681"/>
      <c r="O27" s="1681"/>
      <c r="P27" s="1681"/>
      <c r="Q27" s="1681"/>
    </row>
    <row r="28" spans="1:18" ht="13.5" customHeight="1">
      <c r="B28" s="1681"/>
      <c r="C28" s="1681"/>
      <c r="D28" s="1681"/>
      <c r="E28" s="1681"/>
      <c r="F28" s="1681"/>
      <c r="G28" s="1681"/>
      <c r="H28" s="1681"/>
      <c r="I28" s="1681"/>
      <c r="J28" s="1681"/>
      <c r="K28" s="1681"/>
      <c r="L28" s="1681"/>
      <c r="M28" s="1681"/>
      <c r="N28" s="1681"/>
      <c r="O28" s="1681"/>
      <c r="P28" s="1681"/>
      <c r="Q28" s="1681"/>
    </row>
    <row r="29" spans="1:18">
      <c r="A29" s="154"/>
      <c r="B29" s="165"/>
      <c r="C29" s="165"/>
      <c r="D29" s="165"/>
      <c r="E29" s="165"/>
      <c r="F29" s="165"/>
      <c r="G29" s="165"/>
      <c r="H29" s="165"/>
      <c r="I29" s="165"/>
      <c r="J29" s="165"/>
      <c r="K29" s="165"/>
      <c r="L29" s="165"/>
      <c r="M29" s="165"/>
      <c r="N29" s="165"/>
      <c r="O29" s="165"/>
      <c r="P29" s="165"/>
      <c r="Q29" s="165"/>
    </row>
    <row r="30" spans="1:18">
      <c r="A30" s="259"/>
      <c r="B30" s="165"/>
      <c r="C30" s="165"/>
      <c r="D30" s="165"/>
      <c r="E30" s="165"/>
      <c r="F30" s="165"/>
      <c r="G30" s="165"/>
      <c r="H30" s="165"/>
      <c r="I30" s="165"/>
      <c r="J30" s="165"/>
      <c r="K30" s="165"/>
      <c r="L30" s="165"/>
      <c r="M30" s="165"/>
      <c r="N30" s="165"/>
      <c r="O30" s="165"/>
      <c r="P30" s="165"/>
      <c r="Q30" s="165"/>
    </row>
    <row r="31" spans="1:18">
      <c r="A31" s="6"/>
    </row>
    <row r="37" ht="13.5" customHeight="1"/>
    <row r="39" ht="13.5" customHeight="1"/>
  </sheetData>
  <mergeCells count="32">
    <mergeCell ref="B27:Q28"/>
    <mergeCell ref="B7:Q7"/>
    <mergeCell ref="A1:F1"/>
    <mergeCell ref="A2:E2"/>
    <mergeCell ref="A3:Q3"/>
    <mergeCell ref="D4:E4"/>
    <mergeCell ref="F4:Q4"/>
    <mergeCell ref="A9:D9"/>
    <mergeCell ref="E9:F9"/>
    <mergeCell ref="G9:J9"/>
    <mergeCell ref="K9:N9"/>
    <mergeCell ref="A10:D10"/>
    <mergeCell ref="E10:F10"/>
    <mergeCell ref="G10:J10"/>
    <mergeCell ref="K10:N10"/>
    <mergeCell ref="A19:D19"/>
    <mergeCell ref="E19:F19"/>
    <mergeCell ref="G19:H19"/>
    <mergeCell ref="A11:D11"/>
    <mergeCell ref="E11:F11"/>
    <mergeCell ref="G11:J11"/>
    <mergeCell ref="B15:Q15"/>
    <mergeCell ref="A17:D18"/>
    <mergeCell ref="E17:H17"/>
    <mergeCell ref="E18:F18"/>
    <mergeCell ref="G18:H18"/>
    <mergeCell ref="K11:N11"/>
    <mergeCell ref="B23:Q26"/>
    <mergeCell ref="B22:Q22"/>
    <mergeCell ref="A20:D20"/>
    <mergeCell ref="E20:F20"/>
    <mergeCell ref="G20:H20"/>
  </mergeCells>
  <phoneticPr fontId="2"/>
  <dataValidations count="1">
    <dataValidation type="list" showInputMessage="1" showErrorMessage="1" sqref="E19:E20 E10:E11 G19:G20" xr:uid="{00000000-0002-0000-29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8"/>
    <pageSetUpPr fitToPage="1"/>
  </sheetPr>
  <dimension ref="A1:V57"/>
  <sheetViews>
    <sheetView view="pageBreakPreview" zoomScaleNormal="100" zoomScaleSheetLayoutView="100" workbookViewId="0">
      <selection activeCell="B6" sqref="B6:R7"/>
    </sheetView>
  </sheetViews>
  <sheetFormatPr defaultColWidth="9" defaultRowHeight="13"/>
  <cols>
    <col min="1" max="1" width="5.6328125" style="3" customWidth="1"/>
    <col min="2" max="2" width="4.36328125" style="3" customWidth="1"/>
    <col min="3" max="3" width="8.08984375" style="3" customWidth="1"/>
    <col min="4" max="5" width="6.08984375" style="3" customWidth="1"/>
    <col min="6" max="15" width="5" style="3" customWidth="1"/>
    <col min="16" max="19" width="5.08984375" style="3" customWidth="1"/>
    <col min="20" max="16384" width="9" style="3"/>
  </cols>
  <sheetData>
    <row r="1" spans="1:21" ht="15.75" customHeight="1">
      <c r="A1" s="943" t="str">
        <f>CONCATENATE("（様式-",INDEX(発注者入力シート!$B$36:$G$45,MATCH(発注者入力シート!N10,発注者入力シート!$C$36:$C$45,0),4),"）")</f>
        <v>（様式-８）</v>
      </c>
      <c r="B1" s="943"/>
      <c r="C1" s="943"/>
      <c r="D1" s="943"/>
      <c r="E1" s="943"/>
      <c r="F1" s="943"/>
      <c r="P1" s="1379" t="str">
        <f>IF(INDEX(発注者入力シート!$B$20:$G$47,MATCH(発注者入力シート!N10,発注者入力シート!$C$20:$C$47,0),3)="","",INDEX(発注者入力シート!$B$20:$G$47,MATCH(発注者入力シート!N10,発注者入力シート!$C$20:$C$47,0),3))</f>
        <v/>
      </c>
      <c r="Q1" s="1379"/>
      <c r="R1" s="1379"/>
      <c r="S1" s="81"/>
      <c r="T1" s="3" t="s">
        <v>429</v>
      </c>
    </row>
    <row r="2" spans="1:21" ht="15.75" customHeight="1">
      <c r="A2" s="943" t="str">
        <f>CONCATENATE("評価項目",INDEX(発注者入力シート!$B$36:$G$45,MATCH(発注者入力シート!N10,発注者入力シート!$C$36:$C$45,0),5),"-",INDEX(発注者入力シート!$B$36:$G$45,MATCH(発注者入力シート!N10,発注者入力シート!$C$36:$C$45,0),6))</f>
        <v>評価項目（３）-①</v>
      </c>
      <c r="B2" s="943"/>
      <c r="C2" s="943"/>
      <c r="D2" s="943"/>
      <c r="E2" s="943"/>
      <c r="T2" s="3" t="s">
        <v>430</v>
      </c>
    </row>
    <row r="3" spans="1:21" ht="15.75" customHeight="1">
      <c r="A3" s="1206" t="s">
        <v>1847</v>
      </c>
      <c r="B3" s="1206"/>
      <c r="C3" s="1206"/>
      <c r="D3" s="1206"/>
      <c r="E3" s="1206"/>
      <c r="F3" s="1206"/>
      <c r="G3" s="1206"/>
      <c r="H3" s="1206"/>
      <c r="I3" s="1206"/>
      <c r="J3" s="1206"/>
      <c r="K3" s="1206"/>
      <c r="L3" s="1206"/>
      <c r="M3" s="1206"/>
      <c r="N3" s="1206"/>
      <c r="O3" s="1206"/>
      <c r="P3" s="1206"/>
      <c r="Q3" s="1206"/>
      <c r="T3" s="107"/>
      <c r="U3" s="3" t="s">
        <v>441</v>
      </c>
    </row>
    <row r="4" spans="1:21" ht="15.75" customHeight="1">
      <c r="D4" s="1203" t="s">
        <v>714</v>
      </c>
      <c r="E4" s="1203"/>
      <c r="F4" s="1202" t="str">
        <f>IF(企業入力シート!C5="","",企業入力シート!C5)</f>
        <v>○○共同企業体</v>
      </c>
      <c r="G4" s="1202"/>
      <c r="H4" s="1202"/>
      <c r="I4" s="1202"/>
      <c r="J4" s="1202"/>
      <c r="K4" s="1202"/>
      <c r="L4" s="1202"/>
      <c r="M4" s="1202"/>
      <c r="N4" s="1202"/>
      <c r="O4" s="1202"/>
      <c r="P4" s="1202"/>
      <c r="Q4" s="1202"/>
      <c r="R4" s="1202"/>
      <c r="S4" s="142"/>
      <c r="T4" s="102"/>
      <c r="U4" s="3" t="s">
        <v>547</v>
      </c>
    </row>
    <row r="5" spans="1:21" ht="15.75" customHeight="1">
      <c r="R5" s="2"/>
      <c r="S5" s="2"/>
    </row>
    <row r="6" spans="1:21" ht="13.5" customHeight="1">
      <c r="A6" s="259" t="s">
        <v>947</v>
      </c>
      <c r="B6" s="1240" t="s">
        <v>1848</v>
      </c>
      <c r="C6" s="1240"/>
      <c r="D6" s="1240"/>
      <c r="E6" s="1240"/>
      <c r="F6" s="1240"/>
      <c r="G6" s="1240"/>
      <c r="H6" s="1240"/>
      <c r="I6" s="1240"/>
      <c r="J6" s="1240"/>
      <c r="K6" s="1240"/>
      <c r="L6" s="1240"/>
      <c r="M6" s="1240"/>
      <c r="N6" s="1240"/>
      <c r="O6" s="1240"/>
      <c r="P6" s="1240"/>
      <c r="Q6" s="1240"/>
      <c r="R6" s="1240"/>
      <c r="T6" s="3" t="s">
        <v>433</v>
      </c>
    </row>
    <row r="7" spans="1:21">
      <c r="A7" s="155"/>
      <c r="B7" s="1240"/>
      <c r="C7" s="1240"/>
      <c r="D7" s="1240"/>
      <c r="E7" s="1240"/>
      <c r="F7" s="1240"/>
      <c r="G7" s="1240"/>
      <c r="H7" s="1240"/>
      <c r="I7" s="1240"/>
      <c r="J7" s="1240"/>
      <c r="K7" s="1240"/>
      <c r="L7" s="1240"/>
      <c r="M7" s="1240"/>
      <c r="N7" s="1240"/>
      <c r="O7" s="1240"/>
      <c r="P7" s="1240"/>
      <c r="Q7" s="1240"/>
      <c r="R7" s="1240"/>
      <c r="S7" s="161"/>
      <c r="T7" s="104"/>
      <c r="U7" s="3" t="s">
        <v>434</v>
      </c>
    </row>
    <row r="8" spans="1:21" ht="15.75" customHeight="1">
      <c r="A8" s="115" t="s">
        <v>948</v>
      </c>
      <c r="B8" s="115"/>
      <c r="C8" s="115"/>
      <c r="D8" s="115"/>
      <c r="E8" s="115"/>
      <c r="F8" s="115"/>
      <c r="G8" s="115"/>
      <c r="H8" s="115"/>
      <c r="I8" s="115"/>
      <c r="J8" s="115"/>
      <c r="K8" s="115"/>
      <c r="L8" s="115"/>
      <c r="M8" s="115"/>
      <c r="N8" s="115"/>
      <c r="R8" s="161"/>
      <c r="S8" s="161"/>
      <c r="T8" s="105"/>
      <c r="U8" s="3" t="s">
        <v>432</v>
      </c>
    </row>
    <row r="9" spans="1:21" ht="26.15" customHeight="1">
      <c r="A9" s="1696" t="s">
        <v>45</v>
      </c>
      <c r="B9" s="1697"/>
      <c r="C9" s="1698" t="s">
        <v>949</v>
      </c>
      <c r="D9" s="1699"/>
      <c r="E9" s="1700"/>
      <c r="F9" s="1710" t="s">
        <v>48</v>
      </c>
      <c r="G9" s="1711"/>
      <c r="H9" s="1711"/>
      <c r="I9" s="1711"/>
      <c r="J9" s="1715"/>
      <c r="K9" s="1701" t="s">
        <v>963</v>
      </c>
      <c r="L9" s="1701"/>
      <c r="M9" s="1701"/>
      <c r="N9" s="1701"/>
      <c r="O9" s="1702" t="s">
        <v>1838</v>
      </c>
      <c r="P9" s="1702"/>
      <c r="Q9" s="1701" t="s">
        <v>779</v>
      </c>
      <c r="R9" s="1701"/>
    </row>
    <row r="10" spans="1:21" ht="15.75" customHeight="1">
      <c r="A10" s="1307" t="s">
        <v>1708</v>
      </c>
      <c r="B10" s="1309"/>
      <c r="C10" s="1693"/>
      <c r="D10" s="1693"/>
      <c r="E10" s="1693"/>
      <c r="F10" s="1572"/>
      <c r="G10" s="1573"/>
      <c r="H10" s="1573"/>
      <c r="I10" s="1573"/>
      <c r="J10" s="1574"/>
      <c r="K10" s="1694"/>
      <c r="L10" s="1694"/>
      <c r="M10" s="1694"/>
      <c r="N10" s="1694"/>
      <c r="O10" s="1695"/>
      <c r="P10" s="1695"/>
      <c r="Q10" s="1695"/>
      <c r="R10" s="1695"/>
      <c r="S10" s="81"/>
      <c r="T10" s="109" t="s">
        <v>435</v>
      </c>
    </row>
    <row r="11" spans="1:21" ht="15.75" customHeight="1">
      <c r="A11" s="1310"/>
      <c r="B11" s="1312"/>
      <c r="C11" s="1693"/>
      <c r="D11" s="1693"/>
      <c r="E11" s="1693"/>
      <c r="F11" s="1703"/>
      <c r="G11" s="1704"/>
      <c r="H11" s="1704"/>
      <c r="I11" s="1704"/>
      <c r="J11" s="1705"/>
      <c r="K11" s="1694"/>
      <c r="L11" s="1694"/>
      <c r="M11" s="1694"/>
      <c r="N11" s="1694"/>
      <c r="O11" s="1695"/>
      <c r="P11" s="1695"/>
      <c r="Q11" s="1695"/>
      <c r="R11" s="1695"/>
      <c r="S11" s="81"/>
      <c r="T11" s="109" t="s">
        <v>436</v>
      </c>
    </row>
    <row r="12" spans="1:21" ht="15.75" customHeight="1">
      <c r="A12" s="1313"/>
      <c r="B12" s="1315"/>
      <c r="C12" s="1693"/>
      <c r="D12" s="1693"/>
      <c r="E12" s="1693"/>
      <c r="F12" s="1575"/>
      <c r="G12" s="1576"/>
      <c r="H12" s="1576"/>
      <c r="I12" s="1576"/>
      <c r="J12" s="1577"/>
      <c r="K12" s="1694"/>
      <c r="L12" s="1694"/>
      <c r="M12" s="1694"/>
      <c r="N12" s="1694"/>
      <c r="O12" s="1695"/>
      <c r="P12" s="1695"/>
      <c r="Q12" s="1695"/>
      <c r="R12" s="1695"/>
      <c r="S12" s="81"/>
      <c r="T12" s="109" t="s">
        <v>961</v>
      </c>
    </row>
    <row r="13" spans="1:21" ht="15.75" customHeight="1">
      <c r="A13" s="1307" t="s">
        <v>1824</v>
      </c>
      <c r="B13" s="1309"/>
      <c r="C13" s="1693"/>
      <c r="D13" s="1693"/>
      <c r="E13" s="1693"/>
      <c r="F13" s="1572"/>
      <c r="G13" s="1573"/>
      <c r="H13" s="1573"/>
      <c r="I13" s="1573"/>
      <c r="J13" s="1574"/>
      <c r="K13" s="1694"/>
      <c r="L13" s="1694"/>
      <c r="M13" s="1694"/>
      <c r="N13" s="1694"/>
      <c r="O13" s="1695"/>
      <c r="P13" s="1695"/>
      <c r="Q13" s="1695"/>
      <c r="R13" s="1695"/>
      <c r="S13" s="81"/>
    </row>
    <row r="14" spans="1:21" ht="15.75" customHeight="1">
      <c r="A14" s="1310"/>
      <c r="B14" s="1312"/>
      <c r="C14" s="1693"/>
      <c r="D14" s="1693"/>
      <c r="E14" s="1693"/>
      <c r="F14" s="1703"/>
      <c r="G14" s="1704"/>
      <c r="H14" s="1704"/>
      <c r="I14" s="1704"/>
      <c r="J14" s="1705"/>
      <c r="K14" s="1694"/>
      <c r="L14" s="1694"/>
      <c r="M14" s="1694"/>
      <c r="N14" s="1694"/>
      <c r="O14" s="1695"/>
      <c r="P14" s="1695"/>
      <c r="Q14" s="1695"/>
      <c r="R14" s="1695"/>
      <c r="S14" s="81"/>
    </row>
    <row r="15" spans="1:21" ht="15.75" customHeight="1">
      <c r="A15" s="1313"/>
      <c r="B15" s="1315"/>
      <c r="C15" s="1693"/>
      <c r="D15" s="1693"/>
      <c r="E15" s="1693"/>
      <c r="F15" s="1575"/>
      <c r="G15" s="1576"/>
      <c r="H15" s="1576"/>
      <c r="I15" s="1576"/>
      <c r="J15" s="1577"/>
      <c r="K15" s="1694"/>
      <c r="L15" s="1694"/>
      <c r="M15" s="1694"/>
      <c r="N15" s="1694"/>
      <c r="O15" s="1695"/>
      <c r="P15" s="1695"/>
      <c r="Q15" s="1695"/>
      <c r="R15" s="1695"/>
      <c r="S15" s="81"/>
    </row>
    <row r="16" spans="1:21" s="155" customFormat="1">
      <c r="A16" s="154" t="s">
        <v>950</v>
      </c>
      <c r="B16" s="1585" t="s">
        <v>1309</v>
      </c>
      <c r="C16" s="1585"/>
      <c r="D16" s="1585"/>
      <c r="E16" s="1585"/>
      <c r="F16" s="1585"/>
      <c r="G16" s="1585"/>
      <c r="H16" s="1585"/>
      <c r="I16" s="1585"/>
      <c r="J16" s="1585"/>
      <c r="K16" s="1585"/>
      <c r="L16" s="1585"/>
      <c r="M16" s="1585"/>
      <c r="N16" s="1585"/>
      <c r="O16" s="1585"/>
      <c r="P16" s="1585"/>
      <c r="Q16" s="1585"/>
      <c r="R16" s="1585"/>
      <c r="S16" s="262"/>
    </row>
    <row r="17" spans="1:22" s="155" customFormat="1" ht="26.5" customHeight="1">
      <c r="A17" s="154" t="s">
        <v>951</v>
      </c>
      <c r="B17" s="1224" t="s">
        <v>1850</v>
      </c>
      <c r="C17" s="1224"/>
      <c r="D17" s="1224"/>
      <c r="E17" s="1224"/>
      <c r="F17" s="1224"/>
      <c r="G17" s="1224"/>
      <c r="H17" s="1224"/>
      <c r="I17" s="1224"/>
      <c r="J17" s="1224"/>
      <c r="K17" s="1224"/>
      <c r="L17" s="1224"/>
      <c r="M17" s="1224"/>
      <c r="N17" s="1224"/>
      <c r="O17" s="1224"/>
      <c r="P17" s="1224"/>
      <c r="Q17" s="1224"/>
      <c r="R17" s="1224"/>
    </row>
    <row r="18" spans="1:22" s="155" customFormat="1">
      <c r="A18" s="154" t="s">
        <v>952</v>
      </c>
      <c r="B18" s="155" t="s">
        <v>953</v>
      </c>
    </row>
    <row r="19" spans="1:22" s="155" customFormat="1">
      <c r="A19" s="154" t="s">
        <v>119</v>
      </c>
      <c r="B19" s="1304" t="s">
        <v>1780</v>
      </c>
      <c r="C19" s="1304"/>
      <c r="D19" s="1304"/>
      <c r="E19" s="1304"/>
      <c r="F19" s="1304"/>
      <c r="G19" s="1304"/>
      <c r="H19" s="1304"/>
      <c r="I19" s="1304"/>
      <c r="J19" s="1304"/>
      <c r="K19" s="1304"/>
      <c r="L19" s="1304"/>
      <c r="M19" s="1304"/>
      <c r="N19" s="1304"/>
      <c r="O19" s="1304"/>
      <c r="P19" s="1304"/>
      <c r="Q19" s="1304"/>
    </row>
    <row r="20" spans="1:22" s="155" customFormat="1">
      <c r="A20" s="154"/>
      <c r="B20" s="1304"/>
      <c r="C20" s="1304"/>
      <c r="D20" s="1304"/>
      <c r="E20" s="1304"/>
      <c r="F20" s="1304"/>
      <c r="G20" s="1304"/>
      <c r="H20" s="1304"/>
      <c r="I20" s="1304"/>
      <c r="J20" s="1304"/>
      <c r="K20" s="1304"/>
      <c r="L20" s="1304"/>
      <c r="M20" s="1304"/>
      <c r="N20" s="1304"/>
      <c r="O20" s="1304"/>
      <c r="P20" s="1304"/>
      <c r="Q20" s="1304"/>
    </row>
    <row r="21" spans="1:22" ht="15.75" customHeight="1"/>
    <row r="22" spans="1:22" ht="15.75" customHeight="1">
      <c r="A22" s="3" t="s">
        <v>1287</v>
      </c>
    </row>
    <row r="23" spans="1:22" ht="15.75" customHeight="1">
      <c r="A23" s="1710" t="s">
        <v>45</v>
      </c>
      <c r="B23" s="1711"/>
      <c r="C23" s="1628" t="s">
        <v>963</v>
      </c>
      <c r="D23" s="1628"/>
      <c r="E23" s="1628"/>
      <c r="F23" s="1628"/>
      <c r="G23" s="1628"/>
      <c r="H23" s="1628"/>
      <c r="I23" s="1628"/>
      <c r="J23" s="1712" t="s">
        <v>1682</v>
      </c>
      <c r="K23" s="1713"/>
      <c r="L23" s="1714"/>
      <c r="M23" s="1701" t="s">
        <v>779</v>
      </c>
      <c r="N23" s="1701"/>
      <c r="O23" s="1701"/>
      <c r="P23" s="163"/>
      <c r="S23" s="1706" t="s">
        <v>954</v>
      </c>
      <c r="T23" s="1706"/>
      <c r="U23" s="1706"/>
      <c r="V23" s="1706"/>
    </row>
    <row r="24" spans="1:22" ht="31.5" customHeight="1">
      <c r="A24" s="1707" t="s">
        <v>1825</v>
      </c>
      <c r="B24" s="1708"/>
      <c r="C24" s="1694"/>
      <c r="D24" s="1694"/>
      <c r="E24" s="1694"/>
      <c r="F24" s="1694"/>
      <c r="G24" s="1694"/>
      <c r="H24" s="1694"/>
      <c r="I24" s="1694"/>
      <c r="J24" s="1695"/>
      <c r="K24" s="1695"/>
      <c r="L24" s="1695"/>
      <c r="M24" s="1709"/>
      <c r="N24" s="1709"/>
      <c r="O24" s="1709"/>
      <c r="P24" s="352"/>
      <c r="S24" s="1706"/>
      <c r="T24" s="1706"/>
      <c r="U24" s="1706"/>
      <c r="V24" s="1706"/>
    </row>
    <row r="25" spans="1:22" ht="31.5" customHeight="1">
      <c r="A25" s="1707" t="s">
        <v>1826</v>
      </c>
      <c r="B25" s="1708"/>
      <c r="C25" s="1694"/>
      <c r="D25" s="1694"/>
      <c r="E25" s="1694"/>
      <c r="F25" s="1694"/>
      <c r="G25" s="1694"/>
      <c r="H25" s="1694"/>
      <c r="I25" s="1694"/>
      <c r="J25" s="1695"/>
      <c r="K25" s="1695"/>
      <c r="L25" s="1695"/>
      <c r="M25" s="1709"/>
      <c r="N25" s="1709"/>
      <c r="O25" s="1709"/>
      <c r="P25" s="352"/>
      <c r="Q25" s="81"/>
      <c r="R25" s="81"/>
      <c r="S25" s="1706"/>
      <c r="T25" s="1706"/>
      <c r="U25" s="1706"/>
      <c r="V25" s="1706"/>
    </row>
    <row r="26" spans="1:22" ht="31.5" customHeight="1">
      <c r="A26" s="1701" t="s">
        <v>778</v>
      </c>
      <c r="B26" s="1701"/>
      <c r="C26" s="1371"/>
      <c r="D26" s="1371"/>
      <c r="E26" s="1371"/>
      <c r="F26" s="1371"/>
      <c r="G26" s="1371"/>
      <c r="H26" s="1371"/>
      <c r="I26" s="1371"/>
      <c r="J26" s="1371"/>
      <c r="K26" s="1371"/>
      <c r="L26" s="1371"/>
      <c r="M26" s="1371"/>
      <c r="N26" s="1371"/>
      <c r="O26" s="1371"/>
      <c r="P26" s="117"/>
    </row>
    <row r="27" spans="1:22">
      <c r="A27" s="154" t="s">
        <v>950</v>
      </c>
      <c r="B27" s="353" t="s">
        <v>1310</v>
      </c>
      <c r="C27" s="353"/>
      <c r="D27" s="353"/>
      <c r="E27" s="353"/>
      <c r="F27" s="353"/>
      <c r="G27" s="353"/>
      <c r="H27" s="353"/>
      <c r="I27" s="353"/>
      <c r="J27" s="353"/>
      <c r="K27" s="353"/>
      <c r="L27" s="353"/>
      <c r="M27" s="353"/>
      <c r="N27" s="353"/>
      <c r="O27" s="353"/>
      <c r="P27" s="354"/>
      <c r="Q27" s="354"/>
      <c r="R27" s="355"/>
      <c r="S27" s="81"/>
    </row>
    <row r="28" spans="1:22" ht="26.5" customHeight="1">
      <c r="A28" s="154" t="s">
        <v>951</v>
      </c>
      <c r="B28" s="1224" t="s">
        <v>1850</v>
      </c>
      <c r="C28" s="1224"/>
      <c r="D28" s="1224"/>
      <c r="E28" s="1224"/>
      <c r="F28" s="1224"/>
      <c r="G28" s="1224"/>
      <c r="H28" s="1224"/>
      <c r="I28" s="1224"/>
      <c r="J28" s="1224"/>
      <c r="K28" s="1224"/>
      <c r="L28" s="1224"/>
      <c r="M28" s="1224"/>
      <c r="N28" s="1224"/>
      <c r="O28" s="1224"/>
      <c r="P28" s="1224"/>
      <c r="Q28" s="1224"/>
      <c r="R28" s="1224"/>
      <c r="S28" s="81"/>
    </row>
    <row r="29" spans="1:22">
      <c r="A29" s="154" t="s">
        <v>952</v>
      </c>
      <c r="B29" s="155" t="s">
        <v>953</v>
      </c>
      <c r="R29" s="81"/>
      <c r="S29" s="81"/>
    </row>
    <row r="30" spans="1:22">
      <c r="A30" s="154" t="s">
        <v>119</v>
      </c>
      <c r="B30" s="155" t="s">
        <v>1711</v>
      </c>
    </row>
    <row r="31" spans="1:22" ht="15.75" customHeight="1"/>
    <row r="32" spans="1:22" ht="15.75" customHeight="1"/>
    <row r="33" spans="1:19" ht="15.75" customHeight="1">
      <c r="R33" s="2"/>
      <c r="S33" s="2"/>
    </row>
    <row r="34" spans="1:19" ht="15.75" customHeight="1"/>
    <row r="35" spans="1:19" ht="15.75" customHeight="1">
      <c r="R35" s="2"/>
      <c r="S35" s="2"/>
    </row>
    <row r="36" spans="1:19" ht="15.75" customHeight="1"/>
    <row r="37" spans="1:19" ht="15.75" customHeight="1">
      <c r="R37" s="2"/>
      <c r="S37" s="2"/>
    </row>
    <row r="38" spans="1:19" s="155" customFormat="1" ht="13.5" customHeight="1">
      <c r="A38" s="165"/>
      <c r="B38" s="165"/>
      <c r="C38" s="165"/>
      <c r="D38" s="165"/>
      <c r="E38" s="165"/>
      <c r="F38" s="165"/>
      <c r="G38" s="165"/>
      <c r="H38" s="165"/>
      <c r="I38" s="165"/>
      <c r="J38" s="165"/>
      <c r="K38" s="165"/>
      <c r="L38" s="165"/>
      <c r="M38" s="165"/>
      <c r="N38" s="165"/>
      <c r="O38" s="165"/>
      <c r="P38" s="165"/>
      <c r="Q38" s="165"/>
      <c r="R38" s="165"/>
    </row>
    <row r="39" spans="1:19" s="155" customFormat="1">
      <c r="A39" s="165"/>
      <c r="B39" s="165"/>
      <c r="C39" s="165"/>
      <c r="D39" s="165"/>
      <c r="E39" s="165"/>
      <c r="F39" s="165"/>
      <c r="G39" s="165"/>
      <c r="H39" s="165"/>
      <c r="I39" s="165"/>
      <c r="J39" s="165"/>
      <c r="K39" s="165"/>
      <c r="L39" s="165"/>
      <c r="M39" s="165"/>
      <c r="N39" s="165"/>
      <c r="O39" s="165"/>
      <c r="P39" s="165"/>
      <c r="Q39" s="165"/>
      <c r="R39" s="165"/>
      <c r="S39" s="165"/>
    </row>
    <row r="40" spans="1:19" s="155" customFormat="1" ht="13.5" customHeight="1">
      <c r="A40" s="165"/>
      <c r="B40" s="165"/>
      <c r="C40" s="165"/>
      <c r="D40" s="165"/>
      <c r="E40" s="165"/>
      <c r="F40" s="165"/>
      <c r="G40" s="165"/>
      <c r="H40" s="165"/>
      <c r="I40" s="165"/>
      <c r="J40" s="165"/>
      <c r="K40" s="165"/>
      <c r="L40" s="165"/>
      <c r="M40" s="165"/>
      <c r="N40" s="165"/>
      <c r="O40" s="165"/>
      <c r="P40" s="165"/>
      <c r="Q40" s="165"/>
      <c r="R40" s="165"/>
      <c r="S40" s="165"/>
    </row>
    <row r="41" spans="1:19" s="155" customFormat="1">
      <c r="A41" s="165"/>
      <c r="B41" s="165"/>
      <c r="C41" s="165"/>
      <c r="D41" s="165"/>
      <c r="E41" s="165"/>
      <c r="F41" s="165"/>
      <c r="G41" s="165"/>
      <c r="H41" s="165"/>
      <c r="I41" s="165"/>
      <c r="J41" s="165"/>
      <c r="K41" s="165"/>
      <c r="L41" s="165"/>
      <c r="M41" s="165"/>
      <c r="N41" s="165"/>
      <c r="O41" s="165"/>
      <c r="P41" s="165"/>
      <c r="Q41" s="165"/>
      <c r="R41" s="165"/>
    </row>
    <row r="42" spans="1:19" ht="15.75" customHeight="1"/>
    <row r="43" spans="1:19" ht="15.75" customHeight="1"/>
    <row r="44" spans="1:19" ht="15.75" customHeight="1">
      <c r="A44" s="3" t="s">
        <v>955</v>
      </c>
    </row>
    <row r="45" spans="1:19" ht="15.75" customHeight="1"/>
    <row r="46" spans="1:19" ht="15.75" customHeight="1"/>
    <row r="47" spans="1:19" ht="15.75" customHeight="1"/>
    <row r="48" spans="1:19" ht="15.75" customHeight="1"/>
    <row r="49" ht="15.75" customHeight="1"/>
    <row r="50" ht="15.75" customHeight="1"/>
    <row r="51" ht="15.75" customHeight="1"/>
    <row r="52" ht="15.75" customHeight="1"/>
    <row r="53" ht="15.75" customHeight="1"/>
    <row r="54" ht="15.75" customHeight="1"/>
    <row r="55" ht="15.75" customHeight="1"/>
    <row r="56" ht="15.75" customHeight="1"/>
    <row r="57" ht="13.5" customHeight="1"/>
  </sheetData>
  <mergeCells count="44">
    <mergeCell ref="B28:R28"/>
    <mergeCell ref="F13:J15"/>
    <mergeCell ref="C26:O26"/>
    <mergeCell ref="F4:R4"/>
    <mergeCell ref="A25:B25"/>
    <mergeCell ref="C25:I25"/>
    <mergeCell ref="J25:L25"/>
    <mergeCell ref="M25:O25"/>
    <mergeCell ref="Q10:R12"/>
    <mergeCell ref="A13:B15"/>
    <mergeCell ref="C13:E15"/>
    <mergeCell ref="K13:N15"/>
    <mergeCell ref="O13:P15"/>
    <mergeCell ref="Q13:R15"/>
    <mergeCell ref="A10:B12"/>
    <mergeCell ref="F9:J9"/>
    <mergeCell ref="A26:B26"/>
    <mergeCell ref="B16:R16"/>
    <mergeCell ref="A23:B23"/>
    <mergeCell ref="C23:I23"/>
    <mergeCell ref="J23:L23"/>
    <mergeCell ref="M23:O23"/>
    <mergeCell ref="B19:Q20"/>
    <mergeCell ref="B17:R17"/>
    <mergeCell ref="S23:V25"/>
    <mergeCell ref="A24:B24"/>
    <mergeCell ref="C24:I24"/>
    <mergeCell ref="J24:L24"/>
    <mergeCell ref="M24:O24"/>
    <mergeCell ref="A1:F1"/>
    <mergeCell ref="P1:R1"/>
    <mergeCell ref="A2:E2"/>
    <mergeCell ref="A3:Q3"/>
    <mergeCell ref="C10:E12"/>
    <mergeCell ref="K10:N12"/>
    <mergeCell ref="O10:P12"/>
    <mergeCell ref="B6:R7"/>
    <mergeCell ref="A9:B9"/>
    <mergeCell ref="C9:E9"/>
    <mergeCell ref="K9:N9"/>
    <mergeCell ref="O9:P9"/>
    <mergeCell ref="Q9:R9"/>
    <mergeCell ref="D4:E4"/>
    <mergeCell ref="F10:J12"/>
  </mergeCells>
  <phoneticPr fontId="2"/>
  <printOptions horizontalCentered="1"/>
  <pageMargins left="0.70866141732283472" right="0.70866141732283472" top="0.74803149606299213" bottom="0.55118110236220474" header="0.31496062992125984" footer="0.31496062992125984"/>
  <pageSetup paperSize="9" scale="93" orientation="portrait" blackAndWhite="1" r:id="rId1"/>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2">
    <tabColor theme="8"/>
    <pageSetUpPr fitToPage="1"/>
  </sheetPr>
  <dimension ref="A1:W32"/>
  <sheetViews>
    <sheetView tabSelected="1" view="pageBreakPreview" zoomScaleNormal="100" zoomScaleSheetLayoutView="100" workbookViewId="0"/>
  </sheetViews>
  <sheetFormatPr defaultColWidth="9" defaultRowHeight="13"/>
  <cols>
    <col min="1" max="1" width="5.6328125" style="3" customWidth="1"/>
    <col min="2" max="2" width="5.08984375" style="3" customWidth="1"/>
    <col min="3" max="3" width="8.08984375" style="3" customWidth="1"/>
    <col min="4" max="4" width="5.7265625" style="3" customWidth="1"/>
    <col min="5" max="5" width="6.08984375" style="3" customWidth="1"/>
    <col min="6" max="14" width="5" style="3" customWidth="1"/>
    <col min="15" max="18" width="4.7265625" style="3" customWidth="1"/>
    <col min="19" max="19" width="5.08984375" style="3" customWidth="1"/>
    <col min="20" max="16384" width="9" style="3"/>
  </cols>
  <sheetData>
    <row r="1" spans="1:21" ht="15.75" customHeight="1">
      <c r="A1" s="943" t="str">
        <f>CONCATENATE("（様式-",INDEX(発注者入力シート!$B$36:$G$45,MATCH(発注者入力シート!N10,発注者入力シート!$C$36:$C$45,0),4),"）")</f>
        <v>（様式-８）</v>
      </c>
      <c r="B1" s="943"/>
      <c r="C1" s="943"/>
      <c r="D1" s="943"/>
      <c r="E1" s="943"/>
      <c r="F1" s="943"/>
      <c r="P1" s="1379" t="str">
        <f>IF(INDEX(発注者入力シート!$B$20:$G$47,MATCH(発注者入力シート!N10,発注者入力シート!$C$20:$C$47,0),3)="","",INDEX(発注者入力シート!$B$20:$G$47,MATCH(発注者入力シート!N10,発注者入力シート!$C$20:$C$47,0),3))</f>
        <v/>
      </c>
      <c r="Q1" s="1379"/>
      <c r="R1" s="1379"/>
      <c r="S1" s="81"/>
      <c r="T1" s="3" t="s">
        <v>429</v>
      </c>
    </row>
    <row r="2" spans="1:21" ht="15.75" customHeight="1">
      <c r="A2" s="943" t="str">
        <f>CONCATENATE("評価項目",INDEX(発注者入力シート!$B$36:$G$45,MATCH(発注者入力シート!N10,発注者入力シート!$C$36:$C$45,0),5),"-",INDEX(発注者入力シート!$B$36:$G$45,MATCH(発注者入力シート!N10,発注者入力シート!$C$36:$C$45,0),6))</f>
        <v>評価項目（３）-①</v>
      </c>
      <c r="B2" s="943"/>
      <c r="C2" s="943"/>
      <c r="D2" s="943"/>
      <c r="E2" s="943"/>
      <c r="T2" s="3" t="s">
        <v>430</v>
      </c>
    </row>
    <row r="3" spans="1:21" ht="15.75" customHeight="1">
      <c r="T3" s="107"/>
      <c r="U3" s="3" t="s">
        <v>441</v>
      </c>
    </row>
    <row r="4" spans="1:21" ht="15.75" customHeight="1">
      <c r="A4" s="1206" t="s">
        <v>1847</v>
      </c>
      <c r="B4" s="1206"/>
      <c r="C4" s="1206"/>
      <c r="D4" s="1206"/>
      <c r="E4" s="1206"/>
      <c r="F4" s="1206"/>
      <c r="G4" s="1206"/>
      <c r="H4" s="1206"/>
      <c r="I4" s="1206"/>
      <c r="J4" s="1206"/>
      <c r="K4" s="1206"/>
      <c r="L4" s="1206"/>
      <c r="M4" s="1206"/>
      <c r="N4" s="1206"/>
      <c r="O4" s="1206"/>
      <c r="P4" s="1206"/>
      <c r="Q4" s="1206"/>
      <c r="R4" s="142"/>
      <c r="S4" s="142"/>
      <c r="T4" s="102"/>
      <c r="U4" s="3" t="s">
        <v>547</v>
      </c>
    </row>
    <row r="5" spans="1:21" ht="15.75" customHeight="1">
      <c r="D5" s="1203" t="s">
        <v>725</v>
      </c>
      <c r="E5" s="1203"/>
      <c r="F5" s="1202" t="str">
        <f>IF(企業入力シート!C5="","",企業入力シート!C5)</f>
        <v>○○共同企業体</v>
      </c>
      <c r="G5" s="1202"/>
      <c r="H5" s="1202"/>
      <c r="I5" s="1202"/>
      <c r="J5" s="1202"/>
      <c r="K5" s="1202"/>
      <c r="L5" s="1202"/>
      <c r="M5" s="1202"/>
      <c r="N5" s="1202"/>
      <c r="O5" s="1202"/>
      <c r="P5" s="1202"/>
      <c r="Q5" s="1202"/>
      <c r="R5" s="1202"/>
      <c r="S5" s="2"/>
    </row>
    <row r="6" spans="1:21" ht="15.75" customHeight="1">
      <c r="T6" s="3" t="s">
        <v>433</v>
      </c>
    </row>
    <row r="7" spans="1:21">
      <c r="A7" s="259" t="s">
        <v>735</v>
      </c>
      <c r="B7" s="1240" t="s">
        <v>1849</v>
      </c>
      <c r="C7" s="1240"/>
      <c r="D7" s="1240"/>
      <c r="E7" s="1240"/>
      <c r="F7" s="1240"/>
      <c r="G7" s="1240"/>
      <c r="H7" s="1240"/>
      <c r="I7" s="1240"/>
      <c r="J7" s="1240"/>
      <c r="K7" s="1240"/>
      <c r="L7" s="1240"/>
      <c r="M7" s="1240"/>
      <c r="N7" s="1240"/>
      <c r="O7" s="1240"/>
      <c r="P7" s="1240"/>
      <c r="Q7" s="1240"/>
      <c r="R7" s="1240"/>
      <c r="S7" s="161"/>
      <c r="T7" s="104"/>
      <c r="U7" s="3" t="s">
        <v>434</v>
      </c>
    </row>
    <row r="8" spans="1:21">
      <c r="A8" s="155"/>
      <c r="B8" s="1240"/>
      <c r="C8" s="1240"/>
      <c r="D8" s="1240"/>
      <c r="E8" s="1240"/>
      <c r="F8" s="1240"/>
      <c r="G8" s="1240"/>
      <c r="H8" s="1240"/>
      <c r="I8" s="1240"/>
      <c r="J8" s="1240"/>
      <c r="K8" s="1240"/>
      <c r="L8" s="1240"/>
      <c r="M8" s="1240"/>
      <c r="N8" s="1240"/>
      <c r="O8" s="1240"/>
      <c r="P8" s="1240"/>
      <c r="Q8" s="1240"/>
      <c r="R8" s="1240"/>
      <c r="S8" s="161"/>
      <c r="T8" s="105"/>
      <c r="U8" s="3" t="s">
        <v>432</v>
      </c>
    </row>
    <row r="9" spans="1:21" ht="15.75" customHeight="1">
      <c r="B9" s="253"/>
      <c r="C9" s="161"/>
      <c r="D9" s="161"/>
      <c r="E9" s="161"/>
      <c r="F9" s="161"/>
      <c r="G9" s="161"/>
      <c r="H9" s="161"/>
      <c r="I9" s="161"/>
      <c r="J9" s="161"/>
      <c r="K9" s="161"/>
      <c r="L9" s="161"/>
      <c r="M9" s="161"/>
      <c r="N9" s="161"/>
      <c r="O9" s="161"/>
      <c r="P9" s="161"/>
      <c r="Q9" s="161"/>
      <c r="R9" s="161"/>
      <c r="S9" s="161"/>
    </row>
    <row r="10" spans="1:21" ht="15.75" customHeight="1">
      <c r="A10" s="3" t="s">
        <v>736</v>
      </c>
      <c r="B10" s="161"/>
      <c r="C10" s="161"/>
      <c r="D10" s="161"/>
      <c r="E10" s="161"/>
      <c r="F10" s="161"/>
      <c r="G10" s="161"/>
      <c r="H10" s="161"/>
      <c r="I10" s="161"/>
      <c r="J10" s="161"/>
      <c r="K10" s="161"/>
      <c r="L10" s="161"/>
      <c r="M10" s="161"/>
      <c r="N10" s="161"/>
      <c r="O10" s="161"/>
      <c r="P10" s="161"/>
      <c r="Q10" s="161"/>
    </row>
    <row r="11" spans="1:21" ht="26.15" customHeight="1">
      <c r="A11" s="1701" t="s">
        <v>740</v>
      </c>
      <c r="B11" s="1701"/>
      <c r="C11" s="1701" t="s">
        <v>737</v>
      </c>
      <c r="D11" s="1701"/>
      <c r="E11" s="1701"/>
      <c r="F11" s="1710" t="s">
        <v>48</v>
      </c>
      <c r="G11" s="1711"/>
      <c r="H11" s="1711"/>
      <c r="I11" s="1711"/>
      <c r="J11" s="1715"/>
      <c r="K11" s="1701" t="s">
        <v>739</v>
      </c>
      <c r="L11" s="1701"/>
      <c r="M11" s="1701"/>
      <c r="N11" s="1701"/>
      <c r="O11" s="1716" t="s">
        <v>1838</v>
      </c>
      <c r="P11" s="1717"/>
      <c r="Q11" s="1710" t="s">
        <v>956</v>
      </c>
      <c r="R11" s="1715"/>
      <c r="S11" s="163"/>
      <c r="T11" s="109" t="s">
        <v>435</v>
      </c>
    </row>
    <row r="12" spans="1:21" ht="47.25" customHeight="1">
      <c r="A12" s="1718" t="s">
        <v>808</v>
      </c>
      <c r="B12" s="1719"/>
      <c r="C12" s="876" t="s">
        <v>1827</v>
      </c>
      <c r="D12" s="1686"/>
      <c r="E12" s="1688"/>
      <c r="F12" s="1594"/>
      <c r="G12" s="1595"/>
      <c r="H12" s="1595"/>
      <c r="I12" s="1595"/>
      <c r="J12" s="1596"/>
      <c r="K12" s="1572"/>
      <c r="L12" s="1573"/>
      <c r="M12" s="1573"/>
      <c r="N12" s="1574"/>
      <c r="O12" s="1723"/>
      <c r="P12" s="1724"/>
      <c r="Q12" s="1723"/>
      <c r="R12" s="1724"/>
      <c r="S12" s="352"/>
      <c r="T12" s="109" t="s">
        <v>436</v>
      </c>
    </row>
    <row r="13" spans="1:21" ht="47.25" customHeight="1">
      <c r="A13" s="1720"/>
      <c r="B13" s="1721"/>
      <c r="C13" s="876" t="s">
        <v>1828</v>
      </c>
      <c r="D13" s="1686"/>
      <c r="E13" s="1688"/>
      <c r="F13" s="870"/>
      <c r="G13" s="871"/>
      <c r="H13" s="871"/>
      <c r="I13" s="871"/>
      <c r="J13" s="872"/>
      <c r="K13" s="867"/>
      <c r="L13" s="868"/>
      <c r="M13" s="868"/>
      <c r="N13" s="869"/>
      <c r="O13" s="873"/>
      <c r="P13" s="875"/>
      <c r="Q13" s="873"/>
      <c r="R13" s="875"/>
      <c r="S13" s="352"/>
      <c r="T13" s="109"/>
    </row>
    <row r="14" spans="1:21" ht="47.25" customHeight="1">
      <c r="A14" s="1702" t="s">
        <v>809</v>
      </c>
      <c r="B14" s="1702"/>
      <c r="C14" s="876" t="s">
        <v>1827</v>
      </c>
      <c r="D14" s="1693"/>
      <c r="E14" s="1693"/>
      <c r="F14" s="1694"/>
      <c r="G14" s="1694"/>
      <c r="H14" s="1694"/>
      <c r="I14" s="1694"/>
      <c r="J14" s="1694"/>
      <c r="K14" s="1694"/>
      <c r="L14" s="1694"/>
      <c r="M14" s="1694"/>
      <c r="N14" s="1694"/>
      <c r="O14" s="1695"/>
      <c r="P14" s="1695"/>
      <c r="Q14" s="1695"/>
      <c r="R14" s="1695"/>
      <c r="S14" s="352"/>
      <c r="T14" s="109" t="s">
        <v>961</v>
      </c>
    </row>
    <row r="15" spans="1:21" ht="47.25" customHeight="1">
      <c r="A15" s="1702"/>
      <c r="B15" s="1702"/>
      <c r="C15" s="876" t="s">
        <v>1828</v>
      </c>
      <c r="D15" s="1693"/>
      <c r="E15" s="1693"/>
      <c r="F15" s="1722"/>
      <c r="G15" s="1722"/>
      <c r="H15" s="1722"/>
      <c r="I15" s="1722"/>
      <c r="J15" s="1722"/>
      <c r="K15" s="1722"/>
      <c r="L15" s="1722"/>
      <c r="M15" s="1722"/>
      <c r="N15" s="1722"/>
      <c r="O15" s="1695"/>
      <c r="P15" s="1695"/>
      <c r="Q15" s="1695"/>
      <c r="R15" s="1695"/>
      <c r="S15" s="352"/>
      <c r="T15" s="109"/>
    </row>
    <row r="16" spans="1:21" s="155" customFormat="1">
      <c r="A16" s="154" t="s">
        <v>108</v>
      </c>
      <c r="B16" s="1585" t="s">
        <v>1309</v>
      </c>
      <c r="C16" s="1585"/>
      <c r="D16" s="1585"/>
      <c r="E16" s="1585"/>
      <c r="F16" s="1585"/>
      <c r="G16" s="1585"/>
      <c r="H16" s="1585"/>
      <c r="I16" s="1585"/>
      <c r="J16" s="1585"/>
      <c r="K16" s="1585"/>
      <c r="L16" s="1585"/>
      <c r="M16" s="1585"/>
      <c r="N16" s="1585"/>
      <c r="O16" s="1585"/>
      <c r="P16" s="1585"/>
      <c r="Q16" s="1585"/>
      <c r="R16" s="1585"/>
    </row>
    <row r="17" spans="1:23" s="155" customFormat="1" ht="26.5" customHeight="1">
      <c r="A17" s="154" t="s">
        <v>109</v>
      </c>
      <c r="B17" s="1224" t="s">
        <v>1850</v>
      </c>
      <c r="C17" s="1224"/>
      <c r="D17" s="1224"/>
      <c r="E17" s="1224"/>
      <c r="F17" s="1224"/>
      <c r="G17" s="1224"/>
      <c r="H17" s="1224"/>
      <c r="I17" s="1224"/>
      <c r="J17" s="1224"/>
      <c r="K17" s="1224"/>
      <c r="L17" s="1224"/>
      <c r="M17" s="1224"/>
      <c r="N17" s="1224"/>
      <c r="O17" s="1224"/>
      <c r="P17" s="1224"/>
      <c r="Q17" s="1224"/>
      <c r="R17" s="1224"/>
    </row>
    <row r="18" spans="1:23" s="155" customFormat="1">
      <c r="A18" s="154" t="s">
        <v>110</v>
      </c>
      <c r="B18" s="155" t="s">
        <v>953</v>
      </c>
    </row>
    <row r="19" spans="1:23" s="155" customFormat="1">
      <c r="A19" s="154" t="s">
        <v>119</v>
      </c>
      <c r="B19" s="1304" t="s">
        <v>1781</v>
      </c>
      <c r="C19" s="1304"/>
      <c r="D19" s="1304"/>
      <c r="E19" s="1304"/>
      <c r="F19" s="1304"/>
      <c r="G19" s="1304"/>
      <c r="H19" s="1304"/>
      <c r="I19" s="1304"/>
      <c r="J19" s="1304"/>
      <c r="K19" s="1304"/>
      <c r="L19" s="1304"/>
      <c r="M19" s="1304"/>
      <c r="N19" s="1304"/>
      <c r="O19" s="1304"/>
      <c r="P19" s="1304"/>
      <c r="Q19" s="1304"/>
    </row>
    <row r="20" spans="1:23" s="155" customFormat="1">
      <c r="A20" s="154"/>
      <c r="B20" s="1304"/>
      <c r="C20" s="1304"/>
      <c r="D20" s="1304"/>
      <c r="E20" s="1304"/>
      <c r="F20" s="1304"/>
      <c r="G20" s="1304"/>
      <c r="H20" s="1304"/>
      <c r="I20" s="1304"/>
      <c r="J20" s="1304"/>
      <c r="K20" s="1304"/>
      <c r="L20" s="1304"/>
      <c r="M20" s="1304"/>
      <c r="N20" s="1304"/>
      <c r="O20" s="1304"/>
      <c r="P20" s="1304"/>
      <c r="Q20" s="1304"/>
    </row>
    <row r="21" spans="1:23" ht="15.75" customHeight="1"/>
    <row r="22" spans="1:23" ht="15.75" customHeight="1">
      <c r="A22" s="3" t="s">
        <v>1287</v>
      </c>
    </row>
    <row r="23" spans="1:23">
      <c r="A23" s="1701" t="s">
        <v>740</v>
      </c>
      <c r="B23" s="1701"/>
      <c r="C23" s="1710" t="s">
        <v>738</v>
      </c>
      <c r="D23" s="1711"/>
      <c r="E23" s="1711"/>
      <c r="F23" s="1711"/>
      <c r="G23" s="1711"/>
      <c r="H23" s="1715"/>
      <c r="I23" s="1701" t="s">
        <v>739</v>
      </c>
      <c r="J23" s="1701"/>
      <c r="K23" s="1701"/>
      <c r="L23" s="1701"/>
      <c r="M23" s="1701"/>
      <c r="N23" s="1725" t="s">
        <v>1682</v>
      </c>
      <c r="O23" s="1725"/>
      <c r="P23" s="1725"/>
      <c r="Q23" s="1701" t="s">
        <v>956</v>
      </c>
      <c r="R23" s="1701"/>
      <c r="S23" s="81"/>
      <c r="T23" s="1706" t="s">
        <v>954</v>
      </c>
      <c r="U23" s="1706"/>
      <c r="V23" s="1706"/>
      <c r="W23" s="1706"/>
    </row>
    <row r="24" spans="1:23" ht="47.25" customHeight="1">
      <c r="A24" s="1718" t="s">
        <v>808</v>
      </c>
      <c r="B24" s="1719"/>
      <c r="C24" s="876" t="s">
        <v>1827</v>
      </c>
      <c r="D24" s="1622"/>
      <c r="E24" s="1623"/>
      <c r="F24" s="1623"/>
      <c r="G24" s="1623"/>
      <c r="H24" s="1624"/>
      <c r="I24" s="1622"/>
      <c r="J24" s="1623"/>
      <c r="K24" s="1623"/>
      <c r="L24" s="1623"/>
      <c r="M24" s="1624"/>
      <c r="N24" s="1723"/>
      <c r="O24" s="1726"/>
      <c r="P24" s="1724"/>
      <c r="Q24" s="1695"/>
      <c r="R24" s="1695"/>
      <c r="S24" s="81"/>
      <c r="T24" s="1706"/>
      <c r="U24" s="1706"/>
      <c r="V24" s="1706"/>
      <c r="W24" s="1706"/>
    </row>
    <row r="25" spans="1:23" ht="47.25" customHeight="1">
      <c r="A25" s="1720"/>
      <c r="B25" s="1721"/>
      <c r="C25" s="876" t="s">
        <v>1828</v>
      </c>
      <c r="D25" s="1622"/>
      <c r="E25" s="1623"/>
      <c r="F25" s="1623"/>
      <c r="G25" s="1623"/>
      <c r="H25" s="1624"/>
      <c r="I25" s="1622"/>
      <c r="J25" s="1623"/>
      <c r="K25" s="1623"/>
      <c r="L25" s="1623"/>
      <c r="M25" s="1624"/>
      <c r="N25" s="873"/>
      <c r="O25" s="874"/>
      <c r="P25" s="875"/>
      <c r="Q25" s="1723"/>
      <c r="R25" s="1724"/>
      <c r="S25" s="81"/>
      <c r="T25" s="1706"/>
      <c r="U25" s="1706"/>
      <c r="V25" s="1706"/>
      <c r="W25" s="1706"/>
    </row>
    <row r="26" spans="1:23" ht="47.25" customHeight="1">
      <c r="A26" s="1702" t="s">
        <v>809</v>
      </c>
      <c r="B26" s="1702"/>
      <c r="C26" s="876" t="s">
        <v>1827</v>
      </c>
      <c r="D26" s="1622"/>
      <c r="E26" s="1623"/>
      <c r="F26" s="1623"/>
      <c r="G26" s="1623"/>
      <c r="H26" s="1624"/>
      <c r="I26" s="1622"/>
      <c r="J26" s="1623"/>
      <c r="K26" s="1623"/>
      <c r="L26" s="1623"/>
      <c r="M26" s="1624"/>
      <c r="N26" s="873"/>
      <c r="O26" s="874"/>
      <c r="P26" s="875"/>
      <c r="Q26" s="1723"/>
      <c r="R26" s="1724"/>
      <c r="S26" s="81"/>
      <c r="T26" s="1706"/>
      <c r="U26" s="1706"/>
      <c r="V26" s="1706"/>
      <c r="W26" s="1706"/>
    </row>
    <row r="27" spans="1:23" ht="47.25" customHeight="1">
      <c r="A27" s="1702"/>
      <c r="B27" s="1702"/>
      <c r="C27" s="876" t="s">
        <v>1828</v>
      </c>
      <c r="D27" s="1622"/>
      <c r="E27" s="1623"/>
      <c r="F27" s="1623"/>
      <c r="G27" s="1623"/>
      <c r="H27" s="1624"/>
      <c r="I27" s="1622"/>
      <c r="J27" s="1623"/>
      <c r="K27" s="1623"/>
      <c r="L27" s="1623"/>
      <c r="M27" s="1624"/>
      <c r="N27" s="1723"/>
      <c r="O27" s="1726"/>
      <c r="P27" s="1724"/>
      <c r="Q27" s="1695"/>
      <c r="R27" s="1695"/>
      <c r="S27" s="81"/>
      <c r="T27" s="1706"/>
      <c r="U27" s="1706"/>
      <c r="V27" s="1706"/>
      <c r="W27" s="1706"/>
    </row>
    <row r="28" spans="1:23">
      <c r="A28" s="154" t="s">
        <v>108</v>
      </c>
      <c r="B28" s="353" t="s">
        <v>1310</v>
      </c>
      <c r="C28" s="353"/>
      <c r="D28" s="355"/>
      <c r="E28" s="356"/>
      <c r="F28" s="356"/>
      <c r="G28" s="356"/>
      <c r="H28" s="356"/>
      <c r="I28" s="356"/>
      <c r="J28" s="356"/>
      <c r="K28" s="356"/>
      <c r="L28" s="356"/>
      <c r="M28" s="356"/>
      <c r="N28" s="356"/>
      <c r="O28" s="357"/>
      <c r="P28" s="357"/>
      <c r="Q28" s="357"/>
      <c r="R28" s="355"/>
      <c r="S28" s="81"/>
    </row>
    <row r="29" spans="1:23" ht="26.5" customHeight="1">
      <c r="A29" s="154" t="s">
        <v>109</v>
      </c>
      <c r="B29" s="1224" t="s">
        <v>1850</v>
      </c>
      <c r="C29" s="1224"/>
      <c r="D29" s="1224"/>
      <c r="E29" s="1224"/>
      <c r="F29" s="1224"/>
      <c r="G29" s="1224"/>
      <c r="H29" s="1224"/>
      <c r="I29" s="1224"/>
      <c r="J29" s="1224"/>
      <c r="K29" s="1224"/>
      <c r="L29" s="1224"/>
      <c r="M29" s="1224"/>
      <c r="N29" s="1224"/>
      <c r="O29" s="1224"/>
      <c r="P29" s="1224"/>
      <c r="Q29" s="1224"/>
      <c r="R29" s="1224"/>
      <c r="S29" s="81"/>
    </row>
    <row r="30" spans="1:23">
      <c r="A30" s="154" t="s">
        <v>110</v>
      </c>
      <c r="B30" s="155" t="s">
        <v>953</v>
      </c>
      <c r="D30" s="81"/>
      <c r="E30" s="108"/>
      <c r="F30" s="108"/>
      <c r="G30" s="108"/>
      <c r="H30" s="108"/>
      <c r="I30" s="108"/>
      <c r="J30" s="108"/>
      <c r="K30" s="108"/>
      <c r="L30" s="108"/>
      <c r="M30" s="108"/>
      <c r="N30" s="108"/>
      <c r="O30" s="251"/>
      <c r="P30" s="251"/>
      <c r="Q30" s="251"/>
      <c r="R30" s="81"/>
      <c r="S30" s="81"/>
    </row>
    <row r="31" spans="1:23">
      <c r="A31" s="154" t="s">
        <v>119</v>
      </c>
      <c r="B31" s="155" t="s">
        <v>1711</v>
      </c>
      <c r="E31" s="108"/>
      <c r="F31" s="108"/>
      <c r="G31" s="108"/>
      <c r="H31" s="108"/>
      <c r="I31" s="108"/>
      <c r="J31" s="108"/>
      <c r="K31" s="108"/>
      <c r="L31" s="108"/>
      <c r="M31" s="108"/>
      <c r="N31" s="108"/>
      <c r="O31" s="251"/>
      <c r="P31" s="251"/>
      <c r="Q31" s="251"/>
      <c r="R31" s="81"/>
      <c r="S31" s="81"/>
    </row>
    <row r="32" spans="1:23" ht="15.75" customHeight="1"/>
  </sheetData>
  <mergeCells count="57">
    <mergeCell ref="B29:R29"/>
    <mergeCell ref="A26:B27"/>
    <mergeCell ref="D26:H26"/>
    <mergeCell ref="I26:M26"/>
    <mergeCell ref="Q26:R26"/>
    <mergeCell ref="D27:H27"/>
    <mergeCell ref="I27:M27"/>
    <mergeCell ref="N27:P27"/>
    <mergeCell ref="Q27:R27"/>
    <mergeCell ref="A24:B25"/>
    <mergeCell ref="D24:H24"/>
    <mergeCell ref="I24:M24"/>
    <mergeCell ref="N24:P24"/>
    <mergeCell ref="Q24:R24"/>
    <mergeCell ref="D25:H25"/>
    <mergeCell ref="I25:M25"/>
    <mergeCell ref="Q25:R25"/>
    <mergeCell ref="K15:N15"/>
    <mergeCell ref="O15:P15"/>
    <mergeCell ref="Q15:R15"/>
    <mergeCell ref="B16:R16"/>
    <mergeCell ref="B19:Q20"/>
    <mergeCell ref="B17:R17"/>
    <mergeCell ref="A23:B23"/>
    <mergeCell ref="C23:H23"/>
    <mergeCell ref="I23:M23"/>
    <mergeCell ref="Q23:R23"/>
    <mergeCell ref="N23:P23"/>
    <mergeCell ref="T23:W27"/>
    <mergeCell ref="A12:B13"/>
    <mergeCell ref="D12:E12"/>
    <mergeCell ref="D13:E13"/>
    <mergeCell ref="A14:B15"/>
    <mergeCell ref="D14:E14"/>
    <mergeCell ref="F14:J14"/>
    <mergeCell ref="K14:N14"/>
    <mergeCell ref="O14:P14"/>
    <mergeCell ref="Q14:R14"/>
    <mergeCell ref="D15:E15"/>
    <mergeCell ref="F15:J15"/>
    <mergeCell ref="K12:N12"/>
    <mergeCell ref="O12:P12"/>
    <mergeCell ref="Q12:R12"/>
    <mergeCell ref="F12:J12"/>
    <mergeCell ref="A1:F1"/>
    <mergeCell ref="A2:E2"/>
    <mergeCell ref="A4:Q4"/>
    <mergeCell ref="D5:E5"/>
    <mergeCell ref="P1:R1"/>
    <mergeCell ref="F5:R5"/>
    <mergeCell ref="A11:B11"/>
    <mergeCell ref="B7:R8"/>
    <mergeCell ref="C11:E11"/>
    <mergeCell ref="K11:N11"/>
    <mergeCell ref="Q11:R11"/>
    <mergeCell ref="O11:P11"/>
    <mergeCell ref="F11:J11"/>
  </mergeCells>
  <phoneticPr fontId="2"/>
  <printOptions horizontalCentered="1"/>
  <pageMargins left="0.70866141732283472" right="0.70866141732283472" top="0.74803149606299213" bottom="0.55118110236220474" header="0.31496062992125984" footer="0.31496062992125984"/>
  <pageSetup paperSize="9" scale="94" orientation="portrait" blackAndWhite="1" r:id="rId1"/>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7">
    <tabColor theme="8"/>
    <pageSetUpPr fitToPage="1"/>
  </sheetPr>
  <dimension ref="A1:U46"/>
  <sheetViews>
    <sheetView view="pageBreakPreview" zoomScaleNormal="100" zoomScaleSheetLayoutView="100" workbookViewId="0">
      <selection activeCell="M52" sqref="M52:S53"/>
    </sheetView>
  </sheetViews>
  <sheetFormatPr defaultColWidth="9" defaultRowHeight="15.75" customHeight="1"/>
  <cols>
    <col min="1" max="1" width="5.6328125" style="3" customWidth="1"/>
    <col min="2" max="2" width="5.08984375" style="3" customWidth="1"/>
    <col min="3" max="5" width="5" style="3" customWidth="1"/>
    <col min="6" max="8" width="6.36328125" style="3" customWidth="1"/>
    <col min="9" max="13" width="5" style="3" customWidth="1"/>
    <col min="14" max="18" width="4.90625" style="3" customWidth="1"/>
    <col min="19" max="16384" width="9" style="3"/>
  </cols>
  <sheetData>
    <row r="1" spans="1:21" ht="15.75" customHeight="1">
      <c r="A1" s="943" t="e">
        <f>CONCATENATE("（様式-",INDEX(発注者入力シート!$B$36:$G$45,MATCH(発注者入力シート!N11,発注者入力シート!$C$36:$C$45,0),4),"）")</f>
        <v>#N/A</v>
      </c>
      <c r="B1" s="943"/>
      <c r="C1" s="943"/>
      <c r="D1" s="943"/>
      <c r="E1" s="943"/>
      <c r="F1" s="943"/>
      <c r="O1" s="1379" t="e">
        <f>IF(INDEX(発注者入力シート!$B$20:$G$47,MATCH(発注者入力シート!N11,発注者入力シート!$C$20:$C$47,0),3)="","",INDEX(発注者入力シート!$B$20:$G$47,MATCH(発注者入力シート!N11,発注者入力シート!$C$20:$C$47,0),3))</f>
        <v>#N/A</v>
      </c>
      <c r="P1" s="1379"/>
      <c r="Q1" s="1379"/>
      <c r="R1" s="81"/>
      <c r="S1" s="3" t="s">
        <v>429</v>
      </c>
    </row>
    <row r="2" spans="1:21" ht="15.75" customHeight="1">
      <c r="A2" s="943" t="e">
        <f>CONCATENATE("評価項目",INDEX(発注者入力シート!$B$36:$G$45,MATCH(発注者入力シート!N11,発注者入力シート!$C$36:$C$45,0),5),"-",INDEX(発注者入力シート!$B$36:$G$45,MATCH(発注者入力シート!N11,発注者入力シート!$C$36:$C$45,0),6))</f>
        <v>#N/A</v>
      </c>
      <c r="B2" s="943"/>
      <c r="C2" s="943"/>
      <c r="D2" s="943"/>
      <c r="E2" s="943"/>
      <c r="S2" s="3" t="s">
        <v>430</v>
      </c>
    </row>
    <row r="3" spans="1:21" ht="15.75" customHeight="1">
      <c r="S3" s="107"/>
      <c r="T3" s="3" t="s">
        <v>441</v>
      </c>
    </row>
    <row r="4" spans="1:21" ht="15.75" customHeight="1">
      <c r="A4" s="1206" t="s">
        <v>807</v>
      </c>
      <c r="B4" s="1206"/>
      <c r="C4" s="1206"/>
      <c r="D4" s="1206"/>
      <c r="E4" s="1206"/>
      <c r="F4" s="1206"/>
      <c r="G4" s="1206"/>
      <c r="H4" s="1206"/>
      <c r="I4" s="1206"/>
      <c r="J4" s="1206"/>
      <c r="K4" s="1206"/>
      <c r="L4" s="1206"/>
      <c r="M4" s="1206"/>
      <c r="N4" s="1206"/>
      <c r="O4" s="1206"/>
      <c r="P4" s="1206"/>
      <c r="Q4" s="1206"/>
      <c r="R4" s="142"/>
      <c r="S4" s="102"/>
      <c r="T4" s="3" t="s">
        <v>547</v>
      </c>
    </row>
    <row r="5" spans="1:21" ht="15.75" customHeight="1">
      <c r="A5" s="142"/>
      <c r="B5" s="142"/>
      <c r="C5" s="142"/>
      <c r="D5" s="142"/>
      <c r="E5" s="142"/>
      <c r="F5" s="142"/>
      <c r="G5" s="142"/>
      <c r="H5" s="142"/>
      <c r="I5" s="142"/>
      <c r="J5" s="142"/>
      <c r="K5" s="142"/>
      <c r="L5" s="142"/>
      <c r="M5" s="142"/>
      <c r="N5" s="142"/>
      <c r="O5" s="142"/>
      <c r="P5" s="142"/>
      <c r="Q5" s="142"/>
      <c r="R5" s="142"/>
    </row>
    <row r="6" spans="1:21"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1" ht="13.5" customHeight="1">
      <c r="A7" s="783" t="s">
        <v>223</v>
      </c>
      <c r="B7" s="1752" t="s">
        <v>1829</v>
      </c>
      <c r="C7" s="1752"/>
      <c r="D7" s="1752"/>
      <c r="E7" s="1752"/>
      <c r="F7" s="1752"/>
      <c r="G7" s="1752"/>
      <c r="H7" s="1752"/>
      <c r="I7" s="1752"/>
      <c r="J7" s="1752"/>
      <c r="K7" s="1752"/>
      <c r="L7" s="1752"/>
      <c r="M7" s="1752"/>
      <c r="N7" s="1752"/>
      <c r="O7" s="1752"/>
      <c r="P7" s="1752"/>
      <c r="Q7" s="1752"/>
      <c r="S7" s="104"/>
      <c r="T7" s="3" t="s">
        <v>434</v>
      </c>
    </row>
    <row r="8" spans="1:21" ht="13">
      <c r="A8" s="195"/>
      <c r="B8" s="1752"/>
      <c r="C8" s="1752"/>
      <c r="D8" s="1752"/>
      <c r="E8" s="1752"/>
      <c r="F8" s="1752"/>
      <c r="G8" s="1752"/>
      <c r="H8" s="1752"/>
      <c r="I8" s="1752"/>
      <c r="J8" s="1752"/>
      <c r="K8" s="1752"/>
      <c r="L8" s="1752"/>
      <c r="M8" s="1752"/>
      <c r="N8" s="1752"/>
      <c r="O8" s="1752"/>
      <c r="P8" s="1752"/>
      <c r="Q8" s="1752"/>
      <c r="R8" s="202"/>
      <c r="S8" s="105"/>
      <c r="T8" s="3" t="s">
        <v>432</v>
      </c>
    </row>
    <row r="9" spans="1:21" ht="15.75" customHeight="1">
      <c r="A9" s="195"/>
      <c r="B9" s="372"/>
      <c r="C9" s="372"/>
      <c r="D9" s="372"/>
      <c r="E9" s="372"/>
      <c r="F9" s="372"/>
      <c r="G9" s="372"/>
      <c r="H9" s="372"/>
      <c r="I9" s="372"/>
      <c r="J9" s="372"/>
      <c r="K9" s="372"/>
      <c r="L9" s="372"/>
      <c r="M9" s="372"/>
      <c r="N9" s="372"/>
      <c r="O9" s="372"/>
      <c r="P9" s="372"/>
      <c r="Q9" s="372"/>
      <c r="R9" s="202"/>
    </row>
    <row r="10" spans="1:21" ht="15.75" customHeight="1">
      <c r="A10" s="1747" t="s">
        <v>777</v>
      </c>
      <c r="B10" s="1747"/>
      <c r="C10" s="1747"/>
      <c r="D10" s="1743" t="s">
        <v>1131</v>
      </c>
      <c r="E10" s="1744"/>
      <c r="F10" s="1744"/>
      <c r="G10" s="1744"/>
      <c r="H10" s="1744"/>
      <c r="I10" s="1744"/>
      <c r="J10" s="1744"/>
      <c r="K10" s="1744"/>
      <c r="L10" s="1744"/>
      <c r="M10" s="1745"/>
      <c r="S10" s="109" t="s">
        <v>435</v>
      </c>
    </row>
    <row r="11" spans="1:21" ht="15.75" customHeight="1">
      <c r="A11" s="228"/>
      <c r="B11" s="228"/>
      <c r="C11" s="228"/>
      <c r="D11" s="379"/>
      <c r="E11" s="379"/>
      <c r="F11" s="379"/>
      <c r="G11" s="379"/>
      <c r="H11" s="379"/>
      <c r="I11" s="379"/>
      <c r="J11" s="379"/>
      <c r="K11" s="379"/>
      <c r="L11" s="379"/>
      <c r="M11" s="379"/>
      <c r="S11" s="109" t="s">
        <v>436</v>
      </c>
    </row>
    <row r="12" spans="1:21" ht="15.75" customHeight="1">
      <c r="A12" s="2" t="s">
        <v>1830</v>
      </c>
      <c r="B12" s="202"/>
      <c r="C12" s="202"/>
      <c r="D12" s="202"/>
      <c r="E12" s="202"/>
      <c r="F12" s="202"/>
      <c r="G12" s="202"/>
      <c r="H12" s="202"/>
      <c r="I12" s="202"/>
      <c r="J12" s="202"/>
      <c r="K12" s="202"/>
      <c r="L12" s="202"/>
      <c r="M12" s="202"/>
      <c r="N12" s="202"/>
      <c r="O12" s="202"/>
      <c r="P12" s="202"/>
      <c r="Q12" s="202"/>
      <c r="S12" s="109" t="s">
        <v>961</v>
      </c>
    </row>
    <row r="13" spans="1:21" ht="15.75" customHeight="1">
      <c r="A13" s="1245" t="s">
        <v>962</v>
      </c>
      <c r="B13" s="1246"/>
      <c r="C13" s="1247"/>
      <c r="D13" s="1730" t="s">
        <v>1769</v>
      </c>
      <c r="E13" s="1731"/>
      <c r="F13" s="1734" t="s">
        <v>1431</v>
      </c>
      <c r="G13" s="1735"/>
      <c r="H13" s="1736"/>
      <c r="I13" s="1245" t="s">
        <v>626</v>
      </c>
      <c r="J13" s="1246"/>
      <c r="K13" s="1246"/>
      <c r="L13" s="1246"/>
      <c r="M13" s="1247"/>
      <c r="N13" s="1246" t="s">
        <v>1709</v>
      </c>
      <c r="O13" s="1246"/>
      <c r="P13" s="1246"/>
      <c r="Q13" s="1247"/>
      <c r="R13" s="196"/>
    </row>
    <row r="14" spans="1:21" ht="15.75" customHeight="1">
      <c r="A14" s="1248"/>
      <c r="B14" s="1249"/>
      <c r="C14" s="1250"/>
      <c r="D14" s="1732"/>
      <c r="E14" s="1733"/>
      <c r="F14" s="1737" t="s">
        <v>1432</v>
      </c>
      <c r="G14" s="1738"/>
      <c r="H14" s="1739"/>
      <c r="I14" s="1248"/>
      <c r="J14" s="1249"/>
      <c r="K14" s="1249"/>
      <c r="L14" s="1249"/>
      <c r="M14" s="1250"/>
      <c r="N14" s="1249"/>
      <c r="O14" s="1249"/>
      <c r="P14" s="1249"/>
      <c r="Q14" s="1250"/>
      <c r="R14" s="196"/>
    </row>
    <row r="15" spans="1:21" ht="22.5" customHeight="1">
      <c r="A15" s="1572"/>
      <c r="B15" s="1573"/>
      <c r="C15" s="1574"/>
      <c r="D15" s="1748">
        <f>(DATEDIF(F15,F16+1,"m")+ROUNDDOWN(DATEDIF(F15,F16+1,"md")/TEXT(EOMONTH(F16,0),"d"),1))</f>
        <v>0</v>
      </c>
      <c r="E15" s="1749"/>
      <c r="F15" s="1740"/>
      <c r="G15" s="1741"/>
      <c r="H15" s="1742"/>
      <c r="I15" s="1382"/>
      <c r="J15" s="1383"/>
      <c r="K15" s="1383"/>
      <c r="L15" s="1383"/>
      <c r="M15" s="1384"/>
      <c r="N15" s="1382"/>
      <c r="O15" s="1383"/>
      <c r="P15" s="1383"/>
      <c r="Q15" s="1384"/>
      <c r="R15" s="196"/>
      <c r="S15" s="427" t="s">
        <v>1281</v>
      </c>
    </row>
    <row r="16" spans="1:21" ht="22.5" customHeight="1">
      <c r="A16" s="1575"/>
      <c r="B16" s="1576"/>
      <c r="C16" s="1577"/>
      <c r="D16" s="1750"/>
      <c r="E16" s="1751"/>
      <c r="F16" s="1727"/>
      <c r="G16" s="1728"/>
      <c r="H16" s="1729"/>
      <c r="I16" s="1385"/>
      <c r="J16" s="1386"/>
      <c r="K16" s="1386"/>
      <c r="L16" s="1386"/>
      <c r="M16" s="1387"/>
      <c r="N16" s="1385"/>
      <c r="O16" s="1386"/>
      <c r="P16" s="1386"/>
      <c r="Q16" s="1387"/>
      <c r="R16" s="196"/>
      <c r="S16" s="1746" t="s">
        <v>1282</v>
      </c>
      <c r="T16" s="1746"/>
      <c r="U16" s="1746"/>
    </row>
    <row r="17" spans="1:21" ht="15.75" customHeight="1">
      <c r="A17" s="2" t="s">
        <v>1831</v>
      </c>
      <c r="B17" s="381"/>
      <c r="C17" s="381"/>
      <c r="D17" s="202"/>
      <c r="E17" s="202"/>
      <c r="F17" s="382"/>
      <c r="G17" s="382"/>
      <c r="H17" s="382"/>
      <c r="I17" s="383"/>
      <c r="J17" s="383"/>
      <c r="K17" s="383"/>
      <c r="L17" s="383"/>
      <c r="M17" s="383"/>
      <c r="N17" s="383"/>
      <c r="O17" s="383"/>
      <c r="P17" s="383"/>
      <c r="Q17" s="383"/>
      <c r="R17" s="196"/>
      <c r="S17" s="1746"/>
      <c r="T17" s="1746"/>
      <c r="U17" s="1746"/>
    </row>
    <row r="18" spans="1:21" ht="15.75" customHeight="1">
      <c r="A18" s="1245" t="s">
        <v>625</v>
      </c>
      <c r="B18" s="1246"/>
      <c r="C18" s="1247"/>
      <c r="D18" s="1730" t="s">
        <v>1769</v>
      </c>
      <c r="E18" s="1731"/>
      <c r="F18" s="1734" t="s">
        <v>1431</v>
      </c>
      <c r="G18" s="1735"/>
      <c r="H18" s="1736"/>
      <c r="I18" s="1245" t="s">
        <v>626</v>
      </c>
      <c r="J18" s="1246"/>
      <c r="K18" s="1246"/>
      <c r="L18" s="1246"/>
      <c r="M18" s="1247"/>
      <c r="N18" s="1246" t="s">
        <v>1709</v>
      </c>
      <c r="O18" s="1246"/>
      <c r="P18" s="1246"/>
      <c r="Q18" s="1247"/>
      <c r="R18" s="196"/>
      <c r="S18" s="1746"/>
      <c r="T18" s="1746"/>
      <c r="U18" s="1746"/>
    </row>
    <row r="19" spans="1:21" ht="15.75" customHeight="1">
      <c r="A19" s="1248"/>
      <c r="B19" s="1249"/>
      <c r="C19" s="1250"/>
      <c r="D19" s="1732"/>
      <c r="E19" s="1733"/>
      <c r="F19" s="1737" t="s">
        <v>1432</v>
      </c>
      <c r="G19" s="1738"/>
      <c r="H19" s="1739"/>
      <c r="I19" s="1248"/>
      <c r="J19" s="1249"/>
      <c r="K19" s="1249"/>
      <c r="L19" s="1249"/>
      <c r="M19" s="1250"/>
      <c r="N19" s="1249"/>
      <c r="O19" s="1249"/>
      <c r="P19" s="1249"/>
      <c r="Q19" s="1250"/>
      <c r="R19" s="196"/>
      <c r="S19" s="1746"/>
      <c r="T19" s="1746"/>
      <c r="U19" s="1746"/>
    </row>
    <row r="20" spans="1:21" ht="22.5" customHeight="1">
      <c r="A20" s="1572"/>
      <c r="B20" s="1573"/>
      <c r="C20" s="1574"/>
      <c r="D20" s="1748">
        <f>(DATEDIF(F20,F21+1,"m")+ROUNDDOWN(DATEDIF(F20,F21+1,"md")/TEXT(EOMONTH(F21,0),"d"),1))</f>
        <v>0</v>
      </c>
      <c r="E20" s="1749"/>
      <c r="F20" s="1740"/>
      <c r="G20" s="1741"/>
      <c r="H20" s="1742"/>
      <c r="I20" s="1382"/>
      <c r="J20" s="1383"/>
      <c r="K20" s="1383"/>
      <c r="L20" s="1383"/>
      <c r="M20" s="1384"/>
      <c r="N20" s="1382"/>
      <c r="O20" s="1383"/>
      <c r="P20" s="1383"/>
      <c r="Q20" s="1384"/>
      <c r="R20" s="161"/>
      <c r="S20" s="1746"/>
      <c r="T20" s="1746"/>
      <c r="U20" s="1746"/>
    </row>
    <row r="21" spans="1:21" ht="22.5" customHeight="1">
      <c r="A21" s="1575"/>
      <c r="B21" s="1576"/>
      <c r="C21" s="1577"/>
      <c r="D21" s="1750"/>
      <c r="E21" s="1751"/>
      <c r="F21" s="1727"/>
      <c r="G21" s="1728"/>
      <c r="H21" s="1729"/>
      <c r="I21" s="1385"/>
      <c r="J21" s="1386"/>
      <c r="K21" s="1386"/>
      <c r="L21" s="1386"/>
      <c r="M21" s="1387"/>
      <c r="N21" s="1385"/>
      <c r="O21" s="1386"/>
      <c r="P21" s="1386"/>
      <c r="Q21" s="1387"/>
      <c r="R21" s="161"/>
      <c r="S21" s="1746"/>
      <c r="T21" s="1746"/>
      <c r="U21" s="1746"/>
    </row>
    <row r="22" spans="1:21" ht="13">
      <c r="A22" s="154" t="s">
        <v>124</v>
      </c>
      <c r="B22" s="1237" t="s">
        <v>856</v>
      </c>
      <c r="C22" s="1237"/>
      <c r="D22" s="1237"/>
      <c r="E22" s="1237"/>
      <c r="F22" s="1237"/>
      <c r="G22" s="1237"/>
      <c r="H22" s="1237"/>
      <c r="I22" s="1237"/>
      <c r="J22" s="1237"/>
      <c r="K22" s="1237"/>
      <c r="L22" s="1237"/>
      <c r="M22" s="1237"/>
      <c r="N22" s="1237"/>
      <c r="O22" s="1237"/>
      <c r="P22" s="1237"/>
      <c r="Q22" s="1237"/>
      <c r="R22" s="161"/>
    </row>
    <row r="23" spans="1:21" ht="13">
      <c r="A23" s="154"/>
      <c r="B23" s="1240"/>
      <c r="C23" s="1240"/>
      <c r="D23" s="1240"/>
      <c r="E23" s="1240"/>
      <c r="F23" s="1240"/>
      <c r="G23" s="1240"/>
      <c r="H23" s="1240"/>
      <c r="I23" s="1240"/>
      <c r="J23" s="1240"/>
      <c r="K23" s="1240"/>
      <c r="L23" s="1240"/>
      <c r="M23" s="1240"/>
      <c r="N23" s="1240"/>
      <c r="O23" s="1240"/>
      <c r="P23" s="1240"/>
      <c r="Q23" s="1240"/>
      <c r="R23" s="161"/>
    </row>
    <row r="24" spans="1:21" ht="13">
      <c r="A24" s="154"/>
      <c r="B24" s="1240"/>
      <c r="C24" s="1240"/>
      <c r="D24" s="1240"/>
      <c r="E24" s="1240"/>
      <c r="F24" s="1240"/>
      <c r="G24" s="1240"/>
      <c r="H24" s="1240"/>
      <c r="I24" s="1240"/>
      <c r="J24" s="1240"/>
      <c r="K24" s="1240"/>
      <c r="L24" s="1240"/>
      <c r="M24" s="1240"/>
      <c r="N24" s="1240"/>
      <c r="O24" s="1240"/>
      <c r="P24" s="1240"/>
      <c r="Q24" s="1240"/>
      <c r="R24" s="147"/>
    </row>
    <row r="25" spans="1:21" s="155" customFormat="1" ht="13">
      <c r="A25" s="154"/>
      <c r="B25" s="1240"/>
      <c r="C25" s="1240"/>
      <c r="D25" s="1240"/>
      <c r="E25" s="1240"/>
      <c r="F25" s="1240"/>
      <c r="G25" s="1240"/>
      <c r="H25" s="1240"/>
      <c r="I25" s="1240"/>
      <c r="J25" s="1240"/>
      <c r="K25" s="1240"/>
      <c r="L25" s="1240"/>
      <c r="M25" s="1240"/>
      <c r="N25" s="1240"/>
      <c r="O25" s="1240"/>
      <c r="P25" s="1240"/>
      <c r="Q25" s="1240"/>
    </row>
    <row r="26" spans="1:21" s="155" customFormat="1" ht="13">
      <c r="A26" s="154" t="s">
        <v>125</v>
      </c>
      <c r="B26" s="1240" t="s">
        <v>909</v>
      </c>
      <c r="C26" s="1240"/>
      <c r="D26" s="1240"/>
      <c r="E26" s="1240"/>
      <c r="F26" s="1240"/>
      <c r="G26" s="1240"/>
      <c r="H26" s="1240"/>
      <c r="I26" s="1240"/>
      <c r="J26" s="1240"/>
      <c r="K26" s="1240"/>
      <c r="L26" s="1240"/>
      <c r="M26" s="1240"/>
      <c r="N26" s="1240"/>
      <c r="O26" s="1240"/>
      <c r="P26" s="1240"/>
      <c r="Q26" s="1240"/>
      <c r="R26" s="165"/>
    </row>
    <row r="27" spans="1:21" s="155" customFormat="1" ht="13">
      <c r="A27" s="154" t="s">
        <v>145</v>
      </c>
      <c r="B27" s="1240" t="s">
        <v>910</v>
      </c>
      <c r="C27" s="1240"/>
      <c r="D27" s="1240"/>
      <c r="E27" s="1240"/>
      <c r="F27" s="1240"/>
      <c r="G27" s="1240"/>
      <c r="H27" s="1240"/>
      <c r="I27" s="1240"/>
      <c r="J27" s="1240"/>
      <c r="K27" s="1240"/>
      <c r="L27" s="1240"/>
      <c r="M27" s="1240"/>
      <c r="N27" s="1240"/>
      <c r="O27" s="1240"/>
      <c r="P27" s="1240"/>
      <c r="Q27" s="1240"/>
      <c r="R27" s="165"/>
    </row>
    <row r="28" spans="1:21" s="155" customFormat="1" ht="13.5" customHeight="1">
      <c r="A28" s="154" t="s">
        <v>119</v>
      </c>
      <c r="B28" s="1523" t="s">
        <v>1397</v>
      </c>
      <c r="C28" s="1523"/>
      <c r="D28" s="1523"/>
      <c r="E28" s="1523"/>
      <c r="F28" s="1523"/>
      <c r="G28" s="1523"/>
      <c r="H28" s="1523"/>
      <c r="I28" s="1523"/>
      <c r="J28" s="1523"/>
      <c r="K28" s="1523"/>
      <c r="L28" s="1523"/>
      <c r="M28" s="1523"/>
      <c r="N28" s="1523"/>
      <c r="O28" s="1523"/>
      <c r="P28" s="1523"/>
      <c r="Q28" s="1523"/>
      <c r="R28" s="165"/>
    </row>
    <row r="29" spans="1:21" s="155" customFormat="1" ht="13">
      <c r="A29" s="154"/>
      <c r="B29" s="1523"/>
      <c r="C29" s="1523"/>
      <c r="D29" s="1523"/>
      <c r="E29" s="1523"/>
      <c r="F29" s="1523"/>
      <c r="G29" s="1523"/>
      <c r="H29" s="1523"/>
      <c r="I29" s="1523"/>
      <c r="J29" s="1523"/>
      <c r="K29" s="1523"/>
      <c r="L29" s="1523"/>
      <c r="M29" s="1523"/>
      <c r="N29" s="1523"/>
      <c r="O29" s="1523"/>
      <c r="P29" s="1523"/>
      <c r="Q29" s="1523"/>
      <c r="R29" s="165"/>
    </row>
    <row r="30" spans="1:21" s="155" customFormat="1" ht="13">
      <c r="A30" s="154" t="s">
        <v>120</v>
      </c>
      <c r="B30" s="1224" t="s">
        <v>993</v>
      </c>
      <c r="C30" s="1224"/>
      <c r="D30" s="1224"/>
      <c r="E30" s="1224"/>
      <c r="F30" s="1224"/>
      <c r="G30" s="1224"/>
      <c r="H30" s="1224"/>
      <c r="I30" s="1224"/>
      <c r="J30" s="1224"/>
      <c r="K30" s="1224"/>
      <c r="L30" s="1224"/>
      <c r="M30" s="1224"/>
      <c r="N30" s="1224"/>
      <c r="O30" s="1224"/>
      <c r="P30" s="1224"/>
      <c r="Q30" s="1224"/>
      <c r="R30" s="165"/>
    </row>
    <row r="31" spans="1:21" s="155" customFormat="1" ht="13">
      <c r="A31" s="154"/>
      <c r="B31" s="1224"/>
      <c r="C31" s="1224"/>
      <c r="D31" s="1224"/>
      <c r="E31" s="1224"/>
      <c r="F31" s="1224"/>
      <c r="G31" s="1224"/>
      <c r="H31" s="1224"/>
      <c r="I31" s="1224"/>
      <c r="J31" s="1224"/>
      <c r="K31" s="1224"/>
      <c r="L31" s="1224"/>
      <c r="M31" s="1224"/>
      <c r="N31" s="1224"/>
      <c r="O31" s="1224"/>
      <c r="P31" s="1224"/>
      <c r="Q31" s="1224"/>
      <c r="R31" s="165"/>
    </row>
    <row r="32" spans="1:21" s="155" customFormat="1" ht="13">
      <c r="A32" s="154" t="s">
        <v>121</v>
      </c>
      <c r="B32" s="1350" t="s">
        <v>994</v>
      </c>
      <c r="C32" s="1350"/>
      <c r="D32" s="1350"/>
      <c r="E32" s="1350"/>
      <c r="F32" s="1350"/>
      <c r="G32" s="1350"/>
      <c r="H32" s="1350"/>
      <c r="I32" s="1350"/>
      <c r="J32" s="1350"/>
      <c r="K32" s="1350"/>
      <c r="L32" s="1350"/>
      <c r="M32" s="1350"/>
      <c r="N32" s="1350"/>
      <c r="O32" s="1350"/>
      <c r="P32" s="1350"/>
      <c r="Q32" s="1350"/>
      <c r="R32" s="157"/>
    </row>
    <row r="33" spans="1:18" s="155" customFormat="1" ht="13">
      <c r="A33" s="3"/>
      <c r="B33" s="3"/>
      <c r="C33" s="3"/>
      <c r="D33" s="3"/>
      <c r="E33" s="3"/>
      <c r="F33" s="3"/>
      <c r="G33" s="3"/>
      <c r="H33" s="3"/>
      <c r="I33" s="3"/>
      <c r="J33" s="3"/>
      <c r="K33" s="3"/>
      <c r="L33" s="3"/>
      <c r="M33" s="3"/>
      <c r="N33" s="3"/>
      <c r="O33" s="3"/>
      <c r="P33" s="3"/>
      <c r="Q33" s="3"/>
      <c r="R33" s="157"/>
    </row>
    <row r="34" spans="1:18" ht="13"/>
    <row r="35" spans="1:18" ht="13">
      <c r="R35" s="2"/>
    </row>
    <row r="36" spans="1:18" ht="13"/>
    <row r="38" spans="1:18" ht="15.75" customHeight="1">
      <c r="R38" s="161"/>
    </row>
    <row r="39" spans="1:18" ht="15.75" customHeight="1">
      <c r="A39" s="165"/>
      <c r="B39" s="165"/>
      <c r="C39" s="165"/>
      <c r="D39" s="165"/>
      <c r="E39" s="165"/>
      <c r="F39" s="165"/>
      <c r="G39" s="165"/>
      <c r="H39" s="165"/>
      <c r="I39" s="165"/>
      <c r="J39" s="165"/>
      <c r="K39" s="165"/>
      <c r="L39" s="165"/>
      <c r="M39" s="165"/>
      <c r="N39" s="165"/>
      <c r="O39" s="165"/>
      <c r="P39" s="165"/>
      <c r="Q39" s="165"/>
      <c r="R39" s="161"/>
    </row>
    <row r="40" spans="1:18" ht="15.75" customHeight="1">
      <c r="A40" s="165"/>
      <c r="B40" s="165"/>
      <c r="C40" s="165"/>
      <c r="D40" s="165"/>
      <c r="E40" s="165"/>
      <c r="F40" s="165"/>
      <c r="G40" s="165"/>
      <c r="H40" s="165"/>
      <c r="I40" s="165"/>
      <c r="J40" s="165"/>
      <c r="K40" s="165"/>
      <c r="L40" s="165"/>
      <c r="M40" s="165"/>
      <c r="N40" s="165"/>
      <c r="O40" s="165"/>
      <c r="P40" s="165"/>
      <c r="Q40" s="165"/>
      <c r="R40" s="161"/>
    </row>
    <row r="41" spans="1:18" ht="15.75" customHeight="1">
      <c r="A41" s="165"/>
      <c r="B41" s="165"/>
      <c r="C41" s="165"/>
      <c r="D41" s="165"/>
      <c r="E41" s="165"/>
      <c r="F41" s="165"/>
      <c r="G41" s="165"/>
      <c r="H41" s="165"/>
      <c r="I41" s="165"/>
      <c r="J41" s="165"/>
      <c r="K41" s="165"/>
      <c r="L41" s="165"/>
      <c r="M41" s="165"/>
      <c r="N41" s="165"/>
      <c r="O41" s="165"/>
      <c r="P41" s="165"/>
      <c r="Q41" s="165"/>
      <c r="R41" s="196"/>
    </row>
    <row r="42" spans="1:18" s="155" customFormat="1" ht="15.75" customHeight="1">
      <c r="A42" s="165"/>
      <c r="B42" s="165"/>
      <c r="C42" s="165"/>
      <c r="D42" s="165"/>
      <c r="E42" s="165"/>
      <c r="F42" s="165"/>
      <c r="G42" s="165"/>
      <c r="H42" s="165"/>
      <c r="I42" s="165"/>
      <c r="J42" s="165"/>
      <c r="K42" s="165"/>
      <c r="L42" s="165"/>
      <c r="M42" s="165"/>
      <c r="N42" s="165"/>
      <c r="O42" s="165"/>
      <c r="P42" s="165"/>
      <c r="Q42" s="165"/>
      <c r="R42" s="165"/>
    </row>
    <row r="43" spans="1:18" s="155" customFormat="1" ht="15.75" customHeight="1">
      <c r="A43" s="165"/>
      <c r="B43" s="165"/>
      <c r="C43" s="165"/>
      <c r="D43" s="165"/>
      <c r="E43" s="165"/>
      <c r="F43" s="165"/>
      <c r="G43" s="165"/>
      <c r="H43" s="165"/>
      <c r="I43" s="165"/>
      <c r="J43" s="165"/>
      <c r="K43" s="165"/>
      <c r="L43" s="165"/>
      <c r="M43" s="165"/>
      <c r="N43" s="165"/>
      <c r="O43" s="165"/>
      <c r="P43" s="165"/>
      <c r="Q43" s="165"/>
    </row>
    <row r="44" spans="1:18" s="155" customFormat="1" ht="15.75" customHeight="1">
      <c r="A44" s="165"/>
      <c r="B44" s="165"/>
      <c r="C44" s="165"/>
      <c r="D44" s="165"/>
      <c r="E44" s="165"/>
      <c r="F44" s="165"/>
      <c r="G44" s="165"/>
      <c r="H44" s="165"/>
      <c r="I44" s="165"/>
      <c r="J44" s="165"/>
      <c r="K44" s="165"/>
      <c r="L44" s="165"/>
      <c r="M44" s="165"/>
      <c r="N44" s="3"/>
      <c r="O44" s="3"/>
      <c r="P44" s="165"/>
      <c r="Q44" s="165"/>
    </row>
    <row r="45" spans="1:18" s="155" customFormat="1" ht="15.75" customHeight="1">
      <c r="A45" s="3"/>
      <c r="B45" s="3"/>
      <c r="C45" s="3"/>
      <c r="D45" s="3"/>
      <c r="E45" s="3"/>
      <c r="F45" s="3"/>
      <c r="G45" s="3"/>
      <c r="H45" s="3"/>
      <c r="I45" s="3"/>
      <c r="J45" s="3"/>
      <c r="K45" s="3"/>
      <c r="L45" s="3"/>
      <c r="M45" s="3"/>
      <c r="N45" s="3"/>
      <c r="O45" s="3"/>
      <c r="P45" s="3"/>
      <c r="Q45" s="3"/>
    </row>
    <row r="46" spans="1:18" s="155" customFormat="1" ht="15.75" customHeight="1">
      <c r="A46" s="3"/>
      <c r="B46" s="3"/>
      <c r="C46" s="3"/>
      <c r="D46" s="3"/>
      <c r="E46" s="3"/>
      <c r="F46" s="3"/>
      <c r="G46" s="3"/>
      <c r="H46" s="3"/>
      <c r="I46" s="3"/>
      <c r="J46" s="3"/>
      <c r="K46" s="3"/>
      <c r="L46" s="3"/>
      <c r="M46" s="3"/>
      <c r="N46" s="3"/>
      <c r="O46" s="3"/>
      <c r="P46" s="3"/>
      <c r="Q46" s="3"/>
    </row>
  </sheetData>
  <mergeCells count="40">
    <mergeCell ref="S16:U21"/>
    <mergeCell ref="A10:C10"/>
    <mergeCell ref="D15:E16"/>
    <mergeCell ref="D20:E21"/>
    <mergeCell ref="O1:Q1"/>
    <mergeCell ref="A1:F1"/>
    <mergeCell ref="A2:E2"/>
    <mergeCell ref="A4:Q4"/>
    <mergeCell ref="N15:Q16"/>
    <mergeCell ref="B7:Q8"/>
    <mergeCell ref="N13:Q14"/>
    <mergeCell ref="I13:M14"/>
    <mergeCell ref="I15:M16"/>
    <mergeCell ref="A13:C14"/>
    <mergeCell ref="A15:C16"/>
    <mergeCell ref="F15:H15"/>
    <mergeCell ref="D6:E6"/>
    <mergeCell ref="F6:Q6"/>
    <mergeCell ref="F20:H20"/>
    <mergeCell ref="F21:H21"/>
    <mergeCell ref="D13:E14"/>
    <mergeCell ref="D10:M10"/>
    <mergeCell ref="F13:H13"/>
    <mergeCell ref="F14:H14"/>
    <mergeCell ref="B32:Q32"/>
    <mergeCell ref="B28:Q29"/>
    <mergeCell ref="N20:Q21"/>
    <mergeCell ref="F16:H16"/>
    <mergeCell ref="B27:Q27"/>
    <mergeCell ref="I20:M21"/>
    <mergeCell ref="B30:Q31"/>
    <mergeCell ref="A20:C21"/>
    <mergeCell ref="B22:Q25"/>
    <mergeCell ref="B26:Q26"/>
    <mergeCell ref="A18:C19"/>
    <mergeCell ref="D18:E19"/>
    <mergeCell ref="F18:H18"/>
    <mergeCell ref="I18:M19"/>
    <mergeCell ref="N18:Q19"/>
    <mergeCell ref="F19:H19"/>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8">
    <tabColor theme="8"/>
    <pageSetUpPr fitToPage="1"/>
  </sheetPr>
  <dimension ref="A1:U54"/>
  <sheetViews>
    <sheetView view="pageBreakPreview" zoomScaleNormal="100" zoomScaleSheetLayoutView="100" workbookViewId="0">
      <selection activeCell="M52" sqref="M52:S53"/>
    </sheetView>
  </sheetViews>
  <sheetFormatPr defaultColWidth="9" defaultRowHeight="15.75" customHeight="1"/>
  <cols>
    <col min="1" max="1" width="5.36328125" style="3" customWidth="1"/>
    <col min="2" max="2" width="5.08984375" style="3" customWidth="1"/>
    <col min="3" max="5" width="5" style="3" customWidth="1"/>
    <col min="6" max="8" width="6.36328125" style="3" customWidth="1"/>
    <col min="9" max="13" width="5" style="3" customWidth="1"/>
    <col min="14" max="18" width="4.90625" style="3" customWidth="1"/>
    <col min="19" max="16384" width="9" style="3"/>
  </cols>
  <sheetData>
    <row r="1" spans="1:20" ht="15.75" customHeight="1">
      <c r="A1" s="943" t="e">
        <f>CONCATENATE("（様式-",INDEX(発注者入力シート!$B$36:$G$45,MATCH(発注者入力シート!N11,発注者入力シート!$C$36:$C$45,0),4),"）")</f>
        <v>#N/A</v>
      </c>
      <c r="B1" s="943"/>
      <c r="C1" s="943"/>
      <c r="D1" s="943"/>
      <c r="E1" s="943"/>
      <c r="F1" s="943"/>
      <c r="O1" s="1379" t="e">
        <f>IF(INDEX(発注者入力シート!$B$20:$G$47,MATCH(発注者入力シート!N11,発注者入力シート!$C$20:$C$47,0),3)="","",INDEX(発注者入力シート!$B$20:$G$47,MATCH(発注者入力シート!N11,発注者入力シート!$C$20:$C$47,0),3))</f>
        <v>#N/A</v>
      </c>
      <c r="P1" s="1379"/>
      <c r="Q1" s="1379"/>
      <c r="R1" s="81"/>
      <c r="S1" s="3" t="s">
        <v>429</v>
      </c>
    </row>
    <row r="2" spans="1:20" ht="15.75" customHeight="1">
      <c r="A2" s="943" t="e">
        <f>CONCATENATE("評価項目",INDEX(発注者入力シート!$B$36:$G$45,MATCH(発注者入力シート!N11,発注者入力シート!$C$36:$C$45,0),5),"-",INDEX(発注者入力シート!$B$36:$G$45,MATCH(発注者入力シート!N11,発注者入力シート!$C$36:$C$45,0),6))</f>
        <v>#N/A</v>
      </c>
      <c r="B2" s="943"/>
      <c r="C2" s="943"/>
      <c r="D2" s="943"/>
      <c r="E2" s="943"/>
      <c r="S2" s="3" t="s">
        <v>430</v>
      </c>
    </row>
    <row r="3" spans="1:20" ht="15.75" customHeight="1">
      <c r="S3" s="107"/>
      <c r="T3" s="3" t="s">
        <v>441</v>
      </c>
    </row>
    <row r="4" spans="1:20" ht="15.75" customHeight="1">
      <c r="A4" s="1206" t="s">
        <v>807</v>
      </c>
      <c r="B4" s="1206"/>
      <c r="C4" s="1206"/>
      <c r="D4" s="1206"/>
      <c r="E4" s="1206"/>
      <c r="F4" s="1206"/>
      <c r="G4" s="1206"/>
      <c r="H4" s="1206"/>
      <c r="I4" s="1206"/>
      <c r="J4" s="1206"/>
      <c r="K4" s="1206"/>
      <c r="L4" s="1206"/>
      <c r="M4" s="1206"/>
      <c r="N4" s="1206"/>
      <c r="O4" s="1206"/>
      <c r="P4" s="1206"/>
      <c r="Q4" s="1206"/>
      <c r="R4" s="142"/>
      <c r="S4" s="102"/>
      <c r="T4" s="3" t="s">
        <v>547</v>
      </c>
    </row>
    <row r="5" spans="1:20" ht="15.75" customHeight="1">
      <c r="A5" s="142"/>
      <c r="B5" s="142"/>
      <c r="C5" s="142"/>
      <c r="D5" s="142"/>
      <c r="E5" s="142"/>
      <c r="F5" s="142"/>
      <c r="G5" s="142"/>
      <c r="H5" s="142"/>
      <c r="I5" s="142"/>
      <c r="J5" s="142"/>
      <c r="K5" s="142"/>
      <c r="L5" s="142"/>
      <c r="M5" s="142"/>
      <c r="N5" s="142"/>
      <c r="O5" s="142"/>
      <c r="P5" s="142"/>
      <c r="Q5" s="142"/>
      <c r="R5" s="142"/>
    </row>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3.5" customHeight="1">
      <c r="A7" s="195" t="s">
        <v>126</v>
      </c>
      <c r="B7" s="1752" t="s">
        <v>1829</v>
      </c>
      <c r="C7" s="1752"/>
      <c r="D7" s="1752"/>
      <c r="E7" s="1752"/>
      <c r="F7" s="1752"/>
      <c r="G7" s="1752"/>
      <c r="H7" s="1752"/>
      <c r="I7" s="1752"/>
      <c r="J7" s="1752"/>
      <c r="K7" s="1752"/>
      <c r="L7" s="1752"/>
      <c r="M7" s="1752"/>
      <c r="N7" s="1752"/>
      <c r="O7" s="1752"/>
      <c r="P7" s="1752"/>
      <c r="Q7" s="1752"/>
      <c r="S7" s="104"/>
      <c r="T7" s="3" t="s">
        <v>434</v>
      </c>
    </row>
    <row r="8" spans="1:20" ht="13">
      <c r="A8" s="195"/>
      <c r="B8" s="1752"/>
      <c r="C8" s="1752"/>
      <c r="D8" s="1752"/>
      <c r="E8" s="1752"/>
      <c r="F8" s="1752"/>
      <c r="G8" s="1752"/>
      <c r="H8" s="1752"/>
      <c r="I8" s="1752"/>
      <c r="J8" s="1752"/>
      <c r="K8" s="1752"/>
      <c r="L8" s="1752"/>
      <c r="M8" s="1752"/>
      <c r="N8" s="1752"/>
      <c r="O8" s="1752"/>
      <c r="P8" s="1752"/>
      <c r="Q8" s="1752"/>
      <c r="R8" s="202"/>
      <c r="S8" s="105"/>
      <c r="T8" s="3" t="s">
        <v>432</v>
      </c>
    </row>
    <row r="9" spans="1:20" ht="15.75" customHeight="1">
      <c r="B9" s="202"/>
      <c r="C9" s="202"/>
      <c r="D9" s="202"/>
      <c r="E9" s="202"/>
      <c r="F9" s="202"/>
      <c r="G9" s="202"/>
      <c r="H9" s="202"/>
      <c r="I9" s="202"/>
      <c r="J9" s="202"/>
      <c r="K9" s="202"/>
      <c r="L9" s="202"/>
      <c r="M9" s="202"/>
      <c r="N9" s="202"/>
      <c r="O9" s="202"/>
      <c r="P9" s="202"/>
      <c r="Q9" s="202"/>
      <c r="R9" s="196"/>
    </row>
    <row r="10" spans="1:20" ht="15.75" customHeight="1">
      <c r="A10" s="1747" t="s">
        <v>777</v>
      </c>
      <c r="B10" s="1747"/>
      <c r="C10" s="1747"/>
      <c r="D10" s="1743" t="s">
        <v>1131</v>
      </c>
      <c r="E10" s="1744"/>
      <c r="F10" s="1744"/>
      <c r="G10" s="1744"/>
      <c r="H10" s="1744"/>
      <c r="I10" s="1744"/>
      <c r="J10" s="1744"/>
      <c r="K10" s="1744"/>
      <c r="L10" s="1744"/>
      <c r="M10" s="1745"/>
      <c r="N10" s="202"/>
      <c r="O10" s="202"/>
      <c r="P10" s="202"/>
      <c r="Q10" s="202"/>
      <c r="R10" s="196"/>
    </row>
    <row r="11" spans="1:20" ht="15.75" customHeight="1">
      <c r="B11" s="202"/>
      <c r="C11" s="202"/>
      <c r="D11" s="202"/>
      <c r="E11" s="202"/>
      <c r="F11" s="202"/>
      <c r="G11" s="202"/>
      <c r="H11" s="202"/>
      <c r="I11" s="202"/>
      <c r="J11" s="202"/>
      <c r="K11" s="202"/>
      <c r="L11" s="202"/>
      <c r="M11" s="202"/>
      <c r="N11" s="202"/>
      <c r="O11" s="202"/>
      <c r="P11" s="202"/>
      <c r="Q11" s="202"/>
      <c r="R11" s="196"/>
    </row>
    <row r="12" spans="1:20" ht="15.75" customHeight="1">
      <c r="A12" s="1754" t="s">
        <v>907</v>
      </c>
      <c r="B12" s="1754"/>
      <c r="C12" s="1754"/>
      <c r="D12" s="1754"/>
      <c r="E12" s="1754"/>
      <c r="F12" s="1754"/>
      <c r="G12" s="1754"/>
      <c r="H12" s="1754"/>
      <c r="I12" s="1754"/>
      <c r="J12" s="1754"/>
      <c r="K12" s="1753" t="str">
        <f>IF(企業入力シート!C14="","",企業入力シート!C14)</f>
        <v>○○建設</v>
      </c>
      <c r="L12" s="1753"/>
      <c r="M12" s="1753"/>
      <c r="N12" s="1753"/>
      <c r="O12" s="1753"/>
      <c r="P12" s="1753"/>
      <c r="Q12" s="1753"/>
      <c r="R12" s="202"/>
      <c r="S12" s="109" t="s">
        <v>435</v>
      </c>
    </row>
    <row r="13" spans="1:20" ht="15.75" customHeight="1">
      <c r="A13" s="379"/>
      <c r="B13" s="379"/>
      <c r="C13" s="379"/>
      <c r="D13" s="379"/>
      <c r="E13" s="379"/>
      <c r="F13" s="379"/>
      <c r="G13" s="379"/>
      <c r="H13" s="379"/>
      <c r="I13" s="379"/>
      <c r="J13" s="379"/>
      <c r="K13" s="380"/>
      <c r="L13" s="380"/>
      <c r="M13" s="380"/>
      <c r="N13" s="380"/>
      <c r="O13" s="380"/>
      <c r="P13" s="380"/>
      <c r="Q13" s="380"/>
      <c r="R13" s="202"/>
      <c r="S13" s="109" t="s">
        <v>436</v>
      </c>
    </row>
    <row r="14" spans="1:20" ht="15.75" customHeight="1">
      <c r="A14" s="2" t="s">
        <v>1830</v>
      </c>
      <c r="B14" s="379"/>
      <c r="C14" s="379"/>
      <c r="D14" s="379"/>
      <c r="E14" s="379"/>
      <c r="F14" s="379"/>
      <c r="G14" s="379"/>
      <c r="H14" s="379"/>
      <c r="I14" s="379"/>
      <c r="J14" s="379"/>
      <c r="K14" s="380"/>
      <c r="L14" s="380"/>
      <c r="M14" s="380"/>
      <c r="N14" s="380"/>
      <c r="O14" s="380"/>
      <c r="P14" s="380"/>
      <c r="Q14" s="380"/>
      <c r="R14" s="202"/>
      <c r="S14" s="109" t="s">
        <v>961</v>
      </c>
    </row>
    <row r="15" spans="1:20" ht="15.75" customHeight="1">
      <c r="A15" s="1245" t="s">
        <v>625</v>
      </c>
      <c r="B15" s="1246"/>
      <c r="C15" s="1247"/>
      <c r="D15" s="1730" t="s">
        <v>1769</v>
      </c>
      <c r="E15" s="1731"/>
      <c r="F15" s="1734" t="s">
        <v>1431</v>
      </c>
      <c r="G15" s="1735"/>
      <c r="H15" s="1736"/>
      <c r="I15" s="1245" t="s">
        <v>626</v>
      </c>
      <c r="J15" s="1246"/>
      <c r="K15" s="1246"/>
      <c r="L15" s="1246"/>
      <c r="M15" s="1247"/>
      <c r="N15" s="1246" t="s">
        <v>1709</v>
      </c>
      <c r="O15" s="1246"/>
      <c r="P15" s="1246"/>
      <c r="Q15" s="1247"/>
      <c r="R15" s="196"/>
    </row>
    <row r="16" spans="1:20" ht="15.75" customHeight="1">
      <c r="A16" s="1248"/>
      <c r="B16" s="1249"/>
      <c r="C16" s="1250"/>
      <c r="D16" s="1732"/>
      <c r="E16" s="1733"/>
      <c r="F16" s="1737" t="s">
        <v>1432</v>
      </c>
      <c r="G16" s="1738"/>
      <c r="H16" s="1739"/>
      <c r="I16" s="1248"/>
      <c r="J16" s="1249"/>
      <c r="K16" s="1249"/>
      <c r="L16" s="1249"/>
      <c r="M16" s="1250"/>
      <c r="N16" s="1249"/>
      <c r="O16" s="1249"/>
      <c r="P16" s="1249"/>
      <c r="Q16" s="1250"/>
      <c r="R16" s="196"/>
    </row>
    <row r="17" spans="1:21" ht="22.5" customHeight="1">
      <c r="A17" s="1572"/>
      <c r="B17" s="1573"/>
      <c r="C17" s="1574"/>
      <c r="D17" s="1748">
        <f>(DATEDIF(F17,F18+1,"m")+ROUNDDOWN(DATEDIF(F17,F18+1,"md")/TEXT(EOMONTH(F18,0),"d"),1))</f>
        <v>0</v>
      </c>
      <c r="E17" s="1749"/>
      <c r="F17" s="1740"/>
      <c r="G17" s="1741"/>
      <c r="H17" s="1742"/>
      <c r="I17" s="1382"/>
      <c r="J17" s="1383"/>
      <c r="K17" s="1383"/>
      <c r="L17" s="1383"/>
      <c r="M17" s="1384"/>
      <c r="N17" s="1382"/>
      <c r="O17" s="1383"/>
      <c r="P17" s="1383"/>
      <c r="Q17" s="1384"/>
      <c r="R17" s="161"/>
      <c r="S17" s="427" t="s">
        <v>1281</v>
      </c>
    </row>
    <row r="18" spans="1:21" ht="22.5" customHeight="1">
      <c r="A18" s="1575"/>
      <c r="B18" s="1576"/>
      <c r="C18" s="1577"/>
      <c r="D18" s="1750"/>
      <c r="E18" s="1751"/>
      <c r="F18" s="1727"/>
      <c r="G18" s="1728"/>
      <c r="H18" s="1729"/>
      <c r="I18" s="1385"/>
      <c r="J18" s="1386"/>
      <c r="K18" s="1386"/>
      <c r="L18" s="1386"/>
      <c r="M18" s="1387"/>
      <c r="N18" s="1385"/>
      <c r="O18" s="1386"/>
      <c r="P18" s="1386"/>
      <c r="Q18" s="1387"/>
      <c r="R18" s="161"/>
      <c r="S18" s="1746" t="s">
        <v>1282</v>
      </c>
      <c r="T18" s="1746"/>
      <c r="U18" s="1746"/>
    </row>
    <row r="19" spans="1:21" ht="15.75" customHeight="1">
      <c r="A19" s="2" t="s">
        <v>1831</v>
      </c>
      <c r="B19" s="379"/>
      <c r="C19" s="379"/>
      <c r="D19" s="202"/>
      <c r="E19" s="202"/>
      <c r="F19" s="379"/>
      <c r="G19" s="379"/>
      <c r="H19" s="379"/>
      <c r="I19" s="379"/>
      <c r="J19" s="379"/>
      <c r="K19" s="380"/>
      <c r="L19" s="380"/>
      <c r="M19" s="380"/>
      <c r="N19" s="380"/>
      <c r="O19" s="380"/>
      <c r="P19" s="380"/>
      <c r="Q19" s="380"/>
      <c r="R19" s="161"/>
      <c r="S19" s="1746"/>
      <c r="T19" s="1746"/>
      <c r="U19" s="1746"/>
    </row>
    <row r="20" spans="1:21" ht="15.75" customHeight="1">
      <c r="A20" s="1245" t="s">
        <v>625</v>
      </c>
      <c r="B20" s="1246"/>
      <c r="C20" s="1247"/>
      <c r="D20" s="1730" t="s">
        <v>1769</v>
      </c>
      <c r="E20" s="1731"/>
      <c r="F20" s="1734" t="s">
        <v>1431</v>
      </c>
      <c r="G20" s="1735"/>
      <c r="H20" s="1736"/>
      <c r="I20" s="1245" t="s">
        <v>626</v>
      </c>
      <c r="J20" s="1246"/>
      <c r="K20" s="1246"/>
      <c r="L20" s="1246"/>
      <c r="M20" s="1247"/>
      <c r="N20" s="1246" t="s">
        <v>1709</v>
      </c>
      <c r="O20" s="1246"/>
      <c r="P20" s="1246"/>
      <c r="Q20" s="1247"/>
      <c r="R20" s="196"/>
      <c r="S20" s="1746"/>
      <c r="T20" s="1746"/>
      <c r="U20" s="1746"/>
    </row>
    <row r="21" spans="1:21" ht="15.75" customHeight="1">
      <c r="A21" s="1248"/>
      <c r="B21" s="1249"/>
      <c r="C21" s="1250"/>
      <c r="D21" s="1732"/>
      <c r="E21" s="1733"/>
      <c r="F21" s="1737" t="s">
        <v>1432</v>
      </c>
      <c r="G21" s="1738"/>
      <c r="H21" s="1739"/>
      <c r="I21" s="1248"/>
      <c r="J21" s="1249"/>
      <c r="K21" s="1249"/>
      <c r="L21" s="1249"/>
      <c r="M21" s="1250"/>
      <c r="N21" s="1249"/>
      <c r="O21" s="1249"/>
      <c r="P21" s="1249"/>
      <c r="Q21" s="1250"/>
      <c r="R21" s="196"/>
      <c r="S21" s="1746"/>
      <c r="T21" s="1746"/>
      <c r="U21" s="1746"/>
    </row>
    <row r="22" spans="1:21" ht="22.5" customHeight="1">
      <c r="A22" s="1572"/>
      <c r="B22" s="1573"/>
      <c r="C22" s="1574"/>
      <c r="D22" s="1748">
        <f>(DATEDIF(F22,F23+1,"m")+ROUNDDOWN(DATEDIF(F22,F23+1,"md")/TEXT(EOMONTH(F23,0),"d"),1))</f>
        <v>0</v>
      </c>
      <c r="E22" s="1749"/>
      <c r="F22" s="1740"/>
      <c r="G22" s="1741"/>
      <c r="H22" s="1742"/>
      <c r="I22" s="1382"/>
      <c r="J22" s="1383"/>
      <c r="K22" s="1383"/>
      <c r="L22" s="1383"/>
      <c r="M22" s="1384"/>
      <c r="N22" s="1382"/>
      <c r="O22" s="1383"/>
      <c r="P22" s="1383"/>
      <c r="Q22" s="1384"/>
      <c r="R22" s="161"/>
    </row>
    <row r="23" spans="1:21" ht="22.5" customHeight="1">
      <c r="A23" s="1575"/>
      <c r="B23" s="1576"/>
      <c r="C23" s="1577"/>
      <c r="D23" s="1750"/>
      <c r="E23" s="1751"/>
      <c r="F23" s="1727"/>
      <c r="G23" s="1728"/>
      <c r="H23" s="1729"/>
      <c r="I23" s="1385"/>
      <c r="J23" s="1386"/>
      <c r="K23" s="1386"/>
      <c r="L23" s="1386"/>
      <c r="M23" s="1387"/>
      <c r="N23" s="1385"/>
      <c r="O23" s="1386"/>
      <c r="P23" s="1386"/>
      <c r="Q23" s="1387"/>
      <c r="R23" s="161"/>
    </row>
    <row r="24" spans="1:21" ht="15.75" customHeight="1">
      <c r="A24" s="81"/>
      <c r="B24" s="81"/>
      <c r="C24" s="108"/>
      <c r="D24" s="108"/>
      <c r="E24" s="108"/>
      <c r="F24" s="197"/>
      <c r="G24" s="197"/>
      <c r="H24" s="197"/>
      <c r="I24" s="196"/>
      <c r="J24" s="196"/>
      <c r="K24" s="196"/>
      <c r="L24" s="196"/>
      <c r="M24" s="196"/>
      <c r="N24" s="196"/>
      <c r="O24" s="196"/>
      <c r="P24" s="196"/>
      <c r="Q24" s="196"/>
      <c r="R24" s="161"/>
    </row>
    <row r="25" spans="1:21" ht="15.75" customHeight="1">
      <c r="A25" s="939" t="s">
        <v>908</v>
      </c>
      <c r="B25" s="939"/>
      <c r="C25" s="939"/>
      <c r="D25" s="939"/>
      <c r="E25" s="939"/>
      <c r="F25" s="939"/>
      <c r="G25" s="939"/>
      <c r="H25" s="939"/>
      <c r="I25" s="939"/>
      <c r="J25" s="939"/>
      <c r="K25" s="1753" t="str">
        <f>IF(企業入力シート!C48="","",企業入力シート!C48)</f>
        <v>△△建設</v>
      </c>
      <c r="L25" s="1753"/>
      <c r="M25" s="1753"/>
      <c r="N25" s="1753"/>
      <c r="O25" s="1753"/>
      <c r="P25" s="1753"/>
      <c r="Q25" s="1753"/>
      <c r="R25" s="196"/>
    </row>
    <row r="26" spans="1:21" ht="15.75" customHeight="1">
      <c r="A26" s="2"/>
      <c r="B26" s="2"/>
      <c r="C26" s="2"/>
      <c r="D26" s="2"/>
      <c r="E26" s="2"/>
      <c r="F26" s="2"/>
      <c r="G26" s="2"/>
      <c r="H26" s="2"/>
      <c r="I26" s="2"/>
      <c r="J26" s="2"/>
      <c r="K26" s="380"/>
      <c r="L26" s="380"/>
      <c r="M26" s="380"/>
      <c r="N26" s="380"/>
      <c r="O26" s="380"/>
      <c r="P26" s="380"/>
      <c r="Q26" s="380"/>
      <c r="R26" s="196"/>
    </row>
    <row r="27" spans="1:21" ht="15.75" customHeight="1">
      <c r="A27" s="2" t="str">
        <f>A14</f>
        <v>令和６年度</v>
      </c>
      <c r="B27" s="346"/>
      <c r="C27" s="346"/>
      <c r="D27" s="346"/>
      <c r="E27" s="346"/>
      <c r="F27" s="281"/>
      <c r="G27" s="281"/>
      <c r="H27" s="281"/>
      <c r="I27" s="280"/>
      <c r="J27" s="281"/>
      <c r="K27" s="281"/>
      <c r="L27" s="281"/>
      <c r="M27" s="280"/>
      <c r="N27" s="280"/>
      <c r="O27" s="280"/>
      <c r="P27" s="280"/>
      <c r="Q27" s="280"/>
      <c r="R27" s="81"/>
      <c r="S27" s="109"/>
    </row>
    <row r="28" spans="1:21" ht="15.75" customHeight="1">
      <c r="A28" s="1245" t="s">
        <v>625</v>
      </c>
      <c r="B28" s="1246"/>
      <c r="C28" s="1247"/>
      <c r="D28" s="1730" t="s">
        <v>1769</v>
      </c>
      <c r="E28" s="1731"/>
      <c r="F28" s="1734" t="s">
        <v>1431</v>
      </c>
      <c r="G28" s="1735"/>
      <c r="H28" s="1736"/>
      <c r="I28" s="1245" t="s">
        <v>626</v>
      </c>
      <c r="J28" s="1246"/>
      <c r="K28" s="1246"/>
      <c r="L28" s="1246"/>
      <c r="M28" s="1247"/>
      <c r="N28" s="1246" t="s">
        <v>1709</v>
      </c>
      <c r="O28" s="1246"/>
      <c r="P28" s="1246"/>
      <c r="Q28" s="1247"/>
      <c r="R28" s="196"/>
    </row>
    <row r="29" spans="1:21" ht="15.75" customHeight="1">
      <c r="A29" s="1248"/>
      <c r="B29" s="1249"/>
      <c r="C29" s="1250"/>
      <c r="D29" s="1732"/>
      <c r="E29" s="1733"/>
      <c r="F29" s="1737" t="s">
        <v>1432</v>
      </c>
      <c r="G29" s="1738"/>
      <c r="H29" s="1739"/>
      <c r="I29" s="1248"/>
      <c r="J29" s="1249"/>
      <c r="K29" s="1249"/>
      <c r="L29" s="1249"/>
      <c r="M29" s="1250"/>
      <c r="N29" s="1249"/>
      <c r="O29" s="1249"/>
      <c r="P29" s="1249"/>
      <c r="Q29" s="1250"/>
      <c r="R29" s="196"/>
    </row>
    <row r="30" spans="1:21" ht="22.5" customHeight="1">
      <c r="A30" s="1572"/>
      <c r="B30" s="1573"/>
      <c r="C30" s="1574"/>
      <c r="D30" s="1748">
        <f>(DATEDIF(F30,F31+1,"m")+ROUNDDOWN(DATEDIF(F30,F31+1,"md")/TEXT(EOMONTH(F31,0),"d"),1))</f>
        <v>0</v>
      </c>
      <c r="E30" s="1749"/>
      <c r="F30" s="1740"/>
      <c r="G30" s="1741"/>
      <c r="H30" s="1742"/>
      <c r="I30" s="1382"/>
      <c r="J30" s="1383"/>
      <c r="K30" s="1383"/>
      <c r="L30" s="1383"/>
      <c r="M30" s="1384"/>
      <c r="N30" s="1382"/>
      <c r="O30" s="1383"/>
      <c r="P30" s="1383"/>
      <c r="Q30" s="1384"/>
      <c r="R30" s="161"/>
    </row>
    <row r="31" spans="1:21" ht="22.5" customHeight="1">
      <c r="A31" s="1575"/>
      <c r="B31" s="1576"/>
      <c r="C31" s="1577"/>
      <c r="D31" s="1750"/>
      <c r="E31" s="1751"/>
      <c r="F31" s="1727"/>
      <c r="G31" s="1728"/>
      <c r="H31" s="1729"/>
      <c r="I31" s="1385"/>
      <c r="J31" s="1386"/>
      <c r="K31" s="1386"/>
      <c r="L31" s="1386"/>
      <c r="M31" s="1387"/>
      <c r="N31" s="1385"/>
      <c r="O31" s="1386"/>
      <c r="P31" s="1386"/>
      <c r="Q31" s="1387"/>
      <c r="R31" s="161"/>
    </row>
    <row r="32" spans="1:21" ht="15.75" customHeight="1">
      <c r="A32" s="2" t="str">
        <f>A19</f>
        <v>令和７年度</v>
      </c>
      <c r="B32" s="379"/>
      <c r="C32" s="379"/>
      <c r="D32" s="202"/>
      <c r="E32" s="202"/>
      <c r="F32" s="379"/>
      <c r="G32" s="379"/>
      <c r="H32" s="379"/>
      <c r="I32" s="379"/>
      <c r="J32" s="379"/>
      <c r="K32" s="380"/>
      <c r="L32" s="380"/>
      <c r="M32" s="380"/>
      <c r="N32" s="380"/>
      <c r="O32" s="380"/>
      <c r="P32" s="380"/>
      <c r="Q32" s="380"/>
      <c r="R32" s="161"/>
    </row>
    <row r="33" spans="1:18" ht="15.75" customHeight="1">
      <c r="A33" s="1245" t="s">
        <v>625</v>
      </c>
      <c r="B33" s="1246"/>
      <c r="C33" s="1247"/>
      <c r="D33" s="1730" t="s">
        <v>1769</v>
      </c>
      <c r="E33" s="1731"/>
      <c r="F33" s="1734" t="s">
        <v>1431</v>
      </c>
      <c r="G33" s="1735"/>
      <c r="H33" s="1736"/>
      <c r="I33" s="1245" t="s">
        <v>626</v>
      </c>
      <c r="J33" s="1246"/>
      <c r="K33" s="1246"/>
      <c r="L33" s="1246"/>
      <c r="M33" s="1247"/>
      <c r="N33" s="1246" t="s">
        <v>1709</v>
      </c>
      <c r="O33" s="1246"/>
      <c r="P33" s="1246"/>
      <c r="Q33" s="1247"/>
      <c r="R33" s="196"/>
    </row>
    <row r="34" spans="1:18" ht="15.75" customHeight="1">
      <c r="A34" s="1248"/>
      <c r="B34" s="1249"/>
      <c r="C34" s="1250"/>
      <c r="D34" s="1732"/>
      <c r="E34" s="1733"/>
      <c r="F34" s="1737" t="s">
        <v>1432</v>
      </c>
      <c r="G34" s="1738"/>
      <c r="H34" s="1739"/>
      <c r="I34" s="1248"/>
      <c r="J34" s="1249"/>
      <c r="K34" s="1249"/>
      <c r="L34" s="1249"/>
      <c r="M34" s="1250"/>
      <c r="N34" s="1249"/>
      <c r="O34" s="1249"/>
      <c r="P34" s="1249"/>
      <c r="Q34" s="1250"/>
      <c r="R34" s="196"/>
    </row>
    <row r="35" spans="1:18" ht="22.5" customHeight="1">
      <c r="A35" s="1572"/>
      <c r="B35" s="1573"/>
      <c r="C35" s="1574"/>
      <c r="D35" s="1748">
        <f>(DATEDIF(F35,F36+1,"m")+ROUNDDOWN(DATEDIF(F35,F36+1,"md")/TEXT(EOMONTH(F36,0),"d"),1))</f>
        <v>0</v>
      </c>
      <c r="E35" s="1749"/>
      <c r="F35" s="1740"/>
      <c r="G35" s="1741"/>
      <c r="H35" s="1742"/>
      <c r="I35" s="1382"/>
      <c r="J35" s="1383"/>
      <c r="K35" s="1383"/>
      <c r="L35" s="1383"/>
      <c r="M35" s="1384"/>
      <c r="N35" s="1382"/>
      <c r="O35" s="1383"/>
      <c r="P35" s="1383"/>
      <c r="Q35" s="1384"/>
      <c r="R35" s="161"/>
    </row>
    <row r="36" spans="1:18" ht="22.5" customHeight="1">
      <c r="A36" s="1575"/>
      <c r="B36" s="1576"/>
      <c r="C36" s="1577"/>
      <c r="D36" s="1750"/>
      <c r="E36" s="1751"/>
      <c r="F36" s="1727"/>
      <c r="G36" s="1728"/>
      <c r="H36" s="1729"/>
      <c r="I36" s="1385"/>
      <c r="J36" s="1386"/>
      <c r="K36" s="1386"/>
      <c r="L36" s="1386"/>
      <c r="M36" s="1387"/>
      <c r="N36" s="1385"/>
      <c r="O36" s="1386"/>
      <c r="P36" s="1386"/>
      <c r="Q36" s="1387"/>
      <c r="R36" s="161"/>
    </row>
    <row r="37" spans="1:18" ht="13">
      <c r="A37" s="154" t="s">
        <v>108</v>
      </c>
      <c r="B37" s="1237" t="s">
        <v>856</v>
      </c>
      <c r="C37" s="1237"/>
      <c r="D37" s="1237"/>
      <c r="E37" s="1237"/>
      <c r="F37" s="1237"/>
      <c r="G37" s="1237"/>
      <c r="H37" s="1237"/>
      <c r="I37" s="1237"/>
      <c r="J37" s="1237"/>
      <c r="K37" s="1237"/>
      <c r="L37" s="1237"/>
      <c r="M37" s="1237"/>
      <c r="N37" s="1237"/>
      <c r="O37" s="1237"/>
      <c r="P37" s="1237"/>
      <c r="Q37" s="1237"/>
      <c r="R37" s="147"/>
    </row>
    <row r="38" spans="1:18" s="155" customFormat="1" ht="13">
      <c r="A38" s="154"/>
      <c r="B38" s="1240"/>
      <c r="C38" s="1240"/>
      <c r="D38" s="1240"/>
      <c r="E38" s="1240"/>
      <c r="F38" s="1240"/>
      <c r="G38" s="1240"/>
      <c r="H38" s="1240"/>
      <c r="I38" s="1240"/>
      <c r="J38" s="1240"/>
      <c r="K38" s="1240"/>
      <c r="L38" s="1240"/>
      <c r="M38" s="1240"/>
      <c r="N38" s="1240"/>
      <c r="O38" s="1240"/>
      <c r="P38" s="1240"/>
      <c r="Q38" s="1240"/>
    </row>
    <row r="39" spans="1:18" s="155" customFormat="1" ht="13">
      <c r="A39" s="154"/>
      <c r="B39" s="1240"/>
      <c r="C39" s="1240"/>
      <c r="D39" s="1240"/>
      <c r="E39" s="1240"/>
      <c r="F39" s="1240"/>
      <c r="G39" s="1240"/>
      <c r="H39" s="1240"/>
      <c r="I39" s="1240"/>
      <c r="J39" s="1240"/>
      <c r="K39" s="1240"/>
      <c r="L39" s="1240"/>
      <c r="M39" s="1240"/>
      <c r="N39" s="1240"/>
      <c r="O39" s="1240"/>
      <c r="P39" s="1240"/>
      <c r="Q39" s="1240"/>
      <c r="R39" s="165"/>
    </row>
    <row r="40" spans="1:18" s="155" customFormat="1" ht="13">
      <c r="A40" s="154"/>
      <c r="B40" s="1240"/>
      <c r="C40" s="1240"/>
      <c r="D40" s="1240"/>
      <c r="E40" s="1240"/>
      <c r="F40" s="1240"/>
      <c r="G40" s="1240"/>
      <c r="H40" s="1240"/>
      <c r="I40" s="1240"/>
      <c r="J40" s="1240"/>
      <c r="K40" s="1240"/>
      <c r="L40" s="1240"/>
      <c r="M40" s="1240"/>
      <c r="N40" s="1240"/>
      <c r="O40" s="1240"/>
      <c r="P40" s="1240"/>
      <c r="Q40" s="1240"/>
      <c r="R40" s="165"/>
    </row>
    <row r="41" spans="1:18" s="155" customFormat="1" ht="13">
      <c r="A41" s="154" t="s">
        <v>109</v>
      </c>
      <c r="B41" s="1240" t="s">
        <v>909</v>
      </c>
      <c r="C41" s="1240"/>
      <c r="D41" s="1240"/>
      <c r="E41" s="1240"/>
      <c r="F41" s="1240"/>
      <c r="G41" s="1240"/>
      <c r="H41" s="1240"/>
      <c r="I41" s="1240"/>
      <c r="J41" s="1240"/>
      <c r="K41" s="1240"/>
      <c r="L41" s="1240"/>
      <c r="M41" s="1240"/>
      <c r="N41" s="1240"/>
      <c r="O41" s="1240"/>
      <c r="P41" s="1240"/>
      <c r="Q41" s="1240"/>
      <c r="R41" s="165"/>
    </row>
    <row r="42" spans="1:18" s="155" customFormat="1" ht="13">
      <c r="A42" s="154" t="s">
        <v>110</v>
      </c>
      <c r="B42" s="1240" t="s">
        <v>910</v>
      </c>
      <c r="C42" s="1240"/>
      <c r="D42" s="1240"/>
      <c r="E42" s="1240"/>
      <c r="F42" s="1240"/>
      <c r="G42" s="1240"/>
      <c r="H42" s="1240"/>
      <c r="I42" s="1240"/>
      <c r="J42" s="1240"/>
      <c r="K42" s="1240"/>
      <c r="L42" s="1240"/>
      <c r="M42" s="1240"/>
      <c r="N42" s="1240"/>
      <c r="O42" s="1240"/>
      <c r="P42" s="1240"/>
      <c r="Q42" s="1240"/>
      <c r="R42" s="165"/>
    </row>
    <row r="43" spans="1:18" s="155" customFormat="1" ht="13.5" customHeight="1">
      <c r="A43" s="154" t="s">
        <v>119</v>
      </c>
      <c r="B43" s="1523" t="s">
        <v>1397</v>
      </c>
      <c r="C43" s="1523"/>
      <c r="D43" s="1523"/>
      <c r="E43" s="1523"/>
      <c r="F43" s="1523"/>
      <c r="G43" s="1523"/>
      <c r="H43" s="1523"/>
      <c r="I43" s="1523"/>
      <c r="J43" s="1523"/>
      <c r="K43" s="1523"/>
      <c r="L43" s="1523"/>
      <c r="M43" s="1523"/>
      <c r="N43" s="1523"/>
      <c r="O43" s="1523"/>
      <c r="P43" s="1523"/>
      <c r="Q43" s="1523"/>
      <c r="R43" s="165"/>
    </row>
    <row r="44" spans="1:18" s="155" customFormat="1" ht="13">
      <c r="A44" s="154"/>
      <c r="B44" s="1523"/>
      <c r="C44" s="1523"/>
      <c r="D44" s="1523"/>
      <c r="E44" s="1523"/>
      <c r="F44" s="1523"/>
      <c r="G44" s="1523"/>
      <c r="H44" s="1523"/>
      <c r="I44" s="1523"/>
      <c r="J44" s="1523"/>
      <c r="K44" s="1523"/>
      <c r="L44" s="1523"/>
      <c r="M44" s="1523"/>
      <c r="N44" s="1523"/>
      <c r="O44" s="1523"/>
      <c r="P44" s="1523"/>
      <c r="Q44" s="1523"/>
      <c r="R44" s="165"/>
    </row>
    <row r="45" spans="1:18" s="155" customFormat="1" ht="13">
      <c r="A45" s="154" t="s">
        <v>120</v>
      </c>
      <c r="B45" s="1224" t="s">
        <v>993</v>
      </c>
      <c r="C45" s="1224"/>
      <c r="D45" s="1224"/>
      <c r="E45" s="1224"/>
      <c r="F45" s="1224"/>
      <c r="G45" s="1224"/>
      <c r="H45" s="1224"/>
      <c r="I45" s="1224"/>
      <c r="J45" s="1224"/>
      <c r="K45" s="1224"/>
      <c r="L45" s="1224"/>
      <c r="M45" s="1224"/>
      <c r="N45" s="1224"/>
      <c r="O45" s="1224"/>
      <c r="P45" s="1224"/>
      <c r="Q45" s="1224"/>
      <c r="R45" s="157"/>
    </row>
    <row r="46" spans="1:18" s="155" customFormat="1" ht="13">
      <c r="A46" s="154"/>
      <c r="B46" s="1224"/>
      <c r="C46" s="1224"/>
      <c r="D46" s="1224"/>
      <c r="E46" s="1224"/>
      <c r="F46" s="1224"/>
      <c r="G46" s="1224"/>
      <c r="H46" s="1224"/>
      <c r="I46" s="1224"/>
      <c r="J46" s="1224"/>
      <c r="K46" s="1224"/>
      <c r="L46" s="1224"/>
      <c r="M46" s="1224"/>
      <c r="N46" s="1224"/>
      <c r="O46" s="1224"/>
      <c r="P46" s="1224"/>
      <c r="Q46" s="1224"/>
      <c r="R46" s="157"/>
    </row>
    <row r="47" spans="1:18" ht="13">
      <c r="A47" s="154" t="s">
        <v>121</v>
      </c>
      <c r="B47" s="1350" t="s">
        <v>994</v>
      </c>
      <c r="C47" s="1350"/>
      <c r="D47" s="1350"/>
      <c r="E47" s="1350"/>
      <c r="F47" s="1350"/>
      <c r="G47" s="1350"/>
      <c r="H47" s="1350"/>
      <c r="I47" s="1350"/>
      <c r="J47" s="1350"/>
      <c r="K47" s="1350"/>
      <c r="L47" s="1350"/>
      <c r="M47" s="1350"/>
      <c r="N47" s="1350"/>
      <c r="O47" s="1350"/>
      <c r="P47" s="1350"/>
      <c r="Q47" s="1350"/>
    </row>
    <row r="48" spans="1:18" ht="13"/>
    <row r="49" ht="13"/>
    <row r="50" ht="13"/>
    <row r="51" ht="13"/>
    <row r="52" ht="13"/>
    <row r="53" ht="13"/>
    <row r="54" ht="13"/>
  </sheetData>
  <mergeCells count="68">
    <mergeCell ref="F34:H34"/>
    <mergeCell ref="F15:H15"/>
    <mergeCell ref="F16:H16"/>
    <mergeCell ref="F20:H20"/>
    <mergeCell ref="F21:H21"/>
    <mergeCell ref="F28:H28"/>
    <mergeCell ref="S18:U21"/>
    <mergeCell ref="A10:C10"/>
    <mergeCell ref="D10:M10"/>
    <mergeCell ref="I33:M34"/>
    <mergeCell ref="D22:E23"/>
    <mergeCell ref="D28:E29"/>
    <mergeCell ref="A20:C21"/>
    <mergeCell ref="D20:E21"/>
    <mergeCell ref="I20:M21"/>
    <mergeCell ref="I22:M23"/>
    <mergeCell ref="D15:E16"/>
    <mergeCell ref="D17:E18"/>
    <mergeCell ref="I15:M16"/>
    <mergeCell ref="A15:C16"/>
    <mergeCell ref="N20:Q21"/>
    <mergeCell ref="N15:Q16"/>
    <mergeCell ref="B7:Q8"/>
    <mergeCell ref="K12:Q12"/>
    <mergeCell ref="A12:J12"/>
    <mergeCell ref="A1:F1"/>
    <mergeCell ref="O1:Q1"/>
    <mergeCell ref="A2:E2"/>
    <mergeCell ref="A4:Q4"/>
    <mergeCell ref="D6:E6"/>
    <mergeCell ref="F6:Q6"/>
    <mergeCell ref="A17:C18"/>
    <mergeCell ref="F17:H17"/>
    <mergeCell ref="I17:M18"/>
    <mergeCell ref="N17:Q18"/>
    <mergeCell ref="F18:H18"/>
    <mergeCell ref="B37:Q40"/>
    <mergeCell ref="B41:Q41"/>
    <mergeCell ref="A25:J25"/>
    <mergeCell ref="K25:Q25"/>
    <mergeCell ref="N22:Q23"/>
    <mergeCell ref="F23:H23"/>
    <mergeCell ref="A22:C23"/>
    <mergeCell ref="F22:H22"/>
    <mergeCell ref="A28:C29"/>
    <mergeCell ref="N33:Q34"/>
    <mergeCell ref="D35:E36"/>
    <mergeCell ref="D30:E31"/>
    <mergeCell ref="A33:C34"/>
    <mergeCell ref="D33:E34"/>
    <mergeCell ref="F29:H29"/>
    <mergeCell ref="F33:H33"/>
    <mergeCell ref="B45:Q46"/>
    <mergeCell ref="B47:Q47"/>
    <mergeCell ref="I28:M29"/>
    <mergeCell ref="N28:Q29"/>
    <mergeCell ref="A30:C31"/>
    <mergeCell ref="F30:H30"/>
    <mergeCell ref="I30:M31"/>
    <mergeCell ref="N30:Q31"/>
    <mergeCell ref="F31:H31"/>
    <mergeCell ref="A35:C36"/>
    <mergeCell ref="F35:H35"/>
    <mergeCell ref="I35:M36"/>
    <mergeCell ref="N35:Q36"/>
    <mergeCell ref="F36:H36"/>
    <mergeCell ref="B43:Q44"/>
    <mergeCell ref="B42:Q42"/>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39">
    <tabColor theme="8"/>
    <pageSetUpPr fitToPage="1"/>
  </sheetPr>
  <dimension ref="A1:U42"/>
  <sheetViews>
    <sheetView view="pageBreakPreview" zoomScaleNormal="100" zoomScaleSheetLayoutView="100" workbookViewId="0">
      <selection activeCell="M52" sqref="M52:S53"/>
    </sheetView>
  </sheetViews>
  <sheetFormatPr defaultColWidth="9" defaultRowHeight="15.75" customHeight="1"/>
  <cols>
    <col min="1" max="2" width="5.08984375" style="3" customWidth="1"/>
    <col min="3" max="5" width="5" style="3" customWidth="1"/>
    <col min="6" max="8" width="6.6328125" style="3" customWidth="1"/>
    <col min="9" max="18" width="4.90625" style="3" customWidth="1"/>
    <col min="19" max="16384" width="9" style="3"/>
  </cols>
  <sheetData>
    <row r="1" spans="1:20" ht="15.75" customHeight="1">
      <c r="A1" s="943" t="e">
        <f>CONCATENATE("（様式-",INDEX(発注者入力シート!$B$36:$G$45,MATCH(発注者入力シート!N12,発注者入力シート!$C$36:$C$45,0),4),"）")</f>
        <v>#N/A</v>
      </c>
      <c r="B1" s="943"/>
      <c r="C1" s="943"/>
      <c r="D1" s="943"/>
      <c r="E1" s="943"/>
      <c r="F1" s="943"/>
      <c r="O1" s="1379" t="e">
        <f>IF(INDEX(発注者入力シート!$B$20:$G$47,MATCH(発注者入力シート!N12,発注者入力シート!$C$20:$C$47,0),3)="","",INDEX(発注者入力シート!$B$20:$G$47,MATCH(発注者入力シート!N12,発注者入力シート!$C$20:$C$47,0),3))</f>
        <v>#N/A</v>
      </c>
      <c r="P1" s="1379"/>
      <c r="Q1" s="1379"/>
      <c r="R1" s="81"/>
      <c r="S1" s="3" t="s">
        <v>429</v>
      </c>
    </row>
    <row r="2" spans="1:20" ht="15.75" customHeight="1">
      <c r="A2" s="943" t="e">
        <f>CONCATENATE("評価項目",INDEX(発注者入力シート!$B$36:$G$45,MATCH(発注者入力シート!N12,発注者入力シート!$C$36:$C$45,0),5),"-",INDEX(発注者入力シート!$B$36:$G$45,MATCH(発注者入力シート!N12,発注者入力シート!$C$36:$C$45,0),6))</f>
        <v>#N/A</v>
      </c>
      <c r="B2" s="943"/>
      <c r="C2" s="943"/>
      <c r="D2" s="943"/>
      <c r="E2" s="943"/>
      <c r="S2" s="3" t="s">
        <v>430</v>
      </c>
    </row>
    <row r="3" spans="1:20" ht="15.75" customHeight="1">
      <c r="S3" s="107"/>
      <c r="T3" s="3" t="s">
        <v>441</v>
      </c>
    </row>
    <row r="4" spans="1:20" ht="15.75" customHeight="1">
      <c r="A4" s="1206" t="s">
        <v>1525</v>
      </c>
      <c r="B4" s="1206"/>
      <c r="C4" s="1206"/>
      <c r="D4" s="1206"/>
      <c r="E4" s="1206"/>
      <c r="F4" s="1206"/>
      <c r="G4" s="1206"/>
      <c r="H4" s="1206"/>
      <c r="I4" s="1206"/>
      <c r="J4" s="1206"/>
      <c r="K4" s="1206"/>
      <c r="L4" s="1206"/>
      <c r="M4" s="1206"/>
      <c r="N4" s="1206"/>
      <c r="O4" s="1206"/>
      <c r="P4" s="1206"/>
      <c r="Q4" s="1206"/>
      <c r="R4" s="142"/>
      <c r="S4" s="102"/>
      <c r="T4" s="3" t="s">
        <v>547</v>
      </c>
    </row>
    <row r="5" spans="1:20" ht="15.75" customHeight="1">
      <c r="A5" s="142"/>
      <c r="B5" s="142"/>
      <c r="C5" s="142"/>
      <c r="D5" s="142"/>
      <c r="E5" s="142"/>
      <c r="F5" s="142"/>
      <c r="G5" s="142"/>
      <c r="H5" s="142"/>
      <c r="I5" s="142"/>
      <c r="J5" s="142"/>
      <c r="K5" s="142"/>
      <c r="L5" s="142"/>
      <c r="M5" s="142"/>
      <c r="N5" s="142"/>
      <c r="O5" s="142"/>
      <c r="P5" s="142"/>
      <c r="Q5" s="142"/>
      <c r="R5" s="142"/>
    </row>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S7" s="104"/>
      <c r="T7" s="3" t="s">
        <v>434</v>
      </c>
    </row>
    <row r="8" spans="1:20" ht="13.5" customHeight="1">
      <c r="A8" s="155" t="s">
        <v>223</v>
      </c>
      <c r="B8" s="1755" t="s">
        <v>1832</v>
      </c>
      <c r="C8" s="1755"/>
      <c r="D8" s="1755"/>
      <c r="E8" s="1755"/>
      <c r="F8" s="1755"/>
      <c r="G8" s="1755"/>
      <c r="H8" s="1755"/>
      <c r="I8" s="1755"/>
      <c r="J8" s="1755"/>
      <c r="K8" s="1755"/>
      <c r="L8" s="1755"/>
      <c r="M8" s="1755"/>
      <c r="N8" s="1755"/>
      <c r="O8" s="1755"/>
      <c r="P8" s="1755"/>
      <c r="Q8" s="1755"/>
      <c r="R8" s="196"/>
      <c r="S8" s="105"/>
      <c r="T8" s="3" t="s">
        <v>432</v>
      </c>
    </row>
    <row r="9" spans="1:20" ht="13">
      <c r="B9" s="1755"/>
      <c r="C9" s="1755"/>
      <c r="D9" s="1755"/>
      <c r="E9" s="1755"/>
      <c r="F9" s="1755"/>
      <c r="G9" s="1755"/>
      <c r="H9" s="1755"/>
      <c r="I9" s="1755"/>
      <c r="J9" s="1755"/>
      <c r="K9" s="1755"/>
      <c r="L9" s="1755"/>
      <c r="M9" s="1755"/>
      <c r="N9" s="1755"/>
      <c r="O9" s="1755"/>
      <c r="P9" s="1755"/>
      <c r="Q9" s="1755"/>
      <c r="R9" s="196"/>
    </row>
    <row r="10" spans="1:20" ht="15.75" customHeight="1">
      <c r="B10" s="196"/>
      <c r="C10" s="196"/>
      <c r="D10" s="196"/>
      <c r="E10" s="196"/>
      <c r="F10" s="196"/>
      <c r="G10" s="196"/>
      <c r="H10" s="196"/>
      <c r="I10" s="196"/>
      <c r="J10" s="196"/>
      <c r="K10" s="196"/>
      <c r="L10" s="196"/>
      <c r="M10" s="196"/>
      <c r="N10" s="196"/>
      <c r="O10" s="196"/>
      <c r="P10" s="196"/>
      <c r="Q10" s="196"/>
      <c r="R10" s="196"/>
      <c r="S10" s="109" t="s">
        <v>435</v>
      </c>
    </row>
    <row r="11" spans="1:20" ht="15.75" customHeight="1">
      <c r="A11" s="1747" t="s">
        <v>777</v>
      </c>
      <c r="B11" s="1747"/>
      <c r="C11" s="1747"/>
      <c r="D11" s="1760" t="s">
        <v>1132</v>
      </c>
      <c r="E11" s="1760"/>
      <c r="F11" s="1760"/>
      <c r="G11" s="1760"/>
      <c r="H11" s="1760"/>
      <c r="I11" s="1760"/>
      <c r="J11" s="1760"/>
      <c r="K11" s="1760"/>
      <c r="L11" s="1760"/>
      <c r="M11" s="1760"/>
      <c r="S11" s="109" t="s">
        <v>436</v>
      </c>
    </row>
    <row r="12" spans="1:20" ht="15.75" customHeight="1">
      <c r="A12" s="200"/>
      <c r="B12" s="200"/>
      <c r="C12" s="200"/>
      <c r="D12" s="200"/>
      <c r="E12" s="200"/>
      <c r="F12" s="228"/>
      <c r="G12" s="228"/>
      <c r="H12" s="228"/>
      <c r="I12" s="196"/>
      <c r="J12" s="196"/>
      <c r="K12" s="196"/>
      <c r="L12" s="196"/>
      <c r="M12" s="196"/>
      <c r="N12" s="196"/>
      <c r="O12" s="196"/>
      <c r="P12" s="196"/>
      <c r="Q12" s="196"/>
      <c r="S12" s="109" t="s">
        <v>961</v>
      </c>
    </row>
    <row r="13" spans="1:20" ht="15.75" customHeight="1">
      <c r="A13" s="2" t="s">
        <v>1830</v>
      </c>
      <c r="B13" s="196"/>
      <c r="C13" s="196"/>
      <c r="D13" s="196"/>
      <c r="E13" s="196"/>
      <c r="F13" s="196"/>
      <c r="G13" s="196"/>
      <c r="H13" s="196"/>
      <c r="I13" s="196"/>
      <c r="J13" s="196"/>
      <c r="K13" s="196"/>
      <c r="L13" s="196"/>
      <c r="M13" s="196"/>
      <c r="N13" s="196"/>
      <c r="O13" s="196"/>
      <c r="P13" s="196"/>
      <c r="Q13" s="196"/>
    </row>
    <row r="14" spans="1:20" ht="15.75" customHeight="1">
      <c r="A14" s="1245" t="s">
        <v>964</v>
      </c>
      <c r="B14" s="1246"/>
      <c r="C14" s="1247"/>
      <c r="D14" s="1756" t="s">
        <v>1013</v>
      </c>
      <c r="E14" s="1757"/>
      <c r="F14" s="1734" t="s">
        <v>1431</v>
      </c>
      <c r="G14" s="1735"/>
      <c r="H14" s="1736"/>
      <c r="I14" s="1228" t="s">
        <v>1710</v>
      </c>
      <c r="J14" s="1228"/>
      <c r="K14" s="1228"/>
      <c r="L14" s="1228"/>
      <c r="M14" s="1228"/>
      <c r="N14" s="1246" t="s">
        <v>1709</v>
      </c>
      <c r="O14" s="1246"/>
      <c r="P14" s="1246"/>
      <c r="Q14" s="1247"/>
      <c r="R14" s="196"/>
    </row>
    <row r="15" spans="1:20" ht="15.75" customHeight="1">
      <c r="A15" s="1248"/>
      <c r="B15" s="1249"/>
      <c r="C15" s="1250"/>
      <c r="D15" s="1758"/>
      <c r="E15" s="1759"/>
      <c r="F15" s="1737" t="s">
        <v>1432</v>
      </c>
      <c r="G15" s="1738"/>
      <c r="H15" s="1739"/>
      <c r="I15" s="1228"/>
      <c r="J15" s="1228"/>
      <c r="K15" s="1228"/>
      <c r="L15" s="1228"/>
      <c r="M15" s="1228"/>
      <c r="N15" s="1249"/>
      <c r="O15" s="1249"/>
      <c r="P15" s="1249"/>
      <c r="Q15" s="1250"/>
      <c r="R15" s="196"/>
    </row>
    <row r="16" spans="1:20" ht="22.5" customHeight="1">
      <c r="A16" s="1572"/>
      <c r="B16" s="1573"/>
      <c r="C16" s="1574"/>
      <c r="D16" s="1763"/>
      <c r="E16" s="1764"/>
      <c r="F16" s="1740"/>
      <c r="G16" s="1741"/>
      <c r="H16" s="1742"/>
      <c r="I16" s="1382"/>
      <c r="J16" s="1383"/>
      <c r="K16" s="1383"/>
      <c r="L16" s="1383"/>
      <c r="M16" s="1384"/>
      <c r="N16" s="1382"/>
      <c r="O16" s="1383"/>
      <c r="P16" s="1383"/>
      <c r="Q16" s="1384"/>
      <c r="R16" s="196"/>
      <c r="S16" s="427" t="s">
        <v>1281</v>
      </c>
    </row>
    <row r="17" spans="1:21" ht="22.5" customHeight="1">
      <c r="A17" s="1575"/>
      <c r="B17" s="1576"/>
      <c r="C17" s="1577"/>
      <c r="D17" s="1765"/>
      <c r="E17" s="1766"/>
      <c r="F17" s="1727"/>
      <c r="G17" s="1728"/>
      <c r="H17" s="1729"/>
      <c r="I17" s="1385"/>
      <c r="J17" s="1386"/>
      <c r="K17" s="1386"/>
      <c r="L17" s="1386"/>
      <c r="M17" s="1387"/>
      <c r="N17" s="1385"/>
      <c r="O17" s="1386"/>
      <c r="P17" s="1386"/>
      <c r="Q17" s="1387"/>
      <c r="R17" s="161"/>
      <c r="S17" s="1746" t="s">
        <v>1282</v>
      </c>
      <c r="T17" s="1746"/>
      <c r="U17" s="1746"/>
    </row>
    <row r="18" spans="1:21" ht="15.75" customHeight="1">
      <c r="A18" s="2" t="s">
        <v>1831</v>
      </c>
      <c r="B18" s="196"/>
      <c r="C18" s="196"/>
      <c r="D18" s="196"/>
      <c r="E18" s="196"/>
      <c r="F18" s="196"/>
      <c r="G18" s="196"/>
      <c r="H18" s="196"/>
      <c r="I18" s="196"/>
      <c r="J18" s="196"/>
      <c r="K18" s="196"/>
      <c r="L18" s="196"/>
      <c r="M18" s="196"/>
      <c r="N18" s="196"/>
      <c r="O18" s="196"/>
      <c r="P18" s="196"/>
      <c r="Q18" s="196"/>
      <c r="R18" s="161"/>
      <c r="S18" s="1746"/>
      <c r="T18" s="1746"/>
      <c r="U18" s="1746"/>
    </row>
    <row r="19" spans="1:21" ht="15.75" customHeight="1">
      <c r="A19" s="1245" t="s">
        <v>625</v>
      </c>
      <c r="B19" s="1246"/>
      <c r="C19" s="1247"/>
      <c r="D19" s="1756" t="s">
        <v>1012</v>
      </c>
      <c r="E19" s="1757"/>
      <c r="F19" s="1734" t="s">
        <v>1431</v>
      </c>
      <c r="G19" s="1735"/>
      <c r="H19" s="1736"/>
      <c r="I19" s="1228" t="s">
        <v>1710</v>
      </c>
      <c r="J19" s="1228"/>
      <c r="K19" s="1228"/>
      <c r="L19" s="1228"/>
      <c r="M19" s="1228"/>
      <c r="N19" s="1246" t="s">
        <v>1709</v>
      </c>
      <c r="O19" s="1246"/>
      <c r="P19" s="1246"/>
      <c r="Q19" s="1247"/>
      <c r="R19" s="161"/>
      <c r="S19" s="1746"/>
      <c r="T19" s="1746"/>
      <c r="U19" s="1746"/>
    </row>
    <row r="20" spans="1:21" ht="15.75" customHeight="1">
      <c r="A20" s="1248"/>
      <c r="B20" s="1249"/>
      <c r="C20" s="1250"/>
      <c r="D20" s="1758"/>
      <c r="E20" s="1759"/>
      <c r="F20" s="1737" t="s">
        <v>1432</v>
      </c>
      <c r="G20" s="1738"/>
      <c r="H20" s="1739"/>
      <c r="I20" s="1228"/>
      <c r="J20" s="1228"/>
      <c r="K20" s="1228"/>
      <c r="L20" s="1228"/>
      <c r="M20" s="1228"/>
      <c r="N20" s="1249"/>
      <c r="O20" s="1249"/>
      <c r="P20" s="1249"/>
      <c r="Q20" s="1250"/>
      <c r="R20" s="161"/>
      <c r="S20" s="1746"/>
      <c r="T20" s="1746"/>
      <c r="U20" s="1746"/>
    </row>
    <row r="21" spans="1:21" ht="22.5" customHeight="1">
      <c r="A21" s="1572"/>
      <c r="B21" s="1573"/>
      <c r="C21" s="1574"/>
      <c r="D21" s="1763"/>
      <c r="E21" s="1764"/>
      <c r="F21" s="1740"/>
      <c r="G21" s="1741"/>
      <c r="H21" s="1742"/>
      <c r="I21" s="1382"/>
      <c r="J21" s="1383"/>
      <c r="K21" s="1383"/>
      <c r="L21" s="1383"/>
      <c r="M21" s="1384"/>
      <c r="N21" s="1382"/>
      <c r="O21" s="1383"/>
      <c r="P21" s="1383"/>
      <c r="Q21" s="1384"/>
      <c r="R21" s="161"/>
      <c r="S21" s="1746"/>
      <c r="T21" s="1746"/>
      <c r="U21" s="1746"/>
    </row>
    <row r="22" spans="1:21" ht="22.5" customHeight="1">
      <c r="A22" s="1575"/>
      <c r="B22" s="1576"/>
      <c r="C22" s="1577"/>
      <c r="D22" s="1765"/>
      <c r="E22" s="1766"/>
      <c r="F22" s="1727"/>
      <c r="G22" s="1728"/>
      <c r="H22" s="1729"/>
      <c r="I22" s="1385"/>
      <c r="J22" s="1386"/>
      <c r="K22" s="1386"/>
      <c r="L22" s="1386"/>
      <c r="M22" s="1387"/>
      <c r="N22" s="1385"/>
      <c r="O22" s="1386"/>
      <c r="P22" s="1386"/>
      <c r="Q22" s="1387"/>
      <c r="R22" s="161"/>
      <c r="S22" s="1746"/>
      <c r="T22" s="1746"/>
      <c r="U22" s="1746"/>
    </row>
    <row r="23" spans="1:21" ht="13.5" customHeight="1">
      <c r="A23" s="154" t="s">
        <v>108</v>
      </c>
      <c r="B23" s="1761" t="s">
        <v>1565</v>
      </c>
      <c r="C23" s="1761"/>
      <c r="D23" s="1761"/>
      <c r="E23" s="1761"/>
      <c r="F23" s="1761"/>
      <c r="G23" s="1761"/>
      <c r="H23" s="1761"/>
      <c r="I23" s="1761"/>
      <c r="J23" s="1761"/>
      <c r="K23" s="1761"/>
      <c r="L23" s="1761"/>
      <c r="M23" s="1761"/>
      <c r="N23" s="1761"/>
      <c r="O23" s="1761"/>
      <c r="P23" s="1761"/>
      <c r="Q23" s="1761"/>
      <c r="R23" s="161"/>
    </row>
    <row r="24" spans="1:21" ht="13">
      <c r="A24" s="154"/>
      <c r="B24" s="1762"/>
      <c r="C24" s="1762"/>
      <c r="D24" s="1762"/>
      <c r="E24" s="1762"/>
      <c r="F24" s="1762"/>
      <c r="G24" s="1762"/>
      <c r="H24" s="1762"/>
      <c r="I24" s="1762"/>
      <c r="J24" s="1762"/>
      <c r="K24" s="1762"/>
      <c r="L24" s="1762"/>
      <c r="M24" s="1762"/>
      <c r="N24" s="1762"/>
      <c r="O24" s="1762"/>
      <c r="P24" s="1762"/>
      <c r="Q24" s="1762"/>
    </row>
    <row r="25" spans="1:21" s="155" customFormat="1" ht="13.5" customHeight="1">
      <c r="A25" s="154" t="s">
        <v>109</v>
      </c>
      <c r="B25" s="1523" t="s">
        <v>1398</v>
      </c>
      <c r="C25" s="1523"/>
      <c r="D25" s="1523"/>
      <c r="E25" s="1523"/>
      <c r="F25" s="1523"/>
      <c r="G25" s="1523"/>
      <c r="H25" s="1523"/>
      <c r="I25" s="1523"/>
      <c r="J25" s="1523"/>
      <c r="K25" s="1523"/>
      <c r="L25" s="1523"/>
      <c r="M25" s="1523"/>
      <c r="N25" s="1523"/>
      <c r="O25" s="1523"/>
      <c r="P25" s="1523"/>
      <c r="Q25" s="1523"/>
    </row>
    <row r="26" spans="1:21" s="155" customFormat="1" ht="13">
      <c r="A26" s="154"/>
      <c r="B26" s="1523"/>
      <c r="C26" s="1523"/>
      <c r="D26" s="1523"/>
      <c r="E26" s="1523"/>
      <c r="F26" s="1523"/>
      <c r="G26" s="1523"/>
      <c r="H26" s="1523"/>
      <c r="I26" s="1523"/>
      <c r="J26" s="1523"/>
      <c r="K26" s="1523"/>
      <c r="L26" s="1523"/>
      <c r="M26" s="1523"/>
      <c r="N26" s="1523"/>
      <c r="O26" s="1523"/>
      <c r="P26" s="1523"/>
      <c r="Q26" s="1523"/>
    </row>
    <row r="27" spans="1:21" s="155" customFormat="1" ht="13">
      <c r="A27" s="154" t="s">
        <v>110</v>
      </c>
      <c r="B27" s="1224" t="s">
        <v>999</v>
      </c>
      <c r="C27" s="1224"/>
      <c r="D27" s="1224"/>
      <c r="E27" s="1224"/>
      <c r="F27" s="1224"/>
      <c r="G27" s="1224"/>
      <c r="H27" s="1224"/>
      <c r="I27" s="1224"/>
      <c r="J27" s="1224"/>
      <c r="K27" s="1224"/>
      <c r="L27" s="1224"/>
      <c r="M27" s="1224"/>
      <c r="N27" s="1224"/>
      <c r="O27" s="1224"/>
      <c r="P27" s="1224"/>
      <c r="Q27" s="1224"/>
    </row>
    <row r="28" spans="1:21" s="155" customFormat="1" ht="13">
      <c r="B28" s="1224"/>
      <c r="C28" s="1224"/>
      <c r="D28" s="1224"/>
      <c r="E28" s="1224"/>
      <c r="F28" s="1224"/>
      <c r="G28" s="1224"/>
      <c r="H28" s="1224"/>
      <c r="I28" s="1224"/>
      <c r="J28" s="1224"/>
      <c r="K28" s="1224"/>
      <c r="L28" s="1224"/>
      <c r="M28" s="1224"/>
      <c r="N28" s="1224"/>
      <c r="O28" s="1224"/>
      <c r="P28" s="1224"/>
      <c r="Q28" s="1224"/>
    </row>
    <row r="29" spans="1:21" ht="13"/>
    <row r="30" spans="1:21" ht="13">
      <c r="R30" s="2"/>
    </row>
    <row r="31" spans="1:21" ht="13"/>
    <row r="34" spans="1:20" ht="15.75" customHeight="1">
      <c r="R34" s="161"/>
    </row>
    <row r="35" spans="1:20" ht="15.75" customHeight="1">
      <c r="R35" s="161"/>
    </row>
    <row r="36" spans="1:20" ht="15.75" customHeight="1">
      <c r="R36" s="196"/>
    </row>
    <row r="37" spans="1:20" ht="15.75" customHeight="1">
      <c r="A37" s="165"/>
      <c r="B37" s="165"/>
      <c r="C37" s="165"/>
      <c r="D37" s="165"/>
      <c r="E37" s="165"/>
      <c r="F37" s="165"/>
      <c r="G37" s="165"/>
      <c r="H37" s="165"/>
      <c r="I37" s="165"/>
      <c r="J37" s="165"/>
      <c r="K37" s="165"/>
      <c r="L37" s="165"/>
      <c r="M37" s="165"/>
      <c r="N37" s="165"/>
      <c r="O37" s="165"/>
      <c r="P37" s="165"/>
      <c r="Q37" s="165"/>
      <c r="R37" s="196"/>
    </row>
    <row r="38" spans="1:20" ht="15.75" customHeight="1">
      <c r="A38" s="165"/>
      <c r="B38" s="165"/>
      <c r="C38" s="165"/>
      <c r="D38" s="165"/>
      <c r="E38" s="165"/>
      <c r="F38" s="165"/>
      <c r="G38" s="165"/>
      <c r="H38" s="165"/>
      <c r="I38" s="165"/>
      <c r="J38" s="165"/>
      <c r="K38" s="165"/>
      <c r="L38" s="165"/>
      <c r="M38" s="165"/>
      <c r="N38" s="165"/>
      <c r="O38" s="165"/>
      <c r="P38" s="165"/>
      <c r="Q38" s="165"/>
    </row>
    <row r="39" spans="1:20" s="155" customFormat="1" ht="15.75" customHeight="1">
      <c r="A39" s="165"/>
      <c r="B39" s="165"/>
      <c r="C39" s="165"/>
      <c r="D39" s="165"/>
      <c r="E39" s="165"/>
      <c r="F39" s="165"/>
      <c r="G39" s="165"/>
      <c r="H39" s="165"/>
      <c r="I39" s="165"/>
      <c r="J39" s="165"/>
      <c r="K39" s="165"/>
      <c r="L39" s="165"/>
      <c r="M39" s="165"/>
      <c r="N39" s="165"/>
      <c r="O39" s="165"/>
      <c r="P39" s="165"/>
      <c r="Q39" s="165"/>
      <c r="T39" s="155" t="s">
        <v>776</v>
      </c>
    </row>
    <row r="40" spans="1:20" s="155" customFormat="1" ht="15.75" customHeight="1">
      <c r="A40" s="165"/>
      <c r="B40" s="165"/>
      <c r="C40" s="165"/>
      <c r="D40" s="165"/>
      <c r="E40" s="165"/>
      <c r="F40" s="165"/>
      <c r="G40" s="165"/>
      <c r="H40" s="165"/>
      <c r="I40" s="165"/>
      <c r="J40" s="165"/>
      <c r="K40" s="165"/>
      <c r="L40" s="165"/>
      <c r="M40" s="165"/>
      <c r="N40" s="165"/>
      <c r="O40" s="165"/>
      <c r="P40" s="165"/>
      <c r="Q40" s="165"/>
    </row>
    <row r="41" spans="1:20" s="155" customFormat="1" ht="15.75" customHeight="1">
      <c r="A41" s="3"/>
      <c r="B41" s="3"/>
      <c r="C41" s="3"/>
      <c r="D41" s="3"/>
      <c r="E41" s="3"/>
      <c r="F41" s="3"/>
      <c r="G41" s="3"/>
      <c r="H41" s="3"/>
      <c r="I41" s="3"/>
      <c r="J41" s="3"/>
      <c r="K41" s="3"/>
      <c r="L41" s="3"/>
      <c r="M41" s="3"/>
      <c r="N41" s="3"/>
      <c r="O41" s="3"/>
      <c r="P41" s="3"/>
      <c r="Q41" s="3"/>
    </row>
    <row r="42" spans="1:20" s="155" customFormat="1" ht="15.75" customHeight="1">
      <c r="A42" s="3"/>
      <c r="B42" s="3"/>
      <c r="C42" s="3"/>
      <c r="D42" s="3"/>
      <c r="E42" s="3"/>
      <c r="F42" s="3"/>
      <c r="G42" s="3"/>
      <c r="H42" s="3"/>
      <c r="I42" s="3"/>
      <c r="J42" s="3"/>
      <c r="K42" s="3"/>
      <c r="L42" s="3"/>
      <c r="M42" s="3"/>
      <c r="N42" s="3"/>
      <c r="O42" s="3"/>
      <c r="P42" s="3"/>
      <c r="Q42" s="3"/>
    </row>
  </sheetData>
  <mergeCells count="37">
    <mergeCell ref="S17:U22"/>
    <mergeCell ref="N16:Q17"/>
    <mergeCell ref="F17:H17"/>
    <mergeCell ref="A16:C17"/>
    <mergeCell ref="F16:H16"/>
    <mergeCell ref="I16:M17"/>
    <mergeCell ref="D16:E17"/>
    <mergeCell ref="A19:C20"/>
    <mergeCell ref="D19:E20"/>
    <mergeCell ref="F19:H19"/>
    <mergeCell ref="I19:M20"/>
    <mergeCell ref="N19:Q20"/>
    <mergeCell ref="F20:H20"/>
    <mergeCell ref="B27:Q28"/>
    <mergeCell ref="B23:Q24"/>
    <mergeCell ref="B25:Q26"/>
    <mergeCell ref="I21:M22"/>
    <mergeCell ref="F21:H21"/>
    <mergeCell ref="F22:H22"/>
    <mergeCell ref="A21:C22"/>
    <mergeCell ref="N21:Q22"/>
    <mergeCell ref="D21:E22"/>
    <mergeCell ref="A1:F1"/>
    <mergeCell ref="A2:E2"/>
    <mergeCell ref="A4:Q4"/>
    <mergeCell ref="O1:Q1"/>
    <mergeCell ref="A14:C15"/>
    <mergeCell ref="I14:M15"/>
    <mergeCell ref="N14:Q15"/>
    <mergeCell ref="B8:Q9"/>
    <mergeCell ref="D6:E6"/>
    <mergeCell ref="F6:Q6"/>
    <mergeCell ref="D14:E15"/>
    <mergeCell ref="D11:M11"/>
    <mergeCell ref="A11:C11"/>
    <mergeCell ref="F14:H14"/>
    <mergeCell ref="F15:H15"/>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2C00-000000000000}">
          <x14:formula1>
            <xm:f>発注者入力シート!$AI$9:$AI$12</xm:f>
          </x14:formula1>
          <xm:sqref>I16:M17 I21:M22</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0">
    <tabColor theme="8"/>
    <pageSetUpPr fitToPage="1"/>
  </sheetPr>
  <dimension ref="A1:U44"/>
  <sheetViews>
    <sheetView view="pageBreakPreview" zoomScaleNormal="100" zoomScaleSheetLayoutView="100" workbookViewId="0">
      <selection activeCell="M52" sqref="M52:S53"/>
    </sheetView>
  </sheetViews>
  <sheetFormatPr defaultColWidth="9" defaultRowHeight="15.75" customHeight="1"/>
  <cols>
    <col min="1" max="2" width="5.08984375" style="3" customWidth="1"/>
    <col min="3" max="5" width="5" style="3" customWidth="1"/>
    <col min="6" max="8" width="6.6328125" style="3" customWidth="1"/>
    <col min="9" max="18" width="4.90625" style="3" customWidth="1"/>
    <col min="19" max="16384" width="9" style="3"/>
  </cols>
  <sheetData>
    <row r="1" spans="1:20" ht="15.75" customHeight="1">
      <c r="A1" s="943" t="e">
        <f>CONCATENATE("（様式-",INDEX(発注者入力シート!$B$36:$G$45,MATCH(発注者入力シート!N12,発注者入力シート!$C$36:$C$45,0),4),"）")</f>
        <v>#N/A</v>
      </c>
      <c r="B1" s="943"/>
      <c r="C1" s="943"/>
      <c r="D1" s="943"/>
      <c r="E1" s="943"/>
      <c r="F1" s="943"/>
      <c r="O1" s="1379" t="e">
        <f>IF(INDEX(発注者入力シート!$B$20:$G$47,MATCH(発注者入力シート!N12,発注者入力シート!$C$20:$C$47,0),3)="","",INDEX(発注者入力シート!$B$20:$G$47,MATCH(発注者入力シート!N12,発注者入力シート!$C$20:$C$47,0),3))</f>
        <v>#N/A</v>
      </c>
      <c r="P1" s="1379"/>
      <c r="Q1" s="1379"/>
      <c r="R1" s="81"/>
      <c r="S1" s="3" t="s">
        <v>429</v>
      </c>
    </row>
    <row r="2" spans="1:20" ht="15.75" customHeight="1">
      <c r="A2" s="943" t="e">
        <f>CONCATENATE("評価項目",INDEX(発注者入力シート!$B$36:$G$45,MATCH(発注者入力シート!N12,発注者入力シート!$C$36:$C$45,0),5),"-",INDEX(発注者入力シート!$B$36:$G$45,MATCH(発注者入力シート!N12,発注者入力シート!$C$36:$C$45,0),6))</f>
        <v>#N/A</v>
      </c>
      <c r="B2" s="943"/>
      <c r="C2" s="943"/>
      <c r="D2" s="943"/>
      <c r="E2" s="943"/>
      <c r="S2" s="3" t="s">
        <v>430</v>
      </c>
    </row>
    <row r="3" spans="1:20" ht="15.75" customHeight="1">
      <c r="S3" s="107"/>
      <c r="T3" s="3" t="s">
        <v>441</v>
      </c>
    </row>
    <row r="4" spans="1:20" ht="15.75" customHeight="1">
      <c r="A4" s="1206" t="s">
        <v>1525</v>
      </c>
      <c r="B4" s="1206"/>
      <c r="C4" s="1206"/>
      <c r="D4" s="1206"/>
      <c r="E4" s="1206"/>
      <c r="F4" s="1206"/>
      <c r="G4" s="1206"/>
      <c r="H4" s="1206"/>
      <c r="I4" s="1206"/>
      <c r="J4" s="1206"/>
      <c r="K4" s="1206"/>
      <c r="L4" s="1206"/>
      <c r="M4" s="1206"/>
      <c r="N4" s="1206"/>
      <c r="O4" s="1206"/>
      <c r="P4" s="1206"/>
      <c r="Q4" s="1206"/>
      <c r="R4" s="142"/>
      <c r="S4" s="102"/>
      <c r="T4" s="3" t="s">
        <v>547</v>
      </c>
    </row>
    <row r="5" spans="1:20" ht="15.75" customHeight="1">
      <c r="A5" s="142"/>
      <c r="B5" s="142"/>
      <c r="C5" s="142"/>
      <c r="D5" s="142"/>
      <c r="E5" s="142"/>
      <c r="F5" s="142"/>
      <c r="G5" s="142"/>
      <c r="H5" s="142"/>
      <c r="I5" s="142"/>
      <c r="J5" s="142"/>
      <c r="K5" s="142"/>
      <c r="L5" s="142"/>
      <c r="M5" s="142"/>
      <c r="N5" s="142"/>
      <c r="O5" s="142"/>
      <c r="P5" s="142"/>
      <c r="Q5" s="142"/>
      <c r="R5" s="142"/>
    </row>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S7" s="104"/>
      <c r="T7" s="3" t="s">
        <v>434</v>
      </c>
    </row>
    <row r="8" spans="1:20" ht="13.5" customHeight="1">
      <c r="A8" s="155" t="s">
        <v>126</v>
      </c>
      <c r="B8" s="1755" t="s">
        <v>1832</v>
      </c>
      <c r="C8" s="1755"/>
      <c r="D8" s="1755"/>
      <c r="E8" s="1755"/>
      <c r="F8" s="1755"/>
      <c r="G8" s="1755"/>
      <c r="H8" s="1755"/>
      <c r="I8" s="1755"/>
      <c r="J8" s="1755"/>
      <c r="K8" s="1755"/>
      <c r="L8" s="1755"/>
      <c r="M8" s="1755"/>
      <c r="N8" s="1755"/>
      <c r="O8" s="1755"/>
      <c r="P8" s="1755"/>
      <c r="Q8" s="1755"/>
      <c r="R8" s="196"/>
      <c r="S8" s="105"/>
      <c r="T8" s="3" t="s">
        <v>432</v>
      </c>
    </row>
    <row r="9" spans="1:20" ht="13">
      <c r="B9" s="1755"/>
      <c r="C9" s="1755"/>
      <c r="D9" s="1755"/>
      <c r="E9" s="1755"/>
      <c r="F9" s="1755"/>
      <c r="G9" s="1755"/>
      <c r="H9" s="1755"/>
      <c r="I9" s="1755"/>
      <c r="J9" s="1755"/>
      <c r="K9" s="1755"/>
      <c r="L9" s="1755"/>
      <c r="M9" s="1755"/>
      <c r="N9" s="1755"/>
      <c r="O9" s="1755"/>
      <c r="P9" s="1755"/>
      <c r="Q9" s="1755"/>
      <c r="R9" s="196"/>
    </row>
    <row r="10" spans="1:20" ht="13">
      <c r="B10" s="196"/>
      <c r="C10" s="196"/>
      <c r="D10" s="196"/>
      <c r="E10" s="196"/>
      <c r="F10" s="196"/>
      <c r="G10" s="196"/>
      <c r="H10" s="196"/>
      <c r="I10" s="196"/>
      <c r="J10" s="196"/>
      <c r="K10" s="196"/>
      <c r="L10" s="196"/>
      <c r="M10" s="196"/>
      <c r="N10" s="196"/>
      <c r="O10" s="196"/>
      <c r="P10" s="196"/>
      <c r="Q10" s="196"/>
      <c r="R10" s="196"/>
    </row>
    <row r="11" spans="1:20" ht="13">
      <c r="A11" s="1747" t="s">
        <v>777</v>
      </c>
      <c r="B11" s="1747"/>
      <c r="C11" s="1747"/>
      <c r="D11" s="1743" t="s">
        <v>1131</v>
      </c>
      <c r="E11" s="1744"/>
      <c r="F11" s="1744"/>
      <c r="G11" s="1744"/>
      <c r="H11" s="1744"/>
      <c r="I11" s="1744"/>
      <c r="J11" s="1744"/>
      <c r="K11" s="1744"/>
      <c r="L11" s="1744"/>
      <c r="M11" s="1745"/>
      <c r="N11" s="196"/>
      <c r="O11" s="196"/>
      <c r="P11" s="196"/>
      <c r="Q11" s="196"/>
      <c r="R11" s="196"/>
    </row>
    <row r="12" spans="1:20" ht="15.75" customHeight="1">
      <c r="B12" s="196"/>
      <c r="C12" s="196"/>
      <c r="D12" s="196"/>
      <c r="E12" s="196"/>
      <c r="F12" s="196"/>
      <c r="G12" s="196"/>
      <c r="H12" s="196"/>
      <c r="I12" s="196"/>
      <c r="J12" s="196"/>
      <c r="K12" s="196"/>
      <c r="L12" s="196"/>
      <c r="M12" s="196"/>
      <c r="N12" s="196"/>
      <c r="O12" s="196"/>
      <c r="P12" s="196"/>
      <c r="Q12" s="196"/>
      <c r="R12" s="81"/>
      <c r="S12" s="109" t="s">
        <v>435</v>
      </c>
    </row>
    <row r="13" spans="1:20" ht="15.75" customHeight="1">
      <c r="A13" s="1754" t="s">
        <v>907</v>
      </c>
      <c r="B13" s="1754"/>
      <c r="C13" s="1754"/>
      <c r="D13" s="1754"/>
      <c r="E13" s="1754"/>
      <c r="F13" s="1754"/>
      <c r="G13" s="1754"/>
      <c r="H13" s="1754"/>
      <c r="I13" s="1754"/>
      <c r="J13" s="1754"/>
      <c r="K13" s="1753" t="str">
        <f>IF(企業入力シート!C14="","",企業入力シート!C14)</f>
        <v>○○建設</v>
      </c>
      <c r="L13" s="1753"/>
      <c r="M13" s="1753"/>
      <c r="N13" s="1753"/>
      <c r="O13" s="1753"/>
      <c r="P13" s="1753"/>
      <c r="Q13" s="1753"/>
      <c r="R13" s="196"/>
      <c r="S13" s="109" t="s">
        <v>436</v>
      </c>
    </row>
    <row r="14" spans="1:20" ht="15.75" customHeight="1">
      <c r="A14" s="200"/>
      <c r="B14" s="200"/>
      <c r="C14" s="200"/>
      <c r="D14" s="200"/>
      <c r="E14" s="200"/>
      <c r="F14" s="228"/>
      <c r="G14" s="228"/>
      <c r="H14" s="228"/>
      <c r="I14" s="196"/>
      <c r="J14" s="196"/>
      <c r="K14" s="196"/>
      <c r="L14" s="196"/>
      <c r="M14" s="196"/>
      <c r="N14" s="196"/>
      <c r="O14" s="196"/>
      <c r="P14" s="196"/>
      <c r="Q14" s="196"/>
      <c r="R14" s="196"/>
      <c r="S14" s="109" t="s">
        <v>961</v>
      </c>
    </row>
    <row r="15" spans="1:20" ht="15.75" customHeight="1">
      <c r="A15" s="2" t="s">
        <v>1830</v>
      </c>
      <c r="B15" s="200"/>
      <c r="C15" s="200"/>
      <c r="D15" s="200"/>
      <c r="E15" s="200"/>
      <c r="F15" s="228"/>
      <c r="G15" s="228"/>
      <c r="H15" s="228"/>
      <c r="I15" s="196"/>
      <c r="J15" s="196"/>
      <c r="K15" s="196"/>
      <c r="L15" s="196"/>
      <c r="M15" s="196"/>
      <c r="N15" s="196"/>
      <c r="O15" s="196"/>
      <c r="P15" s="196"/>
      <c r="Q15" s="196"/>
      <c r="R15" s="196"/>
    </row>
    <row r="16" spans="1:20" ht="15.75" customHeight="1">
      <c r="A16" s="1245" t="s">
        <v>46</v>
      </c>
      <c r="B16" s="1246"/>
      <c r="C16" s="1247"/>
      <c r="D16" s="1756" t="s">
        <v>1013</v>
      </c>
      <c r="E16" s="1757"/>
      <c r="F16" s="1734" t="s">
        <v>1431</v>
      </c>
      <c r="G16" s="1735"/>
      <c r="H16" s="1736"/>
      <c r="I16" s="1228" t="s">
        <v>1710</v>
      </c>
      <c r="J16" s="1228"/>
      <c r="K16" s="1228"/>
      <c r="L16" s="1228"/>
      <c r="M16" s="1228"/>
      <c r="N16" s="1246" t="s">
        <v>1709</v>
      </c>
      <c r="O16" s="1246"/>
      <c r="P16" s="1246"/>
      <c r="Q16" s="1247"/>
      <c r="R16" s="196"/>
    </row>
    <row r="17" spans="1:21" ht="15.75" customHeight="1">
      <c r="A17" s="1248"/>
      <c r="B17" s="1249"/>
      <c r="C17" s="1250"/>
      <c r="D17" s="1758"/>
      <c r="E17" s="1759"/>
      <c r="F17" s="1737" t="s">
        <v>1432</v>
      </c>
      <c r="G17" s="1738"/>
      <c r="H17" s="1739"/>
      <c r="I17" s="1228"/>
      <c r="J17" s="1228"/>
      <c r="K17" s="1228"/>
      <c r="L17" s="1228"/>
      <c r="M17" s="1228"/>
      <c r="N17" s="1249"/>
      <c r="O17" s="1249"/>
      <c r="P17" s="1249"/>
      <c r="Q17" s="1250"/>
      <c r="R17" s="161"/>
    </row>
    <row r="18" spans="1:21" ht="22.5" customHeight="1">
      <c r="A18" s="1572"/>
      <c r="B18" s="1573"/>
      <c r="C18" s="1574"/>
      <c r="D18" s="1763"/>
      <c r="E18" s="1764"/>
      <c r="F18" s="1740"/>
      <c r="G18" s="1741"/>
      <c r="H18" s="1742"/>
      <c r="I18" s="1382"/>
      <c r="J18" s="1383"/>
      <c r="K18" s="1383"/>
      <c r="L18" s="1383"/>
      <c r="M18" s="1384"/>
      <c r="N18" s="1382"/>
      <c r="O18" s="1383"/>
      <c r="P18" s="1383"/>
      <c r="Q18" s="1384"/>
      <c r="R18" s="161"/>
      <c r="S18" s="427" t="s">
        <v>1281</v>
      </c>
    </row>
    <row r="19" spans="1:21" ht="22.5" customHeight="1">
      <c r="A19" s="1575"/>
      <c r="B19" s="1576"/>
      <c r="C19" s="1577"/>
      <c r="D19" s="1765"/>
      <c r="E19" s="1766"/>
      <c r="F19" s="1727"/>
      <c r="G19" s="1728"/>
      <c r="H19" s="1729"/>
      <c r="I19" s="1385"/>
      <c r="J19" s="1386"/>
      <c r="K19" s="1386"/>
      <c r="L19" s="1386"/>
      <c r="M19" s="1387"/>
      <c r="N19" s="1385"/>
      <c r="O19" s="1386"/>
      <c r="P19" s="1386"/>
      <c r="Q19" s="1387"/>
      <c r="R19" s="161"/>
      <c r="S19" s="1746" t="s">
        <v>1282</v>
      </c>
      <c r="T19" s="1746"/>
      <c r="U19" s="1746"/>
    </row>
    <row r="20" spans="1:21" ht="15.75" customHeight="1">
      <c r="A20" s="2" t="s">
        <v>1831</v>
      </c>
      <c r="B20" s="381"/>
      <c r="C20" s="381"/>
      <c r="D20" s="384"/>
      <c r="E20" s="384"/>
      <c r="F20" s="382"/>
      <c r="G20" s="382"/>
      <c r="H20" s="382"/>
      <c r="I20" s="383"/>
      <c r="J20" s="383"/>
      <c r="K20" s="383"/>
      <c r="L20" s="383"/>
      <c r="M20" s="383"/>
      <c r="N20" s="383"/>
      <c r="O20" s="383"/>
      <c r="P20" s="383"/>
      <c r="Q20" s="383"/>
      <c r="R20" s="161"/>
      <c r="S20" s="1746"/>
      <c r="T20" s="1746"/>
      <c r="U20" s="1746"/>
    </row>
    <row r="21" spans="1:21" ht="15.75" customHeight="1">
      <c r="A21" s="1245" t="s">
        <v>46</v>
      </c>
      <c r="B21" s="1246"/>
      <c r="C21" s="1247"/>
      <c r="D21" s="1756" t="s">
        <v>1013</v>
      </c>
      <c r="E21" s="1757"/>
      <c r="F21" s="1734" t="s">
        <v>1431</v>
      </c>
      <c r="G21" s="1735"/>
      <c r="H21" s="1736"/>
      <c r="I21" s="1228" t="s">
        <v>1710</v>
      </c>
      <c r="J21" s="1228"/>
      <c r="K21" s="1228"/>
      <c r="L21" s="1228"/>
      <c r="M21" s="1228"/>
      <c r="N21" s="1246" t="s">
        <v>1709</v>
      </c>
      <c r="O21" s="1246"/>
      <c r="P21" s="1246"/>
      <c r="Q21" s="1247"/>
      <c r="R21" s="196"/>
      <c r="S21" s="1746"/>
      <c r="T21" s="1746"/>
      <c r="U21" s="1746"/>
    </row>
    <row r="22" spans="1:21" ht="15.75" customHeight="1">
      <c r="A22" s="1248"/>
      <c r="B22" s="1249"/>
      <c r="C22" s="1250"/>
      <c r="D22" s="1758"/>
      <c r="E22" s="1759"/>
      <c r="F22" s="1737" t="s">
        <v>1432</v>
      </c>
      <c r="G22" s="1738"/>
      <c r="H22" s="1739"/>
      <c r="I22" s="1228"/>
      <c r="J22" s="1228"/>
      <c r="K22" s="1228"/>
      <c r="L22" s="1228"/>
      <c r="M22" s="1228"/>
      <c r="N22" s="1249"/>
      <c r="O22" s="1249"/>
      <c r="P22" s="1249"/>
      <c r="Q22" s="1250"/>
      <c r="R22" s="161"/>
      <c r="S22" s="1746"/>
      <c r="T22" s="1746"/>
      <c r="U22" s="1746"/>
    </row>
    <row r="23" spans="1:21" ht="22.5" customHeight="1">
      <c r="A23" s="1572"/>
      <c r="B23" s="1573"/>
      <c r="C23" s="1574"/>
      <c r="D23" s="1763"/>
      <c r="E23" s="1764"/>
      <c r="F23" s="1740"/>
      <c r="G23" s="1741"/>
      <c r="H23" s="1742"/>
      <c r="I23" s="1382"/>
      <c r="J23" s="1383"/>
      <c r="K23" s="1383"/>
      <c r="L23" s="1383"/>
      <c r="M23" s="1384"/>
      <c r="N23" s="1382"/>
      <c r="O23" s="1383"/>
      <c r="P23" s="1383"/>
      <c r="Q23" s="1384"/>
      <c r="R23" s="161"/>
    </row>
    <row r="24" spans="1:21" ht="22.5" customHeight="1">
      <c r="A24" s="1575"/>
      <c r="B24" s="1576"/>
      <c r="C24" s="1577"/>
      <c r="D24" s="1765"/>
      <c r="E24" s="1766"/>
      <c r="F24" s="1727"/>
      <c r="G24" s="1728"/>
      <c r="H24" s="1729"/>
      <c r="I24" s="1385"/>
      <c r="J24" s="1386"/>
      <c r="K24" s="1386"/>
      <c r="L24" s="1386"/>
      <c r="M24" s="1387"/>
      <c r="N24" s="1385"/>
      <c r="O24" s="1386"/>
      <c r="P24" s="1386"/>
      <c r="Q24" s="1387"/>
    </row>
    <row r="25" spans="1:21" ht="15.75" customHeight="1">
      <c r="B25" s="196"/>
      <c r="C25" s="196"/>
      <c r="D25" s="196"/>
      <c r="E25" s="196"/>
      <c r="F25" s="196"/>
      <c r="G25" s="196"/>
      <c r="H25" s="196"/>
      <c r="I25" s="196"/>
      <c r="J25" s="196"/>
      <c r="K25" s="196"/>
      <c r="L25" s="196"/>
      <c r="M25" s="196"/>
      <c r="N25" s="196"/>
      <c r="O25" s="196"/>
      <c r="P25" s="196"/>
      <c r="Q25" s="196"/>
      <c r="R25" s="81"/>
    </row>
    <row r="26" spans="1:21" ht="15.75" customHeight="1">
      <c r="A26" s="939" t="s">
        <v>908</v>
      </c>
      <c r="B26" s="939"/>
      <c r="C26" s="939"/>
      <c r="D26" s="939"/>
      <c r="E26" s="939"/>
      <c r="F26" s="939"/>
      <c r="G26" s="939"/>
      <c r="H26" s="939"/>
      <c r="I26" s="939"/>
      <c r="J26" s="939"/>
      <c r="K26" s="1753" t="str">
        <f>IF(企業入力シート!C48="","",企業入力シート!C48)</f>
        <v>△△建設</v>
      </c>
      <c r="L26" s="1753"/>
      <c r="M26" s="1753"/>
      <c r="N26" s="1753"/>
      <c r="O26" s="1753"/>
      <c r="P26" s="1753"/>
      <c r="Q26" s="1753"/>
      <c r="R26" s="196"/>
    </row>
    <row r="27" spans="1:21" ht="15.75" customHeight="1">
      <c r="A27" s="200"/>
      <c r="B27" s="200"/>
      <c r="C27" s="200"/>
      <c r="D27" s="200"/>
      <c r="E27" s="200"/>
      <c r="F27" s="228"/>
      <c r="G27" s="228"/>
      <c r="H27" s="228"/>
      <c r="I27" s="196"/>
      <c r="J27" s="196"/>
      <c r="K27" s="196"/>
      <c r="L27" s="196"/>
      <c r="M27" s="196"/>
      <c r="N27" s="196"/>
      <c r="O27" s="196"/>
      <c r="P27" s="196"/>
      <c r="Q27" s="196"/>
      <c r="R27" s="196"/>
    </row>
    <row r="28" spans="1:21" ht="15.75" customHeight="1">
      <c r="A28" s="2" t="str">
        <f>A15</f>
        <v>令和６年度</v>
      </c>
      <c r="B28" s="200"/>
      <c r="C28" s="200"/>
      <c r="D28" s="200"/>
      <c r="E28" s="200"/>
      <c r="F28" s="228"/>
      <c r="G28" s="228"/>
      <c r="H28" s="228"/>
      <c r="I28" s="196"/>
      <c r="J28" s="196"/>
      <c r="K28" s="196"/>
      <c r="L28" s="196"/>
      <c r="M28" s="196"/>
      <c r="N28" s="196"/>
      <c r="O28" s="196"/>
      <c r="P28" s="196"/>
      <c r="Q28" s="196"/>
      <c r="R28" s="196"/>
    </row>
    <row r="29" spans="1:21" ht="15.75" customHeight="1">
      <c r="A29" s="1245" t="s">
        <v>46</v>
      </c>
      <c r="B29" s="1246"/>
      <c r="C29" s="1247"/>
      <c r="D29" s="1756" t="s">
        <v>1012</v>
      </c>
      <c r="E29" s="1757"/>
      <c r="F29" s="1734" t="s">
        <v>1431</v>
      </c>
      <c r="G29" s="1735"/>
      <c r="H29" s="1736"/>
      <c r="I29" s="1228" t="s">
        <v>1710</v>
      </c>
      <c r="J29" s="1228"/>
      <c r="K29" s="1228"/>
      <c r="L29" s="1228"/>
      <c r="M29" s="1228"/>
      <c r="N29" s="1246" t="s">
        <v>1709</v>
      </c>
      <c r="O29" s="1246"/>
      <c r="P29" s="1246"/>
      <c r="Q29" s="1247"/>
      <c r="R29" s="196"/>
    </row>
    <row r="30" spans="1:21" ht="15.75" customHeight="1">
      <c r="A30" s="1248"/>
      <c r="B30" s="1249"/>
      <c r="C30" s="1250"/>
      <c r="D30" s="1758"/>
      <c r="E30" s="1759"/>
      <c r="F30" s="1737" t="s">
        <v>1432</v>
      </c>
      <c r="G30" s="1738"/>
      <c r="H30" s="1739"/>
      <c r="I30" s="1228"/>
      <c r="J30" s="1228"/>
      <c r="K30" s="1228"/>
      <c r="L30" s="1228"/>
      <c r="M30" s="1228"/>
      <c r="N30" s="1249"/>
      <c r="O30" s="1249"/>
      <c r="P30" s="1249"/>
      <c r="Q30" s="1250"/>
      <c r="R30" s="161"/>
    </row>
    <row r="31" spans="1:21" ht="22.5" customHeight="1">
      <c r="A31" s="1572"/>
      <c r="B31" s="1573"/>
      <c r="C31" s="1574"/>
      <c r="D31" s="1763"/>
      <c r="E31" s="1764"/>
      <c r="F31" s="1740"/>
      <c r="G31" s="1741"/>
      <c r="H31" s="1742"/>
      <c r="I31" s="1382"/>
      <c r="J31" s="1383"/>
      <c r="K31" s="1383"/>
      <c r="L31" s="1383"/>
      <c r="M31" s="1384"/>
      <c r="N31" s="1382"/>
      <c r="O31" s="1383"/>
      <c r="P31" s="1383"/>
      <c r="Q31" s="1384"/>
      <c r="R31" s="161"/>
    </row>
    <row r="32" spans="1:21" ht="22.5" customHeight="1">
      <c r="A32" s="1575"/>
      <c r="B32" s="1576"/>
      <c r="C32" s="1577"/>
      <c r="D32" s="1765"/>
      <c r="E32" s="1766"/>
      <c r="F32" s="1727"/>
      <c r="G32" s="1728"/>
      <c r="H32" s="1729"/>
      <c r="I32" s="1385"/>
      <c r="J32" s="1386"/>
      <c r="K32" s="1386"/>
      <c r="L32" s="1386"/>
      <c r="M32" s="1387"/>
      <c r="N32" s="1385"/>
      <c r="O32" s="1386"/>
      <c r="P32" s="1386"/>
      <c r="Q32" s="1387"/>
      <c r="R32" s="161"/>
    </row>
    <row r="33" spans="1:18" ht="15.75" customHeight="1">
      <c r="A33" s="2" t="str">
        <f>A20</f>
        <v>令和７年度</v>
      </c>
      <c r="B33" s="381"/>
      <c r="C33" s="381"/>
      <c r="D33" s="384"/>
      <c r="E33" s="384"/>
      <c r="F33" s="382"/>
      <c r="G33" s="382"/>
      <c r="H33" s="382"/>
      <c r="I33" s="383"/>
      <c r="J33" s="383"/>
      <c r="K33" s="383"/>
      <c r="L33" s="383"/>
      <c r="M33" s="383"/>
      <c r="N33" s="383"/>
      <c r="O33" s="383"/>
      <c r="P33" s="383"/>
      <c r="Q33" s="383"/>
      <c r="R33" s="161"/>
    </row>
    <row r="34" spans="1:18" ht="15.75" customHeight="1">
      <c r="A34" s="1245" t="s">
        <v>46</v>
      </c>
      <c r="B34" s="1246"/>
      <c r="C34" s="1247"/>
      <c r="D34" s="1756" t="s">
        <v>1012</v>
      </c>
      <c r="E34" s="1757"/>
      <c r="F34" s="1734" t="s">
        <v>1431</v>
      </c>
      <c r="G34" s="1735"/>
      <c r="H34" s="1736"/>
      <c r="I34" s="1228" t="s">
        <v>1710</v>
      </c>
      <c r="J34" s="1228"/>
      <c r="K34" s="1228"/>
      <c r="L34" s="1228"/>
      <c r="M34" s="1228"/>
      <c r="N34" s="1246" t="s">
        <v>1709</v>
      </c>
      <c r="O34" s="1246"/>
      <c r="P34" s="1246"/>
      <c r="Q34" s="1247"/>
      <c r="R34" s="196"/>
    </row>
    <row r="35" spans="1:18" ht="15.75" customHeight="1">
      <c r="A35" s="1248"/>
      <c r="B35" s="1249"/>
      <c r="C35" s="1250"/>
      <c r="D35" s="1758"/>
      <c r="E35" s="1759"/>
      <c r="F35" s="1737" t="s">
        <v>1432</v>
      </c>
      <c r="G35" s="1738"/>
      <c r="H35" s="1739"/>
      <c r="I35" s="1228"/>
      <c r="J35" s="1228"/>
      <c r="K35" s="1228"/>
      <c r="L35" s="1228"/>
      <c r="M35" s="1228"/>
      <c r="N35" s="1249"/>
      <c r="O35" s="1249"/>
      <c r="P35" s="1249"/>
      <c r="Q35" s="1250"/>
      <c r="R35" s="161"/>
    </row>
    <row r="36" spans="1:18" ht="22.5" customHeight="1">
      <c r="A36" s="1572"/>
      <c r="B36" s="1573"/>
      <c r="C36" s="1574"/>
      <c r="D36" s="1763"/>
      <c r="E36" s="1764"/>
      <c r="F36" s="1740"/>
      <c r="G36" s="1741"/>
      <c r="H36" s="1742"/>
      <c r="I36" s="1382"/>
      <c r="J36" s="1383"/>
      <c r="K36" s="1383"/>
      <c r="L36" s="1383"/>
      <c r="M36" s="1384"/>
      <c r="N36" s="1382"/>
      <c r="O36" s="1383"/>
      <c r="P36" s="1383"/>
      <c r="Q36" s="1384"/>
      <c r="R36" s="161"/>
    </row>
    <row r="37" spans="1:18" ht="22.5" customHeight="1">
      <c r="A37" s="1575"/>
      <c r="B37" s="1576"/>
      <c r="C37" s="1577"/>
      <c r="D37" s="1765"/>
      <c r="E37" s="1766"/>
      <c r="F37" s="1727"/>
      <c r="G37" s="1728"/>
      <c r="H37" s="1729"/>
      <c r="I37" s="1385"/>
      <c r="J37" s="1386"/>
      <c r="K37" s="1386"/>
      <c r="L37" s="1386"/>
      <c r="M37" s="1387"/>
      <c r="N37" s="1385"/>
      <c r="O37" s="1386"/>
      <c r="P37" s="1386"/>
      <c r="Q37" s="1387"/>
    </row>
    <row r="38" spans="1:18" s="155" customFormat="1" ht="13">
      <c r="A38" s="154" t="s">
        <v>108</v>
      </c>
      <c r="B38" s="1761" t="s">
        <v>1565</v>
      </c>
      <c r="C38" s="1761"/>
      <c r="D38" s="1761"/>
      <c r="E38" s="1761"/>
      <c r="F38" s="1761"/>
      <c r="G38" s="1761"/>
      <c r="H38" s="1761"/>
      <c r="I38" s="1761"/>
      <c r="J38" s="1761"/>
      <c r="K38" s="1761"/>
      <c r="L38" s="1761"/>
      <c r="M38" s="1761"/>
      <c r="N38" s="1761"/>
      <c r="O38" s="1761"/>
      <c r="P38" s="1761"/>
      <c r="Q38" s="1761"/>
    </row>
    <row r="39" spans="1:18" s="155" customFormat="1" ht="13">
      <c r="A39" s="154"/>
      <c r="B39" s="1762"/>
      <c r="C39" s="1762"/>
      <c r="D39" s="1762"/>
      <c r="E39" s="1762"/>
      <c r="F39" s="1762"/>
      <c r="G39" s="1762"/>
      <c r="H39" s="1762"/>
      <c r="I39" s="1762"/>
      <c r="J39" s="1762"/>
      <c r="K39" s="1762"/>
      <c r="L39" s="1762"/>
      <c r="M39" s="1762"/>
      <c r="N39" s="1762"/>
      <c r="O39" s="1762"/>
      <c r="P39" s="1762"/>
      <c r="Q39" s="1762"/>
    </row>
    <row r="40" spans="1:18" s="155" customFormat="1" ht="13.5" customHeight="1">
      <c r="A40" s="154" t="s">
        <v>109</v>
      </c>
      <c r="B40" s="1523" t="s">
        <v>1398</v>
      </c>
      <c r="C40" s="1523"/>
      <c r="D40" s="1523"/>
      <c r="E40" s="1523"/>
      <c r="F40" s="1523"/>
      <c r="G40" s="1523"/>
      <c r="H40" s="1523"/>
      <c r="I40" s="1523"/>
      <c r="J40" s="1523"/>
      <c r="K40" s="1523"/>
      <c r="L40" s="1523"/>
      <c r="M40" s="1523"/>
      <c r="N40" s="1523"/>
      <c r="O40" s="1523"/>
      <c r="P40" s="1523"/>
      <c r="Q40" s="1523"/>
    </row>
    <row r="41" spans="1:18" s="155" customFormat="1" ht="13">
      <c r="A41" s="154"/>
      <c r="B41" s="1523"/>
      <c r="C41" s="1523"/>
      <c r="D41" s="1523"/>
      <c r="E41" s="1523"/>
      <c r="F41" s="1523"/>
      <c r="G41" s="1523"/>
      <c r="H41" s="1523"/>
      <c r="I41" s="1523"/>
      <c r="J41" s="1523"/>
      <c r="K41" s="1523"/>
      <c r="L41" s="1523"/>
      <c r="M41" s="1523"/>
      <c r="N41" s="1523"/>
      <c r="O41" s="1523"/>
      <c r="P41" s="1523"/>
      <c r="Q41" s="1523"/>
    </row>
    <row r="42" spans="1:18" s="155" customFormat="1" ht="13">
      <c r="A42" s="154" t="s">
        <v>110</v>
      </c>
      <c r="B42" s="1224" t="s">
        <v>999</v>
      </c>
      <c r="C42" s="1224"/>
      <c r="D42" s="1224"/>
      <c r="E42" s="1224"/>
      <c r="F42" s="1224"/>
      <c r="G42" s="1224"/>
      <c r="H42" s="1224"/>
      <c r="I42" s="1224"/>
      <c r="J42" s="1224"/>
      <c r="K42" s="1224"/>
      <c r="L42" s="1224"/>
      <c r="M42" s="1224"/>
      <c r="N42" s="1224"/>
      <c r="O42" s="1224"/>
      <c r="P42" s="1224"/>
      <c r="Q42" s="1224"/>
    </row>
    <row r="43" spans="1:18" s="155" customFormat="1" ht="13">
      <c r="B43" s="1224"/>
      <c r="C43" s="1224"/>
      <c r="D43" s="1224"/>
      <c r="E43" s="1224"/>
      <c r="F43" s="1224"/>
      <c r="G43" s="1224"/>
      <c r="H43" s="1224"/>
      <c r="I43" s="1224"/>
      <c r="J43" s="1224"/>
      <c r="K43" s="1224"/>
      <c r="L43" s="1224"/>
      <c r="M43" s="1224"/>
      <c r="N43" s="1224"/>
      <c r="O43" s="1224"/>
      <c r="P43" s="1224"/>
      <c r="Q43" s="1224"/>
    </row>
    <row r="44" spans="1:18" s="155" customFormat="1" ht="13">
      <c r="A44" s="165"/>
      <c r="B44" s="165"/>
      <c r="C44" s="165"/>
      <c r="D44" s="165"/>
      <c r="E44" s="165"/>
      <c r="F44" s="165"/>
      <c r="G44" s="165"/>
      <c r="H44" s="165"/>
      <c r="I44" s="165"/>
      <c r="J44" s="165"/>
      <c r="K44" s="165"/>
      <c r="L44" s="165"/>
      <c r="M44" s="165"/>
      <c r="N44" s="165"/>
      <c r="O44" s="165"/>
      <c r="P44" s="165"/>
      <c r="Q44" s="165"/>
    </row>
  </sheetData>
  <mergeCells count="65">
    <mergeCell ref="F34:H34"/>
    <mergeCell ref="F35:H35"/>
    <mergeCell ref="S19:U22"/>
    <mergeCell ref="A16:C17"/>
    <mergeCell ref="A13:J13"/>
    <mergeCell ref="K13:Q13"/>
    <mergeCell ref="F23:H23"/>
    <mergeCell ref="I16:M17"/>
    <mergeCell ref="N16:Q17"/>
    <mergeCell ref="F19:H19"/>
    <mergeCell ref="N18:Q19"/>
    <mergeCell ref="A23:C24"/>
    <mergeCell ref="D23:E24"/>
    <mergeCell ref="F16:H16"/>
    <mergeCell ref="F17:H17"/>
    <mergeCell ref="F21:H21"/>
    <mergeCell ref="F22:H22"/>
    <mergeCell ref="N34:Q35"/>
    <mergeCell ref="I21:M22"/>
    <mergeCell ref="N21:Q22"/>
    <mergeCell ref="D29:E30"/>
    <mergeCell ref="D31:E32"/>
    <mergeCell ref="A26:J26"/>
    <mergeCell ref="A21:C22"/>
    <mergeCell ref="D21:E22"/>
    <mergeCell ref="A34:C35"/>
    <mergeCell ref="D34:E35"/>
    <mergeCell ref="I34:M35"/>
    <mergeCell ref="A29:C30"/>
    <mergeCell ref="A31:C32"/>
    <mergeCell ref="F31:H31"/>
    <mergeCell ref="I31:M32"/>
    <mergeCell ref="N31:Q32"/>
    <mergeCell ref="F32:H32"/>
    <mergeCell ref="I23:M24"/>
    <mergeCell ref="I29:M30"/>
    <mergeCell ref="K26:Q26"/>
    <mergeCell ref="N23:Q24"/>
    <mergeCell ref="F24:H24"/>
    <mergeCell ref="N29:Q30"/>
    <mergeCell ref="F29:H29"/>
    <mergeCell ref="F30:H30"/>
    <mergeCell ref="B42:Q43"/>
    <mergeCell ref="B38:Q39"/>
    <mergeCell ref="B40:Q41"/>
    <mergeCell ref="A36:C37"/>
    <mergeCell ref="F36:H36"/>
    <mergeCell ref="I36:M37"/>
    <mergeCell ref="N36:Q37"/>
    <mergeCell ref="F37:H37"/>
    <mergeCell ref="D36:E37"/>
    <mergeCell ref="A1:F1"/>
    <mergeCell ref="O1:Q1"/>
    <mergeCell ref="A2:E2"/>
    <mergeCell ref="A4:Q4"/>
    <mergeCell ref="B8:Q9"/>
    <mergeCell ref="D6:E6"/>
    <mergeCell ref="F6:Q6"/>
    <mergeCell ref="A11:C11"/>
    <mergeCell ref="D11:M11"/>
    <mergeCell ref="D16:E17"/>
    <mergeCell ref="D18:E19"/>
    <mergeCell ref="A18:C19"/>
    <mergeCell ref="F18:H18"/>
    <mergeCell ref="I18:M19"/>
  </mergeCells>
  <phoneticPr fontId="2"/>
  <dataValidations disablePrompts="1" count="1">
    <dataValidation type="list" showInputMessage="1" showErrorMessage="1" sqref="D20:E20 D33:E33" xr:uid="{00000000-0002-0000-2D00-000000000000}">
      <formula1>企業回答14</formula1>
    </dataValidation>
  </dataValidations>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2D00-000001000000}">
          <x14:formula1>
            <xm:f>発注者入力シート!$AI$9:$AI$12</xm:f>
          </x14:formula1>
          <xm:sqref>I18:M19 I23:M24 I31:M32 I36:M37</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8"/>
    <pageSetUpPr fitToPage="1"/>
  </sheetPr>
  <dimension ref="A1:Z60"/>
  <sheetViews>
    <sheetView tabSelected="1" view="pageBreakPreview" zoomScaleNormal="100" zoomScaleSheetLayoutView="100" workbookViewId="0"/>
  </sheetViews>
  <sheetFormatPr defaultColWidth="9" defaultRowHeight="12"/>
  <cols>
    <col min="1" max="21" width="4.6328125" style="437" customWidth="1"/>
    <col min="22" max="24" width="9" style="437"/>
    <col min="25" max="25" width="12.26953125" style="437" customWidth="1"/>
    <col min="26" max="26" width="12.6328125" style="437" customWidth="1"/>
    <col min="27" max="16384" width="9" style="437"/>
  </cols>
  <sheetData>
    <row r="1" spans="1:24" ht="15.75" customHeight="1">
      <c r="A1" s="1875" t="str">
        <f>CONCATENATE("（様式-",INDEX(発注者入力シート!$B$36:$G$45,MATCH(発注者入力シート!N13,発注者入力シート!$C$36:$C$45,0),4),"）")</f>
        <v>（様式-９）</v>
      </c>
      <c r="B1" s="1875"/>
      <c r="C1" s="1875"/>
      <c r="D1" s="1875"/>
      <c r="E1" s="1875"/>
      <c r="F1" s="1875"/>
      <c r="U1" s="834" t="s">
        <v>1672</v>
      </c>
      <c r="W1" s="742" t="s">
        <v>429</v>
      </c>
      <c r="X1" s="742"/>
    </row>
    <row r="2" spans="1:24" ht="15.75" customHeight="1">
      <c r="A2" s="1875" t="str">
        <f>CONCATENATE("評価項目",INDEX(発注者入力シート!$B$36:$G$45,MATCH(発注者入力シート!N13,発注者入力シート!$C$36:$C$45,0),5),"-",INDEX(発注者入力シート!$B$36:$G$45,MATCH(発注者入力シート!N13,発注者入力シート!$C$36:$C$45,0),6))</f>
        <v>評価項目（３）-②</v>
      </c>
      <c r="B2" s="1875"/>
      <c r="C2" s="1875"/>
      <c r="D2" s="1875"/>
      <c r="E2" s="1875"/>
      <c r="W2" s="742" t="s">
        <v>430</v>
      </c>
      <c r="X2" s="742"/>
    </row>
    <row r="3" spans="1:24" ht="15.75" customHeight="1">
      <c r="A3" s="1876" t="s">
        <v>1311</v>
      </c>
      <c r="B3" s="1876"/>
      <c r="C3" s="1876"/>
      <c r="D3" s="1876"/>
      <c r="E3" s="1876"/>
      <c r="F3" s="1876"/>
      <c r="G3" s="1876"/>
      <c r="H3" s="1876"/>
      <c r="I3" s="1876"/>
      <c r="J3" s="1876"/>
      <c r="K3" s="1876"/>
      <c r="L3" s="1876"/>
      <c r="M3" s="1876"/>
      <c r="N3" s="1876"/>
      <c r="O3" s="1876"/>
      <c r="P3" s="1876"/>
      <c r="Q3" s="1876"/>
      <c r="R3" s="1876"/>
      <c r="S3" s="1876"/>
      <c r="T3" s="1876"/>
      <c r="U3" s="1876"/>
      <c r="V3" s="838"/>
      <c r="W3" s="839"/>
      <c r="X3" s="742" t="s">
        <v>441</v>
      </c>
    </row>
    <row r="4" spans="1:24" ht="15.75" customHeight="1">
      <c r="A4" s="838"/>
      <c r="B4" s="838"/>
      <c r="C4" s="838"/>
      <c r="D4" s="838"/>
      <c r="E4" s="838"/>
      <c r="F4" s="838"/>
      <c r="G4" s="838"/>
      <c r="H4" s="1203" t="s">
        <v>880</v>
      </c>
      <c r="I4" s="1203"/>
      <c r="J4" s="1562" t="str">
        <f>IF(企業入力シート!C5="","",企業入力シート!C5)</f>
        <v>○○共同企業体</v>
      </c>
      <c r="K4" s="1562"/>
      <c r="L4" s="1562"/>
      <c r="M4" s="1562"/>
      <c r="N4" s="1562"/>
      <c r="O4" s="1562"/>
      <c r="P4" s="1562"/>
      <c r="Q4" s="1562"/>
      <c r="R4" s="1562"/>
      <c r="S4" s="1562"/>
      <c r="T4" s="838"/>
      <c r="U4" s="838"/>
      <c r="V4" s="838"/>
      <c r="W4" s="840"/>
      <c r="X4" s="742" t="s">
        <v>547</v>
      </c>
    </row>
    <row r="5" spans="1:24" ht="15.75" customHeight="1">
      <c r="H5" s="1332" t="s">
        <v>1680</v>
      </c>
      <c r="I5" s="1332"/>
      <c r="J5" s="1562" t="str">
        <f>IF(企業入力シート!C14="","",企業入力シート!C14)</f>
        <v>○○建設</v>
      </c>
      <c r="K5" s="1562"/>
      <c r="L5" s="1562"/>
      <c r="M5" s="1562"/>
      <c r="N5" s="1562"/>
      <c r="O5" s="1562"/>
      <c r="P5" s="1562"/>
      <c r="Q5" s="1562"/>
      <c r="R5" s="1562"/>
      <c r="S5" s="1562"/>
      <c r="T5" s="742"/>
      <c r="U5" s="742"/>
      <c r="V5" s="762"/>
      <c r="W5" s="742"/>
      <c r="X5" s="742"/>
    </row>
    <row r="6" spans="1:24" ht="15.75" customHeight="1">
      <c r="W6" s="742" t="s">
        <v>433</v>
      </c>
      <c r="X6" s="742"/>
    </row>
    <row r="7" spans="1:24" ht="15.75" customHeight="1">
      <c r="A7" s="841" t="s">
        <v>1312</v>
      </c>
      <c r="W7" s="842"/>
      <c r="X7" s="742" t="s">
        <v>434</v>
      </c>
    </row>
    <row r="8" spans="1:24" ht="13.5" customHeight="1">
      <c r="A8" s="843" t="s">
        <v>1313</v>
      </c>
      <c r="B8" s="843"/>
      <c r="C8" s="843"/>
      <c r="D8" s="843"/>
      <c r="E8" s="843"/>
      <c r="F8" s="843"/>
      <c r="G8" s="843"/>
      <c r="H8" s="843"/>
      <c r="I8" s="843"/>
      <c r="J8" s="843"/>
      <c r="K8" s="843"/>
      <c r="L8" s="843"/>
      <c r="M8" s="843"/>
      <c r="N8" s="843"/>
      <c r="O8" s="843"/>
      <c r="P8" s="843"/>
      <c r="Q8" s="843"/>
      <c r="R8" s="843"/>
      <c r="S8" s="843"/>
      <c r="T8" s="843"/>
      <c r="U8" s="843"/>
      <c r="V8" s="844"/>
      <c r="W8" s="845"/>
      <c r="X8" s="742" t="s">
        <v>432</v>
      </c>
    </row>
    <row r="9" spans="1:24" ht="13">
      <c r="A9" s="846" t="s">
        <v>138</v>
      </c>
      <c r="B9" s="843" t="s">
        <v>1314</v>
      </c>
      <c r="C9" s="843"/>
      <c r="D9" s="843"/>
      <c r="E9" s="843"/>
      <c r="F9" s="843"/>
      <c r="G9" s="843"/>
      <c r="H9" s="843"/>
      <c r="I9" s="843"/>
      <c r="J9" s="843"/>
      <c r="K9" s="843"/>
      <c r="L9" s="843"/>
      <c r="M9" s="843"/>
      <c r="N9" s="843"/>
      <c r="O9" s="843"/>
      <c r="P9" s="843"/>
      <c r="Q9" s="843"/>
      <c r="R9" s="843"/>
      <c r="S9" s="843"/>
      <c r="T9" s="843"/>
      <c r="U9" s="843"/>
      <c r="V9" s="844"/>
      <c r="W9" s="742"/>
      <c r="X9" s="742"/>
    </row>
    <row r="10" spans="1:24" ht="13.5" customHeight="1">
      <c r="A10" s="846" t="s">
        <v>139</v>
      </c>
      <c r="B10" s="1877" t="str">
        <f>CONCATENATE("「障がい者雇用の促進等に関する法律施行規則」第８条で定められた様式（障害者雇用状況報告書）による提出。なお、提出にあたっては入札公告日前日時点（令和",(YEAR(発注者入力シート!H7)-2018),"年",MONTH(発注者入力シート!H7),"月",DAY(発注者入力シート!H7),"日時点）の状況と相異ないことを代表者名で証明すること。")</f>
        <v>「障がい者雇用の促進等に関する法律施行規則」第８条で定められた様式（障害者雇用状況報告書）による提出。なお、提出にあたっては入札公告日前日時点（令和8年9月24日時点）の状況と相異ないことを代表者名で証明すること。</v>
      </c>
      <c r="C10" s="1877"/>
      <c r="D10" s="1877"/>
      <c r="E10" s="1877"/>
      <c r="F10" s="1877"/>
      <c r="G10" s="1877"/>
      <c r="H10" s="1877"/>
      <c r="I10" s="1877"/>
      <c r="J10" s="1877"/>
      <c r="K10" s="1877"/>
      <c r="L10" s="1877"/>
      <c r="M10" s="1877"/>
      <c r="N10" s="1877"/>
      <c r="O10" s="1877"/>
      <c r="P10" s="1877"/>
      <c r="Q10" s="1877"/>
      <c r="R10" s="1877"/>
      <c r="S10" s="1877"/>
      <c r="T10" s="1877"/>
      <c r="U10" s="1877"/>
      <c r="V10" s="844"/>
      <c r="W10" s="742" t="s">
        <v>435</v>
      </c>
      <c r="X10" s="742"/>
    </row>
    <row r="11" spans="1:24" ht="13">
      <c r="A11" s="843"/>
      <c r="B11" s="1877"/>
      <c r="C11" s="1877"/>
      <c r="D11" s="1877"/>
      <c r="E11" s="1877"/>
      <c r="F11" s="1877"/>
      <c r="G11" s="1877"/>
      <c r="H11" s="1877"/>
      <c r="I11" s="1877"/>
      <c r="J11" s="1877"/>
      <c r="K11" s="1877"/>
      <c r="L11" s="1877"/>
      <c r="M11" s="1877"/>
      <c r="N11" s="1877"/>
      <c r="O11" s="1877"/>
      <c r="P11" s="1877"/>
      <c r="Q11" s="1877"/>
      <c r="R11" s="1877"/>
      <c r="S11" s="1877"/>
      <c r="T11" s="1877"/>
      <c r="U11" s="1877"/>
      <c r="V11" s="844"/>
      <c r="W11" s="742" t="s">
        <v>436</v>
      </c>
      <c r="X11" s="742"/>
    </row>
    <row r="12" spans="1:24" ht="13">
      <c r="A12" s="847"/>
      <c r="B12" s="1878"/>
      <c r="C12" s="1878"/>
      <c r="D12" s="1878"/>
      <c r="E12" s="1878"/>
      <c r="F12" s="1878"/>
      <c r="G12" s="1878"/>
      <c r="H12" s="1878"/>
      <c r="I12" s="1878"/>
      <c r="J12" s="1878"/>
      <c r="K12" s="1878"/>
      <c r="L12" s="1878"/>
      <c r="M12" s="1878"/>
      <c r="N12" s="1877"/>
      <c r="O12" s="1877"/>
      <c r="P12" s="1877"/>
      <c r="Q12" s="1877"/>
      <c r="R12" s="1878"/>
      <c r="S12" s="1878"/>
      <c r="T12" s="1878"/>
      <c r="U12" s="1878"/>
      <c r="V12" s="844"/>
      <c r="W12" s="742" t="s">
        <v>961</v>
      </c>
      <c r="X12" s="742"/>
    </row>
    <row r="13" spans="1:24" ht="15.75" customHeight="1">
      <c r="A13" s="1779" t="s">
        <v>1315</v>
      </c>
      <c r="B13" s="1879"/>
      <c r="C13" s="1879"/>
      <c r="D13" s="1879"/>
      <c r="E13" s="1879"/>
      <c r="F13" s="1879"/>
      <c r="G13" s="1879"/>
      <c r="H13" s="1879"/>
      <c r="I13" s="1879"/>
      <c r="J13" s="1880" t="s">
        <v>1673</v>
      </c>
      <c r="K13" s="1881"/>
      <c r="L13" s="1881"/>
      <c r="M13" s="1882"/>
      <c r="N13" s="1858" t="s">
        <v>1659</v>
      </c>
      <c r="O13" s="1859"/>
      <c r="P13" s="1859"/>
      <c r="Q13" s="1860"/>
      <c r="R13" s="1858" t="s">
        <v>1660</v>
      </c>
      <c r="S13" s="1859"/>
      <c r="T13" s="1859"/>
      <c r="U13" s="1860"/>
      <c r="V13" s="835"/>
    </row>
    <row r="14" spans="1:24" ht="15.75" customHeight="1">
      <c r="A14" s="1779"/>
      <c r="B14" s="1879"/>
      <c r="C14" s="1879"/>
      <c r="D14" s="1879"/>
      <c r="E14" s="1879"/>
      <c r="F14" s="1879"/>
      <c r="G14" s="1879"/>
      <c r="H14" s="1879"/>
      <c r="I14" s="1879"/>
      <c r="J14" s="1883"/>
      <c r="K14" s="1884"/>
      <c r="L14" s="1884"/>
      <c r="M14" s="1885"/>
      <c r="N14" s="1861"/>
      <c r="O14" s="1862"/>
      <c r="P14" s="1862"/>
      <c r="Q14" s="1863"/>
      <c r="R14" s="1861"/>
      <c r="S14" s="1862"/>
      <c r="T14" s="1862"/>
      <c r="U14" s="1863"/>
      <c r="V14" s="835"/>
    </row>
    <row r="15" spans="1:24" ht="15.75" customHeight="1">
      <c r="A15" s="1779"/>
      <c r="B15" s="1779"/>
      <c r="C15" s="1779"/>
      <c r="D15" s="1779"/>
      <c r="E15" s="1779"/>
      <c r="F15" s="1779"/>
      <c r="G15" s="1779"/>
      <c r="H15" s="1779"/>
      <c r="I15" s="1779"/>
      <c r="J15" s="1864" t="s">
        <v>1316</v>
      </c>
      <c r="K15" s="1865"/>
      <c r="L15" s="1865"/>
      <c r="M15" s="1866"/>
      <c r="N15" s="1864" t="s">
        <v>1317</v>
      </c>
      <c r="O15" s="1865"/>
      <c r="P15" s="1865"/>
      <c r="Q15" s="1866"/>
      <c r="R15" s="1864" t="s">
        <v>1661</v>
      </c>
      <c r="S15" s="1865"/>
      <c r="T15" s="1865"/>
      <c r="U15" s="1866"/>
      <c r="V15" s="835"/>
    </row>
    <row r="16" spans="1:24" ht="15.75" customHeight="1">
      <c r="A16" s="1779"/>
      <c r="B16" s="1779"/>
      <c r="C16" s="1779"/>
      <c r="D16" s="1779"/>
      <c r="E16" s="1779"/>
      <c r="F16" s="1779"/>
      <c r="G16" s="1779"/>
      <c r="H16" s="1779"/>
      <c r="I16" s="1779"/>
      <c r="J16" s="1867"/>
      <c r="K16" s="1868"/>
      <c r="L16" s="1868"/>
      <c r="M16" s="1869"/>
      <c r="N16" s="1867"/>
      <c r="O16" s="1868"/>
      <c r="P16" s="1868"/>
      <c r="Q16" s="1869"/>
      <c r="R16" s="1867"/>
      <c r="S16" s="1868"/>
      <c r="T16" s="1868"/>
      <c r="U16" s="1869"/>
      <c r="V16" s="835"/>
    </row>
    <row r="17" spans="1:23" ht="15.75" customHeight="1">
      <c r="A17" s="1779"/>
      <c r="B17" s="1779"/>
      <c r="C17" s="1779"/>
      <c r="D17" s="1779"/>
      <c r="E17" s="1779"/>
      <c r="F17" s="1779"/>
      <c r="G17" s="1779"/>
      <c r="H17" s="1779"/>
      <c r="I17" s="1779"/>
      <c r="J17" s="1850">
        <v>0</v>
      </c>
      <c r="K17" s="1850"/>
      <c r="L17" s="1850"/>
      <c r="M17" s="1850"/>
      <c r="N17" s="1850">
        <v>0</v>
      </c>
      <c r="O17" s="1850"/>
      <c r="P17" s="1850"/>
      <c r="Q17" s="1850"/>
      <c r="R17" s="1850">
        <v>0</v>
      </c>
      <c r="S17" s="1850"/>
      <c r="T17" s="1850"/>
      <c r="U17" s="1850"/>
      <c r="V17" s="835"/>
    </row>
    <row r="18" spans="1:23" ht="15.75" customHeight="1">
      <c r="A18" s="848"/>
      <c r="B18" s="835"/>
      <c r="C18" s="835"/>
      <c r="D18" s="835"/>
      <c r="E18" s="835"/>
      <c r="J18" s="835"/>
      <c r="K18" s="835"/>
      <c r="L18" s="835"/>
      <c r="M18" s="835"/>
      <c r="N18" s="835"/>
      <c r="O18" s="835"/>
      <c r="P18" s="835"/>
      <c r="Q18" s="835"/>
      <c r="R18" s="835"/>
      <c r="T18" s="835"/>
      <c r="U18" s="835"/>
      <c r="V18" s="835"/>
    </row>
    <row r="19" spans="1:23" ht="15.75" customHeight="1">
      <c r="A19" s="1779" t="s">
        <v>1318</v>
      </c>
      <c r="B19" s="1779"/>
      <c r="C19" s="1779"/>
      <c r="D19" s="1779"/>
      <c r="E19" s="1779"/>
      <c r="F19" s="1779"/>
      <c r="G19" s="1779"/>
      <c r="H19" s="1779"/>
      <c r="I19" s="1779"/>
      <c r="J19" s="1870" t="s">
        <v>1662</v>
      </c>
      <c r="K19" s="1870"/>
      <c r="L19" s="1871"/>
      <c r="M19" s="1871"/>
      <c r="N19" s="1872" t="s">
        <v>1319</v>
      </c>
      <c r="O19" s="1872"/>
      <c r="P19" s="1873"/>
      <c r="Q19" s="1873"/>
      <c r="R19" s="1872" t="s">
        <v>1663</v>
      </c>
      <c r="S19" s="1872"/>
      <c r="T19" s="1873"/>
      <c r="U19" s="1873"/>
      <c r="V19" s="835"/>
    </row>
    <row r="20" spans="1:23" ht="15.75" customHeight="1">
      <c r="A20" s="1779"/>
      <c r="B20" s="1779"/>
      <c r="C20" s="1779"/>
      <c r="D20" s="1779"/>
      <c r="E20" s="1779"/>
      <c r="F20" s="1779"/>
      <c r="G20" s="1779"/>
      <c r="H20" s="1779"/>
      <c r="I20" s="1779"/>
      <c r="J20" s="1874" t="s">
        <v>1320</v>
      </c>
      <c r="K20" s="1874"/>
      <c r="L20" s="1873" t="s">
        <v>1321</v>
      </c>
      <c r="M20" s="1873"/>
      <c r="N20" s="1874" t="s">
        <v>1320</v>
      </c>
      <c r="O20" s="1874"/>
      <c r="P20" s="1873" t="s">
        <v>1321</v>
      </c>
      <c r="Q20" s="1873"/>
      <c r="R20" s="1874" t="s">
        <v>1320</v>
      </c>
      <c r="S20" s="1874"/>
      <c r="T20" s="1873" t="s">
        <v>1321</v>
      </c>
      <c r="U20" s="1873"/>
      <c r="V20" s="835"/>
      <c r="W20" s="849"/>
    </row>
    <row r="21" spans="1:23" ht="15.75" customHeight="1">
      <c r="A21" s="1886" t="s">
        <v>1322</v>
      </c>
      <c r="B21" s="836" t="s">
        <v>1323</v>
      </c>
      <c r="C21" s="1804"/>
      <c r="D21" s="1804"/>
      <c r="E21" s="1804"/>
      <c r="F21" s="1804"/>
      <c r="G21" s="1804"/>
      <c r="H21" s="1804"/>
      <c r="I21" s="836" t="s">
        <v>1324</v>
      </c>
      <c r="J21" s="1850"/>
      <c r="K21" s="1850"/>
      <c r="L21" s="1851">
        <v>2</v>
      </c>
      <c r="M21" s="1851"/>
      <c r="N21" s="1850"/>
      <c r="O21" s="1850"/>
      <c r="P21" s="1851">
        <v>1</v>
      </c>
      <c r="Q21" s="1851"/>
      <c r="R21" s="1850"/>
      <c r="S21" s="1850"/>
      <c r="T21" s="1851">
        <v>0.5</v>
      </c>
      <c r="U21" s="1851"/>
      <c r="V21" s="835"/>
    </row>
    <row r="22" spans="1:23" ht="15.75" customHeight="1">
      <c r="A22" s="1887"/>
      <c r="B22" s="836" t="s">
        <v>1325</v>
      </c>
      <c r="C22" s="1804"/>
      <c r="D22" s="1804"/>
      <c r="E22" s="1804"/>
      <c r="F22" s="1804"/>
      <c r="G22" s="1804"/>
      <c r="H22" s="1804"/>
      <c r="I22" s="836" t="s">
        <v>1324</v>
      </c>
      <c r="J22" s="1850"/>
      <c r="K22" s="1850"/>
      <c r="L22" s="1851">
        <v>2</v>
      </c>
      <c r="M22" s="1851"/>
      <c r="N22" s="1850"/>
      <c r="O22" s="1850"/>
      <c r="P22" s="1851">
        <v>1</v>
      </c>
      <c r="Q22" s="1851"/>
      <c r="R22" s="1850"/>
      <c r="S22" s="1850"/>
      <c r="T22" s="1851">
        <v>0.5</v>
      </c>
      <c r="U22" s="1851"/>
      <c r="V22" s="835"/>
    </row>
    <row r="23" spans="1:23" ht="15.75" customHeight="1">
      <c r="A23" s="1887"/>
      <c r="B23" s="1779" t="s">
        <v>1326</v>
      </c>
      <c r="C23" s="1852" t="s">
        <v>1327</v>
      </c>
      <c r="D23" s="1852"/>
      <c r="E23" s="1852"/>
      <c r="F23" s="1852"/>
      <c r="G23" s="1852"/>
      <c r="H23" s="1852"/>
      <c r="I23" s="836" t="s">
        <v>1324</v>
      </c>
      <c r="J23" s="1850"/>
      <c r="K23" s="1850"/>
      <c r="L23" s="1851">
        <v>2</v>
      </c>
      <c r="M23" s="1851"/>
      <c r="N23" s="1850"/>
      <c r="O23" s="1850"/>
      <c r="P23" s="1851">
        <v>1</v>
      </c>
      <c r="Q23" s="1851"/>
      <c r="R23" s="1850"/>
      <c r="S23" s="1850"/>
      <c r="T23" s="1851">
        <v>0.5</v>
      </c>
      <c r="U23" s="1851"/>
      <c r="V23" s="835"/>
    </row>
    <row r="24" spans="1:23" ht="15.75" customHeight="1">
      <c r="A24" s="1887"/>
      <c r="B24" s="1779"/>
      <c r="C24" s="1852" t="s">
        <v>1328</v>
      </c>
      <c r="D24" s="1852"/>
      <c r="E24" s="1852"/>
      <c r="F24" s="1852"/>
      <c r="G24" s="1852"/>
      <c r="H24" s="1852"/>
      <c r="I24" s="837"/>
      <c r="J24" s="1850"/>
      <c r="K24" s="1850"/>
      <c r="L24" s="1851">
        <v>1</v>
      </c>
      <c r="M24" s="1851"/>
      <c r="N24" s="1850"/>
      <c r="O24" s="1850"/>
      <c r="P24" s="1851">
        <v>0.5</v>
      </c>
      <c r="Q24" s="1851"/>
      <c r="R24" s="1850"/>
      <c r="S24" s="1850"/>
      <c r="T24" s="1851" t="s">
        <v>465</v>
      </c>
      <c r="U24" s="1851"/>
      <c r="V24" s="835"/>
    </row>
    <row r="25" spans="1:23" ht="15.75" customHeight="1">
      <c r="A25" s="1887"/>
      <c r="B25" s="836" t="s">
        <v>1329</v>
      </c>
      <c r="C25" s="1889"/>
      <c r="D25" s="1889"/>
      <c r="E25" s="1889"/>
      <c r="F25" s="1889"/>
      <c r="G25" s="1889"/>
      <c r="H25" s="1889"/>
      <c r="I25" s="837"/>
      <c r="J25" s="1850"/>
      <c r="K25" s="1850"/>
      <c r="L25" s="1851">
        <v>1</v>
      </c>
      <c r="M25" s="1851"/>
      <c r="N25" s="1850"/>
      <c r="O25" s="1850"/>
      <c r="P25" s="1851">
        <v>0.5</v>
      </c>
      <c r="Q25" s="1851"/>
      <c r="R25" s="1850"/>
      <c r="S25" s="1850"/>
      <c r="T25" s="1851" t="s">
        <v>465</v>
      </c>
      <c r="U25" s="1851"/>
      <c r="V25" s="835"/>
    </row>
    <row r="26" spans="1:23" ht="15.75" customHeight="1">
      <c r="A26" s="1887"/>
      <c r="B26" s="836" t="s">
        <v>1330</v>
      </c>
      <c r="C26" s="1889"/>
      <c r="D26" s="1889"/>
      <c r="E26" s="1889"/>
      <c r="F26" s="1889"/>
      <c r="G26" s="1889"/>
      <c r="H26" s="1889"/>
      <c r="I26" s="837"/>
      <c r="J26" s="1850"/>
      <c r="K26" s="1850"/>
      <c r="L26" s="1851">
        <v>1</v>
      </c>
      <c r="M26" s="1851"/>
      <c r="N26" s="1850"/>
      <c r="O26" s="1850"/>
      <c r="P26" s="1851">
        <v>0.5</v>
      </c>
      <c r="Q26" s="1851"/>
      <c r="R26" s="1850"/>
      <c r="S26" s="1850"/>
      <c r="T26" s="1851" t="s">
        <v>465</v>
      </c>
      <c r="U26" s="1851"/>
      <c r="V26" s="835"/>
    </row>
    <row r="27" spans="1:23" ht="15.75" customHeight="1">
      <c r="A27" s="1888"/>
      <c r="B27" s="836" t="s">
        <v>1331</v>
      </c>
      <c r="C27" s="1852" t="s">
        <v>1332</v>
      </c>
      <c r="D27" s="1852"/>
      <c r="E27" s="1852"/>
      <c r="F27" s="1852"/>
      <c r="G27" s="1852"/>
      <c r="H27" s="1852"/>
      <c r="I27" s="837"/>
      <c r="J27" s="1850"/>
      <c r="K27" s="1850"/>
      <c r="L27" s="1851">
        <v>1</v>
      </c>
      <c r="M27" s="1851"/>
      <c r="N27" s="1850"/>
      <c r="O27" s="1850"/>
      <c r="P27" s="1851">
        <v>0.5</v>
      </c>
      <c r="Q27" s="1851"/>
      <c r="R27" s="1850"/>
      <c r="S27" s="1850"/>
      <c r="T27" s="1851" t="s">
        <v>465</v>
      </c>
      <c r="U27" s="1851"/>
      <c r="V27" s="835"/>
    </row>
    <row r="28" spans="1:23" ht="15.75" customHeight="1">
      <c r="A28" s="1853" t="s">
        <v>1333</v>
      </c>
      <c r="B28" s="1452" t="s">
        <v>1334</v>
      </c>
      <c r="C28" s="1453"/>
      <c r="D28" s="1453"/>
      <c r="E28" s="1453"/>
      <c r="F28" s="1453"/>
      <c r="G28" s="1453"/>
      <c r="H28" s="1454"/>
      <c r="I28" s="1779" t="s">
        <v>1324</v>
      </c>
      <c r="J28" s="1833"/>
      <c r="K28" s="1834"/>
      <c r="L28" s="1837">
        <v>2</v>
      </c>
      <c r="M28" s="1838"/>
      <c r="N28" s="1833"/>
      <c r="O28" s="1834"/>
      <c r="P28" s="1837">
        <v>1</v>
      </c>
      <c r="Q28" s="1838"/>
      <c r="R28" s="1833"/>
      <c r="S28" s="1834"/>
      <c r="T28" s="1837">
        <v>0.5</v>
      </c>
      <c r="U28" s="1838"/>
      <c r="V28" s="835"/>
    </row>
    <row r="29" spans="1:23" ht="15.75" customHeight="1">
      <c r="A29" s="1854"/>
      <c r="B29" s="1458"/>
      <c r="C29" s="1459"/>
      <c r="D29" s="1459"/>
      <c r="E29" s="1459"/>
      <c r="F29" s="1459"/>
      <c r="G29" s="1459"/>
      <c r="H29" s="1460"/>
      <c r="I29" s="1779"/>
      <c r="J29" s="1835"/>
      <c r="K29" s="1836"/>
      <c r="L29" s="1839"/>
      <c r="M29" s="1840"/>
      <c r="N29" s="1835"/>
      <c r="O29" s="1836"/>
      <c r="P29" s="1839"/>
      <c r="Q29" s="1840"/>
      <c r="R29" s="1835"/>
      <c r="S29" s="1836"/>
      <c r="T29" s="1839"/>
      <c r="U29" s="1840"/>
      <c r="V29" s="835"/>
    </row>
    <row r="30" spans="1:23" ht="15.75" customHeight="1">
      <c r="A30" s="1854"/>
      <c r="B30" s="1452" t="s">
        <v>1335</v>
      </c>
      <c r="C30" s="1453"/>
      <c r="D30" s="1453"/>
      <c r="E30" s="1453"/>
      <c r="F30" s="1453"/>
      <c r="G30" s="1453"/>
      <c r="H30" s="1454"/>
      <c r="I30" s="1849"/>
      <c r="J30" s="1833"/>
      <c r="K30" s="1834"/>
      <c r="L30" s="1837">
        <v>1</v>
      </c>
      <c r="M30" s="1838"/>
      <c r="N30" s="1833"/>
      <c r="O30" s="1834"/>
      <c r="P30" s="1837">
        <v>0.5</v>
      </c>
      <c r="Q30" s="1838"/>
      <c r="R30" s="1833"/>
      <c r="S30" s="1834"/>
      <c r="T30" s="1837" t="s">
        <v>465</v>
      </c>
      <c r="U30" s="1838"/>
      <c r="V30" s="835"/>
    </row>
    <row r="31" spans="1:23" ht="15.75" customHeight="1">
      <c r="A31" s="1855"/>
      <c r="B31" s="1458"/>
      <c r="C31" s="1459"/>
      <c r="D31" s="1459"/>
      <c r="E31" s="1459"/>
      <c r="F31" s="1459"/>
      <c r="G31" s="1459"/>
      <c r="H31" s="1460"/>
      <c r="I31" s="1849"/>
      <c r="J31" s="1835"/>
      <c r="K31" s="1836"/>
      <c r="L31" s="1839"/>
      <c r="M31" s="1840"/>
      <c r="N31" s="1835"/>
      <c r="O31" s="1836"/>
      <c r="P31" s="1839"/>
      <c r="Q31" s="1840"/>
      <c r="R31" s="1835"/>
      <c r="S31" s="1836"/>
      <c r="T31" s="1839"/>
      <c r="U31" s="1840"/>
      <c r="V31" s="835"/>
    </row>
    <row r="32" spans="1:23" ht="15.75" customHeight="1">
      <c r="A32" s="1853" t="s">
        <v>1336</v>
      </c>
      <c r="B32" s="1856" t="s">
        <v>1337</v>
      </c>
      <c r="C32" s="1800"/>
      <c r="D32" s="1800"/>
      <c r="E32" s="1800"/>
      <c r="F32" s="1800"/>
      <c r="G32" s="1800"/>
      <c r="H32" s="1801"/>
      <c r="I32" s="1847"/>
      <c r="J32" s="1833"/>
      <c r="K32" s="1834"/>
      <c r="L32" s="1837">
        <v>1</v>
      </c>
      <c r="M32" s="1838"/>
      <c r="N32" s="1833"/>
      <c r="O32" s="1834"/>
      <c r="P32" s="1837">
        <v>0.5</v>
      </c>
      <c r="Q32" s="1838"/>
      <c r="R32" s="1833"/>
      <c r="S32" s="1834"/>
      <c r="T32" s="1837">
        <v>0.5</v>
      </c>
      <c r="U32" s="1838"/>
      <c r="V32" s="835"/>
    </row>
    <row r="33" spans="1:23" ht="15.75" customHeight="1">
      <c r="A33" s="1854"/>
      <c r="B33" s="1857"/>
      <c r="C33" s="1802"/>
      <c r="D33" s="1802"/>
      <c r="E33" s="1802"/>
      <c r="F33" s="1802"/>
      <c r="G33" s="1802"/>
      <c r="H33" s="1803"/>
      <c r="I33" s="1847"/>
      <c r="J33" s="1835"/>
      <c r="K33" s="1836"/>
      <c r="L33" s="1839"/>
      <c r="M33" s="1840"/>
      <c r="N33" s="1835"/>
      <c r="O33" s="1836"/>
      <c r="P33" s="1839"/>
      <c r="Q33" s="1840"/>
      <c r="R33" s="1835"/>
      <c r="S33" s="1836"/>
      <c r="T33" s="1839"/>
      <c r="U33" s="1840"/>
      <c r="V33" s="835"/>
    </row>
    <row r="34" spans="1:23" ht="15.75" customHeight="1">
      <c r="A34" s="1854"/>
      <c r="B34" s="1841" t="s">
        <v>1338</v>
      </c>
      <c r="C34" s="1842"/>
      <c r="D34" s="1842"/>
      <c r="E34" s="1842"/>
      <c r="F34" s="1842"/>
      <c r="G34" s="1842"/>
      <c r="H34" s="1843"/>
      <c r="I34" s="1847"/>
      <c r="J34" s="1848" t="s">
        <v>1339</v>
      </c>
      <c r="K34" s="1848"/>
      <c r="L34" s="1848"/>
      <c r="M34" s="1848"/>
      <c r="N34" s="1848"/>
      <c r="O34" s="1848"/>
      <c r="P34" s="1848"/>
      <c r="Q34" s="1848"/>
      <c r="R34" s="1848"/>
      <c r="S34" s="1848"/>
      <c r="T34" s="1848"/>
      <c r="U34" s="1848"/>
      <c r="V34" s="835"/>
    </row>
    <row r="35" spans="1:23" ht="15.75" customHeight="1">
      <c r="A35" s="1855"/>
      <c r="B35" s="1844"/>
      <c r="C35" s="1845"/>
      <c r="D35" s="1845"/>
      <c r="E35" s="1845"/>
      <c r="F35" s="1845"/>
      <c r="G35" s="1845"/>
      <c r="H35" s="1846"/>
      <c r="I35" s="1847"/>
      <c r="J35" s="1848"/>
      <c r="K35" s="1848"/>
      <c r="L35" s="1848"/>
      <c r="M35" s="1848"/>
      <c r="N35" s="1848"/>
      <c r="O35" s="1848"/>
      <c r="P35" s="1848"/>
      <c r="Q35" s="1848"/>
      <c r="R35" s="1848"/>
      <c r="S35" s="1848"/>
      <c r="T35" s="1848"/>
      <c r="U35" s="1848"/>
      <c r="V35" s="835"/>
    </row>
    <row r="36" spans="1:23" ht="15.75" customHeight="1">
      <c r="A36" s="848"/>
      <c r="B36" s="835"/>
      <c r="C36" s="835"/>
      <c r="D36" s="835"/>
      <c r="E36" s="835"/>
      <c r="F36" s="835"/>
      <c r="G36" s="835"/>
      <c r="H36" s="835"/>
      <c r="I36" s="835"/>
      <c r="J36" s="835"/>
      <c r="K36" s="835"/>
      <c r="L36" s="835"/>
      <c r="M36" s="835"/>
      <c r="N36" s="835"/>
      <c r="O36" s="835"/>
      <c r="P36" s="835"/>
      <c r="Q36" s="835"/>
      <c r="R36" s="835"/>
      <c r="S36" s="835"/>
      <c r="T36" s="835"/>
      <c r="U36" s="835"/>
      <c r="V36" s="835"/>
    </row>
    <row r="37" spans="1:23" ht="15.75" customHeight="1">
      <c r="A37" s="1828" t="s">
        <v>49</v>
      </c>
      <c r="B37" s="1829"/>
      <c r="C37" s="1792" t="s">
        <v>1662</v>
      </c>
      <c r="D37" s="1793"/>
      <c r="E37" s="1793"/>
      <c r="F37" s="1793"/>
      <c r="G37" s="1793"/>
      <c r="H37" s="1793"/>
      <c r="I37" s="1793"/>
      <c r="J37" s="1793"/>
      <c r="K37" s="1793"/>
      <c r="L37" s="1793"/>
      <c r="M37" s="1796">
        <f>J17</f>
        <v>0</v>
      </c>
      <c r="N37" s="1797"/>
      <c r="O37" s="1797"/>
      <c r="P37" s="1797"/>
      <c r="Q37" s="1797"/>
      <c r="R37" s="1797"/>
      <c r="S37" s="1797"/>
      <c r="T37" s="1800" t="s">
        <v>296</v>
      </c>
      <c r="U37" s="1801"/>
      <c r="V37" s="835"/>
    </row>
    <row r="38" spans="1:23" ht="15.75" customHeight="1">
      <c r="A38" s="1830"/>
      <c r="B38" s="1831"/>
      <c r="C38" s="1794"/>
      <c r="D38" s="1795"/>
      <c r="E38" s="1795"/>
      <c r="F38" s="1795"/>
      <c r="G38" s="1795"/>
      <c r="H38" s="1795"/>
      <c r="I38" s="1795"/>
      <c r="J38" s="1795"/>
      <c r="K38" s="1795"/>
      <c r="L38" s="1795"/>
      <c r="M38" s="1798"/>
      <c r="N38" s="1799"/>
      <c r="O38" s="1799"/>
      <c r="P38" s="1799"/>
      <c r="Q38" s="1799"/>
      <c r="R38" s="1799"/>
      <c r="S38" s="1799"/>
      <c r="T38" s="1802"/>
      <c r="U38" s="1803"/>
      <c r="V38" s="835"/>
    </row>
    <row r="39" spans="1:23" ht="15.75" customHeight="1">
      <c r="A39" s="1828" t="s">
        <v>50</v>
      </c>
      <c r="B39" s="1829"/>
      <c r="C39" s="1792" t="s">
        <v>1319</v>
      </c>
      <c r="D39" s="1793"/>
      <c r="E39" s="1793"/>
      <c r="F39" s="1793"/>
      <c r="G39" s="1793"/>
      <c r="H39" s="1793"/>
      <c r="I39" s="1793"/>
      <c r="J39" s="1793"/>
      <c r="K39" s="1793"/>
      <c r="L39" s="1793"/>
      <c r="M39" s="1796">
        <f>N17</f>
        <v>0</v>
      </c>
      <c r="N39" s="1797"/>
      <c r="O39" s="1797"/>
      <c r="P39" s="1797"/>
      <c r="Q39" s="1797"/>
      <c r="R39" s="1797"/>
      <c r="S39" s="1797"/>
      <c r="T39" s="1800" t="s">
        <v>296</v>
      </c>
      <c r="U39" s="1801"/>
      <c r="V39" s="835"/>
    </row>
    <row r="40" spans="1:23" ht="15.75" customHeight="1">
      <c r="A40" s="1830"/>
      <c r="B40" s="1831"/>
      <c r="C40" s="1794"/>
      <c r="D40" s="1795"/>
      <c r="E40" s="1795"/>
      <c r="F40" s="1795"/>
      <c r="G40" s="1795"/>
      <c r="H40" s="1795"/>
      <c r="I40" s="1795"/>
      <c r="J40" s="1795"/>
      <c r="K40" s="1795"/>
      <c r="L40" s="1795"/>
      <c r="M40" s="1798"/>
      <c r="N40" s="1799"/>
      <c r="O40" s="1799"/>
      <c r="P40" s="1799"/>
      <c r="Q40" s="1799"/>
      <c r="R40" s="1799"/>
      <c r="S40" s="1799"/>
      <c r="T40" s="1802"/>
      <c r="U40" s="1803"/>
      <c r="V40" s="835"/>
    </row>
    <row r="41" spans="1:23" ht="15.75" customHeight="1">
      <c r="A41" s="1779" t="s">
        <v>1664</v>
      </c>
      <c r="B41" s="1779"/>
      <c r="C41" s="1832" t="s">
        <v>1663</v>
      </c>
      <c r="D41" s="1832"/>
      <c r="E41" s="1832"/>
      <c r="F41" s="1832"/>
      <c r="G41" s="1832"/>
      <c r="H41" s="1832"/>
      <c r="I41" s="1832"/>
      <c r="J41" s="1832"/>
      <c r="K41" s="1832"/>
      <c r="L41" s="1832"/>
      <c r="M41" s="1826">
        <f>R17</f>
        <v>0</v>
      </c>
      <c r="N41" s="1826"/>
      <c r="O41" s="1826"/>
      <c r="P41" s="1826"/>
      <c r="Q41" s="1826"/>
      <c r="R41" s="1826"/>
      <c r="S41" s="1827"/>
      <c r="T41" s="1432" t="s">
        <v>296</v>
      </c>
      <c r="U41" s="1804"/>
      <c r="V41" s="835"/>
    </row>
    <row r="42" spans="1:23" ht="15.75" customHeight="1">
      <c r="A42" s="1779"/>
      <c r="B42" s="1779"/>
      <c r="C42" s="1832"/>
      <c r="D42" s="1832"/>
      <c r="E42" s="1832"/>
      <c r="F42" s="1832"/>
      <c r="G42" s="1832"/>
      <c r="H42" s="1832"/>
      <c r="I42" s="1832"/>
      <c r="J42" s="1832"/>
      <c r="K42" s="1832"/>
      <c r="L42" s="1832"/>
      <c r="M42" s="1826"/>
      <c r="N42" s="1826"/>
      <c r="O42" s="1826"/>
      <c r="P42" s="1826"/>
      <c r="Q42" s="1826"/>
      <c r="R42" s="1826"/>
      <c r="S42" s="1827"/>
      <c r="T42" s="1432"/>
      <c r="U42" s="1804"/>
      <c r="V42" s="835"/>
    </row>
    <row r="43" spans="1:23" ht="15.75" customHeight="1">
      <c r="A43" s="1779" t="s">
        <v>1665</v>
      </c>
      <c r="B43" s="1779"/>
      <c r="C43" s="1820" t="s">
        <v>1666</v>
      </c>
      <c r="D43" s="1821"/>
      <c r="E43" s="1821"/>
      <c r="F43" s="1821"/>
      <c r="G43" s="1821"/>
      <c r="H43" s="1821"/>
      <c r="I43" s="1821"/>
      <c r="J43" s="1821"/>
      <c r="K43" s="1821"/>
      <c r="L43" s="1822"/>
      <c r="M43" s="1826">
        <f>M37+M39*0.5</f>
        <v>0</v>
      </c>
      <c r="N43" s="1826"/>
      <c r="O43" s="1826"/>
      <c r="P43" s="1826"/>
      <c r="Q43" s="1826"/>
      <c r="R43" s="1826"/>
      <c r="S43" s="1827"/>
      <c r="T43" s="1432" t="s">
        <v>296</v>
      </c>
      <c r="U43" s="1804"/>
      <c r="V43" s="835"/>
    </row>
    <row r="44" spans="1:23" ht="15.75" customHeight="1">
      <c r="A44" s="1779"/>
      <c r="B44" s="1779"/>
      <c r="C44" s="1823" t="s">
        <v>1667</v>
      </c>
      <c r="D44" s="1824"/>
      <c r="E44" s="1824"/>
      <c r="F44" s="1824"/>
      <c r="G44" s="1824"/>
      <c r="H44" s="1824"/>
      <c r="I44" s="1824"/>
      <c r="J44" s="1824"/>
      <c r="K44" s="1824"/>
      <c r="L44" s="1825"/>
      <c r="M44" s="1826"/>
      <c r="N44" s="1826"/>
      <c r="O44" s="1826"/>
      <c r="P44" s="1826"/>
      <c r="Q44" s="1826"/>
      <c r="R44" s="1826"/>
      <c r="S44" s="1827"/>
      <c r="T44" s="1432"/>
      <c r="U44" s="1804"/>
      <c r="V44" s="835"/>
    </row>
    <row r="45" spans="1:23" ht="15.75" customHeight="1">
      <c r="A45" s="1779" t="s">
        <v>1674</v>
      </c>
      <c r="B45" s="1779"/>
      <c r="C45" s="1792" t="s">
        <v>1340</v>
      </c>
      <c r="D45" s="1793"/>
      <c r="E45" s="1793"/>
      <c r="F45" s="1793"/>
      <c r="G45" s="1793"/>
      <c r="H45" s="1793"/>
      <c r="I45" s="1793"/>
      <c r="J45" s="1793"/>
      <c r="K45" s="1793"/>
      <c r="L45" s="1793"/>
      <c r="M45" s="1805">
        <v>10</v>
      </c>
      <c r="N45" s="1806"/>
      <c r="O45" s="1806"/>
      <c r="P45" s="1806"/>
      <c r="Q45" s="1806"/>
      <c r="R45" s="1806"/>
      <c r="S45" s="1806"/>
      <c r="T45" s="1800" t="s">
        <v>1341</v>
      </c>
      <c r="U45" s="1801"/>
      <c r="V45" s="835"/>
    </row>
    <row r="46" spans="1:23" ht="15.75" customHeight="1">
      <c r="A46" s="1779"/>
      <c r="B46" s="1779"/>
      <c r="C46" s="1794"/>
      <c r="D46" s="1795"/>
      <c r="E46" s="1795"/>
      <c r="F46" s="1795"/>
      <c r="G46" s="1795"/>
      <c r="H46" s="1795"/>
      <c r="I46" s="1795"/>
      <c r="J46" s="1795"/>
      <c r="K46" s="1795"/>
      <c r="L46" s="1795"/>
      <c r="M46" s="1807"/>
      <c r="N46" s="1808"/>
      <c r="O46" s="1808"/>
      <c r="P46" s="1808"/>
      <c r="Q46" s="1808"/>
      <c r="R46" s="1808"/>
      <c r="S46" s="1808"/>
      <c r="T46" s="1802"/>
      <c r="U46" s="1803"/>
      <c r="V46" s="835"/>
      <c r="W46" s="437" t="s">
        <v>1779</v>
      </c>
    </row>
    <row r="47" spans="1:23" ht="15.75" customHeight="1">
      <c r="A47" s="1779" t="s">
        <v>1675</v>
      </c>
      <c r="B47" s="1779"/>
      <c r="C47" s="1780" t="s">
        <v>1676</v>
      </c>
      <c r="D47" s="1781"/>
      <c r="E47" s="1781"/>
      <c r="F47" s="1781"/>
      <c r="G47" s="1781"/>
      <c r="H47" s="1781"/>
      <c r="I47" s="1781"/>
      <c r="J47" s="1781"/>
      <c r="K47" s="1781"/>
      <c r="L47" s="1781"/>
      <c r="M47" s="1796">
        <f>M43-INT(M43*M45/100)</f>
        <v>0</v>
      </c>
      <c r="N47" s="1797"/>
      <c r="O47" s="1797"/>
      <c r="P47" s="1797"/>
      <c r="Q47" s="1797"/>
      <c r="R47" s="1797"/>
      <c r="S47" s="1797"/>
      <c r="T47" s="1800" t="s">
        <v>296</v>
      </c>
      <c r="U47" s="1801"/>
      <c r="V47" s="835"/>
    </row>
    <row r="48" spans="1:23" ht="15.75" customHeight="1">
      <c r="A48" s="1779"/>
      <c r="B48" s="1779"/>
      <c r="C48" s="1790" t="s">
        <v>1677</v>
      </c>
      <c r="D48" s="1791"/>
      <c r="E48" s="1791"/>
      <c r="F48" s="1791"/>
      <c r="G48" s="1791"/>
      <c r="H48" s="1791"/>
      <c r="I48" s="1791"/>
      <c r="J48" s="1791"/>
      <c r="K48" s="1791"/>
      <c r="L48" s="1791"/>
      <c r="M48" s="1809"/>
      <c r="N48" s="1810"/>
      <c r="O48" s="1810"/>
      <c r="P48" s="1810"/>
      <c r="Q48" s="1810"/>
      <c r="R48" s="1810"/>
      <c r="S48" s="1810"/>
      <c r="T48" s="1811"/>
      <c r="U48" s="1812"/>
      <c r="V48" s="835"/>
    </row>
    <row r="49" spans="1:26" ht="15.75" customHeight="1">
      <c r="A49" s="1779"/>
      <c r="B49" s="1779"/>
      <c r="C49" s="1813" t="s">
        <v>1342</v>
      </c>
      <c r="D49" s="1814"/>
      <c r="E49" s="1814"/>
      <c r="F49" s="1814"/>
      <c r="G49" s="1814"/>
      <c r="H49" s="1814"/>
      <c r="I49" s="1814"/>
      <c r="J49" s="1814"/>
      <c r="K49" s="1814"/>
      <c r="L49" s="1815"/>
      <c r="M49" s="1798"/>
      <c r="N49" s="1799"/>
      <c r="O49" s="1799"/>
      <c r="P49" s="1799"/>
      <c r="Q49" s="1799"/>
      <c r="R49" s="1799"/>
      <c r="S49" s="1799"/>
      <c r="T49" s="1802"/>
      <c r="U49" s="1803"/>
      <c r="V49" s="835"/>
    </row>
    <row r="50" spans="1:26" ht="15.75" customHeight="1">
      <c r="A50" s="1779" t="s">
        <v>1678</v>
      </c>
      <c r="B50" s="1779"/>
      <c r="C50" s="1792" t="s">
        <v>1778</v>
      </c>
      <c r="D50" s="1793"/>
      <c r="E50" s="1793"/>
      <c r="F50" s="1793"/>
      <c r="G50" s="1793"/>
      <c r="H50" s="1793"/>
      <c r="I50" s="1793"/>
      <c r="J50" s="1793"/>
      <c r="K50" s="1793"/>
      <c r="L50" s="1793"/>
      <c r="M50" s="1816">
        <v>2.7</v>
      </c>
      <c r="N50" s="1817"/>
      <c r="O50" s="1817"/>
      <c r="P50" s="1817"/>
      <c r="Q50" s="1817"/>
      <c r="R50" s="1817"/>
      <c r="S50" s="1817"/>
      <c r="T50" s="1800" t="s">
        <v>1341</v>
      </c>
      <c r="U50" s="1801"/>
      <c r="V50" s="835"/>
      <c r="W50" s="437" t="s">
        <v>1645</v>
      </c>
    </row>
    <row r="51" spans="1:26" ht="15.75" customHeight="1">
      <c r="A51" s="1779"/>
      <c r="B51" s="1779"/>
      <c r="C51" s="1794"/>
      <c r="D51" s="1795"/>
      <c r="E51" s="1795"/>
      <c r="F51" s="1795"/>
      <c r="G51" s="1795"/>
      <c r="H51" s="1795"/>
      <c r="I51" s="1795"/>
      <c r="J51" s="1795"/>
      <c r="K51" s="1795"/>
      <c r="L51" s="1795"/>
      <c r="M51" s="1818"/>
      <c r="N51" s="1819"/>
      <c r="O51" s="1819"/>
      <c r="P51" s="1819"/>
      <c r="Q51" s="1819"/>
      <c r="R51" s="1819"/>
      <c r="S51" s="1819"/>
      <c r="T51" s="1802"/>
      <c r="U51" s="1803"/>
      <c r="V51" s="835"/>
      <c r="Y51" s="437" t="s">
        <v>1668</v>
      </c>
      <c r="Z51" s="437" t="s">
        <v>1669</v>
      </c>
    </row>
    <row r="52" spans="1:26" ht="15.75" customHeight="1">
      <c r="A52" s="1779" t="s">
        <v>1839</v>
      </c>
      <c r="B52" s="1779"/>
      <c r="C52" s="1780" t="s">
        <v>1840</v>
      </c>
      <c r="D52" s="1781"/>
      <c r="E52" s="1781"/>
      <c r="F52" s="1781"/>
      <c r="G52" s="1781"/>
      <c r="H52" s="1781"/>
      <c r="I52" s="1781"/>
      <c r="J52" s="1781"/>
      <c r="K52" s="1781"/>
      <c r="L52" s="1781"/>
      <c r="M52" s="1782" t="str">
        <f>IF(M47&lt;37.5,"法定雇用義務なし",INT(M47*M50/100))</f>
        <v>法定雇用義務なし</v>
      </c>
      <c r="N52" s="1783"/>
      <c r="O52" s="1783"/>
      <c r="P52" s="1783"/>
      <c r="Q52" s="1783"/>
      <c r="R52" s="1783"/>
      <c r="S52" s="1783"/>
      <c r="T52" s="1786" t="str">
        <f>IF(M47&lt;37.5,"37.5人未満("&amp;M47&amp;"人)","人")</f>
        <v>37.5人未満(0人)</v>
      </c>
      <c r="U52" s="1787"/>
      <c r="V52" s="835"/>
      <c r="W52" s="437" t="s">
        <v>1670</v>
      </c>
      <c r="Y52" s="850">
        <v>2.5000000000000001E-2</v>
      </c>
      <c r="Z52" s="850">
        <v>2.7E-2</v>
      </c>
    </row>
    <row r="53" spans="1:26" ht="15.75" customHeight="1">
      <c r="A53" s="1779"/>
      <c r="B53" s="1779"/>
      <c r="C53" s="1790" t="s">
        <v>1841</v>
      </c>
      <c r="D53" s="1791"/>
      <c r="E53" s="1791"/>
      <c r="F53" s="1791"/>
      <c r="G53" s="1791"/>
      <c r="H53" s="1791"/>
      <c r="I53" s="1791"/>
      <c r="J53" s="1791"/>
      <c r="K53" s="1791"/>
      <c r="L53" s="1791"/>
      <c r="M53" s="1784"/>
      <c r="N53" s="1785"/>
      <c r="O53" s="1785"/>
      <c r="P53" s="1785"/>
      <c r="Q53" s="1785"/>
      <c r="R53" s="1785"/>
      <c r="S53" s="1785"/>
      <c r="T53" s="1788"/>
      <c r="U53" s="1789"/>
      <c r="V53" s="841"/>
      <c r="W53" s="437" t="s">
        <v>1671</v>
      </c>
      <c r="Y53" s="851">
        <v>40</v>
      </c>
      <c r="Z53" s="851">
        <v>37.5</v>
      </c>
    </row>
    <row r="54" spans="1:26" ht="15.75" customHeight="1">
      <c r="A54" s="1779" t="s">
        <v>1842</v>
      </c>
      <c r="B54" s="1779"/>
      <c r="C54" s="1792" t="s">
        <v>1843</v>
      </c>
      <c r="D54" s="1793"/>
      <c r="E54" s="1793"/>
      <c r="F54" s="1793"/>
      <c r="G54" s="1793"/>
      <c r="H54" s="1793"/>
      <c r="I54" s="1793"/>
      <c r="J54" s="1793"/>
      <c r="K54" s="1793"/>
      <c r="L54" s="1793"/>
      <c r="M54" s="1796">
        <f>(J21+J22+J23+J28)*2+(J24+J25+J26+J27+J30+J32+N21+N22+N23+N28)*1+(N24+N25+N26+N27+N30+N32+R21+R22+R23+R28+R32)*0.5</f>
        <v>0</v>
      </c>
      <c r="N54" s="1797"/>
      <c r="O54" s="1797"/>
      <c r="P54" s="1797"/>
      <c r="Q54" s="1797"/>
      <c r="R54" s="1797"/>
      <c r="S54" s="1797"/>
      <c r="T54" s="1800" t="s">
        <v>1844</v>
      </c>
      <c r="U54" s="1801"/>
      <c r="V54" s="841"/>
    </row>
    <row r="55" spans="1:26" ht="15.75" customHeight="1">
      <c r="A55" s="1779"/>
      <c r="B55" s="1779"/>
      <c r="C55" s="1794"/>
      <c r="D55" s="1795"/>
      <c r="E55" s="1795"/>
      <c r="F55" s="1795"/>
      <c r="G55" s="1795"/>
      <c r="H55" s="1795"/>
      <c r="I55" s="1795"/>
      <c r="J55" s="1795"/>
      <c r="K55" s="1795"/>
      <c r="L55" s="1795"/>
      <c r="M55" s="1798"/>
      <c r="N55" s="1799"/>
      <c r="O55" s="1799"/>
      <c r="P55" s="1799"/>
      <c r="Q55" s="1799"/>
      <c r="R55" s="1799"/>
      <c r="S55" s="1799"/>
      <c r="T55" s="1802"/>
      <c r="U55" s="1803"/>
      <c r="V55" s="841"/>
    </row>
    <row r="56" spans="1:26" ht="15.75" customHeight="1">
      <c r="A56" s="1767" t="s">
        <v>1845</v>
      </c>
      <c r="B56" s="1768"/>
      <c r="C56" s="1768"/>
      <c r="D56" s="1768"/>
      <c r="E56" s="1768"/>
      <c r="F56" s="1768"/>
      <c r="G56" s="1768"/>
      <c r="H56" s="1768"/>
      <c r="I56" s="1768"/>
      <c r="J56" s="1768"/>
      <c r="K56" s="1768"/>
      <c r="L56" s="1768"/>
      <c r="M56" s="1770" t="str">
        <f>IF(M43=0,"error",IF(M47&lt;37.5,IF(M54&gt;0,"○","×"),IF(M52&lt;M54,"○","×")))</f>
        <v>error</v>
      </c>
      <c r="N56" s="1771"/>
      <c r="O56" s="1774" t="str">
        <f>IF(M56="error","必要事項が未入力です",IF(M47&lt;37.5,IF(M54&gt;0,"法定雇用義務数を超えている","法定雇用義務数を超えていない"),IF(M52&lt;M54,"法定雇用義務数を超えている","法定雇用義務数を超えていない")))</f>
        <v>必要事項が未入力です</v>
      </c>
      <c r="P56" s="1774"/>
      <c r="Q56" s="1774"/>
      <c r="R56" s="1774"/>
      <c r="S56" s="1774"/>
      <c r="T56" s="1774"/>
      <c r="U56" s="1775"/>
      <c r="V56" s="841"/>
    </row>
    <row r="57" spans="1:26" ht="15.75" customHeight="1">
      <c r="A57" s="1769"/>
      <c r="B57" s="1768"/>
      <c r="C57" s="1768"/>
      <c r="D57" s="1768"/>
      <c r="E57" s="1768"/>
      <c r="F57" s="1768"/>
      <c r="G57" s="1768"/>
      <c r="H57" s="1768"/>
      <c r="I57" s="1768"/>
      <c r="J57" s="1768"/>
      <c r="K57" s="1768"/>
      <c r="L57" s="1768"/>
      <c r="M57" s="1772"/>
      <c r="N57" s="1773"/>
      <c r="O57" s="1776"/>
      <c r="P57" s="1776"/>
      <c r="Q57" s="1776"/>
      <c r="R57" s="1776"/>
      <c r="S57" s="1776"/>
      <c r="T57" s="1776"/>
      <c r="U57" s="1777"/>
      <c r="V57" s="841"/>
    </row>
    <row r="58" spans="1:26" ht="15.75" customHeight="1">
      <c r="A58" s="848" t="s">
        <v>108</v>
      </c>
      <c r="B58" s="1778" t="str">
        <f>CONCATENATE("入札公告日前日時点（令和",(YEAR(発注者入力シート!H7)-2018),"年",MONTH(発注者入力シート!H7),"月",DAY(発注者入力シート!H7),"日時点）での状況について記載すること。")</f>
        <v>入札公告日前日時点（令和8年9月24日時点）での状況について記載すること。</v>
      </c>
      <c r="C58" s="1778"/>
      <c r="D58" s="1778"/>
      <c r="E58" s="1778"/>
      <c r="F58" s="1778"/>
      <c r="G58" s="1778"/>
      <c r="H58" s="1778"/>
      <c r="I58" s="1778"/>
      <c r="J58" s="1778"/>
      <c r="K58" s="1778"/>
      <c r="L58" s="1778"/>
      <c r="M58" s="1778"/>
      <c r="N58" s="1778"/>
      <c r="O58" s="1778"/>
      <c r="P58" s="1778"/>
      <c r="Q58" s="1778"/>
      <c r="R58" s="1778"/>
      <c r="S58" s="1778"/>
      <c r="T58" s="1778"/>
      <c r="U58" s="1778"/>
      <c r="V58" s="841"/>
    </row>
    <row r="59" spans="1:26" ht="15.75" customHeight="1">
      <c r="A59" s="848" t="s">
        <v>115</v>
      </c>
      <c r="B59" s="437" t="s">
        <v>1343</v>
      </c>
      <c r="V59" s="841"/>
    </row>
    <row r="60" spans="1:26" ht="15.75" customHeight="1"/>
  </sheetData>
  <mergeCells count="152">
    <mergeCell ref="A28:A31"/>
    <mergeCell ref="B28:H29"/>
    <mergeCell ref="I28:I29"/>
    <mergeCell ref="J28:K29"/>
    <mergeCell ref="L28:M29"/>
    <mergeCell ref="N28:O29"/>
    <mergeCell ref="P28:Q29"/>
    <mergeCell ref="A1:F1"/>
    <mergeCell ref="A2:E2"/>
    <mergeCell ref="A3:U3"/>
    <mergeCell ref="B10:U12"/>
    <mergeCell ref="A13:I17"/>
    <mergeCell ref="J13:M14"/>
    <mergeCell ref="A21:A27"/>
    <mergeCell ref="C23:H23"/>
    <mergeCell ref="J23:K23"/>
    <mergeCell ref="L23:M23"/>
    <mergeCell ref="C25:H25"/>
    <mergeCell ref="J25:K25"/>
    <mergeCell ref="L25:M25"/>
    <mergeCell ref="N25:O25"/>
    <mergeCell ref="P25:Q25"/>
    <mergeCell ref="C26:H26"/>
    <mergeCell ref="J26:K26"/>
    <mergeCell ref="A32:A35"/>
    <mergeCell ref="B32:H33"/>
    <mergeCell ref="I32:I33"/>
    <mergeCell ref="N13:Q14"/>
    <mergeCell ref="R13:U14"/>
    <mergeCell ref="J15:M16"/>
    <mergeCell ref="N15:Q16"/>
    <mergeCell ref="R15:U16"/>
    <mergeCell ref="J17:M17"/>
    <mergeCell ref="N17:Q17"/>
    <mergeCell ref="R17:U17"/>
    <mergeCell ref="A19:I20"/>
    <mergeCell ref="J19:M19"/>
    <mergeCell ref="N19:Q19"/>
    <mergeCell ref="R19:U19"/>
    <mergeCell ref="R20:S20"/>
    <mergeCell ref="T20:U20"/>
    <mergeCell ref="J20:K20"/>
    <mergeCell ref="L20:M20"/>
    <mergeCell ref="N20:O20"/>
    <mergeCell ref="P20:Q20"/>
    <mergeCell ref="R21:S21"/>
    <mergeCell ref="T21:U21"/>
    <mergeCell ref="R22:S22"/>
    <mergeCell ref="T22:U22"/>
    <mergeCell ref="B23:B24"/>
    <mergeCell ref="R23:S23"/>
    <mergeCell ref="T23:U23"/>
    <mergeCell ref="R24:S24"/>
    <mergeCell ref="T24:U24"/>
    <mergeCell ref="P24:Q24"/>
    <mergeCell ref="P21:Q21"/>
    <mergeCell ref="C22:H22"/>
    <mergeCell ref="J22:K22"/>
    <mergeCell ref="L22:M22"/>
    <mergeCell ref="N22:O22"/>
    <mergeCell ref="P22:Q22"/>
    <mergeCell ref="L21:M21"/>
    <mergeCell ref="N21:O21"/>
    <mergeCell ref="N23:O23"/>
    <mergeCell ref="P23:Q23"/>
    <mergeCell ref="C24:H24"/>
    <mergeCell ref="J24:K24"/>
    <mergeCell ref="L24:M24"/>
    <mergeCell ref="N24:O24"/>
    <mergeCell ref="C21:H21"/>
    <mergeCell ref="J21:K21"/>
    <mergeCell ref="R25:S25"/>
    <mergeCell ref="T25:U25"/>
    <mergeCell ref="R26:S26"/>
    <mergeCell ref="T26:U26"/>
    <mergeCell ref="C27:H27"/>
    <mergeCell ref="J27:K27"/>
    <mergeCell ref="L27:M27"/>
    <mergeCell ref="N27:O27"/>
    <mergeCell ref="P27:Q27"/>
    <mergeCell ref="R27:S27"/>
    <mergeCell ref="T27:U27"/>
    <mergeCell ref="L26:M26"/>
    <mergeCell ref="N26:O26"/>
    <mergeCell ref="P26:Q26"/>
    <mergeCell ref="R28:S29"/>
    <mergeCell ref="T28:U29"/>
    <mergeCell ref="B30:H31"/>
    <mergeCell ref="I30:I31"/>
    <mergeCell ref="J30:K31"/>
    <mergeCell ref="L30:M31"/>
    <mergeCell ref="N30:O31"/>
    <mergeCell ref="P30:Q31"/>
    <mergeCell ref="R30:S31"/>
    <mergeCell ref="T30:U31"/>
    <mergeCell ref="J32:K33"/>
    <mergeCell ref="L32:M33"/>
    <mergeCell ref="N32:O33"/>
    <mergeCell ref="P32:Q33"/>
    <mergeCell ref="R32:S33"/>
    <mergeCell ref="T32:U33"/>
    <mergeCell ref="B34:H35"/>
    <mergeCell ref="I34:I35"/>
    <mergeCell ref="J34:U35"/>
    <mergeCell ref="T37:U38"/>
    <mergeCell ref="A39:B40"/>
    <mergeCell ref="C39:L40"/>
    <mergeCell ref="M39:S40"/>
    <mergeCell ref="T39:U40"/>
    <mergeCell ref="A41:B42"/>
    <mergeCell ref="C41:L42"/>
    <mergeCell ref="M41:S42"/>
    <mergeCell ref="T41:U42"/>
    <mergeCell ref="A37:B38"/>
    <mergeCell ref="C37:L38"/>
    <mergeCell ref="M37:S38"/>
    <mergeCell ref="A50:B51"/>
    <mergeCell ref="C50:L51"/>
    <mergeCell ref="M50:S51"/>
    <mergeCell ref="T50:U51"/>
    <mergeCell ref="A45:B46"/>
    <mergeCell ref="C45:L46"/>
    <mergeCell ref="C47:L47"/>
    <mergeCell ref="C48:L48"/>
    <mergeCell ref="C43:L43"/>
    <mergeCell ref="C44:L44"/>
    <mergeCell ref="A43:B44"/>
    <mergeCell ref="M43:S44"/>
    <mergeCell ref="H4:I4"/>
    <mergeCell ref="J4:S4"/>
    <mergeCell ref="H5:I5"/>
    <mergeCell ref="J5:S5"/>
    <mergeCell ref="A56:L57"/>
    <mergeCell ref="M56:N57"/>
    <mergeCell ref="O56:U57"/>
    <mergeCell ref="B58:U58"/>
    <mergeCell ref="A52:B53"/>
    <mergeCell ref="C52:L52"/>
    <mergeCell ref="M52:S53"/>
    <mergeCell ref="T52:U53"/>
    <mergeCell ref="C53:L53"/>
    <mergeCell ref="A54:B55"/>
    <mergeCell ref="C54:L55"/>
    <mergeCell ref="M54:S55"/>
    <mergeCell ref="T54:U55"/>
    <mergeCell ref="T43:U44"/>
    <mergeCell ref="M45:S46"/>
    <mergeCell ref="T45:U46"/>
    <mergeCell ref="A47:B49"/>
    <mergeCell ref="M47:S49"/>
    <mergeCell ref="T47:U49"/>
    <mergeCell ref="C49:L49"/>
  </mergeCells>
  <phoneticPr fontId="2"/>
  <conditionalFormatting sqref="M56:N57">
    <cfRule type="containsText" dxfId="4" priority="2" operator="containsText" text="err">
      <formula>NOT(ISERROR(SEARCH("err",M56)))</formula>
    </cfRule>
  </conditionalFormatting>
  <conditionalFormatting sqref="O56:U57">
    <cfRule type="expression" dxfId="3" priority="1">
      <formula>$M$56="error"</formula>
    </cfRule>
  </conditionalFormatting>
  <printOptions horizontalCentered="1"/>
  <pageMargins left="0.70866141732283472" right="0.70866141732283472" top="0.74803149606299213" bottom="0.55118110236220474" header="0.31496062992125984" footer="0.31496062992125984"/>
  <pageSetup paperSize="9" scale="86" orientation="portrait" blackAndWhite="1" r:id="rId1"/>
  <drawing r:id="rId2"/>
  <legacyDrawing r:id="rId3"/>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8"/>
    <pageSetUpPr fitToPage="1"/>
  </sheetPr>
  <dimension ref="A1:Z60"/>
  <sheetViews>
    <sheetView tabSelected="1" view="pageBreakPreview" zoomScaleNormal="100" zoomScaleSheetLayoutView="100" workbookViewId="0"/>
  </sheetViews>
  <sheetFormatPr defaultColWidth="9" defaultRowHeight="12"/>
  <cols>
    <col min="1" max="21" width="4.6328125" style="437" customWidth="1"/>
    <col min="22" max="24" width="9" style="437"/>
    <col min="25" max="26" width="11.08984375" style="437" customWidth="1"/>
    <col min="27" max="16384" width="9" style="437"/>
  </cols>
  <sheetData>
    <row r="1" spans="1:24" ht="15.75" customHeight="1">
      <c r="A1" s="1875" t="str">
        <f>CONCATENATE("（様式-",INDEX(発注者入力シート!$B$36:$G$45,MATCH(発注者入力シート!N13,発注者入力シート!$C$36:$C$45,0),4),"）")</f>
        <v>（様式-９）</v>
      </c>
      <c r="B1" s="1875"/>
      <c r="C1" s="1875"/>
      <c r="D1" s="1875"/>
      <c r="E1" s="1875"/>
      <c r="F1" s="1875"/>
      <c r="T1" s="742"/>
      <c r="U1" s="834" t="s">
        <v>1679</v>
      </c>
      <c r="W1" s="742" t="s">
        <v>429</v>
      </c>
    </row>
    <row r="2" spans="1:24" ht="15.75" customHeight="1">
      <c r="A2" s="1875" t="str">
        <f>CONCATENATE("評価項目",INDEX(発注者入力シート!$B$36:$G$45,MATCH(発注者入力シート!N13,発注者入力シート!$C$36:$C$45,0),5),"-",INDEX(発注者入力シート!$B$36:$G$45,MATCH(発注者入力シート!N13,発注者入力シート!$C$36:$C$45,0),6))</f>
        <v>評価項目（３）-②</v>
      </c>
      <c r="B2" s="1875"/>
      <c r="C2" s="1875"/>
      <c r="D2" s="1875"/>
      <c r="E2" s="1875"/>
      <c r="W2" s="742" t="s">
        <v>430</v>
      </c>
      <c r="X2" s="742"/>
    </row>
    <row r="3" spans="1:24" ht="15.75" customHeight="1">
      <c r="A3" s="1876" t="s">
        <v>1311</v>
      </c>
      <c r="B3" s="1876"/>
      <c r="C3" s="1876"/>
      <c r="D3" s="1876"/>
      <c r="E3" s="1876"/>
      <c r="F3" s="1876"/>
      <c r="G3" s="1876"/>
      <c r="H3" s="1876"/>
      <c r="I3" s="1876"/>
      <c r="J3" s="1876"/>
      <c r="K3" s="1876"/>
      <c r="L3" s="1876"/>
      <c r="M3" s="1876"/>
      <c r="N3" s="1876"/>
      <c r="O3" s="1876"/>
      <c r="P3" s="1876"/>
      <c r="Q3" s="1876"/>
      <c r="R3" s="1876"/>
      <c r="S3" s="1876"/>
      <c r="T3" s="1876"/>
      <c r="U3" s="1876"/>
      <c r="V3" s="838"/>
      <c r="W3" s="839"/>
      <c r="X3" s="742" t="s">
        <v>441</v>
      </c>
    </row>
    <row r="4" spans="1:24" ht="15.75" customHeight="1">
      <c r="A4" s="838"/>
      <c r="B4" s="838"/>
      <c r="C4" s="838"/>
      <c r="D4" s="838"/>
      <c r="E4" s="838"/>
      <c r="F4" s="838"/>
      <c r="G4" s="838"/>
      <c r="H4" s="1203" t="s">
        <v>880</v>
      </c>
      <c r="I4" s="1203"/>
      <c r="J4" s="1562" t="str">
        <f>IF(企業入力シート!C5="","",企業入力シート!C5)</f>
        <v>○○共同企業体</v>
      </c>
      <c r="K4" s="1562"/>
      <c r="L4" s="1562"/>
      <c r="M4" s="1562"/>
      <c r="N4" s="1562"/>
      <c r="O4" s="1562"/>
      <c r="P4" s="1562"/>
      <c r="Q4" s="1562"/>
      <c r="R4" s="1562"/>
      <c r="S4" s="1562"/>
      <c r="T4" s="838"/>
      <c r="U4" s="838"/>
      <c r="V4" s="838"/>
      <c r="W4" s="840"/>
      <c r="X4" s="742" t="s">
        <v>547</v>
      </c>
    </row>
    <row r="5" spans="1:24" ht="15.75" customHeight="1">
      <c r="H5" s="1332" t="s">
        <v>1681</v>
      </c>
      <c r="I5" s="1332"/>
      <c r="J5" s="1562" t="str">
        <f>IF(企業入力シート!C48="","",企業入力シート!C48)</f>
        <v>△△建設</v>
      </c>
      <c r="K5" s="1562"/>
      <c r="L5" s="1562"/>
      <c r="M5" s="1562"/>
      <c r="N5" s="1562"/>
      <c r="O5" s="1562"/>
      <c r="P5" s="1562"/>
      <c r="Q5" s="1562"/>
      <c r="R5" s="1562"/>
      <c r="S5" s="1562"/>
      <c r="T5" s="742"/>
      <c r="U5" s="742"/>
      <c r="V5" s="762"/>
      <c r="W5" s="742"/>
      <c r="X5" s="742"/>
    </row>
    <row r="6" spans="1:24" ht="15.75" customHeight="1">
      <c r="W6" s="742" t="s">
        <v>433</v>
      </c>
      <c r="X6" s="742"/>
    </row>
    <row r="7" spans="1:24" ht="15.75" customHeight="1">
      <c r="A7" s="841" t="s">
        <v>1312</v>
      </c>
      <c r="W7" s="842"/>
      <c r="X7" s="742" t="s">
        <v>434</v>
      </c>
    </row>
    <row r="8" spans="1:24" ht="13.5" customHeight="1">
      <c r="A8" s="843" t="s">
        <v>1313</v>
      </c>
      <c r="B8" s="843"/>
      <c r="C8" s="843"/>
      <c r="D8" s="843"/>
      <c r="E8" s="843"/>
      <c r="F8" s="843"/>
      <c r="G8" s="843"/>
      <c r="H8" s="843"/>
      <c r="I8" s="843"/>
      <c r="J8" s="843"/>
      <c r="K8" s="843"/>
      <c r="L8" s="843"/>
      <c r="M8" s="843"/>
      <c r="N8" s="843"/>
      <c r="O8" s="843"/>
      <c r="P8" s="843"/>
      <c r="Q8" s="843"/>
      <c r="R8" s="843"/>
      <c r="S8" s="843"/>
      <c r="T8" s="843"/>
      <c r="U8" s="843"/>
      <c r="V8" s="844"/>
      <c r="W8" s="845"/>
      <c r="X8" s="742" t="s">
        <v>432</v>
      </c>
    </row>
    <row r="9" spans="1:24" ht="13">
      <c r="A9" s="846" t="s">
        <v>138</v>
      </c>
      <c r="B9" s="843" t="s">
        <v>1314</v>
      </c>
      <c r="C9" s="843"/>
      <c r="D9" s="843"/>
      <c r="E9" s="843"/>
      <c r="F9" s="843"/>
      <c r="G9" s="843"/>
      <c r="H9" s="843"/>
      <c r="I9" s="843"/>
      <c r="J9" s="843"/>
      <c r="K9" s="843"/>
      <c r="L9" s="843"/>
      <c r="M9" s="843"/>
      <c r="N9" s="843"/>
      <c r="O9" s="843"/>
      <c r="P9" s="843"/>
      <c r="Q9" s="843"/>
      <c r="R9" s="843"/>
      <c r="S9" s="843"/>
      <c r="T9" s="843"/>
      <c r="U9" s="843"/>
      <c r="V9" s="844"/>
      <c r="W9" s="742"/>
      <c r="X9" s="742"/>
    </row>
    <row r="10" spans="1:24" ht="13.5" customHeight="1">
      <c r="A10" s="846" t="s">
        <v>139</v>
      </c>
      <c r="B10" s="1877" t="str">
        <f>CONCATENATE("「障がい者雇用の促進等に関する法律施行規則」第８条で定められた様式（障害者雇用状況報告書）による提出。なお、提出にあたっては入札公告日前日時点（令和",(YEAR(発注者入力シート!H7)-2018),"年",MONTH(発注者入力シート!H7),"月",DAY(発注者入力シート!H7),"日時点）の状況と相異ないことを代表者名で証明すること。")</f>
        <v>「障がい者雇用の促進等に関する法律施行規則」第８条で定められた様式（障害者雇用状況報告書）による提出。なお、提出にあたっては入札公告日前日時点（令和8年9月24日時点）の状況と相異ないことを代表者名で証明すること。</v>
      </c>
      <c r="C10" s="1877"/>
      <c r="D10" s="1877"/>
      <c r="E10" s="1877"/>
      <c r="F10" s="1877"/>
      <c r="G10" s="1877"/>
      <c r="H10" s="1877"/>
      <c r="I10" s="1877"/>
      <c r="J10" s="1877"/>
      <c r="K10" s="1877"/>
      <c r="L10" s="1877"/>
      <c r="M10" s="1877"/>
      <c r="N10" s="1877"/>
      <c r="O10" s="1877"/>
      <c r="P10" s="1877"/>
      <c r="Q10" s="1877"/>
      <c r="R10" s="1877"/>
      <c r="S10" s="1877"/>
      <c r="T10" s="1877"/>
      <c r="U10" s="1877"/>
      <c r="V10" s="844"/>
      <c r="W10" s="742" t="s">
        <v>435</v>
      </c>
      <c r="X10" s="742"/>
    </row>
    <row r="11" spans="1:24" ht="13">
      <c r="A11" s="843"/>
      <c r="B11" s="1877"/>
      <c r="C11" s="1877"/>
      <c r="D11" s="1877"/>
      <c r="E11" s="1877"/>
      <c r="F11" s="1877"/>
      <c r="G11" s="1877"/>
      <c r="H11" s="1877"/>
      <c r="I11" s="1877"/>
      <c r="J11" s="1877"/>
      <c r="K11" s="1877"/>
      <c r="L11" s="1877"/>
      <c r="M11" s="1877"/>
      <c r="N11" s="1877"/>
      <c r="O11" s="1877"/>
      <c r="P11" s="1877"/>
      <c r="Q11" s="1877"/>
      <c r="R11" s="1877"/>
      <c r="S11" s="1877"/>
      <c r="T11" s="1877"/>
      <c r="U11" s="1877"/>
      <c r="V11" s="844"/>
      <c r="W11" s="742" t="s">
        <v>436</v>
      </c>
      <c r="X11" s="742"/>
    </row>
    <row r="12" spans="1:24" ht="13">
      <c r="A12" s="847"/>
      <c r="B12" s="1878"/>
      <c r="C12" s="1878"/>
      <c r="D12" s="1878"/>
      <c r="E12" s="1878"/>
      <c r="F12" s="1878"/>
      <c r="G12" s="1878"/>
      <c r="H12" s="1878"/>
      <c r="I12" s="1878"/>
      <c r="J12" s="1878"/>
      <c r="K12" s="1878"/>
      <c r="L12" s="1878"/>
      <c r="M12" s="1878"/>
      <c r="N12" s="1877"/>
      <c r="O12" s="1877"/>
      <c r="P12" s="1877"/>
      <c r="Q12" s="1877"/>
      <c r="R12" s="1878"/>
      <c r="S12" s="1878"/>
      <c r="T12" s="1878"/>
      <c r="U12" s="1878"/>
      <c r="V12" s="844"/>
      <c r="W12" s="742" t="s">
        <v>961</v>
      </c>
      <c r="X12" s="742"/>
    </row>
    <row r="13" spans="1:24" ht="15.75" customHeight="1">
      <c r="A13" s="1779" t="s">
        <v>1315</v>
      </c>
      <c r="B13" s="1879"/>
      <c r="C13" s="1879"/>
      <c r="D13" s="1879"/>
      <c r="E13" s="1879"/>
      <c r="F13" s="1879"/>
      <c r="G13" s="1879"/>
      <c r="H13" s="1879"/>
      <c r="I13" s="1879"/>
      <c r="J13" s="1880" t="s">
        <v>1673</v>
      </c>
      <c r="K13" s="1881"/>
      <c r="L13" s="1881"/>
      <c r="M13" s="1882"/>
      <c r="N13" s="1858" t="s">
        <v>1659</v>
      </c>
      <c r="O13" s="1859"/>
      <c r="P13" s="1859"/>
      <c r="Q13" s="1860"/>
      <c r="R13" s="1858" t="s">
        <v>1660</v>
      </c>
      <c r="S13" s="1859"/>
      <c r="T13" s="1859"/>
      <c r="U13" s="1860"/>
      <c r="V13" s="835"/>
    </row>
    <row r="14" spans="1:24" ht="15.75" customHeight="1">
      <c r="A14" s="1779"/>
      <c r="B14" s="1879"/>
      <c r="C14" s="1879"/>
      <c r="D14" s="1879"/>
      <c r="E14" s="1879"/>
      <c r="F14" s="1879"/>
      <c r="G14" s="1879"/>
      <c r="H14" s="1879"/>
      <c r="I14" s="1879"/>
      <c r="J14" s="1883"/>
      <c r="K14" s="1884"/>
      <c r="L14" s="1884"/>
      <c r="M14" s="1885"/>
      <c r="N14" s="1861"/>
      <c r="O14" s="1862"/>
      <c r="P14" s="1862"/>
      <c r="Q14" s="1863"/>
      <c r="R14" s="1861"/>
      <c r="S14" s="1862"/>
      <c r="T14" s="1862"/>
      <c r="U14" s="1863"/>
      <c r="V14" s="835"/>
    </row>
    <row r="15" spans="1:24" ht="15.75" customHeight="1">
      <c r="A15" s="1779"/>
      <c r="B15" s="1779"/>
      <c r="C15" s="1779"/>
      <c r="D15" s="1779"/>
      <c r="E15" s="1779"/>
      <c r="F15" s="1779"/>
      <c r="G15" s="1779"/>
      <c r="H15" s="1779"/>
      <c r="I15" s="1779"/>
      <c r="J15" s="1864" t="s">
        <v>1316</v>
      </c>
      <c r="K15" s="1865"/>
      <c r="L15" s="1865"/>
      <c r="M15" s="1866"/>
      <c r="N15" s="1864" t="s">
        <v>1317</v>
      </c>
      <c r="O15" s="1865"/>
      <c r="P15" s="1865"/>
      <c r="Q15" s="1866"/>
      <c r="R15" s="1864" t="s">
        <v>1661</v>
      </c>
      <c r="S15" s="1865"/>
      <c r="T15" s="1865"/>
      <c r="U15" s="1866"/>
      <c r="V15" s="835"/>
    </row>
    <row r="16" spans="1:24" ht="15.75" customHeight="1">
      <c r="A16" s="1779"/>
      <c r="B16" s="1779"/>
      <c r="C16" s="1779"/>
      <c r="D16" s="1779"/>
      <c r="E16" s="1779"/>
      <c r="F16" s="1779"/>
      <c r="G16" s="1779"/>
      <c r="H16" s="1779"/>
      <c r="I16" s="1779"/>
      <c r="J16" s="1867"/>
      <c r="K16" s="1868"/>
      <c r="L16" s="1868"/>
      <c r="M16" s="1869"/>
      <c r="N16" s="1867"/>
      <c r="O16" s="1868"/>
      <c r="P16" s="1868"/>
      <c r="Q16" s="1869"/>
      <c r="R16" s="1867"/>
      <c r="S16" s="1868"/>
      <c r="T16" s="1868"/>
      <c r="U16" s="1869"/>
      <c r="V16" s="835"/>
    </row>
    <row r="17" spans="1:23" ht="15.75" customHeight="1">
      <c r="A17" s="1779"/>
      <c r="B17" s="1779"/>
      <c r="C17" s="1779"/>
      <c r="D17" s="1779"/>
      <c r="E17" s="1779"/>
      <c r="F17" s="1779"/>
      <c r="G17" s="1779"/>
      <c r="H17" s="1779"/>
      <c r="I17" s="1779"/>
      <c r="J17" s="1850">
        <v>0</v>
      </c>
      <c r="K17" s="1850"/>
      <c r="L17" s="1850"/>
      <c r="M17" s="1850"/>
      <c r="N17" s="1850">
        <v>0</v>
      </c>
      <c r="O17" s="1850"/>
      <c r="P17" s="1850"/>
      <c r="Q17" s="1850"/>
      <c r="R17" s="1850">
        <v>0</v>
      </c>
      <c r="S17" s="1850"/>
      <c r="T17" s="1850"/>
      <c r="U17" s="1850"/>
      <c r="V17" s="835"/>
    </row>
    <row r="18" spans="1:23" ht="15.75" customHeight="1">
      <c r="A18" s="848"/>
      <c r="B18" s="835"/>
      <c r="C18" s="835"/>
      <c r="D18" s="835"/>
      <c r="E18" s="835"/>
      <c r="J18" s="835"/>
      <c r="K18" s="835"/>
      <c r="L18" s="835"/>
      <c r="M18" s="835"/>
      <c r="N18" s="835"/>
      <c r="O18" s="835"/>
      <c r="P18" s="835"/>
      <c r="Q18" s="835"/>
      <c r="R18" s="835"/>
      <c r="T18" s="835"/>
      <c r="U18" s="835"/>
      <c r="V18" s="835"/>
    </row>
    <row r="19" spans="1:23" ht="15.75" customHeight="1">
      <c r="A19" s="1779" t="s">
        <v>1318</v>
      </c>
      <c r="B19" s="1779"/>
      <c r="C19" s="1779"/>
      <c r="D19" s="1779"/>
      <c r="E19" s="1779"/>
      <c r="F19" s="1779"/>
      <c r="G19" s="1779"/>
      <c r="H19" s="1779"/>
      <c r="I19" s="1779"/>
      <c r="J19" s="1870" t="s">
        <v>1662</v>
      </c>
      <c r="K19" s="1870"/>
      <c r="L19" s="1871"/>
      <c r="M19" s="1871"/>
      <c r="N19" s="1872" t="s">
        <v>1319</v>
      </c>
      <c r="O19" s="1872"/>
      <c r="P19" s="1873"/>
      <c r="Q19" s="1873"/>
      <c r="R19" s="1872" t="s">
        <v>1663</v>
      </c>
      <c r="S19" s="1872"/>
      <c r="T19" s="1873"/>
      <c r="U19" s="1873"/>
      <c r="V19" s="835"/>
    </row>
    <row r="20" spans="1:23" ht="15.75" customHeight="1">
      <c r="A20" s="1779"/>
      <c r="B20" s="1779"/>
      <c r="C20" s="1779"/>
      <c r="D20" s="1779"/>
      <c r="E20" s="1779"/>
      <c r="F20" s="1779"/>
      <c r="G20" s="1779"/>
      <c r="H20" s="1779"/>
      <c r="I20" s="1779"/>
      <c r="J20" s="1874" t="s">
        <v>1320</v>
      </c>
      <c r="K20" s="1874"/>
      <c r="L20" s="1873" t="s">
        <v>1321</v>
      </c>
      <c r="M20" s="1873"/>
      <c r="N20" s="1874" t="s">
        <v>1320</v>
      </c>
      <c r="O20" s="1874"/>
      <c r="P20" s="1873" t="s">
        <v>1321</v>
      </c>
      <c r="Q20" s="1873"/>
      <c r="R20" s="1874" t="s">
        <v>1320</v>
      </c>
      <c r="S20" s="1874"/>
      <c r="T20" s="1873" t="s">
        <v>1321</v>
      </c>
      <c r="U20" s="1873"/>
      <c r="V20" s="835"/>
      <c r="W20" s="849"/>
    </row>
    <row r="21" spans="1:23" ht="15.75" customHeight="1">
      <c r="A21" s="1886" t="s">
        <v>1322</v>
      </c>
      <c r="B21" s="836" t="s">
        <v>1323</v>
      </c>
      <c r="C21" s="1804"/>
      <c r="D21" s="1804"/>
      <c r="E21" s="1804"/>
      <c r="F21" s="1804"/>
      <c r="G21" s="1804"/>
      <c r="H21" s="1804"/>
      <c r="I21" s="836" t="s">
        <v>1324</v>
      </c>
      <c r="J21" s="1850"/>
      <c r="K21" s="1850"/>
      <c r="L21" s="1851">
        <v>2</v>
      </c>
      <c r="M21" s="1851"/>
      <c r="N21" s="1850"/>
      <c r="O21" s="1850"/>
      <c r="P21" s="1851">
        <v>1</v>
      </c>
      <c r="Q21" s="1851"/>
      <c r="R21" s="1850"/>
      <c r="S21" s="1850"/>
      <c r="T21" s="1851">
        <v>0.5</v>
      </c>
      <c r="U21" s="1851"/>
      <c r="V21" s="835"/>
    </row>
    <row r="22" spans="1:23" ht="15.75" customHeight="1">
      <c r="A22" s="1887"/>
      <c r="B22" s="836" t="s">
        <v>1325</v>
      </c>
      <c r="C22" s="1804"/>
      <c r="D22" s="1804"/>
      <c r="E22" s="1804"/>
      <c r="F22" s="1804"/>
      <c r="G22" s="1804"/>
      <c r="H22" s="1804"/>
      <c r="I22" s="836" t="s">
        <v>1324</v>
      </c>
      <c r="J22" s="1850"/>
      <c r="K22" s="1850"/>
      <c r="L22" s="1851">
        <v>2</v>
      </c>
      <c r="M22" s="1851"/>
      <c r="N22" s="1850"/>
      <c r="O22" s="1850"/>
      <c r="P22" s="1851">
        <v>1</v>
      </c>
      <c r="Q22" s="1851"/>
      <c r="R22" s="1850"/>
      <c r="S22" s="1850"/>
      <c r="T22" s="1851">
        <v>0.5</v>
      </c>
      <c r="U22" s="1851"/>
      <c r="V22" s="835"/>
    </row>
    <row r="23" spans="1:23" ht="15.75" customHeight="1">
      <c r="A23" s="1887"/>
      <c r="B23" s="1779" t="s">
        <v>1326</v>
      </c>
      <c r="C23" s="1852" t="s">
        <v>1327</v>
      </c>
      <c r="D23" s="1852"/>
      <c r="E23" s="1852"/>
      <c r="F23" s="1852"/>
      <c r="G23" s="1852"/>
      <c r="H23" s="1852"/>
      <c r="I23" s="836" t="s">
        <v>1324</v>
      </c>
      <c r="J23" s="1850"/>
      <c r="K23" s="1850"/>
      <c r="L23" s="1851">
        <v>2</v>
      </c>
      <c r="M23" s="1851"/>
      <c r="N23" s="1850"/>
      <c r="O23" s="1850"/>
      <c r="P23" s="1851">
        <v>1</v>
      </c>
      <c r="Q23" s="1851"/>
      <c r="R23" s="1850"/>
      <c r="S23" s="1850"/>
      <c r="T23" s="1851">
        <v>0.5</v>
      </c>
      <c r="U23" s="1851"/>
      <c r="V23" s="835"/>
    </row>
    <row r="24" spans="1:23" ht="15.75" customHeight="1">
      <c r="A24" s="1887"/>
      <c r="B24" s="1779"/>
      <c r="C24" s="1852" t="s">
        <v>1328</v>
      </c>
      <c r="D24" s="1852"/>
      <c r="E24" s="1852"/>
      <c r="F24" s="1852"/>
      <c r="G24" s="1852"/>
      <c r="H24" s="1852"/>
      <c r="I24" s="837"/>
      <c r="J24" s="1850"/>
      <c r="K24" s="1850"/>
      <c r="L24" s="1851">
        <v>1</v>
      </c>
      <c r="M24" s="1851"/>
      <c r="N24" s="1850"/>
      <c r="O24" s="1850"/>
      <c r="P24" s="1851">
        <v>0.5</v>
      </c>
      <c r="Q24" s="1851"/>
      <c r="R24" s="1850"/>
      <c r="S24" s="1850"/>
      <c r="T24" s="1851" t="s">
        <v>465</v>
      </c>
      <c r="U24" s="1851"/>
      <c r="V24" s="835"/>
    </row>
    <row r="25" spans="1:23" ht="15.75" customHeight="1">
      <c r="A25" s="1887"/>
      <c r="B25" s="836" t="s">
        <v>1329</v>
      </c>
      <c r="C25" s="1889"/>
      <c r="D25" s="1889"/>
      <c r="E25" s="1889"/>
      <c r="F25" s="1889"/>
      <c r="G25" s="1889"/>
      <c r="H25" s="1889"/>
      <c r="I25" s="837"/>
      <c r="J25" s="1850"/>
      <c r="K25" s="1850"/>
      <c r="L25" s="1851">
        <v>1</v>
      </c>
      <c r="M25" s="1851"/>
      <c r="N25" s="1850"/>
      <c r="O25" s="1850"/>
      <c r="P25" s="1851">
        <v>0.5</v>
      </c>
      <c r="Q25" s="1851"/>
      <c r="R25" s="1850"/>
      <c r="S25" s="1850"/>
      <c r="T25" s="1851" t="s">
        <v>465</v>
      </c>
      <c r="U25" s="1851"/>
      <c r="V25" s="835"/>
    </row>
    <row r="26" spans="1:23" ht="15.75" customHeight="1">
      <c r="A26" s="1887"/>
      <c r="B26" s="836" t="s">
        <v>1330</v>
      </c>
      <c r="C26" s="1889"/>
      <c r="D26" s="1889"/>
      <c r="E26" s="1889"/>
      <c r="F26" s="1889"/>
      <c r="G26" s="1889"/>
      <c r="H26" s="1889"/>
      <c r="I26" s="837"/>
      <c r="J26" s="1850"/>
      <c r="K26" s="1850"/>
      <c r="L26" s="1851">
        <v>1</v>
      </c>
      <c r="M26" s="1851"/>
      <c r="N26" s="1850"/>
      <c r="O26" s="1850"/>
      <c r="P26" s="1851">
        <v>0.5</v>
      </c>
      <c r="Q26" s="1851"/>
      <c r="R26" s="1850"/>
      <c r="S26" s="1850"/>
      <c r="T26" s="1851" t="s">
        <v>465</v>
      </c>
      <c r="U26" s="1851"/>
      <c r="V26" s="835"/>
    </row>
    <row r="27" spans="1:23" ht="15.75" customHeight="1">
      <c r="A27" s="1888"/>
      <c r="B27" s="836" t="s">
        <v>1331</v>
      </c>
      <c r="C27" s="1852" t="s">
        <v>1332</v>
      </c>
      <c r="D27" s="1852"/>
      <c r="E27" s="1852"/>
      <c r="F27" s="1852"/>
      <c r="G27" s="1852"/>
      <c r="H27" s="1852"/>
      <c r="I27" s="837"/>
      <c r="J27" s="1850"/>
      <c r="K27" s="1850"/>
      <c r="L27" s="1851">
        <v>1</v>
      </c>
      <c r="M27" s="1851"/>
      <c r="N27" s="1850"/>
      <c r="O27" s="1850"/>
      <c r="P27" s="1851">
        <v>0.5</v>
      </c>
      <c r="Q27" s="1851"/>
      <c r="R27" s="1850"/>
      <c r="S27" s="1850"/>
      <c r="T27" s="1851" t="s">
        <v>465</v>
      </c>
      <c r="U27" s="1851"/>
      <c r="V27" s="835"/>
    </row>
    <row r="28" spans="1:23" ht="15.75" customHeight="1">
      <c r="A28" s="1853" t="s">
        <v>1333</v>
      </c>
      <c r="B28" s="1452" t="s">
        <v>1334</v>
      </c>
      <c r="C28" s="1453"/>
      <c r="D28" s="1453"/>
      <c r="E28" s="1453"/>
      <c r="F28" s="1453"/>
      <c r="G28" s="1453"/>
      <c r="H28" s="1454"/>
      <c r="I28" s="1779" t="s">
        <v>1324</v>
      </c>
      <c r="J28" s="1833"/>
      <c r="K28" s="1834"/>
      <c r="L28" s="1837">
        <v>2</v>
      </c>
      <c r="M28" s="1838"/>
      <c r="N28" s="1833"/>
      <c r="O28" s="1834"/>
      <c r="P28" s="1837">
        <v>1</v>
      </c>
      <c r="Q28" s="1838"/>
      <c r="R28" s="1833"/>
      <c r="S28" s="1834"/>
      <c r="T28" s="1837">
        <v>0.5</v>
      </c>
      <c r="U28" s="1838"/>
      <c r="V28" s="835"/>
    </row>
    <row r="29" spans="1:23" ht="15.75" customHeight="1">
      <c r="A29" s="1854"/>
      <c r="B29" s="1458"/>
      <c r="C29" s="1459"/>
      <c r="D29" s="1459"/>
      <c r="E29" s="1459"/>
      <c r="F29" s="1459"/>
      <c r="G29" s="1459"/>
      <c r="H29" s="1460"/>
      <c r="I29" s="1779"/>
      <c r="J29" s="1835"/>
      <c r="K29" s="1836"/>
      <c r="L29" s="1839"/>
      <c r="M29" s="1840"/>
      <c r="N29" s="1835"/>
      <c r="O29" s="1836"/>
      <c r="P29" s="1839"/>
      <c r="Q29" s="1840"/>
      <c r="R29" s="1835"/>
      <c r="S29" s="1836"/>
      <c r="T29" s="1839"/>
      <c r="U29" s="1840"/>
      <c r="V29" s="835"/>
    </row>
    <row r="30" spans="1:23" ht="15.75" customHeight="1">
      <c r="A30" s="1854"/>
      <c r="B30" s="1452" t="s">
        <v>1335</v>
      </c>
      <c r="C30" s="1453"/>
      <c r="D30" s="1453"/>
      <c r="E30" s="1453"/>
      <c r="F30" s="1453"/>
      <c r="G30" s="1453"/>
      <c r="H30" s="1454"/>
      <c r="I30" s="1849"/>
      <c r="J30" s="1833"/>
      <c r="K30" s="1834"/>
      <c r="L30" s="1837">
        <v>1</v>
      </c>
      <c r="M30" s="1838"/>
      <c r="N30" s="1833"/>
      <c r="O30" s="1834"/>
      <c r="P30" s="1837">
        <v>0.5</v>
      </c>
      <c r="Q30" s="1838"/>
      <c r="R30" s="1833"/>
      <c r="S30" s="1834"/>
      <c r="T30" s="1837" t="s">
        <v>465</v>
      </c>
      <c r="U30" s="1838"/>
      <c r="V30" s="835"/>
    </row>
    <row r="31" spans="1:23" ht="15.75" customHeight="1">
      <c r="A31" s="1855"/>
      <c r="B31" s="1458"/>
      <c r="C31" s="1459"/>
      <c r="D31" s="1459"/>
      <c r="E31" s="1459"/>
      <c r="F31" s="1459"/>
      <c r="G31" s="1459"/>
      <c r="H31" s="1460"/>
      <c r="I31" s="1849"/>
      <c r="J31" s="1835"/>
      <c r="K31" s="1836"/>
      <c r="L31" s="1839"/>
      <c r="M31" s="1840"/>
      <c r="N31" s="1835"/>
      <c r="O31" s="1836"/>
      <c r="P31" s="1839"/>
      <c r="Q31" s="1840"/>
      <c r="R31" s="1835"/>
      <c r="S31" s="1836"/>
      <c r="T31" s="1839"/>
      <c r="U31" s="1840"/>
      <c r="V31" s="835"/>
    </row>
    <row r="32" spans="1:23" ht="15.75" customHeight="1">
      <c r="A32" s="1853" t="s">
        <v>1336</v>
      </c>
      <c r="B32" s="1856" t="s">
        <v>1337</v>
      </c>
      <c r="C32" s="1800"/>
      <c r="D32" s="1800"/>
      <c r="E32" s="1800"/>
      <c r="F32" s="1800"/>
      <c r="G32" s="1800"/>
      <c r="H32" s="1801"/>
      <c r="I32" s="1847"/>
      <c r="J32" s="1833"/>
      <c r="K32" s="1834"/>
      <c r="L32" s="1837">
        <v>1</v>
      </c>
      <c r="M32" s="1838"/>
      <c r="N32" s="1833"/>
      <c r="O32" s="1834"/>
      <c r="P32" s="1837">
        <v>0.5</v>
      </c>
      <c r="Q32" s="1838"/>
      <c r="R32" s="1833"/>
      <c r="S32" s="1834"/>
      <c r="T32" s="1837">
        <v>0.5</v>
      </c>
      <c r="U32" s="1838"/>
      <c r="V32" s="835"/>
    </row>
    <row r="33" spans="1:23" ht="15.75" customHeight="1">
      <c r="A33" s="1854"/>
      <c r="B33" s="1857"/>
      <c r="C33" s="1802"/>
      <c r="D33" s="1802"/>
      <c r="E33" s="1802"/>
      <c r="F33" s="1802"/>
      <c r="G33" s="1802"/>
      <c r="H33" s="1803"/>
      <c r="I33" s="1847"/>
      <c r="J33" s="1835"/>
      <c r="K33" s="1836"/>
      <c r="L33" s="1839"/>
      <c r="M33" s="1840"/>
      <c r="N33" s="1835"/>
      <c r="O33" s="1836"/>
      <c r="P33" s="1839"/>
      <c r="Q33" s="1840"/>
      <c r="R33" s="1835"/>
      <c r="S33" s="1836"/>
      <c r="T33" s="1839"/>
      <c r="U33" s="1840"/>
      <c r="V33" s="835"/>
    </row>
    <row r="34" spans="1:23" ht="15.75" customHeight="1">
      <c r="A34" s="1854"/>
      <c r="B34" s="1841" t="s">
        <v>1338</v>
      </c>
      <c r="C34" s="1842"/>
      <c r="D34" s="1842"/>
      <c r="E34" s="1842"/>
      <c r="F34" s="1842"/>
      <c r="G34" s="1842"/>
      <c r="H34" s="1843"/>
      <c r="I34" s="1847"/>
      <c r="J34" s="1848" t="s">
        <v>1339</v>
      </c>
      <c r="K34" s="1848"/>
      <c r="L34" s="1848"/>
      <c r="M34" s="1848"/>
      <c r="N34" s="1848"/>
      <c r="O34" s="1848"/>
      <c r="P34" s="1848"/>
      <c r="Q34" s="1848"/>
      <c r="R34" s="1848"/>
      <c r="S34" s="1848"/>
      <c r="T34" s="1848"/>
      <c r="U34" s="1848"/>
      <c r="V34" s="835"/>
    </row>
    <row r="35" spans="1:23" ht="15.75" customHeight="1">
      <c r="A35" s="1855"/>
      <c r="B35" s="1844"/>
      <c r="C35" s="1845"/>
      <c r="D35" s="1845"/>
      <c r="E35" s="1845"/>
      <c r="F35" s="1845"/>
      <c r="G35" s="1845"/>
      <c r="H35" s="1846"/>
      <c r="I35" s="1847"/>
      <c r="J35" s="1848"/>
      <c r="K35" s="1848"/>
      <c r="L35" s="1848"/>
      <c r="M35" s="1848"/>
      <c r="N35" s="1848"/>
      <c r="O35" s="1848"/>
      <c r="P35" s="1848"/>
      <c r="Q35" s="1848"/>
      <c r="R35" s="1848"/>
      <c r="S35" s="1848"/>
      <c r="T35" s="1848"/>
      <c r="U35" s="1848"/>
      <c r="V35" s="835"/>
    </row>
    <row r="36" spans="1:23" ht="15.75" customHeight="1">
      <c r="A36" s="848"/>
      <c r="B36" s="835"/>
      <c r="C36" s="835"/>
      <c r="D36" s="835"/>
      <c r="E36" s="835"/>
      <c r="F36" s="835"/>
      <c r="G36" s="835"/>
      <c r="H36" s="835"/>
      <c r="I36" s="835"/>
      <c r="J36" s="835"/>
      <c r="K36" s="835"/>
      <c r="L36" s="835"/>
      <c r="M36" s="835"/>
      <c r="N36" s="835"/>
      <c r="O36" s="835"/>
      <c r="P36" s="835"/>
      <c r="Q36" s="835"/>
      <c r="R36" s="835"/>
      <c r="S36" s="835"/>
      <c r="T36" s="835"/>
      <c r="U36" s="835"/>
      <c r="V36" s="835"/>
    </row>
    <row r="37" spans="1:23" ht="15.75" customHeight="1">
      <c r="A37" s="1828" t="s">
        <v>49</v>
      </c>
      <c r="B37" s="1829"/>
      <c r="C37" s="1792" t="s">
        <v>1662</v>
      </c>
      <c r="D37" s="1793"/>
      <c r="E37" s="1793"/>
      <c r="F37" s="1793"/>
      <c r="G37" s="1793"/>
      <c r="H37" s="1793"/>
      <c r="I37" s="1793"/>
      <c r="J37" s="1793"/>
      <c r="K37" s="1793"/>
      <c r="L37" s="1793"/>
      <c r="M37" s="1796">
        <f>J17</f>
        <v>0</v>
      </c>
      <c r="N37" s="1797"/>
      <c r="O37" s="1797"/>
      <c r="P37" s="1797"/>
      <c r="Q37" s="1797"/>
      <c r="R37" s="1797"/>
      <c r="S37" s="1797"/>
      <c r="T37" s="1800" t="s">
        <v>296</v>
      </c>
      <c r="U37" s="1801"/>
      <c r="V37" s="835"/>
    </row>
    <row r="38" spans="1:23" ht="15.75" customHeight="1">
      <c r="A38" s="1830"/>
      <c r="B38" s="1831"/>
      <c r="C38" s="1794"/>
      <c r="D38" s="1795"/>
      <c r="E38" s="1795"/>
      <c r="F38" s="1795"/>
      <c r="G38" s="1795"/>
      <c r="H38" s="1795"/>
      <c r="I38" s="1795"/>
      <c r="J38" s="1795"/>
      <c r="K38" s="1795"/>
      <c r="L38" s="1795"/>
      <c r="M38" s="1798"/>
      <c r="N38" s="1799"/>
      <c r="O38" s="1799"/>
      <c r="P38" s="1799"/>
      <c r="Q38" s="1799"/>
      <c r="R38" s="1799"/>
      <c r="S38" s="1799"/>
      <c r="T38" s="1802"/>
      <c r="U38" s="1803"/>
      <c r="V38" s="835"/>
    </row>
    <row r="39" spans="1:23" ht="15.75" customHeight="1">
      <c r="A39" s="1828" t="s">
        <v>50</v>
      </c>
      <c r="B39" s="1829"/>
      <c r="C39" s="1792" t="s">
        <v>1319</v>
      </c>
      <c r="D39" s="1793"/>
      <c r="E39" s="1793"/>
      <c r="F39" s="1793"/>
      <c r="G39" s="1793"/>
      <c r="H39" s="1793"/>
      <c r="I39" s="1793"/>
      <c r="J39" s="1793"/>
      <c r="K39" s="1793"/>
      <c r="L39" s="1793"/>
      <c r="M39" s="1796">
        <f>N17</f>
        <v>0</v>
      </c>
      <c r="N39" s="1797"/>
      <c r="O39" s="1797"/>
      <c r="P39" s="1797"/>
      <c r="Q39" s="1797"/>
      <c r="R39" s="1797"/>
      <c r="S39" s="1797"/>
      <c r="T39" s="1800" t="s">
        <v>296</v>
      </c>
      <c r="U39" s="1801"/>
      <c r="V39" s="835"/>
    </row>
    <row r="40" spans="1:23" ht="15.75" customHeight="1">
      <c r="A40" s="1830"/>
      <c r="B40" s="1831"/>
      <c r="C40" s="1794"/>
      <c r="D40" s="1795"/>
      <c r="E40" s="1795"/>
      <c r="F40" s="1795"/>
      <c r="G40" s="1795"/>
      <c r="H40" s="1795"/>
      <c r="I40" s="1795"/>
      <c r="J40" s="1795"/>
      <c r="K40" s="1795"/>
      <c r="L40" s="1795"/>
      <c r="M40" s="1798"/>
      <c r="N40" s="1799"/>
      <c r="O40" s="1799"/>
      <c r="P40" s="1799"/>
      <c r="Q40" s="1799"/>
      <c r="R40" s="1799"/>
      <c r="S40" s="1799"/>
      <c r="T40" s="1802"/>
      <c r="U40" s="1803"/>
      <c r="V40" s="835"/>
    </row>
    <row r="41" spans="1:23" ht="15.75" customHeight="1">
      <c r="A41" s="1779" t="s">
        <v>1664</v>
      </c>
      <c r="B41" s="1779"/>
      <c r="C41" s="1832" t="s">
        <v>1663</v>
      </c>
      <c r="D41" s="1832"/>
      <c r="E41" s="1832"/>
      <c r="F41" s="1832"/>
      <c r="G41" s="1832"/>
      <c r="H41" s="1832"/>
      <c r="I41" s="1832"/>
      <c r="J41" s="1832"/>
      <c r="K41" s="1832"/>
      <c r="L41" s="1832"/>
      <c r="M41" s="1826">
        <f>R17</f>
        <v>0</v>
      </c>
      <c r="N41" s="1826"/>
      <c r="O41" s="1826"/>
      <c r="P41" s="1826"/>
      <c r="Q41" s="1826"/>
      <c r="R41" s="1826"/>
      <c r="S41" s="1827"/>
      <c r="T41" s="1432" t="s">
        <v>296</v>
      </c>
      <c r="U41" s="1804"/>
      <c r="V41" s="835"/>
    </row>
    <row r="42" spans="1:23" ht="15.75" customHeight="1">
      <c r="A42" s="1779"/>
      <c r="B42" s="1779"/>
      <c r="C42" s="1832"/>
      <c r="D42" s="1832"/>
      <c r="E42" s="1832"/>
      <c r="F42" s="1832"/>
      <c r="G42" s="1832"/>
      <c r="H42" s="1832"/>
      <c r="I42" s="1832"/>
      <c r="J42" s="1832"/>
      <c r="K42" s="1832"/>
      <c r="L42" s="1832"/>
      <c r="M42" s="1826"/>
      <c r="N42" s="1826"/>
      <c r="O42" s="1826"/>
      <c r="P42" s="1826"/>
      <c r="Q42" s="1826"/>
      <c r="R42" s="1826"/>
      <c r="S42" s="1827"/>
      <c r="T42" s="1432"/>
      <c r="U42" s="1804"/>
      <c r="V42" s="835"/>
    </row>
    <row r="43" spans="1:23" ht="15.75" customHeight="1">
      <c r="A43" s="1779" t="s">
        <v>1665</v>
      </c>
      <c r="B43" s="1779"/>
      <c r="C43" s="1820" t="s">
        <v>1666</v>
      </c>
      <c r="D43" s="1821"/>
      <c r="E43" s="1821"/>
      <c r="F43" s="1821"/>
      <c r="G43" s="1821"/>
      <c r="H43" s="1821"/>
      <c r="I43" s="1821"/>
      <c r="J43" s="1821"/>
      <c r="K43" s="1821"/>
      <c r="L43" s="1822"/>
      <c r="M43" s="1826">
        <f>M37+M39*0.5</f>
        <v>0</v>
      </c>
      <c r="N43" s="1826"/>
      <c r="O43" s="1826"/>
      <c r="P43" s="1826"/>
      <c r="Q43" s="1826"/>
      <c r="R43" s="1826"/>
      <c r="S43" s="1827"/>
      <c r="T43" s="1432" t="s">
        <v>296</v>
      </c>
      <c r="U43" s="1804"/>
      <c r="V43" s="835"/>
    </row>
    <row r="44" spans="1:23" ht="15.75" customHeight="1">
      <c r="A44" s="1779"/>
      <c r="B44" s="1779"/>
      <c r="C44" s="1823" t="s">
        <v>1667</v>
      </c>
      <c r="D44" s="1824"/>
      <c r="E44" s="1824"/>
      <c r="F44" s="1824"/>
      <c r="G44" s="1824"/>
      <c r="H44" s="1824"/>
      <c r="I44" s="1824"/>
      <c r="J44" s="1824"/>
      <c r="K44" s="1824"/>
      <c r="L44" s="1825"/>
      <c r="M44" s="1826"/>
      <c r="N44" s="1826"/>
      <c r="O44" s="1826"/>
      <c r="P44" s="1826"/>
      <c r="Q44" s="1826"/>
      <c r="R44" s="1826"/>
      <c r="S44" s="1827"/>
      <c r="T44" s="1432"/>
      <c r="U44" s="1804"/>
      <c r="V44" s="835"/>
    </row>
    <row r="45" spans="1:23" ht="15.75" customHeight="1">
      <c r="A45" s="1779" t="s">
        <v>1674</v>
      </c>
      <c r="B45" s="1779"/>
      <c r="C45" s="1792" t="s">
        <v>1340</v>
      </c>
      <c r="D45" s="1793"/>
      <c r="E45" s="1793"/>
      <c r="F45" s="1793"/>
      <c r="G45" s="1793"/>
      <c r="H45" s="1793"/>
      <c r="I45" s="1793"/>
      <c r="J45" s="1793"/>
      <c r="K45" s="1793"/>
      <c r="L45" s="1793"/>
      <c r="M45" s="1805">
        <v>10</v>
      </c>
      <c r="N45" s="1806"/>
      <c r="O45" s="1806"/>
      <c r="P45" s="1806"/>
      <c r="Q45" s="1806"/>
      <c r="R45" s="1806"/>
      <c r="S45" s="1806"/>
      <c r="T45" s="1800" t="s">
        <v>1341</v>
      </c>
      <c r="U45" s="1801"/>
      <c r="V45" s="835"/>
    </row>
    <row r="46" spans="1:23" ht="15.75" customHeight="1">
      <c r="A46" s="1779"/>
      <c r="B46" s="1779"/>
      <c r="C46" s="1794"/>
      <c r="D46" s="1795"/>
      <c r="E46" s="1795"/>
      <c r="F46" s="1795"/>
      <c r="G46" s="1795"/>
      <c r="H46" s="1795"/>
      <c r="I46" s="1795"/>
      <c r="J46" s="1795"/>
      <c r="K46" s="1795"/>
      <c r="L46" s="1795"/>
      <c r="M46" s="1807"/>
      <c r="N46" s="1808"/>
      <c r="O46" s="1808"/>
      <c r="P46" s="1808"/>
      <c r="Q46" s="1808"/>
      <c r="R46" s="1808"/>
      <c r="S46" s="1808"/>
      <c r="T46" s="1802"/>
      <c r="U46" s="1803"/>
      <c r="V46" s="835"/>
      <c r="W46" s="437" t="s">
        <v>1779</v>
      </c>
    </row>
    <row r="47" spans="1:23" ht="15.75" customHeight="1">
      <c r="A47" s="1779" t="s">
        <v>1675</v>
      </c>
      <c r="B47" s="1779"/>
      <c r="C47" s="1780" t="s">
        <v>1676</v>
      </c>
      <c r="D47" s="1781"/>
      <c r="E47" s="1781"/>
      <c r="F47" s="1781"/>
      <c r="G47" s="1781"/>
      <c r="H47" s="1781"/>
      <c r="I47" s="1781"/>
      <c r="J47" s="1781"/>
      <c r="K47" s="1781"/>
      <c r="L47" s="1781"/>
      <c r="M47" s="1796">
        <f>M43-INT(M43*M45/100)</f>
        <v>0</v>
      </c>
      <c r="N47" s="1797"/>
      <c r="O47" s="1797"/>
      <c r="P47" s="1797"/>
      <c r="Q47" s="1797"/>
      <c r="R47" s="1797"/>
      <c r="S47" s="1797"/>
      <c r="T47" s="1800" t="s">
        <v>296</v>
      </c>
      <c r="U47" s="1801"/>
      <c r="V47" s="835"/>
    </row>
    <row r="48" spans="1:23" ht="15.75" customHeight="1">
      <c r="A48" s="1779"/>
      <c r="B48" s="1779"/>
      <c r="C48" s="1790" t="s">
        <v>1677</v>
      </c>
      <c r="D48" s="1791"/>
      <c r="E48" s="1791"/>
      <c r="F48" s="1791"/>
      <c r="G48" s="1791"/>
      <c r="H48" s="1791"/>
      <c r="I48" s="1791"/>
      <c r="J48" s="1791"/>
      <c r="K48" s="1791"/>
      <c r="L48" s="1791"/>
      <c r="M48" s="1809"/>
      <c r="N48" s="1810"/>
      <c r="O48" s="1810"/>
      <c r="P48" s="1810"/>
      <c r="Q48" s="1810"/>
      <c r="R48" s="1810"/>
      <c r="S48" s="1810"/>
      <c r="T48" s="1811"/>
      <c r="U48" s="1812"/>
      <c r="V48" s="835"/>
    </row>
    <row r="49" spans="1:26" ht="15.75" customHeight="1">
      <c r="A49" s="1779"/>
      <c r="B49" s="1779"/>
      <c r="C49" s="1813" t="s">
        <v>1342</v>
      </c>
      <c r="D49" s="1814"/>
      <c r="E49" s="1814"/>
      <c r="F49" s="1814"/>
      <c r="G49" s="1814"/>
      <c r="H49" s="1814"/>
      <c r="I49" s="1814"/>
      <c r="J49" s="1814"/>
      <c r="K49" s="1814"/>
      <c r="L49" s="1815"/>
      <c r="M49" s="1798"/>
      <c r="N49" s="1799"/>
      <c r="O49" s="1799"/>
      <c r="P49" s="1799"/>
      <c r="Q49" s="1799"/>
      <c r="R49" s="1799"/>
      <c r="S49" s="1799"/>
      <c r="T49" s="1802"/>
      <c r="U49" s="1803"/>
      <c r="V49" s="835"/>
    </row>
    <row r="50" spans="1:26" ht="15.75" customHeight="1">
      <c r="A50" s="1779" t="s">
        <v>1678</v>
      </c>
      <c r="B50" s="1779"/>
      <c r="C50" s="1792" t="s">
        <v>1778</v>
      </c>
      <c r="D50" s="1793"/>
      <c r="E50" s="1793"/>
      <c r="F50" s="1793"/>
      <c r="G50" s="1793"/>
      <c r="H50" s="1793"/>
      <c r="I50" s="1793"/>
      <c r="J50" s="1793"/>
      <c r="K50" s="1793"/>
      <c r="L50" s="1793"/>
      <c r="M50" s="1816">
        <v>2.7</v>
      </c>
      <c r="N50" s="1817"/>
      <c r="O50" s="1817"/>
      <c r="P50" s="1817"/>
      <c r="Q50" s="1817"/>
      <c r="R50" s="1817"/>
      <c r="S50" s="1817"/>
      <c r="T50" s="1800" t="s">
        <v>1341</v>
      </c>
      <c r="U50" s="1801"/>
      <c r="V50" s="835"/>
      <c r="W50" s="437" t="s">
        <v>1645</v>
      </c>
    </row>
    <row r="51" spans="1:26" ht="15.75" customHeight="1">
      <c r="A51" s="1779"/>
      <c r="B51" s="1779"/>
      <c r="C51" s="1794"/>
      <c r="D51" s="1795"/>
      <c r="E51" s="1795"/>
      <c r="F51" s="1795"/>
      <c r="G51" s="1795"/>
      <c r="H51" s="1795"/>
      <c r="I51" s="1795"/>
      <c r="J51" s="1795"/>
      <c r="K51" s="1795"/>
      <c r="L51" s="1795"/>
      <c r="M51" s="1818"/>
      <c r="N51" s="1819"/>
      <c r="O51" s="1819"/>
      <c r="P51" s="1819"/>
      <c r="Q51" s="1819"/>
      <c r="R51" s="1819"/>
      <c r="S51" s="1819"/>
      <c r="T51" s="1802"/>
      <c r="U51" s="1803"/>
      <c r="V51" s="835"/>
      <c r="Y51" s="437" t="s">
        <v>1668</v>
      </c>
      <c r="Z51" s="437" t="s">
        <v>1669</v>
      </c>
    </row>
    <row r="52" spans="1:26" ht="15.75" customHeight="1">
      <c r="A52" s="1779" t="s">
        <v>1839</v>
      </c>
      <c r="B52" s="1779"/>
      <c r="C52" s="1780" t="s">
        <v>1840</v>
      </c>
      <c r="D52" s="1781"/>
      <c r="E52" s="1781"/>
      <c r="F52" s="1781"/>
      <c r="G52" s="1781"/>
      <c r="H52" s="1781"/>
      <c r="I52" s="1781"/>
      <c r="J52" s="1781"/>
      <c r="K52" s="1781"/>
      <c r="L52" s="1781"/>
      <c r="M52" s="1782" t="str">
        <f>IF(M47&lt;37.5,"法定雇用義務なし",INT(M47*M50/100))</f>
        <v>法定雇用義務なし</v>
      </c>
      <c r="N52" s="1783"/>
      <c r="O52" s="1783"/>
      <c r="P52" s="1783"/>
      <c r="Q52" s="1783"/>
      <c r="R52" s="1783"/>
      <c r="S52" s="1783"/>
      <c r="T52" s="1786" t="str">
        <f>IF(M47&lt;37.5,"37.5人未満("&amp;M47&amp;"人)","人")</f>
        <v>37.5人未満(0人)</v>
      </c>
      <c r="U52" s="1787"/>
      <c r="V52" s="835"/>
      <c r="W52" s="437" t="s">
        <v>1670</v>
      </c>
      <c r="Y52" s="850">
        <v>2.5000000000000001E-2</v>
      </c>
      <c r="Z52" s="850">
        <v>2.7E-2</v>
      </c>
    </row>
    <row r="53" spans="1:26" ht="15.75" customHeight="1">
      <c r="A53" s="1779"/>
      <c r="B53" s="1779"/>
      <c r="C53" s="1790" t="s">
        <v>1841</v>
      </c>
      <c r="D53" s="1791"/>
      <c r="E53" s="1791"/>
      <c r="F53" s="1791"/>
      <c r="G53" s="1791"/>
      <c r="H53" s="1791"/>
      <c r="I53" s="1791"/>
      <c r="J53" s="1791"/>
      <c r="K53" s="1791"/>
      <c r="L53" s="1791"/>
      <c r="M53" s="1784"/>
      <c r="N53" s="1785"/>
      <c r="O53" s="1785"/>
      <c r="P53" s="1785"/>
      <c r="Q53" s="1785"/>
      <c r="R53" s="1785"/>
      <c r="S53" s="1785"/>
      <c r="T53" s="1788"/>
      <c r="U53" s="1789"/>
      <c r="V53" s="841"/>
      <c r="W53" s="437" t="s">
        <v>1671</v>
      </c>
      <c r="Y53" s="851">
        <v>40</v>
      </c>
      <c r="Z53" s="851">
        <v>37.5</v>
      </c>
    </row>
    <row r="54" spans="1:26" ht="15.75" customHeight="1">
      <c r="A54" s="1779" t="s">
        <v>1842</v>
      </c>
      <c r="B54" s="1779"/>
      <c r="C54" s="1792" t="s">
        <v>1843</v>
      </c>
      <c r="D54" s="1793"/>
      <c r="E54" s="1793"/>
      <c r="F54" s="1793"/>
      <c r="G54" s="1793"/>
      <c r="H54" s="1793"/>
      <c r="I54" s="1793"/>
      <c r="J54" s="1793"/>
      <c r="K54" s="1793"/>
      <c r="L54" s="1793"/>
      <c r="M54" s="1796">
        <f>(J21+J22+J23+J28)*2+(J24+J25+J26+J27+J30+J32+N21+N22+N23+N28)*1+(N24+N25+N26+N27+N30+N32+R21+R22+R23+R28+R32)*0.5</f>
        <v>0</v>
      </c>
      <c r="N54" s="1797"/>
      <c r="O54" s="1797"/>
      <c r="P54" s="1797"/>
      <c r="Q54" s="1797"/>
      <c r="R54" s="1797"/>
      <c r="S54" s="1797"/>
      <c r="T54" s="1800" t="s">
        <v>1844</v>
      </c>
      <c r="U54" s="1801"/>
      <c r="V54" s="841"/>
    </row>
    <row r="55" spans="1:26" ht="15.75" customHeight="1">
      <c r="A55" s="1779"/>
      <c r="B55" s="1779"/>
      <c r="C55" s="1794"/>
      <c r="D55" s="1795"/>
      <c r="E55" s="1795"/>
      <c r="F55" s="1795"/>
      <c r="G55" s="1795"/>
      <c r="H55" s="1795"/>
      <c r="I55" s="1795"/>
      <c r="J55" s="1795"/>
      <c r="K55" s="1795"/>
      <c r="L55" s="1795"/>
      <c r="M55" s="1798"/>
      <c r="N55" s="1799"/>
      <c r="O55" s="1799"/>
      <c r="P55" s="1799"/>
      <c r="Q55" s="1799"/>
      <c r="R55" s="1799"/>
      <c r="S55" s="1799"/>
      <c r="T55" s="1802"/>
      <c r="U55" s="1803"/>
      <c r="V55" s="841"/>
    </row>
    <row r="56" spans="1:26" ht="15.75" customHeight="1">
      <c r="A56" s="1767" t="s">
        <v>1845</v>
      </c>
      <c r="B56" s="1768"/>
      <c r="C56" s="1768"/>
      <c r="D56" s="1768"/>
      <c r="E56" s="1768"/>
      <c r="F56" s="1768"/>
      <c r="G56" s="1768"/>
      <c r="H56" s="1768"/>
      <c r="I56" s="1768"/>
      <c r="J56" s="1768"/>
      <c r="K56" s="1768"/>
      <c r="L56" s="1768"/>
      <c r="M56" s="1770" t="str">
        <f>IF(M43=0,"error",IF(M47&lt;37.5,IF(M54&gt;0,"○","×"),IF(M52&lt;M54,"○","×")))</f>
        <v>error</v>
      </c>
      <c r="N56" s="1771"/>
      <c r="O56" s="1774" t="str">
        <f>IF(M56="error","必要事項が未入力です",IF(M47&lt;37.5,IF(M54&gt;0,"法定雇用義務数を超えている","法定雇用義務数を超えていない"),IF(M52&lt;M54,"法定雇用義務数を超えている","法定雇用義務数を超えていない")))</f>
        <v>必要事項が未入力です</v>
      </c>
      <c r="P56" s="1774"/>
      <c r="Q56" s="1774"/>
      <c r="R56" s="1774"/>
      <c r="S56" s="1774"/>
      <c r="T56" s="1774"/>
      <c r="U56" s="1775"/>
      <c r="V56" s="841"/>
    </row>
    <row r="57" spans="1:26" ht="15.75" customHeight="1">
      <c r="A57" s="1769"/>
      <c r="B57" s="1768"/>
      <c r="C57" s="1768"/>
      <c r="D57" s="1768"/>
      <c r="E57" s="1768"/>
      <c r="F57" s="1768"/>
      <c r="G57" s="1768"/>
      <c r="H57" s="1768"/>
      <c r="I57" s="1768"/>
      <c r="J57" s="1768"/>
      <c r="K57" s="1768"/>
      <c r="L57" s="1768"/>
      <c r="M57" s="1772"/>
      <c r="N57" s="1773"/>
      <c r="O57" s="1776"/>
      <c r="P57" s="1776"/>
      <c r="Q57" s="1776"/>
      <c r="R57" s="1776"/>
      <c r="S57" s="1776"/>
      <c r="T57" s="1776"/>
      <c r="U57" s="1777"/>
      <c r="V57" s="841"/>
    </row>
    <row r="58" spans="1:26" ht="15.75" customHeight="1">
      <c r="A58" s="848" t="s">
        <v>108</v>
      </c>
      <c r="B58" s="1778" t="str">
        <f>CONCATENATE("入札公告日前日時点（令和",(YEAR(発注者入力シート!H7)-2018),"年",MONTH(発注者入力シート!H7),"月",DAY(発注者入力シート!H7),"日時点）での状況について記載すること。")</f>
        <v>入札公告日前日時点（令和8年9月24日時点）での状況について記載すること。</v>
      </c>
      <c r="C58" s="1778"/>
      <c r="D58" s="1778"/>
      <c r="E58" s="1778"/>
      <c r="F58" s="1778"/>
      <c r="G58" s="1778"/>
      <c r="H58" s="1778"/>
      <c r="I58" s="1778"/>
      <c r="J58" s="1778"/>
      <c r="K58" s="1778"/>
      <c r="L58" s="1778"/>
      <c r="M58" s="1778"/>
      <c r="N58" s="1778"/>
      <c r="O58" s="1778"/>
      <c r="P58" s="1778"/>
      <c r="Q58" s="1778"/>
      <c r="R58" s="1778"/>
      <c r="S58" s="1778"/>
      <c r="T58" s="1778"/>
      <c r="U58" s="1778"/>
      <c r="V58" s="841"/>
    </row>
    <row r="59" spans="1:26" ht="15.75" customHeight="1">
      <c r="A59" s="848" t="s">
        <v>115</v>
      </c>
      <c r="B59" s="437" t="s">
        <v>1343</v>
      </c>
      <c r="V59" s="841"/>
    </row>
    <row r="60" spans="1:26" ht="15.75" customHeight="1"/>
  </sheetData>
  <mergeCells count="152">
    <mergeCell ref="A1:F1"/>
    <mergeCell ref="A2:E2"/>
    <mergeCell ref="A3:U3"/>
    <mergeCell ref="J20:K20"/>
    <mergeCell ref="L20:M20"/>
    <mergeCell ref="N20:O20"/>
    <mergeCell ref="P20:Q20"/>
    <mergeCell ref="C21:H21"/>
    <mergeCell ref="J21:K21"/>
    <mergeCell ref="L21:M21"/>
    <mergeCell ref="N21:O21"/>
    <mergeCell ref="R21:S21"/>
    <mergeCell ref="T21:U21"/>
    <mergeCell ref="H4:I4"/>
    <mergeCell ref="J4:S4"/>
    <mergeCell ref="H5:I5"/>
    <mergeCell ref="J5:S5"/>
    <mergeCell ref="A19:I20"/>
    <mergeCell ref="J19:M19"/>
    <mergeCell ref="P21:Q21"/>
    <mergeCell ref="B23:B24"/>
    <mergeCell ref="R23:S23"/>
    <mergeCell ref="T23:U23"/>
    <mergeCell ref="R24:S24"/>
    <mergeCell ref="C25:H25"/>
    <mergeCell ref="J25:K25"/>
    <mergeCell ref="L25:M25"/>
    <mergeCell ref="N25:O25"/>
    <mergeCell ref="P25:Q25"/>
    <mergeCell ref="R25:S25"/>
    <mergeCell ref="T25:U25"/>
    <mergeCell ref="C24:H24"/>
    <mergeCell ref="J24:K24"/>
    <mergeCell ref="L24:M24"/>
    <mergeCell ref="N24:O24"/>
    <mergeCell ref="P24:Q24"/>
    <mergeCell ref="C23:H23"/>
    <mergeCell ref="J23:K23"/>
    <mergeCell ref="L23:M23"/>
    <mergeCell ref="N23:O23"/>
    <mergeCell ref="P23:Q23"/>
    <mergeCell ref="C22:H22"/>
    <mergeCell ref="J22:K22"/>
    <mergeCell ref="L22:M22"/>
    <mergeCell ref="N22:O22"/>
    <mergeCell ref="B10:U12"/>
    <mergeCell ref="A13:I17"/>
    <mergeCell ref="J13:M14"/>
    <mergeCell ref="N13:Q14"/>
    <mergeCell ref="R13:U14"/>
    <mergeCell ref="J15:M16"/>
    <mergeCell ref="N15:Q16"/>
    <mergeCell ref="R15:U16"/>
    <mergeCell ref="J17:M17"/>
    <mergeCell ref="N17:Q17"/>
    <mergeCell ref="R17:U17"/>
    <mergeCell ref="R22:S22"/>
    <mergeCell ref="T22:U22"/>
    <mergeCell ref="N19:Q19"/>
    <mergeCell ref="R19:U19"/>
    <mergeCell ref="R20:S20"/>
    <mergeCell ref="T20:U20"/>
    <mergeCell ref="A21:A27"/>
    <mergeCell ref="T24:U24"/>
    <mergeCell ref="P22:Q22"/>
    <mergeCell ref="R26:S26"/>
    <mergeCell ref="T26:U26"/>
    <mergeCell ref="C27:H27"/>
    <mergeCell ref="J27:K27"/>
    <mergeCell ref="L27:M27"/>
    <mergeCell ref="N27:O27"/>
    <mergeCell ref="R27:S27"/>
    <mergeCell ref="T27:U27"/>
    <mergeCell ref="P27:Q27"/>
    <mergeCell ref="C26:H26"/>
    <mergeCell ref="J26:K26"/>
    <mergeCell ref="L26:M26"/>
    <mergeCell ref="N26:O26"/>
    <mergeCell ref="P26:Q26"/>
    <mergeCell ref="A28:A31"/>
    <mergeCell ref="B28:H29"/>
    <mergeCell ref="I28:I29"/>
    <mergeCell ref="J28:K29"/>
    <mergeCell ref="L28:M29"/>
    <mergeCell ref="N28:O29"/>
    <mergeCell ref="P28:Q29"/>
    <mergeCell ref="R28:S29"/>
    <mergeCell ref="T28:U29"/>
    <mergeCell ref="B30:H31"/>
    <mergeCell ref="I30:I31"/>
    <mergeCell ref="J30:K31"/>
    <mergeCell ref="L30:M31"/>
    <mergeCell ref="N30:O31"/>
    <mergeCell ref="P30:Q31"/>
    <mergeCell ref="R30:S31"/>
    <mergeCell ref="T30:U31"/>
    <mergeCell ref="R32:S33"/>
    <mergeCell ref="T32:U33"/>
    <mergeCell ref="B34:H35"/>
    <mergeCell ref="I34:I35"/>
    <mergeCell ref="J34:U35"/>
    <mergeCell ref="A37:B38"/>
    <mergeCell ref="C37:L38"/>
    <mergeCell ref="M37:S38"/>
    <mergeCell ref="T37:U38"/>
    <mergeCell ref="A32:A35"/>
    <mergeCell ref="B32:H33"/>
    <mergeCell ref="I32:I33"/>
    <mergeCell ref="J32:K33"/>
    <mergeCell ref="L32:M33"/>
    <mergeCell ref="N32:O33"/>
    <mergeCell ref="P32:Q33"/>
    <mergeCell ref="T39:U40"/>
    <mergeCell ref="A41:B42"/>
    <mergeCell ref="C41:L42"/>
    <mergeCell ref="M41:S42"/>
    <mergeCell ref="T41:U42"/>
    <mergeCell ref="A43:B44"/>
    <mergeCell ref="M43:S44"/>
    <mergeCell ref="T43:U44"/>
    <mergeCell ref="M45:S46"/>
    <mergeCell ref="T45:U46"/>
    <mergeCell ref="A45:B46"/>
    <mergeCell ref="C45:L46"/>
    <mergeCell ref="C43:L43"/>
    <mergeCell ref="C44:L44"/>
    <mergeCell ref="A39:B40"/>
    <mergeCell ref="C39:L40"/>
    <mergeCell ref="M39:S40"/>
    <mergeCell ref="A54:B55"/>
    <mergeCell ref="C54:L55"/>
    <mergeCell ref="M54:S55"/>
    <mergeCell ref="T54:U55"/>
    <mergeCell ref="A56:L57"/>
    <mergeCell ref="M56:N57"/>
    <mergeCell ref="O56:U57"/>
    <mergeCell ref="B58:U58"/>
    <mergeCell ref="T47:U49"/>
    <mergeCell ref="C49:L49"/>
    <mergeCell ref="A50:B51"/>
    <mergeCell ref="C50:L51"/>
    <mergeCell ref="M50:S51"/>
    <mergeCell ref="T50:U51"/>
    <mergeCell ref="A52:B53"/>
    <mergeCell ref="C52:L52"/>
    <mergeCell ref="M52:S53"/>
    <mergeCell ref="T52:U53"/>
    <mergeCell ref="C53:L53"/>
    <mergeCell ref="C47:L47"/>
    <mergeCell ref="C48:L48"/>
    <mergeCell ref="A47:B49"/>
    <mergeCell ref="M47:S49"/>
  </mergeCells>
  <phoneticPr fontId="2"/>
  <conditionalFormatting sqref="M56:N57">
    <cfRule type="containsText" dxfId="2" priority="2" operator="containsText" text="err">
      <formula>NOT(ISERROR(SEARCH("err",M56)))</formula>
    </cfRule>
  </conditionalFormatting>
  <conditionalFormatting sqref="O56:U57">
    <cfRule type="expression" dxfId="1" priority="1">
      <formula>$M$56="error"</formula>
    </cfRule>
  </conditionalFormatting>
  <printOptions horizontalCentered="1"/>
  <pageMargins left="0.70866141732283472" right="0.70866141732283472" top="0.74803149606299213" bottom="0.55118110236220474" header="0.31496062992125984" footer="0.31496062992125984"/>
  <pageSetup paperSize="9" scale="86" orientation="portrait" blackAndWhite="1" r:id="rId1"/>
  <drawing r:id="rId2"/>
  <legacyDrawing r:id="rId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5">
    <tabColor theme="8"/>
    <pageSetUpPr fitToPage="1"/>
  </sheetPr>
  <dimension ref="A1:T55"/>
  <sheetViews>
    <sheetView tabSelected="1" view="pageBreakPreview" zoomScaleNormal="100" zoomScaleSheetLayoutView="100" workbookViewId="0"/>
  </sheetViews>
  <sheetFormatPr defaultColWidth="9" defaultRowHeight="13"/>
  <cols>
    <col min="1" max="17" width="5.08984375" style="3" customWidth="1"/>
    <col min="18" max="18" width="4.6328125" style="3" customWidth="1"/>
    <col min="19" max="16384" width="9" style="3"/>
  </cols>
  <sheetData>
    <row r="1" spans="1:20" ht="15.75" customHeight="1">
      <c r="A1" s="943" t="str">
        <f>CONCATENATE("（様式-",INDEX(発注者入力シート!$B$36:$G$45,MATCH(発注者入力シート!N14,発注者入力シート!$C$36:$C$45,0),4),"）")</f>
        <v>（様式-１０）</v>
      </c>
      <c r="B1" s="943"/>
      <c r="C1" s="943"/>
      <c r="D1" s="943"/>
      <c r="E1" s="943"/>
      <c r="F1" s="943"/>
      <c r="S1" s="3" t="s">
        <v>429</v>
      </c>
    </row>
    <row r="2" spans="1:20" ht="15.75" customHeight="1">
      <c r="A2" s="943" t="str">
        <f>CONCATENATE("評価項目",INDEX(発注者入力シート!$B$36:$G$45,MATCH(発注者入力シート!N14,発注者入力シート!$C$36:$C$45,0),5),"-",INDEX(発注者入力シート!$B$36:$G$45,MATCH(発注者入力シート!N14,発注者入力シート!$C$36:$C$45,0),6))</f>
        <v>評価項目（３）-②</v>
      </c>
      <c r="B2" s="943"/>
      <c r="C2" s="943"/>
      <c r="D2" s="943"/>
      <c r="E2" s="943"/>
      <c r="S2" s="3" t="s">
        <v>430</v>
      </c>
    </row>
    <row r="3" spans="1:20" ht="15.75" customHeight="1">
      <c r="S3" s="107"/>
      <c r="T3" s="3" t="s">
        <v>441</v>
      </c>
    </row>
    <row r="4" spans="1:20" ht="15.75" customHeight="1">
      <c r="A4" s="1206" t="s">
        <v>1353</v>
      </c>
      <c r="B4" s="1206"/>
      <c r="C4" s="1206"/>
      <c r="D4" s="1206"/>
      <c r="E4" s="1206"/>
      <c r="F4" s="1206"/>
      <c r="G4" s="1206"/>
      <c r="H4" s="1206"/>
      <c r="I4" s="1206"/>
      <c r="J4" s="1206"/>
      <c r="K4" s="1206"/>
      <c r="L4" s="1206"/>
      <c r="M4" s="1206"/>
      <c r="N4" s="1206"/>
      <c r="O4" s="1206"/>
      <c r="P4" s="1206"/>
      <c r="Q4" s="1206"/>
      <c r="R4" s="142"/>
      <c r="S4" s="102"/>
      <c r="T4" s="3" t="s">
        <v>547</v>
      </c>
    </row>
    <row r="5" spans="1:20" ht="15.75" customHeight="1">
      <c r="A5" s="142"/>
      <c r="B5" s="142"/>
      <c r="C5" s="142"/>
      <c r="D5" s="142"/>
      <c r="E5" s="142"/>
      <c r="F5" s="142"/>
      <c r="G5" s="142"/>
      <c r="H5" s="142"/>
      <c r="I5" s="142"/>
      <c r="J5" s="142"/>
      <c r="K5" s="142"/>
      <c r="L5" s="142"/>
      <c r="M5" s="142"/>
      <c r="N5" s="142"/>
      <c r="O5" s="142"/>
      <c r="P5" s="142"/>
      <c r="Q5" s="142"/>
      <c r="R5" s="142"/>
    </row>
    <row r="6" spans="1:20" ht="15.75" customHeight="1">
      <c r="D6" s="1203" t="s">
        <v>725</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S7" s="104"/>
      <c r="T7" s="3" t="s">
        <v>434</v>
      </c>
    </row>
    <row r="8" spans="1:20" ht="15.75" customHeight="1">
      <c r="A8" s="3" t="s">
        <v>1354</v>
      </c>
      <c r="S8" s="105"/>
      <c r="T8" s="3" t="s">
        <v>432</v>
      </c>
    </row>
    <row r="9" spans="1:20" ht="15.75" customHeight="1">
      <c r="A9" s="143"/>
      <c r="B9" s="162"/>
      <c r="C9" s="162"/>
      <c r="D9" s="162"/>
      <c r="E9" s="1902" t="s">
        <v>1853</v>
      </c>
      <c r="F9" s="1903"/>
      <c r="G9" s="1903"/>
      <c r="H9" s="1903"/>
      <c r="I9" s="1903"/>
      <c r="J9" s="1903"/>
      <c r="K9" s="1904"/>
      <c r="L9" s="1902" t="s">
        <v>744</v>
      </c>
      <c r="M9" s="1903"/>
      <c r="N9" s="1903"/>
      <c r="O9" s="1903"/>
      <c r="P9" s="1903"/>
      <c r="Q9" s="1904"/>
      <c r="R9" s="81"/>
    </row>
    <row r="10" spans="1:20" ht="15.75" customHeight="1">
      <c r="A10" s="1251" t="s">
        <v>740</v>
      </c>
      <c r="B10" s="936"/>
      <c r="C10" s="936"/>
      <c r="D10" s="1252"/>
      <c r="E10" s="1905"/>
      <c r="F10" s="1906"/>
      <c r="G10" s="1906"/>
      <c r="H10" s="1906"/>
      <c r="I10" s="1906"/>
      <c r="J10" s="1906"/>
      <c r="K10" s="1907"/>
      <c r="L10" s="1905"/>
      <c r="M10" s="1906"/>
      <c r="N10" s="1906"/>
      <c r="O10" s="1906"/>
      <c r="P10" s="1906"/>
      <c r="Q10" s="1907"/>
      <c r="R10" s="81"/>
      <c r="S10" s="109" t="s">
        <v>435</v>
      </c>
    </row>
    <row r="11" spans="1:20" ht="15.75" customHeight="1">
      <c r="A11" s="1251"/>
      <c r="B11" s="936"/>
      <c r="C11" s="936"/>
      <c r="D11" s="1252"/>
      <c r="E11" s="1905"/>
      <c r="F11" s="1906"/>
      <c r="G11" s="1906"/>
      <c r="H11" s="1906"/>
      <c r="I11" s="1906"/>
      <c r="J11" s="1906"/>
      <c r="K11" s="1907"/>
      <c r="L11" s="1905"/>
      <c r="M11" s="1906"/>
      <c r="N11" s="1906"/>
      <c r="O11" s="1906"/>
      <c r="P11" s="1906"/>
      <c r="Q11" s="1907"/>
      <c r="R11" s="81"/>
      <c r="S11" s="109" t="s">
        <v>436</v>
      </c>
    </row>
    <row r="12" spans="1:20" ht="15.75" customHeight="1">
      <c r="A12" s="145"/>
      <c r="B12" s="81"/>
      <c r="C12" s="81"/>
      <c r="D12" s="81"/>
      <c r="E12" s="1905"/>
      <c r="F12" s="1906"/>
      <c r="G12" s="1906"/>
      <c r="H12" s="1906"/>
      <c r="I12" s="1906"/>
      <c r="J12" s="1906"/>
      <c r="K12" s="1907"/>
      <c r="L12" s="1908"/>
      <c r="M12" s="1909"/>
      <c r="N12" s="1909"/>
      <c r="O12" s="1909"/>
      <c r="P12" s="1909"/>
      <c r="Q12" s="1910"/>
      <c r="R12" s="81"/>
      <c r="S12" s="109" t="s">
        <v>961</v>
      </c>
    </row>
    <row r="13" spans="1:20" ht="15.75" customHeight="1">
      <c r="A13" s="112"/>
      <c r="B13" s="113"/>
      <c r="C13" s="113"/>
      <c r="D13" s="113"/>
      <c r="E13" s="1347"/>
      <c r="F13" s="1569"/>
      <c r="G13" s="1569"/>
      <c r="H13" s="1569"/>
      <c r="I13" s="1569"/>
      <c r="J13" s="1569"/>
      <c r="K13" s="114"/>
      <c r="L13" s="1339"/>
      <c r="M13" s="1340"/>
      <c r="N13" s="1340"/>
      <c r="O13" s="1340"/>
      <c r="P13" s="1340"/>
      <c r="Q13" s="254"/>
      <c r="R13" s="81"/>
      <c r="S13" s="163"/>
    </row>
    <row r="14" spans="1:20" ht="15.75" customHeight="1">
      <c r="A14" s="1251" t="s">
        <v>165</v>
      </c>
      <c r="B14" s="936"/>
      <c r="C14" s="936"/>
      <c r="D14" s="1252"/>
      <c r="E14" s="1892"/>
      <c r="F14" s="1893"/>
      <c r="G14" s="1893"/>
      <c r="H14" s="1893"/>
      <c r="I14" s="1893"/>
      <c r="J14" s="1893"/>
      <c r="K14" s="118"/>
      <c r="L14" s="1894"/>
      <c r="M14" s="1895"/>
      <c r="N14" s="1895"/>
      <c r="O14" s="1895"/>
      <c r="P14" s="1895"/>
      <c r="Q14" s="255"/>
      <c r="S14" s="163"/>
    </row>
    <row r="15" spans="1:20" ht="15.75" customHeight="1">
      <c r="A15" s="1251" t="s">
        <v>745</v>
      </c>
      <c r="B15" s="936"/>
      <c r="C15" s="936"/>
      <c r="D15" s="1252"/>
      <c r="E15" s="1892"/>
      <c r="F15" s="1893"/>
      <c r="G15" s="1893"/>
      <c r="H15" s="1893"/>
      <c r="I15" s="1893"/>
      <c r="J15" s="1893"/>
      <c r="K15" s="118"/>
      <c r="L15" s="1311" t="s">
        <v>746</v>
      </c>
      <c r="M15" s="1311"/>
      <c r="N15" s="1896"/>
      <c r="O15" s="1897"/>
      <c r="P15" s="1898"/>
      <c r="Q15" s="1890" t="s">
        <v>747</v>
      </c>
      <c r="S15" s="163"/>
    </row>
    <row r="16" spans="1:20" ht="15.75" customHeight="1">
      <c r="A16" s="125"/>
      <c r="B16" s="115"/>
      <c r="C16" s="115"/>
      <c r="D16" s="115"/>
      <c r="E16" s="1229"/>
      <c r="F16" s="1227"/>
      <c r="G16" s="1227"/>
      <c r="H16" s="1227"/>
      <c r="I16" s="1227"/>
      <c r="J16" s="1227"/>
      <c r="K16" s="116"/>
      <c r="L16" s="1314"/>
      <c r="M16" s="1314"/>
      <c r="N16" s="1899"/>
      <c r="O16" s="1900"/>
      <c r="P16" s="1901"/>
      <c r="Q16" s="1891"/>
      <c r="S16" s="163"/>
    </row>
    <row r="17" spans="1:19" ht="15.75" customHeight="1">
      <c r="A17" s="145"/>
      <c r="B17" s="81"/>
      <c r="C17" s="81"/>
      <c r="D17" s="81"/>
      <c r="E17" s="1347"/>
      <c r="F17" s="1569"/>
      <c r="G17" s="1569"/>
      <c r="H17" s="1569"/>
      <c r="I17" s="1569"/>
      <c r="J17" s="1569"/>
      <c r="K17" s="114"/>
      <c r="L17" s="1339"/>
      <c r="M17" s="1340"/>
      <c r="N17" s="1340"/>
      <c r="O17" s="1340"/>
      <c r="P17" s="1340"/>
      <c r="Q17" s="254"/>
      <c r="S17" s="163"/>
    </row>
    <row r="18" spans="1:19" ht="15.75" customHeight="1">
      <c r="A18" s="1251" t="s">
        <v>748</v>
      </c>
      <c r="B18" s="936"/>
      <c r="C18" s="936"/>
      <c r="D18" s="1252"/>
      <c r="E18" s="1892"/>
      <c r="F18" s="1893"/>
      <c r="G18" s="1893"/>
      <c r="H18" s="1893"/>
      <c r="I18" s="1893"/>
      <c r="J18" s="1893"/>
      <c r="K18" s="118"/>
      <c r="L18" s="1894"/>
      <c r="M18" s="1895"/>
      <c r="N18" s="1895"/>
      <c r="O18" s="1895"/>
      <c r="P18" s="1895"/>
      <c r="Q18" s="255"/>
      <c r="S18" s="163"/>
    </row>
    <row r="19" spans="1:19" ht="15.75" customHeight="1">
      <c r="A19" s="1251" t="s">
        <v>749</v>
      </c>
      <c r="B19" s="936"/>
      <c r="C19" s="936"/>
      <c r="D19" s="1252"/>
      <c r="E19" s="1892"/>
      <c r="F19" s="1893"/>
      <c r="G19" s="1893"/>
      <c r="H19" s="1893"/>
      <c r="I19" s="1893"/>
      <c r="J19" s="1893"/>
      <c r="K19" s="118"/>
      <c r="L19" s="1311" t="s">
        <v>746</v>
      </c>
      <c r="M19" s="1311"/>
      <c r="N19" s="1896"/>
      <c r="O19" s="1897"/>
      <c r="P19" s="1898"/>
      <c r="Q19" s="1890" t="s">
        <v>747</v>
      </c>
      <c r="R19" s="161"/>
      <c r="S19" s="163"/>
    </row>
    <row r="20" spans="1:19" ht="15.75" customHeight="1">
      <c r="A20" s="125"/>
      <c r="B20" s="240"/>
      <c r="C20" s="240"/>
      <c r="D20" s="240"/>
      <c r="E20" s="1229"/>
      <c r="F20" s="1227"/>
      <c r="G20" s="1227"/>
      <c r="H20" s="1227"/>
      <c r="I20" s="1227"/>
      <c r="J20" s="1227"/>
      <c r="K20" s="116"/>
      <c r="L20" s="1314"/>
      <c r="M20" s="1314"/>
      <c r="N20" s="1899"/>
      <c r="O20" s="1900"/>
      <c r="P20" s="1901"/>
      <c r="Q20" s="1891"/>
      <c r="R20" s="161"/>
      <c r="S20" s="163"/>
    </row>
    <row r="21" spans="1:19" s="155" customFormat="1">
      <c r="A21" s="155" t="s">
        <v>51</v>
      </c>
    </row>
    <row r="22" spans="1:19" s="155" customFormat="1">
      <c r="A22" s="154" t="s">
        <v>726</v>
      </c>
      <c r="B22" s="1523" t="s">
        <v>1712</v>
      </c>
      <c r="C22" s="1523"/>
      <c r="D22" s="1523"/>
      <c r="E22" s="1523"/>
      <c r="F22" s="1523"/>
      <c r="G22" s="1523"/>
      <c r="H22" s="1523"/>
      <c r="I22" s="1523"/>
      <c r="J22" s="1523"/>
      <c r="K22" s="1523"/>
      <c r="L22" s="1523"/>
      <c r="M22" s="1523"/>
      <c r="N22" s="1523"/>
      <c r="O22" s="1523"/>
      <c r="P22" s="1523"/>
      <c r="Q22" s="1523"/>
    </row>
    <row r="23" spans="1:19" s="155" customFormat="1">
      <c r="B23" s="1523"/>
      <c r="C23" s="1523"/>
      <c r="D23" s="1523"/>
      <c r="E23" s="1523"/>
      <c r="F23" s="1523"/>
      <c r="G23" s="1523"/>
      <c r="H23" s="1523"/>
      <c r="I23" s="1523"/>
      <c r="J23" s="1523"/>
      <c r="K23" s="1523"/>
      <c r="L23" s="1523"/>
      <c r="M23" s="1523"/>
      <c r="N23" s="1523"/>
      <c r="O23" s="1523"/>
      <c r="P23" s="1523"/>
      <c r="Q23" s="1523"/>
    </row>
    <row r="24" spans="1:19" s="155" customFormat="1">
      <c r="B24" s="1523"/>
      <c r="C24" s="1523"/>
      <c r="D24" s="1523"/>
      <c r="E24" s="1523"/>
      <c r="F24" s="1523"/>
      <c r="G24" s="1523"/>
      <c r="H24" s="1523"/>
      <c r="I24" s="1523"/>
      <c r="J24" s="1523"/>
      <c r="K24" s="1523"/>
      <c r="L24" s="1523"/>
      <c r="M24" s="1523"/>
      <c r="N24" s="1523"/>
      <c r="O24" s="1523"/>
      <c r="P24" s="1523"/>
      <c r="Q24" s="1523"/>
    </row>
    <row r="25" spans="1:19" s="155" customFormat="1">
      <c r="B25" s="1523"/>
      <c r="C25" s="1523"/>
      <c r="D25" s="1523"/>
      <c r="E25" s="1523"/>
      <c r="F25" s="1523"/>
      <c r="G25" s="1523"/>
      <c r="H25" s="1523"/>
      <c r="I25" s="1523"/>
      <c r="J25" s="1523"/>
      <c r="K25" s="1523"/>
      <c r="L25" s="1523"/>
      <c r="M25" s="1523"/>
      <c r="N25" s="1523"/>
      <c r="O25" s="1523"/>
      <c r="P25" s="1523"/>
      <c r="Q25" s="1523"/>
    </row>
    <row r="26" spans="1:19" s="155" customFormat="1">
      <c r="A26" s="154" t="s">
        <v>742</v>
      </c>
      <c r="B26" s="1304" t="s">
        <v>1713</v>
      </c>
      <c r="C26" s="1304"/>
      <c r="D26" s="1304"/>
      <c r="E26" s="1304"/>
      <c r="F26" s="1304"/>
      <c r="G26" s="1304"/>
      <c r="H26" s="1304"/>
      <c r="I26" s="1304"/>
      <c r="J26" s="1304"/>
      <c r="K26" s="1304"/>
      <c r="L26" s="1304"/>
      <c r="M26" s="1304"/>
      <c r="N26" s="1304"/>
      <c r="O26" s="1304"/>
      <c r="P26" s="1304"/>
      <c r="Q26" s="1304"/>
    </row>
    <row r="27" spans="1:19" s="155" customFormat="1">
      <c r="A27" s="154"/>
      <c r="B27" s="1304"/>
      <c r="C27" s="1304"/>
      <c r="D27" s="1304"/>
      <c r="E27" s="1304"/>
      <c r="F27" s="1304"/>
      <c r="G27" s="1304"/>
      <c r="H27" s="1304"/>
      <c r="I27" s="1304"/>
      <c r="J27" s="1304"/>
      <c r="K27" s="1304"/>
      <c r="L27" s="1304"/>
      <c r="M27" s="1304"/>
      <c r="N27" s="1304"/>
      <c r="O27" s="1304"/>
      <c r="P27" s="1304"/>
      <c r="Q27" s="1304"/>
    </row>
    <row r="28" spans="1:19" s="155" customFormat="1">
      <c r="A28" s="154" t="s">
        <v>116</v>
      </c>
      <c r="B28" s="155" t="s">
        <v>1771</v>
      </c>
    </row>
    <row r="29" spans="1:19" s="155" customFormat="1">
      <c r="A29" s="154"/>
    </row>
    <row r="30" spans="1:19" s="155" customFormat="1">
      <c r="A30" s="155" t="s">
        <v>52</v>
      </c>
    </row>
    <row r="31" spans="1:19" s="155" customFormat="1">
      <c r="A31" s="154" t="s">
        <v>108</v>
      </c>
      <c r="B31" s="155" t="s">
        <v>1413</v>
      </c>
    </row>
    <row r="32" spans="1:19" s="155" customFormat="1">
      <c r="A32" s="154" t="s">
        <v>109</v>
      </c>
      <c r="B32" s="739" t="s">
        <v>1355</v>
      </c>
    </row>
    <row r="33" spans="1:17" s="155" customFormat="1">
      <c r="A33" s="155" t="s">
        <v>690</v>
      </c>
    </row>
    <row r="34" spans="1:17" s="155" customFormat="1">
      <c r="A34" s="154" t="s">
        <v>108</v>
      </c>
      <c r="B34" s="1571" t="str">
        <f>CONCATENATE("入札公告日前日時点（令和",(YEAR(発注者入力シート!H7)-2018),"年",MONTH(発注者入力シート!H7),"月",DAY(発注者入力シート!H7),"日時点）での状況について記載すること。")</f>
        <v>入札公告日前日時点（令和8年9月24日時点）での状況について記載すること。</v>
      </c>
      <c r="C34" s="1571"/>
      <c r="D34" s="1571"/>
      <c r="E34" s="1571"/>
      <c r="F34" s="1571"/>
      <c r="G34" s="1571"/>
      <c r="H34" s="1571"/>
      <c r="I34" s="1571"/>
      <c r="J34" s="1571"/>
      <c r="K34" s="1571"/>
      <c r="L34" s="1571"/>
      <c r="M34" s="1571"/>
      <c r="N34" s="1571"/>
      <c r="O34" s="1571"/>
      <c r="P34" s="1571"/>
      <c r="Q34" s="1571"/>
    </row>
    <row r="54" spans="2:17" ht="15.75" customHeight="1">
      <c r="B54" s="161"/>
      <c r="C54" s="161"/>
      <c r="D54" s="161"/>
      <c r="E54" s="161"/>
      <c r="F54" s="161"/>
      <c r="G54" s="161"/>
      <c r="H54" s="161"/>
      <c r="I54" s="161"/>
      <c r="J54" s="161"/>
      <c r="K54" s="161"/>
      <c r="L54" s="161"/>
      <c r="M54" s="161"/>
      <c r="N54" s="161"/>
      <c r="O54" s="161"/>
      <c r="P54" s="161"/>
      <c r="Q54" s="161"/>
    </row>
    <row r="55" spans="2:17" ht="15.75" customHeight="1">
      <c r="B55" s="161"/>
      <c r="C55" s="161"/>
      <c r="D55" s="161"/>
      <c r="E55" s="161"/>
      <c r="F55" s="161"/>
      <c r="G55" s="161"/>
      <c r="H55" s="161"/>
      <c r="I55" s="161"/>
      <c r="J55" s="161"/>
      <c r="K55" s="161"/>
      <c r="L55" s="161"/>
      <c r="M55" s="161"/>
      <c r="N55" s="161"/>
      <c r="O55" s="161"/>
      <c r="P55" s="161"/>
      <c r="Q55" s="161"/>
    </row>
  </sheetData>
  <mergeCells count="25">
    <mergeCell ref="N15:P16"/>
    <mergeCell ref="E9:K12"/>
    <mergeCell ref="L9:Q12"/>
    <mergeCell ref="A10:D11"/>
    <mergeCell ref="A1:F1"/>
    <mergeCell ref="A2:E2"/>
    <mergeCell ref="A4:Q4"/>
    <mergeCell ref="D6:E6"/>
    <mergeCell ref="F6:Q6"/>
    <mergeCell ref="B34:Q34"/>
    <mergeCell ref="B22:Q25"/>
    <mergeCell ref="B26:Q27"/>
    <mergeCell ref="Q15:Q16"/>
    <mergeCell ref="E17:J20"/>
    <mergeCell ref="L17:P18"/>
    <mergeCell ref="A18:D18"/>
    <mergeCell ref="A19:D19"/>
    <mergeCell ref="L19:M20"/>
    <mergeCell ref="N19:P20"/>
    <mergeCell ref="Q19:Q20"/>
    <mergeCell ref="E13:J16"/>
    <mergeCell ref="L13:P14"/>
    <mergeCell ref="A14:D14"/>
    <mergeCell ref="A15:D15"/>
    <mergeCell ref="L15:M16"/>
  </mergeCells>
  <phoneticPr fontId="2"/>
  <dataValidations xWindow="1750" yWindow="516" count="1">
    <dataValidation type="list" showInputMessage="1" showErrorMessage="1" sqref="L13:P14 L17:P18 E13:J20" xr:uid="{00000000-0002-0000-32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8"/>
  </sheetPr>
  <dimension ref="B1:M109"/>
  <sheetViews>
    <sheetView tabSelected="1" view="pageBreakPreview" zoomScaleNormal="100" zoomScaleSheetLayoutView="100" workbookViewId="0"/>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303" t="str">
        <f>CONCATENATE("（様式-",INDEX(発注者入力シート!$B$36:$G$45,MATCH(発注者入力シート!N15,発注者入力シート!$C$36:$C$45,0),4),"）")</f>
        <v>（様式-１１）</v>
      </c>
      <c r="C1" s="304"/>
      <c r="D1" s="304"/>
      <c r="E1" s="304"/>
      <c r="F1" s="1911" t="s">
        <v>890</v>
      </c>
      <c r="G1" s="1911"/>
      <c r="H1" s="1911"/>
      <c r="I1" s="1911"/>
      <c r="J1" s="305"/>
      <c r="K1" s="41"/>
      <c r="L1" s="41"/>
      <c r="M1" s="41"/>
    </row>
    <row r="2" spans="2:13" ht="15" customHeight="1">
      <c r="B2" s="303" t="str">
        <f>CONCATENATE("評価項目",INDEX(発注者入力シート!$B$36:$G$45,MATCH(発注者入力シート!N15,発注者入力シート!$C$36:$C$45,0),5),"-",INDEX(発注者入力シート!$B$36:$G$45,MATCH(発注者入力シート!N15,発注者入力シート!$C$36:$C$45,0),6))</f>
        <v>評価項目（３）-②</v>
      </c>
      <c r="C2" s="304"/>
      <c r="D2" s="304"/>
      <c r="E2" s="304"/>
      <c r="F2" s="1912" t="str">
        <f>IF(企業入力シート!C14="","",企業入力シート!C14)</f>
        <v>○○建設</v>
      </c>
      <c r="G2" s="1912"/>
      <c r="H2" s="1912"/>
      <c r="I2" s="1912"/>
      <c r="J2" s="305"/>
      <c r="K2" s="41"/>
      <c r="L2" s="41"/>
      <c r="M2" s="41"/>
    </row>
    <row r="3" spans="2:13" ht="40.5" customHeight="1">
      <c r="B3" s="1963" t="s">
        <v>1833</v>
      </c>
      <c r="C3" s="1964"/>
      <c r="D3" s="1964"/>
      <c r="E3" s="1964"/>
      <c r="F3" s="1964"/>
      <c r="G3" s="1964"/>
      <c r="H3" s="1964"/>
      <c r="I3" s="1964"/>
      <c r="J3" s="305"/>
      <c r="K3" s="305"/>
      <c r="L3" s="41"/>
      <c r="M3" s="41"/>
    </row>
    <row r="4" spans="2:13" ht="18.75" customHeight="1">
      <c r="B4" s="306"/>
      <c r="C4" s="881"/>
      <c r="D4" s="881"/>
      <c r="E4" s="433" t="s">
        <v>1307</v>
      </c>
      <c r="F4" s="1940" t="str">
        <f>IF(企業入力シート!C5="","",企業入力シート!C5)</f>
        <v>○○共同企業体</v>
      </c>
      <c r="G4" s="1940"/>
      <c r="H4" s="1940"/>
      <c r="I4" s="1940"/>
      <c r="J4" s="305"/>
      <c r="K4" s="305"/>
      <c r="L4" s="41"/>
      <c r="M4" s="41"/>
    </row>
    <row r="5" spans="2:13" ht="30" customHeight="1">
      <c r="B5" s="1941" t="s">
        <v>496</v>
      </c>
      <c r="C5" s="1942"/>
      <c r="D5" s="1942"/>
      <c r="E5" s="1942"/>
      <c r="F5" s="1942"/>
      <c r="G5" s="1942"/>
      <c r="H5" s="1942"/>
      <c r="I5" s="1942"/>
      <c r="J5" s="307"/>
      <c r="K5" s="41"/>
      <c r="L5" s="41"/>
      <c r="M5" s="41"/>
    </row>
    <row r="6" spans="2:13" ht="10" customHeight="1">
      <c r="B6" s="1943"/>
      <c r="C6" s="1943"/>
      <c r="D6" s="1943"/>
      <c r="E6" s="1943"/>
      <c r="F6" s="1943"/>
      <c r="G6" s="1943"/>
      <c r="H6" s="1943"/>
      <c r="I6" s="1943"/>
      <c r="J6" s="308"/>
      <c r="K6" s="41"/>
      <c r="L6" s="41"/>
      <c r="M6" s="41"/>
    </row>
    <row r="7" spans="2:13" ht="54" customHeight="1">
      <c r="B7" s="309"/>
      <c r="C7" s="1965" t="s">
        <v>1728</v>
      </c>
      <c r="D7" s="1966"/>
      <c r="E7" s="1966"/>
      <c r="F7" s="1966"/>
      <c r="G7" s="1967"/>
      <c r="H7" s="882"/>
      <c r="I7" s="882"/>
      <c r="J7" s="310"/>
      <c r="K7" s="41"/>
      <c r="L7" s="41"/>
      <c r="M7" s="41"/>
    </row>
    <row r="8" spans="2:13" ht="10" customHeight="1">
      <c r="B8" s="311"/>
      <c r="C8" s="882"/>
      <c r="D8" s="882"/>
      <c r="E8" s="882"/>
      <c r="F8" s="882"/>
      <c r="G8" s="882"/>
      <c r="H8" s="882"/>
      <c r="I8" s="882"/>
      <c r="J8" s="308"/>
      <c r="K8" s="41"/>
      <c r="L8" s="41"/>
      <c r="M8" s="41"/>
    </row>
    <row r="9" spans="2:13">
      <c r="B9" s="883" t="s">
        <v>1401</v>
      </c>
      <c r="C9" s="1956" t="s">
        <v>497</v>
      </c>
      <c r="D9" s="1956"/>
      <c r="E9" s="1956"/>
      <c r="F9" s="1956"/>
      <c r="G9" s="1956"/>
      <c r="H9" s="879"/>
      <c r="I9" s="882"/>
      <c r="J9" s="308"/>
      <c r="K9" s="41"/>
      <c r="L9" s="41"/>
      <c r="M9" s="41"/>
    </row>
    <row r="10" spans="2:13" ht="13.5" customHeight="1">
      <c r="B10" s="884"/>
      <c r="C10" s="882"/>
      <c r="D10" s="1921" t="s">
        <v>494</v>
      </c>
      <c r="E10" s="312" t="s">
        <v>1288</v>
      </c>
      <c r="F10" s="1921" t="s">
        <v>494</v>
      </c>
      <c r="G10" s="1959" t="s">
        <v>1289</v>
      </c>
      <c r="H10" s="313"/>
      <c r="I10" s="882"/>
      <c r="J10" s="308"/>
      <c r="K10" s="41"/>
      <c r="L10" s="41"/>
      <c r="M10" s="41"/>
    </row>
    <row r="11" spans="2:13" ht="13.5" customHeight="1">
      <c r="B11" s="315"/>
      <c r="C11" s="882"/>
      <c r="D11" s="1957"/>
      <c r="E11" s="321" t="s">
        <v>498</v>
      </c>
      <c r="F11" s="1957"/>
      <c r="G11" s="1960"/>
      <c r="H11" s="878"/>
      <c r="I11" s="882"/>
      <c r="J11" s="308"/>
      <c r="K11" s="41"/>
      <c r="L11" s="41"/>
      <c r="M11" s="41"/>
    </row>
    <row r="12" spans="2:13" ht="13.5" customHeight="1">
      <c r="B12" s="315"/>
      <c r="C12" s="882"/>
      <c r="D12" s="1958"/>
      <c r="E12" s="314" t="s">
        <v>495</v>
      </c>
      <c r="F12" s="1958"/>
      <c r="G12" s="1961"/>
      <c r="H12" s="878"/>
      <c r="I12" s="882"/>
      <c r="J12" s="308"/>
      <c r="K12" s="41"/>
      <c r="L12" s="41"/>
      <c r="M12" s="41"/>
    </row>
    <row r="13" spans="2:13" ht="3.75" customHeight="1">
      <c r="B13" s="315"/>
      <c r="C13" s="882"/>
      <c r="D13" s="882"/>
      <c r="E13" s="308"/>
      <c r="F13" s="316"/>
      <c r="G13" s="316"/>
      <c r="H13" s="316"/>
      <c r="I13" s="882"/>
      <c r="J13" s="308"/>
      <c r="K13" s="41"/>
      <c r="L13" s="41"/>
      <c r="M13" s="41"/>
    </row>
    <row r="14" spans="2:13" ht="45" customHeight="1">
      <c r="B14" s="885"/>
      <c r="C14" s="308"/>
      <c r="D14" s="1935" t="s">
        <v>1714</v>
      </c>
      <c r="E14" s="1936"/>
      <c r="F14" s="1936"/>
      <c r="G14" s="1937"/>
      <c r="H14" s="316"/>
      <c r="I14" s="882"/>
      <c r="K14" s="41"/>
      <c r="L14" s="41"/>
      <c r="M14" s="41"/>
    </row>
    <row r="15" spans="2:13" ht="10" customHeight="1">
      <c r="B15" s="886"/>
      <c r="C15" s="887"/>
      <c r="D15" s="887"/>
      <c r="E15" s="887"/>
      <c r="F15" s="887"/>
      <c r="G15" s="887"/>
      <c r="H15" s="887"/>
      <c r="I15" s="882"/>
      <c r="J15" s="308"/>
      <c r="K15" s="41"/>
      <c r="L15" s="41"/>
      <c r="M15" s="41"/>
    </row>
    <row r="16" spans="2:13" ht="27" customHeight="1">
      <c r="B16" s="883" t="s">
        <v>1402</v>
      </c>
      <c r="C16" s="1962" t="s">
        <v>1729</v>
      </c>
      <c r="D16" s="1920"/>
      <c r="E16" s="1920"/>
      <c r="F16" s="1920"/>
      <c r="G16" s="1920"/>
      <c r="H16" s="879"/>
      <c r="I16" s="882"/>
      <c r="K16" s="41"/>
      <c r="L16" s="41"/>
      <c r="M16" s="41"/>
    </row>
    <row r="17" spans="2:13" ht="37.5" customHeight="1">
      <c r="B17" s="885"/>
      <c r="C17" s="882"/>
      <c r="D17" s="1921" t="s">
        <v>494</v>
      </c>
      <c r="E17" s="888" t="s">
        <v>499</v>
      </c>
      <c r="F17" s="1921" t="s">
        <v>494</v>
      </c>
      <c r="G17" s="889" t="s">
        <v>1730</v>
      </c>
      <c r="H17" s="308"/>
      <c r="I17" s="882"/>
      <c r="K17" s="41"/>
      <c r="L17" s="41"/>
      <c r="M17" s="41"/>
    </row>
    <row r="18" spans="2:13" ht="13.5" customHeight="1">
      <c r="B18" s="885"/>
      <c r="C18" s="882"/>
      <c r="D18" s="1922"/>
      <c r="E18" s="314" t="s">
        <v>495</v>
      </c>
      <c r="F18" s="1922"/>
      <c r="G18" s="314" t="s">
        <v>495</v>
      </c>
      <c r="H18" s="308"/>
      <c r="I18" s="882"/>
      <c r="K18" s="41"/>
      <c r="L18" s="41"/>
      <c r="M18" s="41"/>
    </row>
    <row r="19" spans="2:13" ht="37.5" customHeight="1">
      <c r="B19" s="885"/>
      <c r="C19" s="882"/>
      <c r="D19" s="1921" t="s">
        <v>494</v>
      </c>
      <c r="E19" s="889" t="s">
        <v>891</v>
      </c>
      <c r="F19" s="1921" t="s">
        <v>494</v>
      </c>
      <c r="G19" s="889" t="s">
        <v>1290</v>
      </c>
      <c r="H19" s="308"/>
      <c r="I19" s="882"/>
      <c r="K19" s="41"/>
      <c r="L19" s="41"/>
      <c r="M19" s="41"/>
    </row>
    <row r="20" spans="2:13" ht="13.5" customHeight="1">
      <c r="B20" s="885"/>
      <c r="C20" s="882"/>
      <c r="D20" s="1922"/>
      <c r="E20" s="314" t="s">
        <v>495</v>
      </c>
      <c r="F20" s="1922"/>
      <c r="G20" s="314" t="s">
        <v>495</v>
      </c>
      <c r="H20" s="308"/>
      <c r="I20" s="882"/>
      <c r="K20" s="41"/>
      <c r="L20" s="41"/>
      <c r="M20" s="41"/>
    </row>
    <row r="21" spans="2:13" ht="37.5" customHeight="1">
      <c r="B21" s="885"/>
      <c r="C21" s="882"/>
      <c r="D21" s="1921" t="s">
        <v>494</v>
      </c>
      <c r="E21" s="888" t="s">
        <v>1731</v>
      </c>
      <c r="F21" s="1921" t="s">
        <v>494</v>
      </c>
      <c r="G21" s="888" t="s">
        <v>500</v>
      </c>
      <c r="H21" s="308"/>
      <c r="I21" s="882"/>
      <c r="K21" s="41"/>
      <c r="L21" s="41"/>
      <c r="M21" s="41"/>
    </row>
    <row r="22" spans="2:13" ht="13.5" customHeight="1">
      <c r="B22" s="885"/>
      <c r="C22" s="882"/>
      <c r="D22" s="1922"/>
      <c r="E22" s="314" t="s">
        <v>495</v>
      </c>
      <c r="F22" s="1922"/>
      <c r="G22" s="314" t="s">
        <v>495</v>
      </c>
      <c r="H22" s="308"/>
      <c r="I22" s="882"/>
      <c r="K22" s="41"/>
      <c r="L22" s="41"/>
      <c r="M22" s="41"/>
    </row>
    <row r="23" spans="2:13" ht="3.75" customHeight="1">
      <c r="B23" s="315"/>
      <c r="C23" s="882"/>
      <c r="D23" s="882"/>
      <c r="E23" s="308"/>
      <c r="F23" s="316"/>
      <c r="G23" s="316"/>
      <c r="H23" s="316"/>
      <c r="I23" s="882"/>
      <c r="J23" s="308"/>
      <c r="K23" s="41"/>
      <c r="L23" s="41"/>
      <c r="M23" s="41"/>
    </row>
    <row r="24" spans="2:13" ht="37.5" customHeight="1">
      <c r="B24" s="885"/>
      <c r="C24" s="882"/>
      <c r="D24" s="1935" t="s">
        <v>1732</v>
      </c>
      <c r="E24" s="1936"/>
      <c r="F24" s="1936"/>
      <c r="G24" s="1937"/>
      <c r="H24" s="316"/>
      <c r="I24" s="882"/>
      <c r="K24" s="41"/>
      <c r="M24" s="41"/>
    </row>
    <row r="25" spans="2:13" ht="10" customHeight="1">
      <c r="B25" s="885"/>
      <c r="C25" s="882"/>
      <c r="D25" s="317"/>
      <c r="E25" s="319"/>
      <c r="F25" s="319"/>
      <c r="G25" s="319"/>
      <c r="H25" s="316"/>
      <c r="I25" s="882"/>
      <c r="K25" s="41"/>
      <c r="M25" s="41"/>
    </row>
    <row r="26" spans="2:13" ht="13.5" customHeight="1">
      <c r="B26" s="434" t="s">
        <v>1733</v>
      </c>
      <c r="C26" s="1956" t="s">
        <v>1734</v>
      </c>
      <c r="D26" s="1956"/>
      <c r="E26" s="1956"/>
      <c r="F26" s="1956"/>
      <c r="G26" s="1956"/>
      <c r="H26" s="879"/>
      <c r="I26" s="882"/>
      <c r="K26" s="41"/>
    </row>
    <row r="27" spans="2:13" ht="13.5" customHeight="1">
      <c r="B27" s="884"/>
      <c r="C27" s="882"/>
      <c r="D27" s="1921" t="s">
        <v>494</v>
      </c>
      <c r="E27" s="312" t="s">
        <v>1291</v>
      </c>
      <c r="F27" s="1921" t="s">
        <v>494</v>
      </c>
      <c r="G27" s="1959" t="s">
        <v>1289</v>
      </c>
      <c r="H27" s="313"/>
      <c r="I27" s="882"/>
      <c r="K27" s="41"/>
      <c r="L27" s="41"/>
      <c r="M27" s="41"/>
    </row>
    <row r="28" spans="2:13" ht="13.5" customHeight="1">
      <c r="B28" s="318"/>
      <c r="C28" s="882"/>
      <c r="D28" s="1957"/>
      <c r="E28" s="322" t="s">
        <v>1292</v>
      </c>
      <c r="F28" s="1957"/>
      <c r="G28" s="1960"/>
      <c r="H28" s="879"/>
      <c r="I28" s="882"/>
      <c r="K28" s="41"/>
      <c r="L28" s="41"/>
      <c r="M28" s="41"/>
    </row>
    <row r="29" spans="2:13" ht="13.5" customHeight="1">
      <c r="B29" s="315"/>
      <c r="C29" s="882"/>
      <c r="D29" s="1958"/>
      <c r="E29" s="314" t="s">
        <v>495</v>
      </c>
      <c r="F29" s="1958"/>
      <c r="G29" s="1961"/>
      <c r="H29" s="878"/>
      <c r="I29" s="882"/>
      <c r="J29" s="308"/>
      <c r="K29" s="41"/>
      <c r="L29" s="41"/>
      <c r="M29" s="41"/>
    </row>
    <row r="30" spans="2:13" ht="3.75" customHeight="1">
      <c r="B30" s="315"/>
      <c r="C30" s="882"/>
      <c r="D30" s="882"/>
      <c r="E30" s="308"/>
      <c r="F30" s="316"/>
      <c r="G30" s="316"/>
      <c r="H30" s="316"/>
      <c r="I30" s="882"/>
      <c r="J30" s="308"/>
      <c r="K30" s="41"/>
      <c r="L30" s="41"/>
      <c r="M30" s="41"/>
    </row>
    <row r="31" spans="2:13" ht="39" customHeight="1">
      <c r="B31" s="884"/>
      <c r="C31" s="882"/>
      <c r="D31" s="1935" t="s">
        <v>1735</v>
      </c>
      <c r="E31" s="1936"/>
      <c r="F31" s="1936"/>
      <c r="G31" s="1937"/>
      <c r="H31" s="316"/>
      <c r="I31" s="882"/>
      <c r="K31" s="41"/>
      <c r="L31" s="41"/>
      <c r="M31" s="41"/>
    </row>
    <row r="32" spans="2:13" ht="10" customHeight="1">
      <c r="B32" s="890"/>
      <c r="C32" s="882"/>
      <c r="D32" s="882"/>
      <c r="E32" s="882"/>
      <c r="F32" s="882"/>
      <c r="G32" s="324"/>
      <c r="H32" s="324"/>
      <c r="I32" s="882"/>
      <c r="K32" s="41"/>
      <c r="L32" s="41"/>
      <c r="M32" s="41"/>
    </row>
    <row r="33" spans="2:13" ht="33" customHeight="1">
      <c r="B33" s="434" t="s">
        <v>1736</v>
      </c>
      <c r="C33" s="1920" t="s">
        <v>1737</v>
      </c>
      <c r="D33" s="1920"/>
      <c r="E33" s="1920"/>
      <c r="F33" s="1920"/>
      <c r="G33" s="1920"/>
      <c r="H33" s="879"/>
      <c r="I33" s="882"/>
      <c r="K33" s="41"/>
      <c r="L33" s="41"/>
      <c r="M33" s="41"/>
    </row>
    <row r="34" spans="2:13" ht="27" customHeight="1">
      <c r="B34" s="890"/>
      <c r="C34" s="882"/>
      <c r="D34" s="1921" t="s">
        <v>494</v>
      </c>
      <c r="E34" s="891" t="s">
        <v>1293</v>
      </c>
      <c r="F34" s="1921" t="s">
        <v>494</v>
      </c>
      <c r="G34" s="891" t="s">
        <v>1738</v>
      </c>
      <c r="H34" s="308"/>
      <c r="I34" s="882"/>
      <c r="K34" s="41"/>
      <c r="L34" s="41"/>
      <c r="M34" s="41"/>
    </row>
    <row r="35" spans="2:13" ht="13.5" customHeight="1">
      <c r="B35" s="885"/>
      <c r="C35" s="882"/>
      <c r="D35" s="1922"/>
      <c r="E35" s="314" t="s">
        <v>495</v>
      </c>
      <c r="F35" s="1922"/>
      <c r="G35" s="314" t="s">
        <v>495</v>
      </c>
      <c r="H35" s="308"/>
      <c r="I35" s="882"/>
      <c r="K35" s="41"/>
      <c r="L35" s="41"/>
      <c r="M35" s="41"/>
    </row>
    <row r="36" spans="2:13" ht="27" customHeight="1">
      <c r="B36" s="890"/>
      <c r="C36" s="882"/>
      <c r="D36" s="1952" t="s">
        <v>494</v>
      </c>
      <c r="E36" s="891" t="s">
        <v>1739</v>
      </c>
      <c r="F36" s="882"/>
      <c r="G36" s="882"/>
      <c r="H36" s="308"/>
      <c r="I36" s="882"/>
      <c r="K36" s="41"/>
      <c r="L36" s="41"/>
      <c r="M36" s="41"/>
    </row>
    <row r="37" spans="2:13" ht="13.5" customHeight="1">
      <c r="B37" s="885"/>
      <c r="C37" s="882"/>
      <c r="D37" s="1922"/>
      <c r="E37" s="314" t="s">
        <v>495</v>
      </c>
      <c r="F37" s="882"/>
      <c r="G37" s="882"/>
      <c r="H37" s="308"/>
      <c r="I37" s="882"/>
      <c r="K37" s="41"/>
      <c r="L37" s="41"/>
      <c r="M37" s="41"/>
    </row>
    <row r="38" spans="2:13" ht="22.5" customHeight="1">
      <c r="B38" s="885"/>
      <c r="C38" s="882"/>
      <c r="D38" s="1952" t="s">
        <v>494</v>
      </c>
      <c r="E38" s="1953" t="s">
        <v>1740</v>
      </c>
      <c r="F38" s="1954"/>
      <c r="G38" s="1955"/>
      <c r="H38" s="308"/>
      <c r="I38" s="882"/>
      <c r="K38" s="41"/>
      <c r="L38" s="41"/>
      <c r="M38" s="41"/>
    </row>
    <row r="39" spans="2:13" ht="13.5" customHeight="1">
      <c r="B39" s="885"/>
      <c r="C39" s="882"/>
      <c r="D39" s="1922"/>
      <c r="E39" s="432" t="s">
        <v>495</v>
      </c>
      <c r="F39" s="325"/>
      <c r="G39" s="314"/>
      <c r="H39" s="308"/>
      <c r="I39" s="882"/>
      <c r="K39" s="41"/>
      <c r="L39" s="41"/>
      <c r="M39" s="41"/>
    </row>
    <row r="40" spans="2:13" ht="10" customHeight="1">
      <c r="B40" s="886"/>
      <c r="C40" s="882"/>
      <c r="D40" s="882"/>
      <c r="E40" s="882"/>
      <c r="F40" s="882"/>
      <c r="G40" s="882"/>
      <c r="H40" s="882"/>
      <c r="I40" s="882"/>
      <c r="K40" s="41"/>
      <c r="L40" s="41"/>
      <c r="M40" s="41"/>
    </row>
    <row r="41" spans="2:13" ht="27" customHeight="1">
      <c r="B41" s="434" t="s">
        <v>1403</v>
      </c>
      <c r="C41" s="1920" t="s">
        <v>1404</v>
      </c>
      <c r="D41" s="1920"/>
      <c r="E41" s="1920"/>
      <c r="F41" s="1920"/>
      <c r="G41" s="1920"/>
      <c r="H41" s="880"/>
      <c r="I41" s="882"/>
      <c r="K41" s="41"/>
      <c r="L41" s="41"/>
      <c r="M41" s="41"/>
    </row>
    <row r="42" spans="2:13" ht="27" customHeight="1">
      <c r="B42" s="892"/>
      <c r="C42" s="893"/>
      <c r="D42" s="1944" t="s">
        <v>494</v>
      </c>
      <c r="E42" s="1946" t="s">
        <v>1294</v>
      </c>
      <c r="F42" s="1946"/>
      <c r="G42" s="1947"/>
      <c r="H42" s="308"/>
      <c r="I42" s="882"/>
      <c r="K42" s="41"/>
      <c r="L42" s="41"/>
      <c r="M42" s="41"/>
    </row>
    <row r="43" spans="2:13" ht="13.5" customHeight="1">
      <c r="B43" s="894"/>
      <c r="C43" s="893"/>
      <c r="D43" s="1945"/>
      <c r="E43" s="1948" t="s">
        <v>495</v>
      </c>
      <c r="F43" s="1948"/>
      <c r="G43" s="1949"/>
      <c r="H43" s="308"/>
      <c r="I43" s="882"/>
      <c r="K43" s="41"/>
      <c r="L43" s="41"/>
      <c r="M43" s="41"/>
    </row>
    <row r="44" spans="2:13" ht="31.5" customHeight="1">
      <c r="B44" s="892"/>
      <c r="C44" s="893"/>
      <c r="D44" s="1944" t="s">
        <v>494</v>
      </c>
      <c r="E44" s="1946" t="s">
        <v>1295</v>
      </c>
      <c r="F44" s="1946"/>
      <c r="G44" s="1947"/>
      <c r="H44" s="308"/>
      <c r="I44" s="882"/>
      <c r="K44" s="41"/>
      <c r="L44" s="41"/>
      <c r="M44" s="41"/>
    </row>
    <row r="45" spans="2:13" ht="13.5" customHeight="1">
      <c r="B45" s="894"/>
      <c r="C45" s="893"/>
      <c r="D45" s="1945"/>
      <c r="E45" s="1948" t="s">
        <v>495</v>
      </c>
      <c r="F45" s="1948"/>
      <c r="G45" s="1949"/>
      <c r="H45" s="308"/>
      <c r="I45" s="882"/>
      <c r="K45" s="41"/>
      <c r="L45" s="41"/>
      <c r="M45" s="41"/>
    </row>
    <row r="46" spans="2:13" ht="31.5" customHeight="1">
      <c r="B46" s="892"/>
      <c r="C46" s="893"/>
      <c r="D46" s="1944" t="s">
        <v>494</v>
      </c>
      <c r="E46" s="1946" t="s">
        <v>1296</v>
      </c>
      <c r="F46" s="1946"/>
      <c r="G46" s="1947"/>
      <c r="H46" s="308"/>
      <c r="I46" s="882"/>
      <c r="K46" s="41"/>
      <c r="L46" s="41"/>
      <c r="M46" s="41"/>
    </row>
    <row r="47" spans="2:13" ht="13.5" customHeight="1">
      <c r="B47" s="894"/>
      <c r="C47" s="893"/>
      <c r="D47" s="1945"/>
      <c r="E47" s="1948" t="s">
        <v>495</v>
      </c>
      <c r="F47" s="1948"/>
      <c r="G47" s="1949"/>
      <c r="H47" s="308"/>
      <c r="I47" s="882"/>
      <c r="K47" s="41"/>
      <c r="L47" s="41"/>
      <c r="M47" s="41"/>
    </row>
    <row r="48" spans="2:13" ht="31.5" customHeight="1">
      <c r="B48" s="894"/>
      <c r="C48" s="893"/>
      <c r="D48" s="1944" t="s">
        <v>494</v>
      </c>
      <c r="E48" s="1946" t="s">
        <v>1297</v>
      </c>
      <c r="F48" s="1946"/>
      <c r="G48" s="1947"/>
      <c r="H48" s="308"/>
      <c r="I48" s="882"/>
      <c r="K48" s="41"/>
      <c r="L48" s="41"/>
      <c r="M48" s="41"/>
    </row>
    <row r="49" spans="2:13" ht="13.5" customHeight="1">
      <c r="B49" s="894"/>
      <c r="C49" s="893"/>
      <c r="D49" s="1945"/>
      <c r="E49" s="1948" t="s">
        <v>495</v>
      </c>
      <c r="F49" s="1948"/>
      <c r="G49" s="1949"/>
      <c r="H49" s="308"/>
      <c r="I49" s="882"/>
      <c r="K49" s="41"/>
      <c r="L49" s="41"/>
      <c r="M49" s="41"/>
    </row>
    <row r="50" spans="2:13" ht="10" customHeight="1">
      <c r="B50" s="886"/>
      <c r="C50" s="882"/>
      <c r="D50" s="882"/>
      <c r="E50" s="882"/>
      <c r="F50" s="882"/>
      <c r="G50" s="882"/>
      <c r="H50" s="882"/>
      <c r="I50" s="882"/>
      <c r="K50" s="41"/>
      <c r="L50" s="41"/>
      <c r="M50" s="41"/>
    </row>
    <row r="51" spans="2:13" ht="19">
      <c r="B51" s="1938" t="str">
        <f>$B$1&amp;" "&amp;$B$2</f>
        <v>（様式-１１） 評価項目（３）-②</v>
      </c>
      <c r="C51" s="1939"/>
      <c r="D51" s="1939"/>
      <c r="E51" s="1939"/>
      <c r="F51" s="1940" t="str">
        <f>IF(F2="","",F2)</f>
        <v>○○建設</v>
      </c>
      <c r="G51" s="1940"/>
      <c r="H51" s="1940"/>
      <c r="I51" s="1940"/>
      <c r="J51" s="305"/>
      <c r="K51" s="41"/>
      <c r="L51" s="41"/>
      <c r="M51" s="41"/>
    </row>
    <row r="52" spans="2:13" ht="30" customHeight="1">
      <c r="B52" s="1941" t="s">
        <v>501</v>
      </c>
      <c r="C52" s="1942"/>
      <c r="D52" s="1942"/>
      <c r="E52" s="1942"/>
      <c r="F52" s="1942"/>
      <c r="G52" s="1942"/>
      <c r="H52" s="1942"/>
      <c r="I52" s="1942"/>
      <c r="J52" s="307"/>
      <c r="K52" s="41"/>
      <c r="L52" s="41"/>
      <c r="M52" s="41"/>
    </row>
    <row r="53" spans="2:13" ht="10" customHeight="1">
      <c r="B53" s="1943"/>
      <c r="C53" s="1943"/>
      <c r="D53" s="1943"/>
      <c r="E53" s="1943"/>
      <c r="F53" s="1943"/>
      <c r="G53" s="1943"/>
      <c r="H53" s="1943"/>
      <c r="I53" s="1943"/>
      <c r="K53" s="41"/>
      <c r="L53" s="41"/>
      <c r="M53" s="41"/>
    </row>
    <row r="54" spans="2:13" ht="29.15" customHeight="1">
      <c r="B54" s="434" t="s">
        <v>1741</v>
      </c>
      <c r="C54" s="1950" t="s">
        <v>1757</v>
      </c>
      <c r="D54" s="1951"/>
      <c r="E54" s="1951"/>
      <c r="F54" s="1951"/>
      <c r="G54" s="1951"/>
      <c r="H54" s="880"/>
      <c r="I54" s="882"/>
      <c r="K54" s="41"/>
      <c r="L54" s="41"/>
      <c r="M54" s="41"/>
    </row>
    <row r="55" spans="2:13" ht="27" customHeight="1">
      <c r="B55" s="890"/>
      <c r="C55" s="882"/>
      <c r="D55" s="1952" t="s">
        <v>494</v>
      </c>
      <c r="E55" s="889" t="s">
        <v>1298</v>
      </c>
      <c r="F55" s="1921" t="s">
        <v>494</v>
      </c>
      <c r="G55" s="889" t="s">
        <v>1730</v>
      </c>
      <c r="H55" s="308"/>
      <c r="I55" s="882"/>
      <c r="K55" s="41"/>
      <c r="L55" s="41"/>
      <c r="M55" s="41"/>
    </row>
    <row r="56" spans="2:13" ht="13.5" customHeight="1">
      <c r="B56" s="885"/>
      <c r="C56" s="882"/>
      <c r="D56" s="1922"/>
      <c r="E56" s="314" t="s">
        <v>495</v>
      </c>
      <c r="F56" s="1922"/>
      <c r="G56" s="314" t="s">
        <v>495</v>
      </c>
      <c r="H56" s="308"/>
      <c r="I56" s="882"/>
      <c r="K56" s="41"/>
      <c r="L56" s="41"/>
      <c r="M56" s="41"/>
    </row>
    <row r="57" spans="2:13" ht="31.5" customHeight="1">
      <c r="B57" s="890"/>
      <c r="C57" s="882"/>
      <c r="D57" s="1952" t="s">
        <v>494</v>
      </c>
      <c r="E57" s="889" t="s">
        <v>891</v>
      </c>
      <c r="F57" s="1921" t="s">
        <v>494</v>
      </c>
      <c r="G57" s="889" t="s">
        <v>1290</v>
      </c>
      <c r="H57" s="308"/>
      <c r="I57" s="882"/>
      <c r="K57" s="41"/>
      <c r="L57" s="41"/>
      <c r="M57" s="41"/>
    </row>
    <row r="58" spans="2:13" ht="13.5" customHeight="1">
      <c r="B58" s="885"/>
      <c r="C58" s="882"/>
      <c r="D58" s="1922"/>
      <c r="E58" s="314" t="s">
        <v>495</v>
      </c>
      <c r="F58" s="1922"/>
      <c r="G58" s="314" t="s">
        <v>495</v>
      </c>
      <c r="H58" s="308"/>
      <c r="I58" s="882"/>
      <c r="K58" s="41"/>
      <c r="L58" s="41"/>
      <c r="M58" s="41"/>
    </row>
    <row r="59" spans="2:13" ht="31.5" customHeight="1">
      <c r="B59" s="890"/>
      <c r="C59" s="882"/>
      <c r="D59" s="1952" t="s">
        <v>494</v>
      </c>
      <c r="E59" s="889" t="s">
        <v>1299</v>
      </c>
      <c r="F59" s="1921" t="s">
        <v>494</v>
      </c>
      <c r="G59" s="888" t="s">
        <v>1742</v>
      </c>
      <c r="H59" s="308"/>
      <c r="I59" s="882"/>
      <c r="K59" s="41"/>
      <c r="L59" s="41"/>
      <c r="M59" s="41"/>
    </row>
    <row r="60" spans="2:13" ht="13.5" customHeight="1">
      <c r="B60" s="885"/>
      <c r="C60" s="882"/>
      <c r="D60" s="1922"/>
      <c r="E60" s="314" t="s">
        <v>495</v>
      </c>
      <c r="F60" s="1922"/>
      <c r="G60" s="314" t="s">
        <v>495</v>
      </c>
      <c r="H60" s="308"/>
      <c r="I60" s="882"/>
      <c r="K60" s="41"/>
      <c r="L60" s="41"/>
      <c r="M60" s="41"/>
    </row>
    <row r="61" spans="2:13" ht="31.5" customHeight="1">
      <c r="B61" s="885"/>
      <c r="C61" s="882"/>
      <c r="D61" s="1952" t="s">
        <v>494</v>
      </c>
      <c r="E61" s="914" t="s">
        <v>1758</v>
      </c>
      <c r="F61" s="887"/>
      <c r="G61" s="887"/>
      <c r="H61" s="308"/>
      <c r="I61" s="882"/>
      <c r="K61" s="41"/>
      <c r="L61" s="41"/>
      <c r="M61" s="41"/>
    </row>
    <row r="62" spans="2:13" ht="13.5" customHeight="1">
      <c r="B62" s="885"/>
      <c r="C62" s="882"/>
      <c r="D62" s="1922"/>
      <c r="E62" s="314" t="s">
        <v>495</v>
      </c>
      <c r="F62" s="327"/>
      <c r="G62" s="328"/>
      <c r="H62" s="308"/>
      <c r="I62" s="882"/>
      <c r="K62" s="41"/>
      <c r="L62" s="41"/>
      <c r="M62" s="41"/>
    </row>
    <row r="63" spans="2:13" ht="13.5" customHeight="1">
      <c r="B63" s="885"/>
      <c r="C63" s="882"/>
      <c r="D63" s="895"/>
      <c r="E63" s="895"/>
      <c r="F63" s="327"/>
      <c r="G63" s="328"/>
      <c r="H63" s="308"/>
      <c r="I63" s="882"/>
      <c r="K63" s="41"/>
      <c r="L63" s="41"/>
      <c r="M63" s="41"/>
    </row>
    <row r="64" spans="2:13" ht="13.5" customHeight="1">
      <c r="B64" s="434" t="s">
        <v>1405</v>
      </c>
      <c r="C64" s="1920" t="s">
        <v>1743</v>
      </c>
      <c r="D64" s="1920"/>
      <c r="E64" s="1920"/>
      <c r="F64" s="1920"/>
      <c r="G64" s="1920"/>
      <c r="H64" s="879"/>
      <c r="I64" s="882"/>
      <c r="K64" s="41"/>
      <c r="L64" s="41"/>
      <c r="M64" s="41"/>
    </row>
    <row r="65" spans="2:13" ht="27" customHeight="1">
      <c r="B65" s="890"/>
      <c r="C65" s="882"/>
      <c r="D65" s="1921" t="s">
        <v>494</v>
      </c>
      <c r="E65" s="889" t="s">
        <v>1744</v>
      </c>
      <c r="F65" s="1921" t="s">
        <v>494</v>
      </c>
      <c r="G65" s="889" t="s">
        <v>1745</v>
      </c>
      <c r="H65" s="308"/>
      <c r="I65" s="882"/>
      <c r="K65" s="41"/>
      <c r="L65" s="41"/>
      <c r="M65" s="41"/>
    </row>
    <row r="66" spans="2:13" ht="13.5" customHeight="1">
      <c r="B66" s="885"/>
      <c r="C66" s="882"/>
      <c r="D66" s="1922"/>
      <c r="E66" s="314" t="s">
        <v>495</v>
      </c>
      <c r="F66" s="1922"/>
      <c r="G66" s="314" t="s">
        <v>495</v>
      </c>
      <c r="H66" s="308"/>
      <c r="I66" s="882"/>
      <c r="K66" s="41"/>
      <c r="L66" s="41"/>
      <c r="M66" s="41"/>
    </row>
    <row r="67" spans="2:13" ht="10" customHeight="1">
      <c r="B67" s="885"/>
      <c r="C67" s="308"/>
      <c r="D67" s="882"/>
      <c r="E67" s="882"/>
      <c r="F67" s="882"/>
      <c r="G67" s="882"/>
      <c r="H67" s="882"/>
      <c r="I67" s="882"/>
      <c r="K67" s="41"/>
      <c r="L67" s="41"/>
      <c r="M67" s="41"/>
    </row>
    <row r="68" spans="2:13" ht="13.5" customHeight="1">
      <c r="B68" s="434" t="s">
        <v>1406</v>
      </c>
      <c r="C68" s="1920" t="s">
        <v>1746</v>
      </c>
      <c r="D68" s="1920"/>
      <c r="E68" s="1920"/>
      <c r="F68" s="1920"/>
      <c r="G68" s="1920"/>
      <c r="H68" s="879"/>
      <c r="I68" s="882"/>
      <c r="K68" s="41"/>
      <c r="L68" s="41"/>
      <c r="M68" s="41"/>
    </row>
    <row r="69" spans="2:13" ht="27" customHeight="1">
      <c r="B69" s="884"/>
      <c r="C69" s="882"/>
      <c r="D69" s="1921" t="s">
        <v>494</v>
      </c>
      <c r="E69" s="896" t="s">
        <v>502</v>
      </c>
      <c r="F69" s="1921" t="s">
        <v>494</v>
      </c>
      <c r="G69" s="860" t="s">
        <v>1691</v>
      </c>
      <c r="H69" s="313"/>
      <c r="I69" s="882"/>
      <c r="K69" s="41"/>
      <c r="L69" s="41"/>
      <c r="M69" s="41"/>
    </row>
    <row r="70" spans="2:13" ht="13.5" customHeight="1">
      <c r="B70" s="885"/>
      <c r="C70" s="882"/>
      <c r="D70" s="1922"/>
      <c r="E70" s="314" t="s">
        <v>495</v>
      </c>
      <c r="F70" s="1922"/>
      <c r="G70" s="314" t="s">
        <v>495</v>
      </c>
      <c r="H70" s="308"/>
      <c r="I70" s="882"/>
      <c r="K70" s="41"/>
      <c r="L70" s="41"/>
      <c r="M70" s="41"/>
    </row>
    <row r="71" spans="2:13" ht="10" customHeight="1">
      <c r="B71" s="885"/>
      <c r="C71" s="308"/>
      <c r="D71" s="882"/>
      <c r="E71" s="882"/>
      <c r="F71" s="882"/>
      <c r="G71" s="882"/>
      <c r="H71" s="882"/>
      <c r="I71" s="882"/>
      <c r="K71" s="41"/>
      <c r="L71" s="41"/>
      <c r="M71" s="41"/>
    </row>
    <row r="72" spans="2:13">
      <c r="B72" s="435" t="s">
        <v>1747</v>
      </c>
      <c r="C72" s="1920" t="s">
        <v>1300</v>
      </c>
      <c r="D72" s="1920"/>
      <c r="E72" s="1920"/>
      <c r="F72" s="1920"/>
      <c r="G72" s="1920"/>
      <c r="H72" s="879"/>
      <c r="I72" s="882"/>
      <c r="K72" s="41"/>
      <c r="L72" s="41"/>
      <c r="M72" s="41"/>
    </row>
    <row r="73" spans="2:13" ht="20.149999999999999" customHeight="1">
      <c r="B73" s="897"/>
      <c r="C73" s="898"/>
      <c r="D73" s="1921" t="s">
        <v>494</v>
      </c>
      <c r="E73" s="899" t="s">
        <v>1288</v>
      </c>
      <c r="F73" s="900" t="s">
        <v>494</v>
      </c>
      <c r="G73" s="901" t="s">
        <v>1301</v>
      </c>
      <c r="H73" s="313"/>
      <c r="I73" s="882"/>
      <c r="K73" s="41"/>
      <c r="L73" s="41"/>
      <c r="M73" s="41"/>
    </row>
    <row r="74" spans="2:13" ht="13.5" customHeight="1">
      <c r="B74" s="897"/>
      <c r="C74" s="898"/>
      <c r="D74" s="1923"/>
      <c r="E74" s="902" t="s">
        <v>503</v>
      </c>
      <c r="F74" s="902"/>
      <c r="G74" s="903"/>
      <c r="H74" s="324"/>
      <c r="I74" s="882"/>
      <c r="K74" s="41"/>
      <c r="L74" s="41"/>
      <c r="M74" s="41"/>
    </row>
    <row r="75" spans="2:13" ht="13.5" customHeight="1">
      <c r="B75" s="904"/>
      <c r="C75" s="898"/>
      <c r="D75" s="1924"/>
      <c r="E75" s="1925" t="s">
        <v>495</v>
      </c>
      <c r="F75" s="1926"/>
      <c r="G75" s="1927"/>
      <c r="H75" s="308"/>
      <c r="I75" s="882"/>
      <c r="K75" s="41"/>
      <c r="L75" s="41"/>
      <c r="M75" s="41"/>
    </row>
    <row r="76" spans="2:13" ht="10" customHeight="1">
      <c r="B76" s="897"/>
      <c r="C76" s="905"/>
      <c r="D76" s="905"/>
      <c r="E76" s="905"/>
      <c r="F76" s="905"/>
      <c r="G76" s="905"/>
      <c r="H76" s="887"/>
      <c r="I76" s="882"/>
      <c r="K76" s="41"/>
      <c r="L76" s="41"/>
      <c r="M76" s="41"/>
    </row>
    <row r="77" spans="2:13" ht="13.5" customHeight="1">
      <c r="B77" s="435" t="s">
        <v>1748</v>
      </c>
      <c r="C77" s="1920" t="s">
        <v>1302</v>
      </c>
      <c r="D77" s="1920"/>
      <c r="E77" s="1920"/>
      <c r="F77" s="1920"/>
      <c r="G77" s="1920"/>
      <c r="H77" s="879"/>
      <c r="I77" s="329"/>
      <c r="J77" s="330"/>
      <c r="K77" s="41"/>
      <c r="L77" s="41"/>
      <c r="M77" s="41"/>
    </row>
    <row r="78" spans="2:13" ht="20.149999999999999" customHeight="1">
      <c r="B78" s="906"/>
      <c r="C78" s="898"/>
      <c r="D78" s="1921" t="s">
        <v>494</v>
      </c>
      <c r="E78" s="899" t="s">
        <v>1288</v>
      </c>
      <c r="F78" s="900" t="s">
        <v>494</v>
      </c>
      <c r="G78" s="901" t="s">
        <v>1301</v>
      </c>
      <c r="H78" s="313"/>
      <c r="I78" s="882"/>
      <c r="K78" s="41"/>
      <c r="L78" s="41"/>
      <c r="M78" s="41"/>
    </row>
    <row r="79" spans="2:13" ht="13.5" customHeight="1">
      <c r="B79" s="906"/>
      <c r="C79" s="898"/>
      <c r="D79" s="1923"/>
      <c r="E79" s="902" t="s">
        <v>503</v>
      </c>
      <c r="F79" s="902"/>
      <c r="G79" s="903"/>
      <c r="H79" s="324"/>
      <c r="I79" s="329"/>
      <c r="J79" s="330"/>
      <c r="K79" s="41"/>
      <c r="L79" s="41"/>
      <c r="M79" s="41"/>
    </row>
    <row r="80" spans="2:13" ht="13.5" customHeight="1">
      <c r="B80" s="904"/>
      <c r="C80" s="898"/>
      <c r="D80" s="1924"/>
      <c r="E80" s="1925" t="s">
        <v>495</v>
      </c>
      <c r="F80" s="1926"/>
      <c r="G80" s="1927"/>
      <c r="H80" s="308"/>
      <c r="I80" s="882"/>
      <c r="K80" s="41"/>
      <c r="L80" s="41"/>
      <c r="M80" s="41"/>
    </row>
    <row r="81" spans="2:13" ht="10" customHeight="1">
      <c r="B81" s="897"/>
      <c r="C81" s="905"/>
      <c r="D81" s="905"/>
      <c r="E81" s="905"/>
      <c r="F81" s="905"/>
      <c r="G81" s="905"/>
      <c r="H81" s="887"/>
      <c r="I81" s="882"/>
      <c r="K81" s="41"/>
      <c r="L81" s="41"/>
      <c r="M81" s="41"/>
    </row>
    <row r="82" spans="2:13" ht="13.5" customHeight="1">
      <c r="B82" s="435" t="s">
        <v>1749</v>
      </c>
      <c r="C82" s="1920" t="s">
        <v>1303</v>
      </c>
      <c r="D82" s="1920"/>
      <c r="E82" s="1920"/>
      <c r="F82" s="1920"/>
      <c r="G82" s="1920"/>
      <c r="H82" s="879"/>
      <c r="I82" s="329"/>
      <c r="J82" s="330"/>
      <c r="K82" s="41"/>
      <c r="L82" s="41"/>
      <c r="M82" s="41"/>
    </row>
    <row r="83" spans="2:13" ht="20.149999999999999" customHeight="1">
      <c r="B83" s="906"/>
      <c r="C83" s="898"/>
      <c r="D83" s="1921" t="s">
        <v>494</v>
      </c>
      <c r="E83" s="899" t="s">
        <v>1288</v>
      </c>
      <c r="F83" s="900" t="s">
        <v>494</v>
      </c>
      <c r="G83" s="901" t="s">
        <v>1301</v>
      </c>
      <c r="H83" s="313"/>
      <c r="I83" s="882"/>
      <c r="K83" s="41"/>
      <c r="L83" s="41"/>
      <c r="M83" s="41"/>
    </row>
    <row r="84" spans="2:13" ht="13.5" customHeight="1">
      <c r="B84" s="906"/>
      <c r="C84" s="898"/>
      <c r="D84" s="1923"/>
      <c r="E84" s="902" t="s">
        <v>503</v>
      </c>
      <c r="F84" s="902"/>
      <c r="G84" s="903"/>
      <c r="H84" s="324"/>
      <c r="I84" s="329"/>
      <c r="J84" s="330"/>
      <c r="K84" s="41"/>
      <c r="L84" s="41"/>
      <c r="M84" s="41"/>
    </row>
    <row r="85" spans="2:13" ht="13.5" customHeight="1">
      <c r="B85" s="904"/>
      <c r="C85" s="898"/>
      <c r="D85" s="1924"/>
      <c r="E85" s="1925" t="s">
        <v>495</v>
      </c>
      <c r="F85" s="1926"/>
      <c r="G85" s="1927"/>
      <c r="H85" s="308"/>
      <c r="I85" s="882"/>
      <c r="K85" s="41"/>
      <c r="L85" s="41"/>
      <c r="M85" s="41"/>
    </row>
    <row r="86" spans="2:13" ht="10" customHeight="1">
      <c r="B86" s="897"/>
      <c r="C86" s="898"/>
      <c r="D86" s="905"/>
      <c r="E86" s="907"/>
      <c r="F86" s="908"/>
      <c r="G86" s="331"/>
      <c r="H86" s="331"/>
      <c r="I86" s="882"/>
      <c r="K86" s="41"/>
      <c r="L86" s="41"/>
      <c r="M86" s="41"/>
    </row>
    <row r="87" spans="2:13" ht="13.5" customHeight="1">
      <c r="B87" s="435" t="s">
        <v>1750</v>
      </c>
      <c r="C87" s="1920" t="s">
        <v>1751</v>
      </c>
      <c r="D87" s="1920"/>
      <c r="E87" s="1920"/>
      <c r="F87" s="1920"/>
      <c r="G87" s="1920"/>
      <c r="H87" s="879"/>
      <c r="I87" s="882"/>
      <c r="K87" s="41"/>
      <c r="L87" s="41"/>
      <c r="M87" s="41"/>
    </row>
    <row r="88" spans="2:13" ht="20.149999999999999" customHeight="1">
      <c r="B88" s="909"/>
      <c r="C88" s="898"/>
      <c r="D88" s="1921" t="s">
        <v>494</v>
      </c>
      <c r="E88" s="910" t="s">
        <v>504</v>
      </c>
      <c r="F88" s="1921" t="s">
        <v>494</v>
      </c>
      <c r="G88" s="910" t="s">
        <v>505</v>
      </c>
      <c r="H88" s="308"/>
      <c r="I88" s="882"/>
      <c r="K88" s="41"/>
      <c r="L88" s="41"/>
      <c r="M88" s="41"/>
    </row>
    <row r="89" spans="2:13" ht="13.5" customHeight="1">
      <c r="B89" s="904"/>
      <c r="C89" s="898"/>
      <c r="D89" s="1922"/>
      <c r="E89" s="314" t="s">
        <v>495</v>
      </c>
      <c r="F89" s="1922"/>
      <c r="G89" s="314" t="s">
        <v>495</v>
      </c>
      <c r="H89" s="308"/>
      <c r="I89" s="882"/>
      <c r="K89" s="41"/>
      <c r="L89" s="41"/>
      <c r="M89" s="41"/>
    </row>
    <row r="90" spans="2:13" ht="20.149999999999999" customHeight="1">
      <c r="B90" s="909"/>
      <c r="C90" s="898"/>
      <c r="D90" s="1921" t="s">
        <v>494</v>
      </c>
      <c r="E90" s="910" t="s">
        <v>506</v>
      </c>
      <c r="F90" s="1921" t="s">
        <v>494</v>
      </c>
      <c r="G90" s="910" t="s">
        <v>507</v>
      </c>
      <c r="H90" s="308"/>
      <c r="I90" s="882"/>
      <c r="K90" s="41"/>
      <c r="L90" s="41"/>
      <c r="M90" s="41"/>
    </row>
    <row r="91" spans="2:13" ht="13.5" customHeight="1">
      <c r="B91" s="904"/>
      <c r="C91" s="898"/>
      <c r="D91" s="1922"/>
      <c r="E91" s="314" t="s">
        <v>495</v>
      </c>
      <c r="F91" s="1922"/>
      <c r="G91" s="314" t="s">
        <v>495</v>
      </c>
      <c r="H91" s="308"/>
      <c r="I91" s="882"/>
      <c r="K91" s="41"/>
      <c r="L91" s="41"/>
      <c r="M91" s="41"/>
    </row>
    <row r="92" spans="2:13" ht="20.149999999999999" customHeight="1">
      <c r="B92" s="909"/>
      <c r="C92" s="898"/>
      <c r="D92" s="1921" t="s">
        <v>494</v>
      </c>
      <c r="E92" s="910" t="s">
        <v>508</v>
      </c>
      <c r="F92" s="1921" t="s">
        <v>494</v>
      </c>
      <c r="G92" s="910" t="s">
        <v>509</v>
      </c>
      <c r="H92" s="308"/>
      <c r="I92" s="882"/>
      <c r="K92" s="41"/>
      <c r="L92" s="41"/>
      <c r="M92" s="41"/>
    </row>
    <row r="93" spans="2:13" ht="13.5" customHeight="1">
      <c r="B93" s="904"/>
      <c r="C93" s="898"/>
      <c r="D93" s="1922"/>
      <c r="E93" s="314" t="s">
        <v>495</v>
      </c>
      <c r="F93" s="1922"/>
      <c r="G93" s="314" t="s">
        <v>495</v>
      </c>
      <c r="H93" s="308"/>
      <c r="I93" s="882"/>
      <c r="K93" s="41"/>
      <c r="L93" s="41"/>
      <c r="M93" s="41"/>
    </row>
    <row r="94" spans="2:13" ht="27" customHeight="1">
      <c r="B94" s="904"/>
      <c r="C94" s="898"/>
      <c r="D94" s="1921" t="s">
        <v>494</v>
      </c>
      <c r="E94" s="910" t="s">
        <v>1304</v>
      </c>
      <c r="F94" s="911"/>
      <c r="G94" s="316"/>
      <c r="H94" s="308"/>
      <c r="I94" s="882"/>
      <c r="K94" s="41"/>
      <c r="L94" s="41"/>
      <c r="M94" s="41"/>
    </row>
    <row r="95" spans="2:13" ht="13.5" customHeight="1">
      <c r="B95" s="315"/>
      <c r="C95" s="898"/>
      <c r="D95" s="1922"/>
      <c r="E95" s="314" t="s">
        <v>495</v>
      </c>
      <c r="F95" s="316"/>
      <c r="G95" s="316"/>
      <c r="H95" s="316"/>
      <c r="I95" s="882"/>
      <c r="J95" s="308"/>
      <c r="K95" s="41"/>
      <c r="L95" s="41"/>
      <c r="M95" s="41"/>
    </row>
    <row r="96" spans="2:13" ht="39" customHeight="1">
      <c r="B96" s="912"/>
      <c r="C96" s="898"/>
      <c r="D96" s="1935" t="s">
        <v>1305</v>
      </c>
      <c r="E96" s="1936"/>
      <c r="F96" s="1936"/>
      <c r="G96" s="1937"/>
      <c r="H96" s="316"/>
      <c r="I96" s="882"/>
      <c r="K96" s="41"/>
      <c r="L96" s="41"/>
      <c r="M96" s="41"/>
    </row>
    <row r="97" spans="2:13" ht="10.5" customHeight="1">
      <c r="B97" s="897"/>
      <c r="C97" s="898"/>
      <c r="D97" s="905"/>
      <c r="E97" s="907"/>
      <c r="F97" s="908"/>
      <c r="G97" s="331"/>
      <c r="H97" s="331"/>
      <c r="I97" s="882"/>
      <c r="K97" s="41"/>
      <c r="L97" s="41"/>
      <c r="M97" s="41"/>
    </row>
    <row r="98" spans="2:13" ht="19">
      <c r="B98" s="1938" t="str">
        <f>$B$1&amp;" "&amp;$B$2</f>
        <v>（様式-１１） 評価項目（３）-②</v>
      </c>
      <c r="C98" s="1939"/>
      <c r="D98" s="1939"/>
      <c r="E98" s="1939"/>
      <c r="F98" s="1940" t="str">
        <f>IF(F2="","",F2)</f>
        <v>○○建設</v>
      </c>
      <c r="G98" s="1940"/>
      <c r="H98" s="1940"/>
      <c r="I98" s="1940"/>
      <c r="J98" s="305"/>
      <c r="K98" s="41"/>
      <c r="L98" s="41"/>
      <c r="M98" s="41"/>
    </row>
    <row r="99" spans="2:13" ht="30" customHeight="1">
      <c r="B99" s="1941" t="s">
        <v>1752</v>
      </c>
      <c r="C99" s="1942"/>
      <c r="D99" s="1942"/>
      <c r="E99" s="1942"/>
      <c r="F99" s="1942"/>
      <c r="G99" s="1942"/>
      <c r="H99" s="1942"/>
      <c r="I99" s="1942"/>
      <c r="J99" s="307"/>
      <c r="K99" s="41"/>
      <c r="L99" s="41"/>
      <c r="M99" s="41"/>
    </row>
    <row r="100" spans="2:13" ht="10" customHeight="1">
      <c r="B100" s="1943"/>
      <c r="C100" s="1943"/>
      <c r="D100" s="1943"/>
      <c r="E100" s="1943"/>
      <c r="F100" s="1943"/>
      <c r="G100" s="1943"/>
      <c r="H100" s="1943"/>
      <c r="I100" s="1943"/>
      <c r="K100" s="41"/>
      <c r="L100" s="41"/>
      <c r="M100" s="41"/>
    </row>
    <row r="101" spans="2:13" ht="27" customHeight="1">
      <c r="B101" s="435" t="s">
        <v>1753</v>
      </c>
      <c r="C101" s="1920" t="s">
        <v>1754</v>
      </c>
      <c r="D101" s="1920"/>
      <c r="E101" s="1920"/>
      <c r="F101" s="1920"/>
      <c r="G101" s="1920"/>
      <c r="H101" s="879"/>
      <c r="I101" s="882"/>
      <c r="K101" s="41"/>
      <c r="L101" s="41"/>
      <c r="M101" s="41"/>
    </row>
    <row r="102" spans="2:13" ht="66" customHeight="1">
      <c r="B102" s="320"/>
      <c r="C102" s="332"/>
      <c r="D102" s="1913" t="s">
        <v>494</v>
      </c>
      <c r="E102" s="1914" t="s">
        <v>1715</v>
      </c>
      <c r="F102" s="1915"/>
      <c r="G102" s="1916"/>
      <c r="H102" s="313"/>
      <c r="K102" s="41"/>
      <c r="L102" s="41"/>
      <c r="M102" s="41"/>
    </row>
    <row r="103" spans="2:13" ht="67.5" customHeight="1">
      <c r="B103" s="320"/>
      <c r="C103" s="332"/>
      <c r="D103" s="1283"/>
      <c r="E103" s="1917" t="s">
        <v>510</v>
      </c>
      <c r="F103" s="1918"/>
      <c r="G103" s="1919"/>
      <c r="H103" s="313"/>
      <c r="K103" s="41"/>
      <c r="L103" s="41"/>
      <c r="M103" s="41"/>
    </row>
    <row r="104" spans="2:13" ht="10" customHeight="1">
      <c r="B104" s="323"/>
      <c r="G104" s="324"/>
      <c r="H104" s="324"/>
      <c r="K104" s="41"/>
      <c r="L104" s="41"/>
      <c r="M104" s="41"/>
    </row>
    <row r="105" spans="2:13" ht="16.5" hidden="1">
      <c r="B105" s="326"/>
      <c r="D105" s="231"/>
      <c r="E105" s="333" t="s">
        <v>1412</v>
      </c>
      <c r="F105" s="1928" t="s">
        <v>1407</v>
      </c>
      <c r="G105" s="1929"/>
      <c r="H105" s="334"/>
      <c r="K105" s="335"/>
      <c r="L105" s="335"/>
      <c r="M105" s="335"/>
    </row>
    <row r="106" spans="2:13" ht="10" customHeight="1" thickBot="1">
      <c r="B106" s="320"/>
      <c r="E106" s="882"/>
      <c r="F106" s="882"/>
      <c r="G106" s="324"/>
      <c r="H106" s="324"/>
      <c r="K106" s="41"/>
      <c r="L106" s="41"/>
      <c r="M106" s="41"/>
    </row>
    <row r="107" spans="2:13" ht="36" customHeight="1" thickBot="1">
      <c r="B107" s="320"/>
      <c r="D107" s="336" t="s">
        <v>1306</v>
      </c>
      <c r="E107" s="913" t="s">
        <v>1755</v>
      </c>
      <c r="F107" s="1930" t="str">
        <f>IF(F105="ＯＫ！",IF((COUNTIF(D10,"■")+COUNTIF(D17:F21,"■")+COUNTIF(D27,"■")+COUNTIF(D34:F48,"■")+COUNTIF(D55:F69,"■")+COUNTIF(D72:D83,"■")+COUNTIF(D88:F94,"■")+COUNTIF(D102,"■"))&gt;=1,"ＯＫ！","ＮＯ！"),"ＮＯ！")</f>
        <v>ＮＯ！</v>
      </c>
      <c r="G107" s="1931"/>
      <c r="H107" s="337"/>
      <c r="K107" s="41"/>
      <c r="L107" s="41"/>
      <c r="M107" s="41"/>
    </row>
    <row r="108" spans="2:13" ht="10" customHeight="1">
      <c r="B108" s="326"/>
      <c r="E108" s="1932" t="s">
        <v>1756</v>
      </c>
      <c r="F108" s="1933"/>
      <c r="G108" s="1933"/>
      <c r="J108" s="310"/>
      <c r="K108" s="41"/>
      <c r="L108" s="41"/>
      <c r="M108" s="41"/>
    </row>
    <row r="109" spans="2:13" ht="40.5" customHeight="1">
      <c r="B109" s="320"/>
      <c r="E109" s="1934"/>
      <c r="F109" s="1934"/>
      <c r="G109" s="1934"/>
      <c r="J109" s="310"/>
      <c r="K109" s="41"/>
      <c r="L109" s="41"/>
      <c r="M109" s="41"/>
    </row>
  </sheetData>
  <mergeCells count="88">
    <mergeCell ref="B3:I3"/>
    <mergeCell ref="F4:I4"/>
    <mergeCell ref="B5:I6"/>
    <mergeCell ref="C7:G7"/>
    <mergeCell ref="C9:G9"/>
    <mergeCell ref="D10:D12"/>
    <mergeCell ref="F10:F12"/>
    <mergeCell ref="G10:G12"/>
    <mergeCell ref="D14:G14"/>
    <mergeCell ref="C16:G16"/>
    <mergeCell ref="D17:D18"/>
    <mergeCell ref="F17:F18"/>
    <mergeCell ref="D19:D20"/>
    <mergeCell ref="F19:F20"/>
    <mergeCell ref="D38:D39"/>
    <mergeCell ref="E38:G38"/>
    <mergeCell ref="D21:D22"/>
    <mergeCell ref="F21:F22"/>
    <mergeCell ref="D24:G24"/>
    <mergeCell ref="C26:G26"/>
    <mergeCell ref="D27:D29"/>
    <mergeCell ref="F27:F29"/>
    <mergeCell ref="G27:G29"/>
    <mergeCell ref="D31:G31"/>
    <mergeCell ref="C33:G33"/>
    <mergeCell ref="D34:D35"/>
    <mergeCell ref="F34:F35"/>
    <mergeCell ref="D36:D37"/>
    <mergeCell ref="C41:G41"/>
    <mergeCell ref="D42:D43"/>
    <mergeCell ref="E42:G42"/>
    <mergeCell ref="E43:G43"/>
    <mergeCell ref="D44:D45"/>
    <mergeCell ref="E44:G44"/>
    <mergeCell ref="E45:G45"/>
    <mergeCell ref="D46:D47"/>
    <mergeCell ref="E46:G46"/>
    <mergeCell ref="E47:G47"/>
    <mergeCell ref="D48:D49"/>
    <mergeCell ref="E48:G48"/>
    <mergeCell ref="E49:G49"/>
    <mergeCell ref="C64:G64"/>
    <mergeCell ref="B51:E51"/>
    <mergeCell ref="F51:I51"/>
    <mergeCell ref="B52:I53"/>
    <mergeCell ref="C54:G54"/>
    <mergeCell ref="D55:D56"/>
    <mergeCell ref="F55:F56"/>
    <mergeCell ref="D57:D58"/>
    <mergeCell ref="F57:F58"/>
    <mergeCell ref="D59:D60"/>
    <mergeCell ref="F59:F60"/>
    <mergeCell ref="D61:D62"/>
    <mergeCell ref="D65:D66"/>
    <mergeCell ref="F65:F66"/>
    <mergeCell ref="C68:G68"/>
    <mergeCell ref="D69:D70"/>
    <mergeCell ref="F69:F70"/>
    <mergeCell ref="D83:D85"/>
    <mergeCell ref="E85:G85"/>
    <mergeCell ref="C72:G72"/>
    <mergeCell ref="D73:D75"/>
    <mergeCell ref="E75:G75"/>
    <mergeCell ref="F105:G105"/>
    <mergeCell ref="F107:G107"/>
    <mergeCell ref="E108:G109"/>
    <mergeCell ref="D94:D95"/>
    <mergeCell ref="D96:G96"/>
    <mergeCell ref="B98:E98"/>
    <mergeCell ref="F98:I98"/>
    <mergeCell ref="B99:I100"/>
    <mergeCell ref="C101:G101"/>
    <mergeCell ref="F1:I1"/>
    <mergeCell ref="F2:I2"/>
    <mergeCell ref="D102:D103"/>
    <mergeCell ref="E102:G102"/>
    <mergeCell ref="E103:G103"/>
    <mergeCell ref="C87:G87"/>
    <mergeCell ref="D88:D89"/>
    <mergeCell ref="F88:F89"/>
    <mergeCell ref="D90:D91"/>
    <mergeCell ref="F90:F91"/>
    <mergeCell ref="D92:D93"/>
    <mergeCell ref="F92:F93"/>
    <mergeCell ref="C77:G77"/>
    <mergeCell ref="D78:D80"/>
    <mergeCell ref="E80:G80"/>
    <mergeCell ref="C82:G82"/>
  </mergeCells>
  <phoneticPr fontId="2"/>
  <dataValidations xWindow="211" yWindow="468" count="4">
    <dataValidation type="list" allowBlank="1" showInputMessage="1" showErrorMessage="1" error="□：制度がない_x000a_■：制度がある　　のどちらかを選択して下さい。" prompt="制度がある場合は■を、制度がない場合は□を選択して下さい。" sqref="D102:D103 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D42:D49 F55:F60 D55:D62 F65:F66 D65:D66 D69:D70 F69:F70 F88:F93 D88:D95" xr:uid="{00000000-0002-0000-3300-000000000000}">
      <formula1>"□,■"</formula1>
    </dataValidation>
    <dataValidation type="list" allowBlank="1" showInputMessage="1" showErrorMessage="1" error="□：該当しない_x000a_■：該当する　　のどちらかを選択して下さい。" prompt="該当する場合は■を、該当しない場合は□を選択して下さい。" sqref="D73:D75 D78:D80 D83:D85 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D10:D12 F10:F12 D17:D22 F17:F22 D27:D29 F27:F29 D34:D39 F34:F35" xr:uid="{00000000-0002-0000-3300-000001000000}">
      <formula1>"□,■"</formula1>
    </dataValidation>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3300-000002000000}"/>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3300-000003000000}"/>
  </dataValidations>
  <printOptions horizontalCentered="1"/>
  <pageMargins left="0.70866141732283472" right="0.70866141732283472" top="0.74803149606299213" bottom="0.55118110236220474" header="0.31496062992125984" footer="0.31496062992125984"/>
  <pageSetup paperSize="9" scale="77" orientation="portrait" blackAndWhite="1" r:id="rId1"/>
  <rowBreaks count="2" manualBreakCount="2">
    <brk id="50" min="1" max="8" man="1"/>
    <brk id="97" min="1" max="8" man="1"/>
  </rowBreaks>
  <colBreaks count="1" manualBreakCount="1">
    <brk id="9" max="146"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8"/>
  </sheetPr>
  <dimension ref="B1:M109"/>
  <sheetViews>
    <sheetView tabSelected="1" view="pageBreakPreview" zoomScaleNormal="100" zoomScaleSheetLayoutView="100" workbookViewId="0"/>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303" t="str">
        <f>CONCATENATE("（様式-",INDEX(発注者入力シート!$B$36:$G$45,MATCH(発注者入力シート!N15,発注者入力シート!$C$36:$C$45,0),4),"）")</f>
        <v>（様式-１１）</v>
      </c>
      <c r="C1" s="304"/>
      <c r="D1" s="304"/>
      <c r="E1" s="304"/>
      <c r="F1" s="1911" t="s">
        <v>892</v>
      </c>
      <c r="G1" s="1911"/>
      <c r="H1" s="1911"/>
      <c r="I1" s="1911"/>
      <c r="J1" s="305"/>
      <c r="K1" s="41"/>
      <c r="L1" s="41"/>
      <c r="M1" s="41"/>
    </row>
    <row r="2" spans="2:13" ht="15" customHeight="1">
      <c r="B2" s="303" t="str">
        <f>CONCATENATE("評価項目",INDEX(発注者入力シート!$B$36:$G$45,MATCH(発注者入力シート!N15,発注者入力シート!$C$36:$C$45,0),5),"-",INDEX(発注者入力シート!$B$36:$G$45,MATCH(発注者入力シート!N15,発注者入力シート!$C$36:$C$45,0),6))</f>
        <v>評価項目（３）-②</v>
      </c>
      <c r="C2" s="304"/>
      <c r="D2" s="304"/>
      <c r="E2" s="304"/>
      <c r="F2" s="1912" t="str">
        <f>IF(企業入力シート!C48="","",企業入力シート!C48)</f>
        <v>△△建設</v>
      </c>
      <c r="G2" s="1912"/>
      <c r="H2" s="1912"/>
      <c r="I2" s="1912"/>
      <c r="J2" s="305"/>
      <c r="K2" s="41"/>
      <c r="L2" s="41"/>
      <c r="M2" s="41"/>
    </row>
    <row r="3" spans="2:13" ht="40.5" customHeight="1">
      <c r="B3" s="1963" t="s">
        <v>1833</v>
      </c>
      <c r="C3" s="1964"/>
      <c r="D3" s="1964"/>
      <c r="E3" s="1964"/>
      <c r="F3" s="1964"/>
      <c r="G3" s="1964"/>
      <c r="H3" s="1964"/>
      <c r="I3" s="1964"/>
      <c r="J3" s="305"/>
      <c r="K3" s="305"/>
      <c r="L3" s="41"/>
      <c r="M3" s="41"/>
    </row>
    <row r="4" spans="2:13" ht="18.75" customHeight="1">
      <c r="B4" s="306"/>
      <c r="C4" s="881"/>
      <c r="D4" s="881"/>
      <c r="E4" s="433" t="s">
        <v>1307</v>
      </c>
      <c r="F4" s="1940" t="str">
        <f>IF(企業入力シート!C5="","",企業入力シート!C5)</f>
        <v>○○共同企業体</v>
      </c>
      <c r="G4" s="1940"/>
      <c r="H4" s="1940"/>
      <c r="I4" s="1940"/>
      <c r="J4" s="305"/>
      <c r="K4" s="305"/>
      <c r="L4" s="41"/>
      <c r="M4" s="41"/>
    </row>
    <row r="5" spans="2:13" ht="30" customHeight="1">
      <c r="B5" s="1941" t="s">
        <v>496</v>
      </c>
      <c r="C5" s="1942"/>
      <c r="D5" s="1942"/>
      <c r="E5" s="1942"/>
      <c r="F5" s="1942"/>
      <c r="G5" s="1942"/>
      <c r="H5" s="1942"/>
      <c r="I5" s="1942"/>
      <c r="J5" s="307"/>
      <c r="K5" s="41"/>
      <c r="L5" s="41"/>
      <c r="M5" s="41"/>
    </row>
    <row r="6" spans="2:13" ht="10" customHeight="1">
      <c r="B6" s="1943"/>
      <c r="C6" s="1943"/>
      <c r="D6" s="1943"/>
      <c r="E6" s="1943"/>
      <c r="F6" s="1943"/>
      <c r="G6" s="1943"/>
      <c r="H6" s="1943"/>
      <c r="I6" s="1943"/>
      <c r="J6" s="308"/>
      <c r="K6" s="41"/>
      <c r="L6" s="41"/>
      <c r="M6" s="41"/>
    </row>
    <row r="7" spans="2:13" ht="54" customHeight="1">
      <c r="B7" s="309"/>
      <c r="C7" s="1965" t="s">
        <v>1728</v>
      </c>
      <c r="D7" s="1966"/>
      <c r="E7" s="1966"/>
      <c r="F7" s="1966"/>
      <c r="G7" s="1967"/>
      <c r="H7" s="882"/>
      <c r="I7" s="882"/>
      <c r="J7" s="310"/>
      <c r="K7" s="41"/>
      <c r="L7" s="41"/>
      <c r="M7" s="41"/>
    </row>
    <row r="8" spans="2:13" ht="10" customHeight="1">
      <c r="B8" s="311"/>
      <c r="C8" s="882"/>
      <c r="D8" s="882"/>
      <c r="E8" s="882"/>
      <c r="F8" s="882"/>
      <c r="G8" s="882"/>
      <c r="H8" s="882"/>
      <c r="I8" s="882"/>
      <c r="J8" s="308"/>
      <c r="K8" s="41"/>
      <c r="L8" s="41"/>
      <c r="M8" s="41"/>
    </row>
    <row r="9" spans="2:13">
      <c r="B9" s="883" t="s">
        <v>1408</v>
      </c>
      <c r="C9" s="1956" t="s">
        <v>497</v>
      </c>
      <c r="D9" s="1956"/>
      <c r="E9" s="1956"/>
      <c r="F9" s="1956"/>
      <c r="G9" s="1956"/>
      <c r="H9" s="879"/>
      <c r="I9" s="882"/>
      <c r="J9" s="308"/>
      <c r="K9" s="41"/>
      <c r="L9" s="41"/>
      <c r="M9" s="41"/>
    </row>
    <row r="10" spans="2:13" ht="13.5" customHeight="1">
      <c r="B10" s="884"/>
      <c r="C10" s="882"/>
      <c r="D10" s="1921" t="s">
        <v>494</v>
      </c>
      <c r="E10" s="312" t="s">
        <v>1288</v>
      </c>
      <c r="F10" s="1921" t="s">
        <v>494</v>
      </c>
      <c r="G10" s="1959" t="s">
        <v>1289</v>
      </c>
      <c r="H10" s="313"/>
      <c r="I10" s="882"/>
      <c r="J10" s="308"/>
      <c r="K10" s="41"/>
      <c r="L10" s="41"/>
      <c r="M10" s="41"/>
    </row>
    <row r="11" spans="2:13" ht="13.5" customHeight="1">
      <c r="B11" s="315"/>
      <c r="C11" s="882"/>
      <c r="D11" s="1957"/>
      <c r="E11" s="321" t="s">
        <v>498</v>
      </c>
      <c r="F11" s="1957"/>
      <c r="G11" s="1960"/>
      <c r="H11" s="878"/>
      <c r="I11" s="882"/>
      <c r="J11" s="308"/>
      <c r="K11" s="41"/>
      <c r="L11" s="41"/>
      <c r="M11" s="41"/>
    </row>
    <row r="12" spans="2:13" ht="13.5" customHeight="1">
      <c r="B12" s="315"/>
      <c r="C12" s="882"/>
      <c r="D12" s="1958"/>
      <c r="E12" s="314" t="s">
        <v>495</v>
      </c>
      <c r="F12" s="1958"/>
      <c r="G12" s="1961"/>
      <c r="H12" s="878"/>
      <c r="I12" s="882"/>
      <c r="J12" s="308"/>
      <c r="K12" s="41"/>
      <c r="L12" s="41"/>
      <c r="M12" s="41"/>
    </row>
    <row r="13" spans="2:13" ht="3.75" customHeight="1">
      <c r="B13" s="315"/>
      <c r="C13" s="882"/>
      <c r="D13" s="882"/>
      <c r="E13" s="308"/>
      <c r="F13" s="316"/>
      <c r="G13" s="316"/>
      <c r="H13" s="316"/>
      <c r="I13" s="882"/>
      <c r="J13" s="308"/>
      <c r="K13" s="41"/>
      <c r="L13" s="41"/>
      <c r="M13" s="41"/>
    </row>
    <row r="14" spans="2:13" ht="60" customHeight="1">
      <c r="B14" s="885"/>
      <c r="C14" s="308"/>
      <c r="D14" s="1935" t="s">
        <v>1714</v>
      </c>
      <c r="E14" s="1936"/>
      <c r="F14" s="1936"/>
      <c r="G14" s="1937"/>
      <c r="H14" s="316"/>
      <c r="I14" s="882"/>
      <c r="K14" s="41"/>
      <c r="L14" s="41"/>
      <c r="M14" s="41"/>
    </row>
    <row r="15" spans="2:13" ht="10" customHeight="1">
      <c r="B15" s="886"/>
      <c r="C15" s="887"/>
      <c r="D15" s="887"/>
      <c r="E15" s="887"/>
      <c r="F15" s="887"/>
      <c r="G15" s="887"/>
      <c r="H15" s="887"/>
      <c r="I15" s="882"/>
      <c r="J15" s="308"/>
      <c r="K15" s="41"/>
      <c r="L15" s="41"/>
      <c r="M15" s="41"/>
    </row>
    <row r="16" spans="2:13" ht="27" customHeight="1">
      <c r="B16" s="883" t="s">
        <v>1409</v>
      </c>
      <c r="C16" s="1962" t="s">
        <v>1729</v>
      </c>
      <c r="D16" s="1920"/>
      <c r="E16" s="1920"/>
      <c r="F16" s="1920"/>
      <c r="G16" s="1920"/>
      <c r="H16" s="879"/>
      <c r="I16" s="882"/>
      <c r="K16" s="41"/>
      <c r="L16" s="41"/>
      <c r="M16" s="41"/>
    </row>
    <row r="17" spans="2:13" ht="37.5" customHeight="1">
      <c r="B17" s="885"/>
      <c r="C17" s="882"/>
      <c r="D17" s="1921" t="s">
        <v>494</v>
      </c>
      <c r="E17" s="888" t="s">
        <v>499</v>
      </c>
      <c r="F17" s="1921" t="s">
        <v>494</v>
      </c>
      <c r="G17" s="889" t="s">
        <v>1730</v>
      </c>
      <c r="H17" s="308"/>
      <c r="I17" s="882"/>
      <c r="K17" s="41"/>
      <c r="L17" s="41"/>
      <c r="M17" s="41"/>
    </row>
    <row r="18" spans="2:13" ht="13.5" customHeight="1">
      <c r="B18" s="885"/>
      <c r="C18" s="882"/>
      <c r="D18" s="1922"/>
      <c r="E18" s="314" t="s">
        <v>495</v>
      </c>
      <c r="F18" s="1922"/>
      <c r="G18" s="314" t="s">
        <v>495</v>
      </c>
      <c r="H18" s="308"/>
      <c r="I18" s="882"/>
      <c r="K18" s="41"/>
      <c r="L18" s="41"/>
      <c r="M18" s="41"/>
    </row>
    <row r="19" spans="2:13" ht="37.5" customHeight="1">
      <c r="B19" s="885"/>
      <c r="C19" s="882"/>
      <c r="D19" s="1921" t="s">
        <v>494</v>
      </c>
      <c r="E19" s="889" t="s">
        <v>891</v>
      </c>
      <c r="F19" s="1921" t="s">
        <v>494</v>
      </c>
      <c r="G19" s="889" t="s">
        <v>1290</v>
      </c>
      <c r="H19" s="308"/>
      <c r="I19" s="882"/>
      <c r="K19" s="41"/>
      <c r="L19" s="41"/>
      <c r="M19" s="41"/>
    </row>
    <row r="20" spans="2:13" ht="13.5" customHeight="1">
      <c r="B20" s="885"/>
      <c r="C20" s="882"/>
      <c r="D20" s="1922"/>
      <c r="E20" s="314" t="s">
        <v>495</v>
      </c>
      <c r="F20" s="1922"/>
      <c r="G20" s="314" t="s">
        <v>495</v>
      </c>
      <c r="H20" s="308"/>
      <c r="I20" s="882"/>
      <c r="K20" s="41"/>
      <c r="L20" s="41"/>
      <c r="M20" s="41"/>
    </row>
    <row r="21" spans="2:13" ht="37.5" customHeight="1">
      <c r="B21" s="885"/>
      <c r="C21" s="882"/>
      <c r="D21" s="1921" t="s">
        <v>494</v>
      </c>
      <c r="E21" s="888" t="s">
        <v>1731</v>
      </c>
      <c r="F21" s="1921" t="s">
        <v>494</v>
      </c>
      <c r="G21" s="888" t="s">
        <v>500</v>
      </c>
      <c r="H21" s="308"/>
      <c r="I21" s="882"/>
      <c r="K21" s="41"/>
      <c r="L21" s="41"/>
      <c r="M21" s="41"/>
    </row>
    <row r="22" spans="2:13" ht="13.5" customHeight="1">
      <c r="B22" s="885"/>
      <c r="C22" s="882"/>
      <c r="D22" s="1922"/>
      <c r="E22" s="314" t="s">
        <v>495</v>
      </c>
      <c r="F22" s="1922"/>
      <c r="G22" s="314" t="s">
        <v>495</v>
      </c>
      <c r="H22" s="308"/>
      <c r="I22" s="882"/>
      <c r="K22" s="41"/>
      <c r="L22" s="41"/>
      <c r="M22" s="41"/>
    </row>
    <row r="23" spans="2:13" ht="3.75" customHeight="1">
      <c r="B23" s="315"/>
      <c r="C23" s="882"/>
      <c r="D23" s="882"/>
      <c r="E23" s="308"/>
      <c r="F23" s="316"/>
      <c r="G23" s="316"/>
      <c r="H23" s="316"/>
      <c r="I23" s="882"/>
      <c r="J23" s="308"/>
      <c r="K23" s="41"/>
      <c r="L23" s="41"/>
      <c r="M23" s="41"/>
    </row>
    <row r="24" spans="2:13" ht="37.5" customHeight="1">
      <c r="B24" s="885"/>
      <c r="C24" s="882"/>
      <c r="D24" s="1935" t="s">
        <v>1732</v>
      </c>
      <c r="E24" s="1936"/>
      <c r="F24" s="1936"/>
      <c r="G24" s="1937"/>
      <c r="H24" s="316"/>
      <c r="I24" s="882"/>
      <c r="K24" s="41"/>
      <c r="M24" s="41"/>
    </row>
    <row r="25" spans="2:13" ht="10" customHeight="1">
      <c r="B25" s="885"/>
      <c r="C25" s="882"/>
      <c r="D25" s="317"/>
      <c r="E25" s="319"/>
      <c r="F25" s="319"/>
      <c r="G25" s="319"/>
      <c r="H25" s="316"/>
      <c r="I25" s="882"/>
      <c r="K25" s="41"/>
      <c r="M25" s="41"/>
    </row>
    <row r="26" spans="2:13" ht="13.5" customHeight="1">
      <c r="B26" s="434" t="s">
        <v>1733</v>
      </c>
      <c r="C26" s="1956" t="s">
        <v>1734</v>
      </c>
      <c r="D26" s="1956"/>
      <c r="E26" s="1956"/>
      <c r="F26" s="1956"/>
      <c r="G26" s="1956"/>
      <c r="H26" s="879"/>
      <c r="I26" s="882"/>
      <c r="K26" s="41"/>
    </row>
    <row r="27" spans="2:13" ht="13.5" customHeight="1">
      <c r="B27" s="884"/>
      <c r="C27" s="882"/>
      <c r="D27" s="1921" t="s">
        <v>494</v>
      </c>
      <c r="E27" s="312" t="s">
        <v>1291</v>
      </c>
      <c r="F27" s="1921" t="s">
        <v>494</v>
      </c>
      <c r="G27" s="1959" t="s">
        <v>1289</v>
      </c>
      <c r="H27" s="313"/>
      <c r="I27" s="882"/>
      <c r="K27" s="41"/>
      <c r="L27" s="41"/>
      <c r="M27" s="41"/>
    </row>
    <row r="28" spans="2:13" ht="13.5" customHeight="1">
      <c r="B28" s="318"/>
      <c r="C28" s="882"/>
      <c r="D28" s="1957"/>
      <c r="E28" s="322" t="s">
        <v>1292</v>
      </c>
      <c r="F28" s="1957"/>
      <c r="G28" s="1960"/>
      <c r="H28" s="879"/>
      <c r="I28" s="882"/>
      <c r="K28" s="41"/>
      <c r="L28" s="41"/>
      <c r="M28" s="41"/>
    </row>
    <row r="29" spans="2:13" ht="13.5" customHeight="1">
      <c r="B29" s="315"/>
      <c r="C29" s="882"/>
      <c r="D29" s="1958"/>
      <c r="E29" s="314" t="s">
        <v>495</v>
      </c>
      <c r="F29" s="1958"/>
      <c r="G29" s="1961"/>
      <c r="H29" s="878"/>
      <c r="I29" s="882"/>
      <c r="J29" s="308"/>
      <c r="K29" s="41"/>
      <c r="L29" s="41"/>
      <c r="M29" s="41"/>
    </row>
    <row r="30" spans="2:13" ht="3.75" customHeight="1">
      <c r="B30" s="315"/>
      <c r="C30" s="882"/>
      <c r="D30" s="882"/>
      <c r="E30" s="308"/>
      <c r="F30" s="316"/>
      <c r="G30" s="316"/>
      <c r="H30" s="316"/>
      <c r="I30" s="882"/>
      <c r="J30" s="308"/>
      <c r="K30" s="41"/>
      <c r="L30" s="41"/>
      <c r="M30" s="41"/>
    </row>
    <row r="31" spans="2:13" ht="39" customHeight="1">
      <c r="B31" s="884"/>
      <c r="C31" s="882"/>
      <c r="D31" s="1935" t="s">
        <v>1735</v>
      </c>
      <c r="E31" s="1936"/>
      <c r="F31" s="1936"/>
      <c r="G31" s="1937"/>
      <c r="H31" s="316"/>
      <c r="I31" s="882"/>
      <c r="K31" s="41"/>
      <c r="L31" s="41"/>
      <c r="M31" s="41"/>
    </row>
    <row r="32" spans="2:13" ht="10" customHeight="1">
      <c r="B32" s="890"/>
      <c r="C32" s="882"/>
      <c r="D32" s="882"/>
      <c r="E32" s="882"/>
      <c r="F32" s="882"/>
      <c r="G32" s="324"/>
      <c r="H32" s="324"/>
      <c r="I32" s="882"/>
      <c r="K32" s="41"/>
      <c r="L32" s="41"/>
      <c r="M32" s="41"/>
    </row>
    <row r="33" spans="2:13" ht="33" customHeight="1">
      <c r="B33" s="434" t="s">
        <v>1736</v>
      </c>
      <c r="C33" s="1920" t="s">
        <v>1737</v>
      </c>
      <c r="D33" s="1920"/>
      <c r="E33" s="1920"/>
      <c r="F33" s="1920"/>
      <c r="G33" s="1920"/>
      <c r="H33" s="879"/>
      <c r="I33" s="882"/>
      <c r="K33" s="41"/>
      <c r="L33" s="41"/>
      <c r="M33" s="41"/>
    </row>
    <row r="34" spans="2:13" ht="27" customHeight="1">
      <c r="B34" s="890"/>
      <c r="C34" s="882"/>
      <c r="D34" s="1921" t="s">
        <v>494</v>
      </c>
      <c r="E34" s="891" t="s">
        <v>1293</v>
      </c>
      <c r="F34" s="1921" t="s">
        <v>494</v>
      </c>
      <c r="G34" s="891" t="s">
        <v>1738</v>
      </c>
      <c r="H34" s="308"/>
      <c r="I34" s="882"/>
      <c r="K34" s="41"/>
      <c r="L34" s="41"/>
      <c r="M34" s="41"/>
    </row>
    <row r="35" spans="2:13" ht="13.5" customHeight="1">
      <c r="B35" s="885"/>
      <c r="C35" s="882"/>
      <c r="D35" s="1922"/>
      <c r="E35" s="314" t="s">
        <v>495</v>
      </c>
      <c r="F35" s="1922"/>
      <c r="G35" s="314" t="s">
        <v>495</v>
      </c>
      <c r="H35" s="308"/>
      <c r="I35" s="882"/>
      <c r="K35" s="41"/>
      <c r="L35" s="41"/>
      <c r="M35" s="41"/>
    </row>
    <row r="36" spans="2:13" ht="27" customHeight="1">
      <c r="B36" s="890"/>
      <c r="C36" s="882"/>
      <c r="D36" s="1952" t="s">
        <v>494</v>
      </c>
      <c r="E36" s="891" t="s">
        <v>1739</v>
      </c>
      <c r="F36" s="882"/>
      <c r="G36" s="882"/>
      <c r="H36" s="308"/>
      <c r="I36" s="882"/>
      <c r="K36" s="41"/>
      <c r="L36" s="41"/>
      <c r="M36" s="41"/>
    </row>
    <row r="37" spans="2:13" ht="13.5" customHeight="1">
      <c r="B37" s="885"/>
      <c r="C37" s="882"/>
      <c r="D37" s="1922"/>
      <c r="E37" s="314" t="s">
        <v>495</v>
      </c>
      <c r="F37" s="882"/>
      <c r="G37" s="882"/>
      <c r="H37" s="308"/>
      <c r="I37" s="882"/>
      <c r="K37" s="41"/>
      <c r="L37" s="41"/>
      <c r="M37" s="41"/>
    </row>
    <row r="38" spans="2:13" ht="22.5" customHeight="1">
      <c r="B38" s="885"/>
      <c r="C38" s="882"/>
      <c r="D38" s="1952" t="s">
        <v>494</v>
      </c>
      <c r="E38" s="1953" t="s">
        <v>1740</v>
      </c>
      <c r="F38" s="1954"/>
      <c r="G38" s="1955"/>
      <c r="H38" s="308"/>
      <c r="I38" s="882"/>
      <c r="K38" s="41"/>
      <c r="L38" s="41"/>
      <c r="M38" s="41"/>
    </row>
    <row r="39" spans="2:13" ht="13.5" customHeight="1">
      <c r="B39" s="885"/>
      <c r="C39" s="882"/>
      <c r="D39" s="1922"/>
      <c r="E39" s="432" t="s">
        <v>495</v>
      </c>
      <c r="F39" s="325"/>
      <c r="G39" s="314"/>
      <c r="H39" s="308"/>
      <c r="I39" s="882"/>
      <c r="K39" s="41"/>
      <c r="L39" s="41"/>
      <c r="M39" s="41"/>
    </row>
    <row r="40" spans="2:13" ht="10" customHeight="1">
      <c r="B40" s="886"/>
      <c r="C40" s="882"/>
      <c r="D40" s="882"/>
      <c r="E40" s="882"/>
      <c r="F40" s="882"/>
      <c r="G40" s="882"/>
      <c r="H40" s="882"/>
      <c r="I40" s="882"/>
      <c r="K40" s="41"/>
      <c r="L40" s="41"/>
      <c r="M40" s="41"/>
    </row>
    <row r="41" spans="2:13" ht="27" customHeight="1">
      <c r="B41" s="434" t="s">
        <v>1403</v>
      </c>
      <c r="C41" s="1920" t="s">
        <v>1404</v>
      </c>
      <c r="D41" s="1920"/>
      <c r="E41" s="1920"/>
      <c r="F41" s="1920"/>
      <c r="G41" s="1920"/>
      <c r="H41" s="880"/>
      <c r="I41" s="882"/>
      <c r="K41" s="41"/>
      <c r="L41" s="41"/>
      <c r="M41" s="41"/>
    </row>
    <row r="42" spans="2:13" ht="27" customHeight="1">
      <c r="B42" s="892"/>
      <c r="C42" s="893"/>
      <c r="D42" s="1944" t="s">
        <v>494</v>
      </c>
      <c r="E42" s="1946" t="s">
        <v>1294</v>
      </c>
      <c r="F42" s="1946"/>
      <c r="G42" s="1947"/>
      <c r="H42" s="308"/>
      <c r="I42" s="882"/>
      <c r="K42" s="41"/>
      <c r="L42" s="41"/>
      <c r="M42" s="41"/>
    </row>
    <row r="43" spans="2:13" ht="13.5" customHeight="1">
      <c r="B43" s="894"/>
      <c r="C43" s="893"/>
      <c r="D43" s="1945"/>
      <c r="E43" s="1948" t="s">
        <v>495</v>
      </c>
      <c r="F43" s="1948"/>
      <c r="G43" s="1949"/>
      <c r="H43" s="308"/>
      <c r="I43" s="882"/>
      <c r="K43" s="41"/>
      <c r="L43" s="41"/>
      <c r="M43" s="41"/>
    </row>
    <row r="44" spans="2:13" ht="31.5" customHeight="1">
      <c r="B44" s="892"/>
      <c r="C44" s="893"/>
      <c r="D44" s="1944" t="s">
        <v>494</v>
      </c>
      <c r="E44" s="1946" t="s">
        <v>1295</v>
      </c>
      <c r="F44" s="1946"/>
      <c r="G44" s="1947"/>
      <c r="H44" s="308"/>
      <c r="I44" s="882"/>
      <c r="K44" s="41"/>
      <c r="L44" s="41"/>
      <c r="M44" s="41"/>
    </row>
    <row r="45" spans="2:13" ht="13.5" customHeight="1">
      <c r="B45" s="894"/>
      <c r="C45" s="893"/>
      <c r="D45" s="1945"/>
      <c r="E45" s="1948" t="s">
        <v>495</v>
      </c>
      <c r="F45" s="1948"/>
      <c r="G45" s="1949"/>
      <c r="H45" s="308"/>
      <c r="I45" s="882"/>
      <c r="K45" s="41"/>
      <c r="L45" s="41"/>
      <c r="M45" s="41"/>
    </row>
    <row r="46" spans="2:13" ht="31.5" customHeight="1">
      <c r="B46" s="892"/>
      <c r="C46" s="893"/>
      <c r="D46" s="1944" t="s">
        <v>494</v>
      </c>
      <c r="E46" s="1946" t="s">
        <v>1296</v>
      </c>
      <c r="F46" s="1946"/>
      <c r="G46" s="1947"/>
      <c r="H46" s="308"/>
      <c r="I46" s="882"/>
      <c r="K46" s="41"/>
      <c r="L46" s="41"/>
      <c r="M46" s="41"/>
    </row>
    <row r="47" spans="2:13" ht="13.5" customHeight="1">
      <c r="B47" s="894"/>
      <c r="C47" s="893"/>
      <c r="D47" s="1945"/>
      <c r="E47" s="1948" t="s">
        <v>495</v>
      </c>
      <c r="F47" s="1948"/>
      <c r="G47" s="1949"/>
      <c r="H47" s="308"/>
      <c r="I47" s="882"/>
      <c r="K47" s="41"/>
      <c r="L47" s="41"/>
      <c r="M47" s="41"/>
    </row>
    <row r="48" spans="2:13" ht="31.5" customHeight="1">
      <c r="B48" s="894"/>
      <c r="C48" s="893"/>
      <c r="D48" s="1944" t="s">
        <v>494</v>
      </c>
      <c r="E48" s="1946" t="s">
        <v>1297</v>
      </c>
      <c r="F48" s="1946"/>
      <c r="G48" s="1947"/>
      <c r="H48" s="308"/>
      <c r="I48" s="882"/>
      <c r="K48" s="41"/>
      <c r="L48" s="41"/>
      <c r="M48" s="41"/>
    </row>
    <row r="49" spans="2:13" ht="13.5" customHeight="1">
      <c r="B49" s="894"/>
      <c r="C49" s="893"/>
      <c r="D49" s="1945"/>
      <c r="E49" s="1948" t="s">
        <v>495</v>
      </c>
      <c r="F49" s="1948"/>
      <c r="G49" s="1949"/>
      <c r="H49" s="308"/>
      <c r="I49" s="882"/>
      <c r="K49" s="41"/>
      <c r="L49" s="41"/>
      <c r="M49" s="41"/>
    </row>
    <row r="50" spans="2:13" ht="10" customHeight="1">
      <c r="B50" s="886"/>
      <c r="C50" s="882"/>
      <c r="D50" s="882"/>
      <c r="E50" s="882"/>
      <c r="F50" s="882"/>
      <c r="G50" s="882"/>
      <c r="H50" s="882"/>
      <c r="I50" s="882"/>
      <c r="K50" s="41"/>
      <c r="L50" s="41"/>
      <c r="M50" s="41"/>
    </row>
    <row r="51" spans="2:13" ht="19">
      <c r="B51" s="1938" t="str">
        <f>$B$1&amp;" "&amp;$B$2</f>
        <v>（様式-１１） 評価項目（３）-②</v>
      </c>
      <c r="C51" s="1939"/>
      <c r="D51" s="1939"/>
      <c r="E51" s="1939"/>
      <c r="F51" s="1940" t="str">
        <f>IF(F2="","",F2)</f>
        <v>△△建設</v>
      </c>
      <c r="G51" s="1940"/>
      <c r="H51" s="1940"/>
      <c r="I51" s="1940"/>
      <c r="J51" s="305"/>
      <c r="K51" s="41"/>
      <c r="L51" s="41"/>
      <c r="M51" s="41"/>
    </row>
    <row r="52" spans="2:13" ht="30" customHeight="1">
      <c r="B52" s="1941" t="s">
        <v>501</v>
      </c>
      <c r="C52" s="1942"/>
      <c r="D52" s="1942"/>
      <c r="E52" s="1942"/>
      <c r="F52" s="1942"/>
      <c r="G52" s="1942"/>
      <c r="H52" s="1942"/>
      <c r="I52" s="1942"/>
      <c r="J52" s="307"/>
      <c r="K52" s="41"/>
      <c r="L52" s="41"/>
      <c r="M52" s="41"/>
    </row>
    <row r="53" spans="2:13" ht="10" customHeight="1">
      <c r="B53" s="1943"/>
      <c r="C53" s="1943"/>
      <c r="D53" s="1943"/>
      <c r="E53" s="1943"/>
      <c r="F53" s="1943"/>
      <c r="G53" s="1943"/>
      <c r="H53" s="1943"/>
      <c r="I53" s="1943"/>
      <c r="K53" s="41"/>
      <c r="L53" s="41"/>
      <c r="M53" s="41"/>
    </row>
    <row r="54" spans="2:13" ht="29.5" customHeight="1">
      <c r="B54" s="434" t="s">
        <v>1741</v>
      </c>
      <c r="C54" s="1950" t="s">
        <v>1757</v>
      </c>
      <c r="D54" s="1951"/>
      <c r="E54" s="1951"/>
      <c r="F54" s="1951"/>
      <c r="G54" s="1951"/>
      <c r="H54" s="880"/>
      <c r="I54" s="882"/>
      <c r="K54" s="41"/>
      <c r="L54" s="41"/>
      <c r="M54" s="41"/>
    </row>
    <row r="55" spans="2:13" ht="27" customHeight="1">
      <c r="B55" s="890"/>
      <c r="C55" s="882"/>
      <c r="D55" s="1952" t="s">
        <v>494</v>
      </c>
      <c r="E55" s="889" t="s">
        <v>1298</v>
      </c>
      <c r="F55" s="1921" t="s">
        <v>494</v>
      </c>
      <c r="G55" s="889" t="s">
        <v>1730</v>
      </c>
      <c r="H55" s="308"/>
      <c r="I55" s="882"/>
      <c r="K55" s="41"/>
      <c r="L55" s="41"/>
      <c r="M55" s="41"/>
    </row>
    <row r="56" spans="2:13" ht="13.5" customHeight="1">
      <c r="B56" s="885"/>
      <c r="C56" s="882"/>
      <c r="D56" s="1922"/>
      <c r="E56" s="314" t="s">
        <v>495</v>
      </c>
      <c r="F56" s="1922"/>
      <c r="G56" s="314" t="s">
        <v>495</v>
      </c>
      <c r="H56" s="308"/>
      <c r="I56" s="882"/>
      <c r="K56" s="41"/>
      <c r="L56" s="41"/>
      <c r="M56" s="41"/>
    </row>
    <row r="57" spans="2:13" ht="31.5" customHeight="1">
      <c r="B57" s="890"/>
      <c r="C57" s="882"/>
      <c r="D57" s="1952" t="s">
        <v>494</v>
      </c>
      <c r="E57" s="889" t="s">
        <v>891</v>
      </c>
      <c r="F57" s="1921" t="s">
        <v>494</v>
      </c>
      <c r="G57" s="889" t="s">
        <v>1290</v>
      </c>
      <c r="H57" s="308"/>
      <c r="I57" s="882"/>
      <c r="K57" s="41"/>
      <c r="L57" s="41"/>
      <c r="M57" s="41"/>
    </row>
    <row r="58" spans="2:13" ht="13.5" customHeight="1">
      <c r="B58" s="885"/>
      <c r="C58" s="882"/>
      <c r="D58" s="1922"/>
      <c r="E58" s="314" t="s">
        <v>495</v>
      </c>
      <c r="F58" s="1922"/>
      <c r="G58" s="314" t="s">
        <v>495</v>
      </c>
      <c r="H58" s="308"/>
      <c r="I58" s="882"/>
      <c r="K58" s="41"/>
      <c r="L58" s="41"/>
      <c r="M58" s="41"/>
    </row>
    <row r="59" spans="2:13" ht="31.5" customHeight="1">
      <c r="B59" s="890"/>
      <c r="C59" s="882"/>
      <c r="D59" s="1952" t="s">
        <v>494</v>
      </c>
      <c r="E59" s="889" t="s">
        <v>1299</v>
      </c>
      <c r="F59" s="1921" t="s">
        <v>494</v>
      </c>
      <c r="G59" s="888" t="s">
        <v>1742</v>
      </c>
      <c r="H59" s="308"/>
      <c r="I59" s="882"/>
      <c r="K59" s="41"/>
      <c r="L59" s="41"/>
      <c r="M59" s="41"/>
    </row>
    <row r="60" spans="2:13" ht="13.5" customHeight="1">
      <c r="B60" s="885"/>
      <c r="C60" s="882"/>
      <c r="D60" s="1922"/>
      <c r="E60" s="314" t="s">
        <v>495</v>
      </c>
      <c r="F60" s="1922"/>
      <c r="G60" s="314" t="s">
        <v>495</v>
      </c>
      <c r="H60" s="308"/>
      <c r="I60" s="882"/>
      <c r="K60" s="41"/>
      <c r="L60" s="41"/>
      <c r="M60" s="41"/>
    </row>
    <row r="61" spans="2:13" ht="31.5" customHeight="1">
      <c r="B61" s="885"/>
      <c r="C61" s="882"/>
      <c r="D61" s="1952" t="s">
        <v>494</v>
      </c>
      <c r="E61" s="860" t="s">
        <v>1760</v>
      </c>
      <c r="F61" s="887"/>
      <c r="G61" s="887"/>
      <c r="H61" s="308"/>
      <c r="I61" s="882"/>
      <c r="K61" s="41"/>
      <c r="L61" s="41"/>
      <c r="M61" s="41"/>
    </row>
    <row r="62" spans="2:13" ht="13.5" customHeight="1">
      <c r="B62" s="885"/>
      <c r="C62" s="882"/>
      <c r="D62" s="1922"/>
      <c r="E62" s="314" t="s">
        <v>495</v>
      </c>
      <c r="F62" s="327"/>
      <c r="G62" s="328"/>
      <c r="H62" s="308"/>
      <c r="I62" s="882"/>
      <c r="K62" s="41"/>
      <c r="L62" s="41"/>
      <c r="M62" s="41"/>
    </row>
    <row r="63" spans="2:13" ht="13.5" customHeight="1">
      <c r="B63" s="885"/>
      <c r="C63" s="882"/>
      <c r="D63" s="895"/>
      <c r="E63" s="895"/>
      <c r="F63" s="327"/>
      <c r="G63" s="328"/>
      <c r="H63" s="308"/>
      <c r="I63" s="882"/>
      <c r="K63" s="41"/>
      <c r="L63" s="41"/>
      <c r="M63" s="41"/>
    </row>
    <row r="64" spans="2:13" ht="13.5" customHeight="1">
      <c r="B64" s="434" t="s">
        <v>1410</v>
      </c>
      <c r="C64" s="1920" t="s">
        <v>1743</v>
      </c>
      <c r="D64" s="1920"/>
      <c r="E64" s="1920"/>
      <c r="F64" s="1920"/>
      <c r="G64" s="1920"/>
      <c r="H64" s="879"/>
      <c r="I64" s="882"/>
      <c r="K64" s="41"/>
      <c r="L64" s="41"/>
      <c r="M64" s="41"/>
    </row>
    <row r="65" spans="2:13" ht="27" customHeight="1">
      <c r="B65" s="890"/>
      <c r="C65" s="882"/>
      <c r="D65" s="1921" t="s">
        <v>494</v>
      </c>
      <c r="E65" s="889" t="s">
        <v>1744</v>
      </c>
      <c r="F65" s="1921" t="s">
        <v>494</v>
      </c>
      <c r="G65" s="889" t="s">
        <v>1745</v>
      </c>
      <c r="H65" s="308"/>
      <c r="I65" s="882"/>
      <c r="K65" s="41"/>
      <c r="L65" s="41"/>
      <c r="M65" s="41"/>
    </row>
    <row r="66" spans="2:13" ht="13.5" customHeight="1">
      <c r="B66" s="885"/>
      <c r="C66" s="882"/>
      <c r="D66" s="1922"/>
      <c r="E66" s="314" t="s">
        <v>495</v>
      </c>
      <c r="F66" s="1971"/>
      <c r="G66" s="314" t="s">
        <v>495</v>
      </c>
      <c r="H66" s="308"/>
      <c r="I66" s="882"/>
      <c r="K66" s="41"/>
      <c r="L66" s="41"/>
      <c r="M66" s="41"/>
    </row>
    <row r="67" spans="2:13" ht="10" customHeight="1">
      <c r="B67" s="885"/>
      <c r="C67" s="308"/>
      <c r="D67" s="882"/>
      <c r="E67" s="882"/>
      <c r="F67" s="882"/>
      <c r="G67" s="882"/>
      <c r="H67" s="882"/>
      <c r="I67" s="882"/>
      <c r="K67" s="41"/>
      <c r="L67" s="41"/>
      <c r="M67" s="41"/>
    </row>
    <row r="68" spans="2:13" ht="13.5" customHeight="1">
      <c r="B68" s="434" t="s">
        <v>1406</v>
      </c>
      <c r="C68" s="1920" t="s">
        <v>1746</v>
      </c>
      <c r="D68" s="1920"/>
      <c r="E68" s="1920"/>
      <c r="F68" s="1920"/>
      <c r="G68" s="1920"/>
      <c r="H68" s="879"/>
      <c r="I68" s="882"/>
      <c r="K68" s="41"/>
      <c r="L68" s="41"/>
      <c r="M68" s="41"/>
    </row>
    <row r="69" spans="2:13" ht="27" customHeight="1">
      <c r="B69" s="884"/>
      <c r="C69" s="882"/>
      <c r="D69" s="1921" t="s">
        <v>494</v>
      </c>
      <c r="E69" s="896" t="s">
        <v>502</v>
      </c>
      <c r="F69" s="1921" t="s">
        <v>494</v>
      </c>
      <c r="G69" s="860" t="s">
        <v>1691</v>
      </c>
      <c r="H69" s="313"/>
      <c r="I69" s="882"/>
      <c r="K69" s="41"/>
      <c r="L69" s="41"/>
      <c r="M69" s="41"/>
    </row>
    <row r="70" spans="2:13" ht="13.5" customHeight="1">
      <c r="B70" s="885"/>
      <c r="C70" s="882"/>
      <c r="D70" s="1922"/>
      <c r="E70" s="314" t="s">
        <v>495</v>
      </c>
      <c r="F70" s="1922"/>
      <c r="G70" s="314" t="s">
        <v>495</v>
      </c>
      <c r="H70" s="308"/>
      <c r="I70" s="882"/>
      <c r="K70" s="41"/>
      <c r="L70" s="41"/>
      <c r="M70" s="41"/>
    </row>
    <row r="71" spans="2:13" ht="10" customHeight="1">
      <c r="B71" s="885"/>
      <c r="C71" s="308"/>
      <c r="D71" s="882"/>
      <c r="E71" s="882"/>
      <c r="F71" s="882"/>
      <c r="G71" s="882"/>
      <c r="H71" s="882"/>
      <c r="I71" s="882"/>
      <c r="K71" s="41"/>
      <c r="L71" s="41"/>
      <c r="M71" s="41"/>
    </row>
    <row r="72" spans="2:13">
      <c r="B72" s="435" t="s">
        <v>1747</v>
      </c>
      <c r="C72" s="1920" t="s">
        <v>1300</v>
      </c>
      <c r="D72" s="1920"/>
      <c r="E72" s="1920"/>
      <c r="F72" s="1920"/>
      <c r="G72" s="1920"/>
      <c r="H72" s="879"/>
      <c r="I72" s="882"/>
      <c r="K72" s="41"/>
      <c r="L72" s="41"/>
      <c r="M72" s="41"/>
    </row>
    <row r="73" spans="2:13" ht="20.149999999999999" customHeight="1">
      <c r="B73" s="897"/>
      <c r="C73" s="898"/>
      <c r="D73" s="1921" t="s">
        <v>494</v>
      </c>
      <c r="E73" s="899" t="s">
        <v>1288</v>
      </c>
      <c r="F73" s="900" t="s">
        <v>494</v>
      </c>
      <c r="G73" s="901" t="s">
        <v>1301</v>
      </c>
      <c r="H73" s="313"/>
      <c r="I73" s="882"/>
      <c r="K73" s="41"/>
      <c r="L73" s="41"/>
      <c r="M73" s="41"/>
    </row>
    <row r="74" spans="2:13" ht="13.5" customHeight="1">
      <c r="B74" s="897"/>
      <c r="C74" s="898"/>
      <c r="D74" s="1923"/>
      <c r="E74" s="902" t="s">
        <v>503</v>
      </c>
      <c r="F74" s="902"/>
      <c r="G74" s="903"/>
      <c r="H74" s="324"/>
      <c r="I74" s="882"/>
      <c r="K74" s="41"/>
      <c r="L74" s="41"/>
      <c r="M74" s="41"/>
    </row>
    <row r="75" spans="2:13" ht="13.5" customHeight="1">
      <c r="B75" s="904"/>
      <c r="C75" s="898"/>
      <c r="D75" s="1924"/>
      <c r="E75" s="1925" t="s">
        <v>495</v>
      </c>
      <c r="F75" s="1926"/>
      <c r="G75" s="1927"/>
      <c r="H75" s="308"/>
      <c r="I75" s="882"/>
      <c r="K75" s="41"/>
      <c r="L75" s="41"/>
      <c r="M75" s="41"/>
    </row>
    <row r="76" spans="2:13" ht="10" customHeight="1">
      <c r="B76" s="897"/>
      <c r="C76" s="905"/>
      <c r="D76" s="905"/>
      <c r="E76" s="905"/>
      <c r="F76" s="905"/>
      <c r="G76" s="905"/>
      <c r="H76" s="887"/>
      <c r="I76" s="882"/>
      <c r="K76" s="41"/>
      <c r="L76" s="41"/>
      <c r="M76" s="41"/>
    </row>
    <row r="77" spans="2:13" ht="13.5" customHeight="1">
      <c r="B77" s="435" t="s">
        <v>1748</v>
      </c>
      <c r="C77" s="1920" t="s">
        <v>1302</v>
      </c>
      <c r="D77" s="1920"/>
      <c r="E77" s="1920"/>
      <c r="F77" s="1920"/>
      <c r="G77" s="1920"/>
      <c r="H77" s="879"/>
      <c r="I77" s="329"/>
      <c r="J77" s="330"/>
      <c r="K77" s="41"/>
      <c r="L77" s="41"/>
      <c r="M77" s="41"/>
    </row>
    <row r="78" spans="2:13" ht="20.149999999999999" customHeight="1">
      <c r="B78" s="906"/>
      <c r="C78" s="898"/>
      <c r="D78" s="1921" t="s">
        <v>494</v>
      </c>
      <c r="E78" s="899" t="s">
        <v>1288</v>
      </c>
      <c r="F78" s="900" t="s">
        <v>494</v>
      </c>
      <c r="G78" s="901" t="s">
        <v>1301</v>
      </c>
      <c r="H78" s="313"/>
      <c r="I78" s="882"/>
      <c r="K78" s="41"/>
      <c r="L78" s="41"/>
      <c r="M78" s="41"/>
    </row>
    <row r="79" spans="2:13" ht="13.5" customHeight="1">
      <c r="B79" s="906"/>
      <c r="C79" s="898"/>
      <c r="D79" s="1923"/>
      <c r="E79" s="902" t="s">
        <v>503</v>
      </c>
      <c r="F79" s="902"/>
      <c r="G79" s="903"/>
      <c r="H79" s="324"/>
      <c r="I79" s="329"/>
      <c r="J79" s="330"/>
      <c r="K79" s="41"/>
      <c r="L79" s="41"/>
      <c r="M79" s="41"/>
    </row>
    <row r="80" spans="2:13" ht="13.5" customHeight="1">
      <c r="B80" s="904"/>
      <c r="C80" s="898"/>
      <c r="D80" s="1924"/>
      <c r="E80" s="1925" t="s">
        <v>495</v>
      </c>
      <c r="F80" s="1926"/>
      <c r="G80" s="1927"/>
      <c r="H80" s="308"/>
      <c r="I80" s="882"/>
      <c r="K80" s="41"/>
      <c r="L80" s="41"/>
      <c r="M80" s="41"/>
    </row>
    <row r="81" spans="2:13" ht="10" customHeight="1">
      <c r="B81" s="897"/>
      <c r="C81" s="905"/>
      <c r="D81" s="905"/>
      <c r="E81" s="905"/>
      <c r="F81" s="905"/>
      <c r="G81" s="905"/>
      <c r="H81" s="887"/>
      <c r="I81" s="882"/>
      <c r="K81" s="41"/>
      <c r="L81" s="41"/>
      <c r="M81" s="41"/>
    </row>
    <row r="82" spans="2:13" ht="13.5" customHeight="1">
      <c r="B82" s="435" t="s">
        <v>1749</v>
      </c>
      <c r="C82" s="1920" t="s">
        <v>1303</v>
      </c>
      <c r="D82" s="1920"/>
      <c r="E82" s="1920"/>
      <c r="F82" s="1920"/>
      <c r="G82" s="1920"/>
      <c r="H82" s="879"/>
      <c r="I82" s="329"/>
      <c r="J82" s="330"/>
      <c r="K82" s="41"/>
      <c r="L82" s="41"/>
      <c r="M82" s="41"/>
    </row>
    <row r="83" spans="2:13" ht="20.149999999999999" customHeight="1">
      <c r="B83" s="906"/>
      <c r="C83" s="898"/>
      <c r="D83" s="1921" t="s">
        <v>494</v>
      </c>
      <c r="E83" s="899" t="s">
        <v>1288</v>
      </c>
      <c r="F83" s="900" t="s">
        <v>494</v>
      </c>
      <c r="G83" s="901" t="s">
        <v>1301</v>
      </c>
      <c r="H83" s="313"/>
      <c r="I83" s="882"/>
      <c r="K83" s="41"/>
      <c r="L83" s="41"/>
      <c r="M83" s="41"/>
    </row>
    <row r="84" spans="2:13" ht="13.5" customHeight="1">
      <c r="B84" s="906"/>
      <c r="C84" s="898"/>
      <c r="D84" s="1923"/>
      <c r="E84" s="902" t="s">
        <v>503</v>
      </c>
      <c r="F84" s="902"/>
      <c r="G84" s="903"/>
      <c r="H84" s="324"/>
      <c r="I84" s="329"/>
      <c r="J84" s="330"/>
      <c r="K84" s="41"/>
      <c r="L84" s="41"/>
      <c r="M84" s="41"/>
    </row>
    <row r="85" spans="2:13" ht="13.5" customHeight="1">
      <c r="B85" s="904"/>
      <c r="C85" s="898"/>
      <c r="D85" s="1924"/>
      <c r="E85" s="1925" t="s">
        <v>495</v>
      </c>
      <c r="F85" s="1926"/>
      <c r="G85" s="1927"/>
      <c r="H85" s="308"/>
      <c r="I85" s="882"/>
      <c r="K85" s="41"/>
      <c r="L85" s="41"/>
      <c r="M85" s="41"/>
    </row>
    <row r="86" spans="2:13" ht="10" customHeight="1">
      <c r="B86" s="897"/>
      <c r="C86" s="898"/>
      <c r="D86" s="905"/>
      <c r="E86" s="907"/>
      <c r="F86" s="908"/>
      <c r="G86" s="331"/>
      <c r="H86" s="331"/>
      <c r="I86" s="882"/>
      <c r="K86" s="41"/>
      <c r="L86" s="41"/>
      <c r="M86" s="41"/>
    </row>
    <row r="87" spans="2:13" ht="13.5" customHeight="1">
      <c r="B87" s="435" t="s">
        <v>1750</v>
      </c>
      <c r="C87" s="1920" t="s">
        <v>1751</v>
      </c>
      <c r="D87" s="1920"/>
      <c r="E87" s="1920"/>
      <c r="F87" s="1920"/>
      <c r="G87" s="1920"/>
      <c r="H87" s="879"/>
      <c r="I87" s="882"/>
      <c r="K87" s="41"/>
      <c r="L87" s="41"/>
      <c r="M87" s="41"/>
    </row>
    <row r="88" spans="2:13" ht="20.149999999999999" customHeight="1">
      <c r="B88" s="909"/>
      <c r="C88" s="898"/>
      <c r="D88" s="1921" t="s">
        <v>494</v>
      </c>
      <c r="E88" s="910" t="s">
        <v>504</v>
      </c>
      <c r="F88" s="1921" t="s">
        <v>494</v>
      </c>
      <c r="G88" s="910" t="s">
        <v>505</v>
      </c>
      <c r="H88" s="308"/>
      <c r="I88" s="882"/>
      <c r="K88" s="41"/>
      <c r="L88" s="41"/>
      <c r="M88" s="41"/>
    </row>
    <row r="89" spans="2:13" ht="13.5" customHeight="1">
      <c r="B89" s="904"/>
      <c r="C89" s="898"/>
      <c r="D89" s="1922"/>
      <c r="E89" s="314" t="s">
        <v>495</v>
      </c>
      <c r="F89" s="1922"/>
      <c r="G89" s="314" t="s">
        <v>495</v>
      </c>
      <c r="H89" s="308"/>
      <c r="I89" s="882"/>
      <c r="K89" s="41"/>
      <c r="L89" s="41"/>
      <c r="M89" s="41"/>
    </row>
    <row r="90" spans="2:13" ht="20.149999999999999" customHeight="1">
      <c r="B90" s="909"/>
      <c r="C90" s="898"/>
      <c r="D90" s="1921" t="s">
        <v>494</v>
      </c>
      <c r="E90" s="910" t="s">
        <v>506</v>
      </c>
      <c r="F90" s="1921" t="s">
        <v>494</v>
      </c>
      <c r="G90" s="910" t="s">
        <v>507</v>
      </c>
      <c r="H90" s="308"/>
      <c r="I90" s="882"/>
      <c r="K90" s="41"/>
      <c r="L90" s="41"/>
      <c r="M90" s="41"/>
    </row>
    <row r="91" spans="2:13" ht="13.5" customHeight="1">
      <c r="B91" s="904"/>
      <c r="C91" s="898"/>
      <c r="D91" s="1922"/>
      <c r="E91" s="314" t="s">
        <v>495</v>
      </c>
      <c r="F91" s="1922"/>
      <c r="G91" s="314" t="s">
        <v>495</v>
      </c>
      <c r="H91" s="308"/>
      <c r="I91" s="882"/>
      <c r="K91" s="41"/>
      <c r="L91" s="41"/>
      <c r="M91" s="41"/>
    </row>
    <row r="92" spans="2:13" ht="20.149999999999999" customHeight="1">
      <c r="B92" s="909"/>
      <c r="C92" s="898"/>
      <c r="D92" s="1921" t="s">
        <v>494</v>
      </c>
      <c r="E92" s="910" t="s">
        <v>508</v>
      </c>
      <c r="F92" s="1921" t="s">
        <v>494</v>
      </c>
      <c r="G92" s="910" t="s">
        <v>509</v>
      </c>
      <c r="H92" s="308"/>
      <c r="I92" s="882"/>
      <c r="K92" s="41"/>
      <c r="L92" s="41"/>
      <c r="M92" s="41"/>
    </row>
    <row r="93" spans="2:13" ht="13.5" customHeight="1">
      <c r="B93" s="904"/>
      <c r="C93" s="898"/>
      <c r="D93" s="1922"/>
      <c r="E93" s="314" t="s">
        <v>495</v>
      </c>
      <c r="F93" s="1922"/>
      <c r="G93" s="314" t="s">
        <v>495</v>
      </c>
      <c r="H93" s="308"/>
      <c r="I93" s="882"/>
      <c r="K93" s="41"/>
      <c r="L93" s="41"/>
      <c r="M93" s="41"/>
    </row>
    <row r="94" spans="2:13" ht="27" customHeight="1">
      <c r="B94" s="904"/>
      <c r="C94" s="898"/>
      <c r="D94" s="1921" t="s">
        <v>494</v>
      </c>
      <c r="E94" s="910" t="s">
        <v>1304</v>
      </c>
      <c r="F94" s="911"/>
      <c r="G94" s="316"/>
      <c r="H94" s="308"/>
      <c r="I94" s="882"/>
      <c r="K94" s="41"/>
      <c r="L94" s="41"/>
      <c r="M94" s="41"/>
    </row>
    <row r="95" spans="2:13" ht="13.5" customHeight="1">
      <c r="B95" s="315"/>
      <c r="C95" s="898"/>
      <c r="D95" s="1922"/>
      <c r="E95" s="314" t="s">
        <v>495</v>
      </c>
      <c r="F95" s="316"/>
      <c r="G95" s="316"/>
      <c r="H95" s="316"/>
      <c r="I95" s="882"/>
      <c r="J95" s="308"/>
      <c r="K95" s="41"/>
      <c r="L95" s="41"/>
      <c r="M95" s="41"/>
    </row>
    <row r="96" spans="2:13" ht="59.5" customHeight="1">
      <c r="B96" s="912"/>
      <c r="C96" s="898"/>
      <c r="D96" s="1935" t="s">
        <v>1759</v>
      </c>
      <c r="E96" s="1936"/>
      <c r="F96" s="1936"/>
      <c r="G96" s="1937"/>
      <c r="H96" s="316"/>
      <c r="I96" s="882"/>
      <c r="K96" s="41"/>
      <c r="L96" s="41"/>
      <c r="M96" s="41"/>
    </row>
    <row r="97" spans="2:13" ht="10.5" customHeight="1">
      <c r="B97" s="897"/>
      <c r="C97" s="898"/>
      <c r="D97" s="905"/>
      <c r="E97" s="907"/>
      <c r="F97" s="908"/>
      <c r="G97" s="331"/>
      <c r="H97" s="331"/>
      <c r="I97" s="882"/>
      <c r="K97" s="41"/>
      <c r="L97" s="41"/>
      <c r="M97" s="41"/>
    </row>
    <row r="98" spans="2:13" ht="19">
      <c r="B98" s="1938" t="str">
        <f>$B$1&amp;" "&amp;$B$2</f>
        <v>（様式-１１） 評価項目（３）-②</v>
      </c>
      <c r="C98" s="1939"/>
      <c r="D98" s="1939"/>
      <c r="E98" s="1939"/>
      <c r="F98" s="1940" t="str">
        <f>IF(F2="","",F2)</f>
        <v>△△建設</v>
      </c>
      <c r="G98" s="1940"/>
      <c r="H98" s="1940"/>
      <c r="I98" s="1940"/>
      <c r="J98" s="305"/>
      <c r="K98" s="41"/>
      <c r="L98" s="41"/>
      <c r="M98" s="41"/>
    </row>
    <row r="99" spans="2:13" ht="30" customHeight="1">
      <c r="B99" s="1941" t="s">
        <v>1752</v>
      </c>
      <c r="C99" s="1942"/>
      <c r="D99" s="1942"/>
      <c r="E99" s="1942"/>
      <c r="F99" s="1942"/>
      <c r="G99" s="1942"/>
      <c r="H99" s="1942"/>
      <c r="I99" s="1942"/>
      <c r="J99" s="307"/>
      <c r="K99" s="41"/>
      <c r="L99" s="41"/>
      <c r="M99" s="41"/>
    </row>
    <row r="100" spans="2:13" ht="10" customHeight="1">
      <c r="B100" s="1943"/>
      <c r="C100" s="1943"/>
      <c r="D100" s="1943"/>
      <c r="E100" s="1943"/>
      <c r="F100" s="1943"/>
      <c r="G100" s="1943"/>
      <c r="H100" s="1943"/>
      <c r="I100" s="1943"/>
      <c r="K100" s="41"/>
      <c r="L100" s="41"/>
      <c r="M100" s="41"/>
    </row>
    <row r="101" spans="2:13" ht="27" customHeight="1">
      <c r="B101" s="435" t="s">
        <v>1753</v>
      </c>
      <c r="C101" s="1920" t="s">
        <v>1754</v>
      </c>
      <c r="D101" s="1920"/>
      <c r="E101" s="1920"/>
      <c r="F101" s="1920"/>
      <c r="G101" s="1920"/>
      <c r="H101" s="879"/>
      <c r="I101" s="882"/>
      <c r="K101" s="41"/>
      <c r="L101" s="41"/>
      <c r="M101" s="41"/>
    </row>
    <row r="102" spans="2:13" ht="66" customHeight="1">
      <c r="B102" s="320"/>
      <c r="C102" s="332"/>
      <c r="D102" s="1913" t="s">
        <v>494</v>
      </c>
      <c r="E102" s="1914" t="s">
        <v>1715</v>
      </c>
      <c r="F102" s="1915"/>
      <c r="G102" s="1916"/>
      <c r="H102" s="313"/>
      <c r="K102" s="41"/>
      <c r="L102" s="41"/>
      <c r="M102" s="41"/>
    </row>
    <row r="103" spans="2:13" ht="67.5" customHeight="1">
      <c r="B103" s="320"/>
      <c r="C103" s="332"/>
      <c r="D103" s="1283"/>
      <c r="E103" s="1968" t="s">
        <v>510</v>
      </c>
      <c r="F103" s="1969"/>
      <c r="G103" s="1970"/>
      <c r="H103" s="313"/>
      <c r="K103" s="41"/>
      <c r="L103" s="41"/>
      <c r="M103" s="41"/>
    </row>
    <row r="104" spans="2:13" ht="10" customHeight="1">
      <c r="B104" s="323"/>
      <c r="G104" s="324"/>
      <c r="H104" s="324"/>
      <c r="K104" s="41"/>
      <c r="L104" s="41"/>
      <c r="M104" s="41"/>
    </row>
    <row r="105" spans="2:13" ht="16.5" hidden="1">
      <c r="B105" s="326"/>
      <c r="D105" s="231"/>
      <c r="E105" s="333" t="s">
        <v>1412</v>
      </c>
      <c r="F105" s="1928" t="s">
        <v>1411</v>
      </c>
      <c r="G105" s="1929"/>
      <c r="H105" s="334"/>
      <c r="K105" s="335"/>
      <c r="L105" s="335"/>
      <c r="M105" s="335"/>
    </row>
    <row r="106" spans="2:13" ht="10" customHeight="1" thickBot="1">
      <c r="B106" s="320"/>
      <c r="E106" s="882"/>
      <c r="F106" s="882"/>
      <c r="G106" s="324"/>
      <c r="H106" s="324"/>
      <c r="K106" s="41"/>
      <c r="L106" s="41"/>
      <c r="M106" s="41"/>
    </row>
    <row r="107" spans="2:13" ht="36" customHeight="1" thickBot="1">
      <c r="B107" s="320"/>
      <c r="D107" s="336" t="s">
        <v>1306</v>
      </c>
      <c r="E107" s="913" t="s">
        <v>1755</v>
      </c>
      <c r="F107" s="1930" t="str">
        <f>IF(F105="ＯＫ！",IF((COUNTIF(D10,"■")+COUNTIF(D17:F21,"■")+COUNTIF(D27,"■")+COUNTIF(D34:F48,"■")+COUNTIF(D55:F69,"■")+COUNTIF(D72:D83,"■")+COUNTIF(D88:F94,"■")+COUNTIF(D102,"■"))&gt;=1,"ＯＫ！","ＮＯ！"),"ＮＯ！")</f>
        <v>ＮＯ！</v>
      </c>
      <c r="G107" s="1931"/>
      <c r="H107" s="337"/>
      <c r="K107" s="41"/>
      <c r="L107" s="41"/>
      <c r="M107" s="41"/>
    </row>
    <row r="108" spans="2:13" ht="10" customHeight="1">
      <c r="B108" s="326"/>
      <c r="E108" s="1932" t="s">
        <v>1756</v>
      </c>
      <c r="F108" s="1933"/>
      <c r="G108" s="1933"/>
      <c r="J108" s="310"/>
      <c r="K108" s="41"/>
      <c r="L108" s="41"/>
      <c r="M108" s="41"/>
    </row>
    <row r="109" spans="2:13" ht="40.5" customHeight="1">
      <c r="B109" s="320"/>
      <c r="E109" s="1934"/>
      <c r="F109" s="1934"/>
      <c r="G109" s="1934"/>
      <c r="J109" s="310"/>
      <c r="K109" s="41"/>
      <c r="L109" s="41"/>
      <c r="M109" s="41"/>
    </row>
  </sheetData>
  <mergeCells count="88">
    <mergeCell ref="F1:I1"/>
    <mergeCell ref="F2:I2"/>
    <mergeCell ref="B3:I3"/>
    <mergeCell ref="F4:I4"/>
    <mergeCell ref="B5:I6"/>
    <mergeCell ref="C7:G7"/>
    <mergeCell ref="C9:G9"/>
    <mergeCell ref="D10:D12"/>
    <mergeCell ref="F10:F12"/>
    <mergeCell ref="G10:G12"/>
    <mergeCell ref="D14:G14"/>
    <mergeCell ref="C16:G16"/>
    <mergeCell ref="D17:D18"/>
    <mergeCell ref="F17:F18"/>
    <mergeCell ref="D19:D20"/>
    <mergeCell ref="F19:F20"/>
    <mergeCell ref="D38:D39"/>
    <mergeCell ref="E38:G38"/>
    <mergeCell ref="D21:D22"/>
    <mergeCell ref="F21:F22"/>
    <mergeCell ref="D24:G24"/>
    <mergeCell ref="C26:G26"/>
    <mergeCell ref="D27:D29"/>
    <mergeCell ref="F27:F29"/>
    <mergeCell ref="G27:G29"/>
    <mergeCell ref="D31:G31"/>
    <mergeCell ref="C33:G33"/>
    <mergeCell ref="D34:D35"/>
    <mergeCell ref="F34:F35"/>
    <mergeCell ref="D36:D37"/>
    <mergeCell ref="C41:G41"/>
    <mergeCell ref="D42:D43"/>
    <mergeCell ref="E42:G42"/>
    <mergeCell ref="E43:G43"/>
    <mergeCell ref="D44:D45"/>
    <mergeCell ref="E44:G44"/>
    <mergeCell ref="E45:G45"/>
    <mergeCell ref="D46:D47"/>
    <mergeCell ref="E46:G46"/>
    <mergeCell ref="E47:G47"/>
    <mergeCell ref="D48:D49"/>
    <mergeCell ref="E48:G48"/>
    <mergeCell ref="E49:G49"/>
    <mergeCell ref="C64:G64"/>
    <mergeCell ref="B51:E51"/>
    <mergeCell ref="F51:I51"/>
    <mergeCell ref="B52:I53"/>
    <mergeCell ref="C54:G54"/>
    <mergeCell ref="D55:D56"/>
    <mergeCell ref="F55:F56"/>
    <mergeCell ref="D57:D58"/>
    <mergeCell ref="F57:F58"/>
    <mergeCell ref="D59:D60"/>
    <mergeCell ref="F59:F60"/>
    <mergeCell ref="D61:D62"/>
    <mergeCell ref="D73:D75"/>
    <mergeCell ref="E75:G75"/>
    <mergeCell ref="D65:D66"/>
    <mergeCell ref="F65:F66"/>
    <mergeCell ref="C68:G68"/>
    <mergeCell ref="D69:D70"/>
    <mergeCell ref="F69:F70"/>
    <mergeCell ref="C72:G72"/>
    <mergeCell ref="D92:D93"/>
    <mergeCell ref="F92:F93"/>
    <mergeCell ref="C77:G77"/>
    <mergeCell ref="D78:D80"/>
    <mergeCell ref="E80:G80"/>
    <mergeCell ref="C82:G82"/>
    <mergeCell ref="D83:D85"/>
    <mergeCell ref="E85:G85"/>
    <mergeCell ref="C87:G87"/>
    <mergeCell ref="D88:D89"/>
    <mergeCell ref="F88:F89"/>
    <mergeCell ref="D90:D91"/>
    <mergeCell ref="F90:F91"/>
    <mergeCell ref="E108:G109"/>
    <mergeCell ref="D94:D95"/>
    <mergeCell ref="D96:G96"/>
    <mergeCell ref="B98:E98"/>
    <mergeCell ref="F98:I98"/>
    <mergeCell ref="B99:I100"/>
    <mergeCell ref="C101:G101"/>
    <mergeCell ref="D102:D103"/>
    <mergeCell ref="E102:G102"/>
    <mergeCell ref="E103:G103"/>
    <mergeCell ref="F105:G105"/>
    <mergeCell ref="F107:G107"/>
  </mergeCells>
  <phoneticPr fontId="2"/>
  <dataValidations count="4">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3400-000000000000}"/>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3400-000001000000}"/>
    <dataValidation type="list" allowBlank="1" showInputMessage="1" showErrorMessage="1" error="□：該当しない_x000a_■：該当する　　のどちらかを選択して下さい。" prompt="該当する場合は■を、該当しない場合は□を選択して下さい。" sqref="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D34:D39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D10:D12 F10:F12 D17:D22 F17:F22 D27:D29 F27:F29 F34:F35 D73:D75 D78:D80 D83:D85" xr:uid="{00000000-0002-0000-3400-000002000000}">
      <formula1>"□,■"</formula1>
    </dataValidation>
    <dataValidation type="list" allowBlank="1" showInputMessage="1" showErrorMessage="1" error="□：制度がない_x000a_■：制度がある　　のどちらかを選択して下さい。" prompt="制度がある場合は■を、制度がない場合は□を選択して下さい。" sqref="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D42:D49 D55:D62 F55:F60 D65:D66 F65:F66 D69:D70 F69:F70 D88:D95 F88:F93 D102:D103" xr:uid="{00000000-0002-0000-3400-000003000000}">
      <formula1>"□,■"</formula1>
    </dataValidation>
  </dataValidations>
  <printOptions horizontalCentered="1"/>
  <pageMargins left="0.70866141732283472" right="0.70866141732283472" top="0.74803149606299213" bottom="0.55118110236220474" header="0.31496062992125984" footer="0.31496062992125984"/>
  <pageSetup paperSize="9" scale="77" fitToHeight="3" orientation="portrait" blackAndWhite="1" r:id="rId1"/>
  <rowBreaks count="2" manualBreakCount="2">
    <brk id="50" min="1" max="8" man="1"/>
    <brk id="97" min="1" max="8" man="1"/>
  </rowBreaks>
  <drawing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3">
    <tabColor theme="8"/>
    <pageSetUpPr fitToPage="1"/>
  </sheetPr>
  <dimension ref="A1:T55"/>
  <sheetViews>
    <sheetView tabSelected="1" view="pageBreakPreview" zoomScaleNormal="100" zoomScaleSheetLayoutView="100" workbookViewId="0"/>
  </sheetViews>
  <sheetFormatPr defaultColWidth="9" defaultRowHeight="13"/>
  <cols>
    <col min="1" max="1" width="5.6328125" style="3" customWidth="1"/>
    <col min="2" max="18" width="5.08984375" style="3" customWidth="1"/>
    <col min="19" max="16384" width="9" style="3"/>
  </cols>
  <sheetData>
    <row r="1" spans="1:20" ht="15.75" customHeight="1">
      <c r="A1" s="943" t="str">
        <f>CONCATENATE("（様式-",INDEX(発注者入力シート!$B$36:$G$45,MATCH(発注者入力シート!N16,発注者入力シート!$C$36:$C$45,0),4),"）")</f>
        <v>（様式-１２）</v>
      </c>
      <c r="B1" s="943"/>
      <c r="C1" s="943"/>
      <c r="D1" s="943"/>
      <c r="E1" s="943"/>
      <c r="F1" s="943"/>
      <c r="G1" s="2"/>
      <c r="S1" s="3" t="s">
        <v>429</v>
      </c>
    </row>
    <row r="2" spans="1:20" ht="15.75" customHeight="1">
      <c r="A2" s="943" t="str">
        <f>CONCATENATE("評価項目",INDEX(発注者入力シート!$B$36:$G$45,MATCH(発注者入力シート!N16,発注者入力シート!$C$36:$C$45,0),5),"-",INDEX(発注者入力シート!$B$36:$G$45,MATCH(発注者入力シート!N16,発注者入力シート!$C$36:$C$45,0),6))</f>
        <v>評価項目（３）-③</v>
      </c>
      <c r="B2" s="943"/>
      <c r="C2" s="943"/>
      <c r="D2" s="943"/>
      <c r="E2" s="943"/>
      <c r="S2" s="3" t="s">
        <v>430</v>
      </c>
    </row>
    <row r="3" spans="1:20" ht="15.75" customHeight="1">
      <c r="S3" s="107"/>
      <c r="T3" s="3" t="s">
        <v>437</v>
      </c>
    </row>
    <row r="4" spans="1:20" ht="15.75" customHeight="1">
      <c r="A4" s="1206" t="s">
        <v>854</v>
      </c>
      <c r="B4" s="1206"/>
      <c r="C4" s="1206"/>
      <c r="D4" s="1206"/>
      <c r="E4" s="1206"/>
      <c r="F4" s="1206"/>
      <c r="G4" s="1206"/>
      <c r="H4" s="1206"/>
      <c r="I4" s="1206"/>
      <c r="J4" s="1206"/>
      <c r="K4" s="1206"/>
      <c r="L4" s="1206"/>
      <c r="M4" s="1206"/>
      <c r="N4" s="1206"/>
      <c r="O4" s="1206"/>
      <c r="P4" s="1206"/>
      <c r="Q4" s="1206"/>
      <c r="R4" s="142"/>
      <c r="S4" s="102"/>
      <c r="T4" s="3" t="s">
        <v>965</v>
      </c>
    </row>
    <row r="5" spans="1:20" ht="15.75" customHeight="1"/>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J7" s="6"/>
      <c r="K7" s="2"/>
      <c r="L7" s="2"/>
      <c r="M7" s="2"/>
      <c r="N7" s="2"/>
      <c r="O7" s="2"/>
      <c r="P7" s="2"/>
      <c r="Q7" s="2"/>
      <c r="R7" s="2"/>
      <c r="S7" s="104"/>
      <c r="T7" s="3" t="s">
        <v>434</v>
      </c>
    </row>
    <row r="8" spans="1:20" ht="15.75" customHeight="1">
      <c r="J8" s="6"/>
      <c r="K8" s="2"/>
      <c r="L8" s="2"/>
      <c r="M8" s="2"/>
      <c r="N8" s="2"/>
      <c r="O8" s="2"/>
      <c r="P8" s="2"/>
      <c r="Q8" s="2"/>
      <c r="R8" s="2"/>
      <c r="S8" s="105"/>
      <c r="T8" s="3" t="s">
        <v>432</v>
      </c>
    </row>
    <row r="9" spans="1:20" ht="15.75" customHeight="1">
      <c r="A9" s="259" t="s">
        <v>309</v>
      </c>
      <c r="B9" s="1585" t="s">
        <v>1869</v>
      </c>
      <c r="C9" s="1585"/>
      <c r="D9" s="1585"/>
      <c r="E9" s="1585"/>
      <c r="F9" s="1585"/>
      <c r="G9" s="1585"/>
      <c r="H9" s="1585"/>
      <c r="I9" s="1585"/>
      <c r="J9" s="1585"/>
      <c r="K9" s="1585"/>
      <c r="L9" s="1585"/>
      <c r="M9" s="1585"/>
      <c r="N9" s="1585"/>
      <c r="O9" s="1585"/>
      <c r="P9" s="1585"/>
      <c r="Q9" s="1585"/>
    </row>
    <row r="10" spans="1:20" ht="41.25" customHeight="1">
      <c r="A10" s="1228" t="s">
        <v>816</v>
      </c>
      <c r="B10" s="1228"/>
      <c r="C10" s="1228"/>
      <c r="D10" s="1228"/>
      <c r="E10" s="1684"/>
      <c r="F10" s="1684"/>
      <c r="G10" s="1684"/>
      <c r="H10" s="1684"/>
      <c r="I10" s="1684"/>
      <c r="S10" s="109" t="s">
        <v>435</v>
      </c>
    </row>
    <row r="11" spans="1:20">
      <c r="A11" s="154" t="s">
        <v>557</v>
      </c>
      <c r="B11" s="1506" t="s">
        <v>1725</v>
      </c>
      <c r="C11" s="1506"/>
      <c r="D11" s="1506"/>
      <c r="E11" s="1506"/>
      <c r="F11" s="1506"/>
      <c r="G11" s="1506"/>
      <c r="H11" s="1506"/>
      <c r="I11" s="1506"/>
      <c r="J11" s="1506"/>
      <c r="K11" s="1506"/>
      <c r="L11" s="1506"/>
      <c r="M11" s="1506"/>
      <c r="N11" s="1506"/>
      <c r="O11" s="1506"/>
      <c r="P11" s="1506"/>
      <c r="Q11" s="1506"/>
      <c r="R11" s="81"/>
      <c r="S11" s="109" t="s">
        <v>436</v>
      </c>
    </row>
    <row r="12" spans="1:20">
      <c r="A12" s="154"/>
      <c r="B12" s="1506"/>
      <c r="C12" s="1506"/>
      <c r="D12" s="1506"/>
      <c r="E12" s="1506"/>
      <c r="F12" s="1506"/>
      <c r="G12" s="1506"/>
      <c r="H12" s="1506"/>
      <c r="I12" s="1506"/>
      <c r="J12" s="1506"/>
      <c r="K12" s="1506"/>
      <c r="L12" s="1506"/>
      <c r="M12" s="1506"/>
      <c r="N12" s="1506"/>
      <c r="O12" s="1506"/>
      <c r="P12" s="1506"/>
      <c r="Q12" s="1506"/>
      <c r="R12" s="204"/>
      <c r="S12" s="109" t="s">
        <v>961</v>
      </c>
    </row>
    <row r="13" spans="1:20" ht="15.75" customHeight="1">
      <c r="A13" s="154"/>
      <c r="B13" s="155"/>
      <c r="C13" s="155"/>
      <c r="D13" s="155"/>
      <c r="E13" s="155"/>
      <c r="F13" s="155"/>
      <c r="G13" s="155"/>
      <c r="H13" s="155"/>
      <c r="I13" s="155"/>
      <c r="J13" s="155"/>
      <c r="K13" s="155"/>
      <c r="L13" s="155"/>
      <c r="M13" s="155"/>
      <c r="N13" s="155"/>
      <c r="O13" s="155"/>
      <c r="P13" s="155"/>
      <c r="Q13" s="155"/>
      <c r="R13" s="157"/>
    </row>
    <row r="14" spans="1:20" ht="15.75" customHeight="1">
      <c r="A14" s="154"/>
      <c r="C14" s="165"/>
      <c r="D14" s="165"/>
      <c r="E14" s="165"/>
      <c r="F14" s="165"/>
      <c r="G14" s="165"/>
      <c r="H14" s="165"/>
      <c r="I14" s="165"/>
      <c r="J14" s="165"/>
      <c r="K14" s="165"/>
      <c r="L14" s="165"/>
      <c r="M14" s="165"/>
      <c r="N14" s="165"/>
      <c r="O14" s="165"/>
      <c r="P14" s="165"/>
      <c r="Q14" s="165"/>
      <c r="R14" s="155"/>
    </row>
    <row r="15" spans="1:20" ht="15.75" customHeight="1">
      <c r="A15" s="154"/>
      <c r="B15" s="155"/>
      <c r="C15" s="155"/>
      <c r="D15" s="155"/>
      <c r="E15" s="155"/>
      <c r="F15" s="155"/>
      <c r="G15" s="155"/>
      <c r="H15" s="155"/>
      <c r="I15" s="155"/>
      <c r="J15" s="155"/>
      <c r="K15" s="155"/>
      <c r="L15" s="155"/>
      <c r="M15" s="155"/>
      <c r="N15" s="155"/>
      <c r="O15" s="155"/>
      <c r="P15" s="155"/>
      <c r="Q15" s="155"/>
      <c r="R15" s="157"/>
    </row>
    <row r="16" spans="1:20" ht="15.75" customHeight="1">
      <c r="A16" s="154"/>
      <c r="B16" s="155"/>
      <c r="C16" s="155"/>
      <c r="D16" s="155"/>
      <c r="E16" s="155"/>
      <c r="F16" s="155"/>
      <c r="G16" s="155"/>
      <c r="H16" s="155"/>
      <c r="I16" s="155"/>
      <c r="J16" s="155"/>
      <c r="K16" s="155"/>
      <c r="L16" s="155"/>
      <c r="M16" s="155"/>
      <c r="N16" s="155"/>
      <c r="O16" s="155"/>
      <c r="P16" s="155"/>
      <c r="Q16" s="155"/>
      <c r="R16" s="165"/>
    </row>
    <row r="17" spans="1:18" ht="15.75" customHeight="1">
      <c r="A17" s="154"/>
      <c r="R17" s="155"/>
    </row>
    <row r="18" spans="1:18" ht="15.75" customHeight="1">
      <c r="R18" s="155"/>
    </row>
    <row r="20" spans="1:18" ht="15.75" customHeight="1"/>
    <row r="21" spans="1:18" ht="15.75" customHeight="1"/>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sheetData>
  <mergeCells count="9">
    <mergeCell ref="B11:Q12"/>
    <mergeCell ref="E10:I10"/>
    <mergeCell ref="A10:D10"/>
    <mergeCell ref="A1:F1"/>
    <mergeCell ref="A2:E2"/>
    <mergeCell ref="A4:Q4"/>
    <mergeCell ref="B9:Q9"/>
    <mergeCell ref="D6:E6"/>
    <mergeCell ref="F6:Q6"/>
  </mergeCells>
  <phoneticPr fontId="2"/>
  <dataValidations count="1">
    <dataValidation type="list" showInputMessage="1" showErrorMessage="1" sqref="E10:I10" xr:uid="{00000000-0002-0000-3C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1">
    <tabColor theme="8"/>
    <pageSetUpPr fitToPage="1"/>
  </sheetPr>
  <dimension ref="A1:T74"/>
  <sheetViews>
    <sheetView view="pageBreakPreview" zoomScaleNormal="100" zoomScaleSheetLayoutView="100" workbookViewId="0">
      <selection activeCell="A3" sqref="A3:R3"/>
    </sheetView>
  </sheetViews>
  <sheetFormatPr defaultColWidth="9" defaultRowHeight="13"/>
  <cols>
    <col min="1" max="1" width="5.6328125" style="3" customWidth="1"/>
    <col min="2" max="18" width="5.08984375" style="3" customWidth="1"/>
    <col min="19" max="16384" width="9" style="3"/>
  </cols>
  <sheetData>
    <row r="1" spans="1:20" ht="15.75" customHeight="1">
      <c r="A1" s="943" t="e">
        <f>CONCATENATE("（様式-",INDEX(発注者入力シート!$B$36:$G$45,MATCH(発注者入力シート!N17,発注者入力シート!$C$36:$C$45,0),4),"）")</f>
        <v>#N/A</v>
      </c>
      <c r="B1" s="943"/>
      <c r="C1" s="943"/>
      <c r="D1" s="943"/>
      <c r="E1" s="943"/>
      <c r="F1" s="943"/>
      <c r="S1" s="3" t="s">
        <v>429</v>
      </c>
    </row>
    <row r="2" spans="1:20" ht="15.75" customHeight="1">
      <c r="A2" s="943" t="e">
        <f>CONCATENATE("評価項目",INDEX(発注者入力シート!$B$36:$G$45,MATCH(発注者入力シート!N17,発注者入力シート!$C$36:$C$45,0),5),"-",INDEX(発注者入力シート!$B$36:$G$45,MATCH(発注者入力シート!N17,発注者入力シート!$C$36:$C$45,0),6))</f>
        <v>#N/A</v>
      </c>
      <c r="B2" s="943"/>
      <c r="C2" s="943"/>
      <c r="D2" s="943"/>
      <c r="E2" s="943"/>
      <c r="S2" s="3" t="s">
        <v>430</v>
      </c>
    </row>
    <row r="3" spans="1:20" ht="15.75" customHeight="1">
      <c r="S3" s="107"/>
      <c r="T3" s="3" t="s">
        <v>441</v>
      </c>
    </row>
    <row r="4" spans="1:20" ht="15.75" customHeight="1">
      <c r="A4" s="1206" t="s">
        <v>855</v>
      </c>
      <c r="B4" s="1206"/>
      <c r="C4" s="1206"/>
      <c r="D4" s="1206"/>
      <c r="E4" s="1206"/>
      <c r="F4" s="1206"/>
      <c r="G4" s="1206"/>
      <c r="H4" s="1206"/>
      <c r="I4" s="1206"/>
      <c r="J4" s="1206"/>
      <c r="K4" s="1206"/>
      <c r="L4" s="1206"/>
      <c r="M4" s="1206"/>
      <c r="N4" s="1206"/>
      <c r="O4" s="1206"/>
      <c r="P4" s="1206"/>
      <c r="Q4" s="1206"/>
      <c r="R4" s="142"/>
      <c r="S4" s="102"/>
      <c r="T4" s="3" t="s">
        <v>432</v>
      </c>
    </row>
    <row r="5" spans="1:20" ht="15.75" customHeight="1"/>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S7" s="104"/>
      <c r="T7" s="3" t="s">
        <v>434</v>
      </c>
    </row>
    <row r="8" spans="1:20" ht="15.75" customHeight="1">
      <c r="S8" s="105"/>
      <c r="T8" s="3" t="s">
        <v>432</v>
      </c>
    </row>
    <row r="9" spans="1:20" ht="15.75" customHeight="1">
      <c r="A9" s="259" t="s">
        <v>126</v>
      </c>
      <c r="B9" s="155" t="s">
        <v>1724</v>
      </c>
    </row>
    <row r="10" spans="1:20" ht="15.75" customHeight="1">
      <c r="A10" s="1228" t="s">
        <v>38</v>
      </c>
      <c r="B10" s="1228"/>
      <c r="C10" s="1228"/>
      <c r="D10" s="1228"/>
      <c r="E10" s="1228"/>
      <c r="F10" s="1245" t="s">
        <v>562</v>
      </c>
      <c r="G10" s="1246"/>
      <c r="H10" s="1246"/>
      <c r="I10" s="1246"/>
      <c r="J10" s="1246"/>
      <c r="K10" s="1246"/>
      <c r="L10" s="1247"/>
      <c r="M10" s="1756" t="s">
        <v>563</v>
      </c>
      <c r="N10" s="1978"/>
      <c r="O10" s="1978"/>
      <c r="P10" s="1978"/>
      <c r="Q10" s="1757"/>
      <c r="R10" s="199"/>
      <c r="S10" s="109" t="s">
        <v>435</v>
      </c>
    </row>
    <row r="11" spans="1:20" ht="15.75" customHeight="1">
      <c r="A11" s="1228"/>
      <c r="B11" s="1228"/>
      <c r="C11" s="1228"/>
      <c r="D11" s="1228"/>
      <c r="E11" s="1228"/>
      <c r="F11" s="1248"/>
      <c r="G11" s="1249"/>
      <c r="H11" s="1249"/>
      <c r="I11" s="1249"/>
      <c r="J11" s="1249"/>
      <c r="K11" s="1249"/>
      <c r="L11" s="1250"/>
      <c r="M11" s="1758"/>
      <c r="N11" s="1979"/>
      <c r="O11" s="1979"/>
      <c r="P11" s="1979"/>
      <c r="Q11" s="1759"/>
      <c r="R11" s="199"/>
      <c r="S11" s="109" t="s">
        <v>436</v>
      </c>
    </row>
    <row r="12" spans="1:20" ht="31.5" customHeight="1">
      <c r="A12" s="156" t="s">
        <v>8</v>
      </c>
      <c r="B12" s="1975" t="str">
        <f>IF(企業入力シート!C25="","",企業入力シート!C25)</f>
        <v/>
      </c>
      <c r="C12" s="1976"/>
      <c r="D12" s="1976"/>
      <c r="E12" s="1977"/>
      <c r="F12" s="1972" t="str">
        <f>IF(企業入力シート!D25="","",企業入力シート!D25)</f>
        <v/>
      </c>
      <c r="G12" s="1973"/>
      <c r="H12" s="1973"/>
      <c r="I12" s="1973"/>
      <c r="J12" s="1973"/>
      <c r="K12" s="1973"/>
      <c r="L12" s="1974"/>
      <c r="M12" s="1982" t="str">
        <f>IF(企業入力シート!$C$25="","",DATEDIF(F12,発注者入力シート!$H$7,"Y"))</f>
        <v/>
      </c>
      <c r="N12" s="1983"/>
      <c r="O12" s="1983"/>
      <c r="P12" s="1980" t="str">
        <f>IF(企業入力シート!C25="","",IF(M12&lt;40,"(OK)","(NO)"))</f>
        <v/>
      </c>
      <c r="Q12" s="1981"/>
      <c r="R12" s="81"/>
    </row>
    <row r="13" spans="1:20" ht="31.5" customHeight="1">
      <c r="A13" s="156" t="s">
        <v>9</v>
      </c>
      <c r="B13" s="1975" t="str">
        <f>IF(企業入力シート!C26="","",企業入力シート!C26)</f>
        <v/>
      </c>
      <c r="C13" s="1976"/>
      <c r="D13" s="1976"/>
      <c r="E13" s="1977"/>
      <c r="F13" s="1972" t="str">
        <f>IF(企業入力シート!D26="","",企業入力シート!D26)</f>
        <v/>
      </c>
      <c r="G13" s="1973"/>
      <c r="H13" s="1973"/>
      <c r="I13" s="1973"/>
      <c r="J13" s="1973"/>
      <c r="K13" s="1973"/>
      <c r="L13" s="1974"/>
      <c r="M13" s="1984" t="str">
        <f>IF(企業入力シート!$C$26="","",DATEDIF(F13,発注者入力シート!$H$7,"Y"))</f>
        <v/>
      </c>
      <c r="N13" s="1985"/>
      <c r="O13" s="1985"/>
      <c r="P13" s="1980" t="str">
        <f>IF(企業入力シート!C26="","",IF(M13&lt;40,"(OK)","(NO)"))</f>
        <v/>
      </c>
      <c r="Q13" s="1981"/>
      <c r="R13" s="81"/>
    </row>
    <row r="14" spans="1:20" ht="31.5" customHeight="1">
      <c r="A14" s="156" t="s">
        <v>10</v>
      </c>
      <c r="B14" s="1975" t="str">
        <f>IF(企業入力シート!C27="","",企業入力シート!C27)</f>
        <v/>
      </c>
      <c r="C14" s="1976"/>
      <c r="D14" s="1976"/>
      <c r="E14" s="1977"/>
      <c r="F14" s="1972" t="str">
        <f>IF(企業入力シート!D27="","",企業入力シート!D27)</f>
        <v/>
      </c>
      <c r="G14" s="1973"/>
      <c r="H14" s="1973"/>
      <c r="I14" s="1973"/>
      <c r="J14" s="1973"/>
      <c r="K14" s="1973"/>
      <c r="L14" s="1974"/>
      <c r="M14" s="1984" t="str">
        <f>IF(企業入力シート!$C$27="","",DATEDIF(F14,発注者入力シート!$H$7,"Y"))</f>
        <v/>
      </c>
      <c r="N14" s="1985"/>
      <c r="O14" s="1985"/>
      <c r="P14" s="1980" t="str">
        <f>IF(企業入力シート!C27="","",IF(M14&lt;40,"(OK)","(NO)"))</f>
        <v/>
      </c>
      <c r="Q14" s="1981"/>
      <c r="R14" s="81"/>
    </row>
    <row r="15" spans="1:20">
      <c r="A15" s="154" t="s">
        <v>108</v>
      </c>
      <c r="B15" s="1986" t="str">
        <f>CONCATENATE("年齢は、入札公告日前日時点（令和",(YEAR(発注者入力シート!H7)-2018),"年",MONTH(発注者入力シート!H7),"月",DAY(発注者入力シート!H7),"日時点）で記入すること。")</f>
        <v>年齢は、入札公告日前日時点（令和8年9月24日時点）で記入すること。</v>
      </c>
      <c r="C15" s="1986"/>
      <c r="D15" s="1986"/>
      <c r="E15" s="1986"/>
      <c r="F15" s="1986"/>
      <c r="G15" s="1986"/>
      <c r="H15" s="1986"/>
      <c r="I15" s="1986"/>
      <c r="J15" s="1986"/>
      <c r="K15" s="1986"/>
      <c r="L15" s="1986"/>
      <c r="M15" s="1986"/>
      <c r="N15" s="1986"/>
      <c r="O15" s="1986"/>
      <c r="P15" s="1986"/>
      <c r="Q15" s="1986"/>
      <c r="R15" s="157"/>
    </row>
    <row r="16" spans="1:20">
      <c r="A16" s="154" t="s">
        <v>109</v>
      </c>
      <c r="B16" s="1224" t="s">
        <v>1719</v>
      </c>
      <c r="C16" s="1224"/>
      <c r="D16" s="1224"/>
      <c r="E16" s="1224"/>
      <c r="F16" s="1224"/>
      <c r="G16" s="1224"/>
      <c r="H16" s="1224"/>
      <c r="I16" s="1224"/>
      <c r="J16" s="1224"/>
      <c r="K16" s="1224"/>
      <c r="L16" s="1224"/>
      <c r="M16" s="1224"/>
      <c r="N16" s="1224"/>
      <c r="O16" s="1224"/>
      <c r="P16" s="1224"/>
      <c r="Q16" s="1224"/>
      <c r="R16" s="196"/>
    </row>
    <row r="17" spans="1:18">
      <c r="A17" s="157"/>
      <c r="B17" s="1224"/>
      <c r="C17" s="1224"/>
      <c r="D17" s="1224"/>
      <c r="E17" s="1224"/>
      <c r="F17" s="1224"/>
      <c r="G17" s="1224"/>
      <c r="H17" s="1224"/>
      <c r="I17" s="1224"/>
      <c r="J17" s="1224"/>
      <c r="K17" s="1224"/>
      <c r="L17" s="1224"/>
      <c r="M17" s="1224"/>
      <c r="N17" s="1224"/>
      <c r="O17" s="1224"/>
      <c r="P17" s="1224"/>
      <c r="Q17" s="1224"/>
      <c r="R17" s="196"/>
    </row>
    <row r="18" spans="1:18">
      <c r="A18" s="140" t="s">
        <v>116</v>
      </c>
      <c r="B18" s="1224" t="s">
        <v>1720</v>
      </c>
      <c r="C18" s="1224"/>
      <c r="D18" s="1224"/>
      <c r="E18" s="1224"/>
      <c r="F18" s="1224"/>
      <c r="G18" s="1224"/>
      <c r="H18" s="1224"/>
      <c r="I18" s="1224"/>
      <c r="J18" s="1224"/>
      <c r="K18" s="1224"/>
      <c r="L18" s="1224"/>
      <c r="M18" s="1224"/>
      <c r="N18" s="1224"/>
      <c r="O18" s="1224"/>
      <c r="P18" s="1224"/>
      <c r="Q18" s="1224"/>
      <c r="R18" s="196"/>
    </row>
    <row r="19" spans="1:18">
      <c r="A19" s="140" t="s">
        <v>117</v>
      </c>
      <c r="B19" s="3" t="s">
        <v>118</v>
      </c>
      <c r="F19" s="165"/>
      <c r="G19" s="165"/>
      <c r="H19" s="165"/>
      <c r="I19" s="165"/>
      <c r="J19" s="165"/>
      <c r="K19" s="165"/>
      <c r="L19" s="165"/>
      <c r="M19" s="165"/>
      <c r="N19" s="165"/>
      <c r="O19" s="165"/>
      <c r="P19" s="165"/>
      <c r="Q19" s="165"/>
      <c r="R19" s="165"/>
    </row>
    <row r="20" spans="1:18" ht="15.75" customHeight="1">
      <c r="A20" s="140"/>
      <c r="B20" s="165"/>
      <c r="C20" s="165"/>
      <c r="D20" s="165"/>
      <c r="E20" s="165"/>
      <c r="F20" s="165"/>
      <c r="G20" s="165"/>
      <c r="H20" s="165"/>
      <c r="I20" s="165"/>
      <c r="J20" s="165"/>
      <c r="K20" s="165"/>
      <c r="L20" s="165"/>
      <c r="M20" s="165"/>
      <c r="N20" s="165"/>
      <c r="O20" s="165"/>
      <c r="P20" s="165"/>
      <c r="Q20" s="165"/>
      <c r="R20" s="165"/>
    </row>
    <row r="21" spans="1:18" ht="15.75" customHeight="1">
      <c r="A21" s="140"/>
    </row>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spans="1:18" ht="15.75" customHeight="1"/>
    <row r="34" spans="1:18" ht="15.75" customHeight="1"/>
    <row r="35" spans="1:18" ht="15.75" customHeight="1"/>
    <row r="36" spans="1:18" ht="15.75" customHeight="1"/>
    <row r="37" spans="1:18" ht="15.75" customHeight="1"/>
    <row r="38" spans="1:18" ht="15.75" customHeight="1"/>
    <row r="39" spans="1:18" ht="15.75" customHeight="1">
      <c r="A39" s="140"/>
    </row>
    <row r="40" spans="1:18" ht="15.75" customHeight="1">
      <c r="A40" s="140"/>
      <c r="R40" s="161"/>
    </row>
    <row r="41" spans="1:18" ht="15.75" customHeight="1">
      <c r="A41" s="140"/>
      <c r="B41" s="161"/>
      <c r="C41" s="161"/>
      <c r="D41" s="161"/>
      <c r="E41" s="161"/>
      <c r="F41" s="161"/>
      <c r="G41" s="161"/>
      <c r="H41" s="161"/>
      <c r="I41" s="161"/>
      <c r="J41" s="161"/>
      <c r="K41" s="161"/>
      <c r="L41" s="161"/>
      <c r="M41" s="161"/>
      <c r="N41" s="161"/>
      <c r="O41" s="161"/>
      <c r="P41" s="161"/>
      <c r="Q41" s="161"/>
      <c r="R41" s="161"/>
    </row>
    <row r="42" spans="1:18" ht="15.75" customHeight="1">
      <c r="A42" s="140"/>
      <c r="B42" s="161"/>
      <c r="C42" s="161"/>
      <c r="D42" s="161"/>
      <c r="E42" s="161"/>
      <c r="F42" s="161"/>
      <c r="G42" s="161"/>
      <c r="H42" s="161"/>
      <c r="I42" s="161"/>
      <c r="J42" s="161"/>
      <c r="K42" s="161"/>
      <c r="L42" s="161"/>
      <c r="M42" s="161"/>
      <c r="N42" s="161"/>
      <c r="O42" s="161"/>
      <c r="P42" s="161"/>
      <c r="Q42" s="161"/>
      <c r="R42" s="147"/>
    </row>
    <row r="43" spans="1:18" ht="15.75" customHeight="1">
      <c r="A43" s="140"/>
      <c r="B43" s="147"/>
      <c r="C43" s="147"/>
      <c r="D43" s="147"/>
      <c r="E43" s="147"/>
      <c r="F43" s="147"/>
      <c r="G43" s="147"/>
      <c r="H43" s="147"/>
      <c r="I43" s="147"/>
      <c r="J43" s="147"/>
      <c r="K43" s="147"/>
      <c r="L43" s="147"/>
      <c r="M43" s="147"/>
      <c r="N43" s="147"/>
      <c r="O43" s="147"/>
      <c r="P43" s="147"/>
      <c r="Q43" s="147"/>
    </row>
    <row r="44" spans="1:18" ht="15.75" customHeight="1">
      <c r="A44" s="140"/>
    </row>
    <row r="45" spans="1:18" ht="15.75" customHeight="1"/>
    <row r="46" spans="1:18" ht="15.75" customHeight="1"/>
    <row r="47" spans="1:18" ht="15.75" customHeight="1"/>
    <row r="48" spans="1: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3.5" customHeight="1"/>
    <row r="68" ht="15.75" customHeight="1"/>
    <row r="69" ht="15.75" customHeight="1"/>
    <row r="70" ht="13.5" customHeight="1"/>
    <row r="71" ht="13.5" customHeight="1"/>
    <row r="72" ht="13.5" customHeight="1"/>
    <row r="73" ht="13.5" customHeight="1"/>
    <row r="74" ht="13.5" customHeight="1"/>
  </sheetData>
  <mergeCells count="23">
    <mergeCell ref="B18:Q18"/>
    <mergeCell ref="A10:E11"/>
    <mergeCell ref="B12:E12"/>
    <mergeCell ref="B13:E13"/>
    <mergeCell ref="B14:E14"/>
    <mergeCell ref="B16:Q17"/>
    <mergeCell ref="F10:L11"/>
    <mergeCell ref="M10:Q11"/>
    <mergeCell ref="P12:Q12"/>
    <mergeCell ref="P13:Q13"/>
    <mergeCell ref="P14:Q14"/>
    <mergeCell ref="M12:O12"/>
    <mergeCell ref="M13:O13"/>
    <mergeCell ref="M14:O14"/>
    <mergeCell ref="B15:Q15"/>
    <mergeCell ref="F12:L12"/>
    <mergeCell ref="F13:L13"/>
    <mergeCell ref="F14:L14"/>
    <mergeCell ref="A1:F1"/>
    <mergeCell ref="A2:E2"/>
    <mergeCell ref="A4:Q4"/>
    <mergeCell ref="D6:E6"/>
    <mergeCell ref="F6:Q6"/>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8">
    <tabColor theme="8"/>
  </sheetPr>
  <dimension ref="A1:T76"/>
  <sheetViews>
    <sheetView view="pageBreakPreview" topLeftCell="A47" zoomScale="130" zoomScaleNormal="100" zoomScaleSheetLayoutView="130" workbookViewId="0">
      <selection activeCell="A3" sqref="A3:R3"/>
    </sheetView>
  </sheetViews>
  <sheetFormatPr defaultColWidth="9" defaultRowHeight="13"/>
  <cols>
    <col min="1" max="1" width="5.6328125" style="3" customWidth="1"/>
    <col min="2" max="18" width="5.08984375" style="3" customWidth="1"/>
    <col min="19" max="16384" width="9" style="3"/>
  </cols>
  <sheetData>
    <row r="1" spans="1:20" ht="15.75" customHeight="1">
      <c r="A1" s="943" t="e">
        <f>CONCATENATE("（様式-",INDEX(発注者入力シート!$B$36:$G$45,MATCH(発注者入力シート!N18,発注者入力シート!$C$36:$C$45,0),4),"）")</f>
        <v>#N/A</v>
      </c>
      <c r="B1" s="943"/>
      <c r="C1" s="943"/>
      <c r="D1" s="943"/>
      <c r="E1" s="943"/>
      <c r="F1" s="943"/>
      <c r="S1" s="3" t="s">
        <v>429</v>
      </c>
    </row>
    <row r="2" spans="1:20" ht="15.75" customHeight="1">
      <c r="A2" s="943" t="e">
        <f>CONCATENATE("評価項目",INDEX(発注者入力シート!$B$36:$G$45,MATCH(発注者入力シート!N18,発注者入力シート!$C$36:$C$45,0),5),"-",INDEX(発注者入力シート!$B$36:$G$45,MATCH(発注者入力シート!N18,発注者入力シート!$C$36:$C$45,0),6))</f>
        <v>#N/A</v>
      </c>
      <c r="B2" s="943"/>
      <c r="C2" s="943"/>
      <c r="D2" s="943"/>
      <c r="E2" s="943"/>
      <c r="S2" s="3" t="s">
        <v>430</v>
      </c>
    </row>
    <row r="3" spans="1:20" ht="15.75" customHeight="1">
      <c r="A3" s="1206" t="s">
        <v>1186</v>
      </c>
      <c r="B3" s="1206"/>
      <c r="C3" s="1206"/>
      <c r="D3" s="1206"/>
      <c r="E3" s="1206"/>
      <c r="F3" s="1206"/>
      <c r="G3" s="1206"/>
      <c r="H3" s="1206"/>
      <c r="I3" s="1206"/>
      <c r="J3" s="1206"/>
      <c r="K3" s="1206"/>
      <c r="L3" s="1206"/>
      <c r="M3" s="1206"/>
      <c r="N3" s="1206"/>
      <c r="O3" s="1206"/>
      <c r="P3" s="1206"/>
      <c r="Q3" s="1206"/>
      <c r="S3" s="107"/>
      <c r="T3" s="3" t="s">
        <v>441</v>
      </c>
    </row>
    <row r="4" spans="1:20" ht="15.75" customHeight="1">
      <c r="R4" s="142"/>
      <c r="S4" s="102"/>
      <c r="T4" s="3" t="s">
        <v>547</v>
      </c>
    </row>
    <row r="5" spans="1:20" ht="15.75" customHeight="1">
      <c r="D5" s="1203" t="s">
        <v>750</v>
      </c>
      <c r="E5" s="1203"/>
      <c r="F5" s="1202" t="str">
        <f>IF(企業入力シート!C5="","",企業入力シート!C5)</f>
        <v>○○共同企業体</v>
      </c>
      <c r="G5" s="1202"/>
      <c r="H5" s="1202"/>
      <c r="I5" s="1202"/>
      <c r="J5" s="1202"/>
      <c r="K5" s="1202"/>
      <c r="L5" s="1202"/>
      <c r="M5" s="1202"/>
      <c r="N5" s="1202"/>
      <c r="O5" s="1202"/>
      <c r="P5" s="1202"/>
      <c r="Q5" s="1202"/>
    </row>
    <row r="6" spans="1:20" ht="15.75" customHeight="1">
      <c r="R6" s="2"/>
      <c r="S6" s="3" t="s">
        <v>433</v>
      </c>
    </row>
    <row r="7" spans="1:20" ht="15.75" customHeight="1">
      <c r="A7" s="259" t="s">
        <v>1179</v>
      </c>
      <c r="B7" s="1240" t="s">
        <v>1834</v>
      </c>
      <c r="C7" s="1240"/>
      <c r="D7" s="1240"/>
      <c r="E7" s="1240"/>
      <c r="F7" s="1240"/>
      <c r="G7" s="1240"/>
      <c r="H7" s="1240"/>
      <c r="I7" s="1240"/>
      <c r="J7" s="1240"/>
      <c r="K7" s="1240"/>
      <c r="L7" s="1240"/>
      <c r="M7" s="1240"/>
      <c r="N7" s="1240"/>
      <c r="O7" s="1240"/>
      <c r="P7" s="1240"/>
      <c r="Q7" s="1240"/>
      <c r="R7" s="2"/>
    </row>
    <row r="8" spans="1:20" ht="15.75" customHeight="1">
      <c r="B8" s="1240"/>
      <c r="C8" s="1240"/>
      <c r="D8" s="1240"/>
      <c r="E8" s="1240"/>
      <c r="F8" s="1240"/>
      <c r="G8" s="1240"/>
      <c r="H8" s="1240"/>
      <c r="I8" s="1240"/>
      <c r="J8" s="1240"/>
      <c r="K8" s="1240"/>
      <c r="L8" s="1240"/>
      <c r="M8" s="1240"/>
      <c r="N8" s="1240"/>
      <c r="O8" s="1240"/>
      <c r="P8" s="1240"/>
      <c r="Q8" s="1240"/>
      <c r="S8" s="104"/>
      <c r="T8" s="3" t="s">
        <v>434</v>
      </c>
    </row>
    <row r="9" spans="1:20" ht="15.75" customHeight="1">
      <c r="A9" s="161"/>
      <c r="B9" s="354" t="s">
        <v>1178</v>
      </c>
      <c r="C9" s="408"/>
      <c r="D9" s="408"/>
      <c r="E9" s="408"/>
      <c r="F9" s="408"/>
      <c r="G9" s="408"/>
      <c r="H9" s="408"/>
      <c r="I9" s="408"/>
      <c r="J9" s="408"/>
      <c r="K9" s="408"/>
      <c r="L9" s="408"/>
      <c r="M9" s="408"/>
      <c r="N9" s="408"/>
      <c r="O9" s="408"/>
      <c r="P9" s="408"/>
      <c r="Q9" s="408"/>
      <c r="S9" s="105"/>
      <c r="T9" s="3" t="s">
        <v>432</v>
      </c>
    </row>
    <row r="10" spans="1:20" ht="15.75" customHeight="1"/>
    <row r="11" spans="1:20" ht="15.75" customHeight="1">
      <c r="A11" s="3" t="s">
        <v>1181</v>
      </c>
      <c r="S11" s="109" t="s">
        <v>435</v>
      </c>
    </row>
    <row r="12" spans="1:20" ht="15.75" customHeight="1">
      <c r="A12" s="1299" t="s">
        <v>1351</v>
      </c>
      <c r="B12" s="1299"/>
      <c r="C12" s="1299"/>
      <c r="D12" s="1299"/>
      <c r="E12" s="1299"/>
      <c r="F12" s="1299"/>
      <c r="G12" s="1299"/>
      <c r="H12" s="1299"/>
      <c r="I12" s="1299"/>
      <c r="J12" s="1299"/>
      <c r="K12" s="1753" t="str">
        <f>IF(企業入力シート!C14="","",企業入力シート!C14)</f>
        <v>○○建設</v>
      </c>
      <c r="L12" s="1753"/>
      <c r="M12" s="1753"/>
      <c r="N12" s="1753"/>
      <c r="O12" s="1753"/>
      <c r="P12" s="1753"/>
      <c r="Q12" s="1753"/>
      <c r="S12" s="109" t="s">
        <v>436</v>
      </c>
    </row>
    <row r="13" spans="1:20" ht="15.75" customHeight="1">
      <c r="A13" s="1555" t="s">
        <v>1129</v>
      </c>
      <c r="B13" s="1555"/>
      <c r="C13" s="1555"/>
      <c r="D13" s="1555"/>
      <c r="E13" s="1555"/>
      <c r="F13" s="1555"/>
      <c r="G13" s="1555"/>
      <c r="H13" s="1228" t="s">
        <v>1187</v>
      </c>
      <c r="I13" s="1228"/>
      <c r="J13" s="1228"/>
      <c r="K13" s="1228"/>
      <c r="L13" s="1228"/>
      <c r="M13" s="1228" t="s">
        <v>1188</v>
      </c>
      <c r="N13" s="1228"/>
      <c r="O13" s="1228"/>
      <c r="P13" s="1228"/>
      <c r="Q13" s="1228"/>
      <c r="S13" s="109" t="s">
        <v>961</v>
      </c>
    </row>
    <row r="14" spans="1:20" ht="15.75" customHeight="1">
      <c r="A14" s="1555" t="s">
        <v>1180</v>
      </c>
      <c r="B14" s="1555"/>
      <c r="C14" s="1555"/>
      <c r="D14" s="1555"/>
      <c r="E14" s="1555"/>
      <c r="F14" s="1555"/>
      <c r="G14" s="1555"/>
      <c r="H14" s="1988"/>
      <c r="I14" s="1988"/>
      <c r="J14" s="1988"/>
      <c r="K14" s="1988"/>
      <c r="L14" s="1988"/>
      <c r="M14" s="1988"/>
      <c r="N14" s="1988"/>
      <c r="O14" s="1988"/>
      <c r="P14" s="1988"/>
      <c r="Q14" s="1988"/>
      <c r="S14" s="109"/>
    </row>
    <row r="15" spans="1:20" ht="15.75" customHeight="1">
      <c r="A15" s="1555" t="s">
        <v>562</v>
      </c>
      <c r="B15" s="1555"/>
      <c r="C15" s="1555"/>
      <c r="D15" s="1555"/>
      <c r="E15" s="1555"/>
      <c r="F15" s="1555"/>
      <c r="G15" s="1555"/>
      <c r="H15" s="1989"/>
      <c r="I15" s="1989"/>
      <c r="J15" s="1989"/>
      <c r="K15" s="1989"/>
      <c r="L15" s="1989"/>
      <c r="M15" s="1989"/>
      <c r="N15" s="1989"/>
      <c r="O15" s="1989"/>
      <c r="P15" s="1989"/>
      <c r="Q15" s="1989"/>
      <c r="S15" s="109"/>
    </row>
    <row r="16" spans="1:20" ht="15.75" customHeight="1">
      <c r="A16" s="1555" t="s">
        <v>1130</v>
      </c>
      <c r="B16" s="1555"/>
      <c r="C16" s="1555"/>
      <c r="D16" s="1555"/>
      <c r="E16" s="1555"/>
      <c r="F16" s="1555"/>
      <c r="G16" s="1555"/>
      <c r="H16" s="1693"/>
      <c r="I16" s="1693"/>
      <c r="J16" s="1693"/>
      <c r="K16" s="1693"/>
      <c r="L16" s="1693"/>
      <c r="M16" s="1693"/>
      <c r="N16" s="1693"/>
      <c r="O16" s="1693"/>
      <c r="P16" s="1693"/>
      <c r="Q16" s="1693"/>
      <c r="S16" s="109"/>
    </row>
    <row r="17" spans="1:19" ht="15.75" customHeight="1">
      <c r="A17" s="1993" t="s">
        <v>1770</v>
      </c>
      <c r="B17" s="1993"/>
      <c r="C17" s="1993"/>
      <c r="D17" s="1993"/>
      <c r="E17" s="1993"/>
      <c r="F17" s="1993"/>
      <c r="G17" s="1993"/>
      <c r="H17" s="1994" t="str">
        <f>IF(OR(H15="",H16=""),"-",DATEDIF(H15,H16,"Y"))</f>
        <v>-</v>
      </c>
      <c r="I17" s="1994"/>
      <c r="J17" s="1994"/>
      <c r="K17" s="1994"/>
      <c r="L17" s="1994"/>
      <c r="M17" s="1994" t="str">
        <f>IF(OR(M15="",M16=""),"-",DATEDIF(M15,M16,"Y"))</f>
        <v>-</v>
      </c>
      <c r="N17" s="1994"/>
      <c r="O17" s="1994"/>
      <c r="P17" s="1994"/>
      <c r="Q17" s="1994"/>
      <c r="S17" s="109"/>
    </row>
    <row r="18" spans="1:19" ht="15.75" customHeight="1">
      <c r="A18" s="1995" t="s">
        <v>1727</v>
      </c>
      <c r="B18" s="1995"/>
      <c r="C18" s="1995"/>
      <c r="D18" s="1995"/>
      <c r="E18" s="1995"/>
      <c r="F18" s="1995"/>
      <c r="G18" s="1995"/>
      <c r="H18" s="1684"/>
      <c r="I18" s="1684"/>
      <c r="J18" s="1684"/>
      <c r="K18" s="1684"/>
      <c r="L18" s="1684"/>
      <c r="M18" s="1684"/>
      <c r="N18" s="1684"/>
      <c r="O18" s="1684"/>
      <c r="P18" s="1684"/>
      <c r="Q18" s="1684"/>
      <c r="S18" s="109"/>
    </row>
    <row r="19" spans="1:19" ht="15.75" customHeight="1">
      <c r="A19" s="1995"/>
      <c r="B19" s="1995"/>
      <c r="C19" s="1995"/>
      <c r="D19" s="1995"/>
      <c r="E19" s="1995"/>
      <c r="F19" s="1995"/>
      <c r="G19" s="1995"/>
      <c r="H19" s="1684"/>
      <c r="I19" s="1684"/>
      <c r="J19" s="1684"/>
      <c r="K19" s="1684"/>
      <c r="L19" s="1684"/>
      <c r="M19" s="1684"/>
      <c r="N19" s="1684"/>
      <c r="O19" s="1684"/>
      <c r="P19" s="1684"/>
      <c r="Q19" s="1684"/>
      <c r="S19" s="109"/>
    </row>
    <row r="20" spans="1:19" ht="15.75" customHeight="1">
      <c r="A20" s="1995"/>
      <c r="B20" s="1995"/>
      <c r="C20" s="1995"/>
      <c r="D20" s="1995"/>
      <c r="E20" s="1995"/>
      <c r="F20" s="1995"/>
      <c r="G20" s="1995"/>
      <c r="H20" s="1684"/>
      <c r="I20" s="1684"/>
      <c r="J20" s="1684"/>
      <c r="K20" s="1684"/>
      <c r="L20" s="1684"/>
      <c r="M20" s="1684"/>
      <c r="N20" s="1684"/>
      <c r="O20" s="1684"/>
      <c r="P20" s="1684"/>
      <c r="Q20" s="1684"/>
      <c r="S20" s="109"/>
    </row>
    <row r="21" spans="1:19" ht="15.75" customHeight="1">
      <c r="A21" s="1995"/>
      <c r="B21" s="1995"/>
      <c r="C21" s="1995"/>
      <c r="D21" s="1995"/>
      <c r="E21" s="1995"/>
      <c r="F21" s="1995"/>
      <c r="G21" s="1995"/>
      <c r="H21" s="1684"/>
      <c r="I21" s="1684"/>
      <c r="J21" s="1684"/>
      <c r="K21" s="1684"/>
      <c r="L21" s="1684"/>
      <c r="M21" s="1684"/>
      <c r="N21" s="1684"/>
      <c r="O21" s="1684"/>
      <c r="P21" s="1684"/>
      <c r="Q21" s="1684"/>
      <c r="S21" s="109"/>
    </row>
    <row r="22" spans="1:19" ht="15.75" customHeight="1">
      <c r="A22" s="1995"/>
      <c r="B22" s="1995"/>
      <c r="C22" s="1995"/>
      <c r="D22" s="1995"/>
      <c r="E22" s="1995"/>
      <c r="F22" s="1995"/>
      <c r="G22" s="1995"/>
      <c r="H22" s="1684"/>
      <c r="I22" s="1684"/>
      <c r="J22" s="1684"/>
      <c r="K22" s="1684"/>
      <c r="L22" s="1684"/>
      <c r="M22" s="1684"/>
      <c r="N22" s="1684"/>
      <c r="O22" s="1684"/>
      <c r="P22" s="1684"/>
      <c r="Q22" s="1684"/>
      <c r="S22" s="109"/>
    </row>
    <row r="23" spans="1:19" ht="15.75" customHeight="1">
      <c r="A23" s="1995"/>
      <c r="B23" s="1995"/>
      <c r="C23" s="1995"/>
      <c r="D23" s="1995"/>
      <c r="E23" s="1995"/>
      <c r="F23" s="1995"/>
      <c r="G23" s="1995"/>
      <c r="H23" s="1684"/>
      <c r="I23" s="1684"/>
      <c r="J23" s="1684"/>
      <c r="K23" s="1684"/>
      <c r="L23" s="1684"/>
      <c r="M23" s="1684"/>
      <c r="N23" s="1684"/>
      <c r="O23" s="1684"/>
      <c r="P23" s="1684"/>
      <c r="Q23" s="1684"/>
      <c r="S23" s="109"/>
    </row>
    <row r="24" spans="1:19" ht="15.75" customHeight="1">
      <c r="A24" s="1995"/>
      <c r="B24" s="1995"/>
      <c r="C24" s="1995"/>
      <c r="D24" s="1995"/>
      <c r="E24" s="1995"/>
      <c r="F24" s="1995"/>
      <c r="G24" s="1995"/>
      <c r="H24" s="1684"/>
      <c r="I24" s="1684"/>
      <c r="J24" s="1684"/>
      <c r="K24" s="1684"/>
      <c r="L24" s="1684"/>
      <c r="M24" s="1684"/>
      <c r="N24" s="1684"/>
      <c r="O24" s="1684"/>
      <c r="P24" s="1684"/>
      <c r="Q24" s="1684"/>
      <c r="S24" s="109"/>
    </row>
    <row r="25" spans="1:19" ht="15.75" customHeight="1">
      <c r="A25" s="1995"/>
      <c r="B25" s="1995"/>
      <c r="C25" s="1995"/>
      <c r="D25" s="1995"/>
      <c r="E25" s="1995"/>
      <c r="F25" s="1995"/>
      <c r="G25" s="1995"/>
      <c r="H25" s="1684"/>
      <c r="I25" s="1684"/>
      <c r="J25" s="1684"/>
      <c r="K25" s="1684"/>
      <c r="L25" s="1684"/>
      <c r="M25" s="1684"/>
      <c r="N25" s="1684"/>
      <c r="O25" s="1684"/>
      <c r="P25" s="1684"/>
      <c r="Q25" s="1684"/>
      <c r="S25" s="109"/>
    </row>
    <row r="26" spans="1:19" ht="15.75" customHeight="1">
      <c r="A26" s="1995"/>
      <c r="B26" s="1995"/>
      <c r="C26" s="1995"/>
      <c r="D26" s="1995"/>
      <c r="E26" s="1995"/>
      <c r="F26" s="1995"/>
      <c r="G26" s="1995"/>
      <c r="H26" s="1684"/>
      <c r="I26" s="1684"/>
      <c r="J26" s="1684"/>
      <c r="K26" s="1684"/>
      <c r="L26" s="1684"/>
      <c r="M26" s="1684"/>
      <c r="N26" s="1684"/>
      <c r="O26" s="1684"/>
      <c r="P26" s="1684"/>
      <c r="Q26" s="1684"/>
      <c r="S26" s="109"/>
    </row>
    <row r="27" spans="1:19" ht="15.75" customHeight="1">
      <c r="A27" s="1995"/>
      <c r="B27" s="1995"/>
      <c r="C27" s="1995"/>
      <c r="D27" s="1995"/>
      <c r="E27" s="1995"/>
      <c r="F27" s="1995"/>
      <c r="G27" s="1995"/>
      <c r="H27" s="1684"/>
      <c r="I27" s="1684"/>
      <c r="J27" s="1684"/>
      <c r="K27" s="1684"/>
      <c r="L27" s="1684"/>
      <c r="M27" s="1684"/>
      <c r="N27" s="1684"/>
      <c r="O27" s="1684"/>
      <c r="P27" s="1684"/>
      <c r="Q27" s="1684"/>
      <c r="S27" s="109"/>
    </row>
    <row r="28" spans="1:19" ht="15.75" customHeight="1">
      <c r="A28" s="1487" t="s">
        <v>1639</v>
      </c>
      <c r="B28" s="1487"/>
      <c r="C28" s="1487"/>
      <c r="D28" s="1487"/>
      <c r="E28" s="1487"/>
      <c r="F28" s="1487"/>
      <c r="G28" s="1487"/>
      <c r="H28" s="1684"/>
      <c r="I28" s="1684"/>
      <c r="J28" s="1684"/>
      <c r="K28" s="1684"/>
      <c r="L28" s="1684"/>
      <c r="M28" s="1684"/>
      <c r="N28" s="1684"/>
      <c r="O28" s="1684"/>
      <c r="P28" s="1684"/>
      <c r="Q28" s="1684"/>
      <c r="S28" s="109"/>
    </row>
    <row r="29" spans="1:19" ht="15.75" customHeight="1">
      <c r="A29" s="1487"/>
      <c r="B29" s="1487"/>
      <c r="C29" s="1487"/>
      <c r="D29" s="1487"/>
      <c r="E29" s="1487"/>
      <c r="F29" s="1487"/>
      <c r="G29" s="1487"/>
      <c r="H29" s="1684"/>
      <c r="I29" s="1684"/>
      <c r="J29" s="1684"/>
      <c r="K29" s="1684"/>
      <c r="L29" s="1684"/>
      <c r="M29" s="1684"/>
      <c r="N29" s="1684"/>
      <c r="O29" s="1684"/>
      <c r="P29" s="1684"/>
      <c r="Q29" s="1684"/>
      <c r="S29" s="109"/>
    </row>
    <row r="30" spans="1:19" ht="15.75" customHeight="1">
      <c r="A30" s="1487"/>
      <c r="B30" s="1487"/>
      <c r="C30" s="1487"/>
      <c r="D30" s="1487"/>
      <c r="E30" s="1487"/>
      <c r="F30" s="1487"/>
      <c r="G30" s="1487"/>
      <c r="H30" s="1684"/>
      <c r="I30" s="1684"/>
      <c r="J30" s="1684"/>
      <c r="K30" s="1684"/>
      <c r="L30" s="1684"/>
      <c r="M30" s="1684"/>
      <c r="N30" s="1684"/>
      <c r="O30" s="1684"/>
      <c r="P30" s="1684"/>
      <c r="Q30" s="1684"/>
      <c r="S30" s="109"/>
    </row>
    <row r="31" spans="1:19" ht="15.75" customHeight="1">
      <c r="A31" s="1487"/>
      <c r="B31" s="1487"/>
      <c r="C31" s="1487"/>
      <c r="D31" s="1487"/>
      <c r="E31" s="1487"/>
      <c r="F31" s="1487"/>
      <c r="G31" s="1487"/>
      <c r="H31" s="1684"/>
      <c r="I31" s="1684"/>
      <c r="J31" s="1684"/>
      <c r="K31" s="1684"/>
      <c r="L31" s="1684"/>
      <c r="M31" s="1684"/>
      <c r="N31" s="1684"/>
      <c r="O31" s="1684"/>
      <c r="P31" s="1684"/>
      <c r="Q31" s="1684"/>
      <c r="S31" s="109"/>
    </row>
    <row r="32" spans="1:19" ht="15.75" customHeight="1">
      <c r="A32" s="1487" t="s">
        <v>1189</v>
      </c>
      <c r="B32" s="1487"/>
      <c r="C32" s="1487"/>
      <c r="D32" s="1487"/>
      <c r="E32" s="1487"/>
      <c r="F32" s="1487"/>
      <c r="G32" s="1487"/>
      <c r="H32" s="1684"/>
      <c r="I32" s="1684"/>
      <c r="J32" s="1684"/>
      <c r="K32" s="1684"/>
      <c r="L32" s="1684"/>
      <c r="M32" s="1684"/>
      <c r="N32" s="1684"/>
      <c r="O32" s="1684"/>
      <c r="P32" s="1684"/>
      <c r="Q32" s="1684"/>
      <c r="S32" s="109"/>
    </row>
    <row r="33" spans="1:19" ht="15.75" customHeight="1">
      <c r="A33" s="1487"/>
      <c r="B33" s="1487"/>
      <c r="C33" s="1487"/>
      <c r="D33" s="1487"/>
      <c r="E33" s="1487"/>
      <c r="F33" s="1487"/>
      <c r="G33" s="1487"/>
      <c r="H33" s="1684"/>
      <c r="I33" s="1684"/>
      <c r="J33" s="1684"/>
      <c r="K33" s="1684"/>
      <c r="L33" s="1684"/>
      <c r="M33" s="1684"/>
      <c r="N33" s="1684"/>
      <c r="O33" s="1684"/>
      <c r="P33" s="1684"/>
      <c r="Q33" s="1684"/>
      <c r="S33" s="109"/>
    </row>
    <row r="34" spans="1:19" ht="15.75" customHeight="1">
      <c r="A34" s="1487"/>
      <c r="B34" s="1487"/>
      <c r="C34" s="1487"/>
      <c r="D34" s="1487"/>
      <c r="E34" s="1487"/>
      <c r="F34" s="1487"/>
      <c r="G34" s="1487"/>
      <c r="H34" s="1684"/>
      <c r="I34" s="1684"/>
      <c r="J34" s="1684"/>
      <c r="K34" s="1684"/>
      <c r="L34" s="1684"/>
      <c r="M34" s="1684"/>
      <c r="N34" s="1684"/>
      <c r="O34" s="1684"/>
      <c r="P34" s="1684"/>
      <c r="Q34" s="1684"/>
      <c r="S34" s="109"/>
    </row>
    <row r="35" spans="1:19" ht="15.75" customHeight="1">
      <c r="A35" s="1487"/>
      <c r="B35" s="1487"/>
      <c r="C35" s="1487"/>
      <c r="D35" s="1487"/>
      <c r="E35" s="1487"/>
      <c r="F35" s="1487"/>
      <c r="G35" s="1487"/>
      <c r="H35" s="1684"/>
      <c r="I35" s="1684"/>
      <c r="J35" s="1684"/>
      <c r="K35" s="1684"/>
      <c r="L35" s="1684"/>
      <c r="M35" s="1684"/>
      <c r="N35" s="1684"/>
      <c r="O35" s="1684"/>
      <c r="P35" s="1684"/>
      <c r="Q35" s="1684"/>
      <c r="S35" s="109"/>
    </row>
    <row r="36" spans="1:19" ht="15.75" customHeight="1">
      <c r="A36" s="379"/>
      <c r="B36" s="379"/>
      <c r="C36" s="379"/>
      <c r="D36" s="379"/>
      <c r="E36" s="379"/>
      <c r="F36" s="379"/>
      <c r="G36" s="379"/>
      <c r="H36" s="379"/>
      <c r="I36" s="379"/>
      <c r="J36" s="379"/>
      <c r="K36" s="380"/>
      <c r="L36" s="380"/>
      <c r="M36" s="380"/>
      <c r="N36" s="380"/>
      <c r="O36" s="380"/>
      <c r="P36" s="380"/>
      <c r="Q36" s="380"/>
      <c r="S36" s="109"/>
    </row>
    <row r="37" spans="1:19" ht="15.75" customHeight="1">
      <c r="A37" s="379"/>
      <c r="B37" s="379"/>
      <c r="C37" s="379"/>
      <c r="D37" s="379"/>
      <c r="E37" s="379"/>
      <c r="F37" s="379"/>
      <c r="G37" s="379"/>
      <c r="H37" s="379"/>
      <c r="I37" s="379"/>
      <c r="J37" s="379"/>
      <c r="K37" s="380"/>
      <c r="L37" s="380"/>
      <c r="M37" s="380"/>
      <c r="N37" s="380"/>
      <c r="O37" s="380"/>
      <c r="P37" s="380"/>
      <c r="Q37" s="380"/>
      <c r="S37" s="109"/>
    </row>
    <row r="38" spans="1:19" ht="15.75" customHeight="1">
      <c r="A38" s="1299" t="s">
        <v>1352</v>
      </c>
      <c r="B38" s="1991"/>
      <c r="C38" s="1991"/>
      <c r="D38" s="1991"/>
      <c r="E38" s="1991"/>
      <c r="F38" s="1991"/>
      <c r="G38" s="1991"/>
      <c r="H38" s="1991"/>
      <c r="I38" s="1991"/>
      <c r="J38" s="1991"/>
      <c r="K38" s="1753" t="str">
        <f>IF(企業入力シート!C48="","",企業入力シート!C48)</f>
        <v>△△建設</v>
      </c>
      <c r="L38" s="1753"/>
      <c r="M38" s="1753"/>
      <c r="N38" s="1753"/>
      <c r="O38" s="1753"/>
      <c r="P38" s="1753"/>
      <c r="Q38" s="1753"/>
      <c r="R38" s="161"/>
    </row>
    <row r="39" spans="1:19" ht="15.75" customHeight="1">
      <c r="A39" s="1555" t="s">
        <v>1129</v>
      </c>
      <c r="B39" s="1555"/>
      <c r="C39" s="1555"/>
      <c r="D39" s="1555"/>
      <c r="E39" s="1555"/>
      <c r="F39" s="1555"/>
      <c r="G39" s="1555"/>
      <c r="H39" s="1228" t="s">
        <v>1187</v>
      </c>
      <c r="I39" s="1228"/>
      <c r="J39" s="1228"/>
      <c r="K39" s="1228"/>
      <c r="L39" s="1228"/>
      <c r="M39" s="1228" t="s">
        <v>1188</v>
      </c>
      <c r="N39" s="1228"/>
      <c r="O39" s="1228"/>
      <c r="P39" s="1228"/>
      <c r="Q39" s="1228"/>
      <c r="R39" s="161"/>
    </row>
    <row r="40" spans="1:19" ht="15.75" customHeight="1">
      <c r="A40" s="1555" t="s">
        <v>1180</v>
      </c>
      <c r="B40" s="1555"/>
      <c r="C40" s="1555"/>
      <c r="D40" s="1555"/>
      <c r="E40" s="1555"/>
      <c r="F40" s="1555"/>
      <c r="G40" s="1555"/>
      <c r="H40" s="1988"/>
      <c r="I40" s="1988"/>
      <c r="J40" s="1988"/>
      <c r="K40" s="1988"/>
      <c r="L40" s="1988"/>
      <c r="M40" s="1988"/>
      <c r="N40" s="1988"/>
      <c r="O40" s="1988"/>
      <c r="P40" s="1988"/>
      <c r="Q40" s="1988"/>
      <c r="R40" s="161"/>
    </row>
    <row r="41" spans="1:19" ht="15.75" customHeight="1">
      <c r="A41" s="1555" t="s">
        <v>562</v>
      </c>
      <c r="B41" s="1555"/>
      <c r="C41" s="1555"/>
      <c r="D41" s="1555"/>
      <c r="E41" s="1555"/>
      <c r="F41" s="1555"/>
      <c r="G41" s="1555"/>
      <c r="H41" s="1989"/>
      <c r="I41" s="1989"/>
      <c r="J41" s="1989"/>
      <c r="K41" s="1989"/>
      <c r="L41" s="1989"/>
      <c r="M41" s="1989"/>
      <c r="N41" s="1989"/>
      <c r="O41" s="1989"/>
      <c r="P41" s="1989"/>
      <c r="Q41" s="1989"/>
      <c r="R41" s="161"/>
    </row>
    <row r="42" spans="1:19" ht="15.75" customHeight="1">
      <c r="A42" s="1555" t="s">
        <v>1130</v>
      </c>
      <c r="B42" s="1555"/>
      <c r="C42" s="1555"/>
      <c r="D42" s="1555"/>
      <c r="E42" s="1555"/>
      <c r="F42" s="1555"/>
      <c r="G42" s="1555"/>
      <c r="H42" s="1693"/>
      <c r="I42" s="1693"/>
      <c r="J42" s="1693"/>
      <c r="K42" s="1693"/>
      <c r="L42" s="1693"/>
      <c r="M42" s="1693"/>
      <c r="N42" s="1693"/>
      <c r="O42" s="1693"/>
      <c r="P42" s="1693"/>
      <c r="Q42" s="1693"/>
      <c r="R42" s="161"/>
    </row>
    <row r="43" spans="1:19" ht="15.75" customHeight="1">
      <c r="A43" s="1993" t="s">
        <v>1770</v>
      </c>
      <c r="B43" s="1993"/>
      <c r="C43" s="1993"/>
      <c r="D43" s="1993"/>
      <c r="E43" s="1993"/>
      <c r="F43" s="1993"/>
      <c r="G43" s="1993"/>
      <c r="H43" s="1994" t="str">
        <f>IF(OR(H41="",H42=""),"-",DATEDIF(H41,H42,"Y"))</f>
        <v>-</v>
      </c>
      <c r="I43" s="1994"/>
      <c r="J43" s="1994"/>
      <c r="K43" s="1994"/>
      <c r="L43" s="1994"/>
      <c r="M43" s="1994" t="str">
        <f>IF(OR(M41="",M42=""),"-",DATEDIF(M41,M42,"Y"))</f>
        <v>-</v>
      </c>
      <c r="N43" s="1994"/>
      <c r="O43" s="1994"/>
      <c r="P43" s="1994"/>
      <c r="Q43" s="1994"/>
      <c r="R43" s="161"/>
    </row>
    <row r="44" spans="1:19" ht="15.75" customHeight="1">
      <c r="A44" s="1992" t="str">
        <f>A18</f>
        <v>（a）.建設業法第７条第１項第２号イで定める学校の建設業法施行規則第１条に定める学科（国土交通省令で定める学科）を卒業した者等。
　なお、国土交通省令で定める学科に記載の、許可を受けようとする建設業欄の許可業種毎の区分はない。
　または、旧建設業法施行令第36条第１項第１号及び第２号並びに旧令第37条第２項第１号イ(１)及び(２)並びに第２号イ(１)で定める学校の施工技術検定規則第2条に定める学科を修めた者等。</v>
      </c>
      <c r="B44" s="1992"/>
      <c r="C44" s="1992"/>
      <c r="D44" s="1992"/>
      <c r="E44" s="1992"/>
      <c r="F44" s="1992"/>
      <c r="G44" s="1992"/>
      <c r="H44" s="1684"/>
      <c r="I44" s="1684"/>
      <c r="J44" s="1684"/>
      <c r="K44" s="1684"/>
      <c r="L44" s="1684"/>
      <c r="M44" s="1684"/>
      <c r="N44" s="1684"/>
      <c r="O44" s="1684"/>
      <c r="P44" s="1684"/>
      <c r="Q44" s="1684"/>
      <c r="R44" s="161"/>
    </row>
    <row r="45" spans="1:19" ht="15.75" customHeight="1">
      <c r="A45" s="1992"/>
      <c r="B45" s="1992"/>
      <c r="C45" s="1992"/>
      <c r="D45" s="1992"/>
      <c r="E45" s="1992"/>
      <c r="F45" s="1992"/>
      <c r="G45" s="1992"/>
      <c r="H45" s="1684"/>
      <c r="I45" s="1684"/>
      <c r="J45" s="1684"/>
      <c r="K45" s="1684"/>
      <c r="L45" s="1684"/>
      <c r="M45" s="1684"/>
      <c r="N45" s="1684"/>
      <c r="O45" s="1684"/>
      <c r="P45" s="1684"/>
      <c r="Q45" s="1684"/>
      <c r="R45" s="161"/>
    </row>
    <row r="46" spans="1:19" ht="15.75" customHeight="1">
      <c r="A46" s="1992"/>
      <c r="B46" s="1992"/>
      <c r="C46" s="1992"/>
      <c r="D46" s="1992"/>
      <c r="E46" s="1992"/>
      <c r="F46" s="1992"/>
      <c r="G46" s="1992"/>
      <c r="H46" s="1684"/>
      <c r="I46" s="1684"/>
      <c r="J46" s="1684"/>
      <c r="K46" s="1684"/>
      <c r="L46" s="1684"/>
      <c r="M46" s="1684"/>
      <c r="N46" s="1684"/>
      <c r="O46" s="1684"/>
      <c r="P46" s="1684"/>
      <c r="Q46" s="1684"/>
      <c r="R46" s="161"/>
    </row>
    <row r="47" spans="1:19" ht="15.75" customHeight="1">
      <c r="A47" s="1992"/>
      <c r="B47" s="1992"/>
      <c r="C47" s="1992"/>
      <c r="D47" s="1992"/>
      <c r="E47" s="1992"/>
      <c r="F47" s="1992"/>
      <c r="G47" s="1992"/>
      <c r="H47" s="1684"/>
      <c r="I47" s="1684"/>
      <c r="J47" s="1684"/>
      <c r="K47" s="1684"/>
      <c r="L47" s="1684"/>
      <c r="M47" s="1684"/>
      <c r="N47" s="1684"/>
      <c r="O47" s="1684"/>
      <c r="P47" s="1684"/>
      <c r="Q47" s="1684"/>
      <c r="R47" s="161"/>
    </row>
    <row r="48" spans="1:19" ht="15.75" customHeight="1">
      <c r="A48" s="1992"/>
      <c r="B48" s="1992"/>
      <c r="C48" s="1992"/>
      <c r="D48" s="1992"/>
      <c r="E48" s="1992"/>
      <c r="F48" s="1992"/>
      <c r="G48" s="1992"/>
      <c r="H48" s="1684"/>
      <c r="I48" s="1684"/>
      <c r="J48" s="1684"/>
      <c r="K48" s="1684"/>
      <c r="L48" s="1684"/>
      <c r="M48" s="1684"/>
      <c r="N48" s="1684"/>
      <c r="O48" s="1684"/>
      <c r="P48" s="1684"/>
      <c r="Q48" s="1684"/>
      <c r="R48" s="161"/>
    </row>
    <row r="49" spans="1:18" ht="15.75" customHeight="1">
      <c r="A49" s="1992"/>
      <c r="B49" s="1992"/>
      <c r="C49" s="1992"/>
      <c r="D49" s="1992"/>
      <c r="E49" s="1992"/>
      <c r="F49" s="1992"/>
      <c r="G49" s="1992"/>
      <c r="H49" s="1684"/>
      <c r="I49" s="1684"/>
      <c r="J49" s="1684"/>
      <c r="K49" s="1684"/>
      <c r="L49" s="1684"/>
      <c r="M49" s="1684"/>
      <c r="N49" s="1684"/>
      <c r="O49" s="1684"/>
      <c r="P49" s="1684"/>
      <c r="Q49" s="1684"/>
      <c r="R49" s="161"/>
    </row>
    <row r="50" spans="1:18" ht="15.75" customHeight="1">
      <c r="A50" s="1992"/>
      <c r="B50" s="1992"/>
      <c r="C50" s="1992"/>
      <c r="D50" s="1992"/>
      <c r="E50" s="1992"/>
      <c r="F50" s="1992"/>
      <c r="G50" s="1992"/>
      <c r="H50" s="1684"/>
      <c r="I50" s="1684"/>
      <c r="J50" s="1684"/>
      <c r="K50" s="1684"/>
      <c r="L50" s="1684"/>
      <c r="M50" s="1684"/>
      <c r="N50" s="1684"/>
      <c r="O50" s="1684"/>
      <c r="P50" s="1684"/>
      <c r="Q50" s="1684"/>
      <c r="R50" s="161"/>
    </row>
    <row r="51" spans="1:18" ht="15.75" customHeight="1">
      <c r="A51" s="1992"/>
      <c r="B51" s="1992"/>
      <c r="C51" s="1992"/>
      <c r="D51" s="1992"/>
      <c r="E51" s="1992"/>
      <c r="F51" s="1992"/>
      <c r="G51" s="1992"/>
      <c r="H51" s="1684"/>
      <c r="I51" s="1684"/>
      <c r="J51" s="1684"/>
      <c r="K51" s="1684"/>
      <c r="L51" s="1684"/>
      <c r="M51" s="1684"/>
      <c r="N51" s="1684"/>
      <c r="O51" s="1684"/>
      <c r="P51" s="1684"/>
      <c r="Q51" s="1684"/>
      <c r="R51" s="161"/>
    </row>
    <row r="52" spans="1:18" ht="15.75" customHeight="1">
      <c r="A52" s="1992"/>
      <c r="B52" s="1992"/>
      <c r="C52" s="1992"/>
      <c r="D52" s="1992"/>
      <c r="E52" s="1992"/>
      <c r="F52" s="1992"/>
      <c r="G52" s="1992"/>
      <c r="H52" s="1684"/>
      <c r="I52" s="1684"/>
      <c r="J52" s="1684"/>
      <c r="K52" s="1684"/>
      <c r="L52" s="1684"/>
      <c r="M52" s="1684"/>
      <c r="N52" s="1684"/>
      <c r="O52" s="1684"/>
      <c r="P52" s="1684"/>
      <c r="Q52" s="1684"/>
      <c r="R52" s="161"/>
    </row>
    <row r="53" spans="1:18" ht="15.75" customHeight="1">
      <c r="A53" s="1992"/>
      <c r="B53" s="1992"/>
      <c r="C53" s="1992"/>
      <c r="D53" s="1992"/>
      <c r="E53" s="1992"/>
      <c r="F53" s="1992"/>
      <c r="G53" s="1992"/>
      <c r="H53" s="1684"/>
      <c r="I53" s="1684"/>
      <c r="J53" s="1684"/>
      <c r="K53" s="1684"/>
      <c r="L53" s="1684"/>
      <c r="M53" s="1684"/>
      <c r="N53" s="1684"/>
      <c r="O53" s="1684"/>
      <c r="P53" s="1684"/>
      <c r="Q53" s="1684"/>
      <c r="R53" s="161"/>
    </row>
    <row r="54" spans="1:18" ht="15.75" customHeight="1">
      <c r="A54" s="1487" t="s">
        <v>1639</v>
      </c>
      <c r="B54" s="1487"/>
      <c r="C54" s="1487"/>
      <c r="D54" s="1487"/>
      <c r="E54" s="1487"/>
      <c r="F54" s="1487"/>
      <c r="G54" s="1487"/>
      <c r="H54" s="1684"/>
      <c r="I54" s="1684"/>
      <c r="J54" s="1684"/>
      <c r="K54" s="1684"/>
      <c r="L54" s="1684"/>
      <c r="M54" s="1684"/>
      <c r="N54" s="1684"/>
      <c r="O54" s="1684"/>
      <c r="P54" s="1684"/>
      <c r="Q54" s="1684"/>
      <c r="R54" s="161"/>
    </row>
    <row r="55" spans="1:18" ht="15.75" customHeight="1">
      <c r="A55" s="1487"/>
      <c r="B55" s="1487"/>
      <c r="C55" s="1487"/>
      <c r="D55" s="1487"/>
      <c r="E55" s="1487"/>
      <c r="F55" s="1487"/>
      <c r="G55" s="1487"/>
      <c r="H55" s="1684"/>
      <c r="I55" s="1684"/>
      <c r="J55" s="1684"/>
      <c r="K55" s="1684"/>
      <c r="L55" s="1684"/>
      <c r="M55" s="1684"/>
      <c r="N55" s="1684"/>
      <c r="O55" s="1684"/>
      <c r="P55" s="1684"/>
      <c r="Q55" s="1684"/>
      <c r="R55" s="161"/>
    </row>
    <row r="56" spans="1:18" ht="15.75" customHeight="1">
      <c r="A56" s="1487"/>
      <c r="B56" s="1487"/>
      <c r="C56" s="1487"/>
      <c r="D56" s="1487"/>
      <c r="E56" s="1487"/>
      <c r="F56" s="1487"/>
      <c r="G56" s="1487"/>
      <c r="H56" s="1684"/>
      <c r="I56" s="1684"/>
      <c r="J56" s="1684"/>
      <c r="K56" s="1684"/>
      <c r="L56" s="1684"/>
      <c r="M56" s="1684"/>
      <c r="N56" s="1684"/>
      <c r="O56" s="1684"/>
      <c r="P56" s="1684"/>
      <c r="Q56" s="1684"/>
      <c r="R56" s="161"/>
    </row>
    <row r="57" spans="1:18" ht="15.75" customHeight="1">
      <c r="A57" s="1487"/>
      <c r="B57" s="1487"/>
      <c r="C57" s="1487"/>
      <c r="D57" s="1487"/>
      <c r="E57" s="1487"/>
      <c r="F57" s="1487"/>
      <c r="G57" s="1487"/>
      <c r="H57" s="1684"/>
      <c r="I57" s="1684"/>
      <c r="J57" s="1684"/>
      <c r="K57" s="1684"/>
      <c r="L57" s="1684"/>
      <c r="M57" s="1684"/>
      <c r="N57" s="1684"/>
      <c r="O57" s="1684"/>
      <c r="P57" s="1684"/>
      <c r="Q57" s="1684"/>
      <c r="R57" s="161"/>
    </row>
    <row r="58" spans="1:18" ht="13.5" customHeight="1">
      <c r="A58" s="1487" t="s">
        <v>1189</v>
      </c>
      <c r="B58" s="1487"/>
      <c r="C58" s="1487"/>
      <c r="D58" s="1487"/>
      <c r="E58" s="1487"/>
      <c r="F58" s="1487"/>
      <c r="G58" s="1487"/>
      <c r="H58" s="1684"/>
      <c r="I58" s="1684"/>
      <c r="J58" s="1684"/>
      <c r="K58" s="1684"/>
      <c r="L58" s="1684"/>
      <c r="M58" s="1684"/>
      <c r="N58" s="1684"/>
      <c r="O58" s="1684"/>
      <c r="P58" s="1684"/>
      <c r="Q58" s="1684"/>
    </row>
    <row r="59" spans="1:18">
      <c r="A59" s="1487"/>
      <c r="B59" s="1487"/>
      <c r="C59" s="1487"/>
      <c r="D59" s="1487"/>
      <c r="E59" s="1487"/>
      <c r="F59" s="1487"/>
      <c r="G59" s="1487"/>
      <c r="H59" s="1684"/>
      <c r="I59" s="1684"/>
      <c r="J59" s="1684"/>
      <c r="K59" s="1684"/>
      <c r="L59" s="1684"/>
      <c r="M59" s="1684"/>
      <c r="N59" s="1684"/>
      <c r="O59" s="1684"/>
      <c r="P59" s="1684"/>
      <c r="Q59" s="1684"/>
    </row>
    <row r="60" spans="1:18">
      <c r="A60" s="1487"/>
      <c r="B60" s="1487"/>
      <c r="C60" s="1487"/>
      <c r="D60" s="1487"/>
      <c r="E60" s="1487"/>
      <c r="F60" s="1487"/>
      <c r="G60" s="1487"/>
      <c r="H60" s="1684"/>
      <c r="I60" s="1684"/>
      <c r="J60" s="1684"/>
      <c r="K60" s="1684"/>
      <c r="L60" s="1684"/>
      <c r="M60" s="1684"/>
      <c r="N60" s="1684"/>
      <c r="O60" s="1684"/>
      <c r="P60" s="1684"/>
      <c r="Q60" s="1684"/>
    </row>
    <row r="61" spans="1:18">
      <c r="A61" s="1487"/>
      <c r="B61" s="1487"/>
      <c r="C61" s="1487"/>
      <c r="D61" s="1487"/>
      <c r="E61" s="1487"/>
      <c r="F61" s="1487"/>
      <c r="G61" s="1487"/>
      <c r="H61" s="1684"/>
      <c r="I61" s="1684"/>
      <c r="J61" s="1684"/>
      <c r="K61" s="1684"/>
      <c r="L61" s="1684"/>
      <c r="M61" s="1684"/>
      <c r="N61" s="1684"/>
      <c r="O61" s="1684"/>
      <c r="P61" s="1684"/>
      <c r="Q61" s="1684"/>
    </row>
    <row r="62" spans="1:18">
      <c r="A62" s="154" t="s">
        <v>751</v>
      </c>
      <c r="B62" s="155" t="s">
        <v>1716</v>
      </c>
      <c r="C62" s="155"/>
      <c r="D62" s="155"/>
      <c r="E62" s="155"/>
      <c r="F62" s="155"/>
      <c r="G62" s="155"/>
      <c r="H62" s="155"/>
      <c r="I62" s="155"/>
      <c r="J62" s="155"/>
      <c r="K62" s="155"/>
      <c r="L62" s="155"/>
      <c r="M62" s="155"/>
      <c r="N62" s="155"/>
      <c r="O62" s="155"/>
      <c r="P62" s="155"/>
      <c r="Q62" s="155"/>
    </row>
    <row r="63" spans="1:18" s="155" customFormat="1">
      <c r="A63" s="154" t="s">
        <v>752</v>
      </c>
      <c r="B63" s="1304" t="s">
        <v>1717</v>
      </c>
      <c r="C63" s="1304"/>
      <c r="D63" s="1304"/>
      <c r="E63" s="1304"/>
      <c r="F63" s="1304"/>
      <c r="G63" s="1304"/>
      <c r="H63" s="1304"/>
      <c r="I63" s="1304"/>
      <c r="J63" s="1304"/>
      <c r="K63" s="1304"/>
      <c r="L63" s="1304"/>
      <c r="M63" s="1304"/>
      <c r="N63" s="1304"/>
      <c r="O63" s="1304"/>
      <c r="P63" s="1304"/>
      <c r="Q63" s="1304"/>
    </row>
    <row r="64" spans="1:18" s="155" customFormat="1">
      <c r="A64" s="154" t="s">
        <v>753</v>
      </c>
      <c r="B64" s="1990" t="s">
        <v>1637</v>
      </c>
      <c r="C64" s="1990"/>
      <c r="D64" s="1990"/>
      <c r="E64" s="1990"/>
      <c r="F64" s="1990"/>
      <c r="G64" s="1990"/>
      <c r="H64" s="1990"/>
      <c r="I64" s="1990"/>
      <c r="J64" s="1990"/>
      <c r="K64" s="1990"/>
      <c r="L64" s="1990"/>
      <c r="M64" s="1990"/>
      <c r="N64" s="1990"/>
      <c r="O64" s="1990"/>
      <c r="P64" s="1990"/>
      <c r="Q64" s="1990"/>
    </row>
    <row r="65" spans="1:17" s="155" customFormat="1">
      <c r="A65" s="154"/>
      <c r="B65" s="739" t="s">
        <v>1638</v>
      </c>
      <c r="C65" s="833"/>
      <c r="D65" s="833"/>
      <c r="E65" s="833"/>
      <c r="F65" s="833"/>
      <c r="G65" s="833"/>
      <c r="H65" s="833"/>
      <c r="I65" s="833"/>
      <c r="J65" s="833"/>
      <c r="K65" s="833"/>
      <c r="L65" s="833"/>
      <c r="M65" s="833"/>
      <c r="N65" s="833"/>
      <c r="O65" s="833"/>
      <c r="P65" s="833"/>
      <c r="Q65" s="833"/>
    </row>
    <row r="66" spans="1:17" s="155" customFormat="1">
      <c r="A66" s="154" t="s">
        <v>754</v>
      </c>
      <c r="B66" s="155" t="s">
        <v>1190</v>
      </c>
    </row>
    <row r="67" spans="1:17" s="155" customFormat="1">
      <c r="A67" s="154" t="s">
        <v>120</v>
      </c>
      <c r="B67" s="1571" t="str">
        <f>CONCATENATE("入札公告日前日時点（令和",(YEAR(発注者入力シート!H7)-2018),"年",MONTH(発注者入力シート!H7),"月",DAY(発注者入力シート!H7),"日時点）での状況について記載すること。")</f>
        <v>入札公告日前日時点（令和8年9月24日時点）での状況について記載すること。</v>
      </c>
      <c r="C67" s="1571"/>
      <c r="D67" s="1571"/>
      <c r="E67" s="1571"/>
      <c r="F67" s="1571"/>
      <c r="G67" s="1571"/>
      <c r="H67" s="1571"/>
      <c r="I67" s="1571"/>
      <c r="J67" s="1571"/>
      <c r="K67" s="1571"/>
      <c r="L67" s="1571"/>
      <c r="M67" s="1571"/>
      <c r="N67" s="1571"/>
      <c r="O67" s="1571"/>
      <c r="P67" s="1571"/>
      <c r="Q67" s="1571"/>
    </row>
    <row r="69" spans="1:17">
      <c r="A69" s="915" t="s">
        <v>1718</v>
      </c>
      <c r="B69" s="916" t="s">
        <v>1761</v>
      </c>
      <c r="C69" s="742"/>
      <c r="D69" s="742"/>
      <c r="E69" s="742"/>
      <c r="F69" s="742"/>
      <c r="G69" s="742"/>
      <c r="H69" s="742"/>
      <c r="I69" s="742"/>
      <c r="J69" s="742"/>
      <c r="K69" s="742"/>
      <c r="L69" s="742"/>
      <c r="M69" s="742"/>
      <c r="N69" s="742"/>
      <c r="O69" s="742"/>
      <c r="P69" s="742"/>
      <c r="Q69" s="742"/>
    </row>
    <row r="70" spans="1:17">
      <c r="A70" s="742"/>
      <c r="B70" s="742" t="s">
        <v>1768</v>
      </c>
      <c r="C70" s="742"/>
      <c r="D70" s="742"/>
      <c r="E70" s="742"/>
      <c r="F70" s="742"/>
      <c r="G70" s="742"/>
      <c r="H70" s="742"/>
      <c r="I70" s="742"/>
      <c r="J70" s="742"/>
      <c r="K70" s="742"/>
      <c r="L70" s="742"/>
      <c r="M70" s="742"/>
      <c r="N70" s="742"/>
      <c r="O70" s="742"/>
      <c r="P70" s="742"/>
      <c r="Q70" s="742"/>
    </row>
    <row r="71" spans="1:17">
      <c r="A71" s="742"/>
      <c r="B71" s="742" t="s">
        <v>1762</v>
      </c>
      <c r="C71" s="742"/>
      <c r="D71" s="742"/>
      <c r="E71" s="742"/>
      <c r="F71" s="742"/>
      <c r="G71" s="742"/>
      <c r="H71" s="742"/>
      <c r="I71" s="742"/>
      <c r="J71" s="742"/>
      <c r="K71" s="742"/>
      <c r="L71" s="742"/>
      <c r="M71" s="742"/>
      <c r="N71" s="742"/>
      <c r="O71" s="742"/>
      <c r="P71" s="742"/>
      <c r="Q71" s="742"/>
    </row>
    <row r="72" spans="1:17">
      <c r="A72" s="742"/>
      <c r="B72" s="742" t="s">
        <v>1763</v>
      </c>
      <c r="C72" s="742"/>
      <c r="D72" s="742"/>
      <c r="E72" s="742"/>
      <c r="F72" s="742"/>
      <c r="G72" s="742"/>
      <c r="H72" s="742"/>
      <c r="I72" s="742"/>
      <c r="J72" s="742"/>
      <c r="K72" s="742"/>
      <c r="L72" s="742"/>
      <c r="M72" s="742"/>
      <c r="N72" s="742"/>
      <c r="O72" s="742"/>
      <c r="P72" s="742"/>
      <c r="Q72" s="742"/>
    </row>
    <row r="73" spans="1:17">
      <c r="A73" s="742"/>
      <c r="B73" s="742" t="s">
        <v>1764</v>
      </c>
      <c r="C73" s="742"/>
      <c r="D73" s="742"/>
      <c r="E73" s="742"/>
      <c r="F73" s="742"/>
      <c r="G73" s="742"/>
      <c r="H73" s="742"/>
      <c r="I73" s="742"/>
      <c r="J73" s="742"/>
      <c r="K73" s="742"/>
      <c r="L73" s="742"/>
      <c r="M73" s="742"/>
      <c r="N73" s="742"/>
      <c r="O73" s="742"/>
      <c r="P73" s="742"/>
      <c r="Q73" s="742"/>
    </row>
    <row r="74" spans="1:17">
      <c r="A74" s="742"/>
      <c r="B74" s="742" t="s">
        <v>1765</v>
      </c>
      <c r="C74" s="742"/>
      <c r="D74" s="742"/>
      <c r="E74" s="742"/>
      <c r="F74" s="742"/>
      <c r="G74" s="742"/>
      <c r="H74" s="742"/>
      <c r="I74" s="742"/>
      <c r="J74" s="742"/>
      <c r="K74" s="742"/>
      <c r="L74" s="742"/>
      <c r="M74" s="742"/>
      <c r="N74" s="742"/>
      <c r="O74" s="742"/>
      <c r="P74" s="742"/>
      <c r="Q74" s="742"/>
    </row>
    <row r="75" spans="1:17">
      <c r="A75" s="742"/>
      <c r="B75" s="834" t="s">
        <v>1766</v>
      </c>
      <c r="C75" s="1987" t="s">
        <v>1767</v>
      </c>
      <c r="D75" s="1987"/>
      <c r="E75" s="1987"/>
      <c r="F75" s="1987"/>
      <c r="G75" s="1987"/>
      <c r="H75" s="1987"/>
      <c r="I75" s="1987"/>
      <c r="J75" s="1987"/>
      <c r="K75" s="1987"/>
      <c r="L75" s="1987"/>
      <c r="M75" s="1987"/>
      <c r="N75" s="1987"/>
      <c r="O75" s="1987"/>
      <c r="P75" s="1987"/>
      <c r="Q75" s="1987"/>
    </row>
    <row r="76" spans="1:17">
      <c r="A76" s="742"/>
      <c r="B76" s="742"/>
      <c r="C76" s="1987"/>
      <c r="D76" s="1987"/>
      <c r="E76" s="1987"/>
      <c r="F76" s="1987"/>
      <c r="G76" s="1987"/>
      <c r="H76" s="1987"/>
      <c r="I76" s="1987"/>
      <c r="J76" s="1987"/>
      <c r="K76" s="1987"/>
      <c r="L76" s="1987"/>
      <c r="M76" s="1987"/>
      <c r="N76" s="1987"/>
      <c r="O76" s="1987"/>
      <c r="P76" s="1987"/>
      <c r="Q76" s="1987"/>
    </row>
  </sheetData>
  <mergeCells count="62">
    <mergeCell ref="B7:Q8"/>
    <mergeCell ref="A32:G35"/>
    <mergeCell ref="H32:L35"/>
    <mergeCell ref="M32:Q35"/>
    <mergeCell ref="A58:G61"/>
    <mergeCell ref="H58:L61"/>
    <mergeCell ref="M58:Q61"/>
    <mergeCell ref="H42:L42"/>
    <mergeCell ref="M42:Q42"/>
    <mergeCell ref="H44:L53"/>
    <mergeCell ref="H54:L57"/>
    <mergeCell ref="M44:Q53"/>
    <mergeCell ref="M54:Q57"/>
    <mergeCell ref="H39:L39"/>
    <mergeCell ref="M39:Q39"/>
    <mergeCell ref="H40:L40"/>
    <mergeCell ref="A16:G16"/>
    <mergeCell ref="A18:G27"/>
    <mergeCell ref="A28:G31"/>
    <mergeCell ref="H16:L16"/>
    <mergeCell ref="M16:Q16"/>
    <mergeCell ref="H18:L27"/>
    <mergeCell ref="M18:Q27"/>
    <mergeCell ref="H28:L31"/>
    <mergeCell ref="M28:Q31"/>
    <mergeCell ref="A17:G17"/>
    <mergeCell ref="H17:L17"/>
    <mergeCell ref="M17:Q17"/>
    <mergeCell ref="A38:J38"/>
    <mergeCell ref="K38:Q38"/>
    <mergeCell ref="A42:G42"/>
    <mergeCell ref="A44:G53"/>
    <mergeCell ref="M40:Q40"/>
    <mergeCell ref="H41:L41"/>
    <mergeCell ref="M41:Q41"/>
    <mergeCell ref="A39:G39"/>
    <mergeCell ref="A40:G40"/>
    <mergeCell ref="A41:G41"/>
    <mergeCell ref="A43:G43"/>
    <mergeCell ref="H43:L43"/>
    <mergeCell ref="M43:Q43"/>
    <mergeCell ref="A1:F1"/>
    <mergeCell ref="A2:E2"/>
    <mergeCell ref="A3:Q3"/>
    <mergeCell ref="D5:E5"/>
    <mergeCell ref="F5:Q5"/>
    <mergeCell ref="C75:Q76"/>
    <mergeCell ref="A12:J12"/>
    <mergeCell ref="K12:Q12"/>
    <mergeCell ref="A13:G13"/>
    <mergeCell ref="A14:G14"/>
    <mergeCell ref="A15:G15"/>
    <mergeCell ref="M13:Q13"/>
    <mergeCell ref="H14:L14"/>
    <mergeCell ref="M14:Q14"/>
    <mergeCell ref="H15:L15"/>
    <mergeCell ref="M15:Q15"/>
    <mergeCell ref="H13:L13"/>
    <mergeCell ref="B67:Q67"/>
    <mergeCell ref="B63:Q63"/>
    <mergeCell ref="B64:Q64"/>
    <mergeCell ref="A54:G57"/>
  </mergeCells>
  <phoneticPr fontId="2"/>
  <dataValidations count="1">
    <dataValidation type="list" showInputMessage="1" showErrorMessage="1" sqref="H18:H24 H28 M18:M24 M28 M44:M50 H58 M54 H54 H32 M32 M58 H44:H50" xr:uid="{00000000-0002-0000-3500-000000000000}">
      <formula1>企業回答1</formula1>
    </dataValidation>
  </dataValidations>
  <hyperlinks>
    <hyperlink ref="C75" r:id="rId1" xr:uid="{DE843EF0-2ED9-46E0-8FEF-31A8C21823FB}"/>
  </hyperlinks>
  <printOptions horizontalCentered="1"/>
  <pageMargins left="0.70866141732283472" right="0.70866141732283472" top="0.74803149606299213" bottom="0.55118110236220474" header="0.31496062992125984" footer="0.31496062992125984"/>
  <pageSetup paperSize="9" orientation="portrait" blackAndWhite="1" r:id="rId2"/>
  <rowBreaks count="1" manualBreakCount="1">
    <brk id="36" max="16" man="1"/>
  </rowBreaks>
  <legacyDrawing r:id="rId3"/>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2">
    <tabColor theme="8"/>
  </sheetPr>
  <dimension ref="A1:U158"/>
  <sheetViews>
    <sheetView view="pageBreakPreview" zoomScaleNormal="100" zoomScaleSheetLayoutView="100" workbookViewId="0">
      <selection activeCell="B24" sqref="B24:Q25"/>
    </sheetView>
  </sheetViews>
  <sheetFormatPr defaultColWidth="9" defaultRowHeight="13"/>
  <cols>
    <col min="1" max="1" width="5.6328125" style="3" customWidth="1"/>
    <col min="2" max="19" width="4.90625" style="3" customWidth="1"/>
    <col min="20" max="16384" width="9" style="3"/>
  </cols>
  <sheetData>
    <row r="1" spans="1:21" ht="15.75" customHeight="1">
      <c r="A1" s="943" t="e">
        <f>CONCATENATE("（様式-",INDEX(発注者入力シート!$B$36:$G$45,MATCH(発注者入力シート!N19,発注者入力シート!$C$36:$C$45,0),4),"）")</f>
        <v>#N/A</v>
      </c>
      <c r="B1" s="943"/>
      <c r="C1" s="943"/>
      <c r="D1" s="943"/>
      <c r="E1" s="943"/>
      <c r="F1" s="943"/>
      <c r="T1" s="3" t="s">
        <v>429</v>
      </c>
    </row>
    <row r="2" spans="1:21" ht="15.75" customHeight="1">
      <c r="A2" s="943" t="e">
        <f>CONCATENATE("評価項目",INDEX(発注者入力シート!$B$36:$G$45,MATCH(発注者入力シート!N19,発注者入力シート!$C$36:$C$45,0),5),"-",INDEX(発注者入力シート!$B$36:$G$45,MATCH(発注者入力シート!N19,発注者入力シート!$C$36:$C$45,0),6))</f>
        <v>#N/A</v>
      </c>
      <c r="B2" s="943"/>
      <c r="C2" s="943"/>
      <c r="D2" s="943"/>
      <c r="E2" s="943"/>
      <c r="T2" s="3" t="s">
        <v>430</v>
      </c>
    </row>
    <row r="3" spans="1:21" ht="15.75" customHeight="1">
      <c r="A3" s="1206" t="s">
        <v>565</v>
      </c>
      <c r="B3" s="1206"/>
      <c r="C3" s="1206"/>
      <c r="D3" s="1206"/>
      <c r="E3" s="1206"/>
      <c r="F3" s="1206"/>
      <c r="G3" s="1206"/>
      <c r="H3" s="1206"/>
      <c r="I3" s="1206"/>
      <c r="J3" s="1206"/>
      <c r="K3" s="1206"/>
      <c r="L3" s="1206"/>
      <c r="M3" s="1206"/>
      <c r="N3" s="1206"/>
      <c r="O3" s="1206"/>
      <c r="P3" s="1206"/>
      <c r="Q3" s="1206"/>
      <c r="R3" s="1206"/>
      <c r="T3" s="107"/>
      <c r="U3" s="3" t="s">
        <v>441</v>
      </c>
    </row>
    <row r="4" spans="1:21" ht="15.75" customHeight="1">
      <c r="D4" s="1203" t="s">
        <v>714</v>
      </c>
      <c r="E4" s="1203"/>
      <c r="F4" s="1202" t="str">
        <f>IF(企業入力シート!C5="","",企業入力シート!C5)</f>
        <v>○○共同企業体</v>
      </c>
      <c r="G4" s="1202"/>
      <c r="H4" s="1202"/>
      <c r="I4" s="1202"/>
      <c r="J4" s="1202"/>
      <c r="K4" s="1202"/>
      <c r="L4" s="1202"/>
      <c r="M4" s="1202"/>
      <c r="N4" s="1202"/>
      <c r="O4" s="1202"/>
      <c r="P4" s="1202"/>
      <c r="Q4" s="1202"/>
      <c r="R4" s="1202"/>
      <c r="T4" s="102"/>
      <c r="U4" s="3" t="s">
        <v>547</v>
      </c>
    </row>
    <row r="5" spans="1:21" ht="11.25" customHeight="1">
      <c r="K5" s="6"/>
      <c r="L5" s="2"/>
      <c r="M5" s="2"/>
      <c r="N5" s="2"/>
      <c r="O5" s="2"/>
      <c r="P5" s="2"/>
      <c r="Q5" s="2"/>
      <c r="R5" s="2"/>
      <c r="S5" s="2"/>
    </row>
    <row r="6" spans="1:21">
      <c r="A6" s="259" t="s">
        <v>126</v>
      </c>
      <c r="B6" s="2010" t="str">
        <f>CONCATENATE("入札公告日前日時点（令和",(YEAR(発注者入力シート!H7)-2018),"年",MONTH(発注者入力シート!H7),"月",DAY(発注者入力シート!H7),"日時点）で建設機械を３台以上保有もしくは長期リース契約していること")</f>
        <v>入札公告日前日時点（令和8年9月24日時点）で建設機械を３台以上保有もしくは長期リース契約していること</v>
      </c>
      <c r="C6" s="2010"/>
      <c r="D6" s="2010"/>
      <c r="E6" s="2010"/>
      <c r="F6" s="2010"/>
      <c r="G6" s="2010"/>
      <c r="H6" s="2010"/>
      <c r="I6" s="2010"/>
      <c r="J6" s="2010"/>
      <c r="K6" s="2010"/>
      <c r="L6" s="2010"/>
      <c r="M6" s="2010"/>
      <c r="N6" s="2010"/>
      <c r="O6" s="2010"/>
      <c r="P6" s="2010"/>
      <c r="Q6" s="2010"/>
      <c r="R6" s="2010"/>
      <c r="S6" s="2"/>
      <c r="T6" s="3" t="s">
        <v>433</v>
      </c>
    </row>
    <row r="7" spans="1:21">
      <c r="A7" s="155"/>
      <c r="B7" s="2010"/>
      <c r="C7" s="2010"/>
      <c r="D7" s="2010"/>
      <c r="E7" s="2010"/>
      <c r="F7" s="2010"/>
      <c r="G7" s="2010"/>
      <c r="H7" s="2010"/>
      <c r="I7" s="2010"/>
      <c r="J7" s="2010"/>
      <c r="K7" s="2010"/>
      <c r="L7" s="2010"/>
      <c r="M7" s="2010"/>
      <c r="N7" s="2010"/>
      <c r="O7" s="2010"/>
      <c r="P7" s="2010"/>
      <c r="Q7" s="2010"/>
      <c r="R7" s="2010"/>
      <c r="T7" s="104"/>
      <c r="U7" s="3" t="s">
        <v>434</v>
      </c>
    </row>
    <row r="8" spans="1:21">
      <c r="A8" s="155"/>
      <c r="B8" s="196"/>
      <c r="C8" s="196"/>
      <c r="D8" s="196"/>
      <c r="E8" s="196"/>
      <c r="F8" s="196"/>
      <c r="G8" s="196"/>
      <c r="H8" s="196"/>
      <c r="I8" s="196"/>
      <c r="J8" s="196"/>
      <c r="K8" s="196"/>
      <c r="L8" s="196"/>
      <c r="M8" s="196"/>
      <c r="N8" s="196"/>
      <c r="O8" s="196"/>
      <c r="P8" s="196"/>
      <c r="Q8" s="196"/>
      <c r="R8" s="196"/>
    </row>
    <row r="9" spans="1:21">
      <c r="A9" s="2011" t="s">
        <v>1345</v>
      </c>
      <c r="B9" s="2011"/>
      <c r="C9" s="2011"/>
      <c r="D9" s="2011"/>
      <c r="E9" s="2011"/>
      <c r="F9" s="2011"/>
      <c r="G9" s="2011"/>
      <c r="H9" s="2011"/>
      <c r="I9" s="2011"/>
      <c r="J9" s="2011"/>
      <c r="K9" s="2011"/>
      <c r="L9" s="2011"/>
      <c r="M9" s="2011"/>
      <c r="N9" s="2011"/>
      <c r="O9" s="2011"/>
      <c r="P9" s="2011"/>
      <c r="Q9" s="2011"/>
      <c r="R9" s="2011"/>
    </row>
    <row r="10" spans="1:21">
      <c r="A10" s="157" t="s">
        <v>1346</v>
      </c>
      <c r="B10" s="196"/>
      <c r="C10" s="196"/>
      <c r="D10" s="196"/>
      <c r="E10" s="196"/>
      <c r="F10" s="196"/>
      <c r="G10" s="196"/>
      <c r="H10" s="196"/>
      <c r="I10" s="196"/>
      <c r="J10" s="196"/>
      <c r="K10" s="196"/>
      <c r="L10" s="196"/>
      <c r="M10" s="196"/>
      <c r="N10" s="196"/>
      <c r="O10" s="196"/>
      <c r="P10" s="196"/>
      <c r="Q10" s="196"/>
      <c r="R10" s="196"/>
      <c r="T10" s="109" t="s">
        <v>435</v>
      </c>
    </row>
    <row r="11" spans="1:21" ht="24" customHeight="1">
      <c r="A11" s="424" t="s">
        <v>1203</v>
      </c>
      <c r="B11" s="1501" t="s">
        <v>675</v>
      </c>
      <c r="C11" s="1501"/>
      <c r="D11" s="1501"/>
      <c r="E11" s="1501" t="s">
        <v>1204</v>
      </c>
      <c r="F11" s="1501"/>
      <c r="G11" s="1501" t="s">
        <v>1205</v>
      </c>
      <c r="H11" s="1501"/>
      <c r="I11" s="1501"/>
      <c r="J11" s="1501"/>
      <c r="K11" s="1995" t="s">
        <v>1206</v>
      </c>
      <c r="L11" s="1995"/>
      <c r="M11" s="1995"/>
      <c r="N11" s="1995"/>
      <c r="O11" s="1995"/>
      <c r="P11" s="1270" t="s">
        <v>1033</v>
      </c>
      <c r="Q11" s="1302"/>
      <c r="R11" s="1271"/>
      <c r="T11" s="109" t="s">
        <v>436</v>
      </c>
    </row>
    <row r="12" spans="1:21" ht="27" customHeight="1">
      <c r="A12" s="423" t="s">
        <v>1207</v>
      </c>
      <c r="B12" s="1722"/>
      <c r="C12" s="1722"/>
      <c r="D12" s="1722"/>
      <c r="E12" s="1988"/>
      <c r="F12" s="1988"/>
      <c r="G12" s="2013"/>
      <c r="H12" s="2013"/>
      <c r="I12" s="2013"/>
      <c r="J12" s="2013"/>
      <c r="K12" s="1517" t="s">
        <v>1208</v>
      </c>
      <c r="L12" s="1517"/>
      <c r="M12" s="1988"/>
      <c r="N12" s="1988"/>
      <c r="O12" s="1988"/>
      <c r="P12" s="2045" t="s">
        <v>1344</v>
      </c>
      <c r="Q12" s="2046"/>
      <c r="R12" s="2047"/>
    </row>
    <row r="13" spans="1:21" ht="27" customHeight="1">
      <c r="A13" s="423" t="s">
        <v>1209</v>
      </c>
      <c r="B13" s="1722"/>
      <c r="C13" s="1722"/>
      <c r="D13" s="1722"/>
      <c r="E13" s="1988"/>
      <c r="F13" s="1988"/>
      <c r="G13" s="2013"/>
      <c r="H13" s="2013"/>
      <c r="I13" s="2013"/>
      <c r="J13" s="2013"/>
      <c r="K13" s="1517" t="s">
        <v>1208</v>
      </c>
      <c r="L13" s="1517"/>
      <c r="M13" s="1988"/>
      <c r="N13" s="1988"/>
      <c r="O13" s="1988"/>
      <c r="P13" s="2048"/>
      <c r="Q13" s="2049"/>
      <c r="R13" s="2050"/>
    </row>
    <row r="14" spans="1:21" ht="27" customHeight="1">
      <c r="A14" s="423" t="s">
        <v>1210</v>
      </c>
      <c r="B14" s="1722"/>
      <c r="C14" s="1722"/>
      <c r="D14" s="1722"/>
      <c r="E14" s="1988"/>
      <c r="F14" s="1988"/>
      <c r="G14" s="2013"/>
      <c r="H14" s="2013"/>
      <c r="I14" s="2013"/>
      <c r="J14" s="2013"/>
      <c r="K14" s="1517" t="s">
        <v>1208</v>
      </c>
      <c r="L14" s="1517"/>
      <c r="M14" s="1988"/>
      <c r="N14" s="1988"/>
      <c r="O14" s="1988"/>
      <c r="P14" s="2051"/>
      <c r="Q14" s="2052"/>
      <c r="R14" s="2053"/>
    </row>
    <row r="15" spans="1:21">
      <c r="A15" s="199"/>
      <c r="B15" s="199"/>
      <c r="C15" s="199"/>
      <c r="D15" s="199"/>
      <c r="E15" s="199"/>
      <c r="F15" s="199"/>
      <c r="G15" s="197"/>
      <c r="H15" s="197"/>
      <c r="I15" s="197"/>
      <c r="J15" s="197"/>
      <c r="K15" s="199"/>
      <c r="L15" s="199"/>
      <c r="M15" s="199"/>
      <c r="N15" s="199"/>
      <c r="O15" s="199"/>
    </row>
    <row r="16" spans="1:21">
      <c r="A16" s="2011" t="s">
        <v>1347</v>
      </c>
      <c r="B16" s="2011"/>
      <c r="C16" s="2011"/>
      <c r="D16" s="2011"/>
      <c r="E16" s="2011"/>
      <c r="F16" s="2011"/>
      <c r="G16" s="2011"/>
      <c r="H16" s="2011"/>
      <c r="I16" s="2011"/>
      <c r="J16" s="2011"/>
      <c r="K16" s="2011"/>
      <c r="L16" s="2011"/>
      <c r="M16" s="2011"/>
      <c r="N16" s="2011"/>
      <c r="O16" s="2011"/>
      <c r="P16" s="2011"/>
      <c r="Q16" s="2011"/>
      <c r="R16" s="2011"/>
    </row>
    <row r="17" spans="1:18">
      <c r="A17" s="2011"/>
      <c r="B17" s="2011"/>
      <c r="C17" s="2011"/>
      <c r="D17" s="2011"/>
      <c r="E17" s="2011"/>
      <c r="F17" s="2011"/>
      <c r="G17" s="2011"/>
      <c r="H17" s="2011"/>
      <c r="I17" s="2011"/>
      <c r="J17" s="2011"/>
      <c r="K17" s="2011"/>
      <c r="L17" s="2011"/>
      <c r="M17" s="2011"/>
      <c r="N17" s="2011"/>
      <c r="O17" s="2011"/>
      <c r="P17" s="2011"/>
      <c r="Q17" s="2011"/>
      <c r="R17" s="2011"/>
    </row>
    <row r="18" spans="1:18">
      <c r="A18" s="155" t="s">
        <v>1348</v>
      </c>
      <c r="B18" s="196"/>
      <c r="C18" s="196"/>
      <c r="D18" s="196"/>
      <c r="E18" s="196"/>
      <c r="F18" s="196"/>
      <c r="G18" s="196"/>
      <c r="H18" s="196"/>
      <c r="I18" s="196"/>
      <c r="J18" s="196"/>
      <c r="K18" s="196"/>
      <c r="L18" s="196"/>
      <c r="M18" s="196"/>
      <c r="N18" s="196"/>
      <c r="O18" s="196"/>
      <c r="P18" s="196"/>
      <c r="Q18" s="196"/>
      <c r="R18" s="196"/>
    </row>
    <row r="19" spans="1:18" ht="24">
      <c r="A19" s="424" t="s">
        <v>1203</v>
      </c>
      <c r="B19" s="1501" t="s">
        <v>676</v>
      </c>
      <c r="C19" s="1501"/>
      <c r="D19" s="1501"/>
      <c r="E19" s="1501" t="s">
        <v>241</v>
      </c>
      <c r="F19" s="1501"/>
      <c r="G19" s="1501"/>
      <c r="H19" s="1501" t="s">
        <v>1211</v>
      </c>
      <c r="I19" s="1501"/>
      <c r="J19" s="1501"/>
      <c r="K19" s="1501"/>
      <c r="L19" s="1501" t="s">
        <v>1212</v>
      </c>
      <c r="M19" s="1501"/>
      <c r="N19" s="1501"/>
      <c r="O19" s="1716" t="s">
        <v>699</v>
      </c>
      <c r="P19" s="2014"/>
      <c r="Q19" s="2014"/>
      <c r="R19" s="1717"/>
    </row>
    <row r="20" spans="1:18" ht="13.5" customHeight="1">
      <c r="A20" s="2020" t="s">
        <v>1207</v>
      </c>
      <c r="B20" s="2022"/>
      <c r="C20" s="2023"/>
      <c r="D20" s="2024"/>
      <c r="E20" s="2022"/>
      <c r="F20" s="2023"/>
      <c r="G20" s="2024"/>
      <c r="H20" s="2022"/>
      <c r="I20" s="2023"/>
      <c r="J20" s="2023"/>
      <c r="K20" s="2024"/>
      <c r="L20" s="2022"/>
      <c r="M20" s="2023"/>
      <c r="N20" s="2024"/>
      <c r="O20" s="425" t="s">
        <v>286</v>
      </c>
      <c r="P20" s="2015"/>
      <c r="Q20" s="2015"/>
      <c r="R20" s="2016"/>
    </row>
    <row r="21" spans="1:18" ht="13.5" customHeight="1">
      <c r="A21" s="2021"/>
      <c r="B21" s="2025"/>
      <c r="C21" s="2026"/>
      <c r="D21" s="2027"/>
      <c r="E21" s="2025"/>
      <c r="F21" s="2026"/>
      <c r="G21" s="2027"/>
      <c r="H21" s="2025"/>
      <c r="I21" s="2026"/>
      <c r="J21" s="2026"/>
      <c r="K21" s="2027"/>
      <c r="L21" s="2025"/>
      <c r="M21" s="2026"/>
      <c r="N21" s="2027"/>
      <c r="O21" s="275" t="s">
        <v>287</v>
      </c>
      <c r="P21" s="2017"/>
      <c r="Q21" s="2018"/>
      <c r="R21" s="2019"/>
    </row>
    <row r="22" spans="1:18" ht="13.5" customHeight="1">
      <c r="A22" s="2020" t="s">
        <v>1209</v>
      </c>
      <c r="B22" s="2022"/>
      <c r="C22" s="2023"/>
      <c r="D22" s="2024"/>
      <c r="E22" s="2022"/>
      <c r="F22" s="2023"/>
      <c r="G22" s="2024"/>
      <c r="H22" s="2022"/>
      <c r="I22" s="2023"/>
      <c r="J22" s="2023"/>
      <c r="K22" s="2024"/>
      <c r="L22" s="2022"/>
      <c r="M22" s="2023"/>
      <c r="N22" s="2024"/>
      <c r="O22" s="425" t="s">
        <v>286</v>
      </c>
      <c r="P22" s="2015"/>
      <c r="Q22" s="2015"/>
      <c r="R22" s="2016"/>
    </row>
    <row r="23" spans="1:18" ht="13.5" customHeight="1">
      <c r="A23" s="2021"/>
      <c r="B23" s="2025"/>
      <c r="C23" s="2026"/>
      <c r="D23" s="2027"/>
      <c r="E23" s="2025"/>
      <c r="F23" s="2026"/>
      <c r="G23" s="2027"/>
      <c r="H23" s="2025"/>
      <c r="I23" s="2026"/>
      <c r="J23" s="2026"/>
      <c r="K23" s="2027"/>
      <c r="L23" s="2025"/>
      <c r="M23" s="2026"/>
      <c r="N23" s="2027"/>
      <c r="O23" s="275" t="s">
        <v>287</v>
      </c>
      <c r="P23" s="2017"/>
      <c r="Q23" s="2018"/>
      <c r="R23" s="2019"/>
    </row>
    <row r="24" spans="1:18" ht="13.5" customHeight="1">
      <c r="A24" s="2020" t="s">
        <v>1210</v>
      </c>
      <c r="B24" s="2022"/>
      <c r="C24" s="2023"/>
      <c r="D24" s="2024"/>
      <c r="E24" s="2022"/>
      <c r="F24" s="2023"/>
      <c r="G24" s="2024"/>
      <c r="H24" s="2022"/>
      <c r="I24" s="2023"/>
      <c r="J24" s="2023"/>
      <c r="K24" s="2024"/>
      <c r="L24" s="2022"/>
      <c r="M24" s="2023"/>
      <c r="N24" s="2024"/>
      <c r="O24" s="425" t="s">
        <v>286</v>
      </c>
      <c r="P24" s="2015"/>
      <c r="Q24" s="2015"/>
      <c r="R24" s="2016"/>
    </row>
    <row r="25" spans="1:18" ht="13.5" customHeight="1">
      <c r="A25" s="2021"/>
      <c r="B25" s="2025"/>
      <c r="C25" s="2026"/>
      <c r="D25" s="2027"/>
      <c r="E25" s="2025"/>
      <c r="F25" s="2026"/>
      <c r="G25" s="2027"/>
      <c r="H25" s="2025"/>
      <c r="I25" s="2026"/>
      <c r="J25" s="2026"/>
      <c r="K25" s="2027"/>
      <c r="L25" s="2025"/>
      <c r="M25" s="2026"/>
      <c r="N25" s="2027"/>
      <c r="O25" s="275" t="s">
        <v>287</v>
      </c>
      <c r="P25" s="2017"/>
      <c r="Q25" s="2018"/>
      <c r="R25" s="2019"/>
    </row>
    <row r="26" spans="1:18" s="2" customFormat="1">
      <c r="A26" s="154" t="s">
        <v>1263</v>
      </c>
      <c r="B26" s="2" t="s">
        <v>1264</v>
      </c>
      <c r="C26" s="157"/>
      <c r="D26" s="157"/>
      <c r="E26" s="157"/>
      <c r="F26" s="157"/>
      <c r="G26" s="157"/>
      <c r="H26" s="157"/>
      <c r="I26" s="157"/>
      <c r="J26" s="157"/>
      <c r="K26" s="157"/>
      <c r="L26" s="157"/>
      <c r="M26" s="157"/>
      <c r="N26" s="157"/>
      <c r="O26" s="157"/>
      <c r="P26" s="157"/>
      <c r="Q26" s="157"/>
      <c r="R26" s="157"/>
    </row>
    <row r="27" spans="1:18">
      <c r="A27" s="154" t="s">
        <v>1265</v>
      </c>
      <c r="B27" s="157" t="s">
        <v>1213</v>
      </c>
      <c r="C27" s="262"/>
      <c r="D27" s="262"/>
      <c r="E27" s="262"/>
      <c r="F27" s="262"/>
      <c r="G27" s="262"/>
      <c r="H27" s="262"/>
      <c r="I27" s="262"/>
      <c r="J27" s="262"/>
      <c r="K27" s="262"/>
      <c r="L27" s="262"/>
      <c r="M27" s="262"/>
      <c r="N27" s="262"/>
      <c r="O27" s="262"/>
      <c r="P27" s="262"/>
      <c r="Q27" s="262"/>
      <c r="R27" s="262"/>
    </row>
    <row r="28" spans="1:18">
      <c r="A28" s="154" t="s">
        <v>1266</v>
      </c>
      <c r="B28" s="157" t="s">
        <v>1214</v>
      </c>
      <c r="C28" s="262"/>
      <c r="D28" s="262"/>
      <c r="E28" s="262"/>
      <c r="F28" s="262"/>
      <c r="G28" s="262"/>
      <c r="H28" s="262"/>
      <c r="I28" s="262"/>
      <c r="J28" s="262"/>
      <c r="K28" s="262"/>
      <c r="L28" s="262"/>
      <c r="M28" s="262"/>
      <c r="N28" s="262"/>
      <c r="O28" s="262"/>
      <c r="P28" s="262"/>
      <c r="Q28" s="262"/>
      <c r="R28" s="262"/>
    </row>
    <row r="29" spans="1:18" s="2" customFormat="1">
      <c r="A29" s="426"/>
      <c r="B29" s="259" t="s">
        <v>1215</v>
      </c>
      <c r="C29" s="157" t="s">
        <v>1216</v>
      </c>
      <c r="D29" s="157"/>
      <c r="E29" s="157"/>
      <c r="F29" s="157"/>
      <c r="G29" s="157"/>
      <c r="H29" s="157"/>
      <c r="I29" s="157"/>
      <c r="J29" s="157"/>
      <c r="K29" s="157"/>
      <c r="L29" s="157"/>
      <c r="M29" s="157"/>
      <c r="N29" s="157"/>
      <c r="O29" s="157"/>
      <c r="P29" s="157"/>
      <c r="Q29" s="157"/>
      <c r="R29" s="157"/>
    </row>
    <row r="30" spans="1:18" s="2" customFormat="1">
      <c r="A30" s="426"/>
      <c r="B30" s="259" t="s">
        <v>1217</v>
      </c>
      <c r="C30" s="1224" t="s">
        <v>1218</v>
      </c>
      <c r="D30" s="1224"/>
      <c r="E30" s="1224"/>
      <c r="F30" s="1224"/>
      <c r="G30" s="1224"/>
      <c r="H30" s="1224"/>
      <c r="I30" s="1224"/>
      <c r="J30" s="1224"/>
      <c r="K30" s="1224"/>
      <c r="L30" s="1224"/>
      <c r="M30" s="1224"/>
      <c r="N30" s="1224"/>
      <c r="O30" s="1224"/>
      <c r="P30" s="1224"/>
      <c r="Q30" s="1224"/>
      <c r="R30" s="1224"/>
    </row>
    <row r="31" spans="1:18" s="2" customFormat="1">
      <c r="A31" s="426"/>
      <c r="B31" s="259"/>
      <c r="C31" s="1224"/>
      <c r="D31" s="1224"/>
      <c r="E31" s="1224"/>
      <c r="F31" s="1224"/>
      <c r="G31" s="1224"/>
      <c r="H31" s="1224"/>
      <c r="I31" s="1224"/>
      <c r="J31" s="1224"/>
      <c r="K31" s="1224"/>
      <c r="L31" s="1224"/>
      <c r="M31" s="1224"/>
      <c r="N31" s="1224"/>
      <c r="O31" s="1224"/>
      <c r="P31" s="1224"/>
      <c r="Q31" s="1224"/>
      <c r="R31" s="1224"/>
    </row>
    <row r="32" spans="1:18" s="2" customFormat="1">
      <c r="A32" s="426"/>
      <c r="B32" s="259"/>
      <c r="C32" s="1224"/>
      <c r="D32" s="1224"/>
      <c r="E32" s="1224"/>
      <c r="F32" s="1224"/>
      <c r="G32" s="1224"/>
      <c r="H32" s="1224"/>
      <c r="I32" s="1224"/>
      <c r="J32" s="1224"/>
      <c r="K32" s="1224"/>
      <c r="L32" s="1224"/>
      <c r="M32" s="1224"/>
      <c r="N32" s="1224"/>
      <c r="O32" s="1224"/>
      <c r="P32" s="1224"/>
      <c r="Q32" s="1224"/>
      <c r="R32" s="1224"/>
    </row>
    <row r="33" spans="1:18" s="2" customFormat="1">
      <c r="A33" s="426"/>
      <c r="B33" s="259" t="s">
        <v>1219</v>
      </c>
      <c r="C33" s="1224" t="s">
        <v>1220</v>
      </c>
      <c r="D33" s="1224"/>
      <c r="E33" s="1224"/>
      <c r="F33" s="1224"/>
      <c r="G33" s="1224"/>
      <c r="H33" s="1224"/>
      <c r="I33" s="1224"/>
      <c r="J33" s="1224"/>
      <c r="K33" s="1224"/>
      <c r="L33" s="1224"/>
      <c r="M33" s="1224"/>
      <c r="N33" s="1224"/>
      <c r="O33" s="1224"/>
      <c r="P33" s="1224"/>
      <c r="Q33" s="1224"/>
      <c r="R33" s="1224"/>
    </row>
    <row r="34" spans="1:18" s="2" customFormat="1">
      <c r="A34" s="426"/>
      <c r="B34" s="259"/>
      <c r="C34" s="1224"/>
      <c r="D34" s="1224"/>
      <c r="E34" s="1224"/>
      <c r="F34" s="1224"/>
      <c r="G34" s="1224"/>
      <c r="H34" s="1224"/>
      <c r="I34" s="1224"/>
      <c r="J34" s="1224"/>
      <c r="K34" s="1224"/>
      <c r="L34" s="1224"/>
      <c r="M34" s="1224"/>
      <c r="N34" s="1224"/>
      <c r="O34" s="1224"/>
      <c r="P34" s="1224"/>
      <c r="Q34" s="1224"/>
      <c r="R34" s="1224"/>
    </row>
    <row r="35" spans="1:18" s="2" customFormat="1">
      <c r="A35" s="426"/>
      <c r="B35" s="259" t="s">
        <v>1221</v>
      </c>
      <c r="C35" s="1224" t="s">
        <v>1222</v>
      </c>
      <c r="D35" s="1224"/>
      <c r="E35" s="1224"/>
      <c r="F35" s="1224"/>
      <c r="G35" s="1224"/>
      <c r="H35" s="1224"/>
      <c r="I35" s="1224"/>
      <c r="J35" s="1224"/>
      <c r="K35" s="1224"/>
      <c r="L35" s="1224"/>
      <c r="M35" s="1224"/>
      <c r="N35" s="1224"/>
      <c r="O35" s="1224"/>
      <c r="P35" s="1224"/>
      <c r="Q35" s="1224"/>
      <c r="R35" s="1224"/>
    </row>
    <row r="36" spans="1:18" s="2" customFormat="1">
      <c r="A36" s="426"/>
      <c r="B36" s="259"/>
      <c r="C36" s="1224"/>
      <c r="D36" s="1224"/>
      <c r="E36" s="1224"/>
      <c r="F36" s="1224"/>
      <c r="G36" s="1224"/>
      <c r="H36" s="1224"/>
      <c r="I36" s="1224"/>
      <c r="J36" s="1224"/>
      <c r="K36" s="1224"/>
      <c r="L36" s="1224"/>
      <c r="M36" s="1224"/>
      <c r="N36" s="1224"/>
      <c r="O36" s="1224"/>
      <c r="P36" s="1224"/>
      <c r="Q36" s="1224"/>
      <c r="R36" s="1224"/>
    </row>
    <row r="37" spans="1:18" s="2" customFormat="1">
      <c r="A37" s="426"/>
      <c r="B37" s="259" t="s">
        <v>1223</v>
      </c>
      <c r="C37" s="1224" t="s">
        <v>1224</v>
      </c>
      <c r="D37" s="1224"/>
      <c r="E37" s="1224"/>
      <c r="F37" s="1224"/>
      <c r="G37" s="1224"/>
      <c r="H37" s="1224"/>
      <c r="I37" s="1224"/>
      <c r="J37" s="1224"/>
      <c r="K37" s="1224"/>
      <c r="L37" s="1224"/>
      <c r="M37" s="1224"/>
      <c r="N37" s="1224"/>
      <c r="O37" s="1224"/>
      <c r="P37" s="1224"/>
      <c r="Q37" s="1224"/>
      <c r="R37" s="1224"/>
    </row>
    <row r="38" spans="1:18" s="2" customFormat="1">
      <c r="A38" s="426"/>
      <c r="B38" s="259"/>
      <c r="C38" s="1224"/>
      <c r="D38" s="1224"/>
      <c r="E38" s="1224"/>
      <c r="F38" s="1224"/>
      <c r="G38" s="1224"/>
      <c r="H38" s="1224"/>
      <c r="I38" s="1224"/>
      <c r="J38" s="1224"/>
      <c r="K38" s="1224"/>
      <c r="L38" s="1224"/>
      <c r="M38" s="1224"/>
      <c r="N38" s="1224"/>
      <c r="O38" s="1224"/>
      <c r="P38" s="1224"/>
      <c r="Q38" s="1224"/>
      <c r="R38" s="1224"/>
    </row>
    <row r="39" spans="1:18" s="2" customFormat="1">
      <c r="A39" s="426"/>
      <c r="B39" s="259"/>
      <c r="C39" s="157"/>
      <c r="D39" s="157"/>
      <c r="E39" s="157"/>
      <c r="F39" s="157"/>
      <c r="G39" s="157"/>
      <c r="H39" s="157"/>
      <c r="I39" s="157"/>
      <c r="J39" s="157"/>
      <c r="K39" s="157"/>
      <c r="L39" s="157"/>
      <c r="M39" s="157"/>
      <c r="N39" s="157"/>
      <c r="O39" s="157"/>
      <c r="P39" s="157"/>
      <c r="Q39" s="157"/>
      <c r="R39" s="157"/>
    </row>
    <row r="40" spans="1:18">
      <c r="A40" s="426" t="s">
        <v>1225</v>
      </c>
      <c r="B40" s="155"/>
      <c r="C40" s="155"/>
      <c r="D40" s="155"/>
      <c r="E40" s="155"/>
      <c r="F40" s="155"/>
      <c r="G40" s="155"/>
      <c r="H40" s="155"/>
      <c r="I40" s="155"/>
      <c r="J40" s="155"/>
      <c r="K40" s="155"/>
      <c r="L40" s="155"/>
      <c r="M40" s="155"/>
      <c r="N40" s="155"/>
      <c r="O40" s="155"/>
      <c r="P40" s="155"/>
      <c r="Q40" s="155"/>
      <c r="R40" s="155"/>
    </row>
    <row r="41" spans="1:18">
      <c r="A41" s="2028" t="s">
        <v>675</v>
      </c>
      <c r="B41" s="2028"/>
      <c r="C41" s="2028"/>
      <c r="D41" s="2028"/>
      <c r="E41" s="1707" t="s">
        <v>1226</v>
      </c>
      <c r="F41" s="2029"/>
      <c r="G41" s="2029"/>
      <c r="H41" s="2029"/>
      <c r="I41" s="2029"/>
      <c r="J41" s="1708"/>
      <c r="K41" s="1501" t="s">
        <v>1212</v>
      </c>
      <c r="L41" s="1501"/>
      <c r="M41" s="1501"/>
      <c r="N41" s="1707" t="s">
        <v>1227</v>
      </c>
      <c r="O41" s="2029"/>
      <c r="P41" s="2029"/>
      <c r="Q41" s="2029"/>
      <c r="R41" s="1708"/>
    </row>
    <row r="42" spans="1:18" ht="13.5" customHeight="1">
      <c r="A42" s="2030" t="s">
        <v>1228</v>
      </c>
      <c r="B42" s="2030"/>
      <c r="C42" s="2030"/>
      <c r="D42" s="2030"/>
      <c r="E42" s="2031" t="s">
        <v>1229</v>
      </c>
      <c r="F42" s="2031"/>
      <c r="G42" s="2031"/>
      <c r="H42" s="2031"/>
      <c r="I42" s="2031"/>
      <c r="J42" s="2031"/>
      <c r="K42" s="2032"/>
      <c r="L42" s="2032"/>
      <c r="M42" s="2032"/>
      <c r="N42" s="2031" t="s">
        <v>1230</v>
      </c>
      <c r="O42" s="2031"/>
      <c r="P42" s="2031"/>
      <c r="Q42" s="2031"/>
      <c r="R42" s="2031"/>
    </row>
    <row r="43" spans="1:18" ht="13.5" customHeight="1">
      <c r="A43" s="2030"/>
      <c r="B43" s="2030"/>
      <c r="C43" s="2030"/>
      <c r="D43" s="2030"/>
      <c r="E43" s="2031"/>
      <c r="F43" s="2031"/>
      <c r="G43" s="2031"/>
      <c r="H43" s="2031"/>
      <c r="I43" s="2031"/>
      <c r="J43" s="2031"/>
      <c r="K43" s="2032"/>
      <c r="L43" s="2032"/>
      <c r="M43" s="2032"/>
      <c r="N43" s="2031"/>
      <c r="O43" s="2031"/>
      <c r="P43" s="2031"/>
      <c r="Q43" s="2031"/>
      <c r="R43" s="2031"/>
    </row>
    <row r="44" spans="1:18">
      <c r="A44" s="2030"/>
      <c r="B44" s="2030"/>
      <c r="C44" s="2030"/>
      <c r="D44" s="2030"/>
      <c r="E44" s="2031"/>
      <c r="F44" s="2031"/>
      <c r="G44" s="2031"/>
      <c r="H44" s="2031"/>
      <c r="I44" s="2031"/>
      <c r="J44" s="2031"/>
      <c r="K44" s="2032"/>
      <c r="L44" s="2032"/>
      <c r="M44" s="2032"/>
      <c r="N44" s="2031"/>
      <c r="O44" s="2031"/>
      <c r="P44" s="2031"/>
      <c r="Q44" s="2031"/>
      <c r="R44" s="2031"/>
    </row>
    <row r="45" spans="1:18">
      <c r="A45" s="2030" t="s">
        <v>1231</v>
      </c>
      <c r="B45" s="2030"/>
      <c r="C45" s="2030"/>
      <c r="D45" s="2030"/>
      <c r="E45" s="2033"/>
      <c r="F45" s="2033"/>
      <c r="G45" s="2033"/>
      <c r="H45" s="2033"/>
      <c r="I45" s="2033"/>
      <c r="J45" s="2033"/>
      <c r="K45" s="2034" t="s">
        <v>1232</v>
      </c>
      <c r="L45" s="2034"/>
      <c r="M45" s="2034"/>
      <c r="N45" s="2031"/>
      <c r="O45" s="2031"/>
      <c r="P45" s="2031"/>
      <c r="Q45" s="2031"/>
      <c r="R45" s="2031"/>
    </row>
    <row r="46" spans="1:18">
      <c r="A46" s="2035" t="s">
        <v>1233</v>
      </c>
      <c r="B46" s="2036"/>
      <c r="C46" s="2036"/>
      <c r="D46" s="2037"/>
      <c r="E46" s="2033"/>
      <c r="F46" s="2033"/>
      <c r="G46" s="2033"/>
      <c r="H46" s="2033"/>
      <c r="I46" s="2033"/>
      <c r="J46" s="2033"/>
      <c r="K46" s="2031" t="s">
        <v>1234</v>
      </c>
      <c r="L46" s="2031"/>
      <c r="M46" s="2031"/>
      <c r="N46" s="2031"/>
      <c r="O46" s="2031"/>
      <c r="P46" s="2031"/>
      <c r="Q46" s="2031"/>
      <c r="R46" s="2031"/>
    </row>
    <row r="47" spans="1:18" ht="13.5" customHeight="1">
      <c r="A47" s="2038"/>
      <c r="B47" s="2039"/>
      <c r="C47" s="2039"/>
      <c r="D47" s="2040"/>
      <c r="E47" s="2033"/>
      <c r="F47" s="2033"/>
      <c r="G47" s="2033"/>
      <c r="H47" s="2033"/>
      <c r="I47" s="2033"/>
      <c r="J47" s="2033"/>
      <c r="K47" s="2031"/>
      <c r="L47" s="2031"/>
      <c r="M47" s="2031"/>
      <c r="N47" s="2031"/>
      <c r="O47" s="2031"/>
      <c r="P47" s="2031"/>
      <c r="Q47" s="2031"/>
      <c r="R47" s="2031"/>
    </row>
    <row r="48" spans="1:18">
      <c r="A48" s="2030" t="s">
        <v>1235</v>
      </c>
      <c r="B48" s="2030"/>
      <c r="C48" s="2030"/>
      <c r="D48" s="2030"/>
      <c r="E48" s="2033"/>
      <c r="F48" s="2033"/>
      <c r="G48" s="2033"/>
      <c r="H48" s="2033"/>
      <c r="I48" s="2033"/>
      <c r="J48" s="2033"/>
      <c r="K48" s="2034" t="s">
        <v>1236</v>
      </c>
      <c r="L48" s="2034"/>
      <c r="M48" s="2034"/>
      <c r="N48" s="2031"/>
      <c r="O48" s="2031"/>
      <c r="P48" s="2031"/>
      <c r="Q48" s="2031"/>
      <c r="R48" s="2031"/>
    </row>
    <row r="49" spans="1:18" ht="13.5" customHeight="1">
      <c r="A49" s="2030" t="s">
        <v>1237</v>
      </c>
      <c r="B49" s="2030"/>
      <c r="C49" s="2030"/>
      <c r="D49" s="2030"/>
      <c r="E49" s="2033"/>
      <c r="F49" s="2033"/>
      <c r="G49" s="2033"/>
      <c r="H49" s="2033"/>
      <c r="I49" s="2033"/>
      <c r="J49" s="2033"/>
      <c r="K49" s="2031" t="s">
        <v>1238</v>
      </c>
      <c r="L49" s="2031"/>
      <c r="M49" s="2031"/>
      <c r="N49" s="2031" t="s">
        <v>1239</v>
      </c>
      <c r="O49" s="2031"/>
      <c r="P49" s="2031"/>
      <c r="Q49" s="2031"/>
      <c r="R49" s="2031"/>
    </row>
    <row r="50" spans="1:18" ht="13.5" customHeight="1">
      <c r="A50" s="2030"/>
      <c r="B50" s="2030"/>
      <c r="C50" s="2030"/>
      <c r="D50" s="2030"/>
      <c r="E50" s="2033"/>
      <c r="F50" s="2033"/>
      <c r="G50" s="2033"/>
      <c r="H50" s="2033"/>
      <c r="I50" s="2033"/>
      <c r="J50" s="2033"/>
      <c r="K50" s="2031"/>
      <c r="L50" s="2031"/>
      <c r="M50" s="2031"/>
      <c r="N50" s="2031"/>
      <c r="O50" s="2031"/>
      <c r="P50" s="2031"/>
      <c r="Q50" s="2031"/>
      <c r="R50" s="2031"/>
    </row>
    <row r="51" spans="1:18">
      <c r="A51" s="2030"/>
      <c r="B51" s="2030"/>
      <c r="C51" s="2030"/>
      <c r="D51" s="2030"/>
      <c r="E51" s="2033"/>
      <c r="F51" s="2033"/>
      <c r="G51" s="2033"/>
      <c r="H51" s="2033"/>
      <c r="I51" s="2033"/>
      <c r="J51" s="2033"/>
      <c r="K51" s="2031"/>
      <c r="L51" s="2031"/>
      <c r="M51" s="2031"/>
      <c r="N51" s="2031"/>
      <c r="O51" s="2031"/>
      <c r="P51" s="2031"/>
      <c r="Q51" s="2031"/>
      <c r="R51" s="2031"/>
    </row>
    <row r="52" spans="1:18" ht="16.5" customHeight="1">
      <c r="A52" s="2030" t="s">
        <v>1240</v>
      </c>
      <c r="B52" s="2030"/>
      <c r="C52" s="2030"/>
      <c r="D52" s="2030"/>
      <c r="E52" s="2054" t="s">
        <v>1387</v>
      </c>
      <c r="F52" s="2054"/>
      <c r="G52" s="2054"/>
      <c r="H52" s="2054"/>
      <c r="I52" s="2054"/>
      <c r="J52" s="2054"/>
      <c r="K52" s="2031" t="s">
        <v>1241</v>
      </c>
      <c r="L52" s="2031"/>
      <c r="M52" s="2031"/>
      <c r="N52" s="2031" t="s">
        <v>1242</v>
      </c>
      <c r="O52" s="2031"/>
      <c r="P52" s="2031"/>
      <c r="Q52" s="2031"/>
      <c r="R52" s="2031"/>
    </row>
    <row r="53" spans="1:18" ht="16.5" customHeight="1">
      <c r="A53" s="2030"/>
      <c r="B53" s="2030"/>
      <c r="C53" s="2030"/>
      <c r="D53" s="2030"/>
      <c r="E53" s="2054"/>
      <c r="F53" s="2054"/>
      <c r="G53" s="2054"/>
      <c r="H53" s="2054"/>
      <c r="I53" s="2054"/>
      <c r="J53" s="2054"/>
      <c r="K53" s="2031"/>
      <c r="L53" s="2031"/>
      <c r="M53" s="2031"/>
      <c r="N53" s="2031"/>
      <c r="O53" s="2031"/>
      <c r="P53" s="2031"/>
      <c r="Q53" s="2031"/>
      <c r="R53" s="2031"/>
    </row>
    <row r="54" spans="1:18" ht="16.5" customHeight="1">
      <c r="A54" s="2030"/>
      <c r="B54" s="2030"/>
      <c r="C54" s="2030"/>
      <c r="D54" s="2030"/>
      <c r="E54" s="2054"/>
      <c r="F54" s="2054"/>
      <c r="G54" s="2054"/>
      <c r="H54" s="2054"/>
      <c r="I54" s="2054"/>
      <c r="J54" s="2054"/>
      <c r="K54" s="2031"/>
      <c r="L54" s="2031"/>
      <c r="M54" s="2031"/>
      <c r="N54" s="2031"/>
      <c r="O54" s="2031"/>
      <c r="P54" s="2031"/>
      <c r="Q54" s="2031"/>
      <c r="R54" s="2031"/>
    </row>
    <row r="55" spans="1:18">
      <c r="A55" s="155"/>
      <c r="B55" s="196"/>
      <c r="C55" s="196"/>
      <c r="D55" s="196"/>
      <c r="E55" s="196"/>
      <c r="F55" s="196"/>
      <c r="G55" s="196"/>
      <c r="H55" s="196"/>
      <c r="I55" s="196"/>
      <c r="J55" s="196"/>
      <c r="K55" s="196"/>
      <c r="L55" s="196"/>
      <c r="M55" s="196"/>
      <c r="N55" s="196"/>
      <c r="O55" s="196"/>
      <c r="P55" s="196"/>
      <c r="Q55" s="196"/>
      <c r="R55" s="196"/>
    </row>
    <row r="56" spans="1:18">
      <c r="A56" s="3" t="s">
        <v>1243</v>
      </c>
      <c r="B56" s="155"/>
      <c r="C56" s="155"/>
      <c r="D56" s="155"/>
      <c r="E56" s="155"/>
      <c r="F56" s="155"/>
      <c r="G56" s="155"/>
      <c r="H56" s="155"/>
      <c r="I56" s="155"/>
      <c r="J56" s="155"/>
      <c r="K56" s="155"/>
      <c r="L56" s="155"/>
      <c r="M56" s="155"/>
      <c r="N56" s="155"/>
      <c r="O56" s="155"/>
      <c r="P56" s="155"/>
      <c r="Q56" s="155"/>
      <c r="R56" s="155"/>
    </row>
    <row r="57" spans="1:18">
      <c r="A57" s="3" t="s">
        <v>1244</v>
      </c>
      <c r="B57" s="155"/>
      <c r="C57" s="155"/>
      <c r="D57" s="155"/>
      <c r="E57" s="155"/>
      <c r="F57" s="155"/>
      <c r="G57" s="155"/>
      <c r="H57" s="155"/>
      <c r="I57" s="155"/>
      <c r="J57" s="155"/>
      <c r="K57" s="155"/>
      <c r="L57" s="155"/>
      <c r="M57" s="155"/>
      <c r="N57" s="155"/>
      <c r="O57" s="155"/>
      <c r="P57" s="155"/>
      <c r="Q57" s="155"/>
      <c r="R57" s="155"/>
    </row>
    <row r="58" spans="1:18">
      <c r="A58" s="2043" t="s">
        <v>1056</v>
      </c>
      <c r="B58" s="2044"/>
      <c r="C58" s="1228" t="s">
        <v>1057</v>
      </c>
      <c r="D58" s="1228"/>
      <c r="E58" s="1228"/>
      <c r="F58" s="1228"/>
      <c r="G58" s="1228"/>
      <c r="H58" s="1270" t="s">
        <v>1058</v>
      </c>
      <c r="I58" s="1302"/>
      <c r="J58" s="1302"/>
      <c r="K58" s="1302"/>
      <c r="L58" s="1302"/>
      <c r="M58" s="1302"/>
      <c r="N58" s="1271"/>
      <c r="O58" s="111" t="s">
        <v>1059</v>
      </c>
      <c r="P58" s="106"/>
      <c r="Q58" s="106"/>
      <c r="R58" s="122"/>
    </row>
    <row r="59" spans="1:18" ht="13.5" customHeight="1">
      <c r="A59" s="1228" t="s">
        <v>1245</v>
      </c>
      <c r="B59" s="1228"/>
      <c r="C59" s="1303" t="s">
        <v>1246</v>
      </c>
      <c r="D59" s="1303"/>
      <c r="E59" s="1303"/>
      <c r="F59" s="1303"/>
      <c r="G59" s="1303"/>
      <c r="H59" s="1253" t="s">
        <v>1247</v>
      </c>
      <c r="I59" s="1254"/>
      <c r="J59" s="1254"/>
      <c r="K59" s="1254"/>
      <c r="L59" s="1254"/>
      <c r="M59" s="1254"/>
      <c r="N59" s="1255"/>
      <c r="O59" s="1230" t="s">
        <v>1248</v>
      </c>
      <c r="P59" s="1366"/>
      <c r="Q59" s="1366"/>
      <c r="R59" s="1367"/>
    </row>
    <row r="60" spans="1:18">
      <c r="A60" s="1228"/>
      <c r="B60" s="1228"/>
      <c r="C60" s="1303"/>
      <c r="D60" s="1303"/>
      <c r="E60" s="1303"/>
      <c r="F60" s="1303"/>
      <c r="G60" s="1303"/>
      <c r="H60" s="1256"/>
      <c r="I60" s="1257"/>
      <c r="J60" s="1257"/>
      <c r="K60" s="1257"/>
      <c r="L60" s="1257"/>
      <c r="M60" s="1257"/>
      <c r="N60" s="1258"/>
      <c r="O60" s="1234"/>
      <c r="P60" s="1368"/>
      <c r="Q60" s="1368"/>
      <c r="R60" s="1369"/>
    </row>
    <row r="61" spans="1:18" ht="13.5" customHeight="1">
      <c r="A61" s="1228" t="s">
        <v>1061</v>
      </c>
      <c r="B61" s="1228"/>
      <c r="C61" s="1303"/>
      <c r="D61" s="1303"/>
      <c r="E61" s="1303"/>
      <c r="F61" s="1303"/>
      <c r="G61" s="1303"/>
      <c r="H61" s="1253" t="s">
        <v>1249</v>
      </c>
      <c r="I61" s="1254"/>
      <c r="J61" s="1254"/>
      <c r="K61" s="1254"/>
      <c r="L61" s="1254"/>
      <c r="M61" s="1254"/>
      <c r="N61" s="1255"/>
      <c r="O61" s="1230" t="s">
        <v>1250</v>
      </c>
      <c r="P61" s="1366"/>
      <c r="Q61" s="1366"/>
      <c r="R61" s="1367"/>
    </row>
    <row r="62" spans="1:18">
      <c r="A62" s="1228"/>
      <c r="B62" s="1228"/>
      <c r="C62" s="1303"/>
      <c r="D62" s="1303"/>
      <c r="E62" s="1303"/>
      <c r="F62" s="1303"/>
      <c r="G62" s="1303"/>
      <c r="H62" s="1256"/>
      <c r="I62" s="1257"/>
      <c r="J62" s="1257"/>
      <c r="K62" s="1257"/>
      <c r="L62" s="1257"/>
      <c r="M62" s="1257"/>
      <c r="N62" s="1258"/>
      <c r="O62" s="1234"/>
      <c r="P62" s="1368"/>
      <c r="Q62" s="1368"/>
      <c r="R62" s="1369"/>
    </row>
    <row r="63" spans="1:18" ht="13.5" customHeight="1">
      <c r="A63" s="1228" t="s">
        <v>1251</v>
      </c>
      <c r="B63" s="1228"/>
      <c r="C63" s="1253" t="s">
        <v>1252</v>
      </c>
      <c r="D63" s="1254"/>
      <c r="E63" s="1254"/>
      <c r="F63" s="1254"/>
      <c r="G63" s="1255"/>
      <c r="H63" s="1253" t="s">
        <v>1247</v>
      </c>
      <c r="I63" s="1254"/>
      <c r="J63" s="1254"/>
      <c r="K63" s="1254"/>
      <c r="L63" s="1254"/>
      <c r="M63" s="1254"/>
      <c r="N63" s="1255"/>
      <c r="O63" s="1230" t="s">
        <v>1253</v>
      </c>
      <c r="P63" s="1366"/>
      <c r="Q63" s="1366"/>
      <c r="R63" s="1367"/>
    </row>
    <row r="64" spans="1:18">
      <c r="A64" s="1228"/>
      <c r="B64" s="1228"/>
      <c r="C64" s="2041"/>
      <c r="D64" s="1597"/>
      <c r="E64" s="1597"/>
      <c r="F64" s="1597"/>
      <c r="G64" s="2042"/>
      <c r="H64" s="1256"/>
      <c r="I64" s="1257"/>
      <c r="J64" s="1257"/>
      <c r="K64" s="1257"/>
      <c r="L64" s="1257"/>
      <c r="M64" s="1257"/>
      <c r="N64" s="1258"/>
      <c r="O64" s="1234"/>
      <c r="P64" s="1368"/>
      <c r="Q64" s="1368"/>
      <c r="R64" s="1369"/>
    </row>
    <row r="65" spans="1:18" ht="13.5" customHeight="1">
      <c r="A65" s="1228" t="s">
        <v>1254</v>
      </c>
      <c r="B65" s="1228"/>
      <c r="C65" s="2041"/>
      <c r="D65" s="1597"/>
      <c r="E65" s="1597"/>
      <c r="F65" s="1597"/>
      <c r="G65" s="2042"/>
      <c r="H65" s="1253" t="s">
        <v>1249</v>
      </c>
      <c r="I65" s="1254"/>
      <c r="J65" s="1254"/>
      <c r="K65" s="1254"/>
      <c r="L65" s="1254"/>
      <c r="M65" s="1254"/>
      <c r="N65" s="1255"/>
      <c r="O65" s="1230" t="s">
        <v>1255</v>
      </c>
      <c r="P65" s="1366"/>
      <c r="Q65" s="1366"/>
      <c r="R65" s="1367"/>
    </row>
    <row r="66" spans="1:18">
      <c r="A66" s="1228"/>
      <c r="B66" s="1228"/>
      <c r="C66" s="1256"/>
      <c r="D66" s="1257"/>
      <c r="E66" s="1257"/>
      <c r="F66" s="1257"/>
      <c r="G66" s="1258"/>
      <c r="H66" s="1256"/>
      <c r="I66" s="1257"/>
      <c r="J66" s="1257"/>
      <c r="K66" s="1257"/>
      <c r="L66" s="1257"/>
      <c r="M66" s="1257"/>
      <c r="N66" s="1258"/>
      <c r="O66" s="1234"/>
      <c r="P66" s="1368"/>
      <c r="Q66" s="1368"/>
      <c r="R66" s="1369"/>
    </row>
    <row r="68" spans="1:18">
      <c r="A68" s="3" t="s">
        <v>1256</v>
      </c>
    </row>
    <row r="69" spans="1:18">
      <c r="A69" s="2043" t="s">
        <v>1056</v>
      </c>
      <c r="B69" s="2044"/>
      <c r="C69" s="1228" t="s">
        <v>1057</v>
      </c>
      <c r="D69" s="1228"/>
      <c r="E69" s="1228"/>
      <c r="F69" s="1228"/>
      <c r="G69" s="1228"/>
      <c r="H69" s="1270" t="s">
        <v>1058</v>
      </c>
      <c r="I69" s="1302"/>
      <c r="J69" s="1302"/>
      <c r="K69" s="1302"/>
      <c r="L69" s="1302"/>
      <c r="M69" s="1302"/>
      <c r="N69" s="1271"/>
      <c r="O69" s="111" t="s">
        <v>1059</v>
      </c>
      <c r="P69" s="106"/>
      <c r="Q69" s="106"/>
      <c r="R69" s="122"/>
    </row>
    <row r="70" spans="1:18" ht="13.5" customHeight="1">
      <c r="A70" s="1228" t="s">
        <v>1257</v>
      </c>
      <c r="B70" s="1228"/>
      <c r="C70" s="1303" t="s">
        <v>1246</v>
      </c>
      <c r="D70" s="1303"/>
      <c r="E70" s="1303"/>
      <c r="F70" s="1303"/>
      <c r="G70" s="1303"/>
      <c r="H70" s="1253" t="s">
        <v>1247</v>
      </c>
      <c r="I70" s="1254"/>
      <c r="J70" s="1254"/>
      <c r="K70" s="1254"/>
      <c r="L70" s="1254"/>
      <c r="M70" s="1254"/>
      <c r="N70" s="1255"/>
      <c r="O70" s="1230" t="s">
        <v>1258</v>
      </c>
      <c r="P70" s="1366"/>
      <c r="Q70" s="1366"/>
      <c r="R70" s="1367"/>
    </row>
    <row r="71" spans="1:18">
      <c r="A71" s="1228"/>
      <c r="B71" s="1228"/>
      <c r="C71" s="1303"/>
      <c r="D71" s="1303"/>
      <c r="E71" s="1303"/>
      <c r="F71" s="1303"/>
      <c r="G71" s="1303"/>
      <c r="H71" s="1256"/>
      <c r="I71" s="1257"/>
      <c r="J71" s="1257"/>
      <c r="K71" s="1257"/>
      <c r="L71" s="1257"/>
      <c r="M71" s="1257"/>
      <c r="N71" s="1258"/>
      <c r="O71" s="1234"/>
      <c r="P71" s="1368"/>
      <c r="Q71" s="1368"/>
      <c r="R71" s="1369"/>
    </row>
    <row r="72" spans="1:18" ht="13.5" customHeight="1">
      <c r="A72" s="1228" t="s">
        <v>1061</v>
      </c>
      <c r="B72" s="1228"/>
      <c r="C72" s="1303"/>
      <c r="D72" s="1303"/>
      <c r="E72" s="1303"/>
      <c r="F72" s="1303"/>
      <c r="G72" s="1303"/>
      <c r="H72" s="1253" t="s">
        <v>1249</v>
      </c>
      <c r="I72" s="1254"/>
      <c r="J72" s="1254"/>
      <c r="K72" s="1254"/>
      <c r="L72" s="1254"/>
      <c r="M72" s="1254"/>
      <c r="N72" s="1255"/>
      <c r="O72" s="1230" t="s">
        <v>1259</v>
      </c>
      <c r="P72" s="1366"/>
      <c r="Q72" s="1366"/>
      <c r="R72" s="1367"/>
    </row>
    <row r="73" spans="1:18">
      <c r="A73" s="1228"/>
      <c r="B73" s="1228"/>
      <c r="C73" s="1303"/>
      <c r="D73" s="1303"/>
      <c r="E73" s="1303"/>
      <c r="F73" s="1303"/>
      <c r="G73" s="1303"/>
      <c r="H73" s="1256"/>
      <c r="I73" s="1257"/>
      <c r="J73" s="1257"/>
      <c r="K73" s="1257"/>
      <c r="L73" s="1257"/>
      <c r="M73" s="1257"/>
      <c r="N73" s="1258"/>
      <c r="O73" s="1234"/>
      <c r="P73" s="1368"/>
      <c r="Q73" s="1368"/>
      <c r="R73" s="1369"/>
    </row>
    <row r="74" spans="1:18" ht="13.5" customHeight="1">
      <c r="A74" s="1228" t="s">
        <v>1251</v>
      </c>
      <c r="B74" s="1228"/>
      <c r="C74" s="1253" t="s">
        <v>1252</v>
      </c>
      <c r="D74" s="1254"/>
      <c r="E74" s="1254"/>
      <c r="F74" s="1254"/>
      <c r="G74" s="1255"/>
      <c r="H74" s="1253" t="s">
        <v>1247</v>
      </c>
      <c r="I74" s="1254"/>
      <c r="J74" s="1254"/>
      <c r="K74" s="1254"/>
      <c r="L74" s="1254"/>
      <c r="M74" s="1254"/>
      <c r="N74" s="1255"/>
      <c r="O74" s="1230" t="s">
        <v>1260</v>
      </c>
      <c r="P74" s="1366"/>
      <c r="Q74" s="1366"/>
      <c r="R74" s="1367"/>
    </row>
    <row r="75" spans="1:18">
      <c r="A75" s="1228"/>
      <c r="B75" s="1228"/>
      <c r="C75" s="2041"/>
      <c r="D75" s="1597"/>
      <c r="E75" s="1597"/>
      <c r="F75" s="1597"/>
      <c r="G75" s="2042"/>
      <c r="H75" s="1256"/>
      <c r="I75" s="1257"/>
      <c r="J75" s="1257"/>
      <c r="K75" s="1257"/>
      <c r="L75" s="1257"/>
      <c r="M75" s="1257"/>
      <c r="N75" s="1258"/>
      <c r="O75" s="1234"/>
      <c r="P75" s="1368"/>
      <c r="Q75" s="1368"/>
      <c r="R75" s="1369"/>
    </row>
    <row r="76" spans="1:18" ht="13.5" customHeight="1">
      <c r="A76" s="1228" t="s">
        <v>1254</v>
      </c>
      <c r="B76" s="1228"/>
      <c r="C76" s="2041"/>
      <c r="D76" s="1597"/>
      <c r="E76" s="1597"/>
      <c r="F76" s="1597"/>
      <c r="G76" s="2042"/>
      <c r="H76" s="1253" t="s">
        <v>1249</v>
      </c>
      <c r="I76" s="1254"/>
      <c r="J76" s="1254"/>
      <c r="K76" s="1254"/>
      <c r="L76" s="1254"/>
      <c r="M76" s="1254"/>
      <c r="N76" s="1255"/>
      <c r="O76" s="1230" t="s">
        <v>1261</v>
      </c>
      <c r="P76" s="1366"/>
      <c r="Q76" s="1366"/>
      <c r="R76" s="1367"/>
    </row>
    <row r="77" spans="1:18">
      <c r="A77" s="1228"/>
      <c r="B77" s="1228"/>
      <c r="C77" s="1256"/>
      <c r="D77" s="1257"/>
      <c r="E77" s="1257"/>
      <c r="F77" s="1257"/>
      <c r="G77" s="1258"/>
      <c r="H77" s="1256"/>
      <c r="I77" s="1257"/>
      <c r="J77" s="1257"/>
      <c r="K77" s="1257"/>
      <c r="L77" s="1257"/>
      <c r="M77" s="1257"/>
      <c r="N77" s="1258"/>
      <c r="O77" s="1234"/>
      <c r="P77" s="1368"/>
      <c r="Q77" s="1368"/>
      <c r="R77" s="1369"/>
    </row>
    <row r="78" spans="1:18">
      <c r="A78" s="81"/>
      <c r="B78" s="81"/>
      <c r="C78" s="108"/>
      <c r="D78" s="108"/>
      <c r="E78" s="108"/>
      <c r="F78" s="108"/>
      <c r="G78" s="108"/>
      <c r="H78" s="108"/>
      <c r="I78" s="108"/>
      <c r="J78" s="108"/>
      <c r="K78" s="108"/>
      <c r="L78" s="108"/>
      <c r="M78" s="108"/>
      <c r="N78" s="108"/>
      <c r="O78" s="2"/>
      <c r="P78" s="2"/>
      <c r="Q78" s="2"/>
      <c r="R78" s="2"/>
    </row>
    <row r="79" spans="1:18">
      <c r="A79" s="3" t="s">
        <v>1262</v>
      </c>
    </row>
    <row r="115" spans="1:18" ht="11.25" customHeight="1"/>
    <row r="116" spans="1:18" ht="11.25" customHeight="1"/>
    <row r="117" spans="1:18" ht="15.75" customHeight="1">
      <c r="A117" s="944" t="s">
        <v>682</v>
      </c>
      <c r="B117" s="944"/>
      <c r="C117" s="944"/>
      <c r="D117" s="944"/>
      <c r="E117" s="944"/>
      <c r="F117" s="944"/>
      <c r="G117" s="944"/>
      <c r="H117" s="944"/>
      <c r="I117" s="944"/>
      <c r="J117" s="944"/>
      <c r="K117" s="944"/>
      <c r="L117" s="944"/>
      <c r="M117" s="944"/>
      <c r="N117" s="944"/>
      <c r="O117" s="944"/>
      <c r="P117" s="944"/>
      <c r="Q117" s="944"/>
      <c r="R117" s="944"/>
    </row>
    <row r="118" spans="1:18" ht="11.25" customHeight="1">
      <c r="A118" s="229"/>
      <c r="B118" s="229"/>
      <c r="C118" s="229"/>
      <c r="D118" s="229"/>
      <c r="E118" s="229"/>
      <c r="F118" s="229"/>
      <c r="G118" s="229"/>
      <c r="H118" s="229"/>
      <c r="I118" s="229"/>
      <c r="J118" s="229"/>
      <c r="K118" s="229"/>
      <c r="L118" s="229"/>
      <c r="M118" s="229"/>
      <c r="N118" s="229"/>
      <c r="O118" s="229"/>
      <c r="P118" s="229"/>
      <c r="Q118" s="229"/>
      <c r="R118" s="229"/>
    </row>
    <row r="119" spans="1:18" ht="17.25" customHeight="1">
      <c r="A119" s="229"/>
      <c r="B119" s="2" t="s">
        <v>688</v>
      </c>
      <c r="C119" s="229"/>
      <c r="D119" s="229"/>
      <c r="E119" s="229"/>
      <c r="F119" s="229"/>
      <c r="G119" s="229"/>
      <c r="H119" s="229"/>
      <c r="I119" s="229"/>
      <c r="J119" s="229"/>
      <c r="K119" s="229"/>
      <c r="L119" s="229"/>
      <c r="M119" s="229"/>
      <c r="N119" s="229"/>
      <c r="O119" s="229"/>
      <c r="P119" s="229"/>
      <c r="Q119" s="229"/>
      <c r="R119" s="229"/>
    </row>
    <row r="120" spans="1:18" ht="15.75" customHeight="1">
      <c r="G120" s="2009" t="s">
        <v>683</v>
      </c>
      <c r="H120" s="2009"/>
      <c r="I120" s="2009"/>
      <c r="J120" s="942" t="str">
        <f>IF(企業入力シート!C13="","",企業入力シート!C13)</f>
        <v/>
      </c>
      <c r="K120" s="942"/>
      <c r="L120" s="942"/>
      <c r="M120" s="942"/>
      <c r="N120" s="942"/>
      <c r="O120" s="942"/>
      <c r="P120" s="942"/>
      <c r="Q120" s="942"/>
      <c r="R120" s="942"/>
    </row>
    <row r="121" spans="1:18" ht="15.75" customHeight="1">
      <c r="G121" s="2008" t="s">
        <v>684</v>
      </c>
      <c r="H121" s="2008"/>
      <c r="I121" s="2008"/>
      <c r="J121" s="2012"/>
      <c r="K121" s="2012"/>
      <c r="L121" s="2012"/>
      <c r="M121" s="2012"/>
      <c r="N121" s="2012"/>
      <c r="O121" s="2012"/>
      <c r="P121" s="2012"/>
      <c r="Q121" s="2012"/>
      <c r="R121" s="2012"/>
    </row>
    <row r="122" spans="1:18" ht="15.75" customHeight="1">
      <c r="G122" s="2008" t="s">
        <v>685</v>
      </c>
      <c r="H122" s="2008"/>
      <c r="I122" s="2008"/>
      <c r="J122" s="942" t="str">
        <f>IF(企業入力シート!C14="","",企業入力シート!C14)</f>
        <v>○○建設</v>
      </c>
      <c r="K122" s="942"/>
      <c r="L122" s="942"/>
      <c r="M122" s="942"/>
      <c r="N122" s="942"/>
      <c r="O122" s="942"/>
      <c r="P122" s="942"/>
      <c r="Q122" s="942"/>
      <c r="R122" s="942"/>
    </row>
    <row r="123" spans="1:18" ht="15.75" customHeight="1">
      <c r="G123" s="2008" t="s">
        <v>674</v>
      </c>
      <c r="H123" s="2008"/>
      <c r="I123" s="2008"/>
      <c r="J123" s="942" t="str">
        <f>IF(企業入力シート!C15="","",企業入力シート!C15)</f>
        <v>○○　○○</v>
      </c>
      <c r="K123" s="942"/>
      <c r="L123" s="942"/>
      <c r="M123" s="942"/>
      <c r="N123" s="942"/>
      <c r="O123" s="942"/>
      <c r="P123" s="942"/>
      <c r="Q123" s="1311" t="s">
        <v>698</v>
      </c>
      <c r="R123" s="1311"/>
    </row>
    <row r="124" spans="1:18" ht="15.75" customHeight="1">
      <c r="G124" s="2008" t="s">
        <v>686</v>
      </c>
      <c r="H124" s="2008"/>
      <c r="I124" s="2008"/>
      <c r="J124" s="2007">
        <f>IF(発注者入力シート!H7="","",発注者入力シート!H7)</f>
        <v>46289</v>
      </c>
      <c r="K124" s="2007"/>
      <c r="L124" s="2007"/>
      <c r="M124" s="2007"/>
      <c r="N124" s="2007"/>
      <c r="O124" s="2007"/>
      <c r="P124" s="2007"/>
      <c r="Q124" s="2007"/>
      <c r="R124" s="2007"/>
    </row>
    <row r="125" spans="1:18" ht="15.75" customHeight="1"/>
    <row r="126" spans="1:18" s="155" customFormat="1" ht="13.5" customHeight="1">
      <c r="B126" s="1224" t="s">
        <v>691</v>
      </c>
      <c r="C126" s="1224"/>
      <c r="D126" s="1224"/>
      <c r="E126" s="1224"/>
      <c r="F126" s="1224"/>
      <c r="G126" s="1224"/>
      <c r="H126" s="1224"/>
      <c r="I126" s="1224"/>
      <c r="J126" s="1224"/>
      <c r="K126" s="1224"/>
      <c r="L126" s="1224"/>
      <c r="M126" s="1224"/>
      <c r="N126" s="1224"/>
      <c r="O126" s="1224"/>
      <c r="P126" s="1224"/>
      <c r="Q126" s="1224"/>
    </row>
    <row r="127" spans="1:18" s="155" customFormat="1">
      <c r="B127" s="1224"/>
      <c r="C127" s="1224"/>
      <c r="D127" s="1224"/>
      <c r="E127" s="1224"/>
      <c r="F127" s="1224"/>
      <c r="G127" s="1224"/>
      <c r="H127" s="1224"/>
      <c r="I127" s="1224"/>
      <c r="J127" s="1224"/>
      <c r="K127" s="1224"/>
      <c r="L127" s="1224"/>
      <c r="M127" s="1224"/>
      <c r="N127" s="1224"/>
      <c r="O127" s="1224"/>
      <c r="P127" s="1224"/>
      <c r="Q127" s="1224"/>
    </row>
    <row r="128" spans="1:18" s="155" customFormat="1">
      <c r="B128" s="1224"/>
      <c r="C128" s="1224"/>
      <c r="D128" s="1224"/>
      <c r="E128" s="1224"/>
      <c r="F128" s="1224"/>
      <c r="G128" s="1224"/>
      <c r="H128" s="1224"/>
      <c r="I128" s="1224"/>
      <c r="J128" s="1224"/>
      <c r="K128" s="1224"/>
      <c r="L128" s="1224"/>
      <c r="M128" s="1224"/>
      <c r="N128" s="1224"/>
      <c r="O128" s="1224"/>
      <c r="P128" s="1224"/>
      <c r="Q128" s="1224"/>
    </row>
    <row r="129" spans="1:18" s="155" customFormat="1">
      <c r="B129" s="1224"/>
      <c r="C129" s="1224"/>
      <c r="D129" s="1224"/>
      <c r="E129" s="1224"/>
      <c r="F129" s="1224"/>
      <c r="G129" s="1224"/>
      <c r="H129" s="1224"/>
      <c r="I129" s="1224"/>
      <c r="J129" s="1224"/>
      <c r="K129" s="1224"/>
      <c r="L129" s="1224"/>
      <c r="M129" s="1224"/>
      <c r="N129" s="1224"/>
      <c r="O129" s="1224"/>
      <c r="P129" s="1224"/>
      <c r="Q129" s="1224"/>
    </row>
    <row r="130" spans="1:18" s="155" customFormat="1">
      <c r="B130" s="1224"/>
      <c r="C130" s="1224"/>
      <c r="D130" s="1224"/>
      <c r="E130" s="1224"/>
      <c r="F130" s="1224"/>
      <c r="G130" s="1224"/>
      <c r="H130" s="1224"/>
      <c r="I130" s="1224"/>
      <c r="J130" s="1224"/>
      <c r="K130" s="1224"/>
      <c r="L130" s="1224"/>
      <c r="M130" s="1224"/>
      <c r="N130" s="1224"/>
      <c r="O130" s="1224"/>
      <c r="P130" s="1224"/>
      <c r="Q130" s="1224"/>
    </row>
    <row r="131" spans="1:18" s="155" customFormat="1">
      <c r="B131" s="1224"/>
      <c r="C131" s="1224"/>
      <c r="D131" s="1224"/>
      <c r="E131" s="1224"/>
      <c r="F131" s="1224"/>
      <c r="G131" s="1224"/>
      <c r="H131" s="1224"/>
      <c r="I131" s="1224"/>
      <c r="J131" s="1224"/>
      <c r="K131" s="1224"/>
      <c r="L131" s="1224"/>
      <c r="M131" s="1224"/>
      <c r="N131" s="1224"/>
      <c r="O131" s="1224"/>
      <c r="P131" s="1224"/>
      <c r="Q131" s="1224"/>
    </row>
    <row r="132" spans="1:18" ht="11.25" customHeight="1"/>
    <row r="133" spans="1:18" ht="15.75" customHeight="1">
      <c r="B133" s="3" t="s">
        <v>687</v>
      </c>
      <c r="E133" s="2006" t="s">
        <v>1444</v>
      </c>
      <c r="F133" s="2006"/>
      <c r="G133" s="2006"/>
      <c r="H133" s="2006"/>
      <c r="I133" s="2006"/>
    </row>
    <row r="134" spans="1:18" ht="11.25" customHeight="1"/>
    <row r="135" spans="1:18" ht="11.25" customHeight="1">
      <c r="A135" s="1517" t="s">
        <v>681</v>
      </c>
      <c r="B135" s="1228" t="s">
        <v>676</v>
      </c>
      <c r="C135" s="1228"/>
      <c r="D135" s="1228"/>
      <c r="E135" s="1228" t="s">
        <v>677</v>
      </c>
      <c r="F135" s="1228"/>
      <c r="G135" s="1228"/>
      <c r="H135" s="1228" t="s">
        <v>678</v>
      </c>
      <c r="I135" s="1228"/>
      <c r="J135" s="1228"/>
      <c r="K135" s="2002" t="s">
        <v>679</v>
      </c>
      <c r="L135" s="2003"/>
      <c r="M135" s="2003"/>
      <c r="N135" s="1246" t="s">
        <v>680</v>
      </c>
      <c r="O135" s="1246"/>
      <c r="P135" s="1246"/>
      <c r="Q135" s="1246"/>
      <c r="R135" s="1247"/>
    </row>
    <row r="136" spans="1:18" ht="15.75" customHeight="1">
      <c r="A136" s="1228"/>
      <c r="B136" s="1228"/>
      <c r="C136" s="1228"/>
      <c r="D136" s="1228"/>
      <c r="E136" s="1228"/>
      <c r="F136" s="1228"/>
      <c r="G136" s="1228"/>
      <c r="H136" s="1228"/>
      <c r="I136" s="1228"/>
      <c r="J136" s="1228"/>
      <c r="K136" s="2004"/>
      <c r="L136" s="2005"/>
      <c r="M136" s="2005"/>
      <c r="N136" s="1249"/>
      <c r="O136" s="1249"/>
      <c r="P136" s="1249"/>
      <c r="Q136" s="1249"/>
      <c r="R136" s="1250"/>
    </row>
    <row r="137" spans="1:18">
      <c r="A137" s="1333" t="s">
        <v>703</v>
      </c>
      <c r="B137" s="1572"/>
      <c r="C137" s="1573"/>
      <c r="D137" s="1574"/>
      <c r="E137" s="1572"/>
      <c r="F137" s="1573"/>
      <c r="G137" s="1574"/>
      <c r="H137" s="1572"/>
      <c r="I137" s="1573"/>
      <c r="J137" s="1574"/>
      <c r="K137" s="1996"/>
      <c r="L137" s="1997"/>
      <c r="M137" s="1998"/>
      <c r="N137" s="112" t="s">
        <v>286</v>
      </c>
      <c r="O137" s="1740"/>
      <c r="P137" s="1741"/>
      <c r="Q137" s="1741"/>
      <c r="R137" s="1742"/>
    </row>
    <row r="138" spans="1:18">
      <c r="A138" s="1334"/>
      <c r="B138" s="1575"/>
      <c r="C138" s="1576"/>
      <c r="D138" s="1577"/>
      <c r="E138" s="1575"/>
      <c r="F138" s="1576"/>
      <c r="G138" s="1577"/>
      <c r="H138" s="1575"/>
      <c r="I138" s="1576"/>
      <c r="J138" s="1577"/>
      <c r="K138" s="1999"/>
      <c r="L138" s="2000"/>
      <c r="M138" s="2001"/>
      <c r="N138" s="275" t="s">
        <v>287</v>
      </c>
      <c r="O138" s="1727"/>
      <c r="P138" s="1728"/>
      <c r="Q138" s="1728"/>
      <c r="R138" s="1729"/>
    </row>
    <row r="139" spans="1:18">
      <c r="A139" s="1333" t="s">
        <v>704</v>
      </c>
      <c r="B139" s="1572"/>
      <c r="C139" s="1573"/>
      <c r="D139" s="1574"/>
      <c r="E139" s="1572"/>
      <c r="F139" s="1573"/>
      <c r="G139" s="1574"/>
      <c r="H139" s="1572"/>
      <c r="I139" s="1573"/>
      <c r="J139" s="1574"/>
      <c r="K139" s="1996"/>
      <c r="L139" s="1997"/>
      <c r="M139" s="1998"/>
      <c r="N139" s="112" t="s">
        <v>286</v>
      </c>
      <c r="O139" s="1740"/>
      <c r="P139" s="1741"/>
      <c r="Q139" s="1741"/>
      <c r="R139" s="1742"/>
    </row>
    <row r="140" spans="1:18">
      <c r="A140" s="1334"/>
      <c r="B140" s="1575"/>
      <c r="C140" s="1576"/>
      <c r="D140" s="1577"/>
      <c r="E140" s="1575"/>
      <c r="F140" s="1576"/>
      <c r="G140" s="1577"/>
      <c r="H140" s="1575"/>
      <c r="I140" s="1576"/>
      <c r="J140" s="1577"/>
      <c r="K140" s="1999"/>
      <c r="L140" s="2000"/>
      <c r="M140" s="2001"/>
      <c r="N140" s="275" t="s">
        <v>287</v>
      </c>
      <c r="O140" s="1727"/>
      <c r="P140" s="1728"/>
      <c r="Q140" s="1728"/>
      <c r="R140" s="1729"/>
    </row>
    <row r="141" spans="1:18">
      <c r="A141" s="1228" t="s">
        <v>705</v>
      </c>
      <c r="B141" s="1572"/>
      <c r="C141" s="1573"/>
      <c r="D141" s="1574"/>
      <c r="E141" s="1572"/>
      <c r="F141" s="1573"/>
      <c r="G141" s="1574"/>
      <c r="H141" s="1572"/>
      <c r="I141" s="1573"/>
      <c r="J141" s="1574"/>
      <c r="K141" s="1996"/>
      <c r="L141" s="1997"/>
      <c r="M141" s="1998"/>
      <c r="N141" s="117" t="s">
        <v>286</v>
      </c>
      <c r="O141" s="1740"/>
      <c r="P141" s="1741"/>
      <c r="Q141" s="1741"/>
      <c r="R141" s="1742"/>
    </row>
    <row r="142" spans="1:18">
      <c r="A142" s="1228"/>
      <c r="B142" s="1575"/>
      <c r="C142" s="1576"/>
      <c r="D142" s="1577"/>
      <c r="E142" s="1575"/>
      <c r="F142" s="1576"/>
      <c r="G142" s="1577"/>
      <c r="H142" s="1575"/>
      <c r="I142" s="1576"/>
      <c r="J142" s="1577"/>
      <c r="K142" s="1999"/>
      <c r="L142" s="2000"/>
      <c r="M142" s="2001"/>
      <c r="N142" s="275" t="s">
        <v>287</v>
      </c>
      <c r="O142" s="1727"/>
      <c r="P142" s="1728"/>
      <c r="Q142" s="1728"/>
      <c r="R142" s="1729"/>
    </row>
    <row r="143" spans="1:18" ht="15.75" customHeight="1"/>
    <row r="144" spans="1:18"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sheetData>
  <mergeCells count="159">
    <mergeCell ref="P11:R11"/>
    <mergeCell ref="P12:R14"/>
    <mergeCell ref="A63:B64"/>
    <mergeCell ref="C63:G66"/>
    <mergeCell ref="H63:N64"/>
    <mergeCell ref="O63:R64"/>
    <mergeCell ref="A65:B66"/>
    <mergeCell ref="H65:N66"/>
    <mergeCell ref="O65:R66"/>
    <mergeCell ref="A58:B58"/>
    <mergeCell ref="C58:G58"/>
    <mergeCell ref="H58:N58"/>
    <mergeCell ref="A59:B60"/>
    <mergeCell ref="C59:G62"/>
    <mergeCell ref="H59:N60"/>
    <mergeCell ref="A49:D51"/>
    <mergeCell ref="E49:J51"/>
    <mergeCell ref="K49:M51"/>
    <mergeCell ref="N49:R51"/>
    <mergeCell ref="A52:D54"/>
    <mergeCell ref="E52:J54"/>
    <mergeCell ref="K52:M54"/>
    <mergeCell ref="N52:R54"/>
    <mergeCell ref="O59:R60"/>
    <mergeCell ref="A74:B75"/>
    <mergeCell ref="C74:G77"/>
    <mergeCell ref="H74:N75"/>
    <mergeCell ref="O74:R75"/>
    <mergeCell ref="A76:B77"/>
    <mergeCell ref="H76:N77"/>
    <mergeCell ref="O76:R77"/>
    <mergeCell ref="A69:B69"/>
    <mergeCell ref="C69:G69"/>
    <mergeCell ref="H69:N69"/>
    <mergeCell ref="A70:B71"/>
    <mergeCell ref="C70:G73"/>
    <mergeCell ref="H70:N71"/>
    <mergeCell ref="O70:R71"/>
    <mergeCell ref="A72:B73"/>
    <mergeCell ref="H72:N73"/>
    <mergeCell ref="O72:R73"/>
    <mergeCell ref="A61:B62"/>
    <mergeCell ref="H61:N62"/>
    <mergeCell ref="O61:R62"/>
    <mergeCell ref="A42:D44"/>
    <mergeCell ref="E42:J44"/>
    <mergeCell ref="K42:M44"/>
    <mergeCell ref="N42:R48"/>
    <mergeCell ref="A45:D45"/>
    <mergeCell ref="E45:J45"/>
    <mergeCell ref="K45:M45"/>
    <mergeCell ref="A46:D47"/>
    <mergeCell ref="E46:J47"/>
    <mergeCell ref="K46:M47"/>
    <mergeCell ref="A48:D48"/>
    <mergeCell ref="E48:J48"/>
    <mergeCell ref="K48:M48"/>
    <mergeCell ref="C37:R38"/>
    <mergeCell ref="A41:D41"/>
    <mergeCell ref="E41:J41"/>
    <mergeCell ref="K41:M41"/>
    <mergeCell ref="N41:R41"/>
    <mergeCell ref="P24:R24"/>
    <mergeCell ref="P25:R25"/>
    <mergeCell ref="C30:R32"/>
    <mergeCell ref="C33:R34"/>
    <mergeCell ref="C35:R36"/>
    <mergeCell ref="A24:A25"/>
    <mergeCell ref="B24:D25"/>
    <mergeCell ref="E24:G25"/>
    <mergeCell ref="H24:K25"/>
    <mergeCell ref="L24:N25"/>
    <mergeCell ref="P20:R20"/>
    <mergeCell ref="P21:R21"/>
    <mergeCell ref="A22:A23"/>
    <mergeCell ref="B22:D23"/>
    <mergeCell ref="E22:G23"/>
    <mergeCell ref="H22:K23"/>
    <mergeCell ref="L22:N23"/>
    <mergeCell ref="P22:R22"/>
    <mergeCell ref="P23:R23"/>
    <mergeCell ref="A20:A21"/>
    <mergeCell ref="B20:D21"/>
    <mergeCell ref="E20:G21"/>
    <mergeCell ref="H20:K21"/>
    <mergeCell ref="L20:N21"/>
    <mergeCell ref="M12:O12"/>
    <mergeCell ref="A16:R17"/>
    <mergeCell ref="B19:D19"/>
    <mergeCell ref="E19:G19"/>
    <mergeCell ref="H19:K19"/>
    <mergeCell ref="L19:N19"/>
    <mergeCell ref="O19:R19"/>
    <mergeCell ref="B14:D14"/>
    <mergeCell ref="E14:F14"/>
    <mergeCell ref="G14:J14"/>
    <mergeCell ref="K14:L14"/>
    <mergeCell ref="M14:O14"/>
    <mergeCell ref="A1:F1"/>
    <mergeCell ref="A2:E2"/>
    <mergeCell ref="A3:R3"/>
    <mergeCell ref="B6:R7"/>
    <mergeCell ref="D4:E4"/>
    <mergeCell ref="F4:R4"/>
    <mergeCell ref="A9:R9"/>
    <mergeCell ref="G123:I123"/>
    <mergeCell ref="G124:I124"/>
    <mergeCell ref="J120:R120"/>
    <mergeCell ref="J121:R121"/>
    <mergeCell ref="B13:D13"/>
    <mergeCell ref="E13:F13"/>
    <mergeCell ref="G13:J13"/>
    <mergeCell ref="K13:L13"/>
    <mergeCell ref="M13:O13"/>
    <mergeCell ref="B11:D11"/>
    <mergeCell ref="E11:F11"/>
    <mergeCell ref="G11:J11"/>
    <mergeCell ref="K11:O11"/>
    <mergeCell ref="B12:D12"/>
    <mergeCell ref="E12:F12"/>
    <mergeCell ref="G12:J12"/>
    <mergeCell ref="K12:L12"/>
    <mergeCell ref="E133:I133"/>
    <mergeCell ref="J122:R122"/>
    <mergeCell ref="J124:R124"/>
    <mergeCell ref="Q123:R123"/>
    <mergeCell ref="J123:P123"/>
    <mergeCell ref="G122:I122"/>
    <mergeCell ref="B126:Q131"/>
    <mergeCell ref="A117:R117"/>
    <mergeCell ref="G120:I120"/>
    <mergeCell ref="G121:I121"/>
    <mergeCell ref="A137:A138"/>
    <mergeCell ref="N135:R136"/>
    <mergeCell ref="B137:D138"/>
    <mergeCell ref="E137:G138"/>
    <mergeCell ref="H137:J138"/>
    <mergeCell ref="K137:M138"/>
    <mergeCell ref="O138:R138"/>
    <mergeCell ref="A135:A136"/>
    <mergeCell ref="B135:D136"/>
    <mergeCell ref="E135:G136"/>
    <mergeCell ref="H135:J136"/>
    <mergeCell ref="O137:R137"/>
    <mergeCell ref="K135:M136"/>
    <mergeCell ref="A139:A140"/>
    <mergeCell ref="A141:A142"/>
    <mergeCell ref="O140:R140"/>
    <mergeCell ref="O142:R142"/>
    <mergeCell ref="B139:D140"/>
    <mergeCell ref="E139:G140"/>
    <mergeCell ref="H139:J140"/>
    <mergeCell ref="K139:M140"/>
    <mergeCell ref="B141:D142"/>
    <mergeCell ref="E141:G142"/>
    <mergeCell ref="H141:J142"/>
    <mergeCell ref="K141:M142"/>
    <mergeCell ref="O139:R139"/>
    <mergeCell ref="O141:R141"/>
  </mergeCells>
  <phoneticPr fontId="2"/>
  <dataValidations count="2">
    <dataValidation type="list" showInputMessage="1" showErrorMessage="1" sqref="B12:D14" xr:uid="{00000000-0002-0000-3B00-000000000000}">
      <formula1>企業回答8</formula1>
    </dataValidation>
    <dataValidation type="list" showInputMessage="1" showErrorMessage="1" sqref="E12:F14" xr:uid="{00000000-0002-0000-3B00-000001000000}">
      <formula1>企業回答9</formula1>
    </dataValidation>
  </dataValidations>
  <printOptions horizontalCentered="1"/>
  <pageMargins left="0.70866141732283472" right="0.70866141732283472" top="0.74803149606299213" bottom="0.55118110236220474" header="0.31496062992125984" footer="0.31496062992125984"/>
  <pageSetup paperSize="9" scale="99" orientation="portrait" blackAndWhite="1" r:id="rId1"/>
  <drawing r:id="rId2"/>
  <legacyDrawing r:id="rId3"/>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9">
    <tabColor theme="8"/>
    <pageSetUpPr fitToPage="1"/>
  </sheetPr>
  <dimension ref="A1:T53"/>
  <sheetViews>
    <sheetView view="pageBreakPreview" zoomScaleNormal="100" zoomScaleSheetLayoutView="100" workbookViewId="0">
      <selection activeCell="B24" sqref="B24:Q25"/>
    </sheetView>
  </sheetViews>
  <sheetFormatPr defaultColWidth="9" defaultRowHeight="13"/>
  <cols>
    <col min="1" max="1" width="5.6328125" style="3" customWidth="1"/>
    <col min="2" max="18" width="5.08984375" style="3" customWidth="1"/>
    <col min="19" max="16384" width="9" style="3"/>
  </cols>
  <sheetData>
    <row r="1" spans="1:20" ht="15.75" customHeight="1">
      <c r="A1" s="943" t="e">
        <f>CONCATENATE("（様式-",INDEX(発注者入力シート!$B$36:$G$45,MATCH(発注者入力シート!N20,発注者入力シート!$C$36:$C$45,0),4),"）")</f>
        <v>#N/A</v>
      </c>
      <c r="B1" s="943"/>
      <c r="C1" s="943"/>
      <c r="D1" s="943"/>
      <c r="E1" s="943"/>
      <c r="F1" s="943"/>
      <c r="S1" s="3" t="s">
        <v>429</v>
      </c>
    </row>
    <row r="2" spans="1:20" ht="15.75" customHeight="1">
      <c r="A2" s="943" t="e">
        <f>CONCATENATE("評価項目",INDEX(発注者入力シート!$B$36:$G$45,MATCH(発注者入力シート!N20,発注者入力シート!$C$36:$C$45,0),5),"-",INDEX(発注者入力シート!$B$36:$G$45,MATCH(発注者入力シート!N20,発注者入力シート!$C$36:$C$45,0),6))</f>
        <v>#N/A</v>
      </c>
      <c r="B2" s="943"/>
      <c r="C2" s="943"/>
      <c r="D2" s="943"/>
      <c r="E2" s="943"/>
      <c r="S2" s="3" t="s">
        <v>430</v>
      </c>
    </row>
    <row r="3" spans="1:20" ht="15.75" customHeight="1">
      <c r="S3" s="107"/>
      <c r="T3" s="3" t="s">
        <v>441</v>
      </c>
    </row>
    <row r="4" spans="1:20" ht="15.75" customHeight="1">
      <c r="A4" s="1206" t="s">
        <v>397</v>
      </c>
      <c r="B4" s="1206"/>
      <c r="C4" s="1206"/>
      <c r="D4" s="1206"/>
      <c r="E4" s="1206"/>
      <c r="F4" s="1206"/>
      <c r="G4" s="1206"/>
      <c r="H4" s="1206"/>
      <c r="I4" s="1206"/>
      <c r="J4" s="1206"/>
      <c r="K4" s="1206"/>
      <c r="L4" s="1206"/>
      <c r="M4" s="1206"/>
      <c r="N4" s="1206"/>
      <c r="O4" s="1206"/>
      <c r="P4" s="1206"/>
      <c r="Q4" s="1206"/>
      <c r="R4" s="142"/>
      <c r="S4" s="102"/>
      <c r="T4" s="3" t="s">
        <v>965</v>
      </c>
    </row>
    <row r="5" spans="1:20" ht="15.75" customHeight="1"/>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S7" s="104"/>
      <c r="T7" s="3" t="s">
        <v>434</v>
      </c>
    </row>
    <row r="8" spans="1:20" ht="15.75" customHeight="1">
      <c r="S8" s="105"/>
      <c r="T8" s="3" t="s">
        <v>432</v>
      </c>
    </row>
    <row r="9" spans="1:20" ht="15.75" customHeight="1">
      <c r="A9" s="259" t="s">
        <v>309</v>
      </c>
      <c r="B9" s="2055" t="str">
        <f>CONCATENATE("入札公告日前日時点（令和",(YEAR(発注者入力シート!H7)-2018),"年",MONTH(発注者入力シート!H7),"月",DAY(発注者入力シート!H7),"日時点）での消防団協力事業所の認定状況")</f>
        <v>入札公告日前日時点（令和8年9月24日時点）での消防団協力事業所の認定状況</v>
      </c>
      <c r="C9" s="2055"/>
      <c r="D9" s="2055"/>
      <c r="E9" s="2055"/>
      <c r="F9" s="2055"/>
      <c r="G9" s="2055"/>
      <c r="H9" s="2055"/>
      <c r="I9" s="2055"/>
      <c r="J9" s="2055"/>
      <c r="K9" s="2055"/>
      <c r="L9" s="2055"/>
      <c r="M9" s="2055"/>
      <c r="N9" s="2055"/>
      <c r="O9" s="2055"/>
      <c r="P9" s="2055"/>
      <c r="Q9" s="2055"/>
    </row>
    <row r="10" spans="1:20" ht="15.75" customHeight="1">
      <c r="A10" s="1333" t="s">
        <v>1005</v>
      </c>
      <c r="B10" s="1333"/>
      <c r="C10" s="1333"/>
      <c r="D10" s="1333"/>
      <c r="E10" s="1333"/>
      <c r="F10" s="1333"/>
      <c r="G10" s="1333"/>
      <c r="H10" s="1333"/>
      <c r="I10" s="1333"/>
      <c r="J10" s="1333"/>
      <c r="K10" s="1333"/>
      <c r="L10" s="1347"/>
      <c r="M10" s="1569"/>
      <c r="N10" s="1569"/>
      <c r="O10" s="1569"/>
      <c r="P10" s="1569"/>
      <c r="Q10" s="114"/>
      <c r="S10" s="109" t="s">
        <v>435</v>
      </c>
    </row>
    <row r="11" spans="1:20" ht="15.75" customHeight="1">
      <c r="A11" s="1334"/>
      <c r="B11" s="1334"/>
      <c r="C11" s="1334"/>
      <c r="D11" s="1334"/>
      <c r="E11" s="1334"/>
      <c r="F11" s="1334"/>
      <c r="G11" s="1334"/>
      <c r="H11" s="1334"/>
      <c r="I11" s="1334"/>
      <c r="J11" s="1334"/>
      <c r="K11" s="1334"/>
      <c r="L11" s="1229"/>
      <c r="M11" s="1227"/>
      <c r="N11" s="1227"/>
      <c r="O11" s="1227"/>
      <c r="P11" s="1227"/>
      <c r="Q11" s="116"/>
      <c r="S11" s="109" t="s">
        <v>436</v>
      </c>
    </row>
    <row r="12" spans="1:20" ht="15.75" customHeight="1">
      <c r="A12" s="154" t="s">
        <v>1006</v>
      </c>
      <c r="B12" s="1568" t="s">
        <v>1285</v>
      </c>
      <c r="C12" s="1568"/>
      <c r="D12" s="1568"/>
      <c r="E12" s="1568"/>
      <c r="F12" s="1568"/>
      <c r="G12" s="1568"/>
      <c r="H12" s="1568"/>
      <c r="I12" s="1568"/>
      <c r="J12" s="1568"/>
      <c r="K12" s="1568"/>
      <c r="L12" s="1568"/>
      <c r="M12" s="1568"/>
      <c r="N12" s="1568"/>
      <c r="O12" s="1568"/>
      <c r="P12" s="1568"/>
      <c r="Q12" s="1568"/>
      <c r="S12" s="109" t="s">
        <v>961</v>
      </c>
    </row>
    <row r="13" spans="1:20" ht="15.75" customHeight="1">
      <c r="B13" s="1304"/>
      <c r="C13" s="1304"/>
      <c r="D13" s="1304"/>
      <c r="E13" s="1304"/>
      <c r="F13" s="1304"/>
      <c r="G13" s="1304"/>
      <c r="H13" s="1304"/>
      <c r="I13" s="1304"/>
      <c r="J13" s="1304"/>
      <c r="K13" s="1304"/>
      <c r="L13" s="1304"/>
      <c r="M13" s="1304"/>
      <c r="N13" s="1304"/>
      <c r="O13" s="1304"/>
      <c r="P13" s="1304"/>
      <c r="Q13" s="1304"/>
    </row>
    <row r="14" spans="1:20" ht="15.75" customHeight="1">
      <c r="B14" s="1304"/>
      <c r="C14" s="1304"/>
      <c r="D14" s="1304"/>
      <c r="E14" s="1304"/>
      <c r="F14" s="1304"/>
      <c r="G14" s="1304"/>
      <c r="H14" s="1304"/>
      <c r="I14" s="1304"/>
      <c r="J14" s="1304"/>
      <c r="K14" s="1304"/>
      <c r="L14" s="1304"/>
      <c r="M14" s="1304"/>
      <c r="N14" s="1304"/>
      <c r="O14" s="1304"/>
      <c r="P14" s="1304"/>
      <c r="Q14" s="1304"/>
    </row>
    <row r="15" spans="1:20" ht="15.75" customHeight="1"/>
    <row r="16" spans="1:2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sheetData>
  <mergeCells count="9">
    <mergeCell ref="B12:Q14"/>
    <mergeCell ref="A1:F1"/>
    <mergeCell ref="A2:E2"/>
    <mergeCell ref="A4:Q4"/>
    <mergeCell ref="A10:K11"/>
    <mergeCell ref="L10:P11"/>
    <mergeCell ref="B9:Q9"/>
    <mergeCell ref="D6:E6"/>
    <mergeCell ref="F6:Q6"/>
  </mergeCells>
  <phoneticPr fontId="2"/>
  <dataValidations count="1">
    <dataValidation type="list" showInputMessage="1" showErrorMessage="1" sqref="L10:P11" xr:uid="{00000000-0002-0000-37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8"/>
  </sheetPr>
  <dimension ref="A1:T56"/>
  <sheetViews>
    <sheetView view="pageBreakPreview" zoomScaleNormal="100" zoomScaleSheetLayoutView="100" workbookViewId="0">
      <selection activeCell="B24" sqref="B24:Q25"/>
    </sheetView>
  </sheetViews>
  <sheetFormatPr defaultColWidth="9" defaultRowHeight="13"/>
  <cols>
    <col min="1" max="18" width="5.08984375" style="3" customWidth="1"/>
    <col min="19" max="16384" width="9" style="3"/>
  </cols>
  <sheetData>
    <row r="1" spans="1:20" ht="15.75" customHeight="1">
      <c r="A1" s="943" t="e">
        <f>CONCATENATE("（様式-",INDEX(発注者入力シート!$B$36:$G$45,MATCH(発注者入力シート!N21,発注者入力シート!$C$36:$C$45,0),4),"）")</f>
        <v>#N/A</v>
      </c>
      <c r="B1" s="943"/>
      <c r="C1" s="943"/>
      <c r="D1" s="943"/>
      <c r="E1" s="943"/>
      <c r="F1" s="943"/>
      <c r="G1" s="2"/>
      <c r="S1" s="3" t="s">
        <v>1572</v>
      </c>
    </row>
    <row r="2" spans="1:20" ht="15.75" customHeight="1">
      <c r="A2" s="943" t="e">
        <f>CONCATENATE("評価項目",INDEX(発注者入力シート!$B$36:$G$45,MATCH(発注者入力シート!N21,発注者入力シート!$C$36:$C$45,0),5),"-",INDEX(発注者入力シート!$B$36:$G$45,MATCH(発注者入力シート!N21,発注者入力シート!$C$36:$C$45,0),6))</f>
        <v>#N/A</v>
      </c>
      <c r="B2" s="943"/>
      <c r="C2" s="943"/>
      <c r="D2" s="943"/>
      <c r="E2" s="943"/>
      <c r="S2" s="3" t="s">
        <v>1573</v>
      </c>
    </row>
    <row r="3" spans="1:20" ht="15.75" customHeight="1">
      <c r="S3" s="107"/>
      <c r="T3" s="3" t="s">
        <v>1574</v>
      </c>
    </row>
    <row r="4" spans="1:20" ht="15.75" customHeight="1">
      <c r="A4" s="1206" t="s">
        <v>1575</v>
      </c>
      <c r="B4" s="1206"/>
      <c r="C4" s="1206"/>
      <c r="D4" s="1206"/>
      <c r="E4" s="1206"/>
      <c r="F4" s="1206"/>
      <c r="G4" s="1206"/>
      <c r="H4" s="1206"/>
      <c r="I4" s="1206"/>
      <c r="J4" s="1206"/>
      <c r="K4" s="1206"/>
      <c r="L4" s="1206"/>
      <c r="M4" s="1206"/>
      <c r="N4" s="1206"/>
      <c r="O4" s="1206"/>
      <c r="P4" s="1206"/>
      <c r="Q4" s="1206"/>
      <c r="R4" s="142"/>
      <c r="S4" s="102"/>
      <c r="T4" s="3" t="s">
        <v>1576</v>
      </c>
    </row>
    <row r="5" spans="1:20" ht="15.75" customHeight="1"/>
    <row r="6" spans="1:20" ht="15.75" customHeight="1">
      <c r="H6" s="1203" t="s">
        <v>1636</v>
      </c>
      <c r="I6" s="1203"/>
      <c r="J6" s="1203"/>
      <c r="K6" s="1626" t="str">
        <f>IF(企業入力シート!C5="","",企業入力シート!C5)</f>
        <v>○○共同企業体</v>
      </c>
      <c r="L6" s="1626"/>
      <c r="M6" s="1626"/>
      <c r="N6" s="1626"/>
      <c r="O6" s="1626"/>
      <c r="P6" s="1626"/>
      <c r="Q6" s="1626"/>
      <c r="R6" s="2"/>
      <c r="S6" s="3" t="s">
        <v>57</v>
      </c>
    </row>
    <row r="7" spans="1:20" ht="15.75" customHeight="1">
      <c r="J7" s="6"/>
      <c r="K7" s="2"/>
      <c r="L7" s="2"/>
      <c r="M7" s="2"/>
      <c r="N7" s="2"/>
      <c r="O7" s="2"/>
      <c r="P7" s="2"/>
      <c r="Q7" s="2"/>
      <c r="R7" s="2"/>
      <c r="S7" s="104"/>
      <c r="T7" s="3" t="s">
        <v>1577</v>
      </c>
    </row>
    <row r="8" spans="1:20" ht="15.75" customHeight="1">
      <c r="A8" s="3" t="s">
        <v>1578</v>
      </c>
      <c r="B8" s="3" t="s">
        <v>1579</v>
      </c>
      <c r="J8" s="6"/>
      <c r="K8" s="2"/>
      <c r="L8" s="2"/>
      <c r="M8" s="2"/>
      <c r="N8" s="2"/>
      <c r="O8" s="2"/>
      <c r="P8" s="2"/>
      <c r="Q8" s="2"/>
      <c r="R8" s="2"/>
      <c r="S8" s="105"/>
      <c r="T8" s="3" t="s">
        <v>1580</v>
      </c>
    </row>
    <row r="9" spans="1:20" ht="15.75" customHeight="1">
      <c r="B9" s="163" t="s">
        <v>1581</v>
      </c>
      <c r="J9" s="6"/>
      <c r="K9" s="2"/>
      <c r="L9" s="2"/>
      <c r="M9" s="2"/>
      <c r="N9" s="2"/>
      <c r="O9" s="2"/>
      <c r="P9" s="2"/>
      <c r="Q9" s="2"/>
      <c r="R9" s="2"/>
      <c r="S9" s="105"/>
    </row>
    <row r="10" spans="1:20" ht="15.75" customHeight="1">
      <c r="A10" s="155"/>
      <c r="B10" s="155"/>
      <c r="C10" s="2065"/>
      <c r="D10" s="2065"/>
      <c r="E10" s="2065"/>
      <c r="F10" s="2065"/>
      <c r="G10" s="2065"/>
      <c r="H10" s="2065"/>
      <c r="I10" s="2065"/>
      <c r="J10" s="2065"/>
      <c r="K10" s="2065"/>
      <c r="L10" s="2065"/>
      <c r="M10" s="2065"/>
      <c r="N10" s="2065"/>
      <c r="O10" s="2065"/>
      <c r="P10" s="2065"/>
      <c r="Q10" s="2065"/>
    </row>
    <row r="11" spans="1:20" ht="41.25" customHeight="1">
      <c r="A11" s="1228" t="s">
        <v>1582</v>
      </c>
      <c r="B11" s="1228"/>
      <c r="C11" s="1228"/>
      <c r="D11" s="1228"/>
      <c r="E11" s="1684"/>
      <c r="F11" s="1684"/>
      <c r="G11" s="1684"/>
      <c r="H11" s="1684"/>
      <c r="I11" s="1684"/>
      <c r="S11" s="109"/>
    </row>
    <row r="12" spans="1:20" ht="13" customHeight="1">
      <c r="A12" s="259"/>
      <c r="B12" s="1877" t="s">
        <v>1583</v>
      </c>
      <c r="C12" s="1877"/>
      <c r="D12" s="1877"/>
      <c r="E12" s="1877"/>
      <c r="F12" s="1877"/>
      <c r="G12" s="1877"/>
      <c r="H12" s="1877"/>
      <c r="I12" s="1877"/>
      <c r="J12" s="1877"/>
      <c r="K12" s="1877"/>
      <c r="L12" s="1877"/>
      <c r="M12" s="1877"/>
      <c r="N12" s="1877"/>
      <c r="O12" s="1877"/>
      <c r="P12" s="1877"/>
      <c r="Q12" s="835"/>
      <c r="R12" s="81"/>
      <c r="S12" s="109"/>
    </row>
    <row r="13" spans="1:20">
      <c r="A13" s="259"/>
      <c r="B13" s="1877" t="s">
        <v>1653</v>
      </c>
      <c r="C13" s="1877"/>
      <c r="D13" s="1877"/>
      <c r="E13" s="1877"/>
      <c r="F13" s="1877"/>
      <c r="G13" s="1877"/>
      <c r="H13" s="1877"/>
      <c r="I13" s="1877"/>
      <c r="J13" s="1877"/>
      <c r="K13" s="1877"/>
      <c r="L13" s="1877"/>
      <c r="M13" s="1877"/>
      <c r="N13" s="1877"/>
      <c r="O13" s="1877"/>
      <c r="P13" s="1877"/>
      <c r="Q13" s="835"/>
      <c r="R13" s="81"/>
      <c r="S13" s="109" t="s">
        <v>1584</v>
      </c>
    </row>
    <row r="14" spans="1:20" ht="15.75" customHeight="1" thickBot="1">
      <c r="A14" s="154"/>
      <c r="B14" s="917"/>
      <c r="C14" s="917"/>
      <c r="D14" s="917"/>
      <c r="E14" s="917"/>
      <c r="F14" s="917"/>
      <c r="G14" s="917"/>
      <c r="H14" s="917"/>
      <c r="I14" s="917"/>
      <c r="J14" s="917"/>
      <c r="K14" s="917"/>
      <c r="L14" s="917"/>
      <c r="M14" s="917"/>
      <c r="N14" s="917"/>
      <c r="O14" s="917"/>
      <c r="P14" s="917"/>
      <c r="Q14" s="155"/>
      <c r="R14" s="157"/>
      <c r="S14" s="3" t="s">
        <v>1585</v>
      </c>
    </row>
    <row r="15" spans="1:20" ht="15.75" customHeight="1">
      <c r="A15" s="259"/>
      <c r="C15" s="165"/>
      <c r="D15" s="165"/>
      <c r="E15" s="165"/>
      <c r="F15" s="165"/>
      <c r="G15" s="165"/>
      <c r="H15" s="165"/>
      <c r="I15" s="165"/>
      <c r="J15" s="165"/>
      <c r="K15" s="165"/>
      <c r="L15" s="165"/>
      <c r="M15" s="165"/>
      <c r="N15" s="165"/>
      <c r="O15" s="165"/>
      <c r="P15" s="165"/>
      <c r="Q15" s="165"/>
      <c r="R15" s="155"/>
      <c r="S15" s="3" t="s">
        <v>1586</v>
      </c>
    </row>
    <row r="16" spans="1:20" ht="15.75" customHeight="1">
      <c r="A16" s="803" t="s">
        <v>1587</v>
      </c>
      <c r="B16" s="804"/>
      <c r="C16" s="804"/>
      <c r="D16" s="804"/>
      <c r="E16" s="804"/>
      <c r="F16" s="804"/>
      <c r="G16" s="804"/>
      <c r="H16" s="804"/>
      <c r="I16" s="804"/>
      <c r="J16" s="804"/>
      <c r="K16" s="804"/>
      <c r="L16" s="804"/>
      <c r="M16" s="804"/>
      <c r="N16" s="804"/>
      <c r="O16" s="804"/>
      <c r="P16" s="804"/>
      <c r="Q16" s="804"/>
    </row>
    <row r="17" spans="2:17" ht="15.75" customHeight="1"/>
    <row r="18" spans="2:17" ht="15.75" customHeight="1">
      <c r="M18" s="230"/>
      <c r="N18" s="805"/>
      <c r="O18" s="805"/>
      <c r="P18" s="805"/>
    </row>
    <row r="19" spans="2:17" ht="15.75" customHeight="1">
      <c r="J19" s="81"/>
      <c r="K19" s="81"/>
      <c r="L19" s="81"/>
      <c r="M19" s="2063" t="str">
        <f>IF(E11="有",企業入力シート!C11,"")</f>
        <v/>
      </c>
      <c r="N19" s="2064"/>
      <c r="O19" s="2064"/>
      <c r="P19" s="2064"/>
    </row>
    <row r="20" spans="2:17" ht="15.75" customHeight="1"/>
    <row r="21" spans="2:17" ht="15.75" customHeight="1">
      <c r="B21" s="2058" t="str">
        <f>IF(E11="有",発注者入力シート!C6&amp;"長　様","")</f>
        <v/>
      </c>
      <c r="C21" s="2059"/>
      <c r="D21" s="2059"/>
      <c r="E21" s="2059"/>
      <c r="F21" s="2059"/>
      <c r="G21" s="2059"/>
    </row>
    <row r="22" spans="2:17" ht="15.75" customHeight="1"/>
    <row r="23" spans="2:17" ht="15.75" customHeight="1"/>
    <row r="24" spans="2:17" ht="15.75" customHeight="1">
      <c r="F24" s="941" t="s">
        <v>885</v>
      </c>
      <c r="G24" s="941"/>
      <c r="H24" s="941"/>
      <c r="I24" s="942" t="str">
        <f>IF(E11="有",企業入力シート!C5,"")</f>
        <v/>
      </c>
      <c r="J24" s="2062"/>
      <c r="K24" s="2062"/>
      <c r="L24" s="2062"/>
      <c r="M24" s="2062"/>
      <c r="N24" s="2062"/>
      <c r="O24" s="2062"/>
      <c r="P24" s="2062"/>
      <c r="Q24" s="2062"/>
    </row>
    <row r="25" spans="2:17" ht="15.75" customHeight="1"/>
    <row r="26" spans="2:17" ht="15.75" customHeight="1">
      <c r="I26" s="3" t="s">
        <v>1635</v>
      </c>
    </row>
    <row r="27" spans="2:17" ht="15.75" customHeight="1"/>
    <row r="28" spans="2:17" ht="15.75" customHeight="1">
      <c r="H28" s="936" t="s">
        <v>1588</v>
      </c>
      <c r="I28" s="958"/>
      <c r="J28" s="958"/>
      <c r="K28" s="806" t="str">
        <f>IF(E11="有",企業入力シート!C13,"")</f>
        <v/>
      </c>
      <c r="L28" s="806"/>
      <c r="M28" s="807"/>
      <c r="N28" s="807"/>
      <c r="O28" s="807"/>
      <c r="P28" s="807"/>
      <c r="Q28" s="807"/>
    </row>
    <row r="29" spans="2:17" ht="15.75" customHeight="1">
      <c r="H29" s="936" t="s">
        <v>685</v>
      </c>
      <c r="I29" s="958"/>
      <c r="J29" s="958"/>
      <c r="K29" s="806" t="str">
        <f>IF(E11="有",企業入力シート!C14,"")</f>
        <v/>
      </c>
      <c r="L29" s="806"/>
      <c r="M29" s="807"/>
      <c r="N29" s="807"/>
      <c r="O29" s="807"/>
      <c r="P29" s="807"/>
      <c r="Q29" s="807"/>
    </row>
    <row r="30" spans="2:17" ht="15.75" customHeight="1">
      <c r="H30" s="936" t="s">
        <v>1589</v>
      </c>
      <c r="I30" s="958"/>
      <c r="J30" s="958"/>
      <c r="K30" s="806" t="str">
        <f>IF(E11="有",企業入力シート!C15,"")</f>
        <v/>
      </c>
      <c r="L30" s="806"/>
      <c r="M30" s="807"/>
      <c r="N30" s="807"/>
      <c r="O30" s="807"/>
      <c r="P30" s="807"/>
      <c r="Q30" s="807"/>
    </row>
    <row r="31" spans="2:17" ht="15.75" customHeight="1"/>
    <row r="32" spans="2:17" ht="15.75" customHeight="1"/>
    <row r="33" spans="2:15" ht="15.75" customHeight="1">
      <c r="B33" s="808" t="s">
        <v>1658</v>
      </c>
    </row>
    <row r="34" spans="2:15" ht="15.75" customHeight="1"/>
    <row r="35" spans="2:15" ht="15.75" customHeight="1">
      <c r="H35" s="81" t="s">
        <v>1590</v>
      </c>
    </row>
    <row r="36" spans="2:15" ht="15.75" customHeight="1"/>
    <row r="37" spans="2:15" ht="15.75" customHeight="1">
      <c r="B37" s="808" t="s">
        <v>1591</v>
      </c>
      <c r="E37" s="2060" t="str">
        <f>IF(E11="有",発注者入力シート!C10,"")</f>
        <v/>
      </c>
      <c r="F37" s="2061"/>
      <c r="G37" s="2061"/>
      <c r="H37" s="2061"/>
      <c r="I37" s="2061"/>
      <c r="J37" s="2061"/>
      <c r="K37" s="2061"/>
      <c r="L37" s="2061"/>
      <c r="M37" s="2061"/>
      <c r="N37" s="2061"/>
      <c r="O37" s="2061"/>
    </row>
    <row r="38" spans="2:15" ht="15.75" customHeight="1">
      <c r="E38" s="2061"/>
      <c r="F38" s="2061"/>
      <c r="G38" s="2061"/>
      <c r="H38" s="2061"/>
      <c r="I38" s="2061"/>
      <c r="J38" s="2061"/>
      <c r="K38" s="2061"/>
      <c r="L38" s="2061"/>
      <c r="M38" s="2061"/>
      <c r="N38" s="2061"/>
      <c r="O38" s="2061"/>
    </row>
    <row r="39" spans="2:15" ht="15.75" customHeight="1"/>
    <row r="40" spans="2:15" ht="15.75" customHeight="1">
      <c r="B40" s="808" t="s">
        <v>1592</v>
      </c>
    </row>
    <row r="41" spans="2:15" ht="15.75" customHeight="1">
      <c r="B41" s="163"/>
      <c r="C41" s="1597" t="s">
        <v>1654</v>
      </c>
      <c r="D41" s="1597"/>
      <c r="E41" s="1597"/>
      <c r="F41" s="1597"/>
      <c r="G41" s="1597"/>
      <c r="H41" s="1597"/>
      <c r="I41" s="1597"/>
      <c r="J41" s="1597"/>
      <c r="K41" s="1597"/>
      <c r="L41" s="1597"/>
      <c r="M41" s="1597"/>
      <c r="N41" s="1597"/>
      <c r="O41" s="1597"/>
    </row>
    <row r="42" spans="2:15" ht="15.75" customHeight="1">
      <c r="B42" s="163"/>
      <c r="C42" s="1597"/>
      <c r="D42" s="1597"/>
      <c r="E42" s="1597"/>
      <c r="F42" s="1597"/>
      <c r="G42" s="1597"/>
      <c r="H42" s="1597"/>
      <c r="I42" s="1597"/>
      <c r="J42" s="1597"/>
      <c r="K42" s="1597"/>
      <c r="L42" s="1597"/>
      <c r="M42" s="1597"/>
      <c r="N42" s="1597"/>
      <c r="O42" s="1597"/>
    </row>
    <row r="43" spans="2:15" ht="15.75" customHeight="1">
      <c r="B43" s="163"/>
      <c r="C43" s="108"/>
      <c r="D43" s="108"/>
      <c r="E43" s="108"/>
      <c r="F43" s="108"/>
      <c r="G43" s="108"/>
      <c r="H43" s="108"/>
      <c r="I43" s="108"/>
      <c r="J43" s="108"/>
      <c r="K43" s="108"/>
      <c r="L43" s="108"/>
      <c r="M43" s="108"/>
      <c r="N43" s="108"/>
      <c r="O43" s="108"/>
    </row>
    <row r="44" spans="2:15" ht="15.75" customHeight="1">
      <c r="B44" s="808" t="s">
        <v>1655</v>
      </c>
    </row>
    <row r="45" spans="2:15" ht="15.75" customHeight="1">
      <c r="C45" s="1224" t="s">
        <v>1656</v>
      </c>
      <c r="D45" s="1224"/>
      <c r="E45" s="1224"/>
      <c r="F45" s="1224"/>
      <c r="G45" s="1224"/>
      <c r="H45" s="1224"/>
      <c r="I45" s="1224"/>
      <c r="J45" s="1224"/>
      <c r="K45" s="1224"/>
      <c r="L45" s="1224"/>
      <c r="M45" s="1224"/>
      <c r="N45" s="1224"/>
      <c r="O45" s="1224"/>
    </row>
    <row r="46" spans="2:15" ht="15.75" customHeight="1">
      <c r="C46" s="1224"/>
      <c r="D46" s="1224"/>
      <c r="E46" s="1224"/>
      <c r="F46" s="1224"/>
      <c r="G46" s="1224"/>
      <c r="H46" s="1224"/>
      <c r="I46" s="1224"/>
      <c r="J46" s="1224"/>
      <c r="K46" s="1224"/>
      <c r="L46" s="1224"/>
      <c r="M46" s="1224"/>
      <c r="N46" s="1224"/>
      <c r="O46" s="1224"/>
    </row>
    <row r="47" spans="2:15" ht="15.75" customHeight="1">
      <c r="C47" s="2056" t="s">
        <v>1657</v>
      </c>
      <c r="D47" s="2057"/>
      <c r="E47" s="2057"/>
      <c r="F47" s="2057"/>
      <c r="G47" s="2057"/>
      <c r="H47" s="2057"/>
      <c r="I47" s="2057"/>
      <c r="J47" s="2057"/>
      <c r="K47" s="2057"/>
      <c r="L47" s="2057"/>
      <c r="M47" s="2057"/>
      <c r="N47" s="2057"/>
      <c r="O47" s="2057"/>
    </row>
    <row r="48" spans="2:15" ht="15.75" customHeight="1">
      <c r="C48" s="2057"/>
      <c r="D48" s="2057"/>
      <c r="E48" s="2057"/>
      <c r="F48" s="2057"/>
      <c r="G48" s="2057"/>
      <c r="H48" s="2057"/>
      <c r="I48" s="2057"/>
      <c r="J48" s="2057"/>
      <c r="K48" s="2057"/>
      <c r="L48" s="2057"/>
      <c r="M48" s="2057"/>
      <c r="N48" s="2057"/>
      <c r="O48" s="2057"/>
    </row>
    <row r="49" ht="15.75" customHeight="1"/>
    <row r="50" ht="15.75" customHeight="1"/>
    <row r="51" ht="15.75" customHeight="1"/>
    <row r="52" ht="15.75" customHeight="1"/>
    <row r="53" ht="15.75" customHeight="1"/>
    <row r="54" ht="15.75" customHeight="1"/>
    <row r="55" ht="15.75" customHeight="1"/>
    <row r="56" ht="15.75" customHeight="1"/>
  </sheetData>
  <mergeCells count="21">
    <mergeCell ref="M19:P19"/>
    <mergeCell ref="A1:F1"/>
    <mergeCell ref="A2:E2"/>
    <mergeCell ref="A4:Q4"/>
    <mergeCell ref="H6:J6"/>
    <mergeCell ref="K6:Q6"/>
    <mergeCell ref="C10:Q10"/>
    <mergeCell ref="A11:D11"/>
    <mergeCell ref="E11:I11"/>
    <mergeCell ref="B12:P12"/>
    <mergeCell ref="B13:P13"/>
    <mergeCell ref="C47:O48"/>
    <mergeCell ref="B21:G21"/>
    <mergeCell ref="H28:J28"/>
    <mergeCell ref="H29:J29"/>
    <mergeCell ref="H30:J30"/>
    <mergeCell ref="E37:O38"/>
    <mergeCell ref="C45:O46"/>
    <mergeCell ref="F24:H24"/>
    <mergeCell ref="I24:Q24"/>
    <mergeCell ref="C41:O42"/>
  </mergeCells>
  <phoneticPr fontId="2"/>
  <dataValidations disablePrompts="1" count="1">
    <dataValidation type="list" showInputMessage="1" showErrorMessage="1" sqref="E11:I11" xr:uid="{00000000-0002-0000-38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scale="89" fitToHeight="2" orientation="portrait" blackAndWhite="1" r:id="rId1"/>
  <legacyDrawing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8"/>
  </sheetPr>
  <dimension ref="A1:AF39"/>
  <sheetViews>
    <sheetView view="pageBreakPreview" zoomScaleNormal="100" zoomScaleSheetLayoutView="100" workbookViewId="0">
      <selection activeCell="B24" sqref="B24:Q25"/>
    </sheetView>
  </sheetViews>
  <sheetFormatPr defaultColWidth="9" defaultRowHeight="16.5" customHeight="1"/>
  <cols>
    <col min="1" max="1" width="5.90625" style="3" customWidth="1"/>
    <col min="2" max="7" width="4.90625" style="3" customWidth="1"/>
    <col min="8" max="10" width="5.36328125" style="3" customWidth="1"/>
    <col min="11" max="20" width="4.90625" style="3" customWidth="1"/>
    <col min="21" max="21" width="13.36328125" style="3" customWidth="1"/>
    <col min="22" max="16384" width="9" style="3"/>
  </cols>
  <sheetData>
    <row r="1" spans="1:22" ht="16.5" customHeight="1">
      <c r="A1" s="943" t="e">
        <f>CONCATENATE("（様式-",INDEX(発注者入力シート!$B$36:$G$45,MATCH(発注者入力シート!N22,発注者入力シート!$C$36:$C45,0),4),"）")</f>
        <v>#N/A</v>
      </c>
      <c r="B1" s="943"/>
      <c r="C1" s="943"/>
      <c r="D1" s="943"/>
      <c r="E1" s="943"/>
      <c r="F1" s="943"/>
      <c r="R1" s="81"/>
      <c r="U1" s="3" t="s">
        <v>429</v>
      </c>
    </row>
    <row r="2" spans="1:22" ht="16.5" customHeight="1">
      <c r="A2" s="943" t="e">
        <f>CONCATENATE("評価項目",INDEX(発注者入力シート!$B$36:$G$45,MATCH(発注者入力シート!N22,発注者入力シート!$C$36:$C$45,0),5),"-",INDEX(発注者入力シート!$B$36:$G$45,MATCH(発注者入力シート!N22,発注者入力シート!$C$36:$C$45,0),6))</f>
        <v>#N/A</v>
      </c>
      <c r="B2" s="943"/>
      <c r="C2" s="943"/>
      <c r="D2" s="943"/>
      <c r="E2" s="943"/>
      <c r="U2" s="3" t="s">
        <v>430</v>
      </c>
    </row>
    <row r="3" spans="1:22" ht="16.5" customHeight="1">
      <c r="S3" s="109"/>
      <c r="U3" s="107"/>
      <c r="V3" s="3" t="s">
        <v>441</v>
      </c>
    </row>
    <row r="4" spans="1:22" ht="16.5" customHeight="1">
      <c r="A4" s="1206" t="s">
        <v>1593</v>
      </c>
      <c r="B4" s="1206"/>
      <c r="C4" s="1206"/>
      <c r="D4" s="1206"/>
      <c r="E4" s="1206"/>
      <c r="F4" s="1206"/>
      <c r="G4" s="1206"/>
      <c r="H4" s="1206"/>
      <c r="I4" s="1206"/>
      <c r="J4" s="1206"/>
      <c r="K4" s="1206"/>
      <c r="L4" s="1206"/>
      <c r="M4" s="1206"/>
      <c r="N4" s="1206"/>
      <c r="O4" s="1206"/>
      <c r="P4" s="1206"/>
      <c r="Q4" s="1206"/>
      <c r="R4" s="142"/>
      <c r="U4" s="102"/>
      <c r="V4" s="3" t="s">
        <v>432</v>
      </c>
    </row>
    <row r="5" spans="1:22" ht="16.5" customHeight="1">
      <c r="H5" s="1203" t="s">
        <v>1594</v>
      </c>
      <c r="I5" s="1203"/>
      <c r="J5" s="1203"/>
      <c r="K5" s="2076" t="str">
        <f>IF(企業入力シート!C5="","",企業入力シート!C5)</f>
        <v>○○共同企業体</v>
      </c>
      <c r="L5" s="2076"/>
      <c r="M5" s="2076"/>
      <c r="N5" s="2076"/>
      <c r="O5" s="2076"/>
      <c r="P5" s="2076"/>
      <c r="Q5" s="2076"/>
      <c r="R5" s="2076"/>
      <c r="S5" s="2076"/>
    </row>
    <row r="6" spans="1:22" ht="16.5" customHeight="1">
      <c r="R6" s="2"/>
      <c r="U6" s="3" t="s">
        <v>433</v>
      </c>
    </row>
    <row r="7" spans="1:22" ht="15" customHeight="1">
      <c r="R7" s="2"/>
      <c r="U7" s="104"/>
      <c r="V7" s="3" t="s">
        <v>434</v>
      </c>
    </row>
    <row r="8" spans="1:22" ht="15" customHeight="1">
      <c r="R8" s="2"/>
    </row>
    <row r="9" spans="1:22" ht="16.5" customHeight="1">
      <c r="A9" s="1228" t="s">
        <v>16</v>
      </c>
      <c r="B9" s="1228"/>
      <c r="C9" s="1228"/>
      <c r="D9" s="1228"/>
      <c r="E9" s="1228"/>
      <c r="F9" s="2077" t="s">
        <v>1835</v>
      </c>
      <c r="G9" s="2077"/>
      <c r="H9" s="2077"/>
      <c r="I9" s="2077"/>
      <c r="J9" s="2077"/>
      <c r="K9" s="2077"/>
      <c r="L9" s="2077"/>
      <c r="M9" s="2077"/>
      <c r="N9" s="2077"/>
      <c r="O9" s="2077"/>
      <c r="P9" s="2077"/>
      <c r="Q9" s="2077"/>
      <c r="R9" s="2077"/>
      <c r="S9" s="2077"/>
      <c r="T9" s="108"/>
      <c r="U9" s="109" t="s">
        <v>1609</v>
      </c>
    </row>
    <row r="10" spans="1:22" ht="16.5" customHeight="1">
      <c r="A10" s="1228"/>
      <c r="B10" s="1228"/>
      <c r="C10" s="1228"/>
      <c r="D10" s="1228"/>
      <c r="E10" s="1228"/>
      <c r="F10" s="2077"/>
      <c r="G10" s="2077"/>
      <c r="H10" s="2077"/>
      <c r="I10" s="2077"/>
      <c r="J10" s="2077"/>
      <c r="K10" s="2077"/>
      <c r="L10" s="2077"/>
      <c r="M10" s="2077"/>
      <c r="N10" s="2077"/>
      <c r="O10" s="2077"/>
      <c r="P10" s="2077"/>
      <c r="Q10" s="2077"/>
      <c r="R10" s="2077"/>
      <c r="S10" s="2077"/>
      <c r="T10" s="108"/>
      <c r="U10" s="109" t="s">
        <v>1629</v>
      </c>
    </row>
    <row r="11" spans="1:22" ht="16.5" customHeight="1">
      <c r="A11" s="1270" t="s">
        <v>1596</v>
      </c>
      <c r="B11" s="2078"/>
      <c r="C11" s="2078"/>
      <c r="D11" s="2078"/>
      <c r="E11" s="2079"/>
      <c r="F11" s="2081"/>
      <c r="G11" s="2082"/>
      <c r="H11" s="2082"/>
      <c r="I11" s="2082"/>
      <c r="J11" s="2082"/>
      <c r="K11" s="2082"/>
      <c r="L11" s="2082"/>
      <c r="M11" s="2082"/>
      <c r="N11" s="2082"/>
      <c r="O11" s="2082"/>
      <c r="P11" s="2082"/>
      <c r="Q11" s="2082"/>
      <c r="R11" s="2082"/>
      <c r="S11" s="2083"/>
      <c r="T11" s="108"/>
      <c r="U11" s="109" t="s">
        <v>1630</v>
      </c>
    </row>
    <row r="12" spans="1:22" ht="16.5" customHeight="1">
      <c r="A12" s="2080"/>
      <c r="B12" s="2078"/>
      <c r="C12" s="2078"/>
      <c r="D12" s="2078"/>
      <c r="E12" s="2079"/>
      <c r="F12" s="1138"/>
      <c r="G12" s="1011"/>
      <c r="H12" s="1011"/>
      <c r="I12" s="1011"/>
      <c r="J12" s="1011"/>
      <c r="K12" s="1011"/>
      <c r="L12" s="1011"/>
      <c r="M12" s="1011"/>
      <c r="N12" s="1011"/>
      <c r="O12" s="1011"/>
      <c r="P12" s="1011"/>
      <c r="Q12" s="1011"/>
      <c r="R12" s="1011"/>
      <c r="S12" s="1139"/>
      <c r="T12" s="108"/>
      <c r="U12" s="109" t="s">
        <v>1598</v>
      </c>
    </row>
    <row r="13" spans="1:22" ht="16.5" customHeight="1">
      <c r="A13" s="809"/>
      <c r="B13" s="809"/>
      <c r="C13" s="809"/>
      <c r="D13" s="809"/>
      <c r="E13" s="809"/>
      <c r="F13" s="243"/>
      <c r="G13" s="243"/>
      <c r="H13" s="243"/>
      <c r="I13" s="243"/>
      <c r="J13" s="243"/>
      <c r="K13" s="243"/>
      <c r="L13" s="243"/>
      <c r="M13" s="108"/>
      <c r="N13" s="108"/>
      <c r="O13" s="108"/>
      <c r="P13" s="108"/>
      <c r="Q13" s="108"/>
      <c r="R13" s="108"/>
      <c r="S13" s="108"/>
      <c r="T13" s="108"/>
      <c r="U13" s="109" t="s">
        <v>1599</v>
      </c>
    </row>
    <row r="14" spans="1:22" ht="16.5" customHeight="1">
      <c r="A14" s="1398" t="s">
        <v>1007</v>
      </c>
      <c r="B14" s="1399"/>
      <c r="C14" s="1399"/>
      <c r="D14" s="1399"/>
      <c r="E14" s="1400"/>
      <c r="F14" s="1270" t="s">
        <v>168</v>
      </c>
      <c r="G14" s="1302"/>
      <c r="H14" s="1302"/>
      <c r="I14" s="1302"/>
      <c r="J14" s="1302"/>
      <c r="K14" s="1302"/>
      <c r="L14" s="1271"/>
      <c r="M14" s="2066"/>
      <c r="N14" s="2067"/>
      <c r="O14" s="2067"/>
      <c r="P14" s="2067"/>
      <c r="Q14" s="2067"/>
      <c r="R14" s="2067"/>
      <c r="S14" s="2084"/>
      <c r="T14" s="81"/>
    </row>
    <row r="15" spans="1:22" ht="16.5" customHeight="1">
      <c r="A15" s="1434" t="s">
        <v>31</v>
      </c>
      <c r="B15" s="1435"/>
      <c r="C15" s="1435"/>
      <c r="D15" s="1435"/>
      <c r="E15" s="1436"/>
      <c r="F15" s="1207"/>
      <c r="G15" s="1208"/>
      <c r="H15" s="1208"/>
      <c r="I15" s="1208"/>
      <c r="J15" s="1208"/>
      <c r="K15" s="1208"/>
      <c r="L15" s="1209"/>
      <c r="M15" s="2086"/>
      <c r="N15" s="2087"/>
      <c r="O15" s="2087"/>
      <c r="P15" s="2087"/>
      <c r="Q15" s="2087"/>
      <c r="R15" s="2087"/>
      <c r="S15" s="2088"/>
    </row>
    <row r="16" spans="1:22" ht="16.5" customHeight="1">
      <c r="A16" s="1497"/>
      <c r="B16" s="2085"/>
      <c r="C16" s="2085"/>
      <c r="D16" s="2085"/>
      <c r="E16" s="1498"/>
      <c r="F16" s="1210"/>
      <c r="G16" s="1211"/>
      <c r="H16" s="1211"/>
      <c r="I16" s="1211"/>
      <c r="J16" s="1211"/>
      <c r="K16" s="1211"/>
      <c r="L16" s="1212"/>
      <c r="M16" s="2089"/>
      <c r="N16" s="2090"/>
      <c r="O16" s="2090"/>
      <c r="P16" s="2090"/>
      <c r="Q16" s="2090"/>
      <c r="R16" s="2090"/>
      <c r="S16" s="2091"/>
      <c r="T16" s="196"/>
      <c r="U16" s="3" t="s">
        <v>1438</v>
      </c>
    </row>
    <row r="17" spans="1:32" ht="16.5" customHeight="1">
      <c r="A17" s="1497"/>
      <c r="B17" s="2085"/>
      <c r="C17" s="2085"/>
      <c r="D17" s="2085"/>
      <c r="E17" s="1498"/>
      <c r="F17" s="1210"/>
      <c r="G17" s="1211"/>
      <c r="H17" s="1211"/>
      <c r="I17" s="1211"/>
      <c r="J17" s="1211"/>
      <c r="K17" s="1211"/>
      <c r="L17" s="1212"/>
      <c r="M17" s="2089"/>
      <c r="N17" s="2090"/>
      <c r="O17" s="2090"/>
      <c r="P17" s="2090"/>
      <c r="Q17" s="2090"/>
      <c r="R17" s="2090"/>
      <c r="S17" s="2091"/>
      <c r="T17" s="196"/>
    </row>
    <row r="18" spans="1:32" ht="16.5" customHeight="1">
      <c r="A18" s="1437"/>
      <c r="B18" s="1438"/>
      <c r="C18" s="1438"/>
      <c r="D18" s="1438"/>
      <c r="E18" s="1439"/>
      <c r="F18" s="1213"/>
      <c r="G18" s="1214"/>
      <c r="H18" s="1214"/>
      <c r="I18" s="1214"/>
      <c r="J18" s="1214"/>
      <c r="K18" s="1214"/>
      <c r="L18" s="1215"/>
      <c r="M18" s="2092"/>
      <c r="N18" s="2093"/>
      <c r="O18" s="2093"/>
      <c r="P18" s="2093"/>
      <c r="Q18" s="2093"/>
      <c r="R18" s="2093"/>
      <c r="S18" s="2094"/>
      <c r="T18" s="196"/>
    </row>
    <row r="19" spans="1:32" ht="30" customHeight="1">
      <c r="A19" s="1398" t="s">
        <v>1686</v>
      </c>
      <c r="B19" s="1399"/>
      <c r="C19" s="1399"/>
      <c r="D19" s="1399"/>
      <c r="E19" s="1399"/>
      <c r="F19" s="1380"/>
      <c r="G19" s="1381"/>
      <c r="H19" s="1381"/>
      <c r="I19" s="1381"/>
      <c r="J19" s="1381"/>
      <c r="K19" s="1381"/>
      <c r="L19" s="1518"/>
      <c r="M19" s="2066"/>
      <c r="N19" s="2067"/>
      <c r="O19" s="2067"/>
      <c r="P19" s="2067"/>
      <c r="Q19" s="2067"/>
      <c r="R19" s="2067"/>
      <c r="S19" s="2084"/>
      <c r="U19" s="109" t="s">
        <v>1609</v>
      </c>
    </row>
    <row r="20" spans="1:32" ht="20.149999999999999" customHeight="1">
      <c r="A20" s="1398" t="s">
        <v>1687</v>
      </c>
      <c r="B20" s="1399"/>
      <c r="C20" s="1399"/>
      <c r="D20" s="1399"/>
      <c r="E20" s="1400"/>
      <c r="F20" s="1380"/>
      <c r="G20" s="1381"/>
      <c r="H20" s="1381"/>
      <c r="I20" s="1381"/>
      <c r="J20" s="1381"/>
      <c r="K20" s="1381"/>
      <c r="L20" s="1518"/>
      <c r="M20" s="856"/>
      <c r="N20" s="857"/>
      <c r="O20" s="857"/>
      <c r="P20" s="857"/>
      <c r="Q20" s="857"/>
      <c r="R20" s="857"/>
      <c r="S20" s="858"/>
      <c r="U20" s="109" t="s">
        <v>1595</v>
      </c>
    </row>
    <row r="21" spans="1:32" s="155" customFormat="1" ht="20.149999999999999" customHeight="1">
      <c r="A21" s="1398" t="s">
        <v>1621</v>
      </c>
      <c r="B21" s="1399"/>
      <c r="C21" s="1399"/>
      <c r="D21" s="1399"/>
      <c r="E21" s="1399"/>
      <c r="F21" s="1382"/>
      <c r="G21" s="1383"/>
      <c r="H21" s="1383"/>
      <c r="I21" s="1383"/>
      <c r="J21" s="1383"/>
      <c r="K21" s="1383"/>
      <c r="L21" s="1384"/>
      <c r="M21" s="2095"/>
      <c r="N21" s="2096"/>
      <c r="O21" s="2096"/>
      <c r="P21" s="2096"/>
      <c r="Q21" s="2096"/>
      <c r="R21" s="2096"/>
      <c r="S21" s="2097"/>
      <c r="U21" s="109" t="s">
        <v>1597</v>
      </c>
      <c r="W21" s="156" t="s">
        <v>1688</v>
      </c>
      <c r="X21" s="854" t="s">
        <v>1609</v>
      </c>
      <c r="Y21" s="854" t="s">
        <v>1595</v>
      </c>
      <c r="Z21" s="854" t="s">
        <v>1597</v>
      </c>
      <c r="AA21" s="854" t="s">
        <v>1598</v>
      </c>
      <c r="AB21" s="854" t="s">
        <v>1599</v>
      </c>
      <c r="AD21" s="3" t="s">
        <v>1161</v>
      </c>
      <c r="AE21" s="3" t="e">
        <f>HLOOKUP($F$21,$X$21:$AB$31,1,FALSE)</f>
        <v>#N/A</v>
      </c>
      <c r="AF21" s="3" t="s">
        <v>1631</v>
      </c>
    </row>
    <row r="22" spans="1:32" s="155" customFormat="1" ht="20.149999999999999" customHeight="1">
      <c r="A22" s="1619" t="s">
        <v>1622</v>
      </c>
      <c r="B22" s="1446" t="s">
        <v>1623</v>
      </c>
      <c r="C22" s="2074"/>
      <c r="D22" s="2074"/>
      <c r="E22" s="2075"/>
      <c r="F22" s="2071"/>
      <c r="G22" s="2072"/>
      <c r="H22" s="2072"/>
      <c r="I22" s="2072"/>
      <c r="J22" s="2072"/>
      <c r="K22" s="2072"/>
      <c r="L22" s="2073"/>
      <c r="M22" s="2068"/>
      <c r="N22" s="2069"/>
      <c r="O22" s="2069"/>
      <c r="P22" s="2069"/>
      <c r="Q22" s="2069"/>
      <c r="R22" s="2069"/>
      <c r="S22" s="2070"/>
      <c r="T22" s="161"/>
      <c r="U22" s="109" t="s">
        <v>1598</v>
      </c>
      <c r="V22" s="3"/>
      <c r="W22" s="1516" t="s">
        <v>1689</v>
      </c>
      <c r="X22" s="854">
        <v>0</v>
      </c>
      <c r="Y22" s="854">
        <v>0</v>
      </c>
      <c r="Z22" s="854">
        <v>1</v>
      </c>
      <c r="AA22" s="859">
        <v>1</v>
      </c>
      <c r="AB22" s="854">
        <v>0</v>
      </c>
      <c r="AD22" s="155">
        <f>IF(F22="○",1,0)</f>
        <v>0</v>
      </c>
      <c r="AE22" s="3" t="e">
        <f>HLOOKUP($F$21,$X$21:$AB$31,IF($F$20=$W$22,2,7),FALSE)</f>
        <v>#N/A</v>
      </c>
      <c r="AF22" s="155" t="e">
        <f>AD22*AE22</f>
        <v>#N/A</v>
      </c>
    </row>
    <row r="23" spans="1:32" s="155" customFormat="1" ht="20.149999999999999" customHeight="1">
      <c r="A23" s="2098"/>
      <c r="B23" s="1446" t="s">
        <v>1624</v>
      </c>
      <c r="C23" s="2074"/>
      <c r="D23" s="2074"/>
      <c r="E23" s="2075"/>
      <c r="F23" s="2071"/>
      <c r="G23" s="2072"/>
      <c r="H23" s="2072"/>
      <c r="I23" s="2072"/>
      <c r="J23" s="2072"/>
      <c r="K23" s="2072"/>
      <c r="L23" s="2073"/>
      <c r="M23" s="2068"/>
      <c r="N23" s="2069"/>
      <c r="O23" s="2069"/>
      <c r="P23" s="2069"/>
      <c r="Q23" s="2069"/>
      <c r="R23" s="2069"/>
      <c r="S23" s="2070"/>
      <c r="T23" s="161"/>
      <c r="U23" s="109" t="s">
        <v>1599</v>
      </c>
      <c r="V23" s="3" t="s">
        <v>1043</v>
      </c>
      <c r="W23" s="1516"/>
      <c r="X23" s="854">
        <v>1</v>
      </c>
      <c r="Y23" s="854">
        <v>1</v>
      </c>
      <c r="Z23" s="854">
        <v>1</v>
      </c>
      <c r="AA23" s="859">
        <v>0</v>
      </c>
      <c r="AB23" s="854">
        <v>1</v>
      </c>
      <c r="AD23" s="155">
        <f t="shared" ref="AD23:AD26" si="0">IF(F23="○",1,0)</f>
        <v>0</v>
      </c>
      <c r="AE23" s="3" t="e">
        <f>HLOOKUP($F$21,$X$21:$AB$31,IF($F$20=$W$22,3,8),FALSE)</f>
        <v>#N/A</v>
      </c>
      <c r="AF23" s="155" t="e">
        <f t="shared" ref="AF23:AF26" si="1">AD23*AE23</f>
        <v>#N/A</v>
      </c>
    </row>
    <row r="24" spans="1:32" s="155" customFormat="1" ht="20.149999999999999" customHeight="1">
      <c r="A24" s="2098"/>
      <c r="B24" s="1446" t="s">
        <v>1625</v>
      </c>
      <c r="C24" s="2074"/>
      <c r="D24" s="2074"/>
      <c r="E24" s="2075"/>
      <c r="F24" s="2071"/>
      <c r="G24" s="2072"/>
      <c r="H24" s="2072"/>
      <c r="I24" s="2072"/>
      <c r="J24" s="2072"/>
      <c r="K24" s="2072"/>
      <c r="L24" s="2073"/>
      <c r="M24" s="2068"/>
      <c r="N24" s="2069"/>
      <c r="O24" s="2069"/>
      <c r="P24" s="2069"/>
      <c r="Q24" s="2069"/>
      <c r="R24" s="2069"/>
      <c r="S24" s="2070"/>
      <c r="T24" s="161"/>
      <c r="U24" s="3"/>
      <c r="V24" s="3" t="s">
        <v>1628</v>
      </c>
      <c r="W24" s="1516"/>
      <c r="X24" s="854">
        <v>1</v>
      </c>
      <c r="Y24" s="854">
        <v>1</v>
      </c>
      <c r="Z24" s="854">
        <v>1</v>
      </c>
      <c r="AA24" s="859">
        <v>0</v>
      </c>
      <c r="AB24" s="854">
        <v>1</v>
      </c>
      <c r="AD24" s="155">
        <f t="shared" si="0"/>
        <v>0</v>
      </c>
      <c r="AE24" s="3" t="e">
        <f>HLOOKUP($F$21,$X$21:$AB$31,IF($F$20=$W$22,4,9),FALSE)</f>
        <v>#N/A</v>
      </c>
      <c r="AF24" s="155" t="e">
        <f t="shared" si="1"/>
        <v>#N/A</v>
      </c>
    </row>
    <row r="25" spans="1:32" s="155" customFormat="1" ht="20.149999999999999" customHeight="1">
      <c r="A25" s="2098"/>
      <c r="B25" s="1446" t="s">
        <v>1626</v>
      </c>
      <c r="C25" s="2074"/>
      <c r="D25" s="2074"/>
      <c r="E25" s="2075"/>
      <c r="F25" s="2071"/>
      <c r="G25" s="2072"/>
      <c r="H25" s="2072"/>
      <c r="I25" s="2072"/>
      <c r="J25" s="2072"/>
      <c r="K25" s="2072"/>
      <c r="L25" s="2073"/>
      <c r="M25" s="2068"/>
      <c r="N25" s="2069"/>
      <c r="O25" s="2069"/>
      <c r="P25" s="2069"/>
      <c r="Q25" s="2069"/>
      <c r="R25" s="2069"/>
      <c r="S25" s="2070"/>
      <c r="T25" s="161"/>
      <c r="V25" s="155" t="s">
        <v>1644</v>
      </c>
      <c r="W25" s="1516"/>
      <c r="X25" s="854">
        <v>1</v>
      </c>
      <c r="Y25" s="854">
        <v>1</v>
      </c>
      <c r="Z25" s="854">
        <v>1</v>
      </c>
      <c r="AA25" s="859">
        <v>1</v>
      </c>
      <c r="AB25" s="854">
        <v>1</v>
      </c>
      <c r="AD25" s="155">
        <f t="shared" si="0"/>
        <v>0</v>
      </c>
      <c r="AE25" s="3" t="e">
        <f>HLOOKUP($F$21,$X$21:$AB$31,IF($F$20=$W$22,5,10),FALSE)</f>
        <v>#N/A</v>
      </c>
      <c r="AF25" s="155" t="e">
        <f t="shared" si="1"/>
        <v>#N/A</v>
      </c>
    </row>
    <row r="26" spans="1:32" s="155" customFormat="1" ht="20.149999999999999" customHeight="1">
      <c r="A26" s="2099"/>
      <c r="B26" s="1446" t="s">
        <v>1627</v>
      </c>
      <c r="C26" s="2074"/>
      <c r="D26" s="2074"/>
      <c r="E26" s="2075"/>
      <c r="F26" s="2071"/>
      <c r="G26" s="2072"/>
      <c r="H26" s="2072"/>
      <c r="I26" s="2072"/>
      <c r="J26" s="2072"/>
      <c r="K26" s="2072"/>
      <c r="L26" s="2073"/>
      <c r="M26" s="2068"/>
      <c r="N26" s="2069"/>
      <c r="O26" s="2069"/>
      <c r="P26" s="2069"/>
      <c r="Q26" s="2069"/>
      <c r="R26" s="2069"/>
      <c r="S26" s="2070"/>
      <c r="T26" s="81"/>
      <c r="W26" s="1516"/>
      <c r="X26" s="854">
        <v>0</v>
      </c>
      <c r="Y26" s="854">
        <v>0</v>
      </c>
      <c r="Z26" s="854">
        <v>0</v>
      </c>
      <c r="AA26" s="859">
        <v>0</v>
      </c>
      <c r="AB26" s="854">
        <v>0</v>
      </c>
      <c r="AD26" s="155">
        <f t="shared" si="0"/>
        <v>0</v>
      </c>
      <c r="AE26" s="3" t="e">
        <f>HLOOKUP($F$21,$X$21:$AB$31,IF($F$20=$W$22,6,11),FALSE)</f>
        <v>#N/A</v>
      </c>
      <c r="AF26" s="155" t="e">
        <f t="shared" si="1"/>
        <v>#N/A</v>
      </c>
    </row>
    <row r="27" spans="1:32" s="155" customFormat="1" ht="16.5" customHeight="1">
      <c r="A27" s="1245" t="s">
        <v>1283</v>
      </c>
      <c r="B27" s="1246"/>
      <c r="C27" s="1246"/>
      <c r="D27" s="1246"/>
      <c r="E27" s="148" t="s">
        <v>286</v>
      </c>
      <c r="F27" s="810" t="s">
        <v>1436</v>
      </c>
      <c r="G27" s="159"/>
      <c r="H27" s="149" t="s">
        <v>537</v>
      </c>
      <c r="I27" s="159"/>
      <c r="J27" s="149" t="s">
        <v>540</v>
      </c>
      <c r="K27" s="159"/>
      <c r="L27" s="150" t="s">
        <v>538</v>
      </c>
      <c r="M27" s="811"/>
      <c r="N27" s="812"/>
      <c r="O27" s="813"/>
      <c r="P27" s="812"/>
      <c r="Q27" s="813"/>
      <c r="R27" s="812"/>
      <c r="S27" s="814"/>
      <c r="T27" s="198"/>
      <c r="U27" s="427" t="s">
        <v>1276</v>
      </c>
      <c r="V27" s="3"/>
      <c r="W27" s="1516" t="s">
        <v>1690</v>
      </c>
      <c r="X27" s="854">
        <v>1</v>
      </c>
      <c r="Y27" s="854">
        <v>1</v>
      </c>
      <c r="Z27" s="854">
        <v>1</v>
      </c>
      <c r="AA27" s="859">
        <v>1</v>
      </c>
      <c r="AB27" s="854">
        <v>1</v>
      </c>
      <c r="AD27" s="831" t="s">
        <v>1632</v>
      </c>
      <c r="AE27" s="832" t="e">
        <f>IF(SUM(AF22:AF26)&gt;0,"OK","NG")</f>
        <v>#N/A</v>
      </c>
    </row>
    <row r="28" spans="1:32" s="155" customFormat="1" ht="16.5" customHeight="1">
      <c r="A28" s="1248"/>
      <c r="B28" s="1249"/>
      <c r="C28" s="1249"/>
      <c r="D28" s="1249"/>
      <c r="E28" s="151" t="s">
        <v>287</v>
      </c>
      <c r="F28" s="815" t="s">
        <v>1436</v>
      </c>
      <c r="G28" s="160"/>
      <c r="H28" s="152" t="s">
        <v>537</v>
      </c>
      <c r="I28" s="160"/>
      <c r="J28" s="152" t="s">
        <v>541</v>
      </c>
      <c r="K28" s="160"/>
      <c r="L28" s="153" t="s">
        <v>538</v>
      </c>
      <c r="M28" s="816"/>
      <c r="N28" s="817"/>
      <c r="O28" s="818"/>
      <c r="P28" s="817"/>
      <c r="Q28" s="818"/>
      <c r="R28" s="817"/>
      <c r="S28" s="819"/>
      <c r="T28" s="198"/>
      <c r="U28" s="3" t="s">
        <v>1277</v>
      </c>
      <c r="V28" s="3"/>
      <c r="W28" s="1516"/>
      <c r="X28" s="854">
        <v>1</v>
      </c>
      <c r="Y28" s="854">
        <v>1</v>
      </c>
      <c r="Z28" s="854">
        <v>1</v>
      </c>
      <c r="AA28" s="859">
        <v>1</v>
      </c>
      <c r="AB28" s="854">
        <v>1</v>
      </c>
    </row>
    <row r="29" spans="1:32" s="155" customFormat="1" ht="16.5" customHeight="1">
      <c r="A29" s="1270" t="s">
        <v>28</v>
      </c>
      <c r="B29" s="1302"/>
      <c r="C29" s="1302"/>
      <c r="D29" s="1302"/>
      <c r="E29" s="1302"/>
      <c r="F29" s="1380"/>
      <c r="G29" s="1381"/>
      <c r="H29" s="1381"/>
      <c r="I29" s="1381"/>
      <c r="J29" s="1381"/>
      <c r="K29" s="1381"/>
      <c r="L29" s="386" t="s">
        <v>180</v>
      </c>
      <c r="M29" s="2066"/>
      <c r="N29" s="2067"/>
      <c r="O29" s="2067"/>
      <c r="P29" s="2067"/>
      <c r="Q29" s="2067"/>
      <c r="R29" s="2067"/>
      <c r="S29" s="855"/>
      <c r="T29" s="198"/>
      <c r="U29" s="428">
        <v>46235</v>
      </c>
      <c r="V29" s="429" t="s">
        <v>1278</v>
      </c>
      <c r="W29" s="1516"/>
      <c r="X29" s="854">
        <v>1</v>
      </c>
      <c r="Y29" s="854">
        <v>1</v>
      </c>
      <c r="Z29" s="854">
        <v>1</v>
      </c>
      <c r="AA29" s="859">
        <v>1</v>
      </c>
      <c r="AB29" s="854">
        <v>1</v>
      </c>
    </row>
    <row r="30" spans="1:32" ht="16.5" customHeight="1">
      <c r="A30" s="81"/>
      <c r="B30" s="81"/>
      <c r="C30" s="81"/>
      <c r="D30" s="81"/>
      <c r="E30" s="81"/>
      <c r="F30" s="81"/>
      <c r="G30" s="81"/>
      <c r="H30" s="81"/>
      <c r="I30" s="81"/>
      <c r="J30" s="81"/>
      <c r="K30" s="81"/>
      <c r="L30" s="81"/>
      <c r="M30" s="81"/>
      <c r="N30" s="81"/>
      <c r="O30" s="81"/>
      <c r="P30" s="81"/>
      <c r="Q30" s="81"/>
      <c r="R30" s="81"/>
      <c r="S30" s="81"/>
      <c r="T30" s="81"/>
      <c r="U30" s="3" t="s">
        <v>1279</v>
      </c>
      <c r="W30" s="1516"/>
      <c r="X30" s="854">
        <v>1</v>
      </c>
      <c r="Y30" s="854">
        <v>1</v>
      </c>
      <c r="Z30" s="854">
        <v>1</v>
      </c>
      <c r="AA30" s="859">
        <v>1</v>
      </c>
      <c r="AB30" s="854">
        <v>1</v>
      </c>
    </row>
    <row r="31" spans="1:32" ht="13.5" customHeight="1">
      <c r="A31" s="1506" t="s">
        <v>1652</v>
      </c>
      <c r="B31" s="1506"/>
      <c r="C31" s="1506"/>
      <c r="D31" s="1506"/>
      <c r="E31" s="1506"/>
      <c r="F31" s="1506"/>
      <c r="G31" s="1506"/>
      <c r="H31" s="1506"/>
      <c r="I31" s="1506"/>
      <c r="J31" s="1506"/>
      <c r="K31" s="1506"/>
      <c r="L31" s="1506"/>
      <c r="M31" s="1506"/>
      <c r="N31" s="1506"/>
      <c r="O31" s="1506"/>
      <c r="P31" s="1506"/>
      <c r="Q31" s="1506"/>
      <c r="R31" s="1506"/>
      <c r="S31" s="1506"/>
      <c r="T31" s="165"/>
      <c r="U31" s="430">
        <f>U29</f>
        <v>46235</v>
      </c>
      <c r="V31" s="429"/>
      <c r="W31" s="1516"/>
      <c r="X31" s="854">
        <v>0</v>
      </c>
      <c r="Y31" s="854">
        <v>0</v>
      </c>
      <c r="Z31" s="854">
        <v>0</v>
      </c>
      <c r="AA31" s="859">
        <v>0</v>
      </c>
      <c r="AB31" s="854">
        <v>0</v>
      </c>
    </row>
    <row r="32" spans="1:32" ht="13.5" customHeight="1">
      <c r="A32" s="758"/>
      <c r="B32" s="919" t="s">
        <v>108</v>
      </c>
      <c r="C32" s="736" t="s">
        <v>1782</v>
      </c>
      <c r="D32" s="741"/>
      <c r="E32" s="741"/>
      <c r="F32" s="741"/>
      <c r="G32" s="741"/>
      <c r="H32" s="741"/>
      <c r="I32" s="741"/>
      <c r="J32" s="741"/>
      <c r="K32" s="741"/>
      <c r="L32" s="741"/>
      <c r="M32" s="741"/>
      <c r="N32" s="741"/>
      <c r="O32" s="741"/>
      <c r="P32" s="741"/>
      <c r="Q32" s="741"/>
      <c r="R32" s="741"/>
      <c r="S32" s="741"/>
      <c r="T32" s="165"/>
      <c r="U32" s="430"/>
      <c r="V32" s="429"/>
      <c r="W32" s="429"/>
    </row>
    <row r="33" spans="1:23" ht="13.5" customHeight="1">
      <c r="A33" s="758"/>
      <c r="B33" s="740" t="s">
        <v>1783</v>
      </c>
      <c r="C33" s="736" t="s">
        <v>1784</v>
      </c>
      <c r="D33" s="741"/>
      <c r="E33" s="741"/>
      <c r="F33" s="741"/>
      <c r="G33" s="741"/>
      <c r="H33" s="741"/>
      <c r="I33" s="741"/>
      <c r="J33" s="741"/>
      <c r="K33" s="741"/>
      <c r="L33" s="741"/>
      <c r="M33" s="741"/>
      <c r="N33" s="741"/>
      <c r="O33" s="741"/>
      <c r="P33" s="741"/>
      <c r="Q33" s="741"/>
      <c r="R33" s="741"/>
      <c r="S33" s="741"/>
      <c r="T33" s="165"/>
      <c r="U33" s="430"/>
      <c r="V33" s="429"/>
      <c r="W33" s="429"/>
    </row>
    <row r="34" spans="1:23" ht="13.5" customHeight="1">
      <c r="A34" s="739"/>
      <c r="B34" s="920" t="s">
        <v>1785</v>
      </c>
      <c r="C34" s="1506" t="s">
        <v>1851</v>
      </c>
      <c r="D34" s="1506"/>
      <c r="E34" s="1506"/>
      <c r="F34" s="1506"/>
      <c r="G34" s="1506"/>
      <c r="H34" s="1506"/>
      <c r="I34" s="1506"/>
      <c r="J34" s="1506"/>
      <c r="K34" s="1506"/>
      <c r="L34" s="1506"/>
      <c r="M34" s="1506"/>
      <c r="N34" s="1506"/>
      <c r="O34" s="1506"/>
      <c r="P34" s="1506"/>
      <c r="Q34" s="1506"/>
      <c r="R34" s="1506"/>
      <c r="S34" s="1506"/>
      <c r="T34" s="165"/>
    </row>
    <row r="35" spans="1:23" ht="13.5" customHeight="1">
      <c r="A35" s="742"/>
      <c r="B35" s="742"/>
      <c r="C35" s="1506"/>
      <c r="D35" s="1506"/>
      <c r="E35" s="1506"/>
      <c r="F35" s="1506"/>
      <c r="G35" s="1506"/>
      <c r="H35" s="1506"/>
      <c r="I35" s="1506"/>
      <c r="J35" s="1506"/>
      <c r="K35" s="1506"/>
      <c r="L35" s="1506"/>
      <c r="M35" s="1506"/>
      <c r="N35" s="1506"/>
      <c r="O35" s="1506"/>
      <c r="P35" s="1506"/>
      <c r="Q35" s="1506"/>
      <c r="R35" s="1506"/>
      <c r="S35" s="1506"/>
      <c r="T35" s="165"/>
    </row>
    <row r="36" spans="1:23" ht="13" customHeight="1">
      <c r="A36" s="742"/>
      <c r="B36" s="921" t="s">
        <v>109</v>
      </c>
      <c r="C36" s="1506" t="s">
        <v>1852</v>
      </c>
      <c r="D36" s="1506"/>
      <c r="E36" s="1506"/>
      <c r="F36" s="1506"/>
      <c r="G36" s="1506"/>
      <c r="H36" s="1506"/>
      <c r="I36" s="1506"/>
      <c r="J36" s="1506"/>
      <c r="K36" s="1506"/>
      <c r="L36" s="1506"/>
      <c r="M36" s="1506"/>
      <c r="N36" s="1506"/>
      <c r="O36" s="1506"/>
      <c r="P36" s="1506"/>
      <c r="Q36" s="1506"/>
      <c r="R36" s="1506"/>
      <c r="S36" s="1506"/>
      <c r="T36" s="165"/>
    </row>
    <row r="37" spans="1:23" ht="16.5" customHeight="1">
      <c r="B37" s="918"/>
      <c r="C37" s="1506"/>
      <c r="D37" s="1506"/>
      <c r="E37" s="1506"/>
      <c r="F37" s="1506"/>
      <c r="G37" s="1506"/>
      <c r="H37" s="1506"/>
      <c r="I37" s="1506"/>
      <c r="J37" s="1506"/>
      <c r="K37" s="1506"/>
      <c r="L37" s="1506"/>
      <c r="M37" s="1506"/>
      <c r="N37" s="1506"/>
      <c r="O37" s="1506"/>
      <c r="P37" s="1506"/>
      <c r="Q37" s="1506"/>
      <c r="R37" s="1506"/>
      <c r="S37" s="1506"/>
    </row>
    <row r="38" spans="1:23" ht="16.5" customHeight="1">
      <c r="B38" s="918"/>
      <c r="C38" s="1506"/>
      <c r="D38" s="1506"/>
      <c r="E38" s="1506"/>
      <c r="F38" s="1506"/>
      <c r="G38" s="1506"/>
      <c r="H38" s="1506"/>
      <c r="I38" s="1506"/>
      <c r="J38" s="1506"/>
      <c r="K38" s="1506"/>
      <c r="L38" s="1506"/>
      <c r="M38" s="1506"/>
      <c r="N38" s="1506"/>
      <c r="O38" s="1506"/>
      <c r="P38" s="1506"/>
      <c r="Q38" s="1506"/>
      <c r="R38" s="1506"/>
      <c r="S38" s="1506"/>
    </row>
    <row r="39" spans="1:23" ht="16.5" customHeight="1">
      <c r="B39" s="918"/>
      <c r="C39" s="1506"/>
      <c r="D39" s="1506"/>
      <c r="E39" s="1506"/>
      <c r="F39" s="1506"/>
      <c r="G39" s="1506"/>
      <c r="H39" s="1506"/>
      <c r="I39" s="1506"/>
      <c r="J39" s="1506"/>
      <c r="K39" s="1506"/>
      <c r="L39" s="1506"/>
      <c r="M39" s="1506"/>
      <c r="N39" s="1506"/>
      <c r="O39" s="1506"/>
      <c r="P39" s="1506"/>
      <c r="Q39" s="1506"/>
      <c r="R39" s="1506"/>
      <c r="S39" s="1506"/>
    </row>
  </sheetData>
  <mergeCells count="48">
    <mergeCell ref="C36:S39"/>
    <mergeCell ref="W22:W26"/>
    <mergeCell ref="W27:W31"/>
    <mergeCell ref="A15:E18"/>
    <mergeCell ref="F15:L18"/>
    <mergeCell ref="M15:S18"/>
    <mergeCell ref="A19:E19"/>
    <mergeCell ref="F19:L19"/>
    <mergeCell ref="M19:S19"/>
    <mergeCell ref="A21:E21"/>
    <mergeCell ref="F21:L21"/>
    <mergeCell ref="M21:S21"/>
    <mergeCell ref="A20:E20"/>
    <mergeCell ref="F20:L20"/>
    <mergeCell ref="A22:A26"/>
    <mergeCell ref="B22:E22"/>
    <mergeCell ref="B23:E23"/>
    <mergeCell ref="A1:F1"/>
    <mergeCell ref="A2:E2"/>
    <mergeCell ref="A4:Q4"/>
    <mergeCell ref="H5:J5"/>
    <mergeCell ref="K5:S5"/>
    <mergeCell ref="A9:E10"/>
    <mergeCell ref="F9:S10"/>
    <mergeCell ref="A11:E12"/>
    <mergeCell ref="F11:S12"/>
    <mergeCell ref="A14:E14"/>
    <mergeCell ref="F14:L14"/>
    <mergeCell ref="M14:S14"/>
    <mergeCell ref="B24:E24"/>
    <mergeCell ref="F24:L24"/>
    <mergeCell ref="B25:E25"/>
    <mergeCell ref="F25:L25"/>
    <mergeCell ref="B26:E26"/>
    <mergeCell ref="F26:L26"/>
    <mergeCell ref="M26:S26"/>
    <mergeCell ref="F22:L22"/>
    <mergeCell ref="M22:S22"/>
    <mergeCell ref="F23:L23"/>
    <mergeCell ref="M23:S23"/>
    <mergeCell ref="M24:S24"/>
    <mergeCell ref="M25:S25"/>
    <mergeCell ref="C34:S35"/>
    <mergeCell ref="A27:D28"/>
    <mergeCell ref="A29:E29"/>
    <mergeCell ref="F29:K29"/>
    <mergeCell ref="M29:R29"/>
    <mergeCell ref="A31:S31"/>
  </mergeCells>
  <phoneticPr fontId="2"/>
  <conditionalFormatting sqref="F22:L26">
    <cfRule type="expression" dxfId="0" priority="1">
      <formula>$AE$27="NG"</formula>
    </cfRule>
  </conditionalFormatting>
  <dataValidations count="5">
    <dataValidation type="list" allowBlank="1" showInputMessage="1" showErrorMessage="1" sqref="F11:S12" xr:uid="{00000000-0002-0000-3900-000000000000}">
      <formula1>$U$9:$U$13</formula1>
    </dataValidation>
    <dataValidation type="list" allowBlank="1" showInputMessage="1" showErrorMessage="1" sqref="F22:L22 F25:L26" xr:uid="{00000000-0002-0000-3900-000001000000}">
      <formula1>$V$23:$V$24</formula1>
    </dataValidation>
    <dataValidation type="list" allowBlank="1" showInputMessage="1" showErrorMessage="1" sqref="F23:L24" xr:uid="{00000000-0002-0000-3900-000002000000}">
      <formula1>$V$23:$V$25</formula1>
    </dataValidation>
    <dataValidation type="list" allowBlank="1" showInputMessage="1" showErrorMessage="1" sqref="F21:L21" xr:uid="{00000000-0002-0000-3900-000003000000}">
      <formula1>$U$19:$U$23</formula1>
    </dataValidation>
    <dataValidation type="list" allowBlank="1" showInputMessage="1" showErrorMessage="1" sqref="F20:L20" xr:uid="{00000000-0002-0000-3900-000004000000}">
      <formula1>"R5年度以前,R6年度以降"</formula1>
    </dataValidation>
  </dataValidations>
  <printOptions horizontalCentered="1"/>
  <pageMargins left="0.70866141732283472" right="0.70866141732283472" top="0.74803149606299213" bottom="0.74803149606299213" header="0.31496062992125984" footer="0.31496062992125984"/>
  <pageSetup paperSize="9" scale="80" orientation="portrait" blackAndWhite="1" r:id="rId1"/>
  <drawing r:id="rId2"/>
  <legacyDrawing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0">
    <tabColor theme="8"/>
    <pageSetUpPr fitToPage="1"/>
  </sheetPr>
  <dimension ref="A1:T53"/>
  <sheetViews>
    <sheetView view="pageBreakPreview" zoomScaleNormal="100" zoomScaleSheetLayoutView="100" workbookViewId="0">
      <selection activeCell="B24" sqref="B24:Q25"/>
    </sheetView>
  </sheetViews>
  <sheetFormatPr defaultColWidth="9" defaultRowHeight="13"/>
  <cols>
    <col min="1" max="1" width="5.6328125" style="3" customWidth="1"/>
    <col min="2" max="18" width="5.08984375" style="3" customWidth="1"/>
    <col min="19" max="16384" width="9" style="3"/>
  </cols>
  <sheetData>
    <row r="1" spans="1:20" ht="15.75" customHeight="1">
      <c r="A1" s="943" t="e">
        <f>CONCATENATE("（様式-",INDEX(発注者入力シート!$B$36:$G$45,MATCH(発注者入力シート!N23,発注者入力シート!$C$36:$C$45,0),4),"）")</f>
        <v>#N/A</v>
      </c>
      <c r="B1" s="943"/>
      <c r="C1" s="943"/>
      <c r="D1" s="943"/>
      <c r="E1" s="943"/>
      <c r="F1" s="943"/>
      <c r="S1" s="3" t="s">
        <v>429</v>
      </c>
    </row>
    <row r="2" spans="1:20" ht="15.75" customHeight="1">
      <c r="A2" s="943" t="e">
        <f>CONCATENATE("評価項目",INDEX(発注者入力シート!$B$36:$G$45,MATCH(発注者入力シート!N23,発注者入力シート!$C$36:$C$45,0),5),"-",INDEX(発注者入力シート!$B$36:$G$45,MATCH(発注者入力シート!N23,発注者入力シート!$C$36:$C$45,0),6))</f>
        <v>#N/A</v>
      </c>
      <c r="B2" s="943"/>
      <c r="C2" s="943"/>
      <c r="D2" s="943"/>
      <c r="E2" s="943"/>
      <c r="S2" s="3" t="s">
        <v>430</v>
      </c>
    </row>
    <row r="3" spans="1:20" ht="15.75" customHeight="1">
      <c r="S3" s="107"/>
      <c r="T3" s="3" t="s">
        <v>441</v>
      </c>
    </row>
    <row r="4" spans="1:20" ht="15.75" customHeight="1">
      <c r="A4" s="1206" t="s">
        <v>1134</v>
      </c>
      <c r="B4" s="1206"/>
      <c r="C4" s="1206"/>
      <c r="D4" s="1206"/>
      <c r="E4" s="1206"/>
      <c r="F4" s="1206"/>
      <c r="G4" s="1206"/>
      <c r="H4" s="1206"/>
      <c r="I4" s="1206"/>
      <c r="J4" s="1206"/>
      <c r="K4" s="1206"/>
      <c r="L4" s="1206"/>
      <c r="M4" s="1206"/>
      <c r="N4" s="1206"/>
      <c r="O4" s="1206"/>
      <c r="P4" s="1206"/>
      <c r="Q4" s="1206"/>
      <c r="R4" s="142"/>
      <c r="S4" s="102"/>
      <c r="T4" s="3" t="s">
        <v>547</v>
      </c>
    </row>
    <row r="5" spans="1:20" ht="15.75" customHeight="1"/>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J7" s="6"/>
      <c r="K7" s="2"/>
      <c r="L7" s="2"/>
      <c r="M7" s="2"/>
      <c r="N7" s="2"/>
      <c r="O7" s="2"/>
      <c r="P7" s="2"/>
      <c r="Q7" s="2"/>
      <c r="R7" s="2"/>
      <c r="S7" s="104"/>
      <c r="T7" s="3" t="s">
        <v>434</v>
      </c>
    </row>
    <row r="8" spans="1:20" ht="15.75" customHeight="1">
      <c r="A8" s="259" t="s">
        <v>309</v>
      </c>
      <c r="B8" s="1240" t="s">
        <v>1836</v>
      </c>
      <c r="C8" s="1240"/>
      <c r="D8" s="1240"/>
      <c r="E8" s="1240"/>
      <c r="F8" s="1240"/>
      <c r="G8" s="1240"/>
      <c r="H8" s="1240"/>
      <c r="I8" s="1240"/>
      <c r="J8" s="1240"/>
      <c r="K8" s="1240"/>
      <c r="L8" s="1240"/>
      <c r="M8" s="1240"/>
      <c r="N8" s="1240"/>
      <c r="O8" s="1240"/>
      <c r="P8" s="1240"/>
      <c r="Q8" s="1240"/>
      <c r="R8" s="196"/>
      <c r="S8" s="105"/>
      <c r="T8" s="3" t="s">
        <v>432</v>
      </c>
    </row>
    <row r="9" spans="1:20" ht="15.75" customHeight="1">
      <c r="B9" s="1240"/>
      <c r="C9" s="1240"/>
      <c r="D9" s="1240"/>
      <c r="E9" s="1240"/>
      <c r="F9" s="1240"/>
      <c r="G9" s="1240"/>
      <c r="H9" s="1240"/>
      <c r="I9" s="1240"/>
      <c r="J9" s="1240"/>
      <c r="K9" s="1240"/>
      <c r="L9" s="1240"/>
      <c r="M9" s="1240"/>
      <c r="N9" s="1240"/>
      <c r="O9" s="1240"/>
      <c r="P9" s="1240"/>
      <c r="Q9" s="1240"/>
      <c r="R9" s="196"/>
    </row>
    <row r="10" spans="1:20" ht="15.75" customHeight="1">
      <c r="B10" s="214"/>
      <c r="C10" s="214"/>
      <c r="D10" s="214"/>
      <c r="E10" s="214"/>
      <c r="F10" s="214"/>
      <c r="G10" s="214"/>
      <c r="H10" s="214"/>
      <c r="I10" s="214"/>
      <c r="J10" s="214"/>
      <c r="K10" s="214"/>
      <c r="L10" s="214"/>
      <c r="M10" s="214"/>
      <c r="N10" s="214"/>
      <c r="O10" s="214"/>
      <c r="P10" s="214"/>
      <c r="Q10" s="214"/>
      <c r="R10" s="196"/>
      <c r="S10" s="385" t="s">
        <v>435</v>
      </c>
    </row>
    <row r="11" spans="1:20" ht="15.75" customHeight="1">
      <c r="A11" s="1270" t="s">
        <v>45</v>
      </c>
      <c r="B11" s="1302"/>
      <c r="C11" s="1270" t="s">
        <v>47</v>
      </c>
      <c r="D11" s="1302"/>
      <c r="E11" s="1302"/>
      <c r="F11" s="1271"/>
      <c r="G11" s="1302" t="s">
        <v>1135</v>
      </c>
      <c r="H11" s="1302"/>
      <c r="I11" s="1302"/>
      <c r="J11" s="1302"/>
      <c r="K11" s="1302"/>
      <c r="L11" s="1302"/>
      <c r="M11" s="1302"/>
      <c r="N11" s="1302"/>
      <c r="O11" s="1302"/>
      <c r="P11" s="1302"/>
      <c r="Q11" s="1271"/>
      <c r="R11" s="81"/>
      <c r="S11" s="385" t="s">
        <v>436</v>
      </c>
    </row>
    <row r="12" spans="1:20" ht="47.25" customHeight="1">
      <c r="A12" s="1380"/>
      <c r="B12" s="1518"/>
      <c r="C12" s="1690"/>
      <c r="D12" s="1691"/>
      <c r="E12" s="1691"/>
      <c r="F12" s="1692"/>
      <c r="G12" s="2100"/>
      <c r="H12" s="2101"/>
      <c r="I12" s="2101"/>
      <c r="J12" s="2101"/>
      <c r="K12" s="2101"/>
      <c r="L12" s="2101"/>
      <c r="M12" s="2101"/>
      <c r="N12" s="2101"/>
      <c r="O12" s="2101"/>
      <c r="P12" s="2101"/>
      <c r="Q12" s="2102"/>
      <c r="R12" s="196"/>
      <c r="S12" s="385" t="s">
        <v>961</v>
      </c>
    </row>
    <row r="13" spans="1:20" ht="47.25" customHeight="1">
      <c r="A13" s="1380"/>
      <c r="B13" s="1518"/>
      <c r="C13" s="1690"/>
      <c r="D13" s="1691"/>
      <c r="E13" s="1691"/>
      <c r="F13" s="1692"/>
      <c r="G13" s="2100"/>
      <c r="H13" s="2101"/>
      <c r="I13" s="2101"/>
      <c r="J13" s="2101"/>
      <c r="K13" s="2101"/>
      <c r="L13" s="2101"/>
      <c r="M13" s="2101"/>
      <c r="N13" s="2101"/>
      <c r="O13" s="2101"/>
      <c r="P13" s="2101"/>
      <c r="Q13" s="2102"/>
      <c r="R13" s="196"/>
    </row>
    <row r="14" spans="1:20" ht="15.75" customHeight="1">
      <c r="A14" s="162"/>
      <c r="B14" s="162"/>
      <c r="C14" s="162"/>
      <c r="D14" s="162"/>
      <c r="E14" s="162"/>
      <c r="F14" s="162"/>
      <c r="G14" s="162"/>
      <c r="H14" s="113"/>
      <c r="I14" s="113"/>
      <c r="J14" s="113"/>
      <c r="K14" s="113"/>
      <c r="L14" s="113"/>
      <c r="M14" s="113"/>
      <c r="N14" s="113"/>
      <c r="O14" s="113"/>
      <c r="P14" s="113"/>
      <c r="Q14" s="113"/>
      <c r="S14" s="163"/>
    </row>
    <row r="15" spans="1:20" ht="13.5" customHeight="1">
      <c r="A15" s="154" t="s">
        <v>108</v>
      </c>
      <c r="B15" s="1523" t="s">
        <v>1399</v>
      </c>
      <c r="C15" s="1523"/>
      <c r="D15" s="1523"/>
      <c r="E15" s="1523"/>
      <c r="F15" s="1523"/>
      <c r="G15" s="1523"/>
      <c r="H15" s="1523"/>
      <c r="I15" s="1523"/>
      <c r="J15" s="1523"/>
      <c r="K15" s="1523"/>
      <c r="L15" s="1523"/>
      <c r="M15" s="1523"/>
      <c r="N15" s="1523"/>
      <c r="O15" s="1523"/>
      <c r="P15" s="1523"/>
      <c r="Q15" s="1523"/>
      <c r="R15" s="165"/>
    </row>
    <row r="16" spans="1:20">
      <c r="A16" s="155"/>
      <c r="B16" s="1523"/>
      <c r="C16" s="1523"/>
      <c r="D16" s="1523"/>
      <c r="E16" s="1523"/>
      <c r="F16" s="1523"/>
      <c r="G16" s="1523"/>
      <c r="H16" s="1523"/>
      <c r="I16" s="1523"/>
      <c r="J16" s="1523"/>
      <c r="K16" s="1523"/>
      <c r="L16" s="1523"/>
      <c r="M16" s="1523"/>
      <c r="N16" s="1523"/>
      <c r="O16" s="1523"/>
      <c r="P16" s="1523"/>
      <c r="Q16" s="1523"/>
      <c r="R16" s="165"/>
      <c r="S16" s="163"/>
    </row>
    <row r="17" spans="1:19">
      <c r="A17" s="154" t="s">
        <v>109</v>
      </c>
      <c r="B17" s="2065" t="s">
        <v>1002</v>
      </c>
      <c r="C17" s="2065"/>
      <c r="D17" s="2065"/>
      <c r="E17" s="2065"/>
      <c r="F17" s="2065"/>
      <c r="G17" s="2065"/>
      <c r="H17" s="2065"/>
      <c r="I17" s="2065"/>
      <c r="J17" s="2065"/>
      <c r="K17" s="2065"/>
      <c r="L17" s="2065"/>
      <c r="M17" s="2065"/>
      <c r="N17" s="2065"/>
      <c r="O17" s="2065"/>
      <c r="P17" s="2065"/>
      <c r="Q17" s="2065"/>
      <c r="R17" s="155"/>
    </row>
    <row r="18" spans="1:19" ht="15.75" customHeight="1">
      <c r="I18" s="2"/>
      <c r="S18" s="163"/>
    </row>
    <row r="19" spans="1:19" ht="15.75" customHeight="1">
      <c r="S19" s="163"/>
    </row>
    <row r="20" spans="1:19" ht="15.75" customHeight="1">
      <c r="S20" s="163"/>
    </row>
    <row r="21" spans="1:19" ht="15.75" customHeight="1">
      <c r="S21" s="163"/>
    </row>
    <row r="22" spans="1:19" ht="15.75" customHeight="1"/>
    <row r="23" spans="1:19" ht="15.75" customHeight="1">
      <c r="S23" s="163"/>
    </row>
    <row r="24" spans="1:19" ht="15.75" customHeight="1">
      <c r="R24" s="2"/>
    </row>
    <row r="25" spans="1:19" ht="15.75" customHeight="1">
      <c r="S25" s="163"/>
    </row>
    <row r="26" spans="1:19" ht="15.75" customHeight="1">
      <c r="R26" s="2"/>
    </row>
    <row r="27" spans="1:19" ht="15.75" customHeight="1"/>
    <row r="28" spans="1:19" ht="15.75" customHeight="1">
      <c r="R28" s="2"/>
    </row>
    <row r="29" spans="1:19" ht="15.75" customHeight="1">
      <c r="A29" s="339"/>
      <c r="B29" s="339"/>
      <c r="C29" s="339"/>
      <c r="D29" s="339"/>
    </row>
    <row r="30" spans="1:19" ht="15.75" customHeight="1"/>
    <row r="31" spans="1:19" s="155" customFormat="1" ht="13.5" customHeight="1">
      <c r="A31" s="165"/>
      <c r="B31" s="165"/>
      <c r="C31" s="165"/>
      <c r="D31" s="165"/>
      <c r="E31" s="165"/>
      <c r="F31" s="165"/>
      <c r="G31" s="165"/>
      <c r="H31" s="165"/>
      <c r="I31" s="165"/>
      <c r="J31" s="165"/>
      <c r="K31" s="165"/>
      <c r="L31" s="165"/>
      <c r="M31" s="165"/>
      <c r="N31" s="165"/>
      <c r="O31" s="165"/>
      <c r="P31" s="165"/>
      <c r="Q31" s="165"/>
      <c r="R31" s="196"/>
    </row>
    <row r="32" spans="1:19" s="155" customFormat="1">
      <c r="A32" s="165"/>
      <c r="B32" s="165"/>
      <c r="C32" s="165"/>
      <c r="D32" s="165"/>
      <c r="E32" s="165"/>
      <c r="F32" s="165"/>
      <c r="G32" s="165"/>
      <c r="H32" s="165"/>
      <c r="I32" s="165"/>
      <c r="J32" s="165"/>
      <c r="K32" s="165"/>
      <c r="L32" s="165"/>
      <c r="M32" s="165"/>
      <c r="N32" s="165"/>
      <c r="O32" s="165"/>
      <c r="P32" s="165"/>
      <c r="Q32" s="165"/>
      <c r="R32" s="196"/>
    </row>
    <row r="33" spans="19:19" ht="15.75" customHeight="1">
      <c r="S33" s="163"/>
    </row>
    <row r="34" spans="19:19" ht="15.75" customHeight="1"/>
    <row r="35" spans="19:19" ht="15.75" customHeight="1">
      <c r="S35" s="163"/>
    </row>
    <row r="36" spans="19:19" ht="15.75" customHeight="1"/>
    <row r="37" spans="19:19" ht="15.75" customHeight="1"/>
    <row r="38" spans="19:19" ht="15.75" customHeight="1"/>
    <row r="39" spans="19:19" ht="15.75" customHeight="1"/>
    <row r="40" spans="19:19" ht="15.75" customHeight="1"/>
    <row r="41" spans="19:19" ht="15.75" customHeight="1"/>
    <row r="42" spans="19:19" ht="15.75" customHeight="1"/>
    <row r="43" spans="19:19" ht="15.75" customHeight="1"/>
    <row r="44" spans="19:19" ht="15.75" customHeight="1"/>
    <row r="45" spans="19:19" ht="15.75" customHeight="1"/>
    <row r="46" spans="19:19" ht="15.75" customHeight="1"/>
    <row r="47" spans="19:19" ht="15.75" customHeight="1"/>
    <row r="48" spans="19:19" ht="15.75" customHeight="1"/>
    <row r="49" ht="15.75" customHeight="1"/>
    <row r="50" ht="15.75" customHeight="1"/>
    <row r="51" ht="15.75" customHeight="1"/>
    <row r="52" ht="15.75" customHeight="1"/>
    <row r="53" ht="15.75" customHeight="1"/>
  </sheetData>
  <mergeCells count="17">
    <mergeCell ref="A1:F1"/>
    <mergeCell ref="A2:E2"/>
    <mergeCell ref="A4:Q4"/>
    <mergeCell ref="C12:F12"/>
    <mergeCell ref="C13:F13"/>
    <mergeCell ref="G12:Q12"/>
    <mergeCell ref="D6:E6"/>
    <mergeCell ref="F6:Q6"/>
    <mergeCell ref="G13:Q13"/>
    <mergeCell ref="B8:Q9"/>
    <mergeCell ref="A11:B11"/>
    <mergeCell ref="C11:F11"/>
    <mergeCell ref="B15:Q16"/>
    <mergeCell ref="B17:Q17"/>
    <mergeCell ref="G11:Q11"/>
    <mergeCell ref="A12:B12"/>
    <mergeCell ref="A13:B13"/>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4">
    <tabColor theme="5"/>
  </sheetPr>
  <dimension ref="A1:AA97"/>
  <sheetViews>
    <sheetView view="pageBreakPreview" zoomScaleNormal="100" zoomScaleSheetLayoutView="100" workbookViewId="0">
      <selection activeCell="B24" sqref="B24:Q25"/>
    </sheetView>
  </sheetViews>
  <sheetFormatPr defaultColWidth="9" defaultRowHeight="13"/>
  <cols>
    <col min="1" max="1" width="5.6328125" style="3" customWidth="1"/>
    <col min="2" max="20" width="4.90625" style="3" customWidth="1"/>
    <col min="21" max="21" width="10.6328125" style="3" customWidth="1"/>
    <col min="22" max="16384" width="9" style="3"/>
  </cols>
  <sheetData>
    <row r="1" spans="1:22" ht="15.75" customHeight="1">
      <c r="A1" s="943" t="e">
        <f>CONCATENATE("（様式-",INDEX(発注者入力シート!$B$46:$G$47,MATCH(発注者入力シート!O6,発注者入力シート!$C$46:$C$47,0),4),"）")</f>
        <v>#N/A</v>
      </c>
      <c r="B1" s="943"/>
      <c r="C1" s="943"/>
      <c r="D1" s="943"/>
      <c r="E1" s="943"/>
      <c r="F1" s="943"/>
      <c r="U1" s="3" t="s">
        <v>429</v>
      </c>
    </row>
    <row r="2" spans="1:22" ht="15.75" customHeight="1">
      <c r="A2" s="943" t="e">
        <f>CONCATENATE("評価項目",INDEX(発注者入力シート!$B$46:$G$47,MATCH(発注者入力シート!O6,発注者入力シート!$C$46:$C$47,0),5),"-",INDEX(発注者入力シート!$B$46:$G$47,MATCH(発注者入力シート!O6,発注者入力シート!$C$46:$C$47,0),6))</f>
        <v>#N/A</v>
      </c>
      <c r="B2" s="943"/>
      <c r="C2" s="943"/>
      <c r="D2" s="943"/>
      <c r="E2" s="943"/>
      <c r="U2" s="3" t="s">
        <v>430</v>
      </c>
    </row>
    <row r="3" spans="1:22" ht="15.75" customHeight="1">
      <c r="U3" s="107"/>
      <c r="V3" s="3" t="s">
        <v>441</v>
      </c>
    </row>
    <row r="4" spans="1:22" ht="15.75" customHeight="1">
      <c r="A4" s="1206" t="s">
        <v>398</v>
      </c>
      <c r="B4" s="1206"/>
      <c r="C4" s="1206"/>
      <c r="D4" s="1206"/>
      <c r="E4" s="1206"/>
      <c r="F4" s="1206"/>
      <c r="G4" s="1206"/>
      <c r="H4" s="1206"/>
      <c r="I4" s="1206"/>
      <c r="J4" s="1206"/>
      <c r="K4" s="1206"/>
      <c r="L4" s="1206"/>
      <c r="M4" s="1206"/>
      <c r="N4" s="1206"/>
      <c r="O4" s="1206"/>
      <c r="P4" s="1206"/>
      <c r="Q4" s="1206"/>
      <c r="R4" s="1206"/>
      <c r="S4" s="1206"/>
      <c r="T4" s="142"/>
      <c r="U4" s="102"/>
      <c r="V4" s="3" t="s">
        <v>547</v>
      </c>
    </row>
    <row r="5" spans="1:22" ht="15.75" customHeight="1">
      <c r="A5" s="1206" t="s">
        <v>400</v>
      </c>
      <c r="B5" s="1206"/>
      <c r="C5" s="1206"/>
      <c r="D5" s="1206"/>
      <c r="E5" s="1206"/>
      <c r="F5" s="1206"/>
      <c r="G5" s="1206"/>
      <c r="H5" s="1206"/>
      <c r="I5" s="1206"/>
      <c r="J5" s="1206"/>
      <c r="K5" s="1206"/>
      <c r="L5" s="1206"/>
      <c r="M5" s="1206"/>
      <c r="N5" s="1206"/>
      <c r="O5" s="1206"/>
      <c r="P5" s="1206"/>
      <c r="Q5" s="1206"/>
      <c r="R5" s="1206"/>
      <c r="S5" s="1206"/>
      <c r="T5" s="142"/>
    </row>
    <row r="6" spans="1:22" ht="15.75" customHeight="1">
      <c r="A6" s="142"/>
      <c r="B6" s="142"/>
      <c r="C6" s="142"/>
      <c r="D6" s="142"/>
      <c r="E6" s="142"/>
      <c r="F6" s="142"/>
      <c r="G6" s="142"/>
      <c r="H6" s="142"/>
      <c r="I6" s="142"/>
      <c r="J6" s="142"/>
      <c r="K6" s="142"/>
      <c r="L6" s="142"/>
      <c r="M6" s="142"/>
      <c r="N6" s="142"/>
      <c r="O6" s="142"/>
      <c r="P6" s="142"/>
      <c r="Q6" s="142"/>
      <c r="R6" s="142"/>
      <c r="S6" s="142"/>
      <c r="T6" s="142"/>
      <c r="U6" s="3" t="s">
        <v>433</v>
      </c>
    </row>
    <row r="7" spans="1:22" ht="15.75" customHeight="1">
      <c r="D7" s="1203" t="s">
        <v>714</v>
      </c>
      <c r="E7" s="1203"/>
      <c r="F7" s="1202" t="str">
        <f>IF(企業入力シート!C5="","",企業入力シート!C5)</f>
        <v>○○共同企業体</v>
      </c>
      <c r="G7" s="1202"/>
      <c r="H7" s="1202"/>
      <c r="I7" s="1202"/>
      <c r="J7" s="1202"/>
      <c r="K7" s="1202"/>
      <c r="L7" s="1202"/>
      <c r="M7" s="1202"/>
      <c r="N7" s="1202"/>
      <c r="O7" s="1202"/>
      <c r="P7" s="1202"/>
      <c r="Q7" s="1202"/>
      <c r="R7" s="1202"/>
      <c r="S7" s="1202"/>
      <c r="T7" s="2"/>
      <c r="U7" s="104"/>
      <c r="V7" s="3" t="s">
        <v>434</v>
      </c>
    </row>
    <row r="8" spans="1:22" ht="15.75" customHeight="1">
      <c r="U8" s="105"/>
      <c r="V8" s="3" t="s">
        <v>432</v>
      </c>
    </row>
    <row r="9" spans="1:22" ht="15.75" customHeight="1"/>
    <row r="10" spans="1:22" ht="15.75" customHeight="1">
      <c r="A10" s="259" t="s">
        <v>127</v>
      </c>
      <c r="B10" s="2103" t="s">
        <v>1837</v>
      </c>
      <c r="C10" s="2103"/>
      <c r="D10" s="2103"/>
      <c r="E10" s="2103"/>
      <c r="F10" s="2103"/>
      <c r="G10" s="2103"/>
      <c r="H10" s="2103"/>
      <c r="I10" s="2103"/>
      <c r="J10" s="2103"/>
      <c r="K10" s="2103"/>
      <c r="L10" s="2103"/>
      <c r="M10" s="2103"/>
      <c r="N10" s="2103"/>
      <c r="O10" s="2103"/>
      <c r="P10" s="2103"/>
      <c r="Q10" s="2103"/>
      <c r="R10" s="2103"/>
      <c r="S10" s="2103"/>
      <c r="T10" s="161"/>
      <c r="U10" s="109" t="s">
        <v>435</v>
      </c>
    </row>
    <row r="11" spans="1:22" ht="15.75" customHeight="1">
      <c r="B11" s="2104"/>
      <c r="C11" s="2104"/>
      <c r="D11" s="2104"/>
      <c r="E11" s="2104"/>
      <c r="F11" s="2104"/>
      <c r="G11" s="2104"/>
      <c r="H11" s="2104"/>
      <c r="I11" s="2104"/>
      <c r="J11" s="2104"/>
      <c r="K11" s="2104"/>
      <c r="L11" s="2104"/>
      <c r="M11" s="2104"/>
      <c r="N11" s="2104"/>
      <c r="O11" s="2104"/>
      <c r="P11" s="2104"/>
      <c r="Q11" s="2104"/>
      <c r="R11" s="2104"/>
      <c r="S11" s="2104"/>
      <c r="T11" s="161"/>
      <c r="U11" s="109" t="s">
        <v>436</v>
      </c>
    </row>
    <row r="12" spans="1:22" ht="15.75" customHeight="1">
      <c r="A12" s="1245" t="s">
        <v>16</v>
      </c>
      <c r="B12" s="1246"/>
      <c r="C12" s="1246"/>
      <c r="D12" s="1246"/>
      <c r="E12" s="1246"/>
      <c r="F12" s="2105" t="s">
        <v>224</v>
      </c>
      <c r="G12" s="2106"/>
      <c r="H12" s="2106"/>
      <c r="I12" s="2106"/>
      <c r="J12" s="2106"/>
      <c r="K12" s="2106"/>
      <c r="L12" s="2106"/>
      <c r="M12" s="2106"/>
      <c r="N12" s="2106"/>
      <c r="O12" s="2106"/>
      <c r="P12" s="2106"/>
      <c r="Q12" s="2106"/>
      <c r="R12" s="2106"/>
      <c r="S12" s="2107"/>
      <c r="T12" s="108"/>
      <c r="U12" s="109" t="s">
        <v>961</v>
      </c>
    </row>
    <row r="13" spans="1:22" ht="15.75" customHeight="1">
      <c r="A13" s="1251"/>
      <c r="B13" s="936"/>
      <c r="C13" s="936"/>
      <c r="D13" s="936"/>
      <c r="E13" s="936"/>
      <c r="F13" s="2108"/>
      <c r="G13" s="2109"/>
      <c r="H13" s="2109"/>
      <c r="I13" s="2109"/>
      <c r="J13" s="2109"/>
      <c r="K13" s="2109"/>
      <c r="L13" s="2109"/>
      <c r="M13" s="2109"/>
      <c r="N13" s="2109"/>
      <c r="O13" s="2109"/>
      <c r="P13" s="2109"/>
      <c r="Q13" s="2109"/>
      <c r="R13" s="2109"/>
      <c r="S13" s="2110"/>
      <c r="T13" s="108"/>
    </row>
    <row r="14" spans="1:22" ht="15.75" customHeight="1">
      <c r="A14" s="1445" t="s">
        <v>167</v>
      </c>
      <c r="B14" s="1445"/>
      <c r="C14" s="1445"/>
      <c r="D14" s="1445"/>
      <c r="E14" s="1445"/>
      <c r="F14" s="2111" t="str">
        <f>INDEX(発注者入力シート!$AX$3:$BC$31,MATCH(発注者入力シート!$AY$2,発注者入力シート!$AZ$3:$AZ$31,0),4)</f>
        <v>電気工事、維持修繕工事</v>
      </c>
      <c r="G14" s="2111"/>
      <c r="H14" s="2111"/>
      <c r="I14" s="2111"/>
      <c r="J14" s="2111"/>
      <c r="K14" s="2111"/>
      <c r="L14" s="2111"/>
      <c r="M14" s="2111"/>
      <c r="N14" s="2111"/>
      <c r="O14" s="2111"/>
      <c r="P14" s="2111"/>
      <c r="Q14" s="2111"/>
      <c r="R14" s="2111"/>
      <c r="S14" s="2111"/>
      <c r="T14" s="81"/>
    </row>
    <row r="15" spans="1:22" ht="15.75" customHeight="1">
      <c r="A15" s="1445" t="s">
        <v>232</v>
      </c>
      <c r="B15" s="1445"/>
      <c r="C15" s="1445"/>
      <c r="D15" s="1445"/>
      <c r="E15" s="1445"/>
      <c r="F15" s="2111" t="str">
        <f>INDEX(発注者入力シート!$AX$3:$BC$31,MATCH(発注者入力シート!$AY$2,発注者入力シート!$AZ$3:$AZ$31,0),5)</f>
        <v>電気工事</v>
      </c>
      <c r="G15" s="2111"/>
      <c r="H15" s="2111"/>
      <c r="I15" s="2111"/>
      <c r="J15" s="2111"/>
      <c r="K15" s="2111"/>
      <c r="L15" s="2111"/>
      <c r="M15" s="2111"/>
      <c r="N15" s="2111"/>
      <c r="O15" s="2111"/>
      <c r="P15" s="2111"/>
      <c r="Q15" s="2111"/>
      <c r="R15" s="2111"/>
      <c r="S15" s="2111"/>
      <c r="T15" s="81"/>
    </row>
    <row r="16" spans="1:22" ht="15.75" customHeight="1">
      <c r="T16" s="81"/>
    </row>
    <row r="17" spans="1:27" ht="15.75" customHeight="1">
      <c r="A17" s="1270" t="s">
        <v>1007</v>
      </c>
      <c r="B17" s="1302"/>
      <c r="C17" s="1302"/>
      <c r="D17" s="1302"/>
      <c r="E17" s="1271"/>
      <c r="F17" s="1270" t="s">
        <v>1008</v>
      </c>
      <c r="G17" s="1302"/>
      <c r="H17" s="1302"/>
      <c r="I17" s="1302"/>
      <c r="J17" s="1302"/>
      <c r="K17" s="1302"/>
      <c r="L17" s="1302"/>
      <c r="M17" s="1228" t="s">
        <v>1009</v>
      </c>
      <c r="N17" s="1228"/>
      <c r="O17" s="1228"/>
      <c r="P17" s="1228"/>
      <c r="Q17" s="1228"/>
      <c r="R17" s="1228"/>
      <c r="S17" s="1228"/>
      <c r="T17" s="81"/>
    </row>
    <row r="18" spans="1:27" ht="15.75" customHeight="1">
      <c r="A18" s="1245" t="s">
        <v>31</v>
      </c>
      <c r="B18" s="1246"/>
      <c r="C18" s="1246"/>
      <c r="D18" s="1246"/>
      <c r="E18" s="1247"/>
      <c r="F18" s="1207"/>
      <c r="G18" s="1208"/>
      <c r="H18" s="1208"/>
      <c r="I18" s="1208"/>
      <c r="J18" s="1208"/>
      <c r="K18" s="1208"/>
      <c r="L18" s="1209"/>
      <c r="M18" s="1207"/>
      <c r="N18" s="1208"/>
      <c r="O18" s="1208"/>
      <c r="P18" s="1208"/>
      <c r="Q18" s="1208"/>
      <c r="R18" s="1208"/>
      <c r="S18" s="1209"/>
      <c r="T18" s="196"/>
    </row>
    <row r="19" spans="1:27" ht="15.75" customHeight="1">
      <c r="A19" s="1251"/>
      <c r="B19" s="936"/>
      <c r="C19" s="936"/>
      <c r="D19" s="936"/>
      <c r="E19" s="1252"/>
      <c r="F19" s="1210"/>
      <c r="G19" s="1211"/>
      <c r="H19" s="1211"/>
      <c r="I19" s="1211"/>
      <c r="J19" s="1211"/>
      <c r="K19" s="1211"/>
      <c r="L19" s="1212"/>
      <c r="M19" s="1210"/>
      <c r="N19" s="1211"/>
      <c r="O19" s="1211"/>
      <c r="P19" s="1211"/>
      <c r="Q19" s="1211"/>
      <c r="R19" s="1211"/>
      <c r="S19" s="1212"/>
      <c r="T19" s="196"/>
    </row>
    <row r="20" spans="1:27" ht="15.75" customHeight="1">
      <c r="A20" s="1251"/>
      <c r="B20" s="936"/>
      <c r="C20" s="936"/>
      <c r="D20" s="936"/>
      <c r="E20" s="1252"/>
      <c r="F20" s="1210"/>
      <c r="G20" s="1211"/>
      <c r="H20" s="1211"/>
      <c r="I20" s="1211"/>
      <c r="J20" s="1211"/>
      <c r="K20" s="1211"/>
      <c r="L20" s="1212"/>
      <c r="M20" s="1210"/>
      <c r="N20" s="1211"/>
      <c r="O20" s="1211"/>
      <c r="P20" s="1211"/>
      <c r="Q20" s="1211"/>
      <c r="R20" s="1211"/>
      <c r="S20" s="1212"/>
      <c r="T20" s="196"/>
    </row>
    <row r="21" spans="1:27" ht="15.75" customHeight="1">
      <c r="A21" s="1248"/>
      <c r="B21" s="1249"/>
      <c r="C21" s="1249"/>
      <c r="D21" s="1249"/>
      <c r="E21" s="1250"/>
      <c r="F21" s="1213"/>
      <c r="G21" s="1214"/>
      <c r="H21" s="1214"/>
      <c r="I21" s="1214"/>
      <c r="J21" s="1214"/>
      <c r="K21" s="1214"/>
      <c r="L21" s="1215"/>
      <c r="M21" s="1213"/>
      <c r="N21" s="1214"/>
      <c r="O21" s="1214"/>
      <c r="P21" s="1214"/>
      <c r="Q21" s="1214"/>
      <c r="R21" s="1214"/>
      <c r="S21" s="1215"/>
      <c r="T21" s="196"/>
    </row>
    <row r="22" spans="1:27" ht="19.5" customHeight="1">
      <c r="A22" s="1248" t="s">
        <v>1503</v>
      </c>
      <c r="B22" s="1249"/>
      <c r="C22" s="1249"/>
      <c r="D22" s="1249"/>
      <c r="E22" s="1249"/>
      <c r="F22" s="1229"/>
      <c r="G22" s="1227"/>
      <c r="H22" s="1227"/>
      <c r="I22" s="1227"/>
      <c r="J22" s="1227"/>
      <c r="K22" s="1227"/>
      <c r="L22" s="1426"/>
      <c r="M22" s="1229"/>
      <c r="N22" s="1227"/>
      <c r="O22" s="1227"/>
      <c r="P22" s="1227"/>
      <c r="Q22" s="1227"/>
      <c r="R22" s="1227"/>
      <c r="S22" s="1426"/>
      <c r="T22" s="109"/>
      <c r="U22" s="109"/>
    </row>
    <row r="23" spans="1:27" ht="19.5" customHeight="1">
      <c r="A23" s="1270" t="s">
        <v>25</v>
      </c>
      <c r="B23" s="1302"/>
      <c r="C23" s="1302"/>
      <c r="D23" s="1302"/>
      <c r="E23" s="1302"/>
      <c r="F23" s="1404"/>
      <c r="G23" s="1405"/>
      <c r="H23" s="1405"/>
      <c r="I23" s="1405"/>
      <c r="J23" s="1405"/>
      <c r="K23" s="1405"/>
      <c r="L23" s="1406"/>
      <c r="M23" s="1404"/>
      <c r="N23" s="1405"/>
      <c r="O23" s="1405"/>
      <c r="P23" s="1405"/>
      <c r="Q23" s="1405"/>
      <c r="R23" s="1405"/>
      <c r="S23" s="1406"/>
      <c r="T23" s="3" t="s">
        <v>1445</v>
      </c>
      <c r="U23" s="3" t="s">
        <v>1438</v>
      </c>
    </row>
    <row r="24" spans="1:27" ht="19.5" customHeight="1">
      <c r="A24" s="1434" t="s">
        <v>167</v>
      </c>
      <c r="B24" s="1435"/>
      <c r="C24" s="1435"/>
      <c r="D24" s="1435"/>
      <c r="E24" s="1435"/>
      <c r="F24" s="1622"/>
      <c r="G24" s="1623"/>
      <c r="H24" s="1623"/>
      <c r="I24" s="1623"/>
      <c r="J24" s="1623"/>
      <c r="K24" s="1623"/>
      <c r="L24" s="1624"/>
      <c r="M24" s="1622"/>
      <c r="N24" s="1623"/>
      <c r="O24" s="1623"/>
      <c r="P24" s="1623"/>
      <c r="Q24" s="1623"/>
      <c r="R24" s="1623"/>
      <c r="S24" s="1624"/>
      <c r="T24" s="161"/>
    </row>
    <row r="25" spans="1:27" ht="19.5" customHeight="1">
      <c r="A25" s="1398" t="s">
        <v>232</v>
      </c>
      <c r="B25" s="1399"/>
      <c r="C25" s="1399"/>
      <c r="D25" s="1399"/>
      <c r="E25" s="1400"/>
      <c r="F25" s="1622"/>
      <c r="G25" s="1623"/>
      <c r="H25" s="1623"/>
      <c r="I25" s="1623"/>
      <c r="J25" s="1623"/>
      <c r="K25" s="1623"/>
      <c r="L25" s="1624"/>
      <c r="M25" s="1622"/>
      <c r="N25" s="1623"/>
      <c r="O25" s="1623"/>
      <c r="P25" s="1623"/>
      <c r="Q25" s="1623"/>
      <c r="R25" s="1623"/>
      <c r="S25" s="1624"/>
      <c r="T25" s="161"/>
    </row>
    <row r="26" spans="1:27" ht="15.75" customHeight="1">
      <c r="A26" s="1251" t="s">
        <v>32</v>
      </c>
      <c r="B26" s="936"/>
      <c r="C26" s="936"/>
      <c r="D26" s="936"/>
      <c r="E26" s="936"/>
      <c r="F26" s="1393"/>
      <c r="G26" s="1394"/>
      <c r="H26" s="1394"/>
      <c r="I26" s="1394"/>
      <c r="J26" s="1394"/>
      <c r="K26" s="1394"/>
      <c r="L26" s="1394"/>
      <c r="M26" s="1393"/>
      <c r="N26" s="1394"/>
      <c r="O26" s="1394"/>
      <c r="P26" s="1394"/>
      <c r="Q26" s="1394"/>
      <c r="R26" s="1394"/>
      <c r="S26" s="1418"/>
      <c r="T26" s="161"/>
    </row>
    <row r="27" spans="1:27" ht="15.75" customHeight="1">
      <c r="A27" s="1251"/>
      <c r="B27" s="936"/>
      <c r="C27" s="936"/>
      <c r="D27" s="936"/>
      <c r="E27" s="936"/>
      <c r="F27" s="1393"/>
      <c r="G27" s="1394"/>
      <c r="H27" s="1394"/>
      <c r="I27" s="1394"/>
      <c r="J27" s="1394"/>
      <c r="K27" s="1394"/>
      <c r="L27" s="1394"/>
      <c r="M27" s="1393"/>
      <c r="N27" s="1394"/>
      <c r="O27" s="1394"/>
      <c r="P27" s="1394"/>
      <c r="Q27" s="1394"/>
      <c r="R27" s="1394"/>
      <c r="S27" s="1418"/>
      <c r="T27" s="161"/>
      <c r="U27" s="427" t="s">
        <v>1276</v>
      </c>
    </row>
    <row r="28" spans="1:27" ht="19.5" customHeight="1">
      <c r="A28" s="1217" t="s">
        <v>1099</v>
      </c>
      <c r="B28" s="1682"/>
      <c r="C28" s="1682"/>
      <c r="D28" s="1682"/>
      <c r="E28" s="1218"/>
      <c r="F28" s="2112"/>
      <c r="G28" s="2113"/>
      <c r="H28" s="2113"/>
      <c r="I28" s="2113"/>
      <c r="J28" s="2113"/>
      <c r="K28" s="2113"/>
      <c r="L28" s="386" t="s">
        <v>181</v>
      </c>
      <c r="M28" s="2112"/>
      <c r="N28" s="2113"/>
      <c r="O28" s="2113"/>
      <c r="P28" s="2113"/>
      <c r="Q28" s="2113"/>
      <c r="R28" s="2113"/>
      <c r="S28" s="386" t="s">
        <v>181</v>
      </c>
      <c r="T28" s="81"/>
      <c r="U28" s="3" t="s">
        <v>1277</v>
      </c>
    </row>
    <row r="29" spans="1:27" ht="19.5" customHeight="1">
      <c r="A29" s="1245" t="s">
        <v>1283</v>
      </c>
      <c r="B29" s="1246"/>
      <c r="C29" s="1246"/>
      <c r="D29" s="1246"/>
      <c r="E29" s="148" t="s">
        <v>286</v>
      </c>
      <c r="F29" s="784"/>
      <c r="G29" s="159"/>
      <c r="H29" s="149" t="s">
        <v>537</v>
      </c>
      <c r="I29" s="159"/>
      <c r="J29" s="149" t="s">
        <v>540</v>
      </c>
      <c r="K29" s="159"/>
      <c r="L29" s="150" t="s">
        <v>538</v>
      </c>
      <c r="M29" s="784"/>
      <c r="N29" s="159"/>
      <c r="O29" s="149" t="s">
        <v>537</v>
      </c>
      <c r="P29" s="159"/>
      <c r="Q29" s="149" t="s">
        <v>540</v>
      </c>
      <c r="R29" s="159"/>
      <c r="S29" s="150" t="s">
        <v>538</v>
      </c>
      <c r="T29" s="198"/>
      <c r="U29" s="428">
        <v>46113</v>
      </c>
      <c r="V29" s="429" t="s">
        <v>1278</v>
      </c>
      <c r="AA29" s="155" t="s">
        <v>536</v>
      </c>
    </row>
    <row r="30" spans="1:27" ht="19.5" customHeight="1">
      <c r="A30" s="1248"/>
      <c r="B30" s="1249"/>
      <c r="C30" s="1249"/>
      <c r="D30" s="1249"/>
      <c r="E30" s="151" t="s">
        <v>287</v>
      </c>
      <c r="F30" s="785"/>
      <c r="G30" s="160"/>
      <c r="H30" s="152" t="s">
        <v>537</v>
      </c>
      <c r="I30" s="160"/>
      <c r="J30" s="152" t="s">
        <v>541</v>
      </c>
      <c r="K30" s="160"/>
      <c r="L30" s="153" t="s">
        <v>538</v>
      </c>
      <c r="M30" s="785"/>
      <c r="N30" s="160"/>
      <c r="O30" s="152" t="s">
        <v>537</v>
      </c>
      <c r="P30" s="160"/>
      <c r="Q30" s="152" t="s">
        <v>541</v>
      </c>
      <c r="R30" s="160"/>
      <c r="S30" s="153" t="s">
        <v>538</v>
      </c>
      <c r="T30" s="198"/>
      <c r="U30" s="3" t="s">
        <v>1279</v>
      </c>
      <c r="AA30" s="155" t="s">
        <v>1436</v>
      </c>
    </row>
    <row r="31" spans="1:27" ht="19.5" customHeight="1">
      <c r="A31" s="1245" t="s">
        <v>33</v>
      </c>
      <c r="B31" s="1246"/>
      <c r="C31" s="1246"/>
      <c r="D31" s="1246"/>
      <c r="E31" s="1247"/>
      <c r="F31" s="1598"/>
      <c r="G31" s="1599"/>
      <c r="H31" s="1599"/>
      <c r="I31" s="1599"/>
      <c r="J31" s="1599"/>
      <c r="K31" s="1599"/>
      <c r="L31" s="1600"/>
      <c r="M31" s="1598"/>
      <c r="N31" s="1599"/>
      <c r="O31" s="1599"/>
      <c r="P31" s="1599"/>
      <c r="Q31" s="1599"/>
      <c r="R31" s="1599"/>
      <c r="S31" s="1600"/>
      <c r="T31" s="198"/>
      <c r="U31" s="430">
        <f>U29</f>
        <v>46113</v>
      </c>
    </row>
    <row r="32" spans="1:27" ht="19.5" customHeight="1">
      <c r="A32" s="1407" t="s">
        <v>794</v>
      </c>
      <c r="B32" s="1408"/>
      <c r="C32" s="1408"/>
      <c r="D32" s="1408"/>
      <c r="E32" s="1409"/>
      <c r="F32" s="1598"/>
      <c r="G32" s="1599"/>
      <c r="H32" s="1599"/>
      <c r="I32" s="1599"/>
      <c r="J32" s="1599"/>
      <c r="K32" s="1599"/>
      <c r="L32" s="1600"/>
      <c r="M32" s="1598"/>
      <c r="N32" s="1599"/>
      <c r="O32" s="1599"/>
      <c r="P32" s="1599"/>
      <c r="Q32" s="1599"/>
      <c r="R32" s="1599"/>
      <c r="S32" s="1600"/>
      <c r="T32" s="198"/>
    </row>
    <row r="33" spans="1:20" ht="31.5" customHeight="1">
      <c r="A33" s="1270" t="s">
        <v>28</v>
      </c>
      <c r="B33" s="1302"/>
      <c r="C33" s="1302"/>
      <c r="D33" s="1302"/>
      <c r="E33" s="1302"/>
      <c r="F33" s="1380"/>
      <c r="G33" s="1381"/>
      <c r="H33" s="1381"/>
      <c r="I33" s="1381"/>
      <c r="J33" s="1381"/>
      <c r="K33" s="1381"/>
      <c r="L33" s="386" t="s">
        <v>180</v>
      </c>
      <c r="M33" s="1380"/>
      <c r="N33" s="1381"/>
      <c r="O33" s="1381"/>
      <c r="P33" s="1381"/>
      <c r="Q33" s="1381"/>
      <c r="R33" s="1381"/>
      <c r="S33" s="386" t="s">
        <v>180</v>
      </c>
      <c r="T33" s="199"/>
    </row>
    <row r="34" spans="1:20">
      <c r="A34" s="81"/>
      <c r="B34" s="162"/>
      <c r="C34" s="162"/>
      <c r="D34" s="162"/>
      <c r="E34" s="162"/>
      <c r="F34" s="162"/>
      <c r="G34" s="162"/>
      <c r="H34" s="162"/>
      <c r="I34" s="162"/>
      <c r="J34" s="162"/>
      <c r="K34" s="162"/>
      <c r="L34" s="162"/>
      <c r="M34" s="162"/>
      <c r="N34" s="162"/>
      <c r="O34" s="162"/>
      <c r="P34" s="162"/>
      <c r="Q34" s="162"/>
      <c r="R34" s="162"/>
      <c r="S34" s="162"/>
      <c r="T34" s="199"/>
    </row>
    <row r="35" spans="1:20" s="155" customFormat="1" ht="13.5" customHeight="1">
      <c r="A35" s="154" t="s">
        <v>1100</v>
      </c>
      <c r="B35" s="1506" t="s">
        <v>1459</v>
      </c>
      <c r="C35" s="1506"/>
      <c r="D35" s="1506"/>
      <c r="E35" s="1506"/>
      <c r="F35" s="1506"/>
      <c r="G35" s="1506"/>
      <c r="H35" s="1506"/>
      <c r="I35" s="1506"/>
      <c r="J35" s="1506"/>
      <c r="K35" s="1506"/>
      <c r="L35" s="1506"/>
      <c r="M35" s="1506"/>
      <c r="N35" s="1506"/>
      <c r="O35" s="1506"/>
      <c r="P35" s="1506"/>
      <c r="Q35" s="1506"/>
      <c r="R35" s="1506"/>
      <c r="S35" s="1506"/>
      <c r="T35" s="165"/>
    </row>
    <row r="36" spans="1:20" s="155" customFormat="1">
      <c r="B36" s="259" t="s">
        <v>1101</v>
      </c>
      <c r="C36" s="1427" t="s">
        <v>1526</v>
      </c>
      <c r="D36" s="1427"/>
      <c r="E36" s="1427"/>
      <c r="F36" s="1427"/>
      <c r="G36" s="1427"/>
      <c r="H36" s="1427"/>
      <c r="I36" s="1427"/>
      <c r="J36" s="1427"/>
      <c r="K36" s="1427"/>
      <c r="L36" s="1427"/>
      <c r="M36" s="1427"/>
      <c r="N36" s="1427"/>
      <c r="O36" s="1427"/>
      <c r="P36" s="1427"/>
      <c r="Q36" s="1427"/>
      <c r="R36" s="1427"/>
      <c r="S36" s="1427"/>
      <c r="T36" s="389"/>
    </row>
    <row r="37" spans="1:20" s="155" customFormat="1" ht="13.5" customHeight="1">
      <c r="B37" s="259" t="s">
        <v>1102</v>
      </c>
      <c r="C37" s="1224" t="s">
        <v>1019</v>
      </c>
      <c r="D37" s="1224"/>
      <c r="E37" s="1224"/>
      <c r="F37" s="1224"/>
      <c r="G37" s="1224"/>
      <c r="H37" s="1224"/>
      <c r="I37" s="1224"/>
      <c r="J37" s="1224"/>
      <c r="K37" s="1224"/>
      <c r="L37" s="1224"/>
      <c r="M37" s="1224"/>
      <c r="N37" s="1224"/>
      <c r="O37" s="1224"/>
      <c r="P37" s="1224"/>
      <c r="Q37" s="1224"/>
      <c r="R37" s="1224"/>
      <c r="S37" s="1224"/>
      <c r="T37" s="390"/>
    </row>
    <row r="38" spans="1:20" s="155" customFormat="1">
      <c r="B38" s="259"/>
      <c r="C38" s="1224"/>
      <c r="D38" s="1224"/>
      <c r="E38" s="1224"/>
      <c r="F38" s="1224"/>
      <c r="G38" s="1224"/>
      <c r="H38" s="1224"/>
      <c r="I38" s="1224"/>
      <c r="J38" s="1224"/>
      <c r="K38" s="1224"/>
      <c r="L38" s="1224"/>
      <c r="M38" s="1224"/>
      <c r="N38" s="1224"/>
      <c r="O38" s="1224"/>
      <c r="P38" s="1224"/>
      <c r="Q38" s="1224"/>
      <c r="R38" s="1224"/>
      <c r="S38" s="1224"/>
      <c r="T38" s="390"/>
    </row>
    <row r="39" spans="1:20" s="155" customFormat="1" ht="13.5" customHeight="1">
      <c r="B39" s="259"/>
      <c r="C39" s="1224"/>
      <c r="D39" s="1224"/>
      <c r="E39" s="1224"/>
      <c r="F39" s="1224"/>
      <c r="G39" s="1224"/>
      <c r="H39" s="1224"/>
      <c r="I39" s="1224"/>
      <c r="J39" s="1224"/>
      <c r="K39" s="1224"/>
      <c r="L39" s="1224"/>
      <c r="M39" s="1224"/>
      <c r="N39" s="1224"/>
      <c r="O39" s="1224"/>
      <c r="P39" s="1224"/>
      <c r="Q39" s="1224"/>
      <c r="R39" s="1224"/>
      <c r="S39" s="1224"/>
      <c r="T39" s="390"/>
    </row>
    <row r="40" spans="1:20" s="155" customFormat="1" ht="13.5" customHeight="1">
      <c r="B40" s="259" t="s">
        <v>1103</v>
      </c>
      <c r="C40" s="1224" t="s">
        <v>1104</v>
      </c>
      <c r="D40" s="1224"/>
      <c r="E40" s="1224"/>
      <c r="F40" s="1224"/>
      <c r="G40" s="1224"/>
      <c r="H40" s="1224"/>
      <c r="I40" s="1224"/>
      <c r="J40" s="1224"/>
      <c r="K40" s="1224"/>
      <c r="L40" s="1224"/>
      <c r="M40" s="1224"/>
      <c r="N40" s="1224"/>
      <c r="O40" s="1224"/>
      <c r="P40" s="1224"/>
      <c r="Q40" s="1224"/>
      <c r="R40" s="1224"/>
      <c r="S40" s="1224"/>
      <c r="T40" s="390"/>
    </row>
    <row r="41" spans="1:20" s="155" customFormat="1" ht="13.5" customHeight="1">
      <c r="B41" s="259" t="s">
        <v>1105</v>
      </c>
      <c r="C41" s="1427" t="s">
        <v>1446</v>
      </c>
      <c r="D41" s="1427"/>
      <c r="E41" s="1427"/>
      <c r="F41" s="1427"/>
      <c r="G41" s="1427"/>
      <c r="H41" s="1427"/>
      <c r="I41" s="1427"/>
      <c r="J41" s="1427"/>
      <c r="K41" s="1427"/>
      <c r="L41" s="1427"/>
      <c r="M41" s="1427"/>
      <c r="N41" s="1427"/>
      <c r="O41" s="1427"/>
      <c r="P41" s="1427"/>
      <c r="Q41" s="1427"/>
      <c r="R41" s="1427"/>
      <c r="S41" s="1427"/>
    </row>
    <row r="42" spans="1:20" s="155" customFormat="1">
      <c r="B42" s="259" t="s">
        <v>1106</v>
      </c>
      <c r="C42" s="1427" t="s">
        <v>1025</v>
      </c>
      <c r="D42" s="1427"/>
      <c r="E42" s="1427"/>
      <c r="F42" s="1427"/>
      <c r="G42" s="1427"/>
      <c r="H42" s="1427"/>
      <c r="I42" s="1427"/>
      <c r="J42" s="1427"/>
      <c r="K42" s="1427"/>
      <c r="L42" s="1427"/>
      <c r="M42" s="1427"/>
      <c r="N42" s="1427"/>
      <c r="O42" s="1427"/>
      <c r="P42" s="1427"/>
      <c r="Q42" s="1427"/>
      <c r="R42" s="1427"/>
      <c r="S42" s="1427"/>
      <c r="T42" s="157"/>
    </row>
    <row r="43" spans="1:20" s="155" customFormat="1">
      <c r="B43" s="259" t="s">
        <v>1107</v>
      </c>
      <c r="C43" s="1224" t="s">
        <v>1027</v>
      </c>
      <c r="D43" s="1224"/>
      <c r="E43" s="1224"/>
      <c r="F43" s="1224"/>
      <c r="G43" s="1224"/>
      <c r="H43" s="1224"/>
      <c r="I43" s="1224"/>
      <c r="J43" s="1224"/>
      <c r="K43" s="1224"/>
      <c r="L43" s="1224"/>
      <c r="M43" s="1224"/>
      <c r="N43" s="1224"/>
      <c r="O43" s="1224"/>
      <c r="P43" s="1224"/>
      <c r="Q43" s="1224"/>
      <c r="R43" s="1224"/>
      <c r="S43" s="1224"/>
      <c r="T43" s="165"/>
    </row>
    <row r="44" spans="1:20" s="155" customFormat="1">
      <c r="B44" s="259"/>
      <c r="C44" s="1224"/>
      <c r="D44" s="1224"/>
      <c r="E44" s="1224"/>
      <c r="F44" s="1224"/>
      <c r="G44" s="1224"/>
      <c r="H44" s="1224"/>
      <c r="I44" s="1224"/>
      <c r="J44" s="1224"/>
      <c r="K44" s="1224"/>
      <c r="L44" s="1224"/>
      <c r="M44" s="1224"/>
      <c r="N44" s="1224"/>
      <c r="O44" s="1224"/>
      <c r="P44" s="1224"/>
      <c r="Q44" s="1224"/>
      <c r="R44" s="1224"/>
      <c r="S44" s="1224"/>
      <c r="T44" s="165"/>
    </row>
    <row r="45" spans="1:20">
      <c r="A45" s="155"/>
      <c r="B45" s="259"/>
      <c r="C45" s="1224"/>
      <c r="D45" s="1224"/>
      <c r="E45" s="1224"/>
      <c r="F45" s="1224"/>
      <c r="G45" s="1224"/>
      <c r="H45" s="1224"/>
      <c r="I45" s="1224"/>
      <c r="J45" s="1224"/>
      <c r="K45" s="1224"/>
      <c r="L45" s="1224"/>
      <c r="M45" s="1224"/>
      <c r="N45" s="1224"/>
      <c r="O45" s="1224"/>
      <c r="P45" s="1224"/>
      <c r="Q45" s="1224"/>
      <c r="R45" s="1224"/>
      <c r="S45" s="1224"/>
      <c r="T45" s="165"/>
    </row>
    <row r="46" spans="1:20">
      <c r="A46" s="155"/>
      <c r="B46" s="259" t="s">
        <v>1108</v>
      </c>
      <c r="C46" s="1224" t="s">
        <v>1029</v>
      </c>
      <c r="D46" s="1224"/>
      <c r="E46" s="1224"/>
      <c r="F46" s="1224"/>
      <c r="G46" s="1224"/>
      <c r="H46" s="1224"/>
      <c r="I46" s="1224"/>
      <c r="J46" s="1224"/>
      <c r="K46" s="1224"/>
      <c r="L46" s="1224"/>
      <c r="M46" s="1224"/>
      <c r="N46" s="1224"/>
      <c r="O46" s="1224"/>
      <c r="P46" s="1224"/>
      <c r="Q46" s="1224"/>
      <c r="R46" s="1224"/>
      <c r="S46" s="1224"/>
      <c r="T46" s="165"/>
    </row>
    <row r="47" spans="1:20">
      <c r="A47" s="155"/>
      <c r="B47" s="259"/>
      <c r="C47" s="1224"/>
      <c r="D47" s="1224"/>
      <c r="E47" s="1224"/>
      <c r="F47" s="1224"/>
      <c r="G47" s="1224"/>
      <c r="H47" s="1224"/>
      <c r="I47" s="1224"/>
      <c r="J47" s="1224"/>
      <c r="K47" s="1224"/>
      <c r="L47" s="1224"/>
      <c r="M47" s="1224"/>
      <c r="N47" s="1224"/>
      <c r="O47" s="1224"/>
      <c r="P47" s="1224"/>
      <c r="Q47" s="1224"/>
      <c r="R47" s="1224"/>
      <c r="S47" s="1224"/>
      <c r="T47" s="165"/>
    </row>
    <row r="48" spans="1:20">
      <c r="A48" s="155"/>
      <c r="B48" s="259"/>
      <c r="C48" s="1224"/>
      <c r="D48" s="1224"/>
      <c r="E48" s="1224"/>
      <c r="F48" s="1224"/>
      <c r="G48" s="1224"/>
      <c r="H48" s="1224"/>
      <c r="I48" s="1224"/>
      <c r="J48" s="1224"/>
      <c r="K48" s="1224"/>
      <c r="L48" s="1224"/>
      <c r="M48" s="1224"/>
      <c r="N48" s="1224"/>
      <c r="O48" s="1224"/>
      <c r="P48" s="1224"/>
      <c r="Q48" s="1224"/>
      <c r="R48" s="1224"/>
      <c r="S48" s="1224"/>
      <c r="T48" s="165"/>
    </row>
    <row r="49" spans="1:20">
      <c r="A49" s="155"/>
      <c r="B49" s="259"/>
      <c r="C49" s="1224"/>
      <c r="D49" s="1224"/>
      <c r="E49" s="1224"/>
      <c r="F49" s="1224"/>
      <c r="G49" s="1224"/>
      <c r="H49" s="1224"/>
      <c r="I49" s="1224"/>
      <c r="J49" s="1224"/>
      <c r="K49" s="1224"/>
      <c r="L49" s="1224"/>
      <c r="M49" s="1224"/>
      <c r="N49" s="1224"/>
      <c r="O49" s="1224"/>
      <c r="P49" s="1224"/>
      <c r="Q49" s="1224"/>
      <c r="R49" s="1224"/>
      <c r="S49" s="1224"/>
      <c r="T49" s="165"/>
    </row>
    <row r="50" spans="1:20">
      <c r="A50" s="155"/>
      <c r="B50" s="259" t="s">
        <v>1109</v>
      </c>
      <c r="C50" s="1427" t="s">
        <v>1110</v>
      </c>
      <c r="D50" s="1427"/>
      <c r="E50" s="1427"/>
      <c r="F50" s="1427"/>
      <c r="G50" s="1427"/>
      <c r="H50" s="1427"/>
      <c r="I50" s="1427"/>
      <c r="J50" s="1427"/>
      <c r="K50" s="1427"/>
      <c r="L50" s="1427"/>
      <c r="M50" s="1427"/>
      <c r="N50" s="1427"/>
      <c r="O50" s="1427"/>
      <c r="P50" s="1427"/>
      <c r="Q50" s="1427"/>
      <c r="R50" s="1427"/>
      <c r="S50" s="1427"/>
      <c r="T50" s="155"/>
    </row>
    <row r="51" spans="1:20">
      <c r="A51" s="155"/>
      <c r="B51" s="740" t="s">
        <v>1492</v>
      </c>
      <c r="C51" s="736" t="s">
        <v>1358</v>
      </c>
      <c r="D51" s="157"/>
      <c r="E51" s="157"/>
      <c r="F51" s="157"/>
      <c r="G51" s="157"/>
      <c r="H51" s="157"/>
      <c r="I51" s="157"/>
      <c r="J51" s="157"/>
      <c r="K51" s="157"/>
      <c r="L51" s="157"/>
      <c r="M51" s="157"/>
      <c r="N51" s="157"/>
      <c r="O51" s="157"/>
      <c r="P51" s="157"/>
      <c r="Q51" s="157"/>
      <c r="R51" s="157"/>
      <c r="S51" s="157"/>
      <c r="T51" s="157"/>
    </row>
    <row r="52" spans="1:20">
      <c r="A52" s="155"/>
      <c r="B52" s="740"/>
      <c r="C52" s="736"/>
      <c r="D52" s="157"/>
      <c r="E52" s="157"/>
      <c r="F52" s="157"/>
      <c r="G52" s="157"/>
      <c r="H52" s="157"/>
      <c r="I52" s="157"/>
      <c r="J52" s="157"/>
      <c r="K52" s="157"/>
      <c r="L52" s="157"/>
      <c r="M52" s="157"/>
      <c r="N52" s="157"/>
      <c r="O52" s="157"/>
      <c r="P52" s="157"/>
      <c r="Q52" s="157"/>
      <c r="R52" s="157"/>
      <c r="S52" s="157"/>
      <c r="T52" s="157"/>
    </row>
    <row r="53" spans="1:20" ht="15.75" customHeight="1">
      <c r="A53" s="155"/>
      <c r="B53" s="259"/>
      <c r="C53" s="157"/>
      <c r="D53" s="157"/>
      <c r="E53" s="157"/>
      <c r="F53" s="157"/>
      <c r="G53" s="157"/>
      <c r="H53" s="157"/>
      <c r="I53" s="157"/>
      <c r="J53" s="157"/>
      <c r="K53" s="157"/>
      <c r="L53" s="157"/>
      <c r="M53" s="157"/>
      <c r="N53" s="157"/>
      <c r="O53" s="157"/>
      <c r="P53" s="157"/>
      <c r="Q53" s="157"/>
      <c r="R53" s="157"/>
      <c r="S53" s="157"/>
      <c r="T53" s="157"/>
    </row>
    <row r="54" spans="1:20" ht="15.75" customHeight="1">
      <c r="A54" s="157" t="s">
        <v>1394</v>
      </c>
      <c r="C54" s="157"/>
      <c r="D54" s="157"/>
      <c r="E54" s="157"/>
      <c r="F54" s="157"/>
      <c r="G54" s="157"/>
      <c r="H54" s="157"/>
      <c r="I54" s="157"/>
      <c r="J54" s="157"/>
      <c r="K54" s="157"/>
      <c r="L54" s="157"/>
      <c r="M54" s="157"/>
      <c r="N54" s="157"/>
      <c r="O54" s="157"/>
      <c r="P54" s="157"/>
      <c r="Q54" s="157"/>
      <c r="R54" s="157"/>
      <c r="S54" s="157"/>
      <c r="T54" s="157"/>
    </row>
    <row r="55" spans="1:20" ht="15.75" customHeight="1">
      <c r="A55" s="1434" t="s">
        <v>272</v>
      </c>
      <c r="B55" s="1435"/>
      <c r="C55" s="1435"/>
      <c r="D55" s="1435"/>
      <c r="E55" s="1435"/>
      <c r="F55" s="1436"/>
      <c r="G55" s="1445" t="s">
        <v>1032</v>
      </c>
      <c r="H55" s="1445"/>
      <c r="I55" s="1445"/>
      <c r="J55" s="1445"/>
      <c r="K55" s="1445"/>
      <c r="L55" s="1445"/>
      <c r="M55" s="1445"/>
      <c r="N55" s="1445"/>
      <c r="O55" s="1445"/>
      <c r="P55" s="1245" t="s">
        <v>1033</v>
      </c>
      <c r="Q55" s="1246"/>
      <c r="R55" s="1246"/>
      <c r="S55" s="1247"/>
    </row>
    <row r="56" spans="1:20" ht="15.75" customHeight="1">
      <c r="A56" s="1437"/>
      <c r="B56" s="1438"/>
      <c r="C56" s="1438"/>
      <c r="D56" s="1438"/>
      <c r="E56" s="1438"/>
      <c r="F56" s="1439"/>
      <c r="G56" s="744" t="s">
        <v>1527</v>
      </c>
      <c r="H56" s="744" t="s">
        <v>1528</v>
      </c>
      <c r="I56" s="744" t="s">
        <v>1529</v>
      </c>
      <c r="J56" s="744" t="s">
        <v>382</v>
      </c>
      <c r="K56" s="744" t="s">
        <v>1530</v>
      </c>
      <c r="L56" s="744" t="s">
        <v>1531</v>
      </c>
      <c r="M56" s="744" t="s">
        <v>1532</v>
      </c>
      <c r="N56" s="744" t="s">
        <v>1533</v>
      </c>
      <c r="O56" s="744" t="s">
        <v>1534</v>
      </c>
      <c r="P56" s="1248"/>
      <c r="Q56" s="1249"/>
      <c r="R56" s="1249"/>
      <c r="S56" s="1250"/>
    </row>
    <row r="57" spans="1:20" ht="13.5" customHeight="1">
      <c r="A57" s="1619" t="s">
        <v>1042</v>
      </c>
      <c r="B57" s="1440" t="s">
        <v>157</v>
      </c>
      <c r="C57" s="1441"/>
      <c r="D57" s="1441"/>
      <c r="E57" s="1441"/>
      <c r="F57" s="1442"/>
      <c r="G57" s="744" t="s">
        <v>1509</v>
      </c>
      <c r="H57" s="744" t="s">
        <v>1535</v>
      </c>
      <c r="I57" s="744" t="s">
        <v>1536</v>
      </c>
      <c r="J57" s="744" t="s">
        <v>1535</v>
      </c>
      <c r="K57" s="744" t="s">
        <v>1509</v>
      </c>
      <c r="L57" s="744" t="s">
        <v>1536</v>
      </c>
      <c r="M57" s="744" t="s">
        <v>1536</v>
      </c>
      <c r="N57" s="744" t="s">
        <v>1509</v>
      </c>
      <c r="O57" s="744" t="s">
        <v>1536</v>
      </c>
      <c r="P57" s="1270"/>
      <c r="Q57" s="1302"/>
      <c r="R57" s="1302"/>
      <c r="S57" s="1271"/>
    </row>
    <row r="58" spans="1:20" ht="13.5" customHeight="1">
      <c r="A58" s="1620"/>
      <c r="B58" s="1440" t="s">
        <v>1493</v>
      </c>
      <c r="C58" s="1441"/>
      <c r="D58" s="1441"/>
      <c r="E58" s="1441"/>
      <c r="F58" s="1442"/>
      <c r="G58" s="744" t="s">
        <v>1509</v>
      </c>
      <c r="H58" s="744"/>
      <c r="I58" s="744"/>
      <c r="J58" s="744"/>
      <c r="K58" s="744"/>
      <c r="L58" s="744"/>
      <c r="M58" s="744"/>
      <c r="N58" s="744"/>
      <c r="O58" s="746"/>
      <c r="P58" s="2114" t="s">
        <v>1045</v>
      </c>
      <c r="Q58" s="2115"/>
      <c r="R58" s="2115"/>
      <c r="S58" s="2116"/>
    </row>
    <row r="59" spans="1:20" ht="13.5" customHeight="1">
      <c r="A59" s="1620"/>
      <c r="B59" s="1440" t="s">
        <v>1046</v>
      </c>
      <c r="C59" s="1441"/>
      <c r="D59" s="1441"/>
      <c r="E59" s="1441"/>
      <c r="F59" s="1442"/>
      <c r="G59" s="744" t="s">
        <v>1536</v>
      </c>
      <c r="H59" s="744" t="s">
        <v>1509</v>
      </c>
      <c r="I59" s="744" t="s">
        <v>1537</v>
      </c>
      <c r="J59" s="744" t="s">
        <v>1509</v>
      </c>
      <c r="K59" s="744" t="s">
        <v>1509</v>
      </c>
      <c r="L59" s="744" t="s">
        <v>1509</v>
      </c>
      <c r="M59" s="744"/>
      <c r="N59" s="744" t="s">
        <v>1537</v>
      </c>
      <c r="O59" s="744" t="s">
        <v>1509</v>
      </c>
      <c r="P59" s="2114"/>
      <c r="Q59" s="2115"/>
      <c r="R59" s="2115"/>
      <c r="S59" s="2116"/>
    </row>
    <row r="60" spans="1:20" ht="13.5" customHeight="1">
      <c r="A60" s="1620"/>
      <c r="B60" s="1446" t="s">
        <v>1359</v>
      </c>
      <c r="C60" s="1447"/>
      <c r="D60" s="1447"/>
      <c r="E60" s="1447"/>
      <c r="F60" s="1447"/>
      <c r="G60" s="768" t="s">
        <v>1538</v>
      </c>
      <c r="H60" s="768"/>
      <c r="I60" s="768"/>
      <c r="J60" s="768"/>
      <c r="K60" s="768"/>
      <c r="L60" s="768"/>
      <c r="M60" s="768"/>
      <c r="N60" s="744" t="s">
        <v>1509</v>
      </c>
      <c r="O60" s="768" t="s">
        <v>1509</v>
      </c>
      <c r="P60" s="1219"/>
      <c r="Q60" s="1220"/>
      <c r="R60" s="1220"/>
      <c r="S60" s="1221"/>
    </row>
    <row r="61" spans="1:20">
      <c r="A61" s="1620"/>
      <c r="B61" s="1440" t="s">
        <v>169</v>
      </c>
      <c r="C61" s="1441"/>
      <c r="D61" s="1441"/>
      <c r="E61" s="1441"/>
      <c r="F61" s="1442"/>
      <c r="G61" s="744" t="s">
        <v>1509</v>
      </c>
      <c r="H61" s="744"/>
      <c r="I61" s="744" t="s">
        <v>1509</v>
      </c>
      <c r="J61" s="744"/>
      <c r="K61" s="744" t="s">
        <v>1509</v>
      </c>
      <c r="L61" s="744"/>
      <c r="M61" s="744"/>
      <c r="N61" s="744" t="s">
        <v>1509</v>
      </c>
      <c r="O61" s="744" t="s">
        <v>1509</v>
      </c>
      <c r="P61" s="1219"/>
      <c r="Q61" s="1220"/>
      <c r="R61" s="1220"/>
      <c r="S61" s="1221"/>
    </row>
    <row r="62" spans="1:20">
      <c r="A62" s="1620"/>
      <c r="B62" s="1440" t="s">
        <v>1047</v>
      </c>
      <c r="C62" s="1441"/>
      <c r="D62" s="1441"/>
      <c r="E62" s="1441"/>
      <c r="F62" s="1442"/>
      <c r="G62" s="744" t="s">
        <v>1536</v>
      </c>
      <c r="H62" s="744"/>
      <c r="I62" s="744" t="s">
        <v>1509</v>
      </c>
      <c r="J62" s="744" t="s">
        <v>1509</v>
      </c>
      <c r="K62" s="744" t="s">
        <v>1509</v>
      </c>
      <c r="L62" s="744"/>
      <c r="M62" s="744"/>
      <c r="N62" s="744" t="s">
        <v>1509</v>
      </c>
      <c r="O62" s="746"/>
      <c r="P62" s="1219"/>
      <c r="Q62" s="1220"/>
      <c r="R62" s="1220"/>
      <c r="S62" s="1221"/>
    </row>
    <row r="63" spans="1:20">
      <c r="A63" s="1620"/>
      <c r="B63" s="1440" t="s">
        <v>1283</v>
      </c>
      <c r="C63" s="1441"/>
      <c r="D63" s="1441"/>
      <c r="E63" s="1441"/>
      <c r="F63" s="1442"/>
      <c r="G63" s="744" t="s">
        <v>1509</v>
      </c>
      <c r="H63" s="744"/>
      <c r="I63" s="744" t="s">
        <v>1509</v>
      </c>
      <c r="J63" s="744" t="s">
        <v>1509</v>
      </c>
      <c r="K63" s="744" t="s">
        <v>1509</v>
      </c>
      <c r="L63" s="744" t="s">
        <v>1509</v>
      </c>
      <c r="M63" s="744"/>
      <c r="N63" s="744" t="s">
        <v>1538</v>
      </c>
      <c r="O63" s="746"/>
      <c r="P63" s="1219"/>
      <c r="Q63" s="1220"/>
      <c r="R63" s="1220"/>
      <c r="S63" s="1221"/>
    </row>
    <row r="64" spans="1:20">
      <c r="A64" s="1620"/>
      <c r="B64" s="1440" t="s">
        <v>552</v>
      </c>
      <c r="C64" s="1441"/>
      <c r="D64" s="1441"/>
      <c r="E64" s="1441"/>
      <c r="F64" s="1442"/>
      <c r="G64" s="744" t="s">
        <v>1509</v>
      </c>
      <c r="H64" s="744"/>
      <c r="I64" s="744" t="s">
        <v>1509</v>
      </c>
      <c r="J64" s="744" t="s">
        <v>1509</v>
      </c>
      <c r="K64" s="744" t="s">
        <v>1509</v>
      </c>
      <c r="L64" s="744" t="s">
        <v>1509</v>
      </c>
      <c r="M64" s="744"/>
      <c r="N64" s="744" t="s">
        <v>1509</v>
      </c>
      <c r="O64" s="746"/>
      <c r="P64" s="1219"/>
      <c r="Q64" s="1220"/>
      <c r="R64" s="1220"/>
      <c r="S64" s="1221"/>
    </row>
    <row r="65" spans="1:19" ht="13.5" customHeight="1">
      <c r="A65" s="1621"/>
      <c r="B65" s="1446" t="s">
        <v>1048</v>
      </c>
      <c r="C65" s="1447"/>
      <c r="D65" s="1447"/>
      <c r="E65" s="1447"/>
      <c r="F65" s="1448"/>
      <c r="G65" s="744" t="s">
        <v>1509</v>
      </c>
      <c r="H65" s="744"/>
      <c r="I65" s="744"/>
      <c r="J65" s="744"/>
      <c r="K65" s="744"/>
      <c r="L65" s="744"/>
      <c r="M65" s="744"/>
      <c r="N65" s="744" t="s">
        <v>1509</v>
      </c>
      <c r="O65" s="746"/>
      <c r="P65" s="1219" t="s">
        <v>1049</v>
      </c>
      <c r="Q65" s="1220"/>
      <c r="R65" s="1220"/>
      <c r="S65" s="1221"/>
    </row>
    <row r="66" spans="1:19" ht="13.5" customHeight="1">
      <c r="A66" s="1245" t="s">
        <v>28</v>
      </c>
      <c r="B66" s="1246"/>
      <c r="C66" s="1246"/>
      <c r="D66" s="1246"/>
      <c r="E66" s="1246"/>
      <c r="F66" s="1247"/>
      <c r="G66" s="1228"/>
      <c r="H66" s="1228"/>
      <c r="I66" s="1228"/>
      <c r="J66" s="1228" t="s">
        <v>1509</v>
      </c>
      <c r="K66" s="1228"/>
      <c r="L66" s="1228" t="s">
        <v>1537</v>
      </c>
      <c r="M66" s="1228"/>
      <c r="N66" s="1228" t="s">
        <v>1537</v>
      </c>
      <c r="O66" s="1228"/>
      <c r="P66" s="1902" t="s">
        <v>1052</v>
      </c>
      <c r="Q66" s="1903"/>
      <c r="R66" s="1903"/>
      <c r="S66" s="1904"/>
    </row>
    <row r="67" spans="1:19">
      <c r="A67" s="1251"/>
      <c r="B67" s="936"/>
      <c r="C67" s="936"/>
      <c r="D67" s="936"/>
      <c r="E67" s="936"/>
      <c r="F67" s="1252"/>
      <c r="G67" s="1228"/>
      <c r="H67" s="1228"/>
      <c r="I67" s="1228"/>
      <c r="J67" s="1228"/>
      <c r="K67" s="1228"/>
      <c r="L67" s="1228"/>
      <c r="M67" s="1228"/>
      <c r="N67" s="1228"/>
      <c r="O67" s="1228"/>
      <c r="P67" s="1905"/>
      <c r="Q67" s="1906"/>
      <c r="R67" s="1906"/>
      <c r="S67" s="1907"/>
    </row>
    <row r="68" spans="1:19" ht="13.5" customHeight="1">
      <c r="A68" s="1251"/>
      <c r="B68" s="936"/>
      <c r="C68" s="936"/>
      <c r="D68" s="936"/>
      <c r="E68" s="936"/>
      <c r="F68" s="1252"/>
      <c r="G68" s="1228"/>
      <c r="H68" s="1228"/>
      <c r="I68" s="1228"/>
      <c r="J68" s="1228"/>
      <c r="K68" s="1228"/>
      <c r="L68" s="1228"/>
      <c r="M68" s="1228"/>
      <c r="N68" s="1228"/>
      <c r="O68" s="1228"/>
      <c r="P68" s="1905"/>
      <c r="Q68" s="1906"/>
      <c r="R68" s="1906"/>
      <c r="S68" s="1907"/>
    </row>
    <row r="69" spans="1:19">
      <c r="A69" s="1248"/>
      <c r="B69" s="1249"/>
      <c r="C69" s="1249"/>
      <c r="D69" s="1249"/>
      <c r="E69" s="1249"/>
      <c r="F69" s="1250"/>
      <c r="G69" s="1228"/>
      <c r="H69" s="1228"/>
      <c r="I69" s="1228"/>
      <c r="J69" s="1228"/>
      <c r="K69" s="1228"/>
      <c r="L69" s="1228"/>
      <c r="M69" s="1228"/>
      <c r="N69" s="1228"/>
      <c r="O69" s="1228"/>
      <c r="P69" s="1908"/>
      <c r="Q69" s="1909"/>
      <c r="R69" s="1909"/>
      <c r="S69" s="1910"/>
    </row>
    <row r="70" spans="1:19">
      <c r="A70" s="3" t="s">
        <v>1053</v>
      </c>
    </row>
    <row r="71" spans="1:19">
      <c r="A71" s="3" t="s">
        <v>1054</v>
      </c>
    </row>
    <row r="74" spans="1:19">
      <c r="A74" s="3" t="s">
        <v>1055</v>
      </c>
    </row>
    <row r="75" spans="1:19">
      <c r="A75" s="2043" t="s">
        <v>1056</v>
      </c>
      <c r="B75" s="2044"/>
      <c r="C75" s="1228" t="s">
        <v>1057</v>
      </c>
      <c r="D75" s="1228"/>
      <c r="E75" s="1228"/>
      <c r="F75" s="1228"/>
      <c r="G75" s="1228"/>
      <c r="H75" s="1228" t="s">
        <v>1058</v>
      </c>
      <c r="I75" s="1228"/>
      <c r="J75" s="1228"/>
      <c r="K75" s="1228"/>
      <c r="L75" s="1228"/>
      <c r="M75" s="1228"/>
      <c r="N75" s="1228"/>
      <c r="O75" s="1228" t="s">
        <v>1059</v>
      </c>
      <c r="P75" s="1228"/>
      <c r="Q75" s="1228"/>
      <c r="R75" s="1228"/>
      <c r="S75" s="1228"/>
    </row>
    <row r="76" spans="1:19" ht="13.5" customHeight="1">
      <c r="A76" s="1434" t="s">
        <v>1539</v>
      </c>
      <c r="B76" s="1436"/>
      <c r="C76" s="1488" t="s">
        <v>1540</v>
      </c>
      <c r="D76" s="1489"/>
      <c r="E76" s="1489"/>
      <c r="F76" s="1489"/>
      <c r="G76" s="1490"/>
      <c r="H76" s="1253" t="s">
        <v>1060</v>
      </c>
      <c r="I76" s="1254"/>
      <c r="J76" s="1254"/>
      <c r="K76" s="1254"/>
      <c r="L76" s="1254"/>
      <c r="M76" s="1254"/>
      <c r="N76" s="1255"/>
      <c r="O76" s="2117" t="s">
        <v>1113</v>
      </c>
      <c r="P76" s="2118"/>
      <c r="Q76" s="2118"/>
      <c r="R76" s="2118"/>
      <c r="S76" s="2119"/>
    </row>
    <row r="77" spans="1:19">
      <c r="A77" s="1437"/>
      <c r="B77" s="1439"/>
      <c r="C77" s="1491"/>
      <c r="D77" s="1492"/>
      <c r="E77" s="1492"/>
      <c r="F77" s="1492"/>
      <c r="G77" s="1493"/>
      <c r="H77" s="1256"/>
      <c r="I77" s="1257"/>
      <c r="J77" s="1257"/>
      <c r="K77" s="1257"/>
      <c r="L77" s="1257"/>
      <c r="M77" s="1257"/>
      <c r="N77" s="1258"/>
      <c r="O77" s="2123" t="s">
        <v>1114</v>
      </c>
      <c r="P77" s="2124"/>
      <c r="Q77" s="2124"/>
      <c r="R77" s="2124"/>
      <c r="S77" s="2125"/>
    </row>
    <row r="78" spans="1:19" ht="13.5" customHeight="1">
      <c r="A78" s="1434" t="s">
        <v>1061</v>
      </c>
      <c r="B78" s="1436"/>
      <c r="C78" s="1491"/>
      <c r="D78" s="1492"/>
      <c r="E78" s="1492"/>
      <c r="F78" s="1492"/>
      <c r="G78" s="1493"/>
      <c r="H78" s="1253" t="s">
        <v>1062</v>
      </c>
      <c r="I78" s="1254"/>
      <c r="J78" s="1254"/>
      <c r="K78" s="1254"/>
      <c r="L78" s="1254"/>
      <c r="M78" s="1254"/>
      <c r="N78" s="1255"/>
      <c r="O78" s="2117" t="s">
        <v>1541</v>
      </c>
      <c r="P78" s="2118"/>
      <c r="Q78" s="2118"/>
      <c r="R78" s="2118"/>
      <c r="S78" s="2119"/>
    </row>
    <row r="79" spans="1:19">
      <c r="A79" s="1497"/>
      <c r="B79" s="1498"/>
      <c r="C79" s="1491"/>
      <c r="D79" s="1492"/>
      <c r="E79" s="1492"/>
      <c r="F79" s="1492"/>
      <c r="G79" s="1493"/>
      <c r="H79" s="2041"/>
      <c r="I79" s="1597"/>
      <c r="J79" s="1597"/>
      <c r="K79" s="1597"/>
      <c r="L79" s="1597"/>
      <c r="M79" s="1597"/>
      <c r="N79" s="2042"/>
      <c r="O79" s="2120" t="s">
        <v>1542</v>
      </c>
      <c r="P79" s="2121"/>
      <c r="Q79" s="2121"/>
      <c r="R79" s="2121"/>
      <c r="S79" s="2122"/>
    </row>
    <row r="80" spans="1:19">
      <c r="A80" s="1437"/>
      <c r="B80" s="1439"/>
      <c r="C80" s="1491"/>
      <c r="D80" s="1492"/>
      <c r="E80" s="1492"/>
      <c r="F80" s="1492"/>
      <c r="G80" s="1493"/>
      <c r="H80" s="1256"/>
      <c r="I80" s="1257"/>
      <c r="J80" s="1257"/>
      <c r="K80" s="1257"/>
      <c r="L80" s="1257"/>
      <c r="M80" s="1257"/>
      <c r="N80" s="1258"/>
      <c r="O80" s="2123"/>
      <c r="P80" s="2124"/>
      <c r="Q80" s="2124"/>
      <c r="R80" s="2124"/>
      <c r="S80" s="2125"/>
    </row>
    <row r="81" spans="1:20" ht="13.5" customHeight="1">
      <c r="A81" s="1434" t="s">
        <v>1543</v>
      </c>
      <c r="B81" s="1436"/>
      <c r="C81" s="1491"/>
      <c r="D81" s="1492"/>
      <c r="E81" s="1492"/>
      <c r="F81" s="1492"/>
      <c r="G81" s="1493"/>
      <c r="H81" s="1253" t="s">
        <v>1063</v>
      </c>
      <c r="I81" s="1254"/>
      <c r="J81" s="1254"/>
      <c r="K81" s="1254"/>
      <c r="L81" s="1254"/>
      <c r="M81" s="1254"/>
      <c r="N81" s="1255"/>
      <c r="O81" s="2117" t="s">
        <v>1116</v>
      </c>
      <c r="P81" s="2118"/>
      <c r="Q81" s="2118"/>
      <c r="R81" s="2118"/>
      <c r="S81" s="2119"/>
    </row>
    <row r="82" spans="1:20">
      <c r="A82" s="1497"/>
      <c r="B82" s="1498"/>
      <c r="C82" s="1491"/>
      <c r="D82" s="1492"/>
      <c r="E82" s="1492"/>
      <c r="F82" s="1492"/>
      <c r="G82" s="1493"/>
      <c r="H82" s="2041"/>
      <c r="I82" s="1597"/>
      <c r="J82" s="1597"/>
      <c r="K82" s="1597"/>
      <c r="L82" s="1597"/>
      <c r="M82" s="1597"/>
      <c r="N82" s="2042"/>
      <c r="O82" s="2120" t="s">
        <v>1544</v>
      </c>
      <c r="P82" s="2121"/>
      <c r="Q82" s="2121"/>
      <c r="R82" s="2121"/>
      <c r="S82" s="2122"/>
    </row>
    <row r="83" spans="1:20">
      <c r="A83" s="1437"/>
      <c r="B83" s="1439"/>
      <c r="C83" s="1491"/>
      <c r="D83" s="1492"/>
      <c r="E83" s="1492"/>
      <c r="F83" s="1492"/>
      <c r="G83" s="1493"/>
      <c r="H83" s="1256"/>
      <c r="I83" s="1257"/>
      <c r="J83" s="1257"/>
      <c r="K83" s="1257"/>
      <c r="L83" s="1257"/>
      <c r="M83" s="1257"/>
      <c r="N83" s="1258"/>
      <c r="O83" s="2123"/>
      <c r="P83" s="2124"/>
      <c r="Q83" s="2124"/>
      <c r="R83" s="2124"/>
      <c r="S83" s="2125"/>
    </row>
    <row r="84" spans="1:20" ht="13.5" customHeight="1">
      <c r="A84" s="1434" t="s">
        <v>1254</v>
      </c>
      <c r="B84" s="1436"/>
      <c r="C84" s="1491"/>
      <c r="D84" s="1492"/>
      <c r="E84" s="1492"/>
      <c r="F84" s="1492"/>
      <c r="G84" s="1493"/>
      <c r="H84" s="1488" t="s">
        <v>1494</v>
      </c>
      <c r="I84" s="1489"/>
      <c r="J84" s="1489"/>
      <c r="K84" s="1489"/>
      <c r="L84" s="1489"/>
      <c r="M84" s="1489"/>
      <c r="N84" s="1490"/>
      <c r="O84" s="1470" t="s">
        <v>1495</v>
      </c>
      <c r="P84" s="1471"/>
      <c r="Q84" s="1471"/>
      <c r="R84" s="1471"/>
      <c r="S84" s="1472"/>
    </row>
    <row r="85" spans="1:20">
      <c r="A85" s="1437"/>
      <c r="B85" s="1439"/>
      <c r="C85" s="1494"/>
      <c r="D85" s="1495"/>
      <c r="E85" s="1495"/>
      <c r="F85" s="1495"/>
      <c r="G85" s="1496"/>
      <c r="H85" s="1494"/>
      <c r="I85" s="1495"/>
      <c r="J85" s="1495"/>
      <c r="K85" s="1495"/>
      <c r="L85" s="1495"/>
      <c r="M85" s="1495"/>
      <c r="N85" s="1496"/>
      <c r="O85" s="1234"/>
      <c r="P85" s="1368"/>
      <c r="Q85" s="1368"/>
      <c r="R85" s="1368"/>
      <c r="S85" s="1369"/>
    </row>
    <row r="86" spans="1:20" ht="13.5" customHeight="1">
      <c r="A86" s="1398" t="s">
        <v>1545</v>
      </c>
      <c r="B86" s="1400"/>
      <c r="C86" s="1488" t="s">
        <v>1523</v>
      </c>
      <c r="D86" s="1489"/>
      <c r="E86" s="1489"/>
      <c r="F86" s="1489"/>
      <c r="G86" s="1490"/>
      <c r="H86" s="1488" t="s">
        <v>1064</v>
      </c>
      <c r="I86" s="1489"/>
      <c r="J86" s="1489"/>
      <c r="K86" s="1489"/>
      <c r="L86" s="1489"/>
      <c r="M86" s="1489"/>
      <c r="N86" s="1490"/>
      <c r="O86" s="2126" t="s">
        <v>1546</v>
      </c>
      <c r="P86" s="2127"/>
      <c r="Q86" s="2127"/>
      <c r="R86" s="2127"/>
      <c r="S86" s="2128"/>
    </row>
    <row r="87" spans="1:20">
      <c r="A87" s="1398"/>
      <c r="B87" s="1400"/>
      <c r="C87" s="1491"/>
      <c r="D87" s="1492"/>
      <c r="E87" s="1492"/>
      <c r="F87" s="1492"/>
      <c r="G87" s="1493"/>
      <c r="H87" s="1494"/>
      <c r="I87" s="1495"/>
      <c r="J87" s="1495"/>
      <c r="K87" s="1495"/>
      <c r="L87" s="1495"/>
      <c r="M87" s="1495"/>
      <c r="N87" s="1496"/>
      <c r="O87" s="2129" t="s">
        <v>1547</v>
      </c>
      <c r="P87" s="2130"/>
      <c r="Q87" s="2130"/>
      <c r="R87" s="2130"/>
      <c r="S87" s="2131"/>
    </row>
    <row r="88" spans="1:20" ht="13.5" customHeight="1">
      <c r="A88" s="1398" t="s">
        <v>1472</v>
      </c>
      <c r="B88" s="1400"/>
      <c r="C88" s="1491"/>
      <c r="D88" s="1492"/>
      <c r="E88" s="1492"/>
      <c r="F88" s="1492"/>
      <c r="G88" s="1493"/>
      <c r="H88" s="1488" t="s">
        <v>1065</v>
      </c>
      <c r="I88" s="1489"/>
      <c r="J88" s="1489"/>
      <c r="K88" s="1489"/>
      <c r="L88" s="1489"/>
      <c r="M88" s="1489"/>
      <c r="N88" s="1490"/>
      <c r="O88" s="2126" t="s">
        <v>1473</v>
      </c>
      <c r="P88" s="2127"/>
      <c r="Q88" s="2127"/>
      <c r="R88" s="2127"/>
      <c r="S88" s="2128"/>
    </row>
    <row r="89" spans="1:20" ht="13.5" customHeight="1">
      <c r="A89" s="1398"/>
      <c r="B89" s="1400"/>
      <c r="C89" s="1491"/>
      <c r="D89" s="1492"/>
      <c r="E89" s="1492"/>
      <c r="F89" s="1492"/>
      <c r="G89" s="1493"/>
      <c r="H89" s="1491"/>
      <c r="I89" s="1492"/>
      <c r="J89" s="1492"/>
      <c r="K89" s="1492"/>
      <c r="L89" s="1492"/>
      <c r="M89" s="1492"/>
      <c r="N89" s="1493"/>
      <c r="O89" s="2132" t="s">
        <v>1548</v>
      </c>
      <c r="P89" s="2133"/>
      <c r="Q89" s="2133"/>
      <c r="R89" s="2133"/>
      <c r="S89" s="2134"/>
    </row>
    <row r="90" spans="1:20">
      <c r="A90" s="1398"/>
      <c r="B90" s="1400"/>
      <c r="C90" s="1491"/>
      <c r="D90" s="1492"/>
      <c r="E90" s="1492"/>
      <c r="F90" s="1492"/>
      <c r="G90" s="1493"/>
      <c r="H90" s="1494"/>
      <c r="I90" s="1495"/>
      <c r="J90" s="1495"/>
      <c r="K90" s="1495"/>
      <c r="L90" s="1495"/>
      <c r="M90" s="1495"/>
      <c r="N90" s="1496"/>
      <c r="O90" s="2129"/>
      <c r="P90" s="2130"/>
      <c r="Q90" s="2130"/>
      <c r="R90" s="2130"/>
      <c r="S90" s="2131"/>
    </row>
    <row r="91" spans="1:20" ht="13.5" customHeight="1">
      <c r="A91" s="1434" t="s">
        <v>1549</v>
      </c>
      <c r="B91" s="1436"/>
      <c r="C91" s="1491"/>
      <c r="D91" s="1492"/>
      <c r="E91" s="1492"/>
      <c r="F91" s="1492"/>
      <c r="G91" s="1493"/>
      <c r="H91" s="1488" t="s">
        <v>1488</v>
      </c>
      <c r="I91" s="1489"/>
      <c r="J91" s="1489"/>
      <c r="K91" s="1489"/>
      <c r="L91" s="1489"/>
      <c r="M91" s="1489"/>
      <c r="N91" s="1490"/>
      <c r="O91" s="2126" t="s">
        <v>386</v>
      </c>
      <c r="P91" s="2127"/>
      <c r="Q91" s="2127"/>
      <c r="R91" s="2127"/>
      <c r="S91" s="2128"/>
    </row>
    <row r="92" spans="1:20">
      <c r="A92" s="1437"/>
      <c r="B92" s="1439"/>
      <c r="C92" s="1494"/>
      <c r="D92" s="1495"/>
      <c r="E92" s="1495"/>
      <c r="F92" s="1495"/>
      <c r="G92" s="1496"/>
      <c r="H92" s="1494"/>
      <c r="I92" s="1495"/>
      <c r="J92" s="1495"/>
      <c r="K92" s="1495"/>
      <c r="L92" s="1495"/>
      <c r="M92" s="1495"/>
      <c r="N92" s="1496"/>
      <c r="O92" s="2129" t="s">
        <v>1475</v>
      </c>
      <c r="P92" s="2130"/>
      <c r="Q92" s="2130"/>
      <c r="R92" s="2130"/>
      <c r="S92" s="2131"/>
    </row>
    <row r="94" spans="1:20">
      <c r="A94" s="154" t="s">
        <v>109</v>
      </c>
      <c r="B94" s="155" t="s">
        <v>1066</v>
      </c>
      <c r="C94" s="155"/>
      <c r="D94" s="155"/>
      <c r="E94" s="155"/>
      <c r="F94" s="155"/>
      <c r="G94" s="155"/>
      <c r="H94" s="155"/>
      <c r="I94" s="155"/>
      <c r="J94" s="155"/>
      <c r="K94" s="155"/>
      <c r="L94" s="155"/>
      <c r="M94" s="155"/>
      <c r="N94" s="155"/>
      <c r="O94" s="155"/>
      <c r="P94" s="155"/>
      <c r="Q94" s="155"/>
      <c r="R94" s="155"/>
      <c r="S94" s="155"/>
      <c r="T94" s="155"/>
    </row>
    <row r="95" spans="1:20" ht="13.5" customHeight="1">
      <c r="A95" s="154" t="s">
        <v>110</v>
      </c>
      <c r="B95" s="1224" t="s">
        <v>793</v>
      </c>
      <c r="C95" s="1224"/>
      <c r="D95" s="1224"/>
      <c r="E95" s="1224"/>
      <c r="F95" s="1224"/>
      <c r="G95" s="1224"/>
      <c r="H95" s="1224"/>
      <c r="I95" s="1224"/>
      <c r="J95" s="1224"/>
      <c r="K95" s="1224"/>
      <c r="L95" s="1224"/>
      <c r="M95" s="1224"/>
      <c r="N95" s="1224"/>
      <c r="O95" s="1224"/>
      <c r="P95" s="1224"/>
      <c r="Q95" s="1224"/>
      <c r="R95" s="1224"/>
      <c r="S95" s="1224"/>
      <c r="T95" s="165"/>
    </row>
    <row r="96" spans="1:20">
      <c r="A96" s="154" t="s">
        <v>119</v>
      </c>
      <c r="B96" s="155" t="s">
        <v>122</v>
      </c>
      <c r="C96" s="155"/>
      <c r="D96" s="155"/>
      <c r="E96" s="155"/>
      <c r="F96" s="155"/>
      <c r="G96" s="155"/>
      <c r="H96" s="155"/>
      <c r="I96" s="155"/>
      <c r="J96" s="155"/>
      <c r="K96" s="155"/>
      <c r="L96" s="155"/>
      <c r="M96" s="155"/>
      <c r="N96" s="155"/>
      <c r="O96" s="155"/>
      <c r="P96" s="155"/>
      <c r="Q96" s="155"/>
      <c r="R96" s="155"/>
      <c r="S96" s="155"/>
      <c r="T96" s="155"/>
    </row>
    <row r="97" spans="1:20">
      <c r="A97" s="154"/>
      <c r="B97" s="155"/>
      <c r="C97" s="155"/>
      <c r="D97" s="155"/>
      <c r="E97" s="155"/>
      <c r="F97" s="155"/>
      <c r="G97" s="155"/>
      <c r="H97" s="155"/>
      <c r="I97" s="155"/>
      <c r="J97" s="155"/>
      <c r="K97" s="155"/>
      <c r="L97" s="155"/>
      <c r="M97" s="155"/>
      <c r="N97" s="155"/>
      <c r="O97" s="155"/>
      <c r="P97" s="155"/>
      <c r="Q97" s="155"/>
      <c r="R97" s="155"/>
      <c r="S97" s="155"/>
      <c r="T97" s="155"/>
    </row>
  </sheetData>
  <mergeCells count="127">
    <mergeCell ref="O77:S77"/>
    <mergeCell ref="B62:F62"/>
    <mergeCell ref="B63:F63"/>
    <mergeCell ref="B64:F64"/>
    <mergeCell ref="P64:S64"/>
    <mergeCell ref="B65:F65"/>
    <mergeCell ref="P65:S65"/>
    <mergeCell ref="A75:B75"/>
    <mergeCell ref="C75:G75"/>
    <mergeCell ref="H75:N75"/>
    <mergeCell ref="O75:S75"/>
    <mergeCell ref="B95:S95"/>
    <mergeCell ref="O81:S81"/>
    <mergeCell ref="O82:S82"/>
    <mergeCell ref="O83:S83"/>
    <mergeCell ref="H84:N85"/>
    <mergeCell ref="O84:S84"/>
    <mergeCell ref="O85:S85"/>
    <mergeCell ref="O86:S86"/>
    <mergeCell ref="O87:S87"/>
    <mergeCell ref="O88:S88"/>
    <mergeCell ref="O89:S89"/>
    <mergeCell ref="O90:S90"/>
    <mergeCell ref="A84:B85"/>
    <mergeCell ref="A86:B87"/>
    <mergeCell ref="C86:G92"/>
    <mergeCell ref="H86:N87"/>
    <mergeCell ref="A88:B90"/>
    <mergeCell ref="H88:N90"/>
    <mergeCell ref="A91:B92"/>
    <mergeCell ref="C76:G85"/>
    <mergeCell ref="A76:B77"/>
    <mergeCell ref="H91:N92"/>
    <mergeCell ref="O91:S91"/>
    <mergeCell ref="O92:S92"/>
    <mergeCell ref="A81:B83"/>
    <mergeCell ref="H81:N83"/>
    <mergeCell ref="A66:F69"/>
    <mergeCell ref="G66:G69"/>
    <mergeCell ref="H66:H69"/>
    <mergeCell ref="I66:I69"/>
    <mergeCell ref="J66:J69"/>
    <mergeCell ref="K66:K69"/>
    <mergeCell ref="L66:L69"/>
    <mergeCell ref="M66:M69"/>
    <mergeCell ref="N66:N69"/>
    <mergeCell ref="H76:N77"/>
    <mergeCell ref="P60:S60"/>
    <mergeCell ref="P61:S61"/>
    <mergeCell ref="P62:S62"/>
    <mergeCell ref="P63:S63"/>
    <mergeCell ref="C46:S49"/>
    <mergeCell ref="C50:S50"/>
    <mergeCell ref="P55:S56"/>
    <mergeCell ref="A78:B80"/>
    <mergeCell ref="H78:N80"/>
    <mergeCell ref="O78:S78"/>
    <mergeCell ref="O79:S79"/>
    <mergeCell ref="O80:S80"/>
    <mergeCell ref="O66:O69"/>
    <mergeCell ref="P66:S69"/>
    <mergeCell ref="A55:F56"/>
    <mergeCell ref="G55:O55"/>
    <mergeCell ref="A57:A65"/>
    <mergeCell ref="B57:F57"/>
    <mergeCell ref="B58:F58"/>
    <mergeCell ref="P58:S58"/>
    <mergeCell ref="B59:F59"/>
    <mergeCell ref="B60:F60"/>
    <mergeCell ref="B61:F61"/>
    <mergeCell ref="O76:S76"/>
    <mergeCell ref="C43:S45"/>
    <mergeCell ref="P57:S57"/>
    <mergeCell ref="B35:S35"/>
    <mergeCell ref="C36:S36"/>
    <mergeCell ref="C37:S39"/>
    <mergeCell ref="C40:S40"/>
    <mergeCell ref="P59:S59"/>
    <mergeCell ref="C41:S41"/>
    <mergeCell ref="C42:S42"/>
    <mergeCell ref="A17:E17"/>
    <mergeCell ref="F17:L17"/>
    <mergeCell ref="M17:S17"/>
    <mergeCell ref="A18:E21"/>
    <mergeCell ref="F18:L21"/>
    <mergeCell ref="F22:L22"/>
    <mergeCell ref="M22:S22"/>
    <mergeCell ref="A28:E28"/>
    <mergeCell ref="F26:L27"/>
    <mergeCell ref="M18:S21"/>
    <mergeCell ref="A26:E27"/>
    <mergeCell ref="F23:L23"/>
    <mergeCell ref="M23:S23"/>
    <mergeCell ref="A24:E24"/>
    <mergeCell ref="A25:E25"/>
    <mergeCell ref="F24:L24"/>
    <mergeCell ref="M24:S24"/>
    <mergeCell ref="F25:L25"/>
    <mergeCell ref="M25:S25"/>
    <mergeCell ref="A23:E23"/>
    <mergeCell ref="A22:E22"/>
    <mergeCell ref="F28:K28"/>
    <mergeCell ref="M28:R28"/>
    <mergeCell ref="A29:D30"/>
    <mergeCell ref="M26:S27"/>
    <mergeCell ref="A31:E31"/>
    <mergeCell ref="A32:E32"/>
    <mergeCell ref="F33:K33"/>
    <mergeCell ref="M33:R33"/>
    <mergeCell ref="A33:E33"/>
    <mergeCell ref="A1:F1"/>
    <mergeCell ref="A2:E2"/>
    <mergeCell ref="A4:S4"/>
    <mergeCell ref="A5:S5"/>
    <mergeCell ref="B10:S11"/>
    <mergeCell ref="A12:E13"/>
    <mergeCell ref="F12:S13"/>
    <mergeCell ref="D7:E7"/>
    <mergeCell ref="F7:S7"/>
    <mergeCell ref="F31:L31"/>
    <mergeCell ref="M31:S31"/>
    <mergeCell ref="F32:L32"/>
    <mergeCell ref="M32:S32"/>
    <mergeCell ref="A14:E14"/>
    <mergeCell ref="A15:E15"/>
    <mergeCell ref="F14:S14"/>
    <mergeCell ref="F15:S15"/>
  </mergeCells>
  <phoneticPr fontId="2"/>
  <dataValidations count="3">
    <dataValidation type="list" allowBlank="1" showInputMessage="1" showErrorMessage="1" sqref="F25:S25" xr:uid="{00000000-0002-0000-3D00-000000000000}">
      <formula1>建設工事の種類</formula1>
    </dataValidation>
    <dataValidation type="list" allowBlank="1" showInputMessage="1" showErrorMessage="1" sqref="F24:S24" xr:uid="{00000000-0002-0000-3D00-000001000000}">
      <formula1>工事種別</formula1>
    </dataValidation>
    <dataValidation type="list" allowBlank="1" showInputMessage="1" showErrorMessage="1" sqref="F29:F30 M29:M30" xr:uid="{00000000-0002-0000-3D00-000002000000}">
      <formula1>$AA$29:$AA$31</formula1>
    </dataValidation>
  </dataValidations>
  <printOptions horizontalCentered="1"/>
  <pageMargins left="0.70866141732283472" right="0.70866141732283472" top="0.74803149606299213" bottom="0.55118110236220474" header="0.31496062992125984" footer="0.31496062992125984"/>
  <pageSetup paperSize="9" scale="94" fitToHeight="2" orientation="portrait" blackAndWhite="1" r:id="rId1"/>
  <rowBreaks count="1" manualBreakCount="1">
    <brk id="52" max="18" man="1"/>
  </rowBreaks>
  <drawing r:id="rId2"/>
  <legacyDrawing r:id="rId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5">
    <tabColor theme="5"/>
    <pageSetUpPr fitToPage="1"/>
  </sheetPr>
  <dimension ref="A1:T55"/>
  <sheetViews>
    <sheetView tabSelected="1" view="pageBreakPreview" zoomScaleNormal="100" zoomScaleSheetLayoutView="100" workbookViewId="0"/>
  </sheetViews>
  <sheetFormatPr defaultColWidth="9" defaultRowHeight="13"/>
  <cols>
    <col min="1" max="1" width="5.6328125" style="3" customWidth="1"/>
    <col min="2" max="18" width="5.08984375" style="3" customWidth="1"/>
    <col min="19" max="16384" width="9" style="3"/>
  </cols>
  <sheetData>
    <row r="1" spans="1:20" ht="15.75" customHeight="1">
      <c r="A1" s="943" t="str">
        <f>CONCATENATE("（様式-",INDEX(発注者入力シート!$B$46:$G$47,MATCH(発注者入力シート!O7,発注者入力シート!$C$46:$C$47,0),4),"）")</f>
        <v>（様式-１３）</v>
      </c>
      <c r="B1" s="943"/>
      <c r="C1" s="943"/>
      <c r="D1" s="943"/>
      <c r="E1" s="943"/>
      <c r="F1" s="943"/>
      <c r="S1" s="3" t="s">
        <v>429</v>
      </c>
    </row>
    <row r="2" spans="1:20" ht="15.75" customHeight="1">
      <c r="A2" s="943" t="str">
        <f>CONCATENATE("評価項目",INDEX(発注者入力シート!$B$46:$G$47,MATCH(発注者入力シート!O7,発注者入力シート!$C$46:$C$47,0),5),"-",INDEX(発注者入力シート!$B$46:$G$47,MATCH(発注者入力シート!O7,発注者入力シート!$C$46:$C$47,0),6))</f>
        <v>評価項目（４）-①</v>
      </c>
      <c r="B2" s="943"/>
      <c r="C2" s="943"/>
      <c r="D2" s="943"/>
      <c r="E2" s="943"/>
      <c r="S2" s="3" t="s">
        <v>430</v>
      </c>
    </row>
    <row r="3" spans="1:20" ht="15.75" customHeight="1">
      <c r="S3" s="107"/>
      <c r="T3" s="3" t="s">
        <v>441</v>
      </c>
    </row>
    <row r="4" spans="1:20" ht="15.75" customHeight="1">
      <c r="A4" s="1206" t="s">
        <v>53</v>
      </c>
      <c r="B4" s="1206"/>
      <c r="C4" s="1206"/>
      <c r="D4" s="1206"/>
      <c r="E4" s="1206"/>
      <c r="F4" s="1206"/>
      <c r="G4" s="1206"/>
      <c r="H4" s="1206"/>
      <c r="I4" s="1206"/>
      <c r="J4" s="1206"/>
      <c r="K4" s="1206"/>
      <c r="L4" s="1206"/>
      <c r="M4" s="1206"/>
      <c r="N4" s="1206"/>
      <c r="O4" s="1206"/>
      <c r="P4" s="1206"/>
      <c r="Q4" s="1206"/>
      <c r="R4" s="142"/>
      <c r="S4" s="102"/>
      <c r="T4" s="3" t="s">
        <v>547</v>
      </c>
    </row>
    <row r="5" spans="1:20" ht="15.75" customHeight="1">
      <c r="A5" s="1206" t="s">
        <v>399</v>
      </c>
      <c r="B5" s="1206"/>
      <c r="C5" s="1206"/>
      <c r="D5" s="1206"/>
      <c r="E5" s="1206"/>
      <c r="F5" s="1206"/>
      <c r="G5" s="1206"/>
      <c r="H5" s="1206"/>
      <c r="I5" s="1206"/>
      <c r="J5" s="1206"/>
      <c r="K5" s="1206"/>
      <c r="L5" s="1206"/>
      <c r="M5" s="1206"/>
      <c r="N5" s="1206"/>
      <c r="O5" s="1206"/>
      <c r="P5" s="1206"/>
      <c r="Q5" s="1206"/>
      <c r="R5" s="142"/>
    </row>
    <row r="6" spans="1:20" ht="15.75" customHeight="1">
      <c r="A6" s="142"/>
      <c r="B6" s="142"/>
      <c r="C6" s="142"/>
      <c r="D6" s="142"/>
      <c r="E6" s="142"/>
      <c r="F6" s="142"/>
      <c r="G6" s="142"/>
      <c r="H6" s="142"/>
      <c r="I6" s="142"/>
      <c r="J6" s="142"/>
      <c r="K6" s="142"/>
      <c r="L6" s="142"/>
      <c r="M6" s="142"/>
      <c r="N6" s="142"/>
      <c r="O6" s="142"/>
      <c r="P6" s="142"/>
      <c r="Q6" s="142"/>
      <c r="R6" s="142"/>
      <c r="S6" s="3" t="s">
        <v>433</v>
      </c>
    </row>
    <row r="7" spans="1:20" ht="15.75" customHeight="1">
      <c r="D7" s="1203" t="s">
        <v>714</v>
      </c>
      <c r="E7" s="1203"/>
      <c r="F7" s="1202" t="str">
        <f>IF(企業入力シート!C5="","",企業入力シート!C5)</f>
        <v>○○共同企業体</v>
      </c>
      <c r="G7" s="1202"/>
      <c r="H7" s="1202"/>
      <c r="I7" s="1202"/>
      <c r="J7" s="1202"/>
      <c r="K7" s="1202"/>
      <c r="L7" s="1202"/>
      <c r="M7" s="1202"/>
      <c r="N7" s="1202"/>
      <c r="O7" s="1202"/>
      <c r="P7" s="1202"/>
      <c r="Q7" s="1202"/>
      <c r="R7" s="2"/>
      <c r="S7" s="104"/>
      <c r="T7" s="3" t="s">
        <v>434</v>
      </c>
    </row>
    <row r="8" spans="1:20" ht="15.75" customHeight="1">
      <c r="S8" s="105"/>
      <c r="T8" s="3" t="s">
        <v>432</v>
      </c>
    </row>
    <row r="9" spans="1:20" ht="15.75" customHeight="1"/>
    <row r="10" spans="1:20" ht="15.75" customHeight="1">
      <c r="A10" s="259" t="s">
        <v>251</v>
      </c>
      <c r="B10" s="1240" t="s">
        <v>1868</v>
      </c>
      <c r="C10" s="1240"/>
      <c r="D10" s="1240"/>
      <c r="E10" s="1240"/>
      <c r="F10" s="1240"/>
      <c r="G10" s="1240"/>
      <c r="H10" s="1240"/>
      <c r="I10" s="1240"/>
      <c r="J10" s="1240"/>
      <c r="K10" s="1240"/>
      <c r="L10" s="1240"/>
      <c r="M10" s="1240"/>
      <c r="N10" s="1240"/>
      <c r="O10" s="1240"/>
      <c r="P10" s="1240"/>
      <c r="Q10" s="1240"/>
      <c r="S10" s="109" t="s">
        <v>435</v>
      </c>
    </row>
    <row r="11" spans="1:20" ht="15.75" customHeight="1">
      <c r="B11" s="1243"/>
      <c r="C11" s="1243"/>
      <c r="D11" s="1243"/>
      <c r="E11" s="1243"/>
      <c r="F11" s="1243"/>
      <c r="G11" s="1243"/>
      <c r="H11" s="1243"/>
      <c r="I11" s="1243"/>
      <c r="J11" s="1243"/>
      <c r="K11" s="1243"/>
      <c r="L11" s="1243"/>
      <c r="M11" s="1243"/>
      <c r="N11" s="1240"/>
      <c r="O11" s="1240"/>
      <c r="P11" s="1240"/>
      <c r="Q11" s="1240"/>
      <c r="S11" s="109" t="s">
        <v>436</v>
      </c>
    </row>
    <row r="12" spans="1:20" ht="15.75" customHeight="1">
      <c r="A12" s="1245" t="s">
        <v>54</v>
      </c>
      <c r="B12" s="1246"/>
      <c r="C12" s="1246"/>
      <c r="D12" s="1246"/>
      <c r="E12" s="1246"/>
      <c r="F12" s="1245" t="s">
        <v>55</v>
      </c>
      <c r="G12" s="1246"/>
      <c r="H12" s="1246"/>
      <c r="I12" s="1246"/>
      <c r="J12" s="1246"/>
      <c r="K12" s="1246"/>
      <c r="L12" s="1246"/>
      <c r="M12" s="1247"/>
      <c r="N12" s="145"/>
      <c r="S12" s="109" t="s">
        <v>961</v>
      </c>
    </row>
    <row r="13" spans="1:20" ht="15.75" customHeight="1">
      <c r="A13" s="1382"/>
      <c r="B13" s="1383"/>
      <c r="C13" s="1383"/>
      <c r="D13" s="1383"/>
      <c r="E13" s="1383"/>
      <c r="F13" s="1572"/>
      <c r="G13" s="1573"/>
      <c r="H13" s="1573"/>
      <c r="I13" s="1573"/>
      <c r="J13" s="1573"/>
      <c r="K13" s="1573"/>
      <c r="L13" s="1573"/>
      <c r="M13" s="1574"/>
      <c r="N13" s="388"/>
    </row>
    <row r="14" spans="1:20" ht="15.75" customHeight="1">
      <c r="A14" s="1616"/>
      <c r="B14" s="1617"/>
      <c r="C14" s="1617"/>
      <c r="D14" s="1617"/>
      <c r="E14" s="1617"/>
      <c r="F14" s="1703"/>
      <c r="G14" s="1704"/>
      <c r="H14" s="1704"/>
      <c r="I14" s="1704"/>
      <c r="J14" s="1704"/>
      <c r="K14" s="1704"/>
      <c r="L14" s="1704"/>
      <c r="M14" s="1705"/>
      <c r="N14" s="388"/>
    </row>
    <row r="15" spans="1:20" ht="15.75" customHeight="1">
      <c r="A15" s="1616"/>
      <c r="B15" s="1617"/>
      <c r="C15" s="1617"/>
      <c r="D15" s="1617"/>
      <c r="E15" s="1617"/>
      <c r="F15" s="1703"/>
      <c r="G15" s="1704"/>
      <c r="H15" s="1704"/>
      <c r="I15" s="1704"/>
      <c r="J15" s="1704"/>
      <c r="K15" s="1704"/>
      <c r="L15" s="1704"/>
      <c r="M15" s="1705"/>
      <c r="N15" s="388"/>
    </row>
    <row r="16" spans="1:20" ht="15.75" customHeight="1">
      <c r="A16" s="1616"/>
      <c r="B16" s="1617"/>
      <c r="C16" s="1617"/>
      <c r="D16" s="1617"/>
      <c r="E16" s="1617"/>
      <c r="F16" s="1703"/>
      <c r="G16" s="1704"/>
      <c r="H16" s="1704"/>
      <c r="I16" s="1704"/>
      <c r="J16" s="1704"/>
      <c r="K16" s="1704"/>
      <c r="L16" s="1704"/>
      <c r="M16" s="1705"/>
      <c r="N16" s="388"/>
    </row>
    <row r="17" spans="1:18" ht="15.75" customHeight="1">
      <c r="A17" s="1385"/>
      <c r="B17" s="1386"/>
      <c r="C17" s="1386"/>
      <c r="D17" s="1386"/>
      <c r="E17" s="1386"/>
      <c r="F17" s="1575"/>
      <c r="G17" s="1576"/>
      <c r="H17" s="1576"/>
      <c r="I17" s="1576"/>
      <c r="J17" s="1576"/>
      <c r="K17" s="1576"/>
      <c r="L17" s="1576"/>
      <c r="M17" s="1577"/>
      <c r="N17" s="388"/>
    </row>
    <row r="18" spans="1:18" ht="13.5" customHeight="1">
      <c r="A18" s="154" t="s">
        <v>108</v>
      </c>
      <c r="B18" s="2136" t="s">
        <v>1772</v>
      </c>
      <c r="C18" s="2136"/>
      <c r="D18" s="2136"/>
      <c r="E18" s="2136"/>
      <c r="F18" s="2136"/>
      <c r="G18" s="2136"/>
      <c r="H18" s="2136"/>
      <c r="I18" s="2136"/>
      <c r="J18" s="2136"/>
      <c r="K18" s="2136"/>
      <c r="L18" s="2136"/>
      <c r="M18" s="2136"/>
      <c r="N18" s="1506"/>
      <c r="O18" s="1506"/>
      <c r="P18" s="1506"/>
      <c r="Q18" s="1506"/>
      <c r="R18" s="196"/>
    </row>
    <row r="19" spans="1:18" ht="13.5" customHeight="1">
      <c r="A19" s="154"/>
      <c r="B19" s="1506"/>
      <c r="C19" s="1506"/>
      <c r="D19" s="1506"/>
      <c r="E19" s="1506"/>
      <c r="F19" s="1506"/>
      <c r="G19" s="1506"/>
      <c r="H19" s="1506"/>
      <c r="I19" s="1506"/>
      <c r="J19" s="1506"/>
      <c r="K19" s="1506"/>
      <c r="L19" s="1506"/>
      <c r="M19" s="1506"/>
      <c r="N19" s="1506"/>
      <c r="O19" s="1506"/>
      <c r="P19" s="1506"/>
      <c r="Q19" s="1506"/>
      <c r="R19" s="196"/>
    </row>
    <row r="20" spans="1:18" ht="27" customHeight="1">
      <c r="A20" s="161"/>
      <c r="B20" s="1506"/>
      <c r="C20" s="1506"/>
      <c r="D20" s="1506"/>
      <c r="E20" s="1506"/>
      <c r="F20" s="1506"/>
      <c r="G20" s="1506"/>
      <c r="H20" s="1506"/>
      <c r="I20" s="1506"/>
      <c r="J20" s="1506"/>
      <c r="K20" s="1506"/>
      <c r="L20" s="1506"/>
      <c r="M20" s="1506"/>
      <c r="N20" s="1506"/>
      <c r="O20" s="1506"/>
      <c r="P20" s="1506"/>
      <c r="Q20" s="1506"/>
      <c r="R20" s="196"/>
    </row>
    <row r="21" spans="1:18">
      <c r="A21" s="154" t="s">
        <v>109</v>
      </c>
      <c r="B21" s="943" t="str">
        <f>CONCATENATE("入札公告日前日（令和",(YEAR(発注者入力シート!H7)-2018),"年",MONTH(発注者入力シート!H7),"月",DAY(発注者入力シート!H7),"日時点）での状況について記載すること。")</f>
        <v>入札公告日前日（令和8年9月24日時点）での状況について記載すること。</v>
      </c>
      <c r="C21" s="943"/>
      <c r="D21" s="943"/>
      <c r="E21" s="943"/>
      <c r="F21" s="943"/>
      <c r="G21" s="943"/>
      <c r="H21" s="943"/>
      <c r="I21" s="943"/>
      <c r="J21" s="943"/>
      <c r="K21" s="943"/>
      <c r="L21" s="943"/>
      <c r="M21" s="943"/>
      <c r="N21" s="943"/>
      <c r="O21" s="943"/>
      <c r="P21" s="943"/>
      <c r="Q21" s="943"/>
    </row>
    <row r="22" spans="1:18" ht="15.75" customHeight="1"/>
    <row r="23" spans="1:18" ht="15.75" customHeight="1"/>
    <row r="24" spans="1:18" ht="15.75" customHeight="1">
      <c r="A24" s="877" t="s">
        <v>1718</v>
      </c>
      <c r="B24" s="2135" t="s">
        <v>1721</v>
      </c>
      <c r="C24" s="2135"/>
      <c r="D24" s="2135"/>
      <c r="E24" s="2135"/>
      <c r="F24" s="2135"/>
      <c r="G24" s="2135"/>
      <c r="H24" s="2135"/>
      <c r="I24" s="2135"/>
      <c r="J24" s="2135"/>
      <c r="K24" s="2135"/>
      <c r="L24" s="2135"/>
      <c r="M24" s="2135"/>
      <c r="N24" s="2135"/>
      <c r="O24" s="2135"/>
      <c r="P24" s="2135"/>
      <c r="Q24" s="2135"/>
    </row>
    <row r="25" spans="1:18" ht="15.75" customHeight="1">
      <c r="B25" s="2135"/>
      <c r="C25" s="2135"/>
      <c r="D25" s="2135"/>
      <c r="E25" s="2135"/>
      <c r="F25" s="2135"/>
      <c r="G25" s="2135"/>
      <c r="H25" s="2135"/>
      <c r="I25" s="2135"/>
      <c r="J25" s="2135"/>
      <c r="K25" s="2135"/>
      <c r="L25" s="2135"/>
      <c r="M25" s="2135"/>
      <c r="N25" s="2135"/>
      <c r="O25" s="2135"/>
      <c r="P25" s="2135"/>
      <c r="Q25" s="2135"/>
    </row>
    <row r="26" spans="1:18" ht="15.75" customHeight="1"/>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sheetData>
  <mergeCells count="14">
    <mergeCell ref="B24:Q25"/>
    <mergeCell ref="F7:Q7"/>
    <mergeCell ref="B21:Q21"/>
    <mergeCell ref="A1:F1"/>
    <mergeCell ref="A2:E2"/>
    <mergeCell ref="B18:Q20"/>
    <mergeCell ref="A13:E17"/>
    <mergeCell ref="A4:Q4"/>
    <mergeCell ref="A5:Q5"/>
    <mergeCell ref="A12:E12"/>
    <mergeCell ref="F12:M12"/>
    <mergeCell ref="F13:M17"/>
    <mergeCell ref="D7:E7"/>
    <mergeCell ref="B10:Q11"/>
  </mergeCells>
  <phoneticPr fontId="2"/>
  <dataValidations disablePrompts="1" count="1">
    <dataValidation type="list" showInputMessage="1" showErrorMessage="1" sqref="A13:E17" xr:uid="{00000000-0002-0000-3E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scale="97" orientation="portrait" blackAndWhite="1" r:id="rId1"/>
  <drawing r:id="rId2"/>
  <legacyDrawing r:id="rId3"/>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56">
    <tabColor theme="5"/>
    <pageSetUpPr fitToPage="1"/>
  </sheetPr>
  <dimension ref="A1:T57"/>
  <sheetViews>
    <sheetView view="pageBreakPreview" zoomScaleNormal="100" zoomScaleSheetLayoutView="100" workbookViewId="0">
      <selection activeCell="B23" sqref="B23:Q24"/>
    </sheetView>
  </sheetViews>
  <sheetFormatPr defaultColWidth="9" defaultRowHeight="13"/>
  <cols>
    <col min="1" max="1" width="5.6328125" style="3" customWidth="1"/>
    <col min="2" max="18" width="5.08984375" style="3" customWidth="1"/>
    <col min="19" max="16384" width="9" style="3"/>
  </cols>
  <sheetData>
    <row r="1" spans="1:20" ht="15.75" customHeight="1">
      <c r="A1" s="943" t="e">
        <f>CONCATENATE("（様式-",INDEX(発注者入力シート!$B$46:$G$47,MATCH(発注者入力シート!O8,発注者入力シート!$C$46:$C$47,0),4),"）")</f>
        <v>#N/A</v>
      </c>
      <c r="B1" s="943"/>
      <c r="C1" s="943"/>
      <c r="D1" s="943"/>
      <c r="E1" s="943"/>
      <c r="F1" s="943"/>
      <c r="S1" s="3" t="s">
        <v>429</v>
      </c>
    </row>
    <row r="2" spans="1:20" ht="15.75" customHeight="1">
      <c r="A2" s="943" t="e">
        <f>CONCATENATE("評価項目",INDEX(発注者入力シート!$B$46:$G$47,MATCH(発注者入力シート!O8,発注者入力シート!$C$46:$C$47,0),5),"-",INDEX(発注者入力シート!$B$46:$G$47,MATCH(発注者入力シート!O8,発注者入力シート!$C$46:$C$47,0),6))</f>
        <v>#N/A</v>
      </c>
      <c r="B2" s="943"/>
      <c r="C2" s="943"/>
      <c r="D2" s="943"/>
      <c r="E2" s="943"/>
      <c r="S2" s="3" t="s">
        <v>430</v>
      </c>
    </row>
    <row r="3" spans="1:20" ht="15.75" customHeight="1">
      <c r="S3" s="107"/>
      <c r="T3" s="3" t="s">
        <v>441</v>
      </c>
    </row>
    <row r="4" spans="1:20" ht="15.75" customHeight="1">
      <c r="A4" s="1206" t="s">
        <v>285</v>
      </c>
      <c r="B4" s="1206"/>
      <c r="C4" s="1206"/>
      <c r="D4" s="1206"/>
      <c r="E4" s="1206"/>
      <c r="F4" s="1206"/>
      <c r="G4" s="1206"/>
      <c r="H4" s="1206"/>
      <c r="I4" s="1206"/>
      <c r="J4" s="1206"/>
      <c r="K4" s="1206"/>
      <c r="L4" s="1206"/>
      <c r="M4" s="1206"/>
      <c r="N4" s="1206"/>
      <c r="O4" s="1206"/>
      <c r="P4" s="1206"/>
      <c r="Q4" s="1206"/>
      <c r="R4" s="142"/>
      <c r="S4" s="102"/>
      <c r="T4" s="3" t="s">
        <v>547</v>
      </c>
    </row>
    <row r="5" spans="1:20" ht="15.75" customHeight="1">
      <c r="A5" s="1206" t="s">
        <v>405</v>
      </c>
      <c r="B5" s="1206"/>
      <c r="C5" s="1206"/>
      <c r="D5" s="1206"/>
      <c r="E5" s="1206"/>
      <c r="F5" s="1206"/>
      <c r="G5" s="1206"/>
      <c r="H5" s="1206"/>
      <c r="I5" s="1206"/>
      <c r="J5" s="1206"/>
      <c r="K5" s="1206"/>
      <c r="L5" s="1206"/>
      <c r="M5" s="1206"/>
      <c r="N5" s="1206"/>
      <c r="O5" s="1206"/>
      <c r="P5" s="1206"/>
      <c r="Q5" s="1206"/>
      <c r="R5" s="142"/>
    </row>
    <row r="6" spans="1:20" ht="15.75" customHeight="1">
      <c r="A6" s="142"/>
      <c r="B6" s="142"/>
      <c r="C6" s="142"/>
      <c r="D6" s="142"/>
      <c r="E6" s="142"/>
      <c r="F6" s="142"/>
      <c r="G6" s="142"/>
      <c r="H6" s="142"/>
      <c r="I6" s="142"/>
      <c r="J6" s="142"/>
      <c r="K6" s="142"/>
      <c r="L6" s="142"/>
      <c r="M6" s="142"/>
      <c r="N6" s="142"/>
      <c r="O6" s="142"/>
      <c r="P6" s="142"/>
      <c r="Q6" s="142"/>
      <c r="R6" s="142"/>
      <c r="S6" s="3" t="s">
        <v>433</v>
      </c>
    </row>
    <row r="7" spans="1:20" ht="15.75" customHeight="1">
      <c r="D7" s="1203" t="s">
        <v>714</v>
      </c>
      <c r="E7" s="1203"/>
      <c r="F7" s="1202" t="str">
        <f>IF(企業入力シート!C5="","",企業入力シート!C5)</f>
        <v>○○共同企業体</v>
      </c>
      <c r="G7" s="1202"/>
      <c r="H7" s="1202"/>
      <c r="I7" s="1202"/>
      <c r="J7" s="1202"/>
      <c r="K7" s="1202"/>
      <c r="L7" s="1202"/>
      <c r="M7" s="1202"/>
      <c r="N7" s="1202"/>
      <c r="O7" s="1202"/>
      <c r="P7" s="1202"/>
      <c r="Q7" s="1202"/>
      <c r="R7" s="2"/>
      <c r="S7" s="104"/>
      <c r="T7" s="3" t="s">
        <v>434</v>
      </c>
    </row>
    <row r="8" spans="1:20" ht="15.75" customHeight="1">
      <c r="S8" s="105"/>
      <c r="T8" s="3" t="s">
        <v>432</v>
      </c>
    </row>
    <row r="9" spans="1:20" ht="15.75" customHeight="1"/>
    <row r="10" spans="1:20" ht="15.75" customHeight="1">
      <c r="A10" s="259" t="s">
        <v>126</v>
      </c>
      <c r="B10" s="1240" t="s">
        <v>1646</v>
      </c>
      <c r="C10" s="1240"/>
      <c r="D10" s="1240"/>
      <c r="E10" s="1240"/>
      <c r="F10" s="1240"/>
      <c r="G10" s="1240"/>
      <c r="H10" s="1240"/>
      <c r="I10" s="1240"/>
      <c r="J10" s="1240"/>
      <c r="K10" s="1240"/>
      <c r="L10" s="1240"/>
      <c r="M10" s="1240"/>
      <c r="N10" s="1240"/>
      <c r="O10" s="1240"/>
      <c r="P10" s="1240"/>
      <c r="Q10" s="1240"/>
      <c r="R10" s="196"/>
      <c r="S10" s="109" t="s">
        <v>435</v>
      </c>
    </row>
    <row r="11" spans="1:20" ht="15.75" customHeight="1">
      <c r="A11" s="155"/>
      <c r="B11" s="1240"/>
      <c r="C11" s="1240"/>
      <c r="D11" s="1240"/>
      <c r="E11" s="1240"/>
      <c r="F11" s="1240"/>
      <c r="G11" s="1240"/>
      <c r="H11" s="1240"/>
      <c r="I11" s="1240"/>
      <c r="J11" s="1240"/>
      <c r="K11" s="1240"/>
      <c r="L11" s="1240"/>
      <c r="M11" s="1240"/>
      <c r="N11" s="1240"/>
      <c r="O11" s="1240"/>
      <c r="P11" s="1240"/>
      <c r="Q11" s="1240"/>
      <c r="R11" s="196"/>
      <c r="S11" s="109" t="s">
        <v>436</v>
      </c>
    </row>
    <row r="12" spans="1:20" ht="15.75" customHeight="1">
      <c r="A12" s="155"/>
      <c r="B12" s="196"/>
      <c r="C12" s="196"/>
      <c r="D12" s="196"/>
      <c r="E12" s="196"/>
      <c r="F12" s="196"/>
      <c r="G12" s="196"/>
      <c r="H12" s="196"/>
      <c r="I12" s="196"/>
      <c r="J12" s="196"/>
      <c r="K12" s="196"/>
      <c r="L12" s="196"/>
      <c r="M12" s="196"/>
      <c r="N12" s="196"/>
      <c r="O12" s="196"/>
      <c r="P12" s="196"/>
      <c r="Q12" s="196"/>
      <c r="S12" s="109" t="s">
        <v>961</v>
      </c>
    </row>
    <row r="13" spans="1:20" ht="15.75" customHeight="1">
      <c r="A13" s="1245" t="s">
        <v>54</v>
      </c>
      <c r="B13" s="1246"/>
      <c r="C13" s="1246"/>
      <c r="D13" s="1246"/>
      <c r="E13" s="1246"/>
      <c r="F13" s="1245" t="s">
        <v>55</v>
      </c>
      <c r="G13" s="1246"/>
      <c r="H13" s="1246"/>
      <c r="I13" s="1246"/>
      <c r="J13" s="1246"/>
      <c r="K13" s="1246"/>
      <c r="L13" s="1246"/>
      <c r="M13" s="1247"/>
      <c r="N13" s="145"/>
    </row>
    <row r="14" spans="1:20" ht="15.75" customHeight="1">
      <c r="A14" s="1382" t="s">
        <v>646</v>
      </c>
      <c r="B14" s="1383"/>
      <c r="C14" s="1383"/>
      <c r="D14" s="1383"/>
      <c r="E14" s="1384"/>
      <c r="F14" s="1572" t="s">
        <v>1647</v>
      </c>
      <c r="G14" s="1573"/>
      <c r="H14" s="1573"/>
      <c r="I14" s="1573"/>
      <c r="J14" s="1573"/>
      <c r="K14" s="1573"/>
      <c r="L14" s="1573"/>
      <c r="M14" s="1574"/>
      <c r="N14" s="388"/>
    </row>
    <row r="15" spans="1:20" ht="15.75" customHeight="1">
      <c r="A15" s="1616"/>
      <c r="B15" s="1617"/>
      <c r="C15" s="1617"/>
      <c r="D15" s="1617"/>
      <c r="E15" s="1618"/>
      <c r="F15" s="1703"/>
      <c r="G15" s="1704"/>
      <c r="H15" s="1704"/>
      <c r="I15" s="1704"/>
      <c r="J15" s="1704"/>
      <c r="K15" s="1704"/>
      <c r="L15" s="1704"/>
      <c r="M15" s="1705"/>
      <c r="N15" s="388"/>
    </row>
    <row r="16" spans="1:20" ht="15.75" customHeight="1">
      <c r="A16" s="1385"/>
      <c r="B16" s="1386"/>
      <c r="C16" s="1386"/>
      <c r="D16" s="1386"/>
      <c r="E16" s="1387"/>
      <c r="F16" s="1575"/>
      <c r="G16" s="1576"/>
      <c r="H16" s="1576"/>
      <c r="I16" s="1576"/>
      <c r="J16" s="1576"/>
      <c r="K16" s="1576"/>
      <c r="L16" s="1576"/>
      <c r="M16" s="1577"/>
      <c r="N16" s="388"/>
    </row>
    <row r="17" spans="1:18" ht="15.75" customHeight="1">
      <c r="A17" s="154" t="s">
        <v>108</v>
      </c>
      <c r="B17" s="2136" t="s">
        <v>1773</v>
      </c>
      <c r="C17" s="2136"/>
      <c r="D17" s="2136"/>
      <c r="E17" s="2136"/>
      <c r="F17" s="2136"/>
      <c r="G17" s="2136"/>
      <c r="H17" s="2136"/>
      <c r="I17" s="2136"/>
      <c r="J17" s="2136"/>
      <c r="K17" s="2136"/>
      <c r="L17" s="2136"/>
      <c r="M17" s="2136"/>
      <c r="N17" s="1506"/>
      <c r="O17" s="1506"/>
      <c r="P17" s="1506"/>
      <c r="Q17" s="1506"/>
    </row>
    <row r="18" spans="1:18" ht="15.75" customHeight="1">
      <c r="A18" s="154"/>
      <c r="B18" s="1506"/>
      <c r="C18" s="1506"/>
      <c r="D18" s="1506"/>
      <c r="E18" s="1506"/>
      <c r="F18" s="1506"/>
      <c r="G18" s="1506"/>
      <c r="H18" s="1506"/>
      <c r="I18" s="1506"/>
      <c r="J18" s="1506"/>
      <c r="K18" s="1506"/>
      <c r="L18" s="1506"/>
      <c r="M18" s="1506"/>
      <c r="N18" s="1506"/>
      <c r="O18" s="1506"/>
      <c r="P18" s="1506"/>
      <c r="Q18" s="1506"/>
    </row>
    <row r="19" spans="1:18" ht="30" customHeight="1">
      <c r="B19" s="1506"/>
      <c r="C19" s="1506"/>
      <c r="D19" s="1506"/>
      <c r="E19" s="1506"/>
      <c r="F19" s="1506"/>
      <c r="G19" s="1506"/>
      <c r="H19" s="1506"/>
      <c r="I19" s="1506"/>
      <c r="J19" s="1506"/>
      <c r="K19" s="1506"/>
      <c r="L19" s="1506"/>
      <c r="M19" s="1506"/>
      <c r="N19" s="1506"/>
      <c r="O19" s="1506"/>
      <c r="P19" s="1506"/>
      <c r="Q19" s="1506"/>
    </row>
    <row r="20" spans="1:18" ht="13.5" customHeight="1">
      <c r="A20" s="154" t="s">
        <v>109</v>
      </c>
      <c r="B20" s="943" t="str">
        <f>CONCATENATE("入札公告日前日時点（令和",(YEAR(発注者入力シート!H7)-2018),"年",MONTH(発注者入力シート!H7),"月",DAY(発注者入力シート!H7),"日時点）での状況について記載すること。")</f>
        <v>入札公告日前日時点（令和8年9月24日時点）での状況について記載すること。</v>
      </c>
      <c r="C20" s="943"/>
      <c r="D20" s="943"/>
      <c r="E20" s="943"/>
      <c r="F20" s="943"/>
      <c r="G20" s="943"/>
      <c r="H20" s="943"/>
      <c r="I20" s="943"/>
      <c r="J20" s="943"/>
      <c r="K20" s="943"/>
      <c r="L20" s="943"/>
      <c r="M20" s="943"/>
      <c r="N20" s="943"/>
      <c r="O20" s="943"/>
      <c r="P20" s="943"/>
      <c r="Q20" s="943"/>
      <c r="R20" s="196"/>
    </row>
    <row r="21" spans="1:18" ht="13.5" customHeight="1">
      <c r="A21" s="154"/>
      <c r="B21" s="866"/>
      <c r="C21" s="866"/>
      <c r="D21" s="866"/>
      <c r="E21" s="866"/>
      <c r="F21" s="866"/>
      <c r="G21" s="866"/>
      <c r="H21" s="866"/>
      <c r="I21" s="866"/>
      <c r="J21" s="866"/>
      <c r="K21" s="866"/>
      <c r="L21" s="866"/>
      <c r="M21" s="866"/>
      <c r="N21" s="866"/>
      <c r="O21" s="866"/>
      <c r="P21" s="866"/>
      <c r="Q21" s="866"/>
      <c r="R21" s="196"/>
    </row>
    <row r="22" spans="1:18">
      <c r="R22" s="196"/>
    </row>
    <row r="23" spans="1:18">
      <c r="A23" s="877" t="s">
        <v>1718</v>
      </c>
      <c r="B23" s="2135" t="s">
        <v>1721</v>
      </c>
      <c r="C23" s="2135"/>
      <c r="D23" s="2135"/>
      <c r="E23" s="2135"/>
      <c r="F23" s="2135"/>
      <c r="G23" s="2135"/>
      <c r="H23" s="2135"/>
      <c r="I23" s="2135"/>
      <c r="J23" s="2135"/>
      <c r="K23" s="2135"/>
      <c r="L23" s="2135"/>
      <c r="M23" s="2135"/>
      <c r="N23" s="2135"/>
      <c r="O23" s="2135"/>
      <c r="P23" s="2135"/>
      <c r="Q23" s="2135"/>
      <c r="R23" s="196"/>
    </row>
    <row r="24" spans="1:18" ht="13.5" customHeight="1">
      <c r="B24" s="2135"/>
      <c r="C24" s="2135"/>
      <c r="D24" s="2135"/>
      <c r="E24" s="2135"/>
      <c r="F24" s="2135"/>
      <c r="G24" s="2135"/>
      <c r="H24" s="2135"/>
      <c r="I24" s="2135"/>
      <c r="J24" s="2135"/>
      <c r="K24" s="2135"/>
      <c r="L24" s="2135"/>
      <c r="M24" s="2135"/>
      <c r="N24" s="2135"/>
      <c r="O24" s="2135"/>
      <c r="P24" s="2135"/>
      <c r="Q24" s="2135"/>
      <c r="R24" s="196"/>
    </row>
    <row r="25" spans="1:18">
      <c r="R25" s="196"/>
    </row>
    <row r="26" spans="1:18">
      <c r="A26" s="1245" t="s">
        <v>54</v>
      </c>
      <c r="B26" s="1246"/>
      <c r="C26" s="1246"/>
      <c r="D26" s="1246"/>
      <c r="E26" s="1246"/>
      <c r="F26" s="1245" t="s">
        <v>55</v>
      </c>
      <c r="G26" s="1246"/>
      <c r="H26" s="1246"/>
      <c r="I26" s="1246"/>
      <c r="J26" s="1246"/>
      <c r="K26" s="1246"/>
      <c r="L26" s="1246"/>
      <c r="M26" s="1247"/>
    </row>
    <row r="27" spans="1:18" ht="15.75" customHeight="1">
      <c r="A27" s="1756" t="s">
        <v>406</v>
      </c>
      <c r="B27" s="1978"/>
      <c r="C27" s="1978"/>
      <c r="D27" s="1978"/>
      <c r="E27" s="1757"/>
      <c r="F27" s="1572" t="s">
        <v>1648</v>
      </c>
      <c r="G27" s="1573"/>
      <c r="H27" s="1573"/>
      <c r="I27" s="1573"/>
      <c r="J27" s="1573"/>
      <c r="K27" s="1573"/>
      <c r="L27" s="1573"/>
      <c r="M27" s="1574"/>
    </row>
    <row r="28" spans="1:18" ht="15.75" customHeight="1">
      <c r="A28" s="2141"/>
      <c r="B28" s="1195"/>
      <c r="C28" s="1195"/>
      <c r="D28" s="1195"/>
      <c r="E28" s="2142"/>
      <c r="F28" s="1703"/>
      <c r="G28" s="1704"/>
      <c r="H28" s="1704"/>
      <c r="I28" s="1704"/>
      <c r="J28" s="1704"/>
      <c r="K28" s="1704"/>
      <c r="L28" s="1704"/>
      <c r="M28" s="1705"/>
    </row>
    <row r="29" spans="1:18" ht="15.75" customHeight="1">
      <c r="A29" s="1758"/>
      <c r="B29" s="1979"/>
      <c r="C29" s="1979"/>
      <c r="D29" s="1979"/>
      <c r="E29" s="1759"/>
      <c r="F29" s="1575"/>
      <c r="G29" s="1576"/>
      <c r="H29" s="1576"/>
      <c r="I29" s="1576"/>
      <c r="J29" s="1576"/>
      <c r="K29" s="1576"/>
      <c r="L29" s="1576"/>
      <c r="M29" s="1577"/>
    </row>
    <row r="30" spans="1:18" ht="15.75" customHeight="1">
      <c r="A30" s="154" t="s">
        <v>108</v>
      </c>
      <c r="B30" s="943" t="str">
        <f>CONCATENATE("入札公告日前日時点（令和",(YEAR(発注者入力シート!H7)-2018),"年",MONTH(発注者入力シート!H7),"月",DAY(発注者入力シート!H7),"日時点）での状況について記載すること。")</f>
        <v>入札公告日前日時点（令和8年9月24日時点）での状況について記載すること。</v>
      </c>
      <c r="C30" s="943"/>
      <c r="D30" s="943"/>
      <c r="E30" s="943"/>
      <c r="F30" s="943"/>
      <c r="G30" s="943"/>
      <c r="H30" s="943"/>
      <c r="I30" s="943"/>
      <c r="J30" s="943"/>
      <c r="K30" s="943"/>
      <c r="L30" s="943"/>
      <c r="M30" s="943"/>
      <c r="N30" s="943"/>
      <c r="O30" s="943"/>
      <c r="P30" s="943"/>
      <c r="Q30" s="943"/>
    </row>
    <row r="31" spans="1:18" ht="15.75" customHeight="1"/>
    <row r="32" spans="1:18" ht="15.75" customHeight="1">
      <c r="F32" s="2143" t="str">
        <f>IF(F27="","","橋梁用桁製作の機能を有する工場の所在は、上記のとおり相違ないことを証明します。")</f>
        <v>橋梁用桁製作の機能を有する工場の所在は、上記のとおり相違ないことを証明します。</v>
      </c>
      <c r="G32" s="1009"/>
      <c r="H32" s="1009"/>
      <c r="I32" s="1009"/>
      <c r="J32" s="1009"/>
      <c r="K32" s="1009"/>
      <c r="L32" s="1009"/>
      <c r="M32" s="1009"/>
      <c r="N32" s="1009"/>
      <c r="O32" s="1009"/>
    </row>
    <row r="33" spans="6:17" ht="15.75" customHeight="1">
      <c r="F33" s="1009"/>
      <c r="G33" s="1009"/>
      <c r="H33" s="1009"/>
      <c r="I33" s="1009"/>
      <c r="J33" s="1009"/>
      <c r="K33" s="1009"/>
      <c r="L33" s="1009"/>
      <c r="M33" s="1009"/>
      <c r="N33" s="1009"/>
      <c r="O33" s="1009"/>
    </row>
    <row r="34" spans="6:17" ht="15.75" customHeight="1">
      <c r="G34" s="2144">
        <f>IF(F27="","",企業入力シート!C11)</f>
        <v>0</v>
      </c>
      <c r="H34" s="2145"/>
      <c r="I34" s="2145"/>
      <c r="J34" s="2145"/>
    </row>
    <row r="35" spans="6:17" ht="15.75" customHeight="1">
      <c r="H35" s="2137" t="str">
        <f>IF(F27="","",企業入力シート!C14)</f>
        <v>○○建設</v>
      </c>
      <c r="I35" s="2138"/>
      <c r="J35" s="2138"/>
      <c r="K35" s="2138"/>
      <c r="L35" s="2138"/>
      <c r="M35" s="2138"/>
      <c r="N35" s="2138"/>
      <c r="O35" s="2138"/>
      <c r="P35" s="2138"/>
      <c r="Q35"/>
    </row>
    <row r="36" spans="6:17" ht="15.75" customHeight="1">
      <c r="H36" s="2139"/>
      <c r="I36" s="2140"/>
      <c r="J36" s="2140"/>
      <c r="K36" s="806" t="str">
        <f>IF(F27="","",企業入力シート!C15)</f>
        <v>○○　○○</v>
      </c>
      <c r="L36" s="807"/>
      <c r="M36" s="807"/>
      <c r="N36" s="807"/>
      <c r="O36" s="807"/>
      <c r="P36" s="81" t="str">
        <f>IF(F27="","","印")</f>
        <v>印</v>
      </c>
    </row>
    <row r="37" spans="6:17" ht="15.75" customHeight="1">
      <c r="K37"/>
      <c r="L37"/>
      <c r="M37"/>
      <c r="N37"/>
      <c r="O37"/>
      <c r="P37"/>
      <c r="Q37"/>
    </row>
    <row r="38" spans="6:17" ht="15.75" customHeight="1"/>
    <row r="39" spans="6:17" ht="15.75" customHeight="1"/>
    <row r="40" spans="6:17" ht="15.75" customHeight="1"/>
    <row r="41" spans="6:17" ht="15.75" customHeight="1"/>
    <row r="42" spans="6:17" ht="15.75" customHeight="1"/>
    <row r="43" spans="6:17" ht="15.75" customHeight="1"/>
    <row r="44" spans="6:17" ht="15.75" customHeight="1"/>
    <row r="45" spans="6:17" ht="15.75" customHeight="1"/>
    <row r="46" spans="6:17" ht="15.75" customHeight="1"/>
    <row r="47" spans="6:17" ht="15.75" customHeight="1"/>
    <row r="48" spans="6:17"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sheetData>
  <mergeCells count="23">
    <mergeCell ref="B20:Q20"/>
    <mergeCell ref="A26:E26"/>
    <mergeCell ref="F26:M26"/>
    <mergeCell ref="B10:Q11"/>
    <mergeCell ref="A1:F1"/>
    <mergeCell ref="A2:E2"/>
    <mergeCell ref="A4:Q4"/>
    <mergeCell ref="A5:Q5"/>
    <mergeCell ref="D7:E7"/>
    <mergeCell ref="F7:Q7"/>
    <mergeCell ref="A13:E13"/>
    <mergeCell ref="F13:M13"/>
    <mergeCell ref="A14:E16"/>
    <mergeCell ref="F14:M16"/>
    <mergeCell ref="B17:Q19"/>
    <mergeCell ref="B23:Q24"/>
    <mergeCell ref="H35:P35"/>
    <mergeCell ref="H36:J36"/>
    <mergeCell ref="A27:E29"/>
    <mergeCell ref="F27:M29"/>
    <mergeCell ref="B30:Q30"/>
    <mergeCell ref="F32:O33"/>
    <mergeCell ref="G34:J34"/>
  </mergeCells>
  <phoneticPr fontId="2"/>
  <dataValidations disablePrompts="1" count="1">
    <dataValidation type="list" showInputMessage="1" showErrorMessage="1" sqref="A14:E16" xr:uid="{00000000-0002-0000-3F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scale="95" orientation="portrait" blackAndWhite="1" r:id="rId1"/>
  <drawing r:id="rId2"/>
  <legacyDrawing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57">
    <tabColor theme="5"/>
    <pageSetUpPr fitToPage="1"/>
  </sheetPr>
  <dimension ref="A1:T51"/>
  <sheetViews>
    <sheetView view="pageBreakPreview" zoomScaleNormal="100" zoomScaleSheetLayoutView="100" workbookViewId="0">
      <selection activeCell="B23" sqref="B23:Q24"/>
    </sheetView>
  </sheetViews>
  <sheetFormatPr defaultColWidth="9" defaultRowHeight="13"/>
  <cols>
    <col min="1" max="1" width="5.6328125" style="3" customWidth="1"/>
    <col min="2" max="18" width="5.08984375" style="3" customWidth="1"/>
    <col min="19" max="16384" width="9" style="3"/>
  </cols>
  <sheetData>
    <row r="1" spans="1:20" ht="15.75" customHeight="1">
      <c r="A1" s="943" t="e">
        <f>CONCATENATE("（様式-",INDEX(発注者入力シート!$B$46:$G$47,MATCH(発注者入力シート!O9,発注者入力シート!$C$46:$C$47,0),4),"）")</f>
        <v>#N/A</v>
      </c>
      <c r="B1" s="943"/>
      <c r="C1" s="943"/>
      <c r="D1" s="943"/>
      <c r="E1" s="943"/>
      <c r="F1" s="943"/>
      <c r="S1" s="3" t="s">
        <v>429</v>
      </c>
    </row>
    <row r="2" spans="1:20" ht="15.75" customHeight="1">
      <c r="A2" s="943" t="e">
        <f>CONCATENATE("評価項目",INDEX(発注者入力シート!$B$46:$G$47,MATCH(発注者入力シート!O9,発注者入力シート!$C$46:$C$47,0),5),"-",INDEX(発注者入力シート!$B$46:$G$47,MATCH(発注者入力シート!O9,発注者入力シート!$C$46:$C$47,0),6))</f>
        <v>#N/A</v>
      </c>
      <c r="B2" s="943"/>
      <c r="C2" s="943"/>
      <c r="D2" s="943"/>
      <c r="E2" s="943"/>
      <c r="S2" s="3" t="s">
        <v>430</v>
      </c>
    </row>
    <row r="3" spans="1:20" ht="15.75" customHeight="1">
      <c r="S3" s="107"/>
      <c r="T3" s="3" t="s">
        <v>441</v>
      </c>
    </row>
    <row r="4" spans="1:20" ht="15.75" customHeight="1">
      <c r="A4" s="1206" t="s">
        <v>401</v>
      </c>
      <c r="B4" s="1206"/>
      <c r="C4" s="1206"/>
      <c r="D4" s="1206"/>
      <c r="E4" s="1206"/>
      <c r="F4" s="1206"/>
      <c r="G4" s="1206"/>
      <c r="H4" s="1206"/>
      <c r="I4" s="1206"/>
      <c r="J4" s="1206"/>
      <c r="K4" s="1206"/>
      <c r="L4" s="1206"/>
      <c r="M4" s="1206"/>
      <c r="N4" s="1206"/>
      <c r="O4" s="1206"/>
      <c r="P4" s="1206"/>
      <c r="Q4" s="1206"/>
      <c r="R4" s="142"/>
      <c r="S4" s="102"/>
      <c r="T4" s="3" t="s">
        <v>432</v>
      </c>
    </row>
    <row r="5" spans="1:20" ht="15.75" customHeight="1">
      <c r="A5" s="142"/>
      <c r="B5" s="142"/>
      <c r="C5" s="142"/>
      <c r="D5" s="142"/>
      <c r="E5" s="142"/>
      <c r="F5" s="142"/>
      <c r="G5" s="142"/>
      <c r="H5" s="142"/>
      <c r="I5" s="142"/>
      <c r="J5" s="142"/>
      <c r="K5" s="142"/>
      <c r="L5" s="142"/>
      <c r="M5" s="142"/>
      <c r="N5" s="142"/>
      <c r="O5" s="142"/>
      <c r="P5" s="142"/>
      <c r="Q5" s="142"/>
      <c r="R5" s="142"/>
    </row>
    <row r="6" spans="1:20" ht="15.75" customHeight="1">
      <c r="D6" s="1203" t="s">
        <v>714</v>
      </c>
      <c r="E6" s="1203"/>
      <c r="F6" s="1202" t="str">
        <f>IF(企業入力シート!C5="","",企業入力シート!C5)</f>
        <v>○○共同企業体</v>
      </c>
      <c r="G6" s="1202"/>
      <c r="H6" s="1202"/>
      <c r="I6" s="1202"/>
      <c r="J6" s="1202"/>
      <c r="K6" s="1202"/>
      <c r="L6" s="1202"/>
      <c r="M6" s="1202"/>
      <c r="N6" s="1202"/>
      <c r="O6" s="1202"/>
      <c r="P6" s="1202"/>
      <c r="Q6" s="1202"/>
      <c r="R6" s="2"/>
      <c r="S6" s="3" t="s">
        <v>433</v>
      </c>
    </row>
    <row r="7" spans="1:20" ht="15.75" customHeight="1">
      <c r="S7" s="104"/>
      <c r="T7" s="3" t="s">
        <v>434</v>
      </c>
    </row>
    <row r="8" spans="1:20" ht="15.75" customHeight="1">
      <c r="S8" s="105"/>
      <c r="T8" s="3" t="s">
        <v>432</v>
      </c>
    </row>
    <row r="9" spans="1:20" ht="15.75" customHeight="1">
      <c r="A9" s="259" t="s">
        <v>126</v>
      </c>
      <c r="B9" s="1584" t="s">
        <v>402</v>
      </c>
      <c r="C9" s="1584"/>
      <c r="D9" s="1584"/>
      <c r="E9" s="1584"/>
      <c r="F9" s="1584"/>
      <c r="G9" s="1584"/>
      <c r="H9" s="1584"/>
      <c r="I9" s="1584"/>
      <c r="J9" s="1584"/>
      <c r="K9" s="1584"/>
      <c r="L9" s="1584"/>
      <c r="M9" s="1584"/>
      <c r="N9" s="1584"/>
      <c r="O9" s="1584"/>
      <c r="P9" s="1584"/>
      <c r="Q9" s="1584"/>
      <c r="R9" s="2"/>
    </row>
    <row r="10" spans="1:20" ht="15.75" customHeight="1">
      <c r="A10" s="1270" t="s">
        <v>403</v>
      </c>
      <c r="B10" s="1302"/>
      <c r="C10" s="1302"/>
      <c r="D10" s="1302"/>
      <c r="E10" s="1271"/>
      <c r="F10" s="1270" t="s">
        <v>288</v>
      </c>
      <c r="G10" s="1302"/>
      <c r="H10" s="1302"/>
      <c r="I10" s="1302"/>
      <c r="J10" s="1302"/>
      <c r="K10" s="1302"/>
      <c r="L10" s="1302"/>
      <c r="M10" s="1271"/>
      <c r="N10" s="111" t="s">
        <v>404</v>
      </c>
      <c r="O10" s="106"/>
      <c r="P10" s="106"/>
      <c r="Q10" s="122"/>
      <c r="S10" s="109" t="s">
        <v>435</v>
      </c>
    </row>
    <row r="11" spans="1:20" ht="15.75" customHeight="1">
      <c r="A11" s="1572"/>
      <c r="B11" s="1573"/>
      <c r="C11" s="1573"/>
      <c r="D11" s="1573"/>
      <c r="E11" s="1574"/>
      <c r="F11" s="1572"/>
      <c r="G11" s="1573"/>
      <c r="H11" s="1573"/>
      <c r="I11" s="1573"/>
      <c r="J11" s="1573"/>
      <c r="K11" s="1573"/>
      <c r="L11" s="1573"/>
      <c r="M11" s="1574"/>
      <c r="N11" s="2147"/>
      <c r="O11" s="2148"/>
      <c r="P11" s="2149"/>
      <c r="Q11" s="1757" t="s">
        <v>296</v>
      </c>
      <c r="R11" s="199"/>
      <c r="S11" s="109" t="s">
        <v>436</v>
      </c>
    </row>
    <row r="12" spans="1:20" ht="15.75" customHeight="1">
      <c r="A12" s="1575"/>
      <c r="B12" s="1576"/>
      <c r="C12" s="1576"/>
      <c r="D12" s="1576"/>
      <c r="E12" s="1577"/>
      <c r="F12" s="1575"/>
      <c r="G12" s="1576"/>
      <c r="H12" s="1576"/>
      <c r="I12" s="1576"/>
      <c r="J12" s="1576"/>
      <c r="K12" s="1576"/>
      <c r="L12" s="1576"/>
      <c r="M12" s="1577"/>
      <c r="N12" s="2150"/>
      <c r="O12" s="2151"/>
      <c r="P12" s="2152"/>
      <c r="Q12" s="1759"/>
      <c r="R12" s="199"/>
    </row>
    <row r="13" spans="1:20" ht="15.75" customHeight="1">
      <c r="A13" s="1572"/>
      <c r="B13" s="1573"/>
      <c r="C13" s="1573"/>
      <c r="D13" s="1573"/>
      <c r="E13" s="1574"/>
      <c r="F13" s="1572"/>
      <c r="G13" s="1573"/>
      <c r="H13" s="1573"/>
      <c r="I13" s="1573"/>
      <c r="J13" s="1573"/>
      <c r="K13" s="1573"/>
      <c r="L13" s="1573"/>
      <c r="M13" s="1574"/>
      <c r="N13" s="2147"/>
      <c r="O13" s="2148"/>
      <c r="P13" s="2149"/>
      <c r="Q13" s="1757" t="s">
        <v>296</v>
      </c>
      <c r="R13" s="199"/>
    </row>
    <row r="14" spans="1:20" ht="15.75" customHeight="1">
      <c r="A14" s="1575"/>
      <c r="B14" s="1576"/>
      <c r="C14" s="1576"/>
      <c r="D14" s="1576"/>
      <c r="E14" s="1577"/>
      <c r="F14" s="1575"/>
      <c r="G14" s="1576"/>
      <c r="H14" s="1576"/>
      <c r="I14" s="1576"/>
      <c r="J14" s="1576"/>
      <c r="K14" s="1576"/>
      <c r="L14" s="1576"/>
      <c r="M14" s="1577"/>
      <c r="N14" s="2150"/>
      <c r="O14" s="2151"/>
      <c r="P14" s="2152"/>
      <c r="Q14" s="1759"/>
      <c r="R14" s="199"/>
    </row>
    <row r="15" spans="1:20" ht="13" customHeight="1">
      <c r="A15" s="154" t="s">
        <v>108</v>
      </c>
      <c r="B15" s="2146" t="s">
        <v>1774</v>
      </c>
      <c r="C15" s="2146"/>
      <c r="D15" s="2146"/>
      <c r="E15" s="2146"/>
      <c r="F15" s="2146"/>
      <c r="G15" s="2146"/>
      <c r="H15" s="2146"/>
      <c r="I15" s="2146"/>
      <c r="J15" s="2146"/>
      <c r="K15" s="2146"/>
      <c r="L15" s="2146"/>
      <c r="M15" s="2146"/>
      <c r="N15" s="2146"/>
      <c r="O15" s="2146"/>
      <c r="P15" s="2146"/>
      <c r="Q15" s="2146"/>
      <c r="R15" s="196"/>
    </row>
    <row r="16" spans="1:20">
      <c r="A16" s="161"/>
      <c r="B16" s="1755"/>
      <c r="C16" s="1755"/>
      <c r="D16" s="1755"/>
      <c r="E16" s="1755"/>
      <c r="F16" s="1755"/>
      <c r="G16" s="1755"/>
      <c r="H16" s="1755"/>
      <c r="I16" s="1755"/>
      <c r="J16" s="1755"/>
      <c r="K16" s="1755"/>
      <c r="L16" s="1755"/>
      <c r="M16" s="1755"/>
      <c r="N16" s="1755"/>
      <c r="O16" s="1755"/>
      <c r="P16" s="1755"/>
      <c r="Q16" s="1755"/>
      <c r="R16" s="196"/>
    </row>
    <row r="17" spans="1:17">
      <c r="A17" s="154" t="s">
        <v>109</v>
      </c>
      <c r="B17" s="943" t="str">
        <f>CONCATENATE("入札公告日前日時点（令和",(YEAR(発注者入力シート!H7)-2018),"年",MONTH(発注者入力シート!H7),"月",DAY(発注者入力シート!H7),"日時点）での状況について記載すること。")</f>
        <v>入札公告日前日時点（令和8年9月24日時点）での状況について記載すること。</v>
      </c>
      <c r="C17" s="943"/>
      <c r="D17" s="943"/>
      <c r="E17" s="943"/>
      <c r="F17" s="943"/>
      <c r="G17" s="943"/>
      <c r="H17" s="943"/>
      <c r="I17" s="943"/>
      <c r="J17" s="943"/>
      <c r="K17" s="943"/>
      <c r="L17" s="943"/>
      <c r="M17" s="943"/>
      <c r="N17" s="943"/>
      <c r="O17" s="943"/>
      <c r="P17" s="943"/>
      <c r="Q17" s="943"/>
    </row>
    <row r="18" spans="1:17" ht="15.75" customHeight="1"/>
    <row r="19" spans="1:17" ht="15.75" customHeight="1"/>
    <row r="20" spans="1:17" ht="15.75" customHeight="1"/>
    <row r="21" spans="1:17" ht="15.75" customHeight="1"/>
    <row r="22" spans="1:17" ht="15.75" customHeight="1"/>
    <row r="23" spans="1:17" ht="15.75" customHeight="1"/>
    <row r="24" spans="1:17" ht="15.75" customHeight="1"/>
    <row r="25" spans="1:17" ht="15.75" customHeight="1"/>
    <row r="26" spans="1:17" ht="15.75" customHeight="1"/>
    <row r="27" spans="1:17" ht="15.75" customHeight="1"/>
    <row r="28" spans="1:17" ht="15.75" customHeight="1"/>
    <row r="29" spans="1:17" ht="15.75" customHeight="1"/>
    <row r="30" spans="1:17" ht="15.75" customHeight="1"/>
    <row r="31" spans="1:17" ht="15.75" customHeight="1"/>
    <row r="32" spans="1: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sheetData>
  <mergeCells count="18">
    <mergeCell ref="D6:E6"/>
    <mergeCell ref="F6:Q6"/>
    <mergeCell ref="A13:E14"/>
    <mergeCell ref="F13:M14"/>
    <mergeCell ref="A1:F1"/>
    <mergeCell ref="A2:E2"/>
    <mergeCell ref="B17:Q17"/>
    <mergeCell ref="B15:Q16"/>
    <mergeCell ref="A11:E12"/>
    <mergeCell ref="F11:M12"/>
    <mergeCell ref="A4:Q4"/>
    <mergeCell ref="B9:Q9"/>
    <mergeCell ref="A10:E10"/>
    <mergeCell ref="F10:M10"/>
    <mergeCell ref="Q11:Q12"/>
    <mergeCell ref="Q13:Q14"/>
    <mergeCell ref="N11:P12"/>
    <mergeCell ref="N13:P14"/>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8">
    <tabColor theme="3"/>
    <pageSetUpPr fitToPage="1"/>
  </sheetPr>
  <dimension ref="A1:T34"/>
  <sheetViews>
    <sheetView view="pageBreakPreview" zoomScaleNormal="100" zoomScaleSheetLayoutView="100" workbookViewId="0">
      <selection activeCell="W30" sqref="W30"/>
    </sheetView>
  </sheetViews>
  <sheetFormatPr defaultColWidth="9" defaultRowHeight="13"/>
  <cols>
    <col min="1" max="18" width="5.08984375" style="3" customWidth="1"/>
    <col min="19" max="16384" width="9" style="3"/>
  </cols>
  <sheetData>
    <row r="1" spans="1:20" ht="15.75" customHeight="1">
      <c r="A1" s="943" t="str">
        <f>CONCATENATE("（様式－",発注者入力シート!E48,"）")</f>
        <v>（様式－）</v>
      </c>
      <c r="B1" s="943"/>
      <c r="C1" s="943"/>
      <c r="D1" s="943"/>
      <c r="S1" s="3" t="s">
        <v>429</v>
      </c>
    </row>
    <row r="2" spans="1:20" ht="15.75" customHeight="1">
      <c r="A2" s="2165" t="s">
        <v>1448</v>
      </c>
      <c r="B2" s="2165"/>
      <c r="C2" s="2165"/>
      <c r="D2" s="2165"/>
      <c r="E2" s="2165"/>
      <c r="F2" s="2165"/>
      <c r="G2" s="2165"/>
      <c r="H2" s="2165"/>
      <c r="I2" s="2165"/>
      <c r="J2" s="2165"/>
      <c r="K2" s="2165"/>
      <c r="L2" s="2165"/>
      <c r="M2" s="2165"/>
      <c r="N2" s="2165"/>
      <c r="O2" s="2165"/>
      <c r="P2" s="2165"/>
      <c r="Q2" s="2165"/>
      <c r="R2" s="6"/>
      <c r="S2" s="3" t="s">
        <v>430</v>
      </c>
    </row>
    <row r="3" spans="1:20" ht="15.75" customHeight="1">
      <c r="A3" s="6"/>
      <c r="B3" s="6"/>
      <c r="C3" s="6"/>
      <c r="D3" s="6"/>
      <c r="E3" s="6"/>
      <c r="F3" s="6"/>
      <c r="G3" s="6"/>
      <c r="H3" s="6"/>
      <c r="I3" s="6"/>
      <c r="J3" s="6"/>
      <c r="K3" s="6"/>
      <c r="L3" s="6"/>
      <c r="M3" s="6"/>
      <c r="N3" s="6"/>
      <c r="O3" s="6"/>
      <c r="P3" s="6"/>
      <c r="Q3" s="6"/>
      <c r="R3" s="6"/>
      <c r="S3" s="107"/>
      <c r="T3" s="3" t="s">
        <v>441</v>
      </c>
    </row>
    <row r="4" spans="1:20" ht="15.75" customHeight="1">
      <c r="A4" s="1206" t="s">
        <v>579</v>
      </c>
      <c r="B4" s="1206"/>
      <c r="C4" s="1206"/>
      <c r="D4" s="1206"/>
      <c r="E4" s="1206"/>
      <c r="F4" s="1206"/>
      <c r="G4" s="1206"/>
      <c r="H4" s="1206"/>
      <c r="I4" s="1206"/>
      <c r="J4" s="1206"/>
      <c r="K4" s="1206"/>
      <c r="L4" s="1206"/>
      <c r="M4" s="1206"/>
      <c r="N4" s="1206"/>
      <c r="O4" s="1206"/>
      <c r="P4" s="1206"/>
      <c r="Q4" s="1206"/>
      <c r="R4" s="142"/>
      <c r="S4" s="102"/>
      <c r="T4" s="3" t="s">
        <v>432</v>
      </c>
    </row>
    <row r="5" spans="1:20" ht="15.75" customHeight="1"/>
    <row r="6" spans="1:20" ht="15.75" customHeight="1">
      <c r="S6" s="3" t="s">
        <v>433</v>
      </c>
    </row>
    <row r="7" spans="1:20" ht="15.75" customHeight="1">
      <c r="A7" s="3" t="s">
        <v>88</v>
      </c>
      <c r="S7" s="104"/>
      <c r="T7" s="3" t="s">
        <v>434</v>
      </c>
    </row>
    <row r="8" spans="1:20" ht="15.75" customHeight="1">
      <c r="A8" s="2006" t="s">
        <v>1447</v>
      </c>
      <c r="B8" s="2006"/>
      <c r="C8" s="2006"/>
      <c r="D8" s="2006"/>
      <c r="E8" s="2006"/>
      <c r="F8" s="2006"/>
      <c r="G8" s="2006"/>
      <c r="H8" s="2006"/>
      <c r="I8" s="2006"/>
      <c r="J8" s="2006"/>
      <c r="K8" s="2006"/>
      <c r="L8" s="2006"/>
      <c r="M8" s="2006"/>
      <c r="N8" s="2006"/>
      <c r="O8" s="2006"/>
      <c r="P8" s="2006"/>
      <c r="Q8" s="2006"/>
      <c r="R8" s="2"/>
      <c r="S8" s="105"/>
      <c r="T8" s="3" t="s">
        <v>432</v>
      </c>
    </row>
    <row r="9" spans="1:20" ht="15.75" customHeight="1">
      <c r="A9" s="936" t="s">
        <v>59</v>
      </c>
      <c r="B9" s="936"/>
      <c r="C9" s="936"/>
      <c r="D9" s="936"/>
      <c r="E9" s="936"/>
      <c r="F9" s="936"/>
      <c r="G9" s="936"/>
      <c r="H9" s="936"/>
      <c r="I9" s="936"/>
      <c r="J9" s="936"/>
      <c r="K9" s="936"/>
      <c r="L9" s="936"/>
      <c r="M9" s="936"/>
      <c r="N9" s="936"/>
      <c r="O9" s="936"/>
      <c r="P9" s="936"/>
      <c r="Q9" s="936"/>
      <c r="R9" s="81"/>
    </row>
    <row r="10" spans="1:20" ht="15.75" customHeight="1">
      <c r="A10" s="1245" t="s">
        <v>60</v>
      </c>
      <c r="B10" s="1246"/>
      <c r="C10" s="1246"/>
      <c r="D10" s="1246"/>
      <c r="E10" s="2162">
        <f>IF(発注者入力シート!C7="","",発注者入力シート!C7)</f>
        <v>46290</v>
      </c>
      <c r="F10" s="2163"/>
      <c r="G10" s="2163"/>
      <c r="H10" s="2163"/>
      <c r="I10" s="2163"/>
      <c r="J10" s="2163"/>
      <c r="K10" s="2163"/>
      <c r="L10" s="2163"/>
      <c r="M10" s="2163"/>
      <c r="N10" s="2163"/>
      <c r="O10" s="2163"/>
      <c r="P10" s="2163"/>
      <c r="Q10" s="2164"/>
      <c r="S10" s="109" t="s">
        <v>435</v>
      </c>
    </row>
    <row r="11" spans="1:20" ht="15.75" customHeight="1">
      <c r="A11" s="1245" t="s">
        <v>27</v>
      </c>
      <c r="B11" s="1246"/>
      <c r="C11" s="1246"/>
      <c r="D11" s="1246"/>
      <c r="E11" s="2166" t="str">
        <f>IF(発注者入力シート!C10="","",発注者入力シート!C10)</f>
        <v>国道３７５号（両国トンネル）防安交付金（照明LED化）トンネル照明設備工事</v>
      </c>
      <c r="F11" s="2167"/>
      <c r="G11" s="2167"/>
      <c r="H11" s="2167"/>
      <c r="I11" s="2167"/>
      <c r="J11" s="2167"/>
      <c r="K11" s="2167"/>
      <c r="L11" s="2167"/>
      <c r="M11" s="2167"/>
      <c r="N11" s="2167"/>
      <c r="O11" s="2167"/>
      <c r="P11" s="2167"/>
      <c r="Q11" s="2168"/>
      <c r="R11" s="2"/>
      <c r="S11" s="109" t="s">
        <v>436</v>
      </c>
    </row>
    <row r="12" spans="1:20" ht="15.75" customHeight="1">
      <c r="A12" s="1248"/>
      <c r="B12" s="1249"/>
      <c r="C12" s="1249"/>
      <c r="D12" s="1249"/>
      <c r="E12" s="2169"/>
      <c r="F12" s="2055"/>
      <c r="G12" s="2055"/>
      <c r="H12" s="2055"/>
      <c r="I12" s="2055"/>
      <c r="J12" s="2055"/>
      <c r="K12" s="2055"/>
      <c r="L12" s="2055"/>
      <c r="M12" s="2055"/>
      <c r="N12" s="2055"/>
      <c r="O12" s="2055"/>
      <c r="P12" s="2055"/>
      <c r="Q12" s="2170"/>
      <c r="R12" s="2"/>
    </row>
    <row r="13" spans="1:20" ht="15.75" customHeight="1">
      <c r="A13" s="1270" t="s">
        <v>89</v>
      </c>
      <c r="B13" s="1302"/>
      <c r="C13" s="1302"/>
      <c r="D13" s="1302"/>
      <c r="E13" s="1270" t="s">
        <v>90</v>
      </c>
      <c r="F13" s="1302"/>
      <c r="G13" s="1302"/>
      <c r="H13" s="1302"/>
      <c r="I13" s="1302"/>
      <c r="J13" s="1302"/>
      <c r="K13" s="1302"/>
      <c r="L13" s="1302"/>
      <c r="M13" s="1302"/>
      <c r="N13" s="1302"/>
      <c r="O13" s="1302"/>
      <c r="P13" s="1302"/>
      <c r="Q13" s="1271"/>
      <c r="R13" s="81"/>
    </row>
    <row r="14" spans="1:20" ht="15.75" customHeight="1">
      <c r="A14" s="2153"/>
      <c r="B14" s="2154"/>
      <c r="C14" s="2154"/>
      <c r="D14" s="2155"/>
      <c r="E14" s="2153"/>
      <c r="F14" s="2154"/>
      <c r="G14" s="2154"/>
      <c r="H14" s="2154"/>
      <c r="I14" s="2154"/>
      <c r="J14" s="2154"/>
      <c r="K14" s="2154"/>
      <c r="L14" s="2154"/>
      <c r="M14" s="2154"/>
      <c r="N14" s="2154"/>
      <c r="O14" s="2154"/>
      <c r="P14" s="2154"/>
      <c r="Q14" s="2155"/>
      <c r="R14" s="157"/>
    </row>
    <row r="15" spans="1:20" ht="15.75" customHeight="1">
      <c r="A15" s="2156"/>
      <c r="B15" s="2157"/>
      <c r="C15" s="2157"/>
      <c r="D15" s="2158"/>
      <c r="E15" s="2156"/>
      <c r="F15" s="2157"/>
      <c r="G15" s="2157"/>
      <c r="H15" s="2157"/>
      <c r="I15" s="2157"/>
      <c r="J15" s="2157"/>
      <c r="K15" s="2157"/>
      <c r="L15" s="2157"/>
      <c r="M15" s="2157"/>
      <c r="N15" s="2157"/>
      <c r="O15" s="2157"/>
      <c r="P15" s="2157"/>
      <c r="Q15" s="2158"/>
      <c r="R15" s="157"/>
    </row>
    <row r="16" spans="1:20" ht="15.75" customHeight="1">
      <c r="A16" s="2156"/>
      <c r="B16" s="2157"/>
      <c r="C16" s="2157"/>
      <c r="D16" s="2158"/>
      <c r="E16" s="2156"/>
      <c r="F16" s="2157"/>
      <c r="G16" s="2157"/>
      <c r="H16" s="2157"/>
      <c r="I16" s="2157"/>
      <c r="J16" s="2157"/>
      <c r="K16" s="2157"/>
      <c r="L16" s="2157"/>
      <c r="M16" s="2157"/>
      <c r="N16" s="2157"/>
      <c r="O16" s="2157"/>
      <c r="P16" s="2157"/>
      <c r="Q16" s="2158"/>
      <c r="R16" s="157"/>
    </row>
    <row r="17" spans="1:18" ht="15.75" customHeight="1">
      <c r="A17" s="2156"/>
      <c r="B17" s="2157"/>
      <c r="C17" s="2157"/>
      <c r="D17" s="2158"/>
      <c r="E17" s="2156"/>
      <c r="F17" s="2157"/>
      <c r="G17" s="2157"/>
      <c r="H17" s="2157"/>
      <c r="I17" s="2157"/>
      <c r="J17" s="2157"/>
      <c r="K17" s="2157"/>
      <c r="L17" s="2157"/>
      <c r="M17" s="2157"/>
      <c r="N17" s="2157"/>
      <c r="O17" s="2157"/>
      <c r="P17" s="2157"/>
      <c r="Q17" s="2158"/>
      <c r="R17" s="157"/>
    </row>
    <row r="18" spans="1:18" ht="15.75" customHeight="1">
      <c r="A18" s="2156"/>
      <c r="B18" s="2157"/>
      <c r="C18" s="2157"/>
      <c r="D18" s="2158"/>
      <c r="E18" s="2156"/>
      <c r="F18" s="2157"/>
      <c r="G18" s="2157"/>
      <c r="H18" s="2157"/>
      <c r="I18" s="2157"/>
      <c r="J18" s="2157"/>
      <c r="K18" s="2157"/>
      <c r="L18" s="2157"/>
      <c r="M18" s="2157"/>
      <c r="N18" s="2157"/>
      <c r="O18" s="2157"/>
      <c r="P18" s="2157"/>
      <c r="Q18" s="2158"/>
      <c r="R18" s="157"/>
    </row>
    <row r="19" spans="1:18" ht="15.75" customHeight="1">
      <c r="A19" s="2156"/>
      <c r="B19" s="2157"/>
      <c r="C19" s="2157"/>
      <c r="D19" s="2158"/>
      <c r="E19" s="2156"/>
      <c r="F19" s="2157"/>
      <c r="G19" s="2157"/>
      <c r="H19" s="2157"/>
      <c r="I19" s="2157"/>
      <c r="J19" s="2157"/>
      <c r="K19" s="2157"/>
      <c r="L19" s="2157"/>
      <c r="M19" s="2157"/>
      <c r="N19" s="2157"/>
      <c r="O19" s="2157"/>
      <c r="P19" s="2157"/>
      <c r="Q19" s="2158"/>
      <c r="R19" s="157"/>
    </row>
    <row r="20" spans="1:18" ht="15.75" customHeight="1">
      <c r="A20" s="2156"/>
      <c r="B20" s="2157"/>
      <c r="C20" s="2157"/>
      <c r="D20" s="2158"/>
      <c r="E20" s="2156"/>
      <c r="F20" s="2157"/>
      <c r="G20" s="2157"/>
      <c r="H20" s="2157"/>
      <c r="I20" s="2157"/>
      <c r="J20" s="2157"/>
      <c r="K20" s="2157"/>
      <c r="L20" s="2157"/>
      <c r="M20" s="2157"/>
      <c r="N20" s="2157"/>
      <c r="O20" s="2157"/>
      <c r="P20" s="2157"/>
      <c r="Q20" s="2158"/>
      <c r="R20" s="157"/>
    </row>
    <row r="21" spans="1:18" ht="15.75" customHeight="1">
      <c r="A21" s="2159"/>
      <c r="B21" s="2160"/>
      <c r="C21" s="2160"/>
      <c r="D21" s="2161"/>
      <c r="E21" s="2159"/>
      <c r="F21" s="2160"/>
      <c r="G21" s="2160"/>
      <c r="H21" s="2160"/>
      <c r="I21" s="2160"/>
      <c r="J21" s="2160"/>
      <c r="K21" s="2160"/>
      <c r="L21" s="2160"/>
      <c r="M21" s="2160"/>
      <c r="N21" s="2160"/>
      <c r="O21" s="2160"/>
      <c r="P21" s="2160"/>
      <c r="Q21" s="2161"/>
      <c r="R21" s="157"/>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9">
    <tabColor rgb="FFFF0000"/>
    <pageSetUpPr fitToPage="1"/>
  </sheetPr>
  <dimension ref="A1:T39"/>
  <sheetViews>
    <sheetView view="pageBreakPreview" zoomScaleNormal="100" zoomScaleSheetLayoutView="100" workbookViewId="0">
      <selection activeCell="E14" sqref="E14:Q21"/>
    </sheetView>
  </sheetViews>
  <sheetFormatPr defaultColWidth="9" defaultRowHeight="13"/>
  <cols>
    <col min="1" max="18" width="5.08984375" style="3" customWidth="1"/>
    <col min="19" max="16384" width="9" style="3"/>
  </cols>
  <sheetData>
    <row r="1" spans="1:20" ht="15.75" customHeight="1">
      <c r="A1" s="943" t="str">
        <f>CONCATENATE("（様式－",発注者入力シート!E49,"）")</f>
        <v>（様式－）</v>
      </c>
      <c r="B1" s="943"/>
      <c r="C1" s="943"/>
      <c r="D1" s="943"/>
      <c r="S1" s="3" t="s">
        <v>429</v>
      </c>
    </row>
    <row r="2" spans="1:20" ht="15.75" customHeight="1">
      <c r="A2" s="2178" t="s">
        <v>1448</v>
      </c>
      <c r="B2" s="2178"/>
      <c r="C2" s="2178"/>
      <c r="D2" s="2178"/>
      <c r="E2" s="2178"/>
      <c r="F2" s="2178"/>
      <c r="G2" s="2178"/>
      <c r="H2" s="2178"/>
      <c r="I2" s="2178"/>
      <c r="J2" s="2178"/>
      <c r="K2" s="2178"/>
      <c r="L2" s="2178"/>
      <c r="M2" s="2178"/>
      <c r="N2" s="2178"/>
      <c r="O2" s="2178"/>
      <c r="P2" s="2178"/>
      <c r="Q2" s="2178"/>
      <c r="R2" s="6"/>
      <c r="S2" s="3" t="s">
        <v>433</v>
      </c>
    </row>
    <row r="3" spans="1:20" ht="15.75" customHeight="1">
      <c r="A3" s="6"/>
      <c r="B3" s="6"/>
      <c r="C3" s="6"/>
      <c r="D3" s="6"/>
      <c r="E3" s="6"/>
      <c r="F3" s="6"/>
      <c r="G3" s="6"/>
      <c r="H3" s="6"/>
      <c r="I3" s="6"/>
      <c r="J3" s="6"/>
      <c r="K3" s="6"/>
      <c r="L3" s="6"/>
      <c r="M3" s="6"/>
      <c r="N3" s="6"/>
      <c r="O3" s="6"/>
      <c r="P3" s="6"/>
      <c r="Q3" s="6"/>
      <c r="R3" s="6"/>
      <c r="S3" s="104"/>
      <c r="T3" s="3" t="s">
        <v>434</v>
      </c>
    </row>
    <row r="4" spans="1:20" ht="15.75" customHeight="1">
      <c r="A4" s="1206" t="s">
        <v>91</v>
      </c>
      <c r="B4" s="1206"/>
      <c r="C4" s="1206"/>
      <c r="D4" s="1206"/>
      <c r="E4" s="1206"/>
      <c r="F4" s="1206"/>
      <c r="G4" s="1206"/>
      <c r="H4" s="1206"/>
      <c r="I4" s="1206"/>
      <c r="J4" s="1206"/>
      <c r="K4" s="1206"/>
      <c r="L4" s="1206"/>
      <c r="M4" s="1206"/>
      <c r="N4" s="1206"/>
      <c r="O4" s="1206"/>
      <c r="P4" s="1206"/>
      <c r="Q4" s="1206"/>
      <c r="R4" s="142"/>
      <c r="S4" s="105"/>
      <c r="T4" s="3" t="s">
        <v>432</v>
      </c>
    </row>
    <row r="5" spans="1:20" ht="15.75" customHeight="1">
      <c r="A5" s="3" t="s">
        <v>92</v>
      </c>
    </row>
    <row r="6" spans="1:20" ht="15.75" customHeight="1"/>
    <row r="7" spans="1:20" ht="15.75" customHeight="1">
      <c r="A7" s="3" t="s">
        <v>88</v>
      </c>
    </row>
    <row r="8" spans="1:20" ht="15.75" customHeight="1">
      <c r="A8" s="2179" t="s">
        <v>1460</v>
      </c>
      <c r="B8" s="2179"/>
      <c r="C8" s="2179"/>
      <c r="D8" s="2179"/>
      <c r="E8" s="2179"/>
      <c r="F8" s="2179"/>
      <c r="G8" s="2179"/>
      <c r="H8" s="2179"/>
      <c r="I8" s="2179"/>
      <c r="J8" s="2179"/>
      <c r="K8" s="2179"/>
      <c r="L8" s="2179"/>
      <c r="M8" s="2179"/>
      <c r="N8" s="2179"/>
      <c r="O8" s="2179"/>
      <c r="P8" s="2179"/>
      <c r="Q8" s="2179"/>
      <c r="R8" s="2"/>
    </row>
    <row r="9" spans="1:20" ht="15.75" customHeight="1">
      <c r="A9" s="936" t="s">
        <v>59</v>
      </c>
      <c r="B9" s="936"/>
      <c r="C9" s="936"/>
      <c r="D9" s="936"/>
      <c r="E9" s="936"/>
      <c r="F9" s="936"/>
      <c r="G9" s="936"/>
      <c r="H9" s="936"/>
      <c r="I9" s="936"/>
      <c r="J9" s="936"/>
      <c r="K9" s="936"/>
      <c r="L9" s="936"/>
      <c r="M9" s="936"/>
      <c r="N9" s="936"/>
      <c r="O9" s="936"/>
      <c r="P9" s="936"/>
      <c r="Q9" s="936"/>
      <c r="R9" s="81"/>
    </row>
    <row r="10" spans="1:20" ht="15.75" customHeight="1">
      <c r="A10" s="1245" t="s">
        <v>60</v>
      </c>
      <c r="B10" s="1246"/>
      <c r="C10" s="1246"/>
      <c r="D10" s="1246"/>
      <c r="E10" s="2162">
        <f>IF(発注者入力シート!C7="","",発注者入力シート!C7)</f>
        <v>46290</v>
      </c>
      <c r="F10" s="2163"/>
      <c r="G10" s="2163"/>
      <c r="H10" s="2163"/>
      <c r="I10" s="2163"/>
      <c r="J10" s="2163"/>
      <c r="K10" s="2163"/>
      <c r="L10" s="2163"/>
      <c r="M10" s="2163"/>
      <c r="N10" s="2163"/>
      <c r="O10" s="2163"/>
      <c r="P10" s="2163"/>
      <c r="Q10" s="2164"/>
      <c r="S10" s="109" t="s">
        <v>435</v>
      </c>
    </row>
    <row r="11" spans="1:20" ht="15.75" customHeight="1">
      <c r="A11" s="1245" t="s">
        <v>27</v>
      </c>
      <c r="B11" s="1246"/>
      <c r="C11" s="1246"/>
      <c r="D11" s="1246"/>
      <c r="E11" s="2166" t="str">
        <f>IF(発注者入力シート!C10="","",発注者入力シート!C10)</f>
        <v>国道３７５号（両国トンネル）防安交付金（照明LED化）トンネル照明設備工事</v>
      </c>
      <c r="F11" s="2167"/>
      <c r="G11" s="2167"/>
      <c r="H11" s="2167"/>
      <c r="I11" s="2167"/>
      <c r="J11" s="2167"/>
      <c r="K11" s="2167"/>
      <c r="L11" s="2167"/>
      <c r="M11" s="2167"/>
      <c r="N11" s="2167"/>
      <c r="O11" s="2167"/>
      <c r="P11" s="2167"/>
      <c r="Q11" s="2168"/>
      <c r="R11" s="2"/>
      <c r="S11" s="109" t="s">
        <v>436</v>
      </c>
    </row>
    <row r="12" spans="1:20" ht="15.75" customHeight="1">
      <c r="A12" s="1248"/>
      <c r="B12" s="1249"/>
      <c r="C12" s="1249"/>
      <c r="D12" s="1249"/>
      <c r="E12" s="2169"/>
      <c r="F12" s="2055"/>
      <c r="G12" s="2055"/>
      <c r="H12" s="2055"/>
      <c r="I12" s="2055"/>
      <c r="J12" s="2055"/>
      <c r="K12" s="2055"/>
      <c r="L12" s="2055"/>
      <c r="M12" s="2055"/>
      <c r="N12" s="2055"/>
      <c r="O12" s="2055"/>
      <c r="P12" s="2055"/>
      <c r="Q12" s="2170"/>
      <c r="R12" s="2"/>
    </row>
    <row r="13" spans="1:20" ht="15.75" customHeight="1">
      <c r="A13" s="1270" t="s">
        <v>89</v>
      </c>
      <c r="B13" s="1302"/>
      <c r="C13" s="1302"/>
      <c r="D13" s="1302"/>
      <c r="E13" s="1270" t="s">
        <v>86</v>
      </c>
      <c r="F13" s="1302"/>
      <c r="G13" s="1302"/>
      <c r="H13" s="1302"/>
      <c r="I13" s="1302"/>
      <c r="J13" s="1302"/>
      <c r="K13" s="1302"/>
      <c r="L13" s="1302"/>
      <c r="M13" s="1302"/>
      <c r="N13" s="1302"/>
      <c r="O13" s="1302"/>
      <c r="P13" s="1302"/>
      <c r="Q13" s="1271"/>
      <c r="R13" s="81"/>
    </row>
    <row r="14" spans="1:20" ht="15.75" customHeight="1">
      <c r="A14" s="2171"/>
      <c r="B14" s="2172"/>
      <c r="C14" s="2172"/>
      <c r="D14" s="2173"/>
      <c r="E14" s="2171"/>
      <c r="F14" s="2172"/>
      <c r="G14" s="2172"/>
      <c r="H14" s="2172"/>
      <c r="I14" s="2172"/>
      <c r="J14" s="2172"/>
      <c r="K14" s="2172"/>
      <c r="L14" s="2172"/>
      <c r="M14" s="2172"/>
      <c r="N14" s="2172"/>
      <c r="O14" s="2172"/>
      <c r="P14" s="2172"/>
      <c r="Q14" s="2173"/>
      <c r="R14" s="157"/>
    </row>
    <row r="15" spans="1:20" ht="15.75" customHeight="1">
      <c r="A15" s="2174"/>
      <c r="B15" s="1585"/>
      <c r="C15" s="1585"/>
      <c r="D15" s="2175"/>
      <c r="E15" s="2174"/>
      <c r="F15" s="1585"/>
      <c r="G15" s="1585"/>
      <c r="H15" s="1585"/>
      <c r="I15" s="1585"/>
      <c r="J15" s="1585"/>
      <c r="K15" s="1585"/>
      <c r="L15" s="1585"/>
      <c r="M15" s="1585"/>
      <c r="N15" s="1585"/>
      <c r="O15" s="1585"/>
      <c r="P15" s="1585"/>
      <c r="Q15" s="2175"/>
      <c r="R15" s="157"/>
    </row>
    <row r="16" spans="1:20" ht="15.75" customHeight="1">
      <c r="A16" s="2174"/>
      <c r="B16" s="1585"/>
      <c r="C16" s="1585"/>
      <c r="D16" s="2175"/>
      <c r="E16" s="2174"/>
      <c r="F16" s="1585"/>
      <c r="G16" s="1585"/>
      <c r="H16" s="1585"/>
      <c r="I16" s="1585"/>
      <c r="J16" s="1585"/>
      <c r="K16" s="1585"/>
      <c r="L16" s="1585"/>
      <c r="M16" s="1585"/>
      <c r="N16" s="1585"/>
      <c r="O16" s="1585"/>
      <c r="P16" s="1585"/>
      <c r="Q16" s="2175"/>
      <c r="R16" s="157"/>
    </row>
    <row r="17" spans="1:18" ht="15.75" customHeight="1">
      <c r="A17" s="2174"/>
      <c r="B17" s="1585"/>
      <c r="C17" s="1585"/>
      <c r="D17" s="2175"/>
      <c r="E17" s="2174"/>
      <c r="F17" s="1585"/>
      <c r="G17" s="1585"/>
      <c r="H17" s="1585"/>
      <c r="I17" s="1585"/>
      <c r="J17" s="1585"/>
      <c r="K17" s="1585"/>
      <c r="L17" s="1585"/>
      <c r="M17" s="1585"/>
      <c r="N17" s="1585"/>
      <c r="O17" s="1585"/>
      <c r="P17" s="1585"/>
      <c r="Q17" s="2175"/>
      <c r="R17" s="157"/>
    </row>
    <row r="18" spans="1:18" ht="15.75" customHeight="1">
      <c r="A18" s="2174"/>
      <c r="B18" s="1585"/>
      <c r="C18" s="1585"/>
      <c r="D18" s="2175"/>
      <c r="E18" s="2174"/>
      <c r="F18" s="1585"/>
      <c r="G18" s="1585"/>
      <c r="H18" s="1585"/>
      <c r="I18" s="1585"/>
      <c r="J18" s="1585"/>
      <c r="K18" s="1585"/>
      <c r="L18" s="1585"/>
      <c r="M18" s="1585"/>
      <c r="N18" s="1585"/>
      <c r="O18" s="1585"/>
      <c r="P18" s="1585"/>
      <c r="Q18" s="2175"/>
      <c r="R18" s="157"/>
    </row>
    <row r="19" spans="1:18" ht="15.75" customHeight="1">
      <c r="A19" s="2174"/>
      <c r="B19" s="1585"/>
      <c r="C19" s="1585"/>
      <c r="D19" s="2175"/>
      <c r="E19" s="2174"/>
      <c r="F19" s="1585"/>
      <c r="G19" s="1585"/>
      <c r="H19" s="1585"/>
      <c r="I19" s="1585"/>
      <c r="J19" s="1585"/>
      <c r="K19" s="1585"/>
      <c r="L19" s="1585"/>
      <c r="M19" s="1585"/>
      <c r="N19" s="1585"/>
      <c r="O19" s="1585"/>
      <c r="P19" s="1585"/>
      <c r="Q19" s="2175"/>
      <c r="R19" s="157"/>
    </row>
    <row r="20" spans="1:18" ht="15.75" customHeight="1">
      <c r="A20" s="2174"/>
      <c r="B20" s="1585"/>
      <c r="C20" s="1585"/>
      <c r="D20" s="2175"/>
      <c r="E20" s="2174"/>
      <c r="F20" s="1585"/>
      <c r="G20" s="1585"/>
      <c r="H20" s="1585"/>
      <c r="I20" s="1585"/>
      <c r="J20" s="1585"/>
      <c r="K20" s="1585"/>
      <c r="L20" s="1585"/>
      <c r="M20" s="1585"/>
      <c r="N20" s="1585"/>
      <c r="O20" s="1585"/>
      <c r="P20" s="1585"/>
      <c r="Q20" s="2175"/>
      <c r="R20" s="157"/>
    </row>
    <row r="21" spans="1:18" ht="15.75" customHeight="1">
      <c r="A21" s="2176"/>
      <c r="B21" s="1584"/>
      <c r="C21" s="1584"/>
      <c r="D21" s="2177"/>
      <c r="E21" s="2176"/>
      <c r="F21" s="1584"/>
      <c r="G21" s="1584"/>
      <c r="H21" s="1584"/>
      <c r="I21" s="1584"/>
      <c r="J21" s="1584"/>
      <c r="K21" s="1584"/>
      <c r="L21" s="1584"/>
      <c r="M21" s="1584"/>
      <c r="N21" s="1584"/>
      <c r="O21" s="1584"/>
      <c r="P21" s="1584"/>
      <c r="Q21" s="2177"/>
      <c r="R21" s="157"/>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0">
    <tabColor rgb="FFFF0000"/>
    <pageSetUpPr fitToPage="1"/>
  </sheetPr>
  <dimension ref="A1:T56"/>
  <sheetViews>
    <sheetView view="pageBreakPreview" zoomScaleNormal="100" zoomScaleSheetLayoutView="100" workbookViewId="0">
      <selection activeCell="T16" sqref="T16"/>
    </sheetView>
  </sheetViews>
  <sheetFormatPr defaultColWidth="9" defaultRowHeight="13"/>
  <cols>
    <col min="1" max="18" width="5.08984375" style="3" customWidth="1"/>
    <col min="19" max="16384" width="9" style="3"/>
  </cols>
  <sheetData>
    <row r="1" spans="1:20" ht="15.75" customHeight="1">
      <c r="A1" s="943" t="str">
        <f>CONCATENATE("（様式－",発注者入力シート!E50,"） ")</f>
        <v xml:space="preserve">（様式－） </v>
      </c>
      <c r="B1" s="943"/>
      <c r="C1" s="943"/>
      <c r="D1" s="943"/>
      <c r="E1" s="943"/>
      <c r="F1" s="943"/>
      <c r="S1" s="3" t="s">
        <v>429</v>
      </c>
    </row>
    <row r="2" spans="1:20" ht="15.75" customHeight="1">
      <c r="A2" s="2178" t="s">
        <v>1448</v>
      </c>
      <c r="B2" s="2178"/>
      <c r="C2" s="2178"/>
      <c r="D2" s="2178"/>
      <c r="E2" s="2178"/>
      <c r="F2" s="2178"/>
      <c r="G2" s="2178"/>
      <c r="H2" s="2178"/>
      <c r="I2" s="2178"/>
      <c r="J2" s="2178"/>
      <c r="K2" s="2178"/>
      <c r="L2" s="2178"/>
      <c r="M2" s="2178"/>
      <c r="N2" s="2178"/>
      <c r="O2" s="2178"/>
      <c r="P2" s="2178"/>
      <c r="Q2" s="2178"/>
      <c r="R2" s="6"/>
      <c r="S2" s="3" t="s">
        <v>430</v>
      </c>
    </row>
    <row r="3" spans="1:20" ht="15.75" customHeight="1">
      <c r="A3" s="1206" t="s">
        <v>582</v>
      </c>
      <c r="B3" s="1206"/>
      <c r="C3" s="1206"/>
      <c r="D3" s="1206"/>
      <c r="E3" s="1206"/>
      <c r="F3" s="1206"/>
      <c r="G3" s="1206"/>
      <c r="H3" s="1206"/>
      <c r="I3" s="1206"/>
      <c r="J3" s="1206"/>
      <c r="K3" s="1206"/>
      <c r="L3" s="1206"/>
      <c r="M3" s="1206"/>
      <c r="N3" s="1206"/>
      <c r="O3" s="1206"/>
      <c r="P3" s="1206"/>
      <c r="Q3" s="1206"/>
      <c r="R3" s="142"/>
      <c r="S3" s="107"/>
      <c r="T3" s="3" t="s">
        <v>441</v>
      </c>
    </row>
    <row r="4" spans="1:20" ht="15.75" customHeight="1">
      <c r="S4" s="102"/>
      <c r="T4" s="3" t="s">
        <v>432</v>
      </c>
    </row>
    <row r="5" spans="1:20" ht="15.75" customHeight="1">
      <c r="A5" s="2180"/>
      <c r="B5" s="2180"/>
      <c r="C5" s="2180"/>
      <c r="D5" s="2180"/>
      <c r="E5" s="2180"/>
      <c r="F5" s="2" t="s">
        <v>56</v>
      </c>
    </row>
    <row r="6" spans="1:20" ht="15.75" customHeight="1">
      <c r="H6" s="2"/>
      <c r="I6" s="2"/>
      <c r="K6" s="3" t="s">
        <v>57</v>
      </c>
      <c r="S6" s="3" t="s">
        <v>433</v>
      </c>
    </row>
    <row r="7" spans="1:20" ht="15.75" customHeight="1">
      <c r="K7" s="2180"/>
      <c r="L7" s="2180"/>
      <c r="M7" s="2180"/>
      <c r="N7" s="2180"/>
      <c r="O7" s="2180"/>
      <c r="P7" s="2180"/>
      <c r="S7" s="104"/>
      <c r="T7" s="3" t="s">
        <v>434</v>
      </c>
    </row>
    <row r="8" spans="1:20" ht="15.75" customHeight="1">
      <c r="S8" s="105"/>
      <c r="T8" s="3" t="s">
        <v>432</v>
      </c>
    </row>
    <row r="9" spans="1:20" ht="15.75" customHeight="1"/>
    <row r="10" spans="1:20" ht="15.75" customHeight="1">
      <c r="A10" s="3" t="s">
        <v>58</v>
      </c>
      <c r="S10" s="109" t="s">
        <v>435</v>
      </c>
    </row>
    <row r="11" spans="1:20" ht="15.75" customHeight="1">
      <c r="S11" s="109" t="s">
        <v>436</v>
      </c>
    </row>
    <row r="12" spans="1:20" ht="15.75" customHeight="1">
      <c r="A12" s="936" t="s">
        <v>59</v>
      </c>
      <c r="B12" s="936"/>
      <c r="C12" s="936"/>
      <c r="D12" s="936"/>
      <c r="E12" s="936"/>
      <c r="F12" s="936"/>
      <c r="G12" s="936"/>
      <c r="H12" s="936"/>
      <c r="I12" s="936"/>
      <c r="J12" s="936"/>
      <c r="K12" s="936"/>
      <c r="L12" s="936"/>
      <c r="M12" s="936"/>
      <c r="N12" s="936"/>
      <c r="O12" s="936"/>
      <c r="P12" s="936"/>
      <c r="Q12" s="936"/>
      <c r="R12" s="81"/>
    </row>
    <row r="13" spans="1:20" ht="15.75" customHeight="1">
      <c r="A13" s="81"/>
      <c r="B13" s="1245" t="s">
        <v>60</v>
      </c>
      <c r="C13" s="1246"/>
      <c r="D13" s="1247"/>
      <c r="E13" s="2181">
        <f>IF(発注者入力シート!C7="","",発注者入力シート!C7)</f>
        <v>46290</v>
      </c>
      <c r="F13" s="2182"/>
      <c r="G13" s="2182"/>
      <c r="H13" s="2182"/>
      <c r="I13" s="2182"/>
      <c r="J13" s="2182"/>
      <c r="K13" s="2182"/>
      <c r="L13" s="2182"/>
      <c r="M13" s="2182"/>
      <c r="N13" s="2182"/>
      <c r="O13" s="2183"/>
      <c r="P13" s="81"/>
      <c r="Q13" s="81"/>
      <c r="R13" s="81"/>
    </row>
    <row r="14" spans="1:20" ht="15.75" customHeight="1">
      <c r="B14" s="1248"/>
      <c r="C14" s="1249"/>
      <c r="D14" s="1250"/>
      <c r="E14" s="2184"/>
      <c r="F14" s="2185"/>
      <c r="G14" s="2185"/>
      <c r="H14" s="2185"/>
      <c r="I14" s="2185"/>
      <c r="J14" s="2185"/>
      <c r="K14" s="2185"/>
      <c r="L14" s="2185"/>
      <c r="M14" s="2185"/>
      <c r="N14" s="2185"/>
      <c r="O14" s="2186"/>
    </row>
    <row r="15" spans="1:20" ht="15.75" customHeight="1">
      <c r="B15" s="1245" t="s">
        <v>27</v>
      </c>
      <c r="C15" s="1246"/>
      <c r="D15" s="1246"/>
      <c r="E15" s="2166" t="str">
        <f>IF(発注者入力シート!C10="","",発注者入力シート!C10)</f>
        <v>国道３７５号（両国トンネル）防安交付金（照明LED化）トンネル照明設備工事</v>
      </c>
      <c r="F15" s="2167"/>
      <c r="G15" s="2167"/>
      <c r="H15" s="2167"/>
      <c r="I15" s="2167"/>
      <c r="J15" s="2167"/>
      <c r="K15" s="2167"/>
      <c r="L15" s="2167"/>
      <c r="M15" s="2167"/>
      <c r="N15" s="2167"/>
      <c r="O15" s="2168"/>
    </row>
    <row r="16" spans="1:20" ht="15.75" customHeight="1">
      <c r="B16" s="1251"/>
      <c r="C16" s="936"/>
      <c r="D16" s="936"/>
      <c r="E16" s="2187"/>
      <c r="F16" s="943"/>
      <c r="G16" s="943"/>
      <c r="H16" s="943"/>
      <c r="I16" s="943"/>
      <c r="J16" s="943"/>
      <c r="K16" s="943"/>
      <c r="L16" s="943"/>
      <c r="M16" s="943"/>
      <c r="N16" s="943"/>
      <c r="O16" s="2188"/>
    </row>
    <row r="17" spans="1:18" ht="15.75" customHeight="1">
      <c r="B17" s="1251"/>
      <c r="C17" s="936"/>
      <c r="D17" s="936"/>
      <c r="E17" s="2187"/>
      <c r="F17" s="943"/>
      <c r="G17" s="943"/>
      <c r="H17" s="943"/>
      <c r="I17" s="943"/>
      <c r="J17" s="943"/>
      <c r="K17" s="943"/>
      <c r="L17" s="943"/>
      <c r="M17" s="943"/>
      <c r="N17" s="943"/>
      <c r="O17" s="2188"/>
    </row>
    <row r="18" spans="1:18" ht="15.75" customHeight="1">
      <c r="B18" s="1248"/>
      <c r="C18" s="1249"/>
      <c r="D18" s="1249"/>
      <c r="E18" s="2169"/>
      <c r="F18" s="2055"/>
      <c r="G18" s="2055"/>
      <c r="H18" s="2055"/>
      <c r="I18" s="2055"/>
      <c r="J18" s="2055"/>
      <c r="K18" s="2055"/>
      <c r="L18" s="2055"/>
      <c r="M18" s="2055"/>
      <c r="N18" s="2055"/>
      <c r="O18" s="2170"/>
    </row>
    <row r="19" spans="1:18" ht="15.75" customHeight="1">
      <c r="B19" s="81"/>
      <c r="C19" s="81"/>
      <c r="D19" s="81"/>
    </row>
    <row r="20" spans="1:18" ht="15.75" customHeight="1"/>
    <row r="21" spans="1:18" ht="15.75" customHeight="1">
      <c r="A21" s="3" t="s">
        <v>61</v>
      </c>
    </row>
    <row r="22" spans="1:18" ht="15.75" customHeight="1">
      <c r="A22" s="81" t="s">
        <v>129</v>
      </c>
      <c r="B22" s="3" t="s">
        <v>131</v>
      </c>
    </row>
    <row r="23" spans="1:18" ht="15.75" customHeight="1">
      <c r="B23" s="1245" t="s">
        <v>62</v>
      </c>
      <c r="C23" s="1246"/>
      <c r="D23" s="1246"/>
      <c r="E23" s="1270" t="s">
        <v>63</v>
      </c>
      <c r="F23" s="1302"/>
      <c r="G23" s="1271"/>
      <c r="H23" s="1246" t="s">
        <v>64</v>
      </c>
      <c r="I23" s="1246"/>
      <c r="J23" s="1246"/>
      <c r="K23" s="1246"/>
      <c r="L23" s="1246"/>
      <c r="M23" s="1246"/>
      <c r="N23" s="1246"/>
      <c r="O23" s="1246"/>
      <c r="P23" s="1246"/>
      <c r="Q23" s="1247"/>
      <c r="R23" s="81"/>
    </row>
    <row r="24" spans="1:18" ht="15.75" customHeight="1">
      <c r="B24" s="1245" t="s">
        <v>65</v>
      </c>
      <c r="C24" s="1246"/>
      <c r="D24" s="1246"/>
      <c r="E24" s="1245" t="s">
        <v>66</v>
      </c>
      <c r="F24" s="1246"/>
      <c r="G24" s="1247"/>
      <c r="H24" s="166" t="s">
        <v>67</v>
      </c>
      <c r="I24" s="113"/>
      <c r="J24" s="113"/>
      <c r="K24" s="113"/>
      <c r="L24" s="113"/>
      <c r="M24" s="113"/>
      <c r="N24" s="113"/>
      <c r="O24" s="113"/>
      <c r="P24" s="113"/>
      <c r="Q24" s="114"/>
    </row>
    <row r="25" spans="1:18" ht="15.75" customHeight="1">
      <c r="B25" s="1248"/>
      <c r="C25" s="1249"/>
      <c r="D25" s="1249"/>
      <c r="E25" s="1248"/>
      <c r="F25" s="1249"/>
      <c r="G25" s="1250"/>
      <c r="H25" s="167" t="s">
        <v>68</v>
      </c>
      <c r="I25" s="115"/>
      <c r="J25" s="115"/>
      <c r="K25" s="115"/>
      <c r="L25" s="115"/>
      <c r="M25" s="115"/>
      <c r="N25" s="115"/>
      <c r="O25" s="115"/>
      <c r="P25" s="115"/>
      <c r="Q25" s="116"/>
    </row>
    <row r="26" spans="1:18" ht="15.75" customHeight="1">
      <c r="B26" s="1251" t="s">
        <v>69</v>
      </c>
      <c r="C26" s="936"/>
      <c r="D26" s="936"/>
      <c r="E26" s="1251" t="s">
        <v>70</v>
      </c>
      <c r="F26" s="936"/>
      <c r="G26" s="1252"/>
      <c r="H26" s="2" t="s">
        <v>71</v>
      </c>
      <c r="Q26" s="118"/>
    </row>
    <row r="27" spans="1:18" ht="15.75" customHeight="1">
      <c r="B27" s="1251"/>
      <c r="C27" s="936"/>
      <c r="D27" s="936"/>
      <c r="E27" s="1251"/>
      <c r="F27" s="936"/>
      <c r="G27" s="1252"/>
      <c r="H27" s="2041" t="s">
        <v>152</v>
      </c>
      <c r="I27" s="1597"/>
      <c r="J27" s="1597"/>
      <c r="K27" s="1597"/>
      <c r="L27" s="1597"/>
      <c r="M27" s="1597"/>
      <c r="N27" s="1597"/>
      <c r="O27" s="1597"/>
      <c r="P27" s="1597"/>
      <c r="Q27" s="2042"/>
      <c r="R27" s="108"/>
    </row>
    <row r="28" spans="1:18" ht="15.75" customHeight="1">
      <c r="B28" s="1251"/>
      <c r="C28" s="936"/>
      <c r="D28" s="936"/>
      <c r="E28" s="1251"/>
      <c r="F28" s="936"/>
      <c r="G28" s="1252"/>
      <c r="H28" s="2041"/>
      <c r="I28" s="1597"/>
      <c r="J28" s="1597"/>
      <c r="K28" s="1597"/>
      <c r="L28" s="1597"/>
      <c r="M28" s="1597"/>
      <c r="N28" s="1597"/>
      <c r="O28" s="1597"/>
      <c r="P28" s="1597"/>
      <c r="Q28" s="2042"/>
      <c r="R28" s="108"/>
    </row>
    <row r="29" spans="1:18" ht="15.75" customHeight="1">
      <c r="B29" s="1251"/>
      <c r="C29" s="936"/>
      <c r="D29" s="936"/>
      <c r="E29" s="1251"/>
      <c r="F29" s="936"/>
      <c r="G29" s="1252"/>
      <c r="H29" s="2" t="s">
        <v>72</v>
      </c>
      <c r="I29" s="108"/>
      <c r="J29" s="108"/>
      <c r="K29" s="108"/>
      <c r="L29" s="108"/>
      <c r="M29" s="108"/>
      <c r="N29" s="108"/>
      <c r="O29" s="108"/>
      <c r="P29" s="108"/>
      <c r="Q29" s="168"/>
      <c r="R29" s="108"/>
    </row>
    <row r="30" spans="1:18" ht="15.75" customHeight="1">
      <c r="B30" s="1251"/>
      <c r="C30" s="936"/>
      <c r="D30" s="936"/>
      <c r="E30" s="1251"/>
      <c r="F30" s="936"/>
      <c r="G30" s="1252"/>
      <c r="Q30" s="118"/>
    </row>
    <row r="31" spans="1:18" ht="15.75" customHeight="1">
      <c r="B31" s="1245" t="s">
        <v>73</v>
      </c>
      <c r="C31" s="1246"/>
      <c r="D31" s="1246"/>
      <c r="E31" s="1245" t="s">
        <v>74</v>
      </c>
      <c r="F31" s="1246"/>
      <c r="G31" s="1247"/>
      <c r="H31" s="166" t="s">
        <v>71</v>
      </c>
      <c r="I31" s="113"/>
      <c r="J31" s="113"/>
      <c r="K31" s="113"/>
      <c r="L31" s="113"/>
      <c r="M31" s="113"/>
      <c r="N31" s="113"/>
      <c r="O31" s="113"/>
      <c r="P31" s="113"/>
      <c r="Q31" s="114"/>
    </row>
    <row r="32" spans="1:18" ht="15.75" customHeight="1">
      <c r="B32" s="1251"/>
      <c r="C32" s="936"/>
      <c r="D32" s="936"/>
      <c r="E32" s="1251"/>
      <c r="F32" s="936"/>
      <c r="G32" s="1252"/>
      <c r="H32" s="2" t="s">
        <v>75</v>
      </c>
      <c r="Q32" s="118"/>
    </row>
    <row r="33" spans="1:18" ht="15.75" customHeight="1">
      <c r="B33" s="1248"/>
      <c r="C33" s="1249"/>
      <c r="D33" s="1249"/>
      <c r="E33" s="1248"/>
      <c r="F33" s="1249"/>
      <c r="G33" s="1250"/>
      <c r="H33" s="167" t="s">
        <v>76</v>
      </c>
      <c r="I33" s="115"/>
      <c r="J33" s="115"/>
      <c r="K33" s="115"/>
      <c r="L33" s="115"/>
      <c r="M33" s="115"/>
      <c r="N33" s="115"/>
      <c r="O33" s="115"/>
      <c r="P33" s="115"/>
      <c r="Q33" s="116"/>
    </row>
    <row r="34" spans="1:18" ht="15.75" customHeight="1">
      <c r="B34" s="3" t="s">
        <v>134</v>
      </c>
      <c r="C34" s="3" t="s">
        <v>135</v>
      </c>
    </row>
    <row r="35" spans="1:18" ht="15.75" customHeight="1">
      <c r="B35" s="3" t="s">
        <v>136</v>
      </c>
      <c r="C35" s="2143" t="s">
        <v>151</v>
      </c>
      <c r="D35" s="2143"/>
      <c r="E35" s="2143"/>
      <c r="F35" s="2143"/>
      <c r="G35" s="2143"/>
      <c r="H35" s="2143"/>
      <c r="I35" s="2143"/>
      <c r="J35" s="2143"/>
      <c r="K35" s="2143"/>
      <c r="L35" s="2143"/>
      <c r="M35" s="2143"/>
      <c r="N35" s="2143"/>
      <c r="O35" s="2143"/>
      <c r="P35" s="2143"/>
      <c r="Q35" s="2143"/>
      <c r="R35" s="161"/>
    </row>
    <row r="36" spans="1:18" ht="15.75" customHeight="1">
      <c r="C36" s="2143"/>
      <c r="D36" s="2143"/>
      <c r="E36" s="2143"/>
      <c r="F36" s="2143"/>
      <c r="G36" s="2143"/>
      <c r="H36" s="2143"/>
      <c r="I36" s="2143"/>
      <c r="J36" s="2143"/>
      <c r="K36" s="2143"/>
      <c r="L36" s="2143"/>
      <c r="M36" s="2143"/>
      <c r="N36" s="2143"/>
      <c r="O36" s="2143"/>
      <c r="P36" s="2143"/>
      <c r="Q36" s="2143"/>
      <c r="R36" s="161"/>
    </row>
    <row r="37" spans="1:18" ht="15.75" customHeight="1"/>
    <row r="38" spans="1:18" ht="15.75" customHeight="1">
      <c r="A38" s="3" t="s">
        <v>77</v>
      </c>
    </row>
    <row r="39" spans="1:18" ht="15.75" customHeight="1">
      <c r="A39" s="81" t="s">
        <v>129</v>
      </c>
      <c r="B39" s="3" t="s">
        <v>130</v>
      </c>
    </row>
    <row r="40" spans="1:18" ht="15.75" customHeight="1"/>
    <row r="41" spans="1:18" ht="15.75" customHeight="1">
      <c r="B41" s="1245" t="s">
        <v>78</v>
      </c>
      <c r="C41" s="1246"/>
      <c r="D41" s="1246"/>
      <c r="E41" s="1246"/>
      <c r="F41" s="1246"/>
      <c r="G41" s="1246"/>
      <c r="H41" s="1246"/>
      <c r="I41" s="1246"/>
      <c r="J41" s="1247"/>
      <c r="K41" s="1196" t="s">
        <v>1449</v>
      </c>
      <c r="L41" s="1564"/>
      <c r="M41" s="1564"/>
      <c r="N41" s="1564"/>
      <c r="O41" s="1197"/>
    </row>
    <row r="42" spans="1:18" ht="15.75" customHeight="1">
      <c r="B42" s="1248"/>
      <c r="C42" s="1249"/>
      <c r="D42" s="1249"/>
      <c r="E42" s="1249"/>
      <c r="F42" s="1249"/>
      <c r="G42" s="1249"/>
      <c r="H42" s="1249"/>
      <c r="I42" s="1249"/>
      <c r="J42" s="1250"/>
      <c r="K42" s="1248" t="s">
        <v>79</v>
      </c>
      <c r="L42" s="1249"/>
      <c r="M42" s="1249"/>
      <c r="N42" s="1249"/>
      <c r="O42" s="1250"/>
    </row>
    <row r="43" spans="1:18" ht="15.75" customHeight="1"/>
    <row r="44" spans="1:18" ht="15.75" customHeight="1"/>
    <row r="45" spans="1:18" ht="15.75" customHeight="1">
      <c r="A45" s="81" t="s">
        <v>132</v>
      </c>
      <c r="B45" s="3" t="s">
        <v>133</v>
      </c>
    </row>
    <row r="46" spans="1:18" ht="15.75" customHeight="1"/>
    <row r="47" spans="1:18" ht="15.75" customHeight="1"/>
    <row r="48" spans="1:18" ht="15.75" customHeight="1"/>
    <row r="49" spans="1:1" ht="15.75" customHeight="1">
      <c r="A49" s="3" t="s">
        <v>80</v>
      </c>
    </row>
    <row r="50" spans="1:1" ht="15.75" customHeight="1"/>
    <row r="51" spans="1:1" ht="15.75" customHeight="1"/>
    <row r="52" spans="1:1" ht="15.75" customHeight="1"/>
    <row r="53" spans="1:1" ht="15.75" customHeight="1"/>
    <row r="54" spans="1:1" ht="15.75" customHeight="1"/>
    <row r="55" spans="1:1" ht="15.75" customHeight="1"/>
    <row r="56" spans="1:1" ht="15.75" customHeight="1"/>
  </sheetData>
  <mergeCells count="24">
    <mergeCell ref="E24:G25"/>
    <mergeCell ref="B13:D14"/>
    <mergeCell ref="E13:O14"/>
    <mergeCell ref="E15:O18"/>
    <mergeCell ref="B41:J42"/>
    <mergeCell ref="K41:O41"/>
    <mergeCell ref="K42:O42"/>
    <mergeCell ref="B31:D33"/>
    <mergeCell ref="C35:Q36"/>
    <mergeCell ref="E26:G30"/>
    <mergeCell ref="E31:G33"/>
    <mergeCell ref="H23:Q23"/>
    <mergeCell ref="B26:D30"/>
    <mergeCell ref="H27:Q28"/>
    <mergeCell ref="B24:D25"/>
    <mergeCell ref="A1:F1"/>
    <mergeCell ref="A2:Q2"/>
    <mergeCell ref="A3:Q3"/>
    <mergeCell ref="A12:Q12"/>
    <mergeCell ref="B23:D23"/>
    <mergeCell ref="A5:E5"/>
    <mergeCell ref="K7:P7"/>
    <mergeCell ref="B15:D18"/>
    <mergeCell ref="E23:G23"/>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1">
    <tabColor theme="3"/>
    <pageSetUpPr fitToPage="1"/>
  </sheetPr>
  <dimension ref="A1:T73"/>
  <sheetViews>
    <sheetView view="pageBreakPreview" zoomScaleNormal="100" zoomScaleSheetLayoutView="100" workbookViewId="0">
      <selection activeCell="S35" sqref="S35"/>
    </sheetView>
  </sheetViews>
  <sheetFormatPr defaultColWidth="9" defaultRowHeight="13"/>
  <cols>
    <col min="1" max="18" width="5.08984375" style="3" customWidth="1"/>
    <col min="19" max="16384" width="9" style="3"/>
  </cols>
  <sheetData>
    <row r="1" spans="1:20" ht="15.75" customHeight="1">
      <c r="A1" s="943" t="str">
        <f>CONCATENATE("（様式－",発注者入力シート!E51,"）")</f>
        <v>（様式－）</v>
      </c>
      <c r="B1" s="943"/>
      <c r="C1" s="943"/>
      <c r="D1" s="943"/>
      <c r="E1" s="943"/>
      <c r="F1" s="943"/>
      <c r="S1" s="3" t="s">
        <v>429</v>
      </c>
    </row>
    <row r="2" spans="1:20" ht="15.75" customHeight="1">
      <c r="A2" s="2165" t="s">
        <v>1448</v>
      </c>
      <c r="B2" s="2165"/>
      <c r="C2" s="2165"/>
      <c r="D2" s="2165"/>
      <c r="E2" s="2165"/>
      <c r="F2" s="2165"/>
      <c r="G2" s="2165"/>
      <c r="H2" s="2165"/>
      <c r="I2" s="2165"/>
      <c r="J2" s="2165"/>
      <c r="K2" s="2165"/>
      <c r="L2" s="2165"/>
      <c r="M2" s="2165"/>
      <c r="N2" s="2165"/>
      <c r="O2" s="2165"/>
      <c r="P2" s="2165"/>
      <c r="Q2" s="2165"/>
      <c r="R2" s="6"/>
      <c r="S2" s="3" t="s">
        <v>430</v>
      </c>
    </row>
    <row r="3" spans="1:20" ht="15.75" customHeight="1">
      <c r="A3" s="1206" t="s">
        <v>584</v>
      </c>
      <c r="B3" s="1206"/>
      <c r="C3" s="1206"/>
      <c r="D3" s="1206"/>
      <c r="E3" s="1206"/>
      <c r="F3" s="1206"/>
      <c r="G3" s="1206"/>
      <c r="H3" s="1206"/>
      <c r="I3" s="1206"/>
      <c r="J3" s="1206"/>
      <c r="K3" s="1206"/>
      <c r="L3" s="1206"/>
      <c r="M3" s="1206"/>
      <c r="N3" s="1206"/>
      <c r="O3" s="1206"/>
      <c r="P3" s="1206"/>
      <c r="Q3" s="1206"/>
      <c r="R3" s="142"/>
      <c r="S3" s="107"/>
      <c r="T3" s="3" t="s">
        <v>441</v>
      </c>
    </row>
    <row r="4" spans="1:20" ht="15.75" customHeight="1">
      <c r="A4" s="142"/>
      <c r="B4" s="142"/>
      <c r="C4" s="142"/>
      <c r="D4" s="142"/>
      <c r="E4" s="142"/>
      <c r="F4" s="142"/>
      <c r="G4" s="142"/>
      <c r="H4" s="142"/>
      <c r="I4" s="142"/>
      <c r="J4" s="142"/>
      <c r="K4" s="142"/>
      <c r="L4" s="142"/>
      <c r="M4" s="142"/>
      <c r="N4" s="142"/>
      <c r="O4" s="142"/>
      <c r="P4" s="142"/>
      <c r="Q4" s="142"/>
      <c r="R4" s="142"/>
      <c r="S4" s="102"/>
      <c r="T4" s="3" t="s">
        <v>432</v>
      </c>
    </row>
    <row r="5" spans="1:20" ht="15.75" customHeight="1">
      <c r="A5" s="3" t="s">
        <v>57</v>
      </c>
    </row>
    <row r="6" spans="1:20" ht="15.75" customHeight="1">
      <c r="A6" s="1893"/>
      <c r="B6" s="1893"/>
      <c r="C6" s="1893"/>
      <c r="D6" s="1893"/>
      <c r="E6" s="1893"/>
      <c r="F6" s="3" t="s">
        <v>137</v>
      </c>
      <c r="S6" s="3" t="s">
        <v>433</v>
      </c>
    </row>
    <row r="7" spans="1:20" ht="15.75" customHeight="1">
      <c r="S7" s="104"/>
      <c r="T7" s="3" t="s">
        <v>434</v>
      </c>
    </row>
    <row r="8" spans="1:20" ht="15.75" customHeight="1">
      <c r="K8" s="3" t="s">
        <v>81</v>
      </c>
      <c r="S8" s="105"/>
      <c r="T8" s="3" t="s">
        <v>432</v>
      </c>
    </row>
    <row r="9" spans="1:20" ht="15.75" customHeight="1">
      <c r="K9" s="2006"/>
      <c r="L9" s="2006"/>
      <c r="M9" s="2006"/>
      <c r="N9" s="2006"/>
      <c r="O9" s="2006"/>
      <c r="P9" s="2006"/>
    </row>
    <row r="10" spans="1:20" ht="15.75" customHeight="1">
      <c r="K10" s="2006"/>
      <c r="L10" s="2006"/>
      <c r="M10" s="2006"/>
      <c r="N10" s="2006"/>
      <c r="O10" s="2006"/>
      <c r="P10" s="2006"/>
      <c r="S10" s="109" t="s">
        <v>435</v>
      </c>
    </row>
    <row r="11" spans="1:20" ht="15.75" customHeight="1">
      <c r="S11" s="109" t="s">
        <v>436</v>
      </c>
    </row>
    <row r="12" spans="1:20" ht="15.75" customHeight="1">
      <c r="A12" s="1394" t="s">
        <v>1450</v>
      </c>
      <c r="B12" s="1394"/>
      <c r="C12" s="1394"/>
      <c r="D12" s="1394"/>
      <c r="E12" s="1394"/>
      <c r="F12" s="1394"/>
      <c r="G12" s="1394"/>
      <c r="H12" s="1394"/>
      <c r="I12" s="1394"/>
      <c r="J12" s="1394"/>
      <c r="K12" s="1394"/>
      <c r="L12" s="1394"/>
      <c r="M12" s="1394"/>
      <c r="N12" s="1394"/>
      <c r="O12" s="1394"/>
      <c r="P12" s="1394"/>
      <c r="Q12" s="1394"/>
      <c r="R12" s="161"/>
    </row>
    <row r="13" spans="1:20" ht="15.75" customHeight="1">
      <c r="A13" s="1394"/>
      <c r="B13" s="1394"/>
      <c r="C13" s="1394"/>
      <c r="D13" s="1394"/>
      <c r="E13" s="1394"/>
      <c r="F13" s="1394"/>
      <c r="G13" s="1394"/>
      <c r="H13" s="1394"/>
      <c r="I13" s="1394"/>
      <c r="J13" s="1394"/>
      <c r="K13" s="1394"/>
      <c r="L13" s="1394"/>
      <c r="M13" s="1394"/>
      <c r="N13" s="1394"/>
      <c r="O13" s="1394"/>
      <c r="P13" s="1394"/>
      <c r="Q13" s="1394"/>
      <c r="R13" s="161"/>
    </row>
    <row r="14" spans="1:20" ht="15.75" customHeight="1"/>
    <row r="15" spans="1:20" ht="15.75" customHeight="1"/>
    <row r="16" spans="1:20" ht="15.75" customHeight="1">
      <c r="A16" s="936" t="s">
        <v>59</v>
      </c>
      <c r="B16" s="936"/>
      <c r="C16" s="936"/>
      <c r="D16" s="936"/>
      <c r="E16" s="936"/>
      <c r="F16" s="936"/>
      <c r="G16" s="936"/>
      <c r="H16" s="936"/>
      <c r="I16" s="936"/>
      <c r="J16" s="936"/>
      <c r="K16" s="936"/>
      <c r="L16" s="936"/>
      <c r="M16" s="936"/>
      <c r="N16" s="936"/>
      <c r="O16" s="936"/>
      <c r="P16" s="936"/>
      <c r="Q16" s="936"/>
      <c r="R16" s="81"/>
    </row>
    <row r="17" spans="1:18" ht="15.75" customHeight="1"/>
    <row r="18" spans="1:18" ht="15.75" customHeight="1">
      <c r="A18" s="1245" t="s">
        <v>60</v>
      </c>
      <c r="B18" s="1246"/>
      <c r="C18" s="1246"/>
      <c r="D18" s="1247"/>
      <c r="E18" s="2162">
        <f>IF(発注者入力シート!C7="","",発注者入力シート!C7)</f>
        <v>46290</v>
      </c>
      <c r="F18" s="2163"/>
      <c r="G18" s="2163"/>
      <c r="H18" s="2163"/>
      <c r="I18" s="2163"/>
      <c r="J18" s="2163"/>
      <c r="K18" s="2163"/>
      <c r="L18" s="2163"/>
      <c r="M18" s="2163"/>
      <c r="N18" s="2163"/>
      <c r="O18" s="2163"/>
      <c r="P18" s="2163"/>
      <c r="Q18" s="2164"/>
      <c r="R18" s="2"/>
    </row>
    <row r="19" spans="1:18" ht="15.75" customHeight="1">
      <c r="A19" s="1245" t="s">
        <v>27</v>
      </c>
      <c r="B19" s="1246"/>
      <c r="C19" s="1246"/>
      <c r="D19" s="1247"/>
      <c r="E19" s="2166" t="str">
        <f>IF(発注者入力シート!C10="","",発注者入力シート!C10)</f>
        <v>国道３７５号（両国トンネル）防安交付金（照明LED化）トンネル照明設備工事</v>
      </c>
      <c r="F19" s="2167"/>
      <c r="G19" s="2167"/>
      <c r="H19" s="2167"/>
      <c r="I19" s="2167"/>
      <c r="J19" s="2167"/>
      <c r="K19" s="2167"/>
      <c r="L19" s="2167"/>
      <c r="M19" s="2167"/>
      <c r="N19" s="2167"/>
      <c r="O19" s="2167"/>
      <c r="P19" s="2167"/>
      <c r="Q19" s="2168"/>
      <c r="R19" s="2"/>
    </row>
    <row r="20" spans="1:18" ht="15.75" customHeight="1">
      <c r="A20" s="1248"/>
      <c r="B20" s="1249"/>
      <c r="C20" s="1249"/>
      <c r="D20" s="1250"/>
      <c r="E20" s="2169"/>
      <c r="F20" s="2055"/>
      <c r="G20" s="2055"/>
      <c r="H20" s="2055"/>
      <c r="I20" s="2055"/>
      <c r="J20" s="2055"/>
      <c r="K20" s="2055"/>
      <c r="L20" s="2055"/>
      <c r="M20" s="2055"/>
      <c r="N20" s="2055"/>
      <c r="O20" s="2055"/>
      <c r="P20" s="2055"/>
      <c r="Q20" s="2170"/>
      <c r="R20" s="2"/>
    </row>
    <row r="21" spans="1:18" ht="15.75" customHeight="1">
      <c r="A21" s="1270" t="s">
        <v>82</v>
      </c>
      <c r="B21" s="1302"/>
      <c r="C21" s="1302"/>
      <c r="D21" s="1302"/>
      <c r="E21" s="1302"/>
      <c r="F21" s="1302"/>
      <c r="G21" s="1302"/>
      <c r="H21" s="1302"/>
      <c r="I21" s="1302"/>
      <c r="J21" s="1302"/>
      <c r="K21" s="1302"/>
      <c r="L21" s="1302"/>
      <c r="M21" s="1302"/>
      <c r="N21" s="1302"/>
      <c r="O21" s="1302"/>
      <c r="P21" s="1302"/>
      <c r="Q21" s="1271"/>
      <c r="R21" s="81"/>
    </row>
    <row r="22" spans="1:18" ht="15.75" customHeight="1">
      <c r="A22" s="1270" t="s">
        <v>83</v>
      </c>
      <c r="B22" s="1302"/>
      <c r="C22" s="1302"/>
      <c r="D22" s="1271"/>
      <c r="E22" s="106"/>
      <c r="F22" s="106"/>
      <c r="G22" s="106"/>
      <c r="H22" s="106"/>
      <c r="I22" s="106"/>
      <c r="J22" s="106" t="s">
        <v>84</v>
      </c>
      <c r="K22" s="106"/>
      <c r="L22" s="106"/>
      <c r="M22" s="106"/>
      <c r="N22" s="106"/>
      <c r="O22" s="106"/>
      <c r="P22" s="106"/>
      <c r="Q22" s="122"/>
    </row>
    <row r="23" spans="1:18" ht="15.75" customHeight="1">
      <c r="A23" s="145" t="s">
        <v>138</v>
      </c>
      <c r="B23" s="1208"/>
      <c r="C23" s="1208"/>
      <c r="D23" s="1209"/>
      <c r="E23" s="1207"/>
      <c r="F23" s="1208"/>
      <c r="G23" s="1208"/>
      <c r="H23" s="1208"/>
      <c r="I23" s="1208"/>
      <c r="J23" s="1208"/>
      <c r="K23" s="1208"/>
      <c r="L23" s="1208"/>
      <c r="M23" s="1208"/>
      <c r="N23" s="1208"/>
      <c r="O23" s="1208"/>
      <c r="P23" s="1208"/>
      <c r="Q23" s="1209"/>
      <c r="R23" s="196"/>
    </row>
    <row r="24" spans="1:18" ht="15.75" customHeight="1">
      <c r="A24" s="117"/>
      <c r="B24" s="1211"/>
      <c r="C24" s="1211"/>
      <c r="D24" s="1212"/>
      <c r="E24" s="1210"/>
      <c r="F24" s="1211"/>
      <c r="G24" s="1211"/>
      <c r="H24" s="1211"/>
      <c r="I24" s="1211"/>
      <c r="J24" s="1211"/>
      <c r="K24" s="1211"/>
      <c r="L24" s="1211"/>
      <c r="M24" s="1211"/>
      <c r="N24" s="1211"/>
      <c r="O24" s="1211"/>
      <c r="P24" s="1211"/>
      <c r="Q24" s="1212"/>
      <c r="R24" s="196"/>
    </row>
    <row r="25" spans="1:18" ht="15.75" customHeight="1">
      <c r="A25" s="117"/>
      <c r="B25" s="1211"/>
      <c r="C25" s="1211"/>
      <c r="D25" s="1212"/>
      <c r="E25" s="1210"/>
      <c r="F25" s="1211"/>
      <c r="G25" s="1211"/>
      <c r="H25" s="1211"/>
      <c r="I25" s="1211"/>
      <c r="J25" s="1211"/>
      <c r="K25" s="1211"/>
      <c r="L25" s="1211"/>
      <c r="M25" s="1211"/>
      <c r="N25" s="1211"/>
      <c r="O25" s="1211"/>
      <c r="P25" s="1211"/>
      <c r="Q25" s="1212"/>
      <c r="R25" s="196"/>
    </row>
    <row r="26" spans="1:18" ht="15.75" customHeight="1">
      <c r="A26" s="117"/>
      <c r="B26" s="1211"/>
      <c r="C26" s="1211"/>
      <c r="D26" s="1212"/>
      <c r="E26" s="1210"/>
      <c r="F26" s="1211"/>
      <c r="G26" s="1211"/>
      <c r="H26" s="1211"/>
      <c r="I26" s="1211"/>
      <c r="J26" s="1211"/>
      <c r="K26" s="1211"/>
      <c r="L26" s="1211"/>
      <c r="M26" s="1211"/>
      <c r="N26" s="1211"/>
      <c r="O26" s="1211"/>
      <c r="P26" s="1211"/>
      <c r="Q26" s="1212"/>
      <c r="R26" s="196"/>
    </row>
    <row r="27" spans="1:18" ht="15.75" customHeight="1">
      <c r="A27" s="117"/>
      <c r="B27" s="1211"/>
      <c r="C27" s="1211"/>
      <c r="D27" s="1212"/>
      <c r="E27" s="1210"/>
      <c r="F27" s="1211"/>
      <c r="G27" s="1211"/>
      <c r="H27" s="1211"/>
      <c r="I27" s="1211"/>
      <c r="J27" s="1211"/>
      <c r="K27" s="1211"/>
      <c r="L27" s="1211"/>
      <c r="M27" s="1211"/>
      <c r="N27" s="1211"/>
      <c r="O27" s="1211"/>
      <c r="P27" s="1211"/>
      <c r="Q27" s="1212"/>
      <c r="R27" s="196"/>
    </row>
    <row r="28" spans="1:18" ht="15.75" customHeight="1">
      <c r="A28" s="117"/>
      <c r="B28" s="1211"/>
      <c r="C28" s="1211"/>
      <c r="D28" s="1212"/>
      <c r="E28" s="1210"/>
      <c r="F28" s="1211"/>
      <c r="G28" s="1211"/>
      <c r="H28" s="1211"/>
      <c r="I28" s="1211"/>
      <c r="J28" s="1211"/>
      <c r="K28" s="1211"/>
      <c r="L28" s="1211"/>
      <c r="M28" s="1211"/>
      <c r="N28" s="1211"/>
      <c r="O28" s="1211"/>
      <c r="P28" s="1211"/>
      <c r="Q28" s="1212"/>
      <c r="R28" s="196"/>
    </row>
    <row r="29" spans="1:18" ht="15.75" customHeight="1">
      <c r="A29" s="117"/>
      <c r="B29" s="1211"/>
      <c r="C29" s="1211"/>
      <c r="D29" s="1212"/>
      <c r="E29" s="1210"/>
      <c r="F29" s="1211"/>
      <c r="G29" s="1211"/>
      <c r="H29" s="1211"/>
      <c r="I29" s="1211"/>
      <c r="J29" s="1211"/>
      <c r="K29" s="1211"/>
      <c r="L29" s="1211"/>
      <c r="M29" s="1211"/>
      <c r="N29" s="1211"/>
      <c r="O29" s="1211"/>
      <c r="P29" s="1211"/>
      <c r="Q29" s="1212"/>
      <c r="R29" s="196"/>
    </row>
    <row r="30" spans="1:18" ht="15.75" customHeight="1">
      <c r="A30" s="117"/>
      <c r="B30" s="2190"/>
      <c r="C30" s="2190"/>
      <c r="D30" s="2191"/>
      <c r="E30" s="2189"/>
      <c r="F30" s="2190"/>
      <c r="G30" s="2190"/>
      <c r="H30" s="2190"/>
      <c r="I30" s="2190"/>
      <c r="J30" s="2190"/>
      <c r="K30" s="2190"/>
      <c r="L30" s="2190"/>
      <c r="M30" s="2190"/>
      <c r="N30" s="2190"/>
      <c r="O30" s="2190"/>
      <c r="P30" s="2190"/>
      <c r="Q30" s="2191"/>
      <c r="R30" s="196"/>
    </row>
    <row r="31" spans="1:18" ht="15.75" customHeight="1">
      <c r="A31" s="169" t="s">
        <v>139</v>
      </c>
      <c r="B31" s="2192"/>
      <c r="C31" s="2192"/>
      <c r="D31" s="2193"/>
      <c r="E31" s="2194"/>
      <c r="F31" s="2192"/>
      <c r="G31" s="2192"/>
      <c r="H31" s="2192"/>
      <c r="I31" s="2192"/>
      <c r="J31" s="2192"/>
      <c r="K31" s="2192"/>
      <c r="L31" s="2192"/>
      <c r="M31" s="2192"/>
      <c r="N31" s="2192"/>
      <c r="O31" s="2192"/>
      <c r="P31" s="2192"/>
      <c r="Q31" s="2193"/>
      <c r="R31" s="196"/>
    </row>
    <row r="32" spans="1:18" ht="15.75" customHeight="1">
      <c r="A32" s="117"/>
      <c r="B32" s="1211"/>
      <c r="C32" s="1211"/>
      <c r="D32" s="1212"/>
      <c r="E32" s="1210"/>
      <c r="F32" s="1211"/>
      <c r="G32" s="1211"/>
      <c r="H32" s="1211"/>
      <c r="I32" s="1211"/>
      <c r="J32" s="1211"/>
      <c r="K32" s="1211"/>
      <c r="L32" s="1211"/>
      <c r="M32" s="1211"/>
      <c r="N32" s="1211"/>
      <c r="O32" s="1211"/>
      <c r="P32" s="1211"/>
      <c r="Q32" s="1212"/>
      <c r="R32" s="196"/>
    </row>
    <row r="33" spans="1:18" ht="15.75" customHeight="1">
      <c r="A33" s="117"/>
      <c r="B33" s="1211"/>
      <c r="C33" s="1211"/>
      <c r="D33" s="1212"/>
      <c r="E33" s="1210"/>
      <c r="F33" s="1211"/>
      <c r="G33" s="1211"/>
      <c r="H33" s="1211"/>
      <c r="I33" s="1211"/>
      <c r="J33" s="1211"/>
      <c r="K33" s="1211"/>
      <c r="L33" s="1211"/>
      <c r="M33" s="1211"/>
      <c r="N33" s="1211"/>
      <c r="O33" s="1211"/>
      <c r="P33" s="1211"/>
      <c r="Q33" s="1212"/>
      <c r="R33" s="196"/>
    </row>
    <row r="34" spans="1:18" ht="15.75" customHeight="1">
      <c r="A34" s="117"/>
      <c r="B34" s="1211"/>
      <c r="C34" s="1211"/>
      <c r="D34" s="1212"/>
      <c r="E34" s="1210"/>
      <c r="F34" s="1211"/>
      <c r="G34" s="1211"/>
      <c r="H34" s="1211"/>
      <c r="I34" s="1211"/>
      <c r="J34" s="1211"/>
      <c r="K34" s="1211"/>
      <c r="L34" s="1211"/>
      <c r="M34" s="1211"/>
      <c r="N34" s="1211"/>
      <c r="O34" s="1211"/>
      <c r="P34" s="1211"/>
      <c r="Q34" s="1212"/>
      <c r="R34" s="196"/>
    </row>
    <row r="35" spans="1:18" ht="15.75" customHeight="1">
      <c r="A35" s="117"/>
      <c r="B35" s="1211"/>
      <c r="C35" s="1211"/>
      <c r="D35" s="1212"/>
      <c r="E35" s="1210"/>
      <c r="F35" s="1211"/>
      <c r="G35" s="1211"/>
      <c r="H35" s="1211"/>
      <c r="I35" s="1211"/>
      <c r="J35" s="1211"/>
      <c r="K35" s="1211"/>
      <c r="L35" s="1211"/>
      <c r="M35" s="1211"/>
      <c r="N35" s="1211"/>
      <c r="O35" s="1211"/>
      <c r="P35" s="1211"/>
      <c r="Q35" s="1212"/>
      <c r="R35" s="196"/>
    </row>
    <row r="36" spans="1:18" ht="15.75" customHeight="1">
      <c r="A36" s="117"/>
      <c r="B36" s="1211"/>
      <c r="C36" s="1211"/>
      <c r="D36" s="1212"/>
      <c r="E36" s="1210"/>
      <c r="F36" s="1211"/>
      <c r="G36" s="1211"/>
      <c r="H36" s="1211"/>
      <c r="I36" s="1211"/>
      <c r="J36" s="1211"/>
      <c r="K36" s="1211"/>
      <c r="L36" s="1211"/>
      <c r="M36" s="1211"/>
      <c r="N36" s="1211"/>
      <c r="O36" s="1211"/>
      <c r="P36" s="1211"/>
      <c r="Q36" s="1212"/>
      <c r="R36" s="196"/>
    </row>
    <row r="37" spans="1:18" ht="15.75" customHeight="1">
      <c r="A37" s="117"/>
      <c r="B37" s="1211"/>
      <c r="C37" s="1211"/>
      <c r="D37" s="1212"/>
      <c r="E37" s="1210"/>
      <c r="F37" s="1211"/>
      <c r="G37" s="1211"/>
      <c r="H37" s="1211"/>
      <c r="I37" s="1211"/>
      <c r="J37" s="1211"/>
      <c r="K37" s="1211"/>
      <c r="L37" s="1211"/>
      <c r="M37" s="1211"/>
      <c r="N37" s="1211"/>
      <c r="O37" s="1211"/>
      <c r="P37" s="1211"/>
      <c r="Q37" s="1212"/>
      <c r="R37" s="196"/>
    </row>
    <row r="38" spans="1:18" ht="15.75" customHeight="1">
      <c r="A38" s="170"/>
      <c r="B38" s="2190"/>
      <c r="C38" s="2190"/>
      <c r="D38" s="2191"/>
      <c r="E38" s="2189"/>
      <c r="F38" s="2190"/>
      <c r="G38" s="2190"/>
      <c r="H38" s="2190"/>
      <c r="I38" s="2190"/>
      <c r="J38" s="2190"/>
      <c r="K38" s="2190"/>
      <c r="L38" s="2190"/>
      <c r="M38" s="2190"/>
      <c r="N38" s="2190"/>
      <c r="O38" s="2190"/>
      <c r="P38" s="2190"/>
      <c r="Q38" s="2191"/>
      <c r="R38" s="196"/>
    </row>
    <row r="39" spans="1:18" ht="15.75" customHeight="1">
      <c r="A39" s="145" t="s">
        <v>140</v>
      </c>
      <c r="B39" s="2192"/>
      <c r="C39" s="2192"/>
      <c r="D39" s="2193"/>
      <c r="E39" s="2195"/>
      <c r="F39" s="2196"/>
      <c r="G39" s="2196"/>
      <c r="H39" s="2196"/>
      <c r="I39" s="2196"/>
      <c r="J39" s="2196"/>
      <c r="K39" s="2196"/>
      <c r="L39" s="2196"/>
      <c r="M39" s="2196"/>
      <c r="N39" s="2196"/>
      <c r="O39" s="2196"/>
      <c r="P39" s="2196"/>
      <c r="Q39" s="2197"/>
      <c r="R39" s="201"/>
    </row>
    <row r="40" spans="1:18" ht="15.75" customHeight="1">
      <c r="A40" s="117"/>
      <c r="B40" s="1211"/>
      <c r="C40" s="1211"/>
      <c r="D40" s="1212"/>
      <c r="E40" s="2198"/>
      <c r="F40" s="2199"/>
      <c r="G40" s="2199"/>
      <c r="H40" s="2199"/>
      <c r="I40" s="2199"/>
      <c r="J40" s="2199"/>
      <c r="K40" s="2199"/>
      <c r="L40" s="2199"/>
      <c r="M40" s="2199"/>
      <c r="N40" s="2199"/>
      <c r="O40" s="2199"/>
      <c r="P40" s="2199"/>
      <c r="Q40" s="2200"/>
      <c r="R40" s="201"/>
    </row>
    <row r="41" spans="1:18" ht="15.75" customHeight="1">
      <c r="A41" s="117"/>
      <c r="B41" s="1211"/>
      <c r="C41" s="1211"/>
      <c r="D41" s="1212"/>
      <c r="E41" s="2198"/>
      <c r="F41" s="2199"/>
      <c r="G41" s="2199"/>
      <c r="H41" s="2199"/>
      <c r="I41" s="2199"/>
      <c r="J41" s="2199"/>
      <c r="K41" s="2199"/>
      <c r="L41" s="2199"/>
      <c r="M41" s="2199"/>
      <c r="N41" s="2199"/>
      <c r="O41" s="2199"/>
      <c r="P41" s="2199"/>
      <c r="Q41" s="2200"/>
      <c r="R41" s="201"/>
    </row>
    <row r="42" spans="1:18" ht="15.75" customHeight="1">
      <c r="A42" s="117"/>
      <c r="B42" s="1211"/>
      <c r="C42" s="1211"/>
      <c r="D42" s="1212"/>
      <c r="E42" s="2198"/>
      <c r="F42" s="2199"/>
      <c r="G42" s="2199"/>
      <c r="H42" s="2199"/>
      <c r="I42" s="2199"/>
      <c r="J42" s="2199"/>
      <c r="K42" s="2199"/>
      <c r="L42" s="2199"/>
      <c r="M42" s="2199"/>
      <c r="N42" s="2199"/>
      <c r="O42" s="2199"/>
      <c r="P42" s="2199"/>
      <c r="Q42" s="2200"/>
      <c r="R42" s="201"/>
    </row>
    <row r="43" spans="1:18" ht="15.75" customHeight="1">
      <c r="A43" s="117"/>
      <c r="B43" s="1211"/>
      <c r="C43" s="1211"/>
      <c r="D43" s="1212"/>
      <c r="E43" s="2198"/>
      <c r="F43" s="2199"/>
      <c r="G43" s="2199"/>
      <c r="H43" s="2199"/>
      <c r="I43" s="2199"/>
      <c r="J43" s="2199"/>
      <c r="K43" s="2199"/>
      <c r="L43" s="2199"/>
      <c r="M43" s="2199"/>
      <c r="N43" s="2199"/>
      <c r="O43" s="2199"/>
      <c r="P43" s="2199"/>
      <c r="Q43" s="2200"/>
      <c r="R43" s="201"/>
    </row>
    <row r="44" spans="1:18" ht="15.75" customHeight="1">
      <c r="A44" s="117"/>
      <c r="B44" s="1211"/>
      <c r="C44" s="1211"/>
      <c r="D44" s="1212"/>
      <c r="E44" s="2198"/>
      <c r="F44" s="2199"/>
      <c r="G44" s="2199"/>
      <c r="H44" s="2199"/>
      <c r="I44" s="2199"/>
      <c r="J44" s="2199"/>
      <c r="K44" s="2199"/>
      <c r="L44" s="2199"/>
      <c r="M44" s="2199"/>
      <c r="N44" s="2199"/>
      <c r="O44" s="2199"/>
      <c r="P44" s="2199"/>
      <c r="Q44" s="2200"/>
      <c r="R44" s="201"/>
    </row>
    <row r="45" spans="1:18" ht="15.75" customHeight="1">
      <c r="A45" s="117"/>
      <c r="B45" s="1211"/>
      <c r="C45" s="1211"/>
      <c r="D45" s="1212"/>
      <c r="E45" s="2198"/>
      <c r="F45" s="2199"/>
      <c r="G45" s="2199"/>
      <c r="H45" s="2199"/>
      <c r="I45" s="2199"/>
      <c r="J45" s="2199"/>
      <c r="K45" s="2199"/>
      <c r="L45" s="2199"/>
      <c r="M45" s="2199"/>
      <c r="N45" s="2199"/>
      <c r="O45" s="2199"/>
      <c r="P45" s="2199"/>
      <c r="Q45" s="2200"/>
      <c r="R45" s="201"/>
    </row>
    <row r="46" spans="1:18" ht="15.75" customHeight="1">
      <c r="A46" s="117"/>
      <c r="B46" s="1211"/>
      <c r="C46" s="1211"/>
      <c r="D46" s="1212"/>
      <c r="E46" s="2198"/>
      <c r="F46" s="2199"/>
      <c r="G46" s="2199"/>
      <c r="H46" s="2199"/>
      <c r="I46" s="2199"/>
      <c r="J46" s="2199"/>
      <c r="K46" s="2199"/>
      <c r="L46" s="2199"/>
      <c r="M46" s="2199"/>
      <c r="N46" s="2199"/>
      <c r="O46" s="2199"/>
      <c r="P46" s="2199"/>
      <c r="Q46" s="2200"/>
      <c r="R46" s="201"/>
    </row>
    <row r="47" spans="1:18" ht="15.75" customHeight="1">
      <c r="A47" s="117"/>
      <c r="B47" s="1211"/>
      <c r="C47" s="1211"/>
      <c r="D47" s="1212"/>
      <c r="E47" s="2198"/>
      <c r="F47" s="2199"/>
      <c r="G47" s="2199"/>
      <c r="H47" s="2199"/>
      <c r="I47" s="2199"/>
      <c r="J47" s="2199"/>
      <c r="K47" s="2199"/>
      <c r="L47" s="2199"/>
      <c r="M47" s="2199"/>
      <c r="N47" s="2199"/>
      <c r="O47" s="2199"/>
      <c r="P47" s="2199"/>
      <c r="Q47" s="2200"/>
      <c r="R47" s="201"/>
    </row>
    <row r="48" spans="1:18" ht="15.75" customHeight="1">
      <c r="A48" s="117"/>
      <c r="B48" s="1211"/>
      <c r="C48" s="1211"/>
      <c r="D48" s="1212"/>
      <c r="E48" s="2198"/>
      <c r="F48" s="2199"/>
      <c r="G48" s="2199"/>
      <c r="H48" s="2199"/>
      <c r="I48" s="2199"/>
      <c r="J48" s="2199"/>
      <c r="K48" s="2199"/>
      <c r="L48" s="2199"/>
      <c r="M48" s="2199"/>
      <c r="N48" s="2199"/>
      <c r="O48" s="2199"/>
      <c r="P48" s="2199"/>
      <c r="Q48" s="2200"/>
      <c r="R48" s="201"/>
    </row>
    <row r="49" spans="1:18" ht="15.75" customHeight="1">
      <c r="A49" s="125"/>
      <c r="B49" s="1214"/>
      <c r="C49" s="1214"/>
      <c r="D49" s="1215"/>
      <c r="E49" s="2201"/>
      <c r="F49" s="2202"/>
      <c r="G49" s="2202"/>
      <c r="H49" s="2202"/>
      <c r="I49" s="2202"/>
      <c r="J49" s="2202"/>
      <c r="K49" s="2202"/>
      <c r="L49" s="2202"/>
      <c r="M49" s="2202"/>
      <c r="N49" s="2202"/>
      <c r="O49" s="2202"/>
      <c r="P49" s="2202"/>
      <c r="Q49" s="2203"/>
      <c r="R49" s="201"/>
    </row>
    <row r="50" spans="1:18" ht="15.75" customHeight="1"/>
    <row r="51" spans="1:18" ht="15.75" customHeight="1"/>
    <row r="52" spans="1:18" ht="15.75" customHeight="1"/>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row r="61" spans="1:18" ht="15.75" customHeight="1"/>
    <row r="62" spans="1:18" ht="15.75" customHeight="1"/>
    <row r="63" spans="1:18" ht="15.75" customHeight="1"/>
    <row r="64" spans="1:1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sheetData>
  <mergeCells count="19">
    <mergeCell ref="B39:D49"/>
    <mergeCell ref="E39:Q49"/>
    <mergeCell ref="A22:D22"/>
    <mergeCell ref="A2:Q2"/>
    <mergeCell ref="A3:Q3"/>
    <mergeCell ref="A16:Q16"/>
    <mergeCell ref="A21:Q21"/>
    <mergeCell ref="A18:D18"/>
    <mergeCell ref="A19:D20"/>
    <mergeCell ref="E18:Q18"/>
    <mergeCell ref="A12:Q13"/>
    <mergeCell ref="A6:E6"/>
    <mergeCell ref="K9:P10"/>
    <mergeCell ref="E19:Q20"/>
    <mergeCell ref="A1:F1"/>
    <mergeCell ref="E23:Q30"/>
    <mergeCell ref="B23:D30"/>
    <mergeCell ref="B31:D38"/>
    <mergeCell ref="E31:Q38"/>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2">
    <tabColor rgb="FFFF0000"/>
    <pageSetUpPr fitToPage="1"/>
  </sheetPr>
  <dimension ref="A1:T51"/>
  <sheetViews>
    <sheetView view="pageBreakPreview" zoomScaleNormal="100" zoomScaleSheetLayoutView="100" workbookViewId="0">
      <selection activeCell="A15" sqref="A15:Q15"/>
    </sheetView>
  </sheetViews>
  <sheetFormatPr defaultColWidth="9" defaultRowHeight="13"/>
  <cols>
    <col min="1" max="18" width="5.08984375" style="3" customWidth="1"/>
    <col min="19" max="16384" width="9" style="3"/>
  </cols>
  <sheetData>
    <row r="1" spans="1:20" ht="15.75" customHeight="1">
      <c r="A1" s="943" t="str">
        <f>CONCATENATE("（様式－",発注者入力シート!E52,"）")</f>
        <v>（様式－）</v>
      </c>
      <c r="B1" s="943"/>
      <c r="C1" s="943"/>
      <c r="D1" s="943"/>
      <c r="E1" s="943"/>
      <c r="F1" s="943"/>
      <c r="S1" s="3" t="s">
        <v>429</v>
      </c>
    </row>
    <row r="2" spans="1:20" ht="15.75" customHeight="1">
      <c r="A2" s="2178" t="s">
        <v>1448</v>
      </c>
      <c r="B2" s="2178"/>
      <c r="C2" s="2178"/>
      <c r="D2" s="2178"/>
      <c r="E2" s="2178"/>
      <c r="F2" s="2178"/>
      <c r="G2" s="2178"/>
      <c r="H2" s="2178"/>
      <c r="I2" s="2178"/>
      <c r="J2" s="2178"/>
      <c r="K2" s="2178"/>
      <c r="L2" s="2178"/>
      <c r="M2" s="2178"/>
      <c r="N2" s="2178"/>
      <c r="O2" s="2178"/>
      <c r="P2" s="2178"/>
      <c r="Q2" s="2178"/>
      <c r="R2" s="6"/>
      <c r="S2" s="3" t="s">
        <v>430</v>
      </c>
    </row>
    <row r="3" spans="1:20" ht="15.75" customHeight="1">
      <c r="A3" s="1206" t="s">
        <v>586</v>
      </c>
      <c r="B3" s="1206"/>
      <c r="C3" s="1206"/>
      <c r="D3" s="1206"/>
      <c r="E3" s="1206"/>
      <c r="F3" s="1206"/>
      <c r="G3" s="1206"/>
      <c r="H3" s="1206"/>
      <c r="I3" s="1206"/>
      <c r="J3" s="1206"/>
      <c r="K3" s="1206"/>
      <c r="L3" s="1206"/>
      <c r="M3" s="1206"/>
      <c r="N3" s="1206"/>
      <c r="O3" s="1206"/>
      <c r="P3" s="1206"/>
      <c r="Q3" s="1206"/>
      <c r="R3" s="142"/>
      <c r="S3" s="107"/>
      <c r="T3" s="3" t="s">
        <v>441</v>
      </c>
    </row>
    <row r="4" spans="1:20" ht="15.75" customHeight="1">
      <c r="A4" s="142"/>
      <c r="B4" s="142"/>
      <c r="C4" s="142"/>
      <c r="D4" s="142"/>
      <c r="E4" s="142"/>
      <c r="F4" s="142"/>
      <c r="G4" s="142"/>
      <c r="H4" s="142"/>
      <c r="I4" s="142"/>
      <c r="J4" s="142"/>
      <c r="K4" s="142"/>
      <c r="L4" s="142"/>
      <c r="M4" s="142"/>
      <c r="N4" s="142"/>
      <c r="O4" s="142"/>
      <c r="P4" s="142"/>
      <c r="Q4" s="142"/>
      <c r="R4" s="142"/>
      <c r="S4" s="102"/>
      <c r="T4" s="3" t="s">
        <v>432</v>
      </c>
    </row>
    <row r="5" spans="1:20" ht="15.75" customHeight="1">
      <c r="A5" s="3" t="s">
        <v>81</v>
      </c>
    </row>
    <row r="6" spans="1:20" ht="15.75" customHeight="1">
      <c r="A6" s="2179"/>
      <c r="B6" s="2179"/>
      <c r="C6" s="2179"/>
      <c r="D6" s="2179"/>
      <c r="E6" s="2179"/>
      <c r="F6" s="3" t="s">
        <v>137</v>
      </c>
      <c r="S6" s="3" t="s">
        <v>433</v>
      </c>
    </row>
    <row r="7" spans="1:20" ht="15.75" customHeight="1">
      <c r="A7" s="2179"/>
      <c r="B7" s="2179"/>
      <c r="C7" s="2179"/>
      <c r="D7" s="2179"/>
      <c r="E7" s="2179"/>
      <c r="S7" s="104"/>
      <c r="T7" s="3" t="s">
        <v>434</v>
      </c>
    </row>
    <row r="8" spans="1:20" ht="15.75" customHeight="1">
      <c r="K8" s="3" t="s">
        <v>57</v>
      </c>
      <c r="S8" s="105"/>
      <c r="T8" s="3" t="s">
        <v>432</v>
      </c>
    </row>
    <row r="9" spans="1:20" ht="15.75" customHeight="1">
      <c r="K9" s="2179"/>
      <c r="L9" s="2179"/>
      <c r="M9" s="2179"/>
      <c r="N9" s="2179"/>
      <c r="O9" s="2179"/>
      <c r="P9" s="2179"/>
    </row>
    <row r="10" spans="1:20" ht="15.75" customHeight="1">
      <c r="S10" s="109" t="s">
        <v>435</v>
      </c>
    </row>
    <row r="11" spans="1:20" ht="15.75" customHeight="1">
      <c r="S11" s="109" t="s">
        <v>436</v>
      </c>
    </row>
    <row r="12" spans="1:20" ht="15.75" customHeight="1">
      <c r="A12" s="2213" t="s">
        <v>1451</v>
      </c>
      <c r="B12" s="2213"/>
      <c r="C12" s="2213"/>
      <c r="D12" s="2213"/>
      <c r="E12" s="2213"/>
      <c r="F12" s="2213"/>
      <c r="G12" s="2213"/>
      <c r="H12" s="2213"/>
      <c r="I12" s="2213"/>
      <c r="J12" s="2213"/>
      <c r="K12" s="2213"/>
      <c r="L12" s="2213"/>
      <c r="M12" s="2213"/>
      <c r="N12" s="2213"/>
      <c r="O12" s="2213"/>
      <c r="P12" s="2213"/>
      <c r="Q12" s="2213"/>
      <c r="R12" s="161"/>
    </row>
    <row r="13" spans="1:20" ht="15.75" customHeight="1">
      <c r="A13" s="2213"/>
      <c r="B13" s="2213"/>
      <c r="C13" s="2213"/>
      <c r="D13" s="2213"/>
      <c r="E13" s="2213"/>
      <c r="F13" s="2213"/>
      <c r="G13" s="2213"/>
      <c r="H13" s="2213"/>
      <c r="I13" s="2213"/>
      <c r="J13" s="2213"/>
      <c r="K13" s="2213"/>
      <c r="L13" s="2213"/>
      <c r="M13" s="2213"/>
      <c r="N13" s="2213"/>
      <c r="O13" s="2213"/>
      <c r="P13" s="2213"/>
      <c r="Q13" s="2213"/>
      <c r="R13" s="161"/>
    </row>
    <row r="14" spans="1:20" ht="15.75" customHeight="1"/>
    <row r="15" spans="1:20" ht="15.75" customHeight="1">
      <c r="A15" s="936" t="s">
        <v>59</v>
      </c>
      <c r="B15" s="936"/>
      <c r="C15" s="936"/>
      <c r="D15" s="936"/>
      <c r="E15" s="936"/>
      <c r="F15" s="936"/>
      <c r="G15" s="936"/>
      <c r="H15" s="936"/>
      <c r="I15" s="936"/>
      <c r="J15" s="936"/>
      <c r="K15" s="936"/>
      <c r="L15" s="936"/>
      <c r="M15" s="936"/>
      <c r="N15" s="936"/>
      <c r="O15" s="936"/>
      <c r="P15" s="936"/>
      <c r="Q15" s="936"/>
      <c r="R15" s="81"/>
    </row>
    <row r="16" spans="1:20" ht="15.75" customHeight="1"/>
    <row r="17" spans="1:18" ht="15.75" customHeight="1">
      <c r="A17" s="1245" t="s">
        <v>60</v>
      </c>
      <c r="B17" s="1246"/>
      <c r="C17" s="1246"/>
      <c r="D17" s="1247"/>
      <c r="E17" s="2162">
        <f>IF(発注者入力シート!C7="","",発注者入力シート!C7)</f>
        <v>46290</v>
      </c>
      <c r="F17" s="2163"/>
      <c r="G17" s="2163"/>
      <c r="H17" s="2163"/>
      <c r="I17" s="2163"/>
      <c r="J17" s="2163"/>
      <c r="K17" s="2163"/>
      <c r="L17" s="2163"/>
      <c r="M17" s="2163"/>
      <c r="N17" s="2163"/>
      <c r="O17" s="2163"/>
      <c r="P17" s="2163"/>
      <c r="Q17" s="2164"/>
    </row>
    <row r="18" spans="1:18" ht="15.75" customHeight="1">
      <c r="A18" s="1245" t="s">
        <v>27</v>
      </c>
      <c r="B18" s="1246"/>
      <c r="C18" s="1246"/>
      <c r="D18" s="1247"/>
      <c r="E18" s="2166" t="str">
        <f>IF(発注者入力シート!C10="","",発注者入力シート!C10)</f>
        <v>国道３７５号（両国トンネル）防安交付金（照明LED化）トンネル照明設備工事</v>
      </c>
      <c r="F18" s="2167"/>
      <c r="G18" s="2167"/>
      <c r="H18" s="2167"/>
      <c r="I18" s="2167"/>
      <c r="J18" s="2167"/>
      <c r="K18" s="2167"/>
      <c r="L18" s="2167"/>
      <c r="M18" s="2167"/>
      <c r="N18" s="2167"/>
      <c r="O18" s="2167"/>
      <c r="P18" s="2167"/>
      <c r="Q18" s="2168"/>
      <c r="R18" s="2"/>
    </row>
    <row r="19" spans="1:18" ht="15.75" customHeight="1">
      <c r="A19" s="1248"/>
      <c r="B19" s="1249"/>
      <c r="C19" s="1249"/>
      <c r="D19" s="1250"/>
      <c r="E19" s="2169"/>
      <c r="F19" s="2055"/>
      <c r="G19" s="2055"/>
      <c r="H19" s="2055"/>
      <c r="I19" s="2055"/>
      <c r="J19" s="2055"/>
      <c r="K19" s="2055"/>
      <c r="L19" s="2055"/>
      <c r="M19" s="2055"/>
      <c r="N19" s="2055"/>
      <c r="O19" s="2055"/>
      <c r="P19" s="2055"/>
      <c r="Q19" s="2170"/>
      <c r="R19" s="2"/>
    </row>
    <row r="20" spans="1:18" ht="15.75" customHeight="1">
      <c r="A20" s="1251" t="s">
        <v>85</v>
      </c>
      <c r="B20" s="936"/>
      <c r="C20" s="936"/>
      <c r="D20" s="936"/>
      <c r="E20" s="936"/>
      <c r="F20" s="936"/>
      <c r="G20" s="936"/>
      <c r="H20" s="936"/>
      <c r="I20" s="936"/>
      <c r="J20" s="936"/>
      <c r="K20" s="936"/>
      <c r="L20" s="936"/>
      <c r="M20" s="936"/>
      <c r="N20" s="936"/>
      <c r="O20" s="936"/>
      <c r="P20" s="936"/>
      <c r="Q20" s="1252"/>
      <c r="R20" s="81"/>
    </row>
    <row r="21" spans="1:18" ht="15.75" customHeight="1">
      <c r="A21" s="1270" t="s">
        <v>83</v>
      </c>
      <c r="B21" s="1302"/>
      <c r="C21" s="1302"/>
      <c r="D21" s="1302"/>
      <c r="E21" s="106"/>
      <c r="F21" s="106"/>
      <c r="G21" s="106"/>
      <c r="H21" s="106"/>
      <c r="I21" s="106"/>
      <c r="J21" s="106"/>
      <c r="K21" s="106" t="s">
        <v>86</v>
      </c>
      <c r="L21" s="106"/>
      <c r="M21" s="106"/>
      <c r="N21" s="106"/>
      <c r="O21" s="106"/>
      <c r="P21" s="106"/>
      <c r="Q21" s="122"/>
    </row>
    <row r="22" spans="1:18" ht="15.75" customHeight="1">
      <c r="A22" s="145" t="s">
        <v>138</v>
      </c>
      <c r="B22" s="1237"/>
      <c r="C22" s="1237"/>
      <c r="D22" s="1238"/>
      <c r="E22" s="2211"/>
      <c r="F22" s="1237"/>
      <c r="G22" s="1237"/>
      <c r="H22" s="1237"/>
      <c r="I22" s="1237"/>
      <c r="J22" s="1237"/>
      <c r="K22" s="1237"/>
      <c r="L22" s="1237"/>
      <c r="M22" s="1237"/>
      <c r="N22" s="1237"/>
      <c r="O22" s="1237"/>
      <c r="P22" s="1237"/>
      <c r="Q22" s="1238"/>
      <c r="R22" s="196"/>
    </row>
    <row r="23" spans="1:18" ht="15.75" customHeight="1">
      <c r="A23" s="145"/>
      <c r="B23" s="1240"/>
      <c r="C23" s="1240"/>
      <c r="D23" s="1241"/>
      <c r="E23" s="2207"/>
      <c r="F23" s="1240"/>
      <c r="G23" s="1240"/>
      <c r="H23" s="1240"/>
      <c r="I23" s="1240"/>
      <c r="J23" s="1240"/>
      <c r="K23" s="1240"/>
      <c r="L23" s="1240"/>
      <c r="M23" s="1240"/>
      <c r="N23" s="1240"/>
      <c r="O23" s="1240"/>
      <c r="P23" s="1240"/>
      <c r="Q23" s="1241"/>
      <c r="R23" s="196"/>
    </row>
    <row r="24" spans="1:18" ht="15.75" customHeight="1">
      <c r="A24" s="145"/>
      <c r="B24" s="1240"/>
      <c r="C24" s="1240"/>
      <c r="D24" s="1241"/>
      <c r="E24" s="2207"/>
      <c r="F24" s="1240"/>
      <c r="G24" s="1240"/>
      <c r="H24" s="1240"/>
      <c r="I24" s="1240"/>
      <c r="J24" s="1240"/>
      <c r="K24" s="1240"/>
      <c r="L24" s="1240"/>
      <c r="M24" s="1240"/>
      <c r="N24" s="1240"/>
      <c r="O24" s="1240"/>
      <c r="P24" s="1240"/>
      <c r="Q24" s="1241"/>
      <c r="R24" s="196"/>
    </row>
    <row r="25" spans="1:18" ht="15.75" customHeight="1">
      <c r="A25" s="145"/>
      <c r="B25" s="1240"/>
      <c r="C25" s="1240"/>
      <c r="D25" s="1241"/>
      <c r="E25" s="2207"/>
      <c r="F25" s="1240"/>
      <c r="G25" s="1240"/>
      <c r="H25" s="1240"/>
      <c r="I25" s="1240"/>
      <c r="J25" s="1240"/>
      <c r="K25" s="1240"/>
      <c r="L25" s="1240"/>
      <c r="M25" s="1240"/>
      <c r="N25" s="1240"/>
      <c r="O25" s="1240"/>
      <c r="P25" s="1240"/>
      <c r="Q25" s="1241"/>
      <c r="R25" s="196"/>
    </row>
    <row r="26" spans="1:18" ht="15.75" customHeight="1">
      <c r="A26" s="145"/>
      <c r="B26" s="1240"/>
      <c r="C26" s="1240"/>
      <c r="D26" s="1241"/>
      <c r="E26" s="2207"/>
      <c r="F26" s="1240"/>
      <c r="G26" s="1240"/>
      <c r="H26" s="1240"/>
      <c r="I26" s="1240"/>
      <c r="J26" s="1240"/>
      <c r="K26" s="1240"/>
      <c r="L26" s="1240"/>
      <c r="M26" s="1240"/>
      <c r="N26" s="1240"/>
      <c r="O26" s="1240"/>
      <c r="P26" s="1240"/>
      <c r="Q26" s="1241"/>
      <c r="R26" s="196"/>
    </row>
    <row r="27" spans="1:18" ht="15.75" customHeight="1">
      <c r="A27" s="145"/>
      <c r="B27" s="1240"/>
      <c r="C27" s="1240"/>
      <c r="D27" s="1241"/>
      <c r="E27" s="2207"/>
      <c r="F27" s="1240"/>
      <c r="G27" s="1240"/>
      <c r="H27" s="1240"/>
      <c r="I27" s="1240"/>
      <c r="J27" s="1240"/>
      <c r="K27" s="1240"/>
      <c r="L27" s="1240"/>
      <c r="M27" s="1240"/>
      <c r="N27" s="1240"/>
      <c r="O27" s="1240"/>
      <c r="P27" s="1240"/>
      <c r="Q27" s="1241"/>
      <c r="R27" s="196"/>
    </row>
    <row r="28" spans="1:18" ht="15.75" customHeight="1">
      <c r="A28" s="145"/>
      <c r="B28" s="1240"/>
      <c r="C28" s="1240"/>
      <c r="D28" s="1241"/>
      <c r="E28" s="2207"/>
      <c r="F28" s="1240"/>
      <c r="G28" s="1240"/>
      <c r="H28" s="1240"/>
      <c r="I28" s="1240"/>
      <c r="J28" s="1240"/>
      <c r="K28" s="1240"/>
      <c r="L28" s="1240"/>
      <c r="M28" s="1240"/>
      <c r="N28" s="1240"/>
      <c r="O28" s="1240"/>
      <c r="P28" s="1240"/>
      <c r="Q28" s="1241"/>
      <c r="R28" s="196"/>
    </row>
    <row r="29" spans="1:18" ht="15.75" customHeight="1">
      <c r="A29" s="145"/>
      <c r="B29" s="2209"/>
      <c r="C29" s="2209"/>
      <c r="D29" s="2210"/>
      <c r="E29" s="2212"/>
      <c r="F29" s="2209"/>
      <c r="G29" s="2209"/>
      <c r="H29" s="2209"/>
      <c r="I29" s="2209"/>
      <c r="J29" s="2209"/>
      <c r="K29" s="2209"/>
      <c r="L29" s="2209"/>
      <c r="M29" s="2209"/>
      <c r="N29" s="2209"/>
      <c r="O29" s="2209"/>
      <c r="P29" s="2209"/>
      <c r="Q29" s="2210"/>
      <c r="R29" s="196"/>
    </row>
    <row r="30" spans="1:18" ht="15.75" customHeight="1">
      <c r="A30" s="169" t="s">
        <v>139</v>
      </c>
      <c r="B30" s="2204"/>
      <c r="C30" s="2204"/>
      <c r="D30" s="2205"/>
      <c r="E30" s="2206"/>
      <c r="F30" s="2204"/>
      <c r="G30" s="2204"/>
      <c r="H30" s="2204"/>
      <c r="I30" s="2204"/>
      <c r="J30" s="2204"/>
      <c r="K30" s="2204"/>
      <c r="L30" s="2204"/>
      <c r="M30" s="2204"/>
      <c r="N30" s="2204"/>
      <c r="O30" s="2204"/>
      <c r="P30" s="2204"/>
      <c r="Q30" s="2205"/>
      <c r="R30" s="196"/>
    </row>
    <row r="31" spans="1:18" ht="15.75" customHeight="1">
      <c r="A31" s="145"/>
      <c r="B31" s="1240"/>
      <c r="C31" s="1240"/>
      <c r="D31" s="1241"/>
      <c r="E31" s="2207"/>
      <c r="F31" s="1240"/>
      <c r="G31" s="1240"/>
      <c r="H31" s="1240"/>
      <c r="I31" s="1240"/>
      <c r="J31" s="1240"/>
      <c r="K31" s="1240"/>
      <c r="L31" s="1240"/>
      <c r="M31" s="1240"/>
      <c r="N31" s="1240"/>
      <c r="O31" s="1240"/>
      <c r="P31" s="1240"/>
      <c r="Q31" s="1241"/>
      <c r="R31" s="196"/>
    </row>
    <row r="32" spans="1:18" ht="15.75" customHeight="1">
      <c r="A32" s="145"/>
      <c r="B32" s="1240"/>
      <c r="C32" s="1240"/>
      <c r="D32" s="1241"/>
      <c r="E32" s="2207"/>
      <c r="F32" s="1240"/>
      <c r="G32" s="1240"/>
      <c r="H32" s="1240"/>
      <c r="I32" s="1240"/>
      <c r="J32" s="1240"/>
      <c r="K32" s="1240"/>
      <c r="L32" s="1240"/>
      <c r="M32" s="1240"/>
      <c r="N32" s="1240"/>
      <c r="O32" s="1240"/>
      <c r="P32" s="1240"/>
      <c r="Q32" s="1241"/>
      <c r="R32" s="196"/>
    </row>
    <row r="33" spans="1:18" ht="15.75" customHeight="1">
      <c r="A33" s="145"/>
      <c r="B33" s="1240"/>
      <c r="C33" s="1240"/>
      <c r="D33" s="1241"/>
      <c r="E33" s="2207"/>
      <c r="F33" s="1240"/>
      <c r="G33" s="1240"/>
      <c r="H33" s="1240"/>
      <c r="I33" s="1240"/>
      <c r="J33" s="1240"/>
      <c r="K33" s="1240"/>
      <c r="L33" s="1240"/>
      <c r="M33" s="1240"/>
      <c r="N33" s="1240"/>
      <c r="O33" s="1240"/>
      <c r="P33" s="1240"/>
      <c r="Q33" s="1241"/>
      <c r="R33" s="196"/>
    </row>
    <row r="34" spans="1:18" ht="15.75" customHeight="1">
      <c r="A34" s="145"/>
      <c r="B34" s="1240"/>
      <c r="C34" s="1240"/>
      <c r="D34" s="1241"/>
      <c r="E34" s="2207"/>
      <c r="F34" s="1240"/>
      <c r="G34" s="1240"/>
      <c r="H34" s="1240"/>
      <c r="I34" s="1240"/>
      <c r="J34" s="1240"/>
      <c r="K34" s="1240"/>
      <c r="L34" s="1240"/>
      <c r="M34" s="1240"/>
      <c r="N34" s="1240"/>
      <c r="O34" s="1240"/>
      <c r="P34" s="1240"/>
      <c r="Q34" s="1241"/>
      <c r="R34" s="196"/>
    </row>
    <row r="35" spans="1:18" ht="15.75" customHeight="1">
      <c r="A35" s="145"/>
      <c r="B35" s="1240"/>
      <c r="C35" s="1240"/>
      <c r="D35" s="1241"/>
      <c r="E35" s="2207"/>
      <c r="F35" s="1240"/>
      <c r="G35" s="1240"/>
      <c r="H35" s="1240"/>
      <c r="I35" s="1240"/>
      <c r="J35" s="1240"/>
      <c r="K35" s="1240"/>
      <c r="L35" s="1240"/>
      <c r="M35" s="1240"/>
      <c r="N35" s="1240"/>
      <c r="O35" s="1240"/>
      <c r="P35" s="1240"/>
      <c r="Q35" s="1241"/>
      <c r="R35" s="196"/>
    </row>
    <row r="36" spans="1:18" ht="15.75" customHeight="1">
      <c r="A36" s="145"/>
      <c r="B36" s="1240"/>
      <c r="C36" s="1240"/>
      <c r="D36" s="1241"/>
      <c r="E36" s="2207"/>
      <c r="F36" s="1240"/>
      <c r="G36" s="1240"/>
      <c r="H36" s="1240"/>
      <c r="I36" s="1240"/>
      <c r="J36" s="1240"/>
      <c r="K36" s="1240"/>
      <c r="L36" s="1240"/>
      <c r="M36" s="1240"/>
      <c r="N36" s="1240"/>
      <c r="O36" s="1240"/>
      <c r="P36" s="1240"/>
      <c r="Q36" s="1241"/>
      <c r="R36" s="196"/>
    </row>
    <row r="37" spans="1:18" ht="15.75" customHeight="1">
      <c r="A37" s="171"/>
      <c r="B37" s="2209"/>
      <c r="C37" s="2209"/>
      <c r="D37" s="2210"/>
      <c r="E37" s="2212"/>
      <c r="F37" s="2209"/>
      <c r="G37" s="2209"/>
      <c r="H37" s="2209"/>
      <c r="I37" s="2209"/>
      <c r="J37" s="2209"/>
      <c r="K37" s="2209"/>
      <c r="L37" s="2209"/>
      <c r="M37" s="2209"/>
      <c r="N37" s="2209"/>
      <c r="O37" s="2209"/>
      <c r="P37" s="2209"/>
      <c r="Q37" s="2210"/>
      <c r="R37" s="196"/>
    </row>
    <row r="38" spans="1:18" ht="15.75" customHeight="1">
      <c r="A38" s="145" t="s">
        <v>140</v>
      </c>
      <c r="B38" s="2204"/>
      <c r="C38" s="2204"/>
      <c r="D38" s="2205"/>
      <c r="E38" s="2206"/>
      <c r="F38" s="2204"/>
      <c r="G38" s="2204"/>
      <c r="H38" s="2204"/>
      <c r="I38" s="2204"/>
      <c r="J38" s="2204"/>
      <c r="K38" s="2204"/>
      <c r="L38" s="2204"/>
      <c r="M38" s="2204"/>
      <c r="N38" s="2204"/>
      <c r="O38" s="2204"/>
      <c r="P38" s="2204"/>
      <c r="Q38" s="2205"/>
      <c r="R38" s="196"/>
    </row>
    <row r="39" spans="1:18" ht="15.75" customHeight="1">
      <c r="A39" s="117"/>
      <c r="B39" s="1240"/>
      <c r="C39" s="1240"/>
      <c r="D39" s="1241"/>
      <c r="E39" s="2207"/>
      <c r="F39" s="1240"/>
      <c r="G39" s="1240"/>
      <c r="H39" s="1240"/>
      <c r="I39" s="1240"/>
      <c r="J39" s="1240"/>
      <c r="K39" s="1240"/>
      <c r="L39" s="1240"/>
      <c r="M39" s="1240"/>
      <c r="N39" s="1240"/>
      <c r="O39" s="1240"/>
      <c r="P39" s="1240"/>
      <c r="Q39" s="1241"/>
      <c r="R39" s="196"/>
    </row>
    <row r="40" spans="1:18" ht="15.75" customHeight="1">
      <c r="A40" s="117"/>
      <c r="B40" s="1240"/>
      <c r="C40" s="1240"/>
      <c r="D40" s="1241"/>
      <c r="E40" s="2207"/>
      <c r="F40" s="1240"/>
      <c r="G40" s="1240"/>
      <c r="H40" s="1240"/>
      <c r="I40" s="1240"/>
      <c r="J40" s="1240"/>
      <c r="K40" s="1240"/>
      <c r="L40" s="1240"/>
      <c r="M40" s="1240"/>
      <c r="N40" s="1240"/>
      <c r="O40" s="1240"/>
      <c r="P40" s="1240"/>
      <c r="Q40" s="1241"/>
      <c r="R40" s="196"/>
    </row>
    <row r="41" spans="1:18" ht="15.75" customHeight="1">
      <c r="A41" s="117"/>
      <c r="B41" s="1240"/>
      <c r="C41" s="1240"/>
      <c r="D41" s="1241"/>
      <c r="E41" s="2207"/>
      <c r="F41" s="1240"/>
      <c r="G41" s="1240"/>
      <c r="H41" s="1240"/>
      <c r="I41" s="1240"/>
      <c r="J41" s="1240"/>
      <c r="K41" s="1240"/>
      <c r="L41" s="1240"/>
      <c r="M41" s="1240"/>
      <c r="N41" s="1240"/>
      <c r="O41" s="1240"/>
      <c r="P41" s="1240"/>
      <c r="Q41" s="1241"/>
      <c r="R41" s="196"/>
    </row>
    <row r="42" spans="1:18" ht="15.75" customHeight="1">
      <c r="A42" s="117"/>
      <c r="B42" s="1240"/>
      <c r="C42" s="1240"/>
      <c r="D42" s="1241"/>
      <c r="E42" s="2207"/>
      <c r="F42" s="1240"/>
      <c r="G42" s="1240"/>
      <c r="H42" s="1240"/>
      <c r="I42" s="1240"/>
      <c r="J42" s="1240"/>
      <c r="K42" s="1240"/>
      <c r="L42" s="1240"/>
      <c r="M42" s="1240"/>
      <c r="N42" s="1240"/>
      <c r="O42" s="1240"/>
      <c r="P42" s="1240"/>
      <c r="Q42" s="1241"/>
      <c r="R42" s="196"/>
    </row>
    <row r="43" spans="1:18" ht="15.75" customHeight="1">
      <c r="A43" s="117"/>
      <c r="B43" s="1240"/>
      <c r="C43" s="1240"/>
      <c r="D43" s="1241"/>
      <c r="E43" s="2207"/>
      <c r="F43" s="1240"/>
      <c r="G43" s="1240"/>
      <c r="H43" s="1240"/>
      <c r="I43" s="1240"/>
      <c r="J43" s="1240"/>
      <c r="K43" s="1240"/>
      <c r="L43" s="1240"/>
      <c r="M43" s="1240"/>
      <c r="N43" s="1240"/>
      <c r="O43" s="1240"/>
      <c r="P43" s="1240"/>
      <c r="Q43" s="1241"/>
      <c r="R43" s="196"/>
    </row>
    <row r="44" spans="1:18" ht="15.75" customHeight="1">
      <c r="A44" s="117"/>
      <c r="B44" s="1240"/>
      <c r="C44" s="1240"/>
      <c r="D44" s="1241"/>
      <c r="E44" s="2207"/>
      <c r="F44" s="1240"/>
      <c r="G44" s="1240"/>
      <c r="H44" s="1240"/>
      <c r="I44" s="1240"/>
      <c r="J44" s="1240"/>
      <c r="K44" s="1240"/>
      <c r="L44" s="1240"/>
      <c r="M44" s="1240"/>
      <c r="N44" s="1240"/>
      <c r="O44" s="1240"/>
      <c r="P44" s="1240"/>
      <c r="Q44" s="1241"/>
      <c r="R44" s="196"/>
    </row>
    <row r="45" spans="1:18" ht="15.75" customHeight="1">
      <c r="A45" s="117"/>
      <c r="B45" s="1240"/>
      <c r="C45" s="1240"/>
      <c r="D45" s="1241"/>
      <c r="E45" s="2207"/>
      <c r="F45" s="1240"/>
      <c r="G45" s="1240"/>
      <c r="H45" s="1240"/>
      <c r="I45" s="1240"/>
      <c r="J45" s="1240"/>
      <c r="K45" s="1240"/>
      <c r="L45" s="1240"/>
      <c r="M45" s="1240"/>
      <c r="N45" s="1240"/>
      <c r="O45" s="1240"/>
      <c r="P45" s="1240"/>
      <c r="Q45" s="1241"/>
      <c r="R45" s="196"/>
    </row>
    <row r="46" spans="1:18" ht="15.75" customHeight="1">
      <c r="A46" s="117"/>
      <c r="B46" s="1240"/>
      <c r="C46" s="1240"/>
      <c r="D46" s="1241"/>
      <c r="E46" s="2207"/>
      <c r="F46" s="1240"/>
      <c r="G46" s="1240"/>
      <c r="H46" s="1240"/>
      <c r="I46" s="1240"/>
      <c r="J46" s="1240"/>
      <c r="K46" s="1240"/>
      <c r="L46" s="1240"/>
      <c r="M46" s="1240"/>
      <c r="N46" s="1240"/>
      <c r="O46" s="1240"/>
      <c r="P46" s="1240"/>
      <c r="Q46" s="1241"/>
      <c r="R46" s="196"/>
    </row>
    <row r="47" spans="1:18" ht="15.75" customHeight="1">
      <c r="A47" s="117"/>
      <c r="B47" s="1240"/>
      <c r="C47" s="1240"/>
      <c r="D47" s="1241"/>
      <c r="E47" s="2207"/>
      <c r="F47" s="1240"/>
      <c r="G47" s="1240"/>
      <c r="H47" s="1240"/>
      <c r="I47" s="1240"/>
      <c r="J47" s="1240"/>
      <c r="K47" s="1240"/>
      <c r="L47" s="1240"/>
      <c r="M47" s="1240"/>
      <c r="N47" s="1240"/>
      <c r="O47" s="1240"/>
      <c r="P47" s="1240"/>
      <c r="Q47" s="1241"/>
      <c r="R47" s="196"/>
    </row>
    <row r="48" spans="1:18" ht="15.75" customHeight="1">
      <c r="A48" s="125"/>
      <c r="B48" s="1243"/>
      <c r="C48" s="1243"/>
      <c r="D48" s="1244"/>
      <c r="E48" s="2208"/>
      <c r="F48" s="1243"/>
      <c r="G48" s="1243"/>
      <c r="H48" s="1243"/>
      <c r="I48" s="1243"/>
      <c r="J48" s="1243"/>
      <c r="K48" s="1243"/>
      <c r="L48" s="1243"/>
      <c r="M48" s="1243"/>
      <c r="N48" s="1243"/>
      <c r="O48" s="1243"/>
      <c r="P48" s="1243"/>
      <c r="Q48" s="1244"/>
      <c r="R48" s="196"/>
    </row>
    <row r="49" ht="15.75" customHeight="1"/>
    <row r="50" ht="15.75" customHeight="1"/>
    <row r="51" ht="15.75" customHeight="1"/>
  </sheetData>
  <mergeCells count="19">
    <mergeCell ref="A6:E7"/>
    <mergeCell ref="K9:P9"/>
    <mergeCell ref="A1:F1"/>
    <mergeCell ref="B30:D37"/>
    <mergeCell ref="E30:Q37"/>
    <mergeCell ref="A2:Q2"/>
    <mergeCell ref="A3:Q3"/>
    <mergeCell ref="A15:Q15"/>
    <mergeCell ref="A12:Q13"/>
    <mergeCell ref="B38:D48"/>
    <mergeCell ref="E38:Q48"/>
    <mergeCell ref="A17:D17"/>
    <mergeCell ref="E17:Q17"/>
    <mergeCell ref="B22:D29"/>
    <mergeCell ref="E22:Q29"/>
    <mergeCell ref="A20:Q20"/>
    <mergeCell ref="A21:D21"/>
    <mergeCell ref="A18:D19"/>
    <mergeCell ref="E18:Q19"/>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3">
    <tabColor theme="3"/>
    <pageSetUpPr fitToPage="1"/>
  </sheetPr>
  <dimension ref="A1:T52"/>
  <sheetViews>
    <sheetView view="pageBreakPreview" zoomScaleNormal="100" zoomScaleSheetLayoutView="100" workbookViewId="0">
      <selection activeCell="Q9" sqref="Q9"/>
    </sheetView>
  </sheetViews>
  <sheetFormatPr defaultColWidth="9" defaultRowHeight="13"/>
  <cols>
    <col min="1" max="18" width="5.08984375" style="3" customWidth="1"/>
    <col min="19" max="16384" width="9" style="3"/>
  </cols>
  <sheetData>
    <row r="1" spans="1:20" ht="15.75" customHeight="1">
      <c r="A1" s="943" t="str">
        <f>CONCATENATE("（様式－",発注者入力シート!E53,"）")</f>
        <v>（様式－）</v>
      </c>
      <c r="B1" s="943"/>
      <c r="C1" s="943"/>
      <c r="D1" s="943"/>
      <c r="E1" s="943"/>
      <c r="F1" s="943"/>
      <c r="S1" s="3" t="s">
        <v>429</v>
      </c>
    </row>
    <row r="2" spans="1:20" ht="15.75" customHeight="1">
      <c r="A2" s="2165" t="s">
        <v>1452</v>
      </c>
      <c r="B2" s="2165"/>
      <c r="C2" s="2165"/>
      <c r="D2" s="2165"/>
      <c r="E2" s="2165"/>
      <c r="F2" s="2165"/>
      <c r="G2" s="2165"/>
      <c r="H2" s="2165"/>
      <c r="I2" s="2165"/>
      <c r="J2" s="2165"/>
      <c r="K2" s="2165"/>
      <c r="L2" s="2165"/>
      <c r="M2" s="2165"/>
      <c r="N2" s="2165"/>
      <c r="O2" s="2165"/>
      <c r="P2" s="2165"/>
      <c r="Q2" s="2165"/>
      <c r="R2" s="6"/>
      <c r="S2" s="3" t="s">
        <v>430</v>
      </c>
    </row>
    <row r="3" spans="1:20" ht="15.75" customHeight="1">
      <c r="A3" s="1206" t="s">
        <v>599</v>
      </c>
      <c r="B3" s="1206"/>
      <c r="C3" s="1206"/>
      <c r="D3" s="1206"/>
      <c r="E3" s="1206"/>
      <c r="F3" s="1206"/>
      <c r="G3" s="1206"/>
      <c r="H3" s="1206"/>
      <c r="I3" s="1206"/>
      <c r="J3" s="1206"/>
      <c r="K3" s="1206"/>
      <c r="L3" s="1206"/>
      <c r="M3" s="1206"/>
      <c r="N3" s="1206"/>
      <c r="O3" s="1206"/>
      <c r="P3" s="1206"/>
      <c r="Q3" s="1206"/>
      <c r="R3" s="142"/>
      <c r="S3" s="107"/>
      <c r="T3" s="3" t="s">
        <v>441</v>
      </c>
    </row>
    <row r="4" spans="1:20" ht="15.75" customHeight="1">
      <c r="A4" s="142"/>
      <c r="B4" s="142"/>
      <c r="C4" s="142"/>
      <c r="D4" s="142"/>
      <c r="E4" s="142"/>
      <c r="F4" s="142"/>
      <c r="G4" s="142"/>
      <c r="H4" s="142"/>
      <c r="I4" s="142"/>
      <c r="J4" s="142"/>
      <c r="K4" s="142"/>
      <c r="L4" s="142"/>
      <c r="M4" s="142"/>
      <c r="N4" s="142"/>
      <c r="O4" s="142"/>
      <c r="P4" s="142"/>
      <c r="Q4" s="142"/>
      <c r="R4" s="142"/>
      <c r="S4" s="102"/>
      <c r="T4" s="3" t="s">
        <v>432</v>
      </c>
    </row>
    <row r="5" spans="1:20" ht="15.75" customHeight="1">
      <c r="A5" s="3" t="s">
        <v>57</v>
      </c>
    </row>
    <row r="6" spans="1:20" ht="15.75" customHeight="1">
      <c r="A6" s="2006"/>
      <c r="B6" s="2006"/>
      <c r="C6" s="2006"/>
      <c r="D6" s="2006"/>
      <c r="E6" s="2006"/>
      <c r="F6" s="3" t="s">
        <v>141</v>
      </c>
      <c r="S6" s="3" t="s">
        <v>433</v>
      </c>
    </row>
    <row r="7" spans="1:20" ht="15.75" customHeight="1">
      <c r="S7" s="104"/>
      <c r="T7" s="3" t="s">
        <v>434</v>
      </c>
    </row>
    <row r="8" spans="1:20" ht="15.75" customHeight="1">
      <c r="K8" s="3" t="s">
        <v>81</v>
      </c>
      <c r="S8" s="105"/>
      <c r="T8" s="3" t="s">
        <v>432</v>
      </c>
    </row>
    <row r="9" spans="1:20" ht="15.75" customHeight="1">
      <c r="K9" s="2006"/>
      <c r="L9" s="2006"/>
      <c r="M9" s="2006"/>
      <c r="N9" s="2006"/>
      <c r="O9" s="2006"/>
      <c r="P9" s="2006"/>
    </row>
    <row r="10" spans="1:20" ht="15.75" customHeight="1">
      <c r="K10" s="2006"/>
      <c r="L10" s="2006"/>
      <c r="M10" s="2006"/>
      <c r="N10" s="2006"/>
      <c r="O10" s="2006"/>
      <c r="P10" s="2006"/>
      <c r="S10" s="109" t="s">
        <v>435</v>
      </c>
    </row>
    <row r="11" spans="1:20" ht="15.75" customHeight="1">
      <c r="S11" s="109" t="s">
        <v>436</v>
      </c>
    </row>
    <row r="12" spans="1:20" ht="15.75" customHeight="1">
      <c r="A12" s="1394" t="s">
        <v>1453</v>
      </c>
      <c r="B12" s="1394"/>
      <c r="C12" s="1394"/>
      <c r="D12" s="1394"/>
      <c r="E12" s="1394"/>
      <c r="F12" s="1394"/>
      <c r="G12" s="1394"/>
      <c r="H12" s="1394"/>
      <c r="I12" s="1394"/>
      <c r="J12" s="1394"/>
      <c r="K12" s="1394"/>
      <c r="L12" s="1394"/>
      <c r="M12" s="1394"/>
      <c r="N12" s="1394"/>
      <c r="O12" s="1394"/>
      <c r="P12" s="1394"/>
      <c r="Q12" s="1394"/>
      <c r="R12" s="161"/>
    </row>
    <row r="13" spans="1:20" ht="15.75" customHeight="1">
      <c r="A13" s="1394"/>
      <c r="B13" s="1394"/>
      <c r="C13" s="1394"/>
      <c r="D13" s="1394"/>
      <c r="E13" s="1394"/>
      <c r="F13" s="1394"/>
      <c r="G13" s="1394"/>
      <c r="H13" s="1394"/>
      <c r="I13" s="1394"/>
      <c r="J13" s="1394"/>
      <c r="K13" s="1394"/>
      <c r="L13" s="1394"/>
      <c r="M13" s="1394"/>
      <c r="N13" s="1394"/>
      <c r="O13" s="1394"/>
      <c r="P13" s="1394"/>
      <c r="Q13" s="1394"/>
      <c r="R13" s="161"/>
    </row>
    <row r="14" spans="1:20" ht="15.75" customHeight="1"/>
    <row r="15" spans="1:20" ht="15.75" customHeight="1">
      <c r="A15" s="936" t="s">
        <v>59</v>
      </c>
      <c r="B15" s="936"/>
      <c r="C15" s="936"/>
      <c r="D15" s="936"/>
      <c r="E15" s="936"/>
      <c r="F15" s="936"/>
      <c r="G15" s="936"/>
      <c r="H15" s="936"/>
      <c r="I15" s="936"/>
      <c r="J15" s="936"/>
      <c r="K15" s="936"/>
      <c r="L15" s="936"/>
      <c r="M15" s="936"/>
      <c r="N15" s="936"/>
      <c r="O15" s="936"/>
      <c r="P15" s="936"/>
      <c r="Q15" s="936"/>
      <c r="R15" s="81"/>
    </row>
    <row r="16" spans="1:20" ht="15.75" customHeight="1"/>
    <row r="17" spans="1:18" ht="15.75" customHeight="1">
      <c r="A17" s="1228" t="s">
        <v>60</v>
      </c>
      <c r="B17" s="1228"/>
      <c r="C17" s="1228"/>
      <c r="D17" s="1228"/>
      <c r="E17" s="2162">
        <f>発注者入力シート!C7</f>
        <v>46290</v>
      </c>
      <c r="F17" s="2163"/>
      <c r="G17" s="2163"/>
      <c r="H17" s="2163"/>
      <c r="I17" s="2163"/>
      <c r="J17" s="2163"/>
      <c r="K17" s="2163"/>
      <c r="L17" s="2163"/>
      <c r="M17" s="2163"/>
      <c r="N17" s="2163"/>
      <c r="O17" s="2163"/>
      <c r="P17" s="2163"/>
      <c r="Q17" s="2164"/>
    </row>
    <row r="18" spans="1:18" ht="15.75" customHeight="1">
      <c r="A18" s="1245" t="s">
        <v>27</v>
      </c>
      <c r="B18" s="1246"/>
      <c r="C18" s="1246"/>
      <c r="D18" s="1246"/>
      <c r="E18" s="2166" t="str">
        <f>発注者入力シート!C10</f>
        <v>国道３７５号（両国トンネル）防安交付金（照明LED化）トンネル照明設備工事</v>
      </c>
      <c r="F18" s="2167"/>
      <c r="G18" s="2167"/>
      <c r="H18" s="2167"/>
      <c r="I18" s="2167"/>
      <c r="J18" s="2167"/>
      <c r="K18" s="2167"/>
      <c r="L18" s="2167"/>
      <c r="M18" s="2167"/>
      <c r="N18" s="2167"/>
      <c r="O18" s="2167"/>
      <c r="P18" s="2167"/>
      <c r="Q18" s="2168"/>
      <c r="R18" s="2"/>
    </row>
    <row r="19" spans="1:18" ht="15.75" customHeight="1">
      <c r="A19" s="1248"/>
      <c r="B19" s="1249"/>
      <c r="C19" s="1249"/>
      <c r="D19" s="1249"/>
      <c r="E19" s="2169"/>
      <c r="F19" s="2055"/>
      <c r="G19" s="2055"/>
      <c r="H19" s="2055"/>
      <c r="I19" s="2055"/>
      <c r="J19" s="2055"/>
      <c r="K19" s="2055"/>
      <c r="L19" s="2055"/>
      <c r="M19" s="2055"/>
      <c r="N19" s="2055"/>
      <c r="O19" s="2055"/>
      <c r="P19" s="2055"/>
      <c r="Q19" s="2170"/>
      <c r="R19" s="2"/>
    </row>
    <row r="20" spans="1:18" ht="15.75" customHeight="1">
      <c r="A20" s="1251" t="s">
        <v>600</v>
      </c>
      <c r="B20" s="936"/>
      <c r="C20" s="936"/>
      <c r="D20" s="936"/>
      <c r="E20" s="936"/>
      <c r="F20" s="936"/>
      <c r="G20" s="936"/>
      <c r="H20" s="936"/>
      <c r="I20" s="936"/>
      <c r="J20" s="936"/>
      <c r="K20" s="936"/>
      <c r="L20" s="936"/>
      <c r="M20" s="936"/>
      <c r="N20" s="936"/>
      <c r="O20" s="936"/>
      <c r="P20" s="936"/>
      <c r="Q20" s="1252"/>
      <c r="R20" s="81"/>
    </row>
    <row r="21" spans="1:18" ht="15.75" customHeight="1">
      <c r="A21" s="1270" t="s">
        <v>601</v>
      </c>
      <c r="B21" s="1302"/>
      <c r="C21" s="1302"/>
      <c r="D21" s="1271"/>
      <c r="E21" s="1270" t="s">
        <v>84</v>
      </c>
      <c r="F21" s="1302"/>
      <c r="G21" s="1302"/>
      <c r="H21" s="1302"/>
      <c r="I21" s="1302"/>
      <c r="J21" s="1302"/>
      <c r="K21" s="1302"/>
      <c r="L21" s="1302"/>
      <c r="M21" s="1302"/>
      <c r="N21" s="1302"/>
      <c r="O21" s="1302"/>
      <c r="P21" s="1302"/>
      <c r="Q21" s="1271"/>
      <c r="R21" s="81"/>
    </row>
    <row r="22" spans="1:18" ht="15.75" customHeight="1">
      <c r="A22" s="145" t="s">
        <v>138</v>
      </c>
      <c r="B22" s="1208"/>
      <c r="C22" s="1208"/>
      <c r="D22" s="1209"/>
      <c r="E22" s="1207"/>
      <c r="F22" s="1208"/>
      <c r="G22" s="1208"/>
      <c r="H22" s="1208"/>
      <c r="I22" s="1208"/>
      <c r="J22" s="1208"/>
      <c r="K22" s="1208"/>
      <c r="L22" s="1208"/>
      <c r="M22" s="1208"/>
      <c r="N22" s="1208"/>
      <c r="O22" s="1208"/>
      <c r="P22" s="1208"/>
      <c r="Q22" s="1209"/>
      <c r="R22" s="196"/>
    </row>
    <row r="23" spans="1:18" ht="15.75" customHeight="1">
      <c r="A23" s="145"/>
      <c r="B23" s="1211"/>
      <c r="C23" s="1211"/>
      <c r="D23" s="1212"/>
      <c r="E23" s="1210"/>
      <c r="F23" s="1211"/>
      <c r="G23" s="1211"/>
      <c r="H23" s="1211"/>
      <c r="I23" s="1211"/>
      <c r="J23" s="1211"/>
      <c r="K23" s="1211"/>
      <c r="L23" s="1211"/>
      <c r="M23" s="1211"/>
      <c r="N23" s="1211"/>
      <c r="O23" s="1211"/>
      <c r="P23" s="1211"/>
      <c r="Q23" s="1212"/>
      <c r="R23" s="196"/>
    </row>
    <row r="24" spans="1:18" ht="15.75" customHeight="1">
      <c r="A24" s="145"/>
      <c r="B24" s="1211"/>
      <c r="C24" s="1211"/>
      <c r="D24" s="1212"/>
      <c r="E24" s="1210"/>
      <c r="F24" s="1211"/>
      <c r="G24" s="1211"/>
      <c r="H24" s="1211"/>
      <c r="I24" s="1211"/>
      <c r="J24" s="1211"/>
      <c r="K24" s="1211"/>
      <c r="L24" s="1211"/>
      <c r="M24" s="1211"/>
      <c r="N24" s="1211"/>
      <c r="O24" s="1211"/>
      <c r="P24" s="1211"/>
      <c r="Q24" s="1212"/>
      <c r="R24" s="196"/>
    </row>
    <row r="25" spans="1:18" ht="15.75" customHeight="1">
      <c r="A25" s="145"/>
      <c r="B25" s="1211"/>
      <c r="C25" s="1211"/>
      <c r="D25" s="1212"/>
      <c r="E25" s="1210"/>
      <c r="F25" s="1211"/>
      <c r="G25" s="1211"/>
      <c r="H25" s="1211"/>
      <c r="I25" s="1211"/>
      <c r="J25" s="1211"/>
      <c r="K25" s="1211"/>
      <c r="L25" s="1211"/>
      <c r="M25" s="1211"/>
      <c r="N25" s="1211"/>
      <c r="O25" s="1211"/>
      <c r="P25" s="1211"/>
      <c r="Q25" s="1212"/>
      <c r="R25" s="196"/>
    </row>
    <row r="26" spans="1:18" ht="15.75" customHeight="1">
      <c r="A26" s="145"/>
      <c r="B26" s="1211"/>
      <c r="C26" s="1211"/>
      <c r="D26" s="1212"/>
      <c r="E26" s="1210"/>
      <c r="F26" s="1211"/>
      <c r="G26" s="1211"/>
      <c r="H26" s="1211"/>
      <c r="I26" s="1211"/>
      <c r="J26" s="1211"/>
      <c r="K26" s="1211"/>
      <c r="L26" s="1211"/>
      <c r="M26" s="1211"/>
      <c r="N26" s="1211"/>
      <c r="O26" s="1211"/>
      <c r="P26" s="1211"/>
      <c r="Q26" s="1212"/>
      <c r="R26" s="196"/>
    </row>
    <row r="27" spans="1:18" ht="15.75" customHeight="1">
      <c r="A27" s="145"/>
      <c r="B27" s="1211"/>
      <c r="C27" s="1211"/>
      <c r="D27" s="1212"/>
      <c r="E27" s="1210"/>
      <c r="F27" s="1211"/>
      <c r="G27" s="1211"/>
      <c r="H27" s="1211"/>
      <c r="I27" s="1211"/>
      <c r="J27" s="1211"/>
      <c r="K27" s="1211"/>
      <c r="L27" s="1211"/>
      <c r="M27" s="1211"/>
      <c r="N27" s="1211"/>
      <c r="O27" s="1211"/>
      <c r="P27" s="1211"/>
      <c r="Q27" s="1212"/>
      <c r="R27" s="196"/>
    </row>
    <row r="28" spans="1:18" ht="15.75" customHeight="1">
      <c r="A28" s="145"/>
      <c r="B28" s="1211"/>
      <c r="C28" s="1211"/>
      <c r="D28" s="1212"/>
      <c r="E28" s="1210"/>
      <c r="F28" s="1211"/>
      <c r="G28" s="1211"/>
      <c r="H28" s="1211"/>
      <c r="I28" s="1211"/>
      <c r="J28" s="1211"/>
      <c r="K28" s="1211"/>
      <c r="L28" s="1211"/>
      <c r="M28" s="1211"/>
      <c r="N28" s="1211"/>
      <c r="O28" s="1211"/>
      <c r="P28" s="1211"/>
      <c r="Q28" s="1212"/>
      <c r="R28" s="196"/>
    </row>
    <row r="29" spans="1:18" ht="15.75" customHeight="1">
      <c r="A29" s="145"/>
      <c r="B29" s="2190"/>
      <c r="C29" s="2190"/>
      <c r="D29" s="2191"/>
      <c r="E29" s="2189"/>
      <c r="F29" s="2190"/>
      <c r="G29" s="2190"/>
      <c r="H29" s="2190"/>
      <c r="I29" s="2190"/>
      <c r="J29" s="2190"/>
      <c r="K29" s="2190"/>
      <c r="L29" s="2190"/>
      <c r="M29" s="2190"/>
      <c r="N29" s="2190"/>
      <c r="O29" s="2190"/>
      <c r="P29" s="2190"/>
      <c r="Q29" s="2191"/>
      <c r="R29" s="196"/>
    </row>
    <row r="30" spans="1:18" ht="15.75" customHeight="1">
      <c r="A30" s="169" t="s">
        <v>139</v>
      </c>
      <c r="B30" s="2192"/>
      <c r="C30" s="2192"/>
      <c r="D30" s="2193"/>
      <c r="E30" s="2194"/>
      <c r="F30" s="2192"/>
      <c r="G30" s="2192"/>
      <c r="H30" s="2192"/>
      <c r="I30" s="2192"/>
      <c r="J30" s="2192"/>
      <c r="K30" s="2192"/>
      <c r="L30" s="2192"/>
      <c r="M30" s="2192"/>
      <c r="N30" s="2192"/>
      <c r="O30" s="2192"/>
      <c r="P30" s="2192"/>
      <c r="Q30" s="2193"/>
      <c r="R30" s="196"/>
    </row>
    <row r="31" spans="1:18" ht="15.75" customHeight="1">
      <c r="A31" s="145"/>
      <c r="B31" s="1211"/>
      <c r="C31" s="1211"/>
      <c r="D31" s="1212"/>
      <c r="E31" s="1210"/>
      <c r="F31" s="1211"/>
      <c r="G31" s="1211"/>
      <c r="H31" s="1211"/>
      <c r="I31" s="1211"/>
      <c r="J31" s="1211"/>
      <c r="K31" s="1211"/>
      <c r="L31" s="1211"/>
      <c r="M31" s="1211"/>
      <c r="N31" s="1211"/>
      <c r="O31" s="1211"/>
      <c r="P31" s="1211"/>
      <c r="Q31" s="1212"/>
      <c r="R31" s="196"/>
    </row>
    <row r="32" spans="1:18" ht="15.75" customHeight="1">
      <c r="A32" s="145"/>
      <c r="B32" s="1211"/>
      <c r="C32" s="1211"/>
      <c r="D32" s="1212"/>
      <c r="E32" s="1210"/>
      <c r="F32" s="1211"/>
      <c r="G32" s="1211"/>
      <c r="H32" s="1211"/>
      <c r="I32" s="1211"/>
      <c r="J32" s="1211"/>
      <c r="K32" s="1211"/>
      <c r="L32" s="1211"/>
      <c r="M32" s="1211"/>
      <c r="N32" s="1211"/>
      <c r="O32" s="1211"/>
      <c r="P32" s="1211"/>
      <c r="Q32" s="1212"/>
      <c r="R32" s="196"/>
    </row>
    <row r="33" spans="1:18" ht="15.75" customHeight="1">
      <c r="A33" s="145"/>
      <c r="B33" s="1211"/>
      <c r="C33" s="1211"/>
      <c r="D33" s="1212"/>
      <c r="E33" s="1210"/>
      <c r="F33" s="1211"/>
      <c r="G33" s="1211"/>
      <c r="H33" s="1211"/>
      <c r="I33" s="1211"/>
      <c r="J33" s="1211"/>
      <c r="K33" s="1211"/>
      <c r="L33" s="1211"/>
      <c r="M33" s="1211"/>
      <c r="N33" s="1211"/>
      <c r="O33" s="1211"/>
      <c r="P33" s="1211"/>
      <c r="Q33" s="1212"/>
      <c r="R33" s="196"/>
    </row>
    <row r="34" spans="1:18" ht="15.75" customHeight="1">
      <c r="A34" s="145"/>
      <c r="B34" s="1211"/>
      <c r="C34" s="1211"/>
      <c r="D34" s="1212"/>
      <c r="E34" s="1210"/>
      <c r="F34" s="1211"/>
      <c r="G34" s="1211"/>
      <c r="H34" s="1211"/>
      <c r="I34" s="1211"/>
      <c r="J34" s="1211"/>
      <c r="K34" s="1211"/>
      <c r="L34" s="1211"/>
      <c r="M34" s="1211"/>
      <c r="N34" s="1211"/>
      <c r="O34" s="1211"/>
      <c r="P34" s="1211"/>
      <c r="Q34" s="1212"/>
      <c r="R34" s="196"/>
    </row>
    <row r="35" spans="1:18" ht="15.75" customHeight="1">
      <c r="A35" s="145"/>
      <c r="B35" s="1211"/>
      <c r="C35" s="1211"/>
      <c r="D35" s="1212"/>
      <c r="E35" s="1210"/>
      <c r="F35" s="1211"/>
      <c r="G35" s="1211"/>
      <c r="H35" s="1211"/>
      <c r="I35" s="1211"/>
      <c r="J35" s="1211"/>
      <c r="K35" s="1211"/>
      <c r="L35" s="1211"/>
      <c r="M35" s="1211"/>
      <c r="N35" s="1211"/>
      <c r="O35" s="1211"/>
      <c r="P35" s="1211"/>
      <c r="Q35" s="1212"/>
      <c r="R35" s="196"/>
    </row>
    <row r="36" spans="1:18" ht="15.75" customHeight="1">
      <c r="A36" s="145"/>
      <c r="B36" s="1211"/>
      <c r="C36" s="1211"/>
      <c r="D36" s="1212"/>
      <c r="E36" s="1210"/>
      <c r="F36" s="1211"/>
      <c r="G36" s="1211"/>
      <c r="H36" s="1211"/>
      <c r="I36" s="1211"/>
      <c r="J36" s="1211"/>
      <c r="K36" s="1211"/>
      <c r="L36" s="1211"/>
      <c r="M36" s="1211"/>
      <c r="N36" s="1211"/>
      <c r="O36" s="1211"/>
      <c r="P36" s="1211"/>
      <c r="Q36" s="1212"/>
      <c r="R36" s="196"/>
    </row>
    <row r="37" spans="1:18" ht="15.75" customHeight="1">
      <c r="A37" s="171"/>
      <c r="B37" s="2190"/>
      <c r="C37" s="2190"/>
      <c r="D37" s="2191"/>
      <c r="E37" s="2189"/>
      <c r="F37" s="2190"/>
      <c r="G37" s="2190"/>
      <c r="H37" s="2190"/>
      <c r="I37" s="2190"/>
      <c r="J37" s="2190"/>
      <c r="K37" s="2190"/>
      <c r="L37" s="2190"/>
      <c r="M37" s="2190"/>
      <c r="N37" s="2190"/>
      <c r="O37" s="2190"/>
      <c r="P37" s="2190"/>
      <c r="Q37" s="2191"/>
      <c r="R37" s="196"/>
    </row>
    <row r="38" spans="1:18" ht="15.75" customHeight="1">
      <c r="A38" s="145" t="s">
        <v>140</v>
      </c>
      <c r="B38" s="2192"/>
      <c r="C38" s="2192"/>
      <c r="D38" s="2193"/>
      <c r="E38" s="2194"/>
      <c r="F38" s="2192"/>
      <c r="G38" s="2192"/>
      <c r="H38" s="2192"/>
      <c r="I38" s="2192"/>
      <c r="J38" s="2192"/>
      <c r="K38" s="2192"/>
      <c r="L38" s="2192"/>
      <c r="M38" s="2192"/>
      <c r="N38" s="2192"/>
      <c r="O38" s="2192"/>
      <c r="P38" s="2192"/>
      <c r="Q38" s="2193"/>
      <c r="R38" s="196"/>
    </row>
    <row r="39" spans="1:18" ht="15.75" customHeight="1">
      <c r="A39" s="145"/>
      <c r="B39" s="1211"/>
      <c r="C39" s="1211"/>
      <c r="D39" s="1212"/>
      <c r="E39" s="1210"/>
      <c r="F39" s="1211"/>
      <c r="G39" s="1211"/>
      <c r="H39" s="1211"/>
      <c r="I39" s="1211"/>
      <c r="J39" s="1211"/>
      <c r="K39" s="1211"/>
      <c r="L39" s="1211"/>
      <c r="M39" s="1211"/>
      <c r="N39" s="1211"/>
      <c r="O39" s="1211"/>
      <c r="P39" s="1211"/>
      <c r="Q39" s="1212"/>
      <c r="R39" s="196"/>
    </row>
    <row r="40" spans="1:18" ht="15.75" customHeight="1">
      <c r="A40" s="117"/>
      <c r="B40" s="1211"/>
      <c r="C40" s="1211"/>
      <c r="D40" s="1212"/>
      <c r="E40" s="1210"/>
      <c r="F40" s="1211"/>
      <c r="G40" s="1211"/>
      <c r="H40" s="1211"/>
      <c r="I40" s="1211"/>
      <c r="J40" s="1211"/>
      <c r="K40" s="1211"/>
      <c r="L40" s="1211"/>
      <c r="M40" s="1211"/>
      <c r="N40" s="1211"/>
      <c r="O40" s="1211"/>
      <c r="P40" s="1211"/>
      <c r="Q40" s="1212"/>
      <c r="R40" s="196"/>
    </row>
    <row r="41" spans="1:18" ht="15.75" customHeight="1">
      <c r="A41" s="117"/>
      <c r="B41" s="1211"/>
      <c r="C41" s="1211"/>
      <c r="D41" s="1212"/>
      <c r="E41" s="1210"/>
      <c r="F41" s="1211"/>
      <c r="G41" s="1211"/>
      <c r="H41" s="1211"/>
      <c r="I41" s="1211"/>
      <c r="J41" s="1211"/>
      <c r="K41" s="1211"/>
      <c r="L41" s="1211"/>
      <c r="M41" s="1211"/>
      <c r="N41" s="1211"/>
      <c r="O41" s="1211"/>
      <c r="P41" s="1211"/>
      <c r="Q41" s="1212"/>
      <c r="R41" s="196"/>
    </row>
    <row r="42" spans="1:18" ht="15.75" customHeight="1">
      <c r="A42" s="117"/>
      <c r="B42" s="1211"/>
      <c r="C42" s="1211"/>
      <c r="D42" s="1212"/>
      <c r="E42" s="1210"/>
      <c r="F42" s="1211"/>
      <c r="G42" s="1211"/>
      <c r="H42" s="1211"/>
      <c r="I42" s="1211"/>
      <c r="J42" s="1211"/>
      <c r="K42" s="1211"/>
      <c r="L42" s="1211"/>
      <c r="M42" s="1211"/>
      <c r="N42" s="1211"/>
      <c r="O42" s="1211"/>
      <c r="P42" s="1211"/>
      <c r="Q42" s="1212"/>
      <c r="R42" s="196"/>
    </row>
    <row r="43" spans="1:18" ht="15.75" customHeight="1">
      <c r="A43" s="117"/>
      <c r="B43" s="1211"/>
      <c r="C43" s="1211"/>
      <c r="D43" s="1212"/>
      <c r="E43" s="1210"/>
      <c r="F43" s="1211"/>
      <c r="G43" s="1211"/>
      <c r="H43" s="1211"/>
      <c r="I43" s="1211"/>
      <c r="J43" s="1211"/>
      <c r="K43" s="1211"/>
      <c r="L43" s="1211"/>
      <c r="M43" s="1211"/>
      <c r="N43" s="1211"/>
      <c r="O43" s="1211"/>
      <c r="P43" s="1211"/>
      <c r="Q43" s="1212"/>
      <c r="R43" s="196"/>
    </row>
    <row r="44" spans="1:18" ht="15.75" customHeight="1">
      <c r="A44" s="117"/>
      <c r="B44" s="1211"/>
      <c r="C44" s="1211"/>
      <c r="D44" s="1212"/>
      <c r="E44" s="1210"/>
      <c r="F44" s="1211"/>
      <c r="G44" s="1211"/>
      <c r="H44" s="1211"/>
      <c r="I44" s="1211"/>
      <c r="J44" s="1211"/>
      <c r="K44" s="1211"/>
      <c r="L44" s="1211"/>
      <c r="M44" s="1211"/>
      <c r="N44" s="1211"/>
      <c r="O44" s="1211"/>
      <c r="P44" s="1211"/>
      <c r="Q44" s="1212"/>
      <c r="R44" s="196"/>
    </row>
    <row r="45" spans="1:18" ht="15.75" customHeight="1">
      <c r="A45" s="117"/>
      <c r="B45" s="1211"/>
      <c r="C45" s="1211"/>
      <c r="D45" s="1212"/>
      <c r="E45" s="1210"/>
      <c r="F45" s="1211"/>
      <c r="G45" s="1211"/>
      <c r="H45" s="1211"/>
      <c r="I45" s="1211"/>
      <c r="J45" s="1211"/>
      <c r="K45" s="1211"/>
      <c r="L45" s="1211"/>
      <c r="M45" s="1211"/>
      <c r="N45" s="1211"/>
      <c r="O45" s="1211"/>
      <c r="P45" s="1211"/>
      <c r="Q45" s="1212"/>
      <c r="R45" s="196"/>
    </row>
    <row r="46" spans="1:18" ht="15.75" customHeight="1">
      <c r="A46" s="117"/>
      <c r="B46" s="1211"/>
      <c r="C46" s="1211"/>
      <c r="D46" s="1212"/>
      <c r="E46" s="1210"/>
      <c r="F46" s="1211"/>
      <c r="G46" s="1211"/>
      <c r="H46" s="1211"/>
      <c r="I46" s="1211"/>
      <c r="J46" s="1211"/>
      <c r="K46" s="1211"/>
      <c r="L46" s="1211"/>
      <c r="M46" s="1211"/>
      <c r="N46" s="1211"/>
      <c r="O46" s="1211"/>
      <c r="P46" s="1211"/>
      <c r="Q46" s="1212"/>
      <c r="R46" s="196"/>
    </row>
    <row r="47" spans="1:18" ht="15.75" customHeight="1">
      <c r="A47" s="117"/>
      <c r="B47" s="1211"/>
      <c r="C47" s="1211"/>
      <c r="D47" s="1212"/>
      <c r="E47" s="1210"/>
      <c r="F47" s="1211"/>
      <c r="G47" s="1211"/>
      <c r="H47" s="1211"/>
      <c r="I47" s="1211"/>
      <c r="J47" s="1211"/>
      <c r="K47" s="1211"/>
      <c r="L47" s="1211"/>
      <c r="M47" s="1211"/>
      <c r="N47" s="1211"/>
      <c r="O47" s="1211"/>
      <c r="P47" s="1211"/>
      <c r="Q47" s="1212"/>
      <c r="R47" s="196"/>
    </row>
    <row r="48" spans="1:18" ht="15.75" customHeight="1">
      <c r="A48" s="125"/>
      <c r="B48" s="1214"/>
      <c r="C48" s="1214"/>
      <c r="D48" s="1215"/>
      <c r="E48" s="1213"/>
      <c r="F48" s="1214"/>
      <c r="G48" s="1214"/>
      <c r="H48" s="1214"/>
      <c r="I48" s="1214"/>
      <c r="J48" s="1214"/>
      <c r="K48" s="1214"/>
      <c r="L48" s="1214"/>
      <c r="M48" s="1214"/>
      <c r="N48" s="1214"/>
      <c r="O48" s="1214"/>
      <c r="P48" s="1214"/>
      <c r="Q48" s="1215"/>
      <c r="R48" s="196"/>
    </row>
    <row r="49" ht="13.5" customHeight="1"/>
    <row r="50" ht="13.5" customHeight="1"/>
    <row r="51" ht="13.5" customHeight="1"/>
    <row r="52" ht="13.5" customHeight="1"/>
  </sheetData>
  <mergeCells count="20">
    <mergeCell ref="B38:D48"/>
    <mergeCell ref="E38:Q48"/>
    <mergeCell ref="A18:D19"/>
    <mergeCell ref="E17:Q17"/>
    <mergeCell ref="E21:Q21"/>
    <mergeCell ref="A20:Q20"/>
    <mergeCell ref="A17:D17"/>
    <mergeCell ref="E18:Q19"/>
    <mergeCell ref="A21:D21"/>
    <mergeCell ref="A1:F1"/>
    <mergeCell ref="B22:D29"/>
    <mergeCell ref="E22:Q29"/>
    <mergeCell ref="B30:D37"/>
    <mergeCell ref="E30:Q37"/>
    <mergeCell ref="A2:Q2"/>
    <mergeCell ref="A3:Q3"/>
    <mergeCell ref="A15:Q15"/>
    <mergeCell ref="A12:Q13"/>
    <mergeCell ref="A6:E6"/>
    <mergeCell ref="K9:P10"/>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64">
    <tabColor rgb="FFFF0000"/>
    <pageSetUpPr fitToPage="1"/>
  </sheetPr>
  <dimension ref="A1:T48"/>
  <sheetViews>
    <sheetView view="pageBreakPreview" zoomScaleNormal="100" zoomScaleSheetLayoutView="100" workbookViewId="0">
      <selection activeCell="T22" sqref="T22"/>
    </sheetView>
  </sheetViews>
  <sheetFormatPr defaultColWidth="9" defaultRowHeight="13"/>
  <cols>
    <col min="1" max="18" width="5.08984375" style="3" customWidth="1"/>
    <col min="19" max="16384" width="9" style="3"/>
  </cols>
  <sheetData>
    <row r="1" spans="1:20" ht="15.75" customHeight="1">
      <c r="A1" s="943" t="str">
        <f>CONCATENATE("（様式－",発注者入力シート!E54,"）")</f>
        <v>（様式－）</v>
      </c>
      <c r="B1" s="943"/>
      <c r="C1" s="943"/>
      <c r="D1" s="943"/>
      <c r="E1" s="943"/>
      <c r="F1" s="943"/>
      <c r="S1" s="3" t="s">
        <v>429</v>
      </c>
    </row>
    <row r="2" spans="1:20" ht="15.75" customHeight="1">
      <c r="A2" s="2178" t="s">
        <v>1452</v>
      </c>
      <c r="B2" s="2178"/>
      <c r="C2" s="2178"/>
      <c r="D2" s="2178"/>
      <c r="E2" s="2178"/>
      <c r="F2" s="2178"/>
      <c r="G2" s="2178"/>
      <c r="H2" s="2178"/>
      <c r="I2" s="2178"/>
      <c r="J2" s="2178"/>
      <c r="K2" s="2178"/>
      <c r="L2" s="2178"/>
      <c r="M2" s="2178"/>
      <c r="N2" s="2178"/>
      <c r="O2" s="2178"/>
      <c r="P2" s="2178"/>
      <c r="Q2" s="2178"/>
      <c r="R2" s="6"/>
      <c r="S2" s="3" t="s">
        <v>430</v>
      </c>
    </row>
    <row r="3" spans="1:20" ht="15.75" customHeight="1">
      <c r="A3" s="1206" t="s">
        <v>602</v>
      </c>
      <c r="B3" s="1206"/>
      <c r="C3" s="1206"/>
      <c r="D3" s="1206"/>
      <c r="E3" s="1206"/>
      <c r="F3" s="1206"/>
      <c r="G3" s="1206"/>
      <c r="H3" s="1206"/>
      <c r="I3" s="1206"/>
      <c r="J3" s="1206"/>
      <c r="K3" s="1206"/>
      <c r="L3" s="1206"/>
      <c r="M3" s="1206"/>
      <c r="N3" s="1206"/>
      <c r="O3" s="1206"/>
      <c r="P3" s="1206"/>
      <c r="Q3" s="1206"/>
      <c r="R3" s="142"/>
      <c r="S3" s="107"/>
      <c r="T3" s="3" t="s">
        <v>441</v>
      </c>
    </row>
    <row r="4" spans="1:20" ht="15.75" customHeight="1">
      <c r="A4" s="142"/>
      <c r="B4" s="142"/>
      <c r="C4" s="142"/>
      <c r="D4" s="142"/>
      <c r="E4" s="142"/>
      <c r="F4" s="142"/>
      <c r="G4" s="142"/>
      <c r="H4" s="142"/>
      <c r="I4" s="142"/>
      <c r="J4" s="142"/>
      <c r="K4" s="142"/>
      <c r="L4" s="142"/>
      <c r="M4" s="142"/>
      <c r="N4" s="142"/>
      <c r="O4" s="142"/>
      <c r="P4" s="142"/>
      <c r="Q4" s="142"/>
      <c r="R4" s="142"/>
      <c r="S4" s="102"/>
      <c r="T4" s="3" t="s">
        <v>432</v>
      </c>
    </row>
    <row r="5" spans="1:20" ht="15.75" customHeight="1">
      <c r="A5" s="3" t="s">
        <v>81</v>
      </c>
    </row>
    <row r="6" spans="1:20" ht="15.75" customHeight="1">
      <c r="A6" s="2179"/>
      <c r="B6" s="2179"/>
      <c r="C6" s="2179"/>
      <c r="D6" s="2179"/>
      <c r="E6" s="2179"/>
      <c r="F6" s="3" t="s">
        <v>137</v>
      </c>
      <c r="S6" s="3" t="s">
        <v>433</v>
      </c>
    </row>
    <row r="7" spans="1:20" ht="15.75" customHeight="1">
      <c r="A7" s="2179"/>
      <c r="B7" s="2179"/>
      <c r="C7" s="2179"/>
      <c r="D7" s="2179"/>
      <c r="E7" s="2179"/>
      <c r="S7" s="104"/>
      <c r="T7" s="3" t="s">
        <v>434</v>
      </c>
    </row>
    <row r="8" spans="1:20" ht="15.75" customHeight="1">
      <c r="K8" s="3" t="s">
        <v>57</v>
      </c>
      <c r="S8" s="105"/>
      <c r="T8" s="3" t="s">
        <v>432</v>
      </c>
    </row>
    <row r="9" spans="1:20" ht="15.75" customHeight="1">
      <c r="K9" s="2179"/>
      <c r="L9" s="2179"/>
      <c r="M9" s="2179"/>
      <c r="N9" s="2179"/>
      <c r="O9" s="2179"/>
      <c r="P9" s="2179"/>
    </row>
    <row r="10" spans="1:20" ht="15.75" customHeight="1">
      <c r="S10" s="109" t="s">
        <v>435</v>
      </c>
    </row>
    <row r="11" spans="1:20" ht="15.75" customHeight="1">
      <c r="S11" s="109" t="s">
        <v>436</v>
      </c>
    </row>
    <row r="12" spans="1:20" ht="15.75" customHeight="1">
      <c r="A12" s="2213" t="s">
        <v>1454</v>
      </c>
      <c r="B12" s="2213"/>
      <c r="C12" s="2213"/>
      <c r="D12" s="2213"/>
      <c r="E12" s="2213"/>
      <c r="F12" s="2213"/>
      <c r="G12" s="2213"/>
      <c r="H12" s="2213"/>
      <c r="I12" s="2213"/>
      <c r="J12" s="2213"/>
      <c r="K12" s="2213"/>
      <c r="L12" s="2213"/>
      <c r="M12" s="2213"/>
      <c r="N12" s="2213"/>
      <c r="O12" s="2213"/>
      <c r="P12" s="2213"/>
      <c r="Q12" s="2213"/>
      <c r="R12" s="161"/>
    </row>
    <row r="13" spans="1:20" ht="15.75" customHeight="1">
      <c r="A13" s="2213"/>
      <c r="B13" s="2213"/>
      <c r="C13" s="2213"/>
      <c r="D13" s="2213"/>
      <c r="E13" s="2213"/>
      <c r="F13" s="2213"/>
      <c r="G13" s="2213"/>
      <c r="H13" s="2213"/>
      <c r="I13" s="2213"/>
      <c r="J13" s="2213"/>
      <c r="K13" s="2213"/>
      <c r="L13" s="2213"/>
      <c r="M13" s="2213"/>
      <c r="N13" s="2213"/>
      <c r="O13" s="2213"/>
      <c r="P13" s="2213"/>
      <c r="Q13" s="2213"/>
      <c r="R13" s="161"/>
    </row>
    <row r="14" spans="1:20" ht="15.75" customHeight="1"/>
    <row r="15" spans="1:20" ht="15.75" customHeight="1">
      <c r="A15" s="936" t="s">
        <v>59</v>
      </c>
      <c r="B15" s="936"/>
      <c r="C15" s="936"/>
      <c r="D15" s="936"/>
      <c r="E15" s="936"/>
      <c r="F15" s="936"/>
      <c r="G15" s="936"/>
      <c r="H15" s="936"/>
      <c r="I15" s="936"/>
      <c r="J15" s="936"/>
      <c r="K15" s="936"/>
      <c r="L15" s="936"/>
      <c r="M15" s="936"/>
      <c r="N15" s="936"/>
      <c r="O15" s="936"/>
      <c r="P15" s="936"/>
      <c r="Q15" s="936"/>
      <c r="R15" s="81"/>
    </row>
    <row r="16" spans="1:20" ht="15.75" customHeight="1"/>
    <row r="17" spans="1:18" ht="15.75" customHeight="1">
      <c r="A17" s="1245" t="s">
        <v>60</v>
      </c>
      <c r="B17" s="1246"/>
      <c r="C17" s="1246"/>
      <c r="D17" s="1246"/>
      <c r="E17" s="2162">
        <f>発注者入力シート!C7</f>
        <v>46290</v>
      </c>
      <c r="F17" s="2163"/>
      <c r="G17" s="2163"/>
      <c r="H17" s="2163"/>
      <c r="I17" s="2163"/>
      <c r="J17" s="2163"/>
      <c r="K17" s="2163"/>
      <c r="L17" s="2163"/>
      <c r="M17" s="2163"/>
      <c r="N17" s="2163"/>
      <c r="O17" s="2163"/>
      <c r="P17" s="2163"/>
      <c r="Q17" s="2164"/>
    </row>
    <row r="18" spans="1:18" ht="15.75" customHeight="1">
      <c r="A18" s="1245" t="s">
        <v>27</v>
      </c>
      <c r="B18" s="1246"/>
      <c r="C18" s="1246"/>
      <c r="D18" s="1246"/>
      <c r="E18" s="2166" t="str">
        <f>発注者入力シート!C10</f>
        <v>国道３７５号（両国トンネル）防安交付金（照明LED化）トンネル照明設備工事</v>
      </c>
      <c r="F18" s="2167"/>
      <c r="G18" s="2167"/>
      <c r="H18" s="2167"/>
      <c r="I18" s="2167"/>
      <c r="J18" s="2167"/>
      <c r="K18" s="2167"/>
      <c r="L18" s="2167"/>
      <c r="M18" s="2167"/>
      <c r="N18" s="2167"/>
      <c r="O18" s="2167"/>
      <c r="P18" s="2167"/>
      <c r="Q18" s="2168"/>
      <c r="R18" s="2"/>
    </row>
    <row r="19" spans="1:18" ht="15.75" customHeight="1">
      <c r="A19" s="1248"/>
      <c r="B19" s="1249"/>
      <c r="C19" s="1249"/>
      <c r="D19" s="1249"/>
      <c r="E19" s="2169"/>
      <c r="F19" s="2055"/>
      <c r="G19" s="2055"/>
      <c r="H19" s="2055"/>
      <c r="I19" s="2055"/>
      <c r="J19" s="2055"/>
      <c r="K19" s="2055"/>
      <c r="L19" s="2055"/>
      <c r="M19" s="2055"/>
      <c r="N19" s="2055"/>
      <c r="O19" s="2055"/>
      <c r="P19" s="2055"/>
      <c r="Q19" s="2170"/>
      <c r="R19" s="2"/>
    </row>
    <row r="20" spans="1:18" ht="15.75" customHeight="1">
      <c r="A20" s="1251" t="s">
        <v>87</v>
      </c>
      <c r="B20" s="936"/>
      <c r="C20" s="936"/>
      <c r="D20" s="936"/>
      <c r="E20" s="936"/>
      <c r="F20" s="936"/>
      <c r="G20" s="936"/>
      <c r="H20" s="936"/>
      <c r="I20" s="936"/>
      <c r="J20" s="936"/>
      <c r="K20" s="936"/>
      <c r="L20" s="936"/>
      <c r="M20" s="936"/>
      <c r="N20" s="936"/>
      <c r="O20" s="936"/>
      <c r="P20" s="936"/>
      <c r="Q20" s="1252"/>
      <c r="R20" s="81"/>
    </row>
    <row r="21" spans="1:18" ht="15.75" customHeight="1">
      <c r="A21" s="1270" t="s">
        <v>601</v>
      </c>
      <c r="B21" s="1302"/>
      <c r="C21" s="1302"/>
      <c r="D21" s="1302"/>
      <c r="E21" s="1270" t="s">
        <v>86</v>
      </c>
      <c r="F21" s="1302"/>
      <c r="G21" s="1302"/>
      <c r="H21" s="1302"/>
      <c r="I21" s="1302"/>
      <c r="J21" s="1302"/>
      <c r="K21" s="1302"/>
      <c r="L21" s="1302"/>
      <c r="M21" s="1302"/>
      <c r="N21" s="1302"/>
      <c r="O21" s="1302"/>
      <c r="P21" s="1302"/>
      <c r="Q21" s="1271"/>
      <c r="R21" s="81"/>
    </row>
    <row r="22" spans="1:18" ht="15.75" customHeight="1">
      <c r="A22" s="145" t="s">
        <v>138</v>
      </c>
      <c r="B22" s="1237"/>
      <c r="C22" s="1237"/>
      <c r="D22" s="1238"/>
      <c r="E22" s="2211"/>
      <c r="F22" s="1237"/>
      <c r="G22" s="1237"/>
      <c r="H22" s="1237"/>
      <c r="I22" s="1237"/>
      <c r="J22" s="1237"/>
      <c r="K22" s="1237"/>
      <c r="L22" s="1237"/>
      <c r="M22" s="1237"/>
      <c r="N22" s="1237"/>
      <c r="O22" s="1237"/>
      <c r="P22" s="1237"/>
      <c r="Q22" s="1238"/>
      <c r="R22" s="196"/>
    </row>
    <row r="23" spans="1:18" ht="15.75" customHeight="1">
      <c r="A23" s="127"/>
      <c r="B23" s="1240"/>
      <c r="C23" s="1240"/>
      <c r="D23" s="1241"/>
      <c r="E23" s="2207"/>
      <c r="F23" s="1240"/>
      <c r="G23" s="1240"/>
      <c r="H23" s="1240"/>
      <c r="I23" s="1240"/>
      <c r="J23" s="1240"/>
      <c r="K23" s="1240"/>
      <c r="L23" s="1240"/>
      <c r="M23" s="1240"/>
      <c r="N23" s="1240"/>
      <c r="O23" s="1240"/>
      <c r="P23" s="1240"/>
      <c r="Q23" s="1241"/>
      <c r="R23" s="196"/>
    </row>
    <row r="24" spans="1:18" ht="15.75" customHeight="1">
      <c r="A24" s="127"/>
      <c r="B24" s="1240"/>
      <c r="C24" s="1240"/>
      <c r="D24" s="1241"/>
      <c r="E24" s="2207"/>
      <c r="F24" s="1240"/>
      <c r="G24" s="1240"/>
      <c r="H24" s="1240"/>
      <c r="I24" s="1240"/>
      <c r="J24" s="1240"/>
      <c r="K24" s="1240"/>
      <c r="L24" s="1240"/>
      <c r="M24" s="1240"/>
      <c r="N24" s="1240"/>
      <c r="O24" s="1240"/>
      <c r="P24" s="1240"/>
      <c r="Q24" s="1241"/>
      <c r="R24" s="196"/>
    </row>
    <row r="25" spans="1:18" ht="15.75" customHeight="1">
      <c r="A25" s="127"/>
      <c r="B25" s="1240"/>
      <c r="C25" s="1240"/>
      <c r="D25" s="1241"/>
      <c r="E25" s="2207"/>
      <c r="F25" s="1240"/>
      <c r="G25" s="1240"/>
      <c r="H25" s="1240"/>
      <c r="I25" s="1240"/>
      <c r="J25" s="1240"/>
      <c r="K25" s="1240"/>
      <c r="L25" s="1240"/>
      <c r="M25" s="1240"/>
      <c r="N25" s="1240"/>
      <c r="O25" s="1240"/>
      <c r="P25" s="1240"/>
      <c r="Q25" s="1241"/>
      <c r="R25" s="196"/>
    </row>
    <row r="26" spans="1:18" ht="15.75" customHeight="1">
      <c r="A26" s="127"/>
      <c r="B26" s="1240"/>
      <c r="C26" s="1240"/>
      <c r="D26" s="1241"/>
      <c r="E26" s="2207"/>
      <c r="F26" s="1240"/>
      <c r="G26" s="1240"/>
      <c r="H26" s="1240"/>
      <c r="I26" s="1240"/>
      <c r="J26" s="1240"/>
      <c r="K26" s="1240"/>
      <c r="L26" s="1240"/>
      <c r="M26" s="1240"/>
      <c r="N26" s="1240"/>
      <c r="O26" s="1240"/>
      <c r="P26" s="1240"/>
      <c r="Q26" s="1241"/>
      <c r="R26" s="196"/>
    </row>
    <row r="27" spans="1:18" ht="15.75" customHeight="1">
      <c r="A27" s="127"/>
      <c r="B27" s="1240"/>
      <c r="C27" s="1240"/>
      <c r="D27" s="1241"/>
      <c r="E27" s="2207"/>
      <c r="F27" s="1240"/>
      <c r="G27" s="1240"/>
      <c r="H27" s="1240"/>
      <c r="I27" s="1240"/>
      <c r="J27" s="1240"/>
      <c r="K27" s="1240"/>
      <c r="L27" s="1240"/>
      <c r="M27" s="1240"/>
      <c r="N27" s="1240"/>
      <c r="O27" s="1240"/>
      <c r="P27" s="1240"/>
      <c r="Q27" s="1241"/>
      <c r="R27" s="196"/>
    </row>
    <row r="28" spans="1:18" ht="15.75" customHeight="1">
      <c r="A28" s="127"/>
      <c r="B28" s="1240"/>
      <c r="C28" s="1240"/>
      <c r="D28" s="1241"/>
      <c r="E28" s="2207"/>
      <c r="F28" s="1240"/>
      <c r="G28" s="1240"/>
      <c r="H28" s="1240"/>
      <c r="I28" s="1240"/>
      <c r="J28" s="1240"/>
      <c r="K28" s="1240"/>
      <c r="L28" s="1240"/>
      <c r="M28" s="1240"/>
      <c r="N28" s="1240"/>
      <c r="O28" s="1240"/>
      <c r="P28" s="1240"/>
      <c r="Q28" s="1241"/>
      <c r="R28" s="196"/>
    </row>
    <row r="29" spans="1:18" ht="15.75" customHeight="1">
      <c r="A29" s="127"/>
      <c r="B29" s="2209"/>
      <c r="C29" s="2209"/>
      <c r="D29" s="2210"/>
      <c r="E29" s="2212"/>
      <c r="F29" s="2209"/>
      <c r="G29" s="2209"/>
      <c r="H29" s="2209"/>
      <c r="I29" s="2209"/>
      <c r="J29" s="2209"/>
      <c r="K29" s="2209"/>
      <c r="L29" s="2209"/>
      <c r="M29" s="2209"/>
      <c r="N29" s="2209"/>
      <c r="O29" s="2209"/>
      <c r="P29" s="2209"/>
      <c r="Q29" s="2210"/>
      <c r="R29" s="196"/>
    </row>
    <row r="30" spans="1:18" ht="15.75" customHeight="1">
      <c r="A30" s="169" t="s">
        <v>139</v>
      </c>
      <c r="B30" s="2204"/>
      <c r="C30" s="2204"/>
      <c r="D30" s="2205"/>
      <c r="E30" s="2206"/>
      <c r="F30" s="2204"/>
      <c r="G30" s="2204"/>
      <c r="H30" s="2204"/>
      <c r="I30" s="2204"/>
      <c r="J30" s="2204"/>
      <c r="K30" s="2204"/>
      <c r="L30" s="2204"/>
      <c r="M30" s="2204"/>
      <c r="N30" s="2204"/>
      <c r="O30" s="2204"/>
      <c r="P30" s="2204"/>
      <c r="Q30" s="2205"/>
      <c r="R30" s="196"/>
    </row>
    <row r="31" spans="1:18" ht="15.75" customHeight="1">
      <c r="A31" s="127"/>
      <c r="B31" s="1240"/>
      <c r="C31" s="1240"/>
      <c r="D31" s="1241"/>
      <c r="E31" s="2207"/>
      <c r="F31" s="1240"/>
      <c r="G31" s="1240"/>
      <c r="H31" s="1240"/>
      <c r="I31" s="1240"/>
      <c r="J31" s="1240"/>
      <c r="K31" s="1240"/>
      <c r="L31" s="1240"/>
      <c r="M31" s="1240"/>
      <c r="N31" s="1240"/>
      <c r="O31" s="1240"/>
      <c r="P31" s="1240"/>
      <c r="Q31" s="1241"/>
      <c r="R31" s="196"/>
    </row>
    <row r="32" spans="1:18" ht="15.75" customHeight="1">
      <c r="A32" s="127"/>
      <c r="B32" s="1240"/>
      <c r="C32" s="1240"/>
      <c r="D32" s="1241"/>
      <c r="E32" s="2207"/>
      <c r="F32" s="1240"/>
      <c r="G32" s="1240"/>
      <c r="H32" s="1240"/>
      <c r="I32" s="1240"/>
      <c r="J32" s="1240"/>
      <c r="K32" s="1240"/>
      <c r="L32" s="1240"/>
      <c r="M32" s="1240"/>
      <c r="N32" s="1240"/>
      <c r="O32" s="1240"/>
      <c r="P32" s="1240"/>
      <c r="Q32" s="1241"/>
      <c r="R32" s="196"/>
    </row>
    <row r="33" spans="1:18" ht="15.75" customHeight="1">
      <c r="A33" s="127"/>
      <c r="B33" s="1240"/>
      <c r="C33" s="1240"/>
      <c r="D33" s="1241"/>
      <c r="E33" s="2207"/>
      <c r="F33" s="1240"/>
      <c r="G33" s="1240"/>
      <c r="H33" s="1240"/>
      <c r="I33" s="1240"/>
      <c r="J33" s="1240"/>
      <c r="K33" s="1240"/>
      <c r="L33" s="1240"/>
      <c r="M33" s="1240"/>
      <c r="N33" s="1240"/>
      <c r="O33" s="1240"/>
      <c r="P33" s="1240"/>
      <c r="Q33" s="1241"/>
      <c r="R33" s="196"/>
    </row>
    <row r="34" spans="1:18" ht="15.75" customHeight="1">
      <c r="A34" s="127"/>
      <c r="B34" s="1240"/>
      <c r="C34" s="1240"/>
      <c r="D34" s="1241"/>
      <c r="E34" s="2207"/>
      <c r="F34" s="1240"/>
      <c r="G34" s="1240"/>
      <c r="H34" s="1240"/>
      <c r="I34" s="1240"/>
      <c r="J34" s="1240"/>
      <c r="K34" s="1240"/>
      <c r="L34" s="1240"/>
      <c r="M34" s="1240"/>
      <c r="N34" s="1240"/>
      <c r="O34" s="1240"/>
      <c r="P34" s="1240"/>
      <c r="Q34" s="1241"/>
      <c r="R34" s="196"/>
    </row>
    <row r="35" spans="1:18" ht="15.75" customHeight="1">
      <c r="A35" s="127"/>
      <c r="B35" s="1240"/>
      <c r="C35" s="1240"/>
      <c r="D35" s="1241"/>
      <c r="E35" s="2207"/>
      <c r="F35" s="1240"/>
      <c r="G35" s="1240"/>
      <c r="H35" s="1240"/>
      <c r="I35" s="1240"/>
      <c r="J35" s="1240"/>
      <c r="K35" s="1240"/>
      <c r="L35" s="1240"/>
      <c r="M35" s="1240"/>
      <c r="N35" s="1240"/>
      <c r="O35" s="1240"/>
      <c r="P35" s="1240"/>
      <c r="Q35" s="1241"/>
      <c r="R35" s="196"/>
    </row>
    <row r="36" spans="1:18" ht="15.75" customHeight="1">
      <c r="A36" s="127"/>
      <c r="B36" s="1240"/>
      <c r="C36" s="1240"/>
      <c r="D36" s="1241"/>
      <c r="E36" s="2207"/>
      <c r="F36" s="1240"/>
      <c r="G36" s="1240"/>
      <c r="H36" s="1240"/>
      <c r="I36" s="1240"/>
      <c r="J36" s="1240"/>
      <c r="K36" s="1240"/>
      <c r="L36" s="1240"/>
      <c r="M36" s="1240"/>
      <c r="N36" s="1240"/>
      <c r="O36" s="1240"/>
      <c r="P36" s="1240"/>
      <c r="Q36" s="1241"/>
      <c r="R36" s="196"/>
    </row>
    <row r="37" spans="1:18" ht="15.75" customHeight="1">
      <c r="A37" s="171"/>
      <c r="B37" s="2209"/>
      <c r="C37" s="2209"/>
      <c r="D37" s="2210"/>
      <c r="E37" s="2212"/>
      <c r="F37" s="2209"/>
      <c r="G37" s="2209"/>
      <c r="H37" s="2209"/>
      <c r="I37" s="2209"/>
      <c r="J37" s="2209"/>
      <c r="K37" s="2209"/>
      <c r="L37" s="2209"/>
      <c r="M37" s="2209"/>
      <c r="N37" s="2209"/>
      <c r="O37" s="2209"/>
      <c r="P37" s="2209"/>
      <c r="Q37" s="2210"/>
      <c r="R37" s="196"/>
    </row>
    <row r="38" spans="1:18" ht="15.75" customHeight="1">
      <c r="A38" s="145" t="s">
        <v>140</v>
      </c>
      <c r="B38" s="2204"/>
      <c r="C38" s="2204"/>
      <c r="D38" s="2205"/>
      <c r="E38" s="2206"/>
      <c r="F38" s="2204"/>
      <c r="G38" s="2204"/>
      <c r="H38" s="2204"/>
      <c r="I38" s="2204"/>
      <c r="J38" s="2204"/>
      <c r="K38" s="2204"/>
      <c r="L38" s="2204"/>
      <c r="M38" s="2204"/>
      <c r="N38" s="2204"/>
      <c r="O38" s="2204"/>
      <c r="P38" s="2204"/>
      <c r="Q38" s="2205"/>
      <c r="R38" s="196"/>
    </row>
    <row r="39" spans="1:18" ht="15.75" customHeight="1">
      <c r="A39" s="117"/>
      <c r="B39" s="1240"/>
      <c r="C39" s="1240"/>
      <c r="D39" s="1241"/>
      <c r="E39" s="2207"/>
      <c r="F39" s="1240"/>
      <c r="G39" s="1240"/>
      <c r="H39" s="1240"/>
      <c r="I39" s="1240"/>
      <c r="J39" s="1240"/>
      <c r="K39" s="1240"/>
      <c r="L39" s="1240"/>
      <c r="M39" s="1240"/>
      <c r="N39" s="1240"/>
      <c r="O39" s="1240"/>
      <c r="P39" s="1240"/>
      <c r="Q39" s="1241"/>
      <c r="R39" s="196"/>
    </row>
    <row r="40" spans="1:18" ht="15.75" customHeight="1">
      <c r="A40" s="117"/>
      <c r="B40" s="1240"/>
      <c r="C40" s="1240"/>
      <c r="D40" s="1241"/>
      <c r="E40" s="2207"/>
      <c r="F40" s="1240"/>
      <c r="G40" s="1240"/>
      <c r="H40" s="1240"/>
      <c r="I40" s="1240"/>
      <c r="J40" s="1240"/>
      <c r="K40" s="1240"/>
      <c r="L40" s="1240"/>
      <c r="M40" s="1240"/>
      <c r="N40" s="1240"/>
      <c r="O40" s="1240"/>
      <c r="P40" s="1240"/>
      <c r="Q40" s="1241"/>
      <c r="R40" s="196"/>
    </row>
    <row r="41" spans="1:18" ht="15.75" customHeight="1">
      <c r="A41" s="117"/>
      <c r="B41" s="1240"/>
      <c r="C41" s="1240"/>
      <c r="D41" s="1241"/>
      <c r="E41" s="2207"/>
      <c r="F41" s="1240"/>
      <c r="G41" s="1240"/>
      <c r="H41" s="1240"/>
      <c r="I41" s="1240"/>
      <c r="J41" s="1240"/>
      <c r="K41" s="1240"/>
      <c r="L41" s="1240"/>
      <c r="M41" s="1240"/>
      <c r="N41" s="1240"/>
      <c r="O41" s="1240"/>
      <c r="P41" s="1240"/>
      <c r="Q41" s="1241"/>
      <c r="R41" s="196"/>
    </row>
    <row r="42" spans="1:18" ht="15.75" customHeight="1">
      <c r="A42" s="117"/>
      <c r="B42" s="1240"/>
      <c r="C42" s="1240"/>
      <c r="D42" s="1241"/>
      <c r="E42" s="2207"/>
      <c r="F42" s="1240"/>
      <c r="G42" s="1240"/>
      <c r="H42" s="1240"/>
      <c r="I42" s="1240"/>
      <c r="J42" s="1240"/>
      <c r="K42" s="1240"/>
      <c r="L42" s="1240"/>
      <c r="M42" s="1240"/>
      <c r="N42" s="1240"/>
      <c r="O42" s="1240"/>
      <c r="P42" s="1240"/>
      <c r="Q42" s="1241"/>
      <c r="R42" s="196"/>
    </row>
    <row r="43" spans="1:18" ht="15.75" customHeight="1">
      <c r="A43" s="117"/>
      <c r="B43" s="1240"/>
      <c r="C43" s="1240"/>
      <c r="D43" s="1241"/>
      <c r="E43" s="2207"/>
      <c r="F43" s="1240"/>
      <c r="G43" s="1240"/>
      <c r="H43" s="1240"/>
      <c r="I43" s="1240"/>
      <c r="J43" s="1240"/>
      <c r="K43" s="1240"/>
      <c r="L43" s="1240"/>
      <c r="M43" s="1240"/>
      <c r="N43" s="1240"/>
      <c r="O43" s="1240"/>
      <c r="P43" s="1240"/>
      <c r="Q43" s="1241"/>
      <c r="R43" s="196"/>
    </row>
    <row r="44" spans="1:18" ht="15.75" customHeight="1">
      <c r="A44" s="117"/>
      <c r="B44" s="1240"/>
      <c r="C44" s="1240"/>
      <c r="D44" s="1241"/>
      <c r="E44" s="2207"/>
      <c r="F44" s="1240"/>
      <c r="G44" s="1240"/>
      <c r="H44" s="1240"/>
      <c r="I44" s="1240"/>
      <c r="J44" s="1240"/>
      <c r="K44" s="1240"/>
      <c r="L44" s="1240"/>
      <c r="M44" s="1240"/>
      <c r="N44" s="1240"/>
      <c r="O44" s="1240"/>
      <c r="P44" s="1240"/>
      <c r="Q44" s="1241"/>
      <c r="R44" s="196"/>
    </row>
    <row r="45" spans="1:18" ht="15.75" customHeight="1">
      <c r="A45" s="117"/>
      <c r="B45" s="1240"/>
      <c r="C45" s="1240"/>
      <c r="D45" s="1241"/>
      <c r="E45" s="2207"/>
      <c r="F45" s="1240"/>
      <c r="G45" s="1240"/>
      <c r="H45" s="1240"/>
      <c r="I45" s="1240"/>
      <c r="J45" s="1240"/>
      <c r="K45" s="1240"/>
      <c r="L45" s="1240"/>
      <c r="M45" s="1240"/>
      <c r="N45" s="1240"/>
      <c r="O45" s="1240"/>
      <c r="P45" s="1240"/>
      <c r="Q45" s="1241"/>
      <c r="R45" s="196"/>
    </row>
    <row r="46" spans="1:18" ht="15.75" customHeight="1">
      <c r="A46" s="117"/>
      <c r="B46" s="1240"/>
      <c r="C46" s="1240"/>
      <c r="D46" s="1241"/>
      <c r="E46" s="2207"/>
      <c r="F46" s="1240"/>
      <c r="G46" s="1240"/>
      <c r="H46" s="1240"/>
      <c r="I46" s="1240"/>
      <c r="J46" s="1240"/>
      <c r="K46" s="1240"/>
      <c r="L46" s="1240"/>
      <c r="M46" s="1240"/>
      <c r="N46" s="1240"/>
      <c r="O46" s="1240"/>
      <c r="P46" s="1240"/>
      <c r="Q46" s="1241"/>
      <c r="R46" s="196"/>
    </row>
    <row r="47" spans="1:18" ht="15.75" customHeight="1">
      <c r="A47" s="117"/>
      <c r="B47" s="1240"/>
      <c r="C47" s="1240"/>
      <c r="D47" s="1241"/>
      <c r="E47" s="2207"/>
      <c r="F47" s="1240"/>
      <c r="G47" s="1240"/>
      <c r="H47" s="1240"/>
      <c r="I47" s="1240"/>
      <c r="J47" s="1240"/>
      <c r="K47" s="1240"/>
      <c r="L47" s="1240"/>
      <c r="M47" s="1240"/>
      <c r="N47" s="1240"/>
      <c r="O47" s="1240"/>
      <c r="P47" s="1240"/>
      <c r="Q47" s="1241"/>
      <c r="R47" s="196"/>
    </row>
    <row r="48" spans="1:18" ht="15.75" customHeight="1">
      <c r="A48" s="125"/>
      <c r="B48" s="1243"/>
      <c r="C48" s="1243"/>
      <c r="D48" s="1244"/>
      <c r="E48" s="2208"/>
      <c r="F48" s="1243"/>
      <c r="G48" s="1243"/>
      <c r="H48" s="1243"/>
      <c r="I48" s="1243"/>
      <c r="J48" s="1243"/>
      <c r="K48" s="1243"/>
      <c r="L48" s="1243"/>
      <c r="M48" s="1243"/>
      <c r="N48" s="1243"/>
      <c r="O48" s="1243"/>
      <c r="P48" s="1243"/>
      <c r="Q48" s="1244"/>
      <c r="R48" s="196"/>
    </row>
  </sheetData>
  <mergeCells count="20">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 ref="A1:F1"/>
    <mergeCell ref="B22:D29"/>
    <mergeCell ref="E22:Q29"/>
    <mergeCell ref="B30:D37"/>
    <mergeCell ref="E30:Q37"/>
  </mergeCells>
  <phoneticPr fontId="2"/>
  <printOptions horizontalCentered="1"/>
  <pageMargins left="0.70866141732283472" right="0.70866141732283472" top="0.74803149606299213" bottom="0.35433070866141736" header="0.31496062992125984" footer="0.31496062992125984"/>
  <pageSetup paperSize="9" scale="98" orientation="portrait" blackAndWhite="1"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65">
    <tabColor rgb="FFFF0000"/>
    <pageSetUpPr fitToPage="1"/>
  </sheetPr>
  <dimension ref="A1:T52"/>
  <sheetViews>
    <sheetView view="pageBreakPreview" zoomScaleNormal="100" zoomScaleSheetLayoutView="100" workbookViewId="0">
      <selection activeCell="A2" sqref="A2:Q2"/>
    </sheetView>
  </sheetViews>
  <sheetFormatPr defaultColWidth="9" defaultRowHeight="13"/>
  <cols>
    <col min="1" max="18" width="5.08984375" style="3" customWidth="1"/>
    <col min="19" max="16384" width="9" style="3"/>
  </cols>
  <sheetData>
    <row r="1" spans="1:20" ht="15.75" customHeight="1">
      <c r="A1" s="943" t="str">
        <f>CONCATENATE("（様式－",発注者入力シート!E55,"）")</f>
        <v>（様式－）</v>
      </c>
      <c r="B1" s="943"/>
      <c r="C1" s="943"/>
      <c r="D1" s="943"/>
      <c r="E1" s="943"/>
      <c r="F1" s="943"/>
      <c r="S1" s="3" t="s">
        <v>429</v>
      </c>
    </row>
    <row r="2" spans="1:20" ht="15.75" customHeight="1">
      <c r="A2" s="2178" t="s">
        <v>1452</v>
      </c>
      <c r="B2" s="2178"/>
      <c r="C2" s="2178"/>
      <c r="D2" s="2178"/>
      <c r="E2" s="2178"/>
      <c r="F2" s="2178"/>
      <c r="G2" s="2178"/>
      <c r="H2" s="2178"/>
      <c r="I2" s="2178"/>
      <c r="J2" s="2178"/>
      <c r="K2" s="2178"/>
      <c r="L2" s="2178"/>
      <c r="M2" s="2178"/>
      <c r="N2" s="2178"/>
      <c r="O2" s="2178"/>
      <c r="P2" s="2178"/>
      <c r="Q2" s="2178"/>
      <c r="R2" s="6"/>
      <c r="S2" s="3" t="s">
        <v>430</v>
      </c>
    </row>
    <row r="3" spans="1:20" ht="15.75" customHeight="1">
      <c r="A3" s="6"/>
      <c r="B3" s="6"/>
      <c r="C3" s="6"/>
      <c r="D3" s="6"/>
      <c r="E3" s="6"/>
      <c r="F3" s="6"/>
      <c r="G3" s="6"/>
      <c r="H3" s="6"/>
      <c r="I3" s="6"/>
      <c r="J3" s="6"/>
      <c r="K3" s="6"/>
      <c r="L3" s="6"/>
      <c r="M3" s="6"/>
      <c r="N3" s="6"/>
      <c r="O3" s="6"/>
      <c r="P3" s="6"/>
      <c r="Q3" s="6"/>
      <c r="R3" s="6"/>
      <c r="S3" s="107"/>
      <c r="T3" s="3" t="s">
        <v>441</v>
      </c>
    </row>
    <row r="4" spans="1:20" ht="15.75" customHeight="1">
      <c r="A4" s="1206" t="s">
        <v>588</v>
      </c>
      <c r="B4" s="1206"/>
      <c r="C4" s="1206"/>
      <c r="D4" s="1206"/>
      <c r="E4" s="1206"/>
      <c r="F4" s="1206"/>
      <c r="G4" s="1206"/>
      <c r="H4" s="1206"/>
      <c r="I4" s="1206"/>
      <c r="J4" s="1206"/>
      <c r="K4" s="1206"/>
      <c r="L4" s="1206"/>
      <c r="M4" s="1206"/>
      <c r="N4" s="1206"/>
      <c r="O4" s="1206"/>
      <c r="P4" s="1206"/>
      <c r="Q4" s="1206"/>
      <c r="R4" s="142"/>
      <c r="S4" s="102"/>
      <c r="T4" s="3" t="s">
        <v>432</v>
      </c>
    </row>
    <row r="5" spans="1:20" ht="15.75" customHeight="1">
      <c r="A5" s="81"/>
      <c r="B5" s="81"/>
      <c r="C5" s="81"/>
      <c r="D5" s="81"/>
      <c r="E5" s="81"/>
      <c r="F5" s="81"/>
      <c r="G5" s="81"/>
      <c r="H5" s="81"/>
      <c r="I5" s="81"/>
      <c r="J5" s="81"/>
      <c r="K5" s="81"/>
      <c r="L5" s="81"/>
      <c r="M5" s="81"/>
      <c r="N5" s="81"/>
      <c r="O5" s="81"/>
      <c r="P5" s="81"/>
      <c r="Q5" s="81"/>
      <c r="R5" s="81"/>
    </row>
    <row r="6" spans="1:20" ht="15.75" customHeight="1">
      <c r="A6" s="3" t="s">
        <v>81</v>
      </c>
      <c r="S6" s="3" t="s">
        <v>433</v>
      </c>
    </row>
    <row r="7" spans="1:20" ht="15.75" customHeight="1">
      <c r="A7" s="1585"/>
      <c r="B7" s="1585"/>
      <c r="C7" s="1585"/>
      <c r="D7" s="1585"/>
      <c r="E7" s="1585"/>
      <c r="F7" s="155" t="s">
        <v>137</v>
      </c>
      <c r="S7" s="104"/>
      <c r="T7" s="3" t="s">
        <v>434</v>
      </c>
    </row>
    <row r="8" spans="1:20" ht="15.75" customHeight="1">
      <c r="A8" s="1585"/>
      <c r="B8" s="1585"/>
      <c r="C8" s="1585"/>
      <c r="D8" s="1585"/>
      <c r="E8" s="1585"/>
      <c r="K8" s="3" t="s">
        <v>57</v>
      </c>
      <c r="S8" s="105"/>
      <c r="T8" s="3" t="s">
        <v>432</v>
      </c>
    </row>
    <row r="9" spans="1:20" ht="15.75" customHeight="1"/>
    <row r="10" spans="1:20" ht="15.75" customHeight="1">
      <c r="K10" s="2180"/>
      <c r="L10" s="2180"/>
      <c r="M10" s="2180"/>
      <c r="N10" s="2180"/>
      <c r="O10" s="2180"/>
      <c r="P10" s="2180"/>
      <c r="S10" s="109" t="s">
        <v>435</v>
      </c>
    </row>
    <row r="11" spans="1:20" ht="15.75" customHeight="1">
      <c r="S11" s="109" t="s">
        <v>436</v>
      </c>
    </row>
    <row r="12" spans="1:20" ht="15.75" customHeight="1"/>
    <row r="13" spans="1:20" ht="15.75" customHeight="1">
      <c r="A13" s="2179" t="s">
        <v>1455</v>
      </c>
      <c r="B13" s="2179"/>
      <c r="C13" s="2179"/>
      <c r="D13" s="2179"/>
      <c r="E13" s="2179"/>
      <c r="F13" s="2179"/>
      <c r="G13" s="2179"/>
      <c r="H13" s="2179"/>
      <c r="I13" s="2179"/>
      <c r="J13" s="2179"/>
      <c r="K13" s="2179"/>
      <c r="L13" s="2179"/>
      <c r="M13" s="2179"/>
      <c r="N13" s="2179"/>
      <c r="O13" s="2179"/>
      <c r="P13" s="2179"/>
      <c r="Q13" s="2179"/>
      <c r="R13" s="2"/>
    </row>
    <row r="14" spans="1:20" ht="16.5" customHeight="1"/>
    <row r="15" spans="1:20" ht="15.75" customHeight="1">
      <c r="A15" s="936" t="s">
        <v>59</v>
      </c>
      <c r="B15" s="936"/>
      <c r="C15" s="936"/>
      <c r="D15" s="936"/>
      <c r="E15" s="936"/>
      <c r="F15" s="936"/>
      <c r="G15" s="936"/>
      <c r="H15" s="936"/>
      <c r="I15" s="936"/>
      <c r="J15" s="936"/>
      <c r="K15" s="936"/>
      <c r="L15" s="936"/>
      <c r="M15" s="936"/>
      <c r="N15" s="936"/>
      <c r="O15" s="936"/>
      <c r="P15" s="936"/>
      <c r="Q15" s="936"/>
      <c r="R15" s="81"/>
    </row>
    <row r="16" spans="1:20" ht="15.75" customHeight="1"/>
    <row r="17" spans="1:18" ht="15.75" customHeight="1">
      <c r="A17" s="1245" t="s">
        <v>60</v>
      </c>
      <c r="B17" s="1246"/>
      <c r="C17" s="1246"/>
      <c r="D17" s="1246"/>
      <c r="E17" s="2162">
        <f>IF(発注者入力シート!C7="","",発注者入力シート!C7)</f>
        <v>46290</v>
      </c>
      <c r="F17" s="2163"/>
      <c r="G17" s="2163"/>
      <c r="H17" s="2163"/>
      <c r="I17" s="2163"/>
      <c r="J17" s="2163"/>
      <c r="K17" s="2163"/>
      <c r="L17" s="2163"/>
      <c r="M17" s="2163"/>
      <c r="N17" s="2163"/>
      <c r="O17" s="2163"/>
      <c r="P17" s="2163"/>
      <c r="Q17" s="2164"/>
    </row>
    <row r="18" spans="1:18" ht="15.75" customHeight="1">
      <c r="A18" s="1245" t="s">
        <v>27</v>
      </c>
      <c r="B18" s="1246"/>
      <c r="C18" s="1246"/>
      <c r="D18" s="1246"/>
      <c r="E18" s="2166" t="str">
        <f>IF(発注者入力シート!C10="","",発注者入力シート!C10)</f>
        <v>国道３７５号（両国トンネル）防安交付金（照明LED化）トンネル照明設備工事</v>
      </c>
      <c r="F18" s="2167"/>
      <c r="G18" s="2167"/>
      <c r="H18" s="2167"/>
      <c r="I18" s="2167"/>
      <c r="J18" s="2167"/>
      <c r="K18" s="2167"/>
      <c r="L18" s="2167"/>
      <c r="M18" s="2167"/>
      <c r="N18" s="2167"/>
      <c r="O18" s="2167"/>
      <c r="P18" s="2167"/>
      <c r="Q18" s="2168"/>
      <c r="R18" s="2"/>
    </row>
    <row r="19" spans="1:18" ht="15.75" customHeight="1">
      <c r="A19" s="1248"/>
      <c r="B19" s="1249"/>
      <c r="C19" s="1249"/>
      <c r="D19" s="1249"/>
      <c r="E19" s="2169"/>
      <c r="F19" s="2055"/>
      <c r="G19" s="2055"/>
      <c r="H19" s="2055"/>
      <c r="I19" s="2055"/>
      <c r="J19" s="2055"/>
      <c r="K19" s="2055"/>
      <c r="L19" s="2055"/>
      <c r="M19" s="2055"/>
      <c r="N19" s="2055"/>
      <c r="O19" s="2055"/>
      <c r="P19" s="2055"/>
      <c r="Q19" s="2170"/>
      <c r="R19" s="2"/>
    </row>
    <row r="20" spans="1:18" ht="15.75" customHeight="1">
      <c r="A20" s="1251" t="s">
        <v>93</v>
      </c>
      <c r="B20" s="936"/>
      <c r="C20" s="936"/>
      <c r="D20" s="936"/>
      <c r="E20" s="936"/>
      <c r="F20" s="936"/>
      <c r="G20" s="936"/>
      <c r="H20" s="936"/>
      <c r="I20" s="936"/>
      <c r="J20" s="936"/>
      <c r="K20" s="936"/>
      <c r="L20" s="936"/>
      <c r="M20" s="936"/>
      <c r="N20" s="936"/>
      <c r="O20" s="936"/>
      <c r="P20" s="936"/>
      <c r="Q20" s="1252"/>
      <c r="R20" s="81"/>
    </row>
    <row r="21" spans="1:18" ht="15.75" customHeight="1">
      <c r="A21" s="1270" t="s">
        <v>83</v>
      </c>
      <c r="B21" s="1302"/>
      <c r="C21" s="1302"/>
      <c r="D21" s="1302"/>
      <c r="E21" s="1271"/>
      <c r="F21" s="1302" t="s">
        <v>94</v>
      </c>
      <c r="G21" s="1302"/>
      <c r="H21" s="1302"/>
      <c r="I21" s="1302"/>
      <c r="J21" s="1302"/>
      <c r="K21" s="1302"/>
      <c r="L21" s="1302"/>
      <c r="M21" s="1302"/>
      <c r="N21" s="1302"/>
      <c r="O21" s="1302"/>
      <c r="P21" s="1302"/>
      <c r="Q21" s="1271"/>
      <c r="R21" s="81"/>
    </row>
    <row r="22" spans="1:18" ht="15.75" customHeight="1">
      <c r="A22" s="145" t="s">
        <v>138</v>
      </c>
      <c r="B22" s="1237"/>
      <c r="C22" s="1237"/>
      <c r="D22" s="1237"/>
      <c r="E22" s="1238"/>
      <c r="F22" s="2211"/>
      <c r="G22" s="1237"/>
      <c r="H22" s="1237"/>
      <c r="I22" s="1237"/>
      <c r="J22" s="1237"/>
      <c r="K22" s="1237"/>
      <c r="L22" s="1237"/>
      <c r="M22" s="1237"/>
      <c r="N22" s="1237"/>
      <c r="O22" s="1237"/>
      <c r="P22" s="1237"/>
      <c r="Q22" s="1238"/>
      <c r="R22" s="196"/>
    </row>
    <row r="23" spans="1:18" ht="15.75" customHeight="1">
      <c r="A23" s="117"/>
      <c r="B23" s="1240"/>
      <c r="C23" s="1240"/>
      <c r="D23" s="1240"/>
      <c r="E23" s="1241"/>
      <c r="F23" s="2207"/>
      <c r="G23" s="1240"/>
      <c r="H23" s="1240"/>
      <c r="I23" s="1240"/>
      <c r="J23" s="1240"/>
      <c r="K23" s="1240"/>
      <c r="L23" s="1240"/>
      <c r="M23" s="1240"/>
      <c r="N23" s="1240"/>
      <c r="O23" s="1240"/>
      <c r="P23" s="1240"/>
      <c r="Q23" s="1241"/>
      <c r="R23" s="196"/>
    </row>
    <row r="24" spans="1:18" ht="15.75" customHeight="1">
      <c r="A24" s="117"/>
      <c r="B24" s="1240"/>
      <c r="C24" s="1240"/>
      <c r="D24" s="1240"/>
      <c r="E24" s="1241"/>
      <c r="F24" s="2207"/>
      <c r="G24" s="1240"/>
      <c r="H24" s="1240"/>
      <c r="I24" s="1240"/>
      <c r="J24" s="1240"/>
      <c r="K24" s="1240"/>
      <c r="L24" s="1240"/>
      <c r="M24" s="1240"/>
      <c r="N24" s="1240"/>
      <c r="O24" s="1240"/>
      <c r="P24" s="1240"/>
      <c r="Q24" s="1241"/>
      <c r="R24" s="196"/>
    </row>
    <row r="25" spans="1:18" ht="15.75" customHeight="1">
      <c r="A25" s="117"/>
      <c r="B25" s="1240"/>
      <c r="C25" s="1240"/>
      <c r="D25" s="1240"/>
      <c r="E25" s="1241"/>
      <c r="F25" s="2207"/>
      <c r="G25" s="1240"/>
      <c r="H25" s="1240"/>
      <c r="I25" s="1240"/>
      <c r="J25" s="1240"/>
      <c r="K25" s="1240"/>
      <c r="L25" s="1240"/>
      <c r="M25" s="1240"/>
      <c r="N25" s="1240"/>
      <c r="O25" s="1240"/>
      <c r="P25" s="1240"/>
      <c r="Q25" s="1241"/>
      <c r="R25" s="196"/>
    </row>
    <row r="26" spans="1:18" ht="15.75" customHeight="1">
      <c r="A26" s="117"/>
      <c r="B26" s="1240"/>
      <c r="C26" s="1240"/>
      <c r="D26" s="1240"/>
      <c r="E26" s="1241"/>
      <c r="F26" s="2207"/>
      <c r="G26" s="1240"/>
      <c r="H26" s="1240"/>
      <c r="I26" s="1240"/>
      <c r="J26" s="1240"/>
      <c r="K26" s="1240"/>
      <c r="L26" s="1240"/>
      <c r="M26" s="1240"/>
      <c r="N26" s="1240"/>
      <c r="O26" s="1240"/>
      <c r="P26" s="1240"/>
      <c r="Q26" s="1241"/>
      <c r="R26" s="196"/>
    </row>
    <row r="27" spans="1:18" ht="15.75" customHeight="1">
      <c r="A27" s="170"/>
      <c r="B27" s="2209"/>
      <c r="C27" s="2209"/>
      <c r="D27" s="2209"/>
      <c r="E27" s="2210"/>
      <c r="F27" s="2212"/>
      <c r="G27" s="2209"/>
      <c r="H27" s="2209"/>
      <c r="I27" s="2209"/>
      <c r="J27" s="2209"/>
      <c r="K27" s="2209"/>
      <c r="L27" s="2209"/>
      <c r="M27" s="2209"/>
      <c r="N27" s="2209"/>
      <c r="O27" s="2209"/>
      <c r="P27" s="2209"/>
      <c r="Q27" s="2210"/>
      <c r="R27" s="196"/>
    </row>
    <row r="28" spans="1:18" ht="15.75" customHeight="1">
      <c r="A28" s="117"/>
      <c r="B28" s="2204"/>
      <c r="C28" s="2204"/>
      <c r="D28" s="2204"/>
      <c r="E28" s="2205"/>
      <c r="F28" s="2206"/>
      <c r="G28" s="2204"/>
      <c r="H28" s="2204"/>
      <c r="I28" s="2204"/>
      <c r="J28" s="2204"/>
      <c r="K28" s="2204"/>
      <c r="L28" s="2204"/>
      <c r="M28" s="2204"/>
      <c r="N28" s="2204"/>
      <c r="O28" s="2204"/>
      <c r="P28" s="2204"/>
      <c r="Q28" s="2205"/>
      <c r="R28" s="196"/>
    </row>
    <row r="29" spans="1:18" ht="15.75" customHeight="1">
      <c r="A29" s="117"/>
      <c r="B29" s="1240"/>
      <c r="C29" s="1240"/>
      <c r="D29" s="1240"/>
      <c r="E29" s="1241"/>
      <c r="F29" s="2207"/>
      <c r="G29" s="1240"/>
      <c r="H29" s="1240"/>
      <c r="I29" s="1240"/>
      <c r="J29" s="1240"/>
      <c r="K29" s="1240"/>
      <c r="L29" s="1240"/>
      <c r="M29" s="1240"/>
      <c r="N29" s="1240"/>
      <c r="O29" s="1240"/>
      <c r="P29" s="1240"/>
      <c r="Q29" s="1241"/>
      <c r="R29" s="196"/>
    </row>
    <row r="30" spans="1:18" ht="15.75" customHeight="1">
      <c r="A30" s="117"/>
      <c r="B30" s="1240"/>
      <c r="C30" s="1240"/>
      <c r="D30" s="1240"/>
      <c r="E30" s="1241"/>
      <c r="F30" s="2207"/>
      <c r="G30" s="1240"/>
      <c r="H30" s="1240"/>
      <c r="I30" s="1240"/>
      <c r="J30" s="1240"/>
      <c r="K30" s="1240"/>
      <c r="L30" s="1240"/>
      <c r="M30" s="1240"/>
      <c r="N30" s="1240"/>
      <c r="O30" s="1240"/>
      <c r="P30" s="1240"/>
      <c r="Q30" s="1241"/>
      <c r="R30" s="196"/>
    </row>
    <row r="31" spans="1:18" ht="15.75" customHeight="1">
      <c r="A31" s="117"/>
      <c r="B31" s="1240"/>
      <c r="C31" s="1240"/>
      <c r="D31" s="1240"/>
      <c r="E31" s="1241"/>
      <c r="F31" s="2207"/>
      <c r="G31" s="1240"/>
      <c r="H31" s="1240"/>
      <c r="I31" s="1240"/>
      <c r="J31" s="1240"/>
      <c r="K31" s="1240"/>
      <c r="L31" s="1240"/>
      <c r="M31" s="1240"/>
      <c r="N31" s="1240"/>
      <c r="O31" s="1240"/>
      <c r="P31" s="1240"/>
      <c r="Q31" s="1241"/>
      <c r="R31" s="196"/>
    </row>
    <row r="32" spans="1:18" ht="15.75" customHeight="1">
      <c r="A32" s="117"/>
      <c r="B32" s="1240"/>
      <c r="C32" s="1240"/>
      <c r="D32" s="1240"/>
      <c r="E32" s="1241"/>
      <c r="F32" s="2207"/>
      <c r="G32" s="1240"/>
      <c r="H32" s="1240"/>
      <c r="I32" s="1240"/>
      <c r="J32" s="1240"/>
      <c r="K32" s="1240"/>
      <c r="L32" s="1240"/>
      <c r="M32" s="1240"/>
      <c r="N32" s="1240"/>
      <c r="O32" s="1240"/>
      <c r="P32" s="1240"/>
      <c r="Q32" s="1241"/>
      <c r="R32" s="196"/>
    </row>
    <row r="33" spans="1:18" ht="15.75" customHeight="1">
      <c r="A33" s="125"/>
      <c r="B33" s="1243"/>
      <c r="C33" s="1243"/>
      <c r="D33" s="1243"/>
      <c r="E33" s="1244"/>
      <c r="F33" s="2208"/>
      <c r="G33" s="1243"/>
      <c r="H33" s="1243"/>
      <c r="I33" s="1243"/>
      <c r="J33" s="1243"/>
      <c r="K33" s="1243"/>
      <c r="L33" s="1243"/>
      <c r="M33" s="1243"/>
      <c r="N33" s="1243"/>
      <c r="O33" s="1243"/>
      <c r="P33" s="1243"/>
      <c r="Q33" s="1244"/>
      <c r="R33" s="196"/>
    </row>
    <row r="34" spans="1:18" ht="15.75" customHeight="1"/>
    <row r="35" spans="1:18" ht="15.75" customHeight="1"/>
    <row r="36" spans="1:18" ht="15.75" customHeight="1"/>
    <row r="37" spans="1:18" ht="15.75" customHeight="1"/>
    <row r="38" spans="1:18" ht="15.75" customHeight="1"/>
    <row r="39" spans="1:18" ht="15.75" customHeight="1"/>
    <row r="40" spans="1:18" ht="15.75" customHeight="1"/>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sheetData>
  <mergeCells count="18">
    <mergeCell ref="A13:Q13"/>
    <mergeCell ref="E18:Q19"/>
    <mergeCell ref="A1:F1"/>
    <mergeCell ref="B22:E27"/>
    <mergeCell ref="F22:Q27"/>
    <mergeCell ref="A2:Q2"/>
    <mergeCell ref="A4:Q4"/>
    <mergeCell ref="A15:Q15"/>
    <mergeCell ref="A7:E8"/>
    <mergeCell ref="K10:P10"/>
    <mergeCell ref="B28:E33"/>
    <mergeCell ref="F28:Q33"/>
    <mergeCell ref="E17:Q17"/>
    <mergeCell ref="A21:E21"/>
    <mergeCell ref="F21:Q21"/>
    <mergeCell ref="A20:Q20"/>
    <mergeCell ref="A17:D17"/>
    <mergeCell ref="A18:D19"/>
  </mergeCells>
  <phoneticPr fontId="2"/>
  <printOptions horizontalCentered="1"/>
  <pageMargins left="0.70866141732283472" right="0.70866141732283472" top="0.74803149606299213" bottom="0.55118110236220474" header="0.31496062992125984" footer="0.31496062992125984"/>
  <pageSetup paperSize="9" scale="98" orientation="portrait" blackAndWhite="1"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6">
    <tabColor theme="3"/>
    <pageSetUpPr fitToPage="1"/>
  </sheetPr>
  <dimension ref="A1:T60"/>
  <sheetViews>
    <sheetView view="pageBreakPreview" zoomScaleNormal="100" zoomScaleSheetLayoutView="100" workbookViewId="0">
      <selection activeCell="T12" sqref="T12"/>
    </sheetView>
  </sheetViews>
  <sheetFormatPr defaultColWidth="9" defaultRowHeight="13"/>
  <cols>
    <col min="1" max="18" width="5.08984375" style="3" customWidth="1"/>
    <col min="19" max="16384" width="9" style="3"/>
  </cols>
  <sheetData>
    <row r="1" spans="1:20" ht="15.75" customHeight="1">
      <c r="A1" s="943" t="str">
        <f>CONCATENATE("（様式－",発注者入力シート!E56,"）")</f>
        <v>（様式－）</v>
      </c>
      <c r="B1" s="943"/>
      <c r="C1" s="943"/>
      <c r="D1" s="943"/>
      <c r="E1" s="943"/>
      <c r="F1" s="943"/>
      <c r="S1" s="3" t="s">
        <v>429</v>
      </c>
    </row>
    <row r="2" spans="1:20" ht="15.75" customHeight="1">
      <c r="A2" s="2165" t="s">
        <v>1452</v>
      </c>
      <c r="B2" s="2165"/>
      <c r="C2" s="2165"/>
      <c r="D2" s="2165"/>
      <c r="E2" s="2165"/>
      <c r="F2" s="2165"/>
      <c r="G2" s="2165"/>
      <c r="H2" s="2165"/>
      <c r="I2" s="2165"/>
      <c r="J2" s="2165"/>
      <c r="K2" s="2165"/>
      <c r="L2" s="2165"/>
      <c r="M2" s="2165"/>
      <c r="N2" s="2165"/>
      <c r="O2" s="2165"/>
      <c r="P2" s="2165"/>
      <c r="Q2" s="2165"/>
      <c r="R2" s="6"/>
      <c r="S2" s="3" t="s">
        <v>430</v>
      </c>
    </row>
    <row r="3" spans="1:20" ht="15.75" customHeight="1">
      <c r="A3" s="6"/>
      <c r="B3" s="6"/>
      <c r="C3" s="6"/>
      <c r="D3" s="6"/>
      <c r="E3" s="6"/>
      <c r="F3" s="6"/>
      <c r="G3" s="6"/>
      <c r="H3" s="6"/>
      <c r="I3" s="6"/>
      <c r="J3" s="6"/>
      <c r="K3" s="6"/>
      <c r="L3" s="6"/>
      <c r="M3" s="6"/>
      <c r="N3" s="6"/>
      <c r="O3" s="6"/>
      <c r="P3" s="6"/>
      <c r="Q3" s="6"/>
      <c r="R3" s="6"/>
      <c r="S3" s="107"/>
      <c r="T3" s="3" t="s">
        <v>441</v>
      </c>
    </row>
    <row r="4" spans="1:20" ht="15.75" customHeight="1">
      <c r="A4" s="1206" t="s">
        <v>590</v>
      </c>
      <c r="B4" s="1206"/>
      <c r="C4" s="1206"/>
      <c r="D4" s="1206"/>
      <c r="E4" s="1206"/>
      <c r="F4" s="1206"/>
      <c r="G4" s="1206"/>
      <c r="H4" s="1206"/>
      <c r="I4" s="1206"/>
      <c r="J4" s="1206"/>
      <c r="K4" s="1206"/>
      <c r="L4" s="1206"/>
      <c r="M4" s="1206"/>
      <c r="N4" s="1206"/>
      <c r="O4" s="1206"/>
      <c r="P4" s="1206"/>
      <c r="Q4" s="1206"/>
      <c r="R4" s="142"/>
      <c r="S4" s="102"/>
      <c r="T4" s="3" t="s">
        <v>432</v>
      </c>
    </row>
    <row r="5" spans="1:20" ht="15.75" customHeight="1">
      <c r="A5" s="81"/>
      <c r="B5" s="81"/>
      <c r="C5" s="81"/>
      <c r="D5" s="81"/>
      <c r="E5" s="81"/>
      <c r="F5" s="81"/>
      <c r="G5" s="81"/>
      <c r="H5" s="81"/>
      <c r="I5" s="81"/>
      <c r="J5" s="81"/>
      <c r="K5" s="81"/>
      <c r="L5" s="81"/>
      <c r="M5" s="81"/>
      <c r="N5" s="81"/>
      <c r="O5" s="81"/>
      <c r="P5" s="81"/>
      <c r="Q5" s="81"/>
      <c r="R5" s="81"/>
    </row>
    <row r="6" spans="1:20" ht="15.75" customHeight="1">
      <c r="A6" s="3" t="s">
        <v>57</v>
      </c>
      <c r="S6" s="3" t="s">
        <v>433</v>
      </c>
    </row>
    <row r="7" spans="1:20" ht="15.75" customHeight="1">
      <c r="A7" s="2006"/>
      <c r="B7" s="2006"/>
      <c r="C7" s="2006"/>
      <c r="D7" s="2006"/>
      <c r="E7" s="2006"/>
      <c r="F7" s="3" t="s">
        <v>142</v>
      </c>
      <c r="S7" s="104"/>
      <c r="T7" s="3" t="s">
        <v>434</v>
      </c>
    </row>
    <row r="8" spans="1:20" ht="15.75" customHeight="1">
      <c r="K8" s="3" t="s">
        <v>81</v>
      </c>
      <c r="S8" s="105"/>
      <c r="T8" s="3" t="s">
        <v>432</v>
      </c>
    </row>
    <row r="9" spans="1:20" ht="15.75" customHeight="1">
      <c r="K9" s="2006"/>
      <c r="L9" s="2006"/>
      <c r="M9" s="2006"/>
      <c r="N9" s="2006"/>
      <c r="O9" s="2006"/>
      <c r="P9" s="2006"/>
    </row>
    <row r="10" spans="1:20" ht="15.75" customHeight="1">
      <c r="K10" s="2006"/>
      <c r="L10" s="2006"/>
      <c r="M10" s="2006"/>
      <c r="N10" s="2006"/>
      <c r="O10" s="2006"/>
      <c r="P10" s="2006"/>
      <c r="S10" s="109" t="s">
        <v>435</v>
      </c>
    </row>
    <row r="11" spans="1:20" ht="15.75" customHeight="1">
      <c r="S11" s="109" t="s">
        <v>436</v>
      </c>
    </row>
    <row r="12" spans="1:20" ht="15.75" customHeight="1">
      <c r="A12" s="1704" t="s">
        <v>1456</v>
      </c>
      <c r="B12" s="1704"/>
      <c r="C12" s="1704"/>
      <c r="D12" s="1704"/>
      <c r="E12" s="1704"/>
      <c r="F12" s="1704"/>
      <c r="G12" s="1704"/>
      <c r="H12" s="1704"/>
      <c r="I12" s="1704"/>
      <c r="J12" s="1704"/>
      <c r="K12" s="1704"/>
      <c r="L12" s="1704"/>
      <c r="M12" s="1704"/>
      <c r="N12" s="1704"/>
      <c r="O12" s="1704"/>
      <c r="P12" s="1704"/>
      <c r="Q12" s="1704"/>
      <c r="R12" s="108"/>
    </row>
    <row r="13" spans="1:20" ht="15.75" customHeight="1">
      <c r="A13" s="1704"/>
      <c r="B13" s="1704"/>
      <c r="C13" s="1704"/>
      <c r="D13" s="1704"/>
      <c r="E13" s="1704"/>
      <c r="F13" s="1704"/>
      <c r="G13" s="1704"/>
      <c r="H13" s="1704"/>
      <c r="I13" s="1704"/>
      <c r="J13" s="1704"/>
      <c r="K13" s="1704"/>
      <c r="L13" s="1704"/>
      <c r="M13" s="1704"/>
      <c r="N13" s="1704"/>
      <c r="O13" s="1704"/>
      <c r="P13" s="1704"/>
      <c r="Q13" s="1704"/>
      <c r="R13" s="108"/>
    </row>
    <row r="14" spans="1:20" ht="15.75" customHeight="1">
      <c r="A14" s="102" t="s">
        <v>143</v>
      </c>
      <c r="B14" s="102"/>
      <c r="C14" s="102"/>
      <c r="D14" s="102"/>
      <c r="E14" s="102"/>
      <c r="F14" s="102"/>
      <c r="G14" s="102"/>
      <c r="H14" s="102"/>
      <c r="I14" s="102"/>
      <c r="J14" s="102"/>
      <c r="K14" s="102"/>
      <c r="L14" s="102"/>
      <c r="M14" s="102"/>
      <c r="N14" s="102"/>
      <c r="O14" s="102"/>
      <c r="P14" s="102"/>
      <c r="Q14" s="102"/>
    </row>
    <row r="15" spans="1:20" ht="15.75" customHeight="1"/>
    <row r="16" spans="1:20" ht="15.75" customHeight="1">
      <c r="A16" s="936" t="s">
        <v>59</v>
      </c>
      <c r="B16" s="936"/>
      <c r="C16" s="936"/>
      <c r="D16" s="936"/>
      <c r="E16" s="936"/>
      <c r="F16" s="936"/>
      <c r="G16" s="936"/>
      <c r="H16" s="936"/>
      <c r="I16" s="936"/>
      <c r="J16" s="936"/>
      <c r="K16" s="936"/>
      <c r="L16" s="936"/>
      <c r="M16" s="936"/>
      <c r="N16" s="936"/>
      <c r="O16" s="936"/>
      <c r="P16" s="936"/>
      <c r="Q16" s="936"/>
      <c r="R16" s="81"/>
    </row>
    <row r="17" spans="1:18" ht="15.75" customHeight="1">
      <c r="A17" s="1245" t="s">
        <v>60</v>
      </c>
      <c r="B17" s="1246"/>
      <c r="C17" s="1246"/>
      <c r="D17" s="1246"/>
      <c r="E17" s="2162">
        <f>発注者入力シート!C7</f>
        <v>46290</v>
      </c>
      <c r="F17" s="2163"/>
      <c r="G17" s="2163"/>
      <c r="H17" s="2163"/>
      <c r="I17" s="2163"/>
      <c r="J17" s="2163"/>
      <c r="K17" s="2163"/>
      <c r="L17" s="2163"/>
      <c r="M17" s="2163"/>
      <c r="N17" s="2163"/>
      <c r="O17" s="2163"/>
      <c r="P17" s="2163"/>
      <c r="Q17" s="2164"/>
    </row>
    <row r="18" spans="1:18" ht="15.75" customHeight="1">
      <c r="A18" s="1245" t="s">
        <v>27</v>
      </c>
      <c r="B18" s="1246"/>
      <c r="C18" s="1246"/>
      <c r="D18" s="1246"/>
      <c r="E18" s="2166" t="str">
        <f>発注者入力シート!C10</f>
        <v>国道３７５号（両国トンネル）防安交付金（照明LED化）トンネル照明設備工事</v>
      </c>
      <c r="F18" s="2167"/>
      <c r="G18" s="2167"/>
      <c r="H18" s="2167"/>
      <c r="I18" s="2167"/>
      <c r="J18" s="2167"/>
      <c r="K18" s="2167"/>
      <c r="L18" s="2167"/>
      <c r="M18" s="2167"/>
      <c r="N18" s="2167"/>
      <c r="O18" s="2167"/>
      <c r="P18" s="2167"/>
      <c r="Q18" s="2168"/>
      <c r="R18" s="2"/>
    </row>
    <row r="19" spans="1:18" ht="15.75" customHeight="1">
      <c r="A19" s="1248"/>
      <c r="B19" s="1249"/>
      <c r="C19" s="1249"/>
      <c r="D19" s="1249"/>
      <c r="E19" s="2169"/>
      <c r="F19" s="2055"/>
      <c r="G19" s="2055"/>
      <c r="H19" s="2055"/>
      <c r="I19" s="2055"/>
      <c r="J19" s="2055"/>
      <c r="K19" s="2055"/>
      <c r="L19" s="2055"/>
      <c r="M19" s="2055"/>
      <c r="N19" s="2055"/>
      <c r="O19" s="2055"/>
      <c r="P19" s="2055"/>
      <c r="Q19" s="2170"/>
      <c r="R19" s="2"/>
    </row>
    <row r="20" spans="1:18" ht="15.75" customHeight="1">
      <c r="A20" s="1388" t="s">
        <v>95</v>
      </c>
      <c r="B20" s="1366" t="s">
        <v>96</v>
      </c>
      <c r="C20" s="1366"/>
      <c r="D20" s="1366"/>
      <c r="E20" s="1245" t="s">
        <v>97</v>
      </c>
      <c r="F20" s="1246"/>
      <c r="G20" s="1246"/>
      <c r="H20" s="1246"/>
      <c r="I20" s="1246"/>
      <c r="J20" s="1246"/>
      <c r="K20" s="1246"/>
      <c r="L20" s="1246"/>
      <c r="M20" s="1246"/>
      <c r="N20" s="1246"/>
      <c r="O20" s="1246"/>
      <c r="P20" s="1246"/>
      <c r="Q20" s="1247"/>
      <c r="R20" s="81"/>
    </row>
    <row r="21" spans="1:18" ht="15.75" customHeight="1">
      <c r="A21" s="1389"/>
      <c r="B21" s="1368"/>
      <c r="C21" s="1368"/>
      <c r="D21" s="1368"/>
      <c r="E21" s="1229" t="s">
        <v>98</v>
      </c>
      <c r="F21" s="1227"/>
      <c r="G21" s="1227"/>
      <c r="H21" s="1227"/>
      <c r="I21" s="1227"/>
      <c r="J21" s="1227"/>
      <c r="K21" s="1227"/>
      <c r="L21" s="1227"/>
      <c r="M21" s="1227"/>
      <c r="N21" s="1227"/>
      <c r="O21" s="1227"/>
      <c r="P21" s="1227"/>
      <c r="Q21" s="1426"/>
      <c r="R21" s="81"/>
    </row>
    <row r="22" spans="1:18" ht="15.75" customHeight="1">
      <c r="A22" s="1389"/>
      <c r="B22" s="3" t="s">
        <v>99</v>
      </c>
      <c r="Q22" s="118"/>
    </row>
    <row r="23" spans="1:18" ht="15.75" customHeight="1">
      <c r="A23" s="1389"/>
      <c r="B23" s="1210"/>
      <c r="C23" s="1211"/>
      <c r="D23" s="1211"/>
      <c r="E23" s="1211"/>
      <c r="F23" s="1211"/>
      <c r="G23" s="1211"/>
      <c r="H23" s="1211"/>
      <c r="I23" s="1211"/>
      <c r="J23" s="1211"/>
      <c r="K23" s="1211"/>
      <c r="L23" s="1211"/>
      <c r="M23" s="1211"/>
      <c r="N23" s="1211"/>
      <c r="O23" s="1211"/>
      <c r="P23" s="1211"/>
      <c r="Q23" s="1212"/>
      <c r="R23" s="196"/>
    </row>
    <row r="24" spans="1:18" ht="15.75" customHeight="1">
      <c r="A24" s="1389"/>
      <c r="B24" s="1210"/>
      <c r="C24" s="1211"/>
      <c r="D24" s="1211"/>
      <c r="E24" s="1211"/>
      <c r="F24" s="1211"/>
      <c r="G24" s="1211"/>
      <c r="H24" s="1211"/>
      <c r="I24" s="1211"/>
      <c r="J24" s="1211"/>
      <c r="K24" s="1211"/>
      <c r="L24" s="1211"/>
      <c r="M24" s="1211"/>
      <c r="N24" s="1211"/>
      <c r="O24" s="1211"/>
      <c r="P24" s="1211"/>
      <c r="Q24" s="1212"/>
      <c r="R24" s="196"/>
    </row>
    <row r="25" spans="1:18" ht="15.75" customHeight="1">
      <c r="A25" s="1389"/>
      <c r="B25" s="1210"/>
      <c r="C25" s="1211"/>
      <c r="D25" s="1211"/>
      <c r="E25" s="1211"/>
      <c r="F25" s="1211"/>
      <c r="G25" s="1211"/>
      <c r="H25" s="1211"/>
      <c r="I25" s="1211"/>
      <c r="J25" s="1211"/>
      <c r="K25" s="1211"/>
      <c r="L25" s="1211"/>
      <c r="M25" s="1211"/>
      <c r="N25" s="1211"/>
      <c r="O25" s="1211"/>
      <c r="P25" s="1211"/>
      <c r="Q25" s="1212"/>
      <c r="R25" s="196"/>
    </row>
    <row r="26" spans="1:18" ht="15.75" customHeight="1">
      <c r="A26" s="1389"/>
      <c r="B26" s="1210"/>
      <c r="C26" s="1211"/>
      <c r="D26" s="1211"/>
      <c r="E26" s="1211"/>
      <c r="F26" s="1211"/>
      <c r="G26" s="1211"/>
      <c r="H26" s="1211"/>
      <c r="I26" s="1211"/>
      <c r="J26" s="1211"/>
      <c r="K26" s="1211"/>
      <c r="L26" s="1211"/>
      <c r="M26" s="1211"/>
      <c r="N26" s="1211"/>
      <c r="O26" s="1211"/>
      <c r="P26" s="1211"/>
      <c r="Q26" s="1212"/>
      <c r="R26" s="196"/>
    </row>
    <row r="27" spans="1:18" ht="15.75" customHeight="1">
      <c r="A27" s="1389"/>
      <c r="B27" s="1210"/>
      <c r="C27" s="1211"/>
      <c r="D27" s="1211"/>
      <c r="E27" s="1211"/>
      <c r="F27" s="1211"/>
      <c r="G27" s="1211"/>
      <c r="H27" s="1211"/>
      <c r="I27" s="1211"/>
      <c r="J27" s="1211"/>
      <c r="K27" s="1211"/>
      <c r="L27" s="1211"/>
      <c r="M27" s="1211"/>
      <c r="N27" s="1211"/>
      <c r="O27" s="1211"/>
      <c r="P27" s="1211"/>
      <c r="Q27" s="1212"/>
      <c r="R27" s="196"/>
    </row>
    <row r="28" spans="1:18" ht="15.75" customHeight="1">
      <c r="A28" s="1389"/>
      <c r="B28" s="1210"/>
      <c r="C28" s="1211"/>
      <c r="D28" s="1211"/>
      <c r="E28" s="1211"/>
      <c r="F28" s="1211"/>
      <c r="G28" s="1211"/>
      <c r="H28" s="1211"/>
      <c r="I28" s="1211"/>
      <c r="J28" s="1211"/>
      <c r="K28" s="1211"/>
      <c r="L28" s="1211"/>
      <c r="M28" s="1211"/>
      <c r="N28" s="1211"/>
      <c r="O28" s="1211"/>
      <c r="P28" s="1211"/>
      <c r="Q28" s="1212"/>
      <c r="R28" s="196"/>
    </row>
    <row r="29" spans="1:18" ht="15.75" customHeight="1">
      <c r="A29" s="1389"/>
      <c r="B29" s="1210"/>
      <c r="C29" s="1211"/>
      <c r="D29" s="1211"/>
      <c r="E29" s="1211"/>
      <c r="F29" s="1211"/>
      <c r="G29" s="1211"/>
      <c r="H29" s="1211"/>
      <c r="I29" s="1211"/>
      <c r="J29" s="1211"/>
      <c r="K29" s="1211"/>
      <c r="L29" s="1211"/>
      <c r="M29" s="1211"/>
      <c r="N29" s="1211"/>
      <c r="O29" s="1211"/>
      <c r="P29" s="1211"/>
      <c r="Q29" s="1212"/>
      <c r="R29" s="196"/>
    </row>
    <row r="30" spans="1:18" ht="15.75" customHeight="1">
      <c r="A30" s="1389"/>
      <c r="B30" s="1210"/>
      <c r="C30" s="1211"/>
      <c r="D30" s="1211"/>
      <c r="E30" s="1211"/>
      <c r="F30" s="1211"/>
      <c r="G30" s="1211"/>
      <c r="H30" s="1211"/>
      <c r="I30" s="1211"/>
      <c r="J30" s="1211"/>
      <c r="K30" s="1211"/>
      <c r="L30" s="1211"/>
      <c r="M30" s="1211"/>
      <c r="N30" s="1211"/>
      <c r="O30" s="1211"/>
      <c r="P30" s="1211"/>
      <c r="Q30" s="1212"/>
      <c r="R30" s="196"/>
    </row>
    <row r="31" spans="1:18" ht="15.75" customHeight="1">
      <c r="A31" s="1389"/>
      <c r="B31" s="1210"/>
      <c r="C31" s="1211"/>
      <c r="D31" s="1211"/>
      <c r="E31" s="1211"/>
      <c r="F31" s="1211"/>
      <c r="G31" s="1211"/>
      <c r="H31" s="1211"/>
      <c r="I31" s="1211"/>
      <c r="J31" s="1211"/>
      <c r="K31" s="1211"/>
      <c r="L31" s="1211"/>
      <c r="M31" s="1211"/>
      <c r="N31" s="1211"/>
      <c r="O31" s="1211"/>
      <c r="P31" s="1211"/>
      <c r="Q31" s="1212"/>
      <c r="R31" s="196"/>
    </row>
    <row r="32" spans="1:18" ht="15.75" customHeight="1">
      <c r="A32" s="1389"/>
      <c r="B32" s="1210"/>
      <c r="C32" s="1211"/>
      <c r="D32" s="1211"/>
      <c r="E32" s="1211"/>
      <c r="F32" s="1211"/>
      <c r="G32" s="1211"/>
      <c r="H32" s="1211"/>
      <c r="I32" s="1211"/>
      <c r="J32" s="1211"/>
      <c r="K32" s="1211"/>
      <c r="L32" s="1211"/>
      <c r="M32" s="1211"/>
      <c r="N32" s="1211"/>
      <c r="O32" s="1211"/>
      <c r="P32" s="1211"/>
      <c r="Q32" s="1212"/>
      <c r="R32" s="196"/>
    </row>
    <row r="33" spans="1:18" ht="15.75" customHeight="1">
      <c r="A33" s="1389"/>
      <c r="B33" s="1210"/>
      <c r="C33" s="1211"/>
      <c r="D33" s="1211"/>
      <c r="E33" s="1211"/>
      <c r="F33" s="1211"/>
      <c r="G33" s="1211"/>
      <c r="H33" s="1211"/>
      <c r="I33" s="1211"/>
      <c r="J33" s="1211"/>
      <c r="K33" s="1211"/>
      <c r="L33" s="1211"/>
      <c r="M33" s="1211"/>
      <c r="N33" s="1211"/>
      <c r="O33" s="1211"/>
      <c r="P33" s="1211"/>
      <c r="Q33" s="1212"/>
      <c r="R33" s="196"/>
    </row>
    <row r="34" spans="1:18" ht="15.75" customHeight="1">
      <c r="A34" s="1389"/>
      <c r="B34" s="1210"/>
      <c r="C34" s="1211"/>
      <c r="D34" s="1211"/>
      <c r="E34" s="1211"/>
      <c r="F34" s="1211"/>
      <c r="G34" s="1211"/>
      <c r="H34" s="1211"/>
      <c r="I34" s="1211"/>
      <c r="J34" s="1211"/>
      <c r="K34" s="1211"/>
      <c r="L34" s="1211"/>
      <c r="M34" s="1211"/>
      <c r="N34" s="1211"/>
      <c r="O34" s="1211"/>
      <c r="P34" s="1211"/>
      <c r="Q34" s="1212"/>
      <c r="R34" s="196"/>
    </row>
    <row r="35" spans="1:18" ht="15.75" customHeight="1">
      <c r="A35" s="1389"/>
      <c r="B35" s="1210"/>
      <c r="C35" s="1211"/>
      <c r="D35" s="1211"/>
      <c r="E35" s="1211"/>
      <c r="F35" s="1211"/>
      <c r="G35" s="1211"/>
      <c r="H35" s="1211"/>
      <c r="I35" s="1211"/>
      <c r="J35" s="1211"/>
      <c r="K35" s="1211"/>
      <c r="L35" s="1211"/>
      <c r="M35" s="1211"/>
      <c r="N35" s="1211"/>
      <c r="O35" s="1211"/>
      <c r="P35" s="1211"/>
      <c r="Q35" s="1212"/>
      <c r="R35" s="196"/>
    </row>
    <row r="36" spans="1:18" ht="15.75" customHeight="1">
      <c r="A36" s="1389"/>
      <c r="B36" s="1210"/>
      <c r="C36" s="1211"/>
      <c r="D36" s="1211"/>
      <c r="E36" s="1211"/>
      <c r="F36" s="1211"/>
      <c r="G36" s="1211"/>
      <c r="H36" s="1211"/>
      <c r="I36" s="1211"/>
      <c r="J36" s="1211"/>
      <c r="K36" s="1211"/>
      <c r="L36" s="1211"/>
      <c r="M36" s="1211"/>
      <c r="N36" s="1211"/>
      <c r="O36" s="1211"/>
      <c r="P36" s="1211"/>
      <c r="Q36" s="1212"/>
      <c r="R36" s="196"/>
    </row>
    <row r="37" spans="1:18" ht="15.75" customHeight="1">
      <c r="A37" s="1389"/>
      <c r="B37" s="1210"/>
      <c r="C37" s="1211"/>
      <c r="D37" s="1211"/>
      <c r="E37" s="1211"/>
      <c r="F37" s="1211"/>
      <c r="G37" s="1211"/>
      <c r="H37" s="1211"/>
      <c r="I37" s="1211"/>
      <c r="J37" s="1211"/>
      <c r="K37" s="1211"/>
      <c r="L37" s="1211"/>
      <c r="M37" s="1211"/>
      <c r="N37" s="1211"/>
      <c r="O37" s="1211"/>
      <c r="P37" s="1211"/>
      <c r="Q37" s="1212"/>
      <c r="R37" s="196"/>
    </row>
    <row r="38" spans="1:18" ht="15.75" customHeight="1">
      <c r="A38" s="1389"/>
      <c r="B38" s="1210"/>
      <c r="C38" s="1211"/>
      <c r="D38" s="1211"/>
      <c r="E38" s="1211"/>
      <c r="F38" s="1211"/>
      <c r="G38" s="1211"/>
      <c r="H38" s="1211"/>
      <c r="I38" s="1211"/>
      <c r="J38" s="1211"/>
      <c r="K38" s="1211"/>
      <c r="L38" s="1211"/>
      <c r="M38" s="1211"/>
      <c r="N38" s="1211"/>
      <c r="O38" s="1211"/>
      <c r="P38" s="1211"/>
      <c r="Q38" s="1212"/>
      <c r="R38" s="196"/>
    </row>
    <row r="39" spans="1:18" ht="15.75" customHeight="1">
      <c r="A39" s="1389"/>
      <c r="B39" s="1210"/>
      <c r="C39" s="1211"/>
      <c r="D39" s="1211"/>
      <c r="E39" s="1211"/>
      <c r="F39" s="1211"/>
      <c r="G39" s="1211"/>
      <c r="H39" s="1211"/>
      <c r="I39" s="1211"/>
      <c r="J39" s="1211"/>
      <c r="K39" s="1211"/>
      <c r="L39" s="1211"/>
      <c r="M39" s="1211"/>
      <c r="N39" s="1211"/>
      <c r="O39" s="1211"/>
      <c r="P39" s="1211"/>
      <c r="Q39" s="1212"/>
      <c r="R39" s="196"/>
    </row>
    <row r="40" spans="1:18" ht="15.75" customHeight="1">
      <c r="A40" s="1389"/>
      <c r="B40" s="1210"/>
      <c r="C40" s="1211"/>
      <c r="D40" s="1211"/>
      <c r="E40" s="1211"/>
      <c r="F40" s="1211"/>
      <c r="G40" s="1211"/>
      <c r="H40" s="1211"/>
      <c r="I40" s="1211"/>
      <c r="J40" s="1211"/>
      <c r="K40" s="1211"/>
      <c r="L40" s="1211"/>
      <c r="M40" s="1211"/>
      <c r="N40" s="1211"/>
      <c r="O40" s="1211"/>
      <c r="P40" s="1211"/>
      <c r="Q40" s="1212"/>
      <c r="R40" s="196"/>
    </row>
    <row r="41" spans="1:18" ht="15.75" customHeight="1">
      <c r="A41" s="1389"/>
      <c r="B41" s="1210"/>
      <c r="C41" s="1211"/>
      <c r="D41" s="1211"/>
      <c r="E41" s="1211"/>
      <c r="F41" s="1211"/>
      <c r="G41" s="1211"/>
      <c r="H41" s="1211"/>
      <c r="I41" s="1211"/>
      <c r="J41" s="1211"/>
      <c r="K41" s="1211"/>
      <c r="L41" s="1211"/>
      <c r="M41" s="1211"/>
      <c r="N41" s="1211"/>
      <c r="O41" s="1211"/>
      <c r="P41" s="1211"/>
      <c r="Q41" s="1212"/>
      <c r="R41" s="196"/>
    </row>
    <row r="42" spans="1:18" ht="15.75" customHeight="1">
      <c r="A42" s="1389"/>
      <c r="B42" s="1210"/>
      <c r="C42" s="1211"/>
      <c r="D42" s="1211"/>
      <c r="E42" s="1211"/>
      <c r="F42" s="1211"/>
      <c r="G42" s="1211"/>
      <c r="H42" s="1211"/>
      <c r="I42" s="1211"/>
      <c r="J42" s="1211"/>
      <c r="K42" s="1211"/>
      <c r="L42" s="1211"/>
      <c r="M42" s="1211"/>
      <c r="N42" s="1211"/>
      <c r="O42" s="1211"/>
      <c r="P42" s="1211"/>
      <c r="Q42" s="1212"/>
      <c r="R42" s="196"/>
    </row>
    <row r="43" spans="1:18" ht="15.75" customHeight="1">
      <c r="A43" s="1389"/>
      <c r="B43" s="1210"/>
      <c r="C43" s="1211"/>
      <c r="D43" s="1211"/>
      <c r="E43" s="1211"/>
      <c r="F43" s="1211"/>
      <c r="G43" s="1211"/>
      <c r="H43" s="1211"/>
      <c r="I43" s="1211"/>
      <c r="J43" s="1211"/>
      <c r="K43" s="1211"/>
      <c r="L43" s="1211"/>
      <c r="M43" s="1211"/>
      <c r="N43" s="1211"/>
      <c r="O43" s="1211"/>
      <c r="P43" s="1211"/>
      <c r="Q43" s="1212"/>
      <c r="R43" s="196"/>
    </row>
    <row r="44" spans="1:18" ht="15.75" customHeight="1">
      <c r="A44" s="1389"/>
      <c r="B44" s="1210"/>
      <c r="C44" s="1211"/>
      <c r="D44" s="1211"/>
      <c r="E44" s="1211"/>
      <c r="F44" s="1211"/>
      <c r="G44" s="1211"/>
      <c r="H44" s="1211"/>
      <c r="I44" s="1211"/>
      <c r="J44" s="1211"/>
      <c r="K44" s="1211"/>
      <c r="L44" s="1211"/>
      <c r="M44" s="1211"/>
      <c r="N44" s="1211"/>
      <c r="O44" s="1211"/>
      <c r="P44" s="1211"/>
      <c r="Q44" s="1212"/>
      <c r="R44" s="196"/>
    </row>
    <row r="45" spans="1:18" ht="15.75" customHeight="1">
      <c r="A45" s="1389"/>
      <c r="B45" s="1210"/>
      <c r="C45" s="1211"/>
      <c r="D45" s="1211"/>
      <c r="E45" s="1211"/>
      <c r="F45" s="1211"/>
      <c r="G45" s="1211"/>
      <c r="H45" s="1211"/>
      <c r="I45" s="1211"/>
      <c r="J45" s="1211"/>
      <c r="K45" s="1211"/>
      <c r="L45" s="1211"/>
      <c r="M45" s="1211"/>
      <c r="N45" s="1211"/>
      <c r="O45" s="1211"/>
      <c r="P45" s="1211"/>
      <c r="Q45" s="1212"/>
      <c r="R45" s="196"/>
    </row>
    <row r="46" spans="1:18" ht="15.75" customHeight="1">
      <c r="A46" s="1389"/>
      <c r="B46" s="1213"/>
      <c r="C46" s="1214"/>
      <c r="D46" s="1214"/>
      <c r="E46" s="1214"/>
      <c r="F46" s="1214"/>
      <c r="G46" s="1214"/>
      <c r="H46" s="1214"/>
      <c r="I46" s="1214"/>
      <c r="J46" s="1214"/>
      <c r="K46" s="1214"/>
      <c r="L46" s="1214"/>
      <c r="M46" s="1214"/>
      <c r="N46" s="1214"/>
      <c r="O46" s="1214"/>
      <c r="P46" s="1214"/>
      <c r="Q46" s="1215"/>
      <c r="R46" s="196"/>
    </row>
    <row r="47" spans="1:18" ht="15.75" customHeight="1">
      <c r="A47" s="1389"/>
      <c r="B47" s="2214" t="s">
        <v>100</v>
      </c>
      <c r="C47" s="2214"/>
      <c r="D47" s="2214"/>
      <c r="E47" s="2214"/>
      <c r="F47" s="2215"/>
      <c r="G47" s="113" t="s">
        <v>97</v>
      </c>
      <c r="H47" s="113"/>
      <c r="I47" s="113"/>
      <c r="J47" s="113"/>
      <c r="K47" s="113"/>
      <c r="L47" s="113"/>
      <c r="M47" s="113"/>
      <c r="N47" s="113"/>
      <c r="O47" s="113"/>
      <c r="P47" s="113"/>
      <c r="Q47" s="114"/>
    </row>
    <row r="48" spans="1:18" ht="15.75" customHeight="1">
      <c r="A48" s="1389"/>
      <c r="B48" s="2216"/>
      <c r="C48" s="2216"/>
      <c r="D48" s="2216"/>
      <c r="E48" s="2216"/>
      <c r="F48" s="2217"/>
      <c r="G48" s="2220" t="s">
        <v>225</v>
      </c>
      <c r="H48" s="2006"/>
      <c r="I48" s="2006"/>
      <c r="J48" s="2006"/>
      <c r="K48" s="2006"/>
      <c r="L48" s="2006"/>
      <c r="M48" s="2006"/>
      <c r="N48" s="2006"/>
      <c r="O48" s="2006"/>
      <c r="P48" s="2006"/>
      <c r="Q48" s="2221"/>
      <c r="R48" s="2"/>
    </row>
    <row r="49" spans="1:18" ht="15.75" customHeight="1">
      <c r="A49" s="1390"/>
      <c r="B49" s="2218"/>
      <c r="C49" s="2218"/>
      <c r="D49" s="2218"/>
      <c r="E49" s="2218"/>
      <c r="F49" s="2219"/>
      <c r="G49" s="2222" t="s">
        <v>101</v>
      </c>
      <c r="H49" s="2223"/>
      <c r="I49" s="2223"/>
      <c r="J49" s="2223"/>
      <c r="K49" s="2223"/>
      <c r="L49" s="2223"/>
      <c r="M49" s="2223"/>
      <c r="N49" s="2223"/>
      <c r="O49" s="2223"/>
      <c r="P49" s="2223"/>
      <c r="Q49" s="2224"/>
      <c r="R49" s="2"/>
    </row>
    <row r="50" spans="1:18" ht="15.75" customHeight="1"/>
    <row r="51" spans="1:18" ht="15.75" customHeight="1"/>
    <row r="52" spans="1:18" ht="15.75" customHeight="1">
      <c r="I52" s="81"/>
    </row>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sheetData>
  <mergeCells count="19">
    <mergeCell ref="B20:D21"/>
    <mergeCell ref="E21:Q21"/>
    <mergeCell ref="E20:Q20"/>
    <mergeCell ref="A20:A49"/>
    <mergeCell ref="B47:F49"/>
    <mergeCell ref="B23:Q46"/>
    <mergeCell ref="G48:Q48"/>
    <mergeCell ref="G49:Q49"/>
    <mergeCell ref="A1:F1"/>
    <mergeCell ref="A18:D19"/>
    <mergeCell ref="E17:Q17"/>
    <mergeCell ref="A2:Q2"/>
    <mergeCell ref="A4:Q4"/>
    <mergeCell ref="A16:Q16"/>
    <mergeCell ref="A17:D17"/>
    <mergeCell ref="A7:E7"/>
    <mergeCell ref="K9:P10"/>
    <mergeCell ref="E18:Q19"/>
    <mergeCell ref="A12:Q13"/>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73</vt:i4>
      </vt:variant>
      <vt:variant>
        <vt:lpstr>名前付き一覧</vt:lpstr>
      </vt:variant>
      <vt:variant>
        <vt:i4>102</vt:i4>
      </vt:variant>
    </vt:vector>
  </HeadingPairs>
  <TitlesOfParts>
    <vt:vector size="175" baseType="lpstr">
      <vt:lpstr>発注者入力シート</vt:lpstr>
      <vt:lpstr>企業入力シート</vt:lpstr>
      <vt:lpstr>ファイル使用上の注意事項</vt:lpstr>
      <vt:lpstr>発注者設定内容確認シート</vt:lpstr>
      <vt:lpstr>発注者審査作業用シート (技術提案)</vt:lpstr>
      <vt:lpstr>発注者審査作業用シート（提案以外）</vt:lpstr>
      <vt:lpstr>技術提案①</vt:lpstr>
      <vt:lpstr>技術提案②</vt:lpstr>
      <vt:lpstr>技術提案③</vt:lpstr>
      <vt:lpstr>技術提案④</vt:lpstr>
      <vt:lpstr>技術提案⑤</vt:lpstr>
      <vt:lpstr>技術提案ｂ①</vt:lpstr>
      <vt:lpstr>技術提案ｂ②</vt:lpstr>
      <vt:lpstr>表紙</vt:lpstr>
      <vt:lpstr>企業成績評定点 (JV3年用)</vt:lpstr>
      <vt:lpstr>評定点一覧(第1G用_Ｒ５年度3年用)</vt:lpstr>
      <vt:lpstr>評定点一覧(第1G用_Ｒ６年度3年用)</vt:lpstr>
      <vt:lpstr>評定点一覧(第1G用_R７年度3年用)</vt:lpstr>
      <vt:lpstr>評定点一覧(第2G用_Ｒ５年度3年用)</vt:lpstr>
      <vt:lpstr>評定点一覧(第2G用_R６年度3年用)</vt:lpstr>
      <vt:lpstr>評定点一覧(第2G用_R７年度3年用)</vt:lpstr>
      <vt:lpstr>企業成績評定点 (JV5年用) </vt:lpstr>
      <vt:lpstr>評定点一覧(5年用第1G用) </vt:lpstr>
      <vt:lpstr>評定点一覧(5年用第2G用)</vt:lpstr>
      <vt:lpstr>同種工事施工実績</vt:lpstr>
      <vt:lpstr>優良工事表彰</vt:lpstr>
      <vt:lpstr>優良工事表彰 (JV) </vt:lpstr>
      <vt:lpstr>技術者継続学習</vt:lpstr>
      <vt:lpstr>技術者資格</vt:lpstr>
      <vt:lpstr>同種工事施工経験</vt:lpstr>
      <vt:lpstr>優秀技術者表彰</vt:lpstr>
      <vt:lpstr>技術者成績評定点 (第1G用) </vt:lpstr>
      <vt:lpstr>技術者評定点一覧表 (JV第1G用)</vt:lpstr>
      <vt:lpstr>技術者成績評定点 (第2Ｇ用)</vt:lpstr>
      <vt:lpstr>技術者評定点一覧表 (JV第2G用)</vt:lpstr>
      <vt:lpstr>防災協定</vt:lpstr>
      <vt:lpstr>BCP&amp;防災協定</vt:lpstr>
      <vt:lpstr>BCP&amp;防災協定 (JV用)</vt:lpstr>
      <vt:lpstr>家畜伝染防疫協定</vt:lpstr>
      <vt:lpstr>BCP&amp;家畜伝染病防疫協定</vt:lpstr>
      <vt:lpstr>BCP&amp;家畜伝染病防疫協定 (JV用)</vt:lpstr>
      <vt:lpstr>ボランティア</vt:lpstr>
      <vt:lpstr>ボランティア (JV)</vt:lpstr>
      <vt:lpstr>維持管理業務</vt:lpstr>
      <vt:lpstr>維持管理業務 (JV)</vt:lpstr>
      <vt:lpstr>除雪業務</vt:lpstr>
      <vt:lpstr>除雪業務 (JV)</vt:lpstr>
      <vt:lpstr>障がい者雇用（第1G用）</vt:lpstr>
      <vt:lpstr>障がい者雇用（第2G用）</vt:lpstr>
      <vt:lpstr>育児・介護休業 (JV) </vt:lpstr>
      <vt:lpstr>育児介護チェック表（第1G用）</vt:lpstr>
      <vt:lpstr>育児介護チェック表（第2G用）</vt:lpstr>
      <vt:lpstr>登録基幹技能者</vt:lpstr>
      <vt:lpstr>若手・中堅技術者の配置</vt:lpstr>
      <vt:lpstr>若手技術者・従業員新規雇用（JV)</vt:lpstr>
      <vt:lpstr>建設機械の保有状況</vt:lpstr>
      <vt:lpstr>消防団</vt:lpstr>
      <vt:lpstr>建設キャリアアップシステム(CCUS)</vt:lpstr>
      <vt:lpstr>ＩＣＴ施工実績</vt:lpstr>
      <vt:lpstr>【水産】海上援助活動</vt:lpstr>
      <vt:lpstr>近隣施工実績</vt:lpstr>
      <vt:lpstr>会社所在地</vt:lpstr>
      <vt:lpstr>【鋼橋上部】工場会社所在地</vt:lpstr>
      <vt:lpstr>サポート拠点</vt:lpstr>
      <vt:lpstr>質問書</vt:lpstr>
      <vt:lpstr>回答書</vt:lpstr>
      <vt:lpstr>採否通知</vt:lpstr>
      <vt:lpstr>不採用説明要求書</vt:lpstr>
      <vt:lpstr>不採用理由回答書</vt:lpstr>
      <vt:lpstr>評価内容説明要求</vt:lpstr>
      <vt:lpstr>評価内容回答</vt:lpstr>
      <vt:lpstr>改善要請</vt:lpstr>
      <vt:lpstr>改善提案</vt:lpstr>
      <vt:lpstr>【企業】評価項目</vt:lpstr>
      <vt:lpstr>【技術者】評価項目</vt:lpstr>
      <vt:lpstr>【地域貢献】評価項目</vt:lpstr>
      <vt:lpstr>【地理的条件】評価項目</vt:lpstr>
      <vt:lpstr>【鋼橋上部】工場会社所在地!Print_Area</vt:lpstr>
      <vt:lpstr>【水産】海上援助活動!Print_Area</vt:lpstr>
      <vt:lpstr>'BCP&amp;家畜伝染病防疫協定'!Print_Area</vt:lpstr>
      <vt:lpstr>'BCP&amp;家畜伝染病防疫協定 (JV用)'!Print_Area</vt:lpstr>
      <vt:lpstr>'BCP&amp;防災協定'!Print_Area</vt:lpstr>
      <vt:lpstr>'BCP&amp;防災協定 (JV用)'!Print_Area</vt:lpstr>
      <vt:lpstr>ＩＣＴ施工実績!Print_Area</vt:lpstr>
      <vt:lpstr>サポート拠点!Print_Area</vt:lpstr>
      <vt:lpstr>ボランティア!Print_Area</vt:lpstr>
      <vt:lpstr>'ボランティア (JV)'!Print_Area</vt:lpstr>
      <vt:lpstr>維持管理業務!Print_Area</vt:lpstr>
      <vt:lpstr>'維持管理業務 (JV)'!Print_Area</vt:lpstr>
      <vt:lpstr>'育児・介護休業 (JV) '!Print_Area</vt:lpstr>
      <vt:lpstr>'育児介護チェック表（第1G用）'!Print_Area</vt:lpstr>
      <vt:lpstr>'育児介護チェック表（第2G用）'!Print_Area</vt:lpstr>
      <vt:lpstr>家畜伝染防疫協定!Print_Area</vt:lpstr>
      <vt:lpstr>会社所在地!Print_Area</vt:lpstr>
      <vt:lpstr>回答書!Print_Area</vt:lpstr>
      <vt:lpstr>改善提案!Print_Area</vt:lpstr>
      <vt:lpstr>改善要請!Print_Area</vt:lpstr>
      <vt:lpstr>'企業成績評定点 (JV3年用)'!Print_Area</vt:lpstr>
      <vt:lpstr>'企業成績評定点 (JV5年用) '!Print_Area</vt:lpstr>
      <vt:lpstr>企業入力シート!Print_Area</vt:lpstr>
      <vt:lpstr>技術者継続学習!Print_Area</vt:lpstr>
      <vt:lpstr>技術者資格!Print_Area</vt:lpstr>
      <vt:lpstr>'技術者成績評定点 (第1G用) '!Print_Area</vt:lpstr>
      <vt:lpstr>'技術者成績評定点 (第2Ｇ用)'!Print_Area</vt:lpstr>
      <vt:lpstr>'技術者評定点一覧表 (JV第1G用)'!Print_Area</vt:lpstr>
      <vt:lpstr>'技術者評定点一覧表 (JV第2G用)'!Print_Area</vt:lpstr>
      <vt:lpstr>技術提案①!Print_Area</vt:lpstr>
      <vt:lpstr>技術提案②!Print_Area</vt:lpstr>
      <vt:lpstr>技術提案③!Print_Area</vt:lpstr>
      <vt:lpstr>技術提案④!Print_Area</vt:lpstr>
      <vt:lpstr>技術提案⑤!Print_Area</vt:lpstr>
      <vt:lpstr>技術提案ｂ①!Print_Area</vt:lpstr>
      <vt:lpstr>技術提案ｂ②!Print_Area</vt:lpstr>
      <vt:lpstr>近隣施工実績!Print_Area</vt:lpstr>
      <vt:lpstr>'建設キャリアアップシステム(CCUS)'!Print_Area</vt:lpstr>
      <vt:lpstr>建設機械の保有状況!Print_Area</vt:lpstr>
      <vt:lpstr>採否通知!Print_Area</vt:lpstr>
      <vt:lpstr>質問書!Print_Area</vt:lpstr>
      <vt:lpstr>若手・中堅技術者の配置!Print_Area</vt:lpstr>
      <vt:lpstr>'若手技術者・従業員新規雇用（JV)'!Print_Area</vt:lpstr>
      <vt:lpstr>除雪業務!Print_Area</vt:lpstr>
      <vt:lpstr>'除雪業務 (JV)'!Print_Area</vt:lpstr>
      <vt:lpstr>消防団!Print_Area</vt:lpstr>
      <vt:lpstr>'障がい者雇用（第1G用）'!Print_Area</vt:lpstr>
      <vt:lpstr>'障がい者雇用（第2G用）'!Print_Area</vt:lpstr>
      <vt:lpstr>登録基幹技能者!Print_Area</vt:lpstr>
      <vt:lpstr>同種工事施工経験!Print_Area</vt:lpstr>
      <vt:lpstr>同種工事施工実績!Print_Area</vt:lpstr>
      <vt:lpstr>発注者入力シート!Print_Area</vt:lpstr>
      <vt:lpstr>表紙!Print_Area</vt:lpstr>
      <vt:lpstr>評価内容回答!Print_Area</vt:lpstr>
      <vt:lpstr>評価内容説明要求!Print_Area</vt:lpstr>
      <vt:lpstr>'評定点一覧(5年用第1G用) '!Print_Area</vt:lpstr>
      <vt:lpstr>'評定点一覧(5年用第2G用)'!Print_Area</vt:lpstr>
      <vt:lpstr>'評定点一覧(第1G用_Ｒ５年度3年用)'!Print_Area</vt:lpstr>
      <vt:lpstr>'評定点一覧(第1G用_Ｒ６年度3年用)'!Print_Area</vt:lpstr>
      <vt:lpstr>'評定点一覧(第1G用_R７年度3年用)'!Print_Area</vt:lpstr>
      <vt:lpstr>'評定点一覧(第2G用_Ｒ５年度3年用)'!Print_Area</vt:lpstr>
      <vt:lpstr>'評定点一覧(第2G用_R６年度3年用)'!Print_Area</vt:lpstr>
      <vt:lpstr>'評定点一覧(第2G用_R７年度3年用)'!Print_Area</vt:lpstr>
      <vt:lpstr>不採用説明要求書!Print_Area</vt:lpstr>
      <vt:lpstr>不採用理由回答書!Print_Area</vt:lpstr>
      <vt:lpstr>防災協定!Print_Area</vt:lpstr>
      <vt:lpstr>優秀技術者表彰!Print_Area</vt:lpstr>
      <vt:lpstr>優良工事表彰!Print_Area</vt:lpstr>
      <vt:lpstr>'優良工事表彰 (JV) '!Print_Area</vt:lpstr>
      <vt:lpstr>技術提案①!Print_Titles</vt:lpstr>
      <vt:lpstr>技術提案②!Print_Titles</vt:lpstr>
      <vt:lpstr>技術提案③!Print_Titles</vt:lpstr>
      <vt:lpstr>技術提案④!Print_Titles</vt:lpstr>
      <vt:lpstr>技術提案⑤!Print_Titles</vt:lpstr>
      <vt:lpstr>技術提案ｂ①!Print_Titles</vt:lpstr>
      <vt:lpstr>技術提案ｂ②!Print_Titles</vt:lpstr>
      <vt:lpstr>発注者設定内容確認シート!Print_Titles</vt:lpstr>
      <vt:lpstr>企業回答</vt:lpstr>
      <vt:lpstr>企業回答1</vt:lpstr>
      <vt:lpstr>企業回答10</vt:lpstr>
      <vt:lpstr>企業回答11</vt:lpstr>
      <vt:lpstr>企業回答12</vt:lpstr>
      <vt:lpstr>企業回答13</vt:lpstr>
      <vt:lpstr>企業回答14</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INFO003030</dc:creator>
  <cp:lastModifiedBy>島根県原　祐治</cp:lastModifiedBy>
  <cp:lastPrinted>2026-09-17T02:55:49Z</cp:lastPrinted>
  <dcterms:created xsi:type="dcterms:W3CDTF">2013-11-21T04:54:33Z</dcterms:created>
  <dcterms:modified xsi:type="dcterms:W3CDTF">2026-09-17T03:00:40Z</dcterms:modified>
</cp:coreProperties>
</file>