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1441\Desktop\関\★Ｒ８入札委員会\0915\経理提出\市道０１３９号　道路改良工事（その１）\"/>
    </mc:Choice>
  </mc:AlternateContent>
  <xr:revisionPtr revIDLastSave="0" documentId="13_ncr:1_{024DF57F-ECBE-4060-A919-793229FE4D75}" xr6:coauthVersionLast="47" xr6:coauthVersionMax="47" xr10:uidLastSave="{00000000-0000-0000-0000-000000000000}"/>
  <bookViews>
    <workbookView xWindow="-28920" yWindow="-8220" windowWidth="29040" windowHeight="164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<sst xmlns="http://schemas.openxmlformats.org/spreadsheetml/2006/main" count="891" uniqueCount="322">
  <si>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</si>
  <si>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</si>
  <si>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</si>
  <si>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</si>
  <si>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</si>
  <si>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</si>
  <si>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</si>
  <si>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</si>
  <si>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</si>
  <si>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</si>
  <si>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</si>
  <si>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</si>
  <si>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</si>
  <si>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</si>
  <si>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</si>
  <si>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</si>
  <si>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</si>
  <si>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</si>
  <si>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</si>
  <si>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</si>
  <si>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</si>
  <si>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</si>
  <si>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</si>
  <si>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</si>
  <si>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</si>
  <si>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</si>
  <si>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</si>
  <si>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</si>
  <si>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</si>
  <si>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</si>
  <si>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</si>
  <si>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</si>
  <si>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</si>
  <si>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</si>
  <si>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</si>
  <si>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</si>
  <si>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</si>
  <si>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</si>
  <si>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</si>
  <si>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</si>
  <si>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</si>
  <si>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</si>
  <si>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</si>
  <si>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</si>
  <si>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</si>
  <si>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</si>
  <si>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</si>
  <si>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</si>
  <si>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</si>
  <si>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</si>
  <si>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</si>
  <si>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</si>
  <si>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</si>
  <si>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</si>
  <si>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</si>
  <si>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</si>
  <si>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</si>
  <si>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</si>
  <si>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</si>
  <si>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</si>
  <si>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</si>
  <si>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</si>
  <si>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</si>
  <si>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</si>
  <si>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</si>
  <si>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</si>
  <si>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</si>
  <si>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</si>
  <si>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</si>
  <si>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</si>
  <si>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</si>
  <si>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</si>
  <si>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</si>
  <si>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</si>
  <si>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</si>
  <si>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</si>
  <si>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</si>
  <si>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</si>
  <si>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</si>
  <si>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</si>
  <si>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</si>
  <si>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</si>
  <si>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</si>
  <si>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</si>
  <si>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</si>
  <si>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</si>
  <si>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</si>
  <si>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</si>
  <si>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</si>
  <si>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</si>
  <si>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</si>
  <si>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</si>
  <si>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</si>
  <si>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</si>
  <si>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</si>
  <si>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</si>
  <si>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</si>
  <si>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</si>
  <si>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</si>
  <si>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</si>
  <si>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</si>
  <si>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</si>
  <si>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</si>
  <si>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</si>
  <si>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</si>
  <si>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</si>
  <si>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</si>
  <si>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</si>
  <si>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</si>
  <si>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</si>
  <si>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</si>
  <si>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</si>
  <si>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</si>
  <si>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</si>
  <si>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</si>
  <si>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</si>
  <si>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</si>
  <si>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</si>
  <si>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</si>
  <si>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</si>
  <si>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</si>
  <si>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</si>
  <si>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</si>
  <si>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</si>
  <si>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</si>
  <si>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</si>
  <si>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</si>
  <si>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</si>
  <si>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</si>
  <si>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</si>
  <si>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</si>
  <si>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</si>
  <si>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</si>
  <si>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</si>
  <si>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</si>
  <si>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</si>
  <si>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</si>
  <si>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</si>
  <si>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</si>
  <si>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</si>
  <si>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</si>
  <si>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</si>
  <si>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</si>
  <si>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</si>
  <si>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</si>
  <si>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</si>
  <si>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</si>
  <si>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</si>
  <si>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</si>
  <si>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</si>
  <si>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</si>
  <si>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</si>
  <si>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</si>
  <si>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</si>
  <si>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</si>
  <si>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</si>
  <si>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</si>
  <si>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</si>
  <si>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</si>
  <si>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</si>
  <si>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</si>
  <si>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</si>
  <si>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</si>
  <si>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</si>
  <si>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</si>
  <si>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</si>
  <si>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</si>
  <si>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</si>
  <si>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</si>
  <si>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</si>
  <si>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</si>
  <si>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</si>
  <si>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</si>
  <si>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</si>
  <si>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</si>
  <si>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</si>
  <si>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</si>
  <si>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</si>
  <si>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</si>
  <si>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</si>
  <si>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</si>
  <si>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</si>
  <si>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</si>
  <si>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</si>
  <si>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</si>
  <si>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</si>
  <si>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</si>
  <si>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</si>
  <si>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</si>
  <si>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</si>
  <si>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</si>
  <si>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</si>
  <si>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</si>
  <si>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</si>
  <si>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</si>
  <si>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</si>
  <si>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</si>
  <si>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</si>
  <si>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</si>
  <si>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</si>
  <si>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</si>
  <si>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</si>
  <si>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</si>
  <si>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</si>
  <si>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</si>
  <si>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</si>
  <si>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</si>
  <si>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</si>
  <si>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</si>
  <si>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</si>
  <si>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</si>
  <si>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</si>
  <si>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</si>
  <si>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</si>
  <si>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</si>
  <si>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</si>
  <si>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</si>
  <si>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</si>
  <si>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</si>
  <si>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</si>
  <si>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</si>
  <si>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</si>
  <si>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</si>
  <si>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</si>
  <si>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</si>
  <si>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</si>
  <si>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</si>
  <si>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</si>
  <si>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</si>
  <si>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</si>
  <si>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</si>
  <si>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</si>
  <si>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</si>
  <si>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</si>
  <si>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</si>
  <si>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</si>
  <si>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</si>
  <si>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</si>
  <si>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</si>
  <si>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</si>
  <si>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</si>
  <si>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</si>
  <si>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</si>
  <si>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</si>
  <si>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</si>
  <si>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</si>
  <si>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</si>
  <si>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</si>
  <si>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</si>
  <si>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</si>
  <si>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</si>
  <si>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</si>
  <si>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</si>
  <si>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</si>
  <si>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</si>
  <si>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</si>
  <si>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</si>
  <si>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</si>
  <si>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</si>
  <si>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</si>
  <si>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</si>
  <si>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</si>
  <si>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</si>
  <si>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</si>
  <si>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</si>
  <si>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</si>
  <si>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</si>
  <si>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</si>
  <si>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</si>
  <si>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</si>
  <si>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</si>
  <si>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</si>
  <si>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</si>
  <si>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</si>
  <si>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</si>
  <si>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</si>
  <si>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</si>
  <si>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</si>
  <si>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</si>
  <si>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</si>
  <si>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</si>
  <si>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</si>
  <si>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</si>
  <si>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</si>
  <si>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</si>
  <si>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</si>
  <si>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</si>
  <si>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</si>
  <si>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</si>
  <si>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</si>
  <si>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</si>
  <si>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</si>
  <si>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</si>
  <si>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</si>
  <si>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</si>
  <si>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</si>
  <si>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</si>
  <si>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</si>
  <si>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</si>
  <si>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</si>
  <si>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</si>
  <si>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</si>
  <si>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</si>
  <si>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</si>
  <si>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</si>
  <si>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</si>
  <si>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</si>
  <si>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</si>
  <si>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</si>
  <si>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</si>
  <si>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</si>
  <si>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</si>
  <si>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</si>
  <si>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</si>
  <si>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茨城県常陸太田工事事務所長　　殿</t>
    <rPh sb="0" eb="3">
      <t>イバラキケン</t>
    </rPh>
    <rPh sb="3" eb="7">
      <t>ヒタチオオタ</t>
    </rPh>
    <rPh sb="7" eb="9">
      <t>コウジ</t>
    </rPh>
    <rPh sb="9" eb="11">
      <t>ジム</t>
    </rPh>
    <rPh sb="11" eb="12">
      <t>ショ</t>
    </rPh>
    <rPh sb="12" eb="13">
      <t>チョウ</t>
    </rPh>
    <rPh sb="15" eb="16">
      <t>トノ</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</si>
  <si>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</si>
  <si>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</si>
  <si>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</si>
  <si>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常陸太田工事事務所管内に本店有り</t>
    <rPh sb="0" eb="6">
      <t>ヒタチオオタコウジ</t>
    </rPh>
    <rPh sb="6" eb="9">
      <t>ジムショ</t>
    </rPh>
    <rPh sb="9" eb="11">
      <t>カンナイ</t>
    </rPh>
    <rPh sb="12" eb="14">
      <t>ホンテン</t>
    </rPh>
    <rPh sb="14" eb="15">
      <t>ア</t>
    </rPh>
    <phoneticPr fontId="1"/>
  </si>
  <si>
    <t>特別簡易型(Ⅱ) ・県内型　⑤地域内拠点あり・登録基幹技能者あり・ＩＣＴ施工技術の活用なし</t>
  </si>
  <si>
    <t>０８県単支援道改第08-03-993-0-002号
道路改良工事（その１）</t>
    <rPh sb="2" eb="3">
      <t>ケン</t>
    </rPh>
    <rPh sb="3" eb="4">
      <t>タン</t>
    </rPh>
    <rPh sb="4" eb="6">
      <t>シエン</t>
    </rPh>
    <rPh sb="6" eb="7">
      <t>ドウ</t>
    </rPh>
    <rPh sb="7" eb="8">
      <t>カイ</t>
    </rPh>
    <rPh sb="8" eb="9">
      <t>ダイ</t>
    </rPh>
    <rPh sb="24" eb="25">
      <t>ゴウ</t>
    </rPh>
    <rPh sb="26" eb="28">
      <t>ドウロ</t>
    </rPh>
    <rPh sb="28" eb="30">
      <t>カイリョウ</t>
    </rPh>
    <rPh sb="30" eb="32">
      <t>コウジ</t>
    </rPh>
    <phoneticPr fontId="1"/>
  </si>
  <si>
    <t>市道０１３９号線　常陸太田市亀作町</t>
    <rPh sb="0" eb="2">
      <t>シドウ</t>
    </rPh>
    <rPh sb="6" eb="8">
      <t>ゴウセン</t>
    </rPh>
    <rPh sb="9" eb="11">
      <t>ヒタチ</t>
    </rPh>
    <rPh sb="11" eb="13">
      <t>オオタ</t>
    </rPh>
    <rPh sb="13" eb="14">
      <t>シ</t>
    </rPh>
    <rPh sb="14" eb="17">
      <t>カメザクチョウ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</si>
</sst>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5">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7" borderId="20" xfId="1" applyFont="1" applyFill="1" applyBorder="1" applyAlignment="1" applyProtection="1">
      <alignment vertical="center" wrapText="1"/>
      <protection locked="0"/>
    </xf>
    <xf numFmtId="0" fontId="26" fillId="7" borderId="21" xfId="1" applyFont="1" applyFill="1" applyBorder="1" applyAlignment="1" applyProtection="1">
      <alignment vertical="center" wrapText="1"/>
      <protection locked="0"/>
    </xf>
    <xf numFmtId="0" fontId="10" fillId="0" borderId="20" xfId="2" applyFont="1" applyBorder="1" applyAlignment="1" applyProtection="1">
      <alignment horizontal="left" vertical="center" shrinkToFit="1"/>
      <protection locked="0"/>
    </xf>
    <xf numFmtId="0" fontId="10" fillId="0" borderId="21" xfId="2" applyFont="1" applyBorder="1" applyAlignment="1" applyProtection="1">
      <alignment horizontal="left" vertical="center" shrinkToFi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Normal="70" zoomScaleSheetLayoutView="100" workbookViewId="0">
      <selection activeCell="E16" sqref="E16:F16"/>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389"/>
      <c r="C1" s="169" t="s">
        <v>306</v>
      </c>
      <c r="D1" s="168"/>
      <c r="E1" s="168"/>
      <c r="F1" s="18"/>
      <c r="G1" s="390" t="s">
        <v>319</v>
      </c>
      <c r="H1" s="391"/>
      <c r="I1" s="391"/>
      <c r="J1" s="391"/>
      <c r="K1" s="391"/>
      <c r="L1" s="391"/>
      <c r="M1" s="391"/>
      <c r="N1" s="391"/>
    </row>
    <row r="2" spans="1:40" ht="18.75" customHeight="1" x14ac:dyDescent="0.15">
      <c r="B2" s="389"/>
      <c r="C2" s="392" t="s">
        <v>87</v>
      </c>
      <c r="D2" s="392"/>
      <c r="E2" s="392"/>
      <c r="F2" s="392"/>
      <c r="G2" s="392"/>
      <c r="H2" s="392"/>
      <c r="I2" s="392"/>
      <c r="J2" s="392"/>
      <c r="K2" s="392"/>
      <c r="L2" s="392"/>
      <c r="M2" s="392"/>
      <c r="N2" s="392"/>
      <c r="AA2" s="18"/>
      <c r="AB2" s="18"/>
      <c r="AC2" s="18"/>
    </row>
    <row r="3" spans="1:40" ht="14.25" customHeight="1" x14ac:dyDescent="0.15">
      <c r="B3" s="389"/>
      <c r="C3" s="393" t="s">
        <v>88</v>
      </c>
      <c r="D3" s="393"/>
      <c r="E3" s="393"/>
      <c r="F3" s="393"/>
      <c r="G3" s="393"/>
      <c r="H3" s="393"/>
      <c r="I3" s="393"/>
      <c r="J3" s="393"/>
      <c r="K3" s="393"/>
      <c r="L3" s="393"/>
      <c r="M3" s="393"/>
      <c r="N3" s="393"/>
      <c r="W3" s="19"/>
      <c r="X3" s="19"/>
      <c r="Y3" s="19"/>
      <c r="Z3" s="19"/>
      <c r="AA3" s="18"/>
      <c r="AB3" s="18"/>
      <c r="AC3" s="18"/>
    </row>
    <row r="4" spans="1:40" ht="14.25" customHeight="1" x14ac:dyDescent="0.15">
      <c r="A4" s="394"/>
      <c r="B4" s="394"/>
      <c r="C4" s="159"/>
      <c r="D4" s="159"/>
      <c r="E4" s="159"/>
      <c r="F4" s="159"/>
      <c r="G4" s="159"/>
      <c r="H4" s="160"/>
      <c r="I4" s="395" t="s">
        <v>52</v>
      </c>
      <c r="J4" s="396"/>
      <c r="K4" s="396"/>
      <c r="L4" s="396"/>
      <c r="M4" s="396"/>
      <c r="N4" s="396"/>
      <c r="O4" s="21"/>
      <c r="P4" s="19"/>
      <c r="Q4" s="19"/>
      <c r="R4" s="19"/>
      <c r="S4" s="19"/>
      <c r="T4" s="19"/>
      <c r="U4" s="19"/>
      <c r="V4" s="19"/>
      <c r="W4" s="19"/>
      <c r="X4" s="19"/>
      <c r="Y4" s="19"/>
      <c r="Z4" s="19"/>
      <c r="AA4" s="18"/>
      <c r="AB4" s="18"/>
      <c r="AC4" s="18"/>
    </row>
    <row r="5" spans="1:40" ht="14.25" customHeight="1" x14ac:dyDescent="0.15">
      <c r="A5" s="22"/>
      <c r="B5" s="22"/>
      <c r="C5" s="159"/>
      <c r="D5" s="397" t="s">
        <v>314</v>
      </c>
      <c r="E5" s="397"/>
      <c r="F5" s="397"/>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387"/>
      <c r="H6" s="387"/>
      <c r="I6" s="387"/>
      <c r="J6" s="387"/>
      <c r="K6" s="387"/>
      <c r="L6" s="387"/>
      <c r="M6" s="387"/>
      <c r="N6" s="387"/>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398"/>
      <c r="H7" s="387"/>
      <c r="I7" s="387"/>
      <c r="J7" s="387"/>
      <c r="K7" s="387"/>
      <c r="L7" s="387"/>
      <c r="M7" s="387"/>
      <c r="N7" s="387"/>
      <c r="O7" s="19"/>
      <c r="P7" s="19"/>
      <c r="Q7" s="19"/>
      <c r="R7" s="19"/>
      <c r="S7" s="19"/>
      <c r="T7" s="19"/>
      <c r="U7" s="19"/>
      <c r="V7" s="19"/>
      <c r="W7" s="19"/>
      <c r="X7" s="19"/>
      <c r="Y7" s="19"/>
      <c r="Z7" s="19"/>
      <c r="AA7" s="18"/>
      <c r="AB7" s="18"/>
      <c r="AC7" s="18"/>
    </row>
    <row r="8" spans="1:40" ht="12.75" customHeight="1" x14ac:dyDescent="0.15">
      <c r="A8" s="388"/>
      <c r="B8" s="388"/>
      <c r="C8" s="159"/>
      <c r="D8" s="159"/>
      <c r="E8" s="159"/>
      <c r="F8" s="162" t="s">
        <v>299</v>
      </c>
      <c r="G8" s="387"/>
      <c r="H8" s="387"/>
      <c r="I8" s="387"/>
      <c r="J8" s="387"/>
      <c r="K8" s="387"/>
      <c r="L8" s="387"/>
      <c r="M8" s="387"/>
      <c r="N8" s="387"/>
      <c r="O8" s="19"/>
      <c r="P8" s="19"/>
      <c r="Q8" s="19"/>
      <c r="R8" s="19"/>
      <c r="S8" s="19"/>
      <c r="T8" s="19"/>
      <c r="U8" s="19"/>
      <c r="V8" s="19"/>
      <c r="W8" s="19"/>
      <c r="X8" s="19"/>
      <c r="Y8" s="19"/>
      <c r="Z8" s="19"/>
      <c r="AA8" s="24"/>
      <c r="AB8" s="24"/>
      <c r="AC8" s="24"/>
    </row>
    <row r="9" spans="1:40" ht="12.75" customHeight="1" x14ac:dyDescent="0.15">
      <c r="A9" s="388"/>
      <c r="B9" s="388"/>
      <c r="C9" s="159"/>
      <c r="D9" s="159"/>
      <c r="E9" s="159"/>
      <c r="F9" s="162" t="s">
        <v>300</v>
      </c>
      <c r="G9" s="399" t="s">
        <v>301</v>
      </c>
      <c r="H9" s="399"/>
      <c r="I9" s="399"/>
      <c r="J9" s="399"/>
      <c r="K9" s="399"/>
      <c r="L9" s="399"/>
      <c r="M9" s="399"/>
      <c r="N9" s="399"/>
      <c r="O9" s="19"/>
      <c r="P9" s="19"/>
      <c r="Q9" s="19"/>
      <c r="R9" s="19"/>
      <c r="S9" s="19"/>
      <c r="T9" s="19"/>
      <c r="U9" s="19"/>
      <c r="V9" s="19"/>
      <c r="W9" s="19"/>
      <c r="X9" s="19"/>
      <c r="Y9" s="19"/>
      <c r="Z9" s="19"/>
      <c r="AA9" s="24"/>
      <c r="AB9" s="24"/>
      <c r="AC9" s="24"/>
    </row>
    <row r="10" spans="1:40" ht="12.75" customHeight="1" x14ac:dyDescent="0.15">
      <c r="A10" s="388"/>
      <c r="B10" s="388"/>
      <c r="C10" s="160"/>
      <c r="D10" s="160"/>
      <c r="E10" s="160"/>
      <c r="F10" s="160"/>
      <c r="G10" s="160"/>
      <c r="H10" s="159" t="s">
        <v>302</v>
      </c>
      <c r="I10" s="160"/>
      <c r="J10" s="163" t="s">
        <v>302</v>
      </c>
      <c r="K10" s="400" t="s">
        <v>303</v>
      </c>
      <c r="L10" s="400"/>
      <c r="M10" s="400"/>
      <c r="N10" s="399"/>
      <c r="O10" s="19"/>
      <c r="P10" s="19"/>
      <c r="Q10" s="19"/>
      <c r="R10" s="19"/>
      <c r="S10" s="19"/>
      <c r="T10" s="19"/>
      <c r="U10" s="19"/>
      <c r="V10" s="19"/>
      <c r="W10" s="19"/>
      <c r="X10" s="19"/>
      <c r="Y10" s="19"/>
      <c r="Z10" s="19"/>
      <c r="AA10" s="18"/>
      <c r="AB10" s="18"/>
      <c r="AC10" s="18"/>
    </row>
    <row r="11" spans="1:40" ht="12.75" customHeight="1" x14ac:dyDescent="0.15">
      <c r="A11" s="25"/>
      <c r="B11" s="25"/>
      <c r="C11" s="379" t="s">
        <v>246</v>
      </c>
      <c r="D11" s="379"/>
      <c r="E11" s="379"/>
      <c r="F11" s="379"/>
      <c r="G11" s="379"/>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6" t="s">
        <v>248</v>
      </c>
      <c r="D12" s="386"/>
      <c r="E12" s="386"/>
      <c r="F12" s="386"/>
      <c r="G12" s="386"/>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27.75" customHeight="1" x14ac:dyDescent="0.15">
      <c r="A14" s="25"/>
      <c r="B14" s="25"/>
      <c r="C14" s="381" t="s">
        <v>304</v>
      </c>
      <c r="D14" s="381"/>
      <c r="E14" s="385" t="s">
        <v>320</v>
      </c>
      <c r="F14" s="385"/>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80"/>
      <c r="B15" s="380"/>
      <c r="C15" s="381" t="s">
        <v>305</v>
      </c>
      <c r="D15" s="381"/>
      <c r="E15" s="382" t="s">
        <v>321</v>
      </c>
      <c r="F15" s="382"/>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80"/>
      <c r="B16" s="380"/>
      <c r="C16" s="383"/>
      <c r="D16" s="383"/>
      <c r="E16" s="384"/>
      <c r="F16" s="384"/>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80"/>
      <c r="B17" s="380"/>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240" t="s">
        <v>0</v>
      </c>
      <c r="D18" s="364"/>
      <c r="E18" s="229"/>
      <c r="F18" s="240" t="s">
        <v>13</v>
      </c>
      <c r="G18" s="229"/>
      <c r="H18" s="37" t="s">
        <v>2</v>
      </c>
      <c r="I18" s="37" t="s">
        <v>21</v>
      </c>
      <c r="J18" s="38" t="s">
        <v>25</v>
      </c>
      <c r="K18" s="39" t="s">
        <v>80</v>
      </c>
      <c r="L18" s="255" t="s">
        <v>90</v>
      </c>
      <c r="M18" s="256"/>
      <c r="N18" s="257"/>
      <c r="O18" s="19"/>
      <c r="P18" s="19"/>
      <c r="Q18" s="19"/>
      <c r="R18" s="19"/>
      <c r="S18" s="19"/>
      <c r="T18" s="19"/>
      <c r="U18" s="19"/>
      <c r="V18" s="19"/>
      <c r="W18" s="19"/>
      <c r="X18" s="19"/>
      <c r="Y18" s="19"/>
      <c r="Z18" s="19"/>
    </row>
    <row r="19" spans="1:40" ht="15" customHeight="1" x14ac:dyDescent="0.15">
      <c r="A19" s="348"/>
      <c r="B19" s="260"/>
      <c r="C19" s="261">
        <v>1</v>
      </c>
      <c r="D19" s="40"/>
      <c r="E19" s="41"/>
      <c r="F19" s="365" t="s">
        <v>283</v>
      </c>
      <c r="G19" s="366"/>
      <c r="H19" s="367">
        <f>MAX(I19:I26)</f>
        <v>4</v>
      </c>
      <c r="I19" s="42">
        <f>VLOOKUP($G$1,$Q$90:$AZ$122,2,FALSE)</f>
        <v>4</v>
      </c>
      <c r="J19" s="43"/>
      <c r="K19" s="44" t="str">
        <f>IF(J19="○",I19,"")</f>
        <v/>
      </c>
      <c r="L19" s="371"/>
      <c r="M19" s="372"/>
      <c r="N19" s="373"/>
      <c r="O19" s="19"/>
      <c r="P19" s="19"/>
      <c r="Q19" s="19"/>
      <c r="R19" s="19"/>
      <c r="S19" s="19"/>
      <c r="T19" s="19"/>
      <c r="U19" s="19"/>
      <c r="V19" s="19"/>
      <c r="W19" s="19"/>
      <c r="X19" s="19"/>
      <c r="Y19" s="19"/>
      <c r="Z19" s="19"/>
    </row>
    <row r="20" spans="1:40" ht="15" customHeight="1" x14ac:dyDescent="0.15">
      <c r="A20" s="348"/>
      <c r="B20" s="260"/>
      <c r="C20" s="289"/>
      <c r="F20" s="374" t="s">
        <v>284</v>
      </c>
      <c r="G20" s="375"/>
      <c r="H20" s="368"/>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348"/>
      <c r="B21" s="260"/>
      <c r="C21" s="289"/>
      <c r="F21" s="357" t="str">
        <f>IF($H$19=3,E131,IF($H$19=4,F131))</f>
        <v>「80～81点未満」又は「78～80点未満の工事件数5件以上」</v>
      </c>
      <c r="G21" s="358"/>
      <c r="H21" s="368"/>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348"/>
      <c r="B22" s="260"/>
      <c r="C22" s="289"/>
      <c r="D22" s="359" t="s">
        <v>129</v>
      </c>
      <c r="E22" s="360"/>
      <c r="F22" s="285" t="str">
        <f>IF($H$19=3,E132,IF($H$19=4,F132))</f>
        <v>「78～80点未満」又は「76～78点未満の工事件数5件以上」</v>
      </c>
      <c r="G22" s="286"/>
      <c r="H22" s="369"/>
      <c r="I22" s="50">
        <f>VLOOKUP($G$1,$Q$90:$AZ$122,5,FALSE)</f>
        <v>2.5</v>
      </c>
      <c r="J22" s="43"/>
      <c r="K22" s="51" t="str">
        <f t="shared" ref="K22:K66" si="0">IF(J22="○",I22,"")</f>
        <v/>
      </c>
      <c r="L22" s="339" t="s">
        <v>77</v>
      </c>
      <c r="M22" s="340"/>
      <c r="N22" s="341"/>
      <c r="O22" s="19"/>
      <c r="P22" s="19"/>
      <c r="Q22" s="52"/>
      <c r="R22" s="52"/>
      <c r="S22" s="52"/>
      <c r="T22" s="52"/>
      <c r="U22" s="52"/>
      <c r="V22" s="52"/>
      <c r="W22" s="52"/>
      <c r="X22" s="52"/>
      <c r="Y22" s="52"/>
      <c r="Z22" s="52"/>
    </row>
    <row r="23" spans="1:40" ht="15" customHeight="1" x14ac:dyDescent="0.15">
      <c r="A23" s="348"/>
      <c r="B23" s="260"/>
      <c r="C23" s="289"/>
      <c r="D23" s="53" t="s">
        <v>160</v>
      </c>
      <c r="E23" s="54" t="s">
        <v>131</v>
      </c>
      <c r="F23" s="285" t="str">
        <f>IF($H$19=3,E133,IF($H$19=4,F133))</f>
        <v>「76～78点未満」又は「74～76点未満の工事件数5件以上」</v>
      </c>
      <c r="G23" s="286"/>
      <c r="H23" s="369"/>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348"/>
      <c r="B24" s="260"/>
      <c r="C24" s="289"/>
      <c r="F24" s="285" t="str">
        <f>IF($H$19=3,E134,IF($H$19=4,F134))</f>
        <v>「74～76点未満」又は「72～74点未満の工事件数5件以上」</v>
      </c>
      <c r="G24" s="286"/>
      <c r="H24" s="369"/>
      <c r="I24" s="50">
        <f>VLOOKUP($G$1,$Q$90:$AZ$122,7,FALSE)</f>
        <v>1.5</v>
      </c>
      <c r="J24" s="43"/>
      <c r="K24" s="51" t="str">
        <f t="shared" si="0"/>
        <v/>
      </c>
      <c r="L24" s="361"/>
      <c r="M24" s="362"/>
      <c r="N24" s="363"/>
      <c r="P24" s="56"/>
      <c r="R24" s="52"/>
      <c r="S24" s="52"/>
      <c r="T24" s="52"/>
      <c r="U24" s="52"/>
      <c r="V24" s="52"/>
      <c r="W24" s="52"/>
      <c r="X24" s="52"/>
      <c r="Y24" s="52"/>
      <c r="Z24" s="52"/>
    </row>
    <row r="25" spans="1:40" ht="15" customHeight="1" x14ac:dyDescent="0.15">
      <c r="A25" s="348"/>
      <c r="B25" s="260"/>
      <c r="C25" s="289"/>
      <c r="D25" s="57"/>
      <c r="E25" s="58"/>
      <c r="F25" s="285" t="str">
        <f>IF($H$19=3,E135,IF($H$19=4,F135))</f>
        <v>「72～74点未満」又は「70～72点未満の工事件数5件以上」</v>
      </c>
      <c r="G25" s="286"/>
      <c r="H25" s="369"/>
      <c r="I25" s="50">
        <f>VLOOKUP($G$1,$Q$90:$AZ$122,8,FALSE)</f>
        <v>1</v>
      </c>
      <c r="J25" s="43"/>
      <c r="K25" s="51" t="str">
        <f t="shared" si="0"/>
        <v/>
      </c>
      <c r="L25" s="376" t="s">
        <v>76</v>
      </c>
      <c r="M25" s="377"/>
      <c r="N25" s="378"/>
      <c r="O25" s="19"/>
      <c r="P25" s="59"/>
      <c r="Q25" s="52"/>
      <c r="R25" s="52"/>
      <c r="S25" s="52"/>
      <c r="T25" s="52"/>
      <c r="U25" s="52"/>
      <c r="V25" s="52"/>
      <c r="W25" s="52"/>
      <c r="X25" s="52"/>
      <c r="Y25" s="52"/>
      <c r="Z25" s="52"/>
    </row>
    <row r="26" spans="1:40" ht="15" customHeight="1" x14ac:dyDescent="0.15">
      <c r="A26" s="348"/>
      <c r="B26" s="260"/>
      <c r="C26" s="262"/>
      <c r="D26" s="60"/>
      <c r="E26" s="61"/>
      <c r="F26" s="287" t="s">
        <v>75</v>
      </c>
      <c r="G26" s="288"/>
      <c r="H26" s="370"/>
      <c r="I26" s="62">
        <v>0</v>
      </c>
      <c r="J26" s="63"/>
      <c r="K26" s="64" t="str">
        <f t="shared" si="0"/>
        <v/>
      </c>
      <c r="L26" s="317" t="s">
        <v>53</v>
      </c>
      <c r="M26" s="318"/>
      <c r="N26" s="319"/>
      <c r="P26" s="19"/>
      <c r="Q26" s="52"/>
      <c r="R26" s="52"/>
      <c r="S26" s="52"/>
      <c r="T26" s="52"/>
      <c r="U26" s="52"/>
      <c r="V26" s="52"/>
      <c r="W26" s="52"/>
      <c r="X26" s="52"/>
      <c r="Y26" s="52"/>
      <c r="Z26" s="52"/>
    </row>
    <row r="27" spans="1:40" ht="18" customHeight="1" x14ac:dyDescent="0.15">
      <c r="A27" s="259"/>
      <c r="B27" s="260"/>
      <c r="C27" s="261">
        <v>2</v>
      </c>
      <c r="D27" s="263" t="s">
        <v>6</v>
      </c>
      <c r="E27" s="264"/>
      <c r="F27" s="346" t="s">
        <v>315</v>
      </c>
      <c r="G27" s="347"/>
      <c r="H27" s="267">
        <f>MAX(I27:I29)</f>
        <v>1</v>
      </c>
      <c r="I27" s="65">
        <f>VLOOKUP($G$1,$Q$91:$AZ$123,9,FALSE)</f>
        <v>1</v>
      </c>
      <c r="J27" s="66"/>
      <c r="K27" s="67" t="str">
        <f t="shared" si="0"/>
        <v/>
      </c>
      <c r="L27" s="349" t="s">
        <v>61</v>
      </c>
      <c r="M27" s="350"/>
      <c r="N27" s="351"/>
      <c r="O27" s="68"/>
      <c r="P27" s="55"/>
      <c r="Q27" s="52"/>
      <c r="R27" s="52"/>
      <c r="S27" s="52"/>
      <c r="T27" s="52"/>
      <c r="U27" s="52"/>
      <c r="V27" s="52"/>
      <c r="W27" s="52"/>
      <c r="X27" s="52"/>
      <c r="Y27" s="52"/>
      <c r="Z27" s="52"/>
    </row>
    <row r="28" spans="1:40" ht="18" customHeight="1" x14ac:dyDescent="0.15">
      <c r="A28" s="259"/>
      <c r="B28" s="260"/>
      <c r="C28" s="289"/>
      <c r="D28" s="301"/>
      <c r="E28" s="302"/>
      <c r="F28" s="355" t="s">
        <v>216</v>
      </c>
      <c r="G28" s="356"/>
      <c r="H28" s="298"/>
      <c r="I28" s="173">
        <f>VLOOKUP($G$1,$Q$91:$AZ$123,10,FALSE)</f>
        <v>0.5</v>
      </c>
      <c r="J28" s="174"/>
      <c r="K28" s="175" t="str">
        <f t="shared" si="0"/>
        <v/>
      </c>
      <c r="L28" s="352"/>
      <c r="M28" s="353"/>
      <c r="N28" s="354"/>
      <c r="O28" s="68"/>
      <c r="P28" s="55"/>
      <c r="Q28" s="52"/>
      <c r="R28" s="52"/>
      <c r="S28" s="52"/>
      <c r="T28" s="52"/>
      <c r="U28" s="52"/>
      <c r="V28" s="52"/>
      <c r="W28" s="52"/>
      <c r="X28" s="52"/>
      <c r="Y28" s="52"/>
      <c r="Z28" s="52"/>
    </row>
    <row r="29" spans="1:40" ht="15.75" customHeight="1" x14ac:dyDescent="0.15">
      <c r="A29" s="259"/>
      <c r="B29" s="260"/>
      <c r="C29" s="262"/>
      <c r="D29" s="265"/>
      <c r="E29" s="266"/>
      <c r="F29" s="344" t="s">
        <v>14</v>
      </c>
      <c r="G29" s="345"/>
      <c r="H29" s="268"/>
      <c r="I29" s="72">
        <v>0</v>
      </c>
      <c r="J29" s="73"/>
      <c r="K29" s="74" t="str">
        <f t="shared" si="0"/>
        <v/>
      </c>
      <c r="L29" s="317" t="s">
        <v>53</v>
      </c>
      <c r="M29" s="318"/>
      <c r="N29" s="319"/>
      <c r="O29" s="19"/>
      <c r="P29" s="19"/>
      <c r="Q29" s="68"/>
      <c r="R29" s="68"/>
      <c r="S29" s="68"/>
      <c r="T29" s="68"/>
      <c r="U29" s="68"/>
      <c r="V29" s="68"/>
      <c r="W29" s="68"/>
      <c r="X29" s="68"/>
      <c r="Y29" s="68"/>
      <c r="Z29" s="68"/>
    </row>
    <row r="30" spans="1:40" ht="17.25" customHeight="1" x14ac:dyDescent="0.15">
      <c r="A30" s="259"/>
      <c r="B30" s="260"/>
      <c r="C30" s="261">
        <v>3</v>
      </c>
      <c r="D30" s="263" t="s">
        <v>9</v>
      </c>
      <c r="E30" s="264"/>
      <c r="F30" s="346" t="s">
        <v>316</v>
      </c>
      <c r="G30" s="347"/>
      <c r="H30" s="267">
        <f>MAX(I30:I32)</f>
        <v>1</v>
      </c>
      <c r="I30" s="65">
        <f>VLOOKUP($G$1,$Q$91:$AZ$123,11,FALSE)</f>
        <v>1</v>
      </c>
      <c r="J30" s="66"/>
      <c r="K30" s="67" t="str">
        <f t="shared" si="0"/>
        <v/>
      </c>
      <c r="L30" s="336" t="s">
        <v>62</v>
      </c>
      <c r="M30" s="337"/>
      <c r="N30" s="338"/>
      <c r="O30" s="75"/>
    </row>
    <row r="31" spans="1:40" ht="17.25" customHeight="1" x14ac:dyDescent="0.15">
      <c r="A31" s="259"/>
      <c r="B31" s="260"/>
      <c r="C31" s="289"/>
      <c r="D31" s="301"/>
      <c r="E31" s="302"/>
      <c r="F31" s="342" t="s">
        <v>317</v>
      </c>
      <c r="G31" s="343"/>
      <c r="H31" s="298"/>
      <c r="I31" s="69">
        <f>VLOOKUP($G$1,$Q$91:$AZ$123,12,FALSE)</f>
        <v>0.5</v>
      </c>
      <c r="J31" s="76"/>
      <c r="K31" s="77" t="str">
        <f t="shared" si="0"/>
        <v/>
      </c>
      <c r="L31" s="339"/>
      <c r="M31" s="340"/>
      <c r="N31" s="341"/>
    </row>
    <row r="32" spans="1:40" ht="16.5" customHeight="1" x14ac:dyDescent="0.15">
      <c r="A32" s="259"/>
      <c r="B32" s="260"/>
      <c r="C32" s="262"/>
      <c r="D32" s="265"/>
      <c r="E32" s="266"/>
      <c r="F32" s="344" t="s">
        <v>14</v>
      </c>
      <c r="G32" s="345"/>
      <c r="H32" s="268"/>
      <c r="I32" s="72">
        <v>0</v>
      </c>
      <c r="J32" s="76"/>
      <c r="K32" s="74" t="str">
        <f t="shared" si="0"/>
        <v/>
      </c>
      <c r="L32" s="317" t="s">
        <v>53</v>
      </c>
      <c r="M32" s="318"/>
      <c r="N32" s="319"/>
    </row>
    <row r="33" spans="1:16" ht="22.5" customHeight="1" x14ac:dyDescent="0.15">
      <c r="A33" s="259"/>
      <c r="B33" s="260"/>
      <c r="C33" s="261">
        <v>4</v>
      </c>
      <c r="D33" s="263" t="s">
        <v>7</v>
      </c>
      <c r="E33" s="264"/>
      <c r="F33" s="253" t="s">
        <v>167</v>
      </c>
      <c r="G33" s="254"/>
      <c r="H33" s="267">
        <f>MAX(I33:I35)</f>
        <v>0</v>
      </c>
      <c r="I33" s="65" t="str">
        <f>VLOOKUP($G$1,$Q$91:$AZ$123,13,FALSE)</f>
        <v>―</v>
      </c>
      <c r="J33" s="66"/>
      <c r="K33" s="67" t="str">
        <f t="shared" si="0"/>
        <v/>
      </c>
      <c r="L33" s="330" t="s">
        <v>71</v>
      </c>
      <c r="M33" s="331"/>
      <c r="N33" s="332"/>
    </row>
    <row r="34" spans="1:16" ht="22.5" customHeight="1" x14ac:dyDescent="0.15">
      <c r="A34" s="259"/>
      <c r="B34" s="260"/>
      <c r="C34" s="289"/>
      <c r="D34" s="301"/>
      <c r="E34" s="302"/>
      <c r="F34" s="299" t="s">
        <v>168</v>
      </c>
      <c r="G34" s="300"/>
      <c r="H34" s="298"/>
      <c r="I34" s="69" t="str">
        <f>VLOOKUP($G$1,$Q$91:$AZ$123,14,FALSE)</f>
        <v>―</v>
      </c>
      <c r="J34" s="70"/>
      <c r="K34" s="71" t="str">
        <f t="shared" si="0"/>
        <v/>
      </c>
      <c r="L34" s="333" t="s">
        <v>128</v>
      </c>
      <c r="M34" s="334"/>
      <c r="N34" s="335"/>
    </row>
    <row r="35" spans="1:16" ht="15" customHeight="1" x14ac:dyDescent="0.15">
      <c r="A35" s="259"/>
      <c r="B35" s="260"/>
      <c r="C35" s="262"/>
      <c r="D35" s="265"/>
      <c r="E35" s="266"/>
      <c r="F35" s="178" t="s">
        <v>14</v>
      </c>
      <c r="G35" s="179"/>
      <c r="H35" s="268"/>
      <c r="I35" s="72">
        <v>0</v>
      </c>
      <c r="J35" s="73"/>
      <c r="K35" s="74" t="str">
        <f t="shared" si="0"/>
        <v/>
      </c>
      <c r="L35" s="317" t="s">
        <v>53</v>
      </c>
      <c r="M35" s="318"/>
      <c r="N35" s="319"/>
    </row>
    <row r="36" spans="1:16" ht="12.75" customHeight="1" x14ac:dyDescent="0.15">
      <c r="A36" s="259"/>
      <c r="B36" s="260"/>
      <c r="C36" s="261">
        <v>5</v>
      </c>
      <c r="D36" s="263" t="s">
        <v>310</v>
      </c>
      <c r="E36" s="264"/>
      <c r="F36" s="176" t="s">
        <v>311</v>
      </c>
      <c r="G36" s="177"/>
      <c r="H36" s="267">
        <f>MAX(I36:I38)</f>
        <v>1</v>
      </c>
      <c r="I36" s="65">
        <f>VLOOKUP($G$1,$Q$91:$AZ$123,15,FALSE)</f>
        <v>1</v>
      </c>
      <c r="J36" s="66"/>
      <c r="K36" s="67" t="str">
        <f t="shared" si="0"/>
        <v/>
      </c>
      <c r="L36" s="78" t="s">
        <v>91</v>
      </c>
      <c r="M36" s="322"/>
      <c r="N36" s="323"/>
    </row>
    <row r="37" spans="1:16" ht="12.75" customHeight="1" x14ac:dyDescent="0.15">
      <c r="A37" s="259"/>
      <c r="B37" s="260"/>
      <c r="C37" s="289"/>
      <c r="D37" s="301"/>
      <c r="E37" s="302"/>
      <c r="F37" s="324" t="s">
        <v>313</v>
      </c>
      <c r="G37" s="325"/>
      <c r="H37" s="298"/>
      <c r="I37" s="69">
        <f>VLOOKUP($G$1,$Q$91:$AZ$123,16,FALSE)</f>
        <v>0.5</v>
      </c>
      <c r="J37" s="76"/>
      <c r="K37" s="77" t="str">
        <f t="shared" si="0"/>
        <v/>
      </c>
      <c r="L37" s="79" t="s">
        <v>92</v>
      </c>
      <c r="M37" s="326"/>
      <c r="N37" s="327"/>
    </row>
    <row r="38" spans="1:16" ht="12.75" customHeight="1" x14ac:dyDescent="0.15">
      <c r="A38" s="259"/>
      <c r="B38" s="260"/>
      <c r="C38" s="262"/>
      <c r="D38" s="265"/>
      <c r="E38" s="266"/>
      <c r="F38" s="178" t="s">
        <v>312</v>
      </c>
      <c r="G38" s="179"/>
      <c r="H38" s="268"/>
      <c r="I38" s="72">
        <v>0</v>
      </c>
      <c r="J38" s="73"/>
      <c r="K38" s="74" t="str">
        <f t="shared" si="0"/>
        <v/>
      </c>
      <c r="L38" s="80" t="s">
        <v>115</v>
      </c>
      <c r="M38" s="328"/>
      <c r="N38" s="329"/>
    </row>
    <row r="39" spans="1:16" ht="18" customHeight="1" x14ac:dyDescent="0.15">
      <c r="A39" s="259"/>
      <c r="B39" s="260"/>
      <c r="C39" s="261">
        <v>6</v>
      </c>
      <c r="D39" s="263" t="s">
        <v>31</v>
      </c>
      <c r="E39" s="264"/>
      <c r="F39" s="320" t="s">
        <v>285</v>
      </c>
      <c r="G39" s="321"/>
      <c r="H39" s="267">
        <f>MAX(I39:I42)</f>
        <v>0</v>
      </c>
      <c r="I39" s="65" t="str">
        <f>VLOOKUP($G$1,$Q$91:$AZ$123,17,FALSE)</f>
        <v>―</v>
      </c>
      <c r="J39" s="66"/>
      <c r="K39" s="67" t="str">
        <f t="shared" si="0"/>
        <v/>
      </c>
      <c r="L39" s="269" t="s">
        <v>55</v>
      </c>
      <c r="M39" s="270"/>
      <c r="N39" s="271"/>
    </row>
    <row r="40" spans="1:16" ht="18" customHeight="1" x14ac:dyDescent="0.15">
      <c r="A40" s="259"/>
      <c r="B40" s="260"/>
      <c r="C40" s="289"/>
      <c r="D40" s="301"/>
      <c r="E40" s="302"/>
      <c r="F40" s="310" t="s">
        <v>286</v>
      </c>
      <c r="G40" s="311"/>
      <c r="H40" s="298"/>
      <c r="I40" s="81" t="str">
        <f>VLOOKUP($G$1,$Q$91:$AZ$123,18,FALSE)</f>
        <v>―</v>
      </c>
      <c r="J40" s="82"/>
      <c r="K40" s="77" t="str">
        <f t="shared" si="0"/>
        <v/>
      </c>
      <c r="L40" s="83"/>
      <c r="M40" s="84"/>
      <c r="N40" s="85"/>
    </row>
    <row r="41" spans="1:16" ht="18" customHeight="1" x14ac:dyDescent="0.15">
      <c r="A41" s="259"/>
      <c r="B41" s="260"/>
      <c r="C41" s="289"/>
      <c r="D41" s="301"/>
      <c r="E41" s="302"/>
      <c r="F41" s="310" t="s">
        <v>287</v>
      </c>
      <c r="G41" s="311"/>
      <c r="H41" s="298"/>
      <c r="I41" s="69" t="str">
        <f>VLOOKUP($G$1,$Q$91:$AZ$123,19,FALSE)</f>
        <v>―</v>
      </c>
      <c r="J41" s="76"/>
      <c r="K41" s="77" t="str">
        <f t="shared" si="0"/>
        <v/>
      </c>
      <c r="L41" s="312" t="s">
        <v>111</v>
      </c>
      <c r="M41" s="313"/>
      <c r="N41" s="314"/>
    </row>
    <row r="42" spans="1:16" ht="15.75" customHeight="1" x14ac:dyDescent="0.15">
      <c r="A42" s="259"/>
      <c r="B42" s="260"/>
      <c r="C42" s="262"/>
      <c r="D42" s="265"/>
      <c r="E42" s="266"/>
      <c r="F42" s="315" t="s">
        <v>32</v>
      </c>
      <c r="G42" s="316"/>
      <c r="H42" s="268"/>
      <c r="I42" s="72">
        <v>0</v>
      </c>
      <c r="J42" s="73"/>
      <c r="K42" s="74" t="str">
        <f t="shared" si="0"/>
        <v/>
      </c>
      <c r="L42" s="317" t="s">
        <v>53</v>
      </c>
      <c r="M42" s="318"/>
      <c r="N42" s="319"/>
    </row>
    <row r="43" spans="1:16" ht="24.75" customHeight="1" x14ac:dyDescent="0.15">
      <c r="A43" s="259"/>
      <c r="B43" s="260"/>
      <c r="C43" s="261">
        <v>7</v>
      </c>
      <c r="D43" s="309" t="s">
        <v>227</v>
      </c>
      <c r="E43" s="264"/>
      <c r="F43" s="253" t="s">
        <v>223</v>
      </c>
      <c r="G43" s="254"/>
      <c r="H43" s="267">
        <f>MAX(I43:I47)</f>
        <v>3</v>
      </c>
      <c r="I43" s="65">
        <f>VLOOKUP($G$1,$Q$91:$AZ$123,20,FALSE)</f>
        <v>3</v>
      </c>
      <c r="J43" s="66"/>
      <c r="K43" s="67" t="str">
        <f t="shared" si="0"/>
        <v/>
      </c>
      <c r="L43" s="269" t="s">
        <v>229</v>
      </c>
      <c r="M43" s="270"/>
      <c r="N43" s="271"/>
    </row>
    <row r="44" spans="1:16" ht="14.25" customHeight="1" x14ac:dyDescent="0.15">
      <c r="A44" s="259"/>
      <c r="B44" s="260"/>
      <c r="C44" s="289"/>
      <c r="D44" s="301"/>
      <c r="E44" s="302"/>
      <c r="F44" s="299" t="s">
        <v>222</v>
      </c>
      <c r="G44" s="300"/>
      <c r="H44" s="298"/>
      <c r="I44" s="81">
        <f>VLOOKUP($G$1,$Q$91:$AZ$123,21,FALSE)</f>
        <v>2</v>
      </c>
      <c r="J44" s="76"/>
      <c r="K44" s="77" t="str">
        <f t="shared" si="0"/>
        <v/>
      </c>
      <c r="L44" s="282"/>
      <c r="M44" s="283"/>
      <c r="N44" s="284"/>
    </row>
    <row r="45" spans="1:16" ht="13.5" customHeight="1" x14ac:dyDescent="0.15">
      <c r="A45" s="259"/>
      <c r="B45" s="260"/>
      <c r="C45" s="289"/>
      <c r="D45" s="301"/>
      <c r="E45" s="302"/>
      <c r="F45" s="299" t="s">
        <v>221</v>
      </c>
      <c r="G45" s="300"/>
      <c r="H45" s="298"/>
      <c r="I45" s="81">
        <f>VLOOKUP($G$1,$Q$91:$AZ$123,22,FALSE)</f>
        <v>1</v>
      </c>
      <c r="J45" s="76"/>
      <c r="K45" s="77" t="str">
        <f t="shared" si="0"/>
        <v/>
      </c>
      <c r="L45" s="282"/>
      <c r="M45" s="283"/>
      <c r="N45" s="284"/>
    </row>
    <row r="46" spans="1:16" ht="13.5" customHeight="1" x14ac:dyDescent="0.15">
      <c r="A46" s="259"/>
      <c r="B46" s="260"/>
      <c r="C46" s="289"/>
      <c r="D46" s="301"/>
      <c r="E46" s="302"/>
      <c r="F46" s="86" t="s">
        <v>282</v>
      </c>
      <c r="G46" s="87"/>
      <c r="H46" s="298"/>
      <c r="I46" s="81">
        <f>VLOOKUP($G$1,$Q$91:$AZ$123,23,FALSE)</f>
        <v>0.5</v>
      </c>
      <c r="J46" s="88"/>
      <c r="K46" s="77" t="str">
        <f t="shared" si="0"/>
        <v/>
      </c>
      <c r="L46" s="282"/>
      <c r="M46" s="283"/>
      <c r="N46" s="284"/>
    </row>
    <row r="47" spans="1:16" ht="13.5" customHeight="1" x14ac:dyDescent="0.15">
      <c r="A47" s="259"/>
      <c r="B47" s="260"/>
      <c r="C47" s="262"/>
      <c r="D47" s="265"/>
      <c r="E47" s="266"/>
      <c r="F47" s="275" t="s">
        <v>281</v>
      </c>
      <c r="G47" s="276"/>
      <c r="H47" s="268"/>
      <c r="I47" s="72">
        <v>0</v>
      </c>
      <c r="J47" s="73"/>
      <c r="K47" s="74" t="str">
        <f t="shared" si="0"/>
        <v/>
      </c>
      <c r="L47" s="272"/>
      <c r="M47" s="273"/>
      <c r="N47" s="274"/>
    </row>
    <row r="48" spans="1:16" ht="12.75" customHeight="1" x14ac:dyDescent="0.15">
      <c r="A48" s="259"/>
      <c r="B48" s="260"/>
      <c r="C48" s="261">
        <v>8</v>
      </c>
      <c r="D48" s="263" t="s">
        <v>250</v>
      </c>
      <c r="E48" s="264"/>
      <c r="F48" s="253" t="s">
        <v>3</v>
      </c>
      <c r="G48" s="254"/>
      <c r="H48" s="267">
        <f>MAX(I48:I49)</f>
        <v>1</v>
      </c>
      <c r="I48" s="65">
        <f>VLOOKUP($G$1,$Q$91:$AZ$123,24,FALSE)</f>
        <v>1</v>
      </c>
      <c r="J48" s="76"/>
      <c r="K48" s="77" t="str">
        <f t="shared" si="0"/>
        <v/>
      </c>
      <c r="L48" s="269" t="s">
        <v>249</v>
      </c>
      <c r="M48" s="270"/>
      <c r="N48" s="271"/>
      <c r="P48" s="89" t="s">
        <v>74</v>
      </c>
    </row>
    <row r="49" spans="1:16" ht="12.75" customHeight="1" x14ac:dyDescent="0.15">
      <c r="A49" s="259"/>
      <c r="B49" s="260"/>
      <c r="C49" s="262"/>
      <c r="D49" s="265"/>
      <c r="E49" s="266"/>
      <c r="F49" s="275" t="s">
        <v>16</v>
      </c>
      <c r="G49" s="276"/>
      <c r="H49" s="268"/>
      <c r="I49" s="72">
        <v>0</v>
      </c>
      <c r="J49" s="73"/>
      <c r="K49" s="74" t="str">
        <f t="shared" si="0"/>
        <v/>
      </c>
      <c r="L49" s="272"/>
      <c r="M49" s="273"/>
      <c r="N49" s="274"/>
    </row>
    <row r="50" spans="1:16" ht="12.75" customHeight="1" x14ac:dyDescent="0.15">
      <c r="A50" s="259"/>
      <c r="B50" s="260"/>
      <c r="C50" s="261">
        <v>9</v>
      </c>
      <c r="D50" s="263" t="s">
        <v>17</v>
      </c>
      <c r="E50" s="264"/>
      <c r="F50" s="253" t="s">
        <v>3</v>
      </c>
      <c r="G50" s="254"/>
      <c r="H50" s="267">
        <f>MAX(I50:I51)</f>
        <v>0.5</v>
      </c>
      <c r="I50" s="65">
        <f>VLOOKUP($G$1,$Q$91:$AZ$123,25,FALSE)</f>
        <v>0.5</v>
      </c>
      <c r="J50" s="76"/>
      <c r="K50" s="77" t="str">
        <f t="shared" si="0"/>
        <v/>
      </c>
      <c r="L50" s="269" t="s">
        <v>27</v>
      </c>
      <c r="M50" s="270"/>
      <c r="N50" s="271"/>
      <c r="P50" s="89" t="s">
        <v>74</v>
      </c>
    </row>
    <row r="51" spans="1:16" ht="12.75" customHeight="1" x14ac:dyDescent="0.15">
      <c r="A51" s="259"/>
      <c r="B51" s="260"/>
      <c r="C51" s="262"/>
      <c r="D51" s="265"/>
      <c r="E51" s="266"/>
      <c r="F51" s="275" t="s">
        <v>16</v>
      </c>
      <c r="G51" s="276"/>
      <c r="H51" s="268"/>
      <c r="I51" s="72">
        <v>0</v>
      </c>
      <c r="J51" s="73"/>
      <c r="K51" s="74" t="str">
        <f t="shared" si="0"/>
        <v/>
      </c>
      <c r="L51" s="272"/>
      <c r="M51" s="273"/>
      <c r="N51" s="274"/>
    </row>
    <row r="52" spans="1:16" ht="17.25" customHeight="1" x14ac:dyDescent="0.15">
      <c r="A52" s="259"/>
      <c r="B52" s="260"/>
      <c r="C52" s="261">
        <v>10</v>
      </c>
      <c r="D52" s="263" t="s">
        <v>10</v>
      </c>
      <c r="E52" s="264"/>
      <c r="F52" s="303" t="s">
        <v>318</v>
      </c>
      <c r="G52" s="304"/>
      <c r="H52" s="267">
        <f>MAX(I52:I54)</f>
        <v>2</v>
      </c>
      <c r="I52" s="65">
        <f>VLOOKUP($G$1,$Q$91:$AZ$123,26,FALSE)</f>
        <v>2</v>
      </c>
      <c r="J52" s="66"/>
      <c r="K52" s="67" t="str">
        <f t="shared" si="0"/>
        <v/>
      </c>
      <c r="L52" s="269" t="s">
        <v>54</v>
      </c>
      <c r="M52" s="270"/>
      <c r="N52" s="271"/>
    </row>
    <row r="53" spans="1:16" ht="17.25" customHeight="1" x14ac:dyDescent="0.15">
      <c r="A53" s="259"/>
      <c r="B53" s="260"/>
      <c r="C53" s="289"/>
      <c r="D53" s="301"/>
      <c r="E53" s="302"/>
      <c r="F53" s="305"/>
      <c r="G53" s="306"/>
      <c r="H53" s="298"/>
      <c r="I53" s="69">
        <f>VLOOKUP($G$1,$Q$91:$AZ$123,27,FALSE)</f>
        <v>1</v>
      </c>
      <c r="J53" s="70"/>
      <c r="K53" s="71" t="str">
        <f t="shared" si="0"/>
        <v/>
      </c>
      <c r="L53" s="282"/>
      <c r="M53" s="283"/>
      <c r="N53" s="284"/>
    </row>
    <row r="54" spans="1:16" ht="17.25" customHeight="1" x14ac:dyDescent="0.15">
      <c r="A54" s="259"/>
      <c r="B54" s="260"/>
      <c r="C54" s="262"/>
      <c r="D54" s="265"/>
      <c r="E54" s="266"/>
      <c r="F54" s="307" t="s">
        <v>14</v>
      </c>
      <c r="G54" s="308"/>
      <c r="H54" s="268"/>
      <c r="I54" s="72">
        <v>0</v>
      </c>
      <c r="J54" s="73"/>
      <c r="K54" s="74" t="str">
        <f t="shared" si="0"/>
        <v/>
      </c>
      <c r="L54" s="272"/>
      <c r="M54" s="273"/>
      <c r="N54" s="274"/>
    </row>
    <row r="55" spans="1:16" ht="23.25" customHeight="1" x14ac:dyDescent="0.15">
      <c r="A55" s="259"/>
      <c r="B55" s="260"/>
      <c r="C55" s="261">
        <v>11</v>
      </c>
      <c r="D55" s="263" t="s">
        <v>11</v>
      </c>
      <c r="E55" s="264"/>
      <c r="F55" s="253" t="s">
        <v>18</v>
      </c>
      <c r="G55" s="254"/>
      <c r="H55" s="267">
        <f>MAX(I55:I57)</f>
        <v>0</v>
      </c>
      <c r="I55" s="65" t="str">
        <f>VLOOKUP($G$1,$Q$91:$AZ$123,28,FALSE)</f>
        <v>―</v>
      </c>
      <c r="J55" s="66"/>
      <c r="K55" s="67" t="str">
        <f t="shared" si="0"/>
        <v/>
      </c>
      <c r="L55" s="269" t="s">
        <v>26</v>
      </c>
      <c r="M55" s="270"/>
      <c r="N55" s="271"/>
    </row>
    <row r="56" spans="1:16" ht="23.25" customHeight="1" x14ac:dyDescent="0.15">
      <c r="A56" s="259"/>
      <c r="B56" s="260"/>
      <c r="C56" s="289"/>
      <c r="D56" s="301"/>
      <c r="E56" s="302"/>
      <c r="F56" s="299" t="s">
        <v>15</v>
      </c>
      <c r="G56" s="300"/>
      <c r="H56" s="298"/>
      <c r="I56" s="69" t="str">
        <f>VLOOKUP($G$1,$Q$91:$AZ$123,29,FALSE)</f>
        <v>―</v>
      </c>
      <c r="J56" s="76"/>
      <c r="K56" s="77" t="str">
        <f t="shared" si="0"/>
        <v/>
      </c>
      <c r="L56" s="282"/>
      <c r="M56" s="283"/>
      <c r="N56" s="284"/>
    </row>
    <row r="57" spans="1:16" ht="16.5" customHeight="1" x14ac:dyDescent="0.15">
      <c r="A57" s="259"/>
      <c r="B57" s="260"/>
      <c r="C57" s="262"/>
      <c r="D57" s="265"/>
      <c r="E57" s="266"/>
      <c r="F57" s="275" t="s">
        <v>14</v>
      </c>
      <c r="G57" s="276"/>
      <c r="H57" s="268"/>
      <c r="I57" s="72">
        <v>0</v>
      </c>
      <c r="J57" s="73"/>
      <c r="K57" s="74" t="str">
        <f t="shared" si="0"/>
        <v/>
      </c>
      <c r="L57" s="272"/>
      <c r="M57" s="273"/>
      <c r="N57" s="274"/>
    </row>
    <row r="58" spans="1:16" ht="12.75" customHeight="1" x14ac:dyDescent="0.15">
      <c r="A58" s="259"/>
      <c r="B58" s="260"/>
      <c r="C58" s="261">
        <v>12</v>
      </c>
      <c r="D58" s="263" t="s">
        <v>224</v>
      </c>
      <c r="E58" s="264"/>
      <c r="F58" s="253" t="s">
        <v>226</v>
      </c>
      <c r="G58" s="254"/>
      <c r="H58" s="267">
        <f>MAX(I58:I59)</f>
        <v>1</v>
      </c>
      <c r="I58" s="65">
        <f>VLOOKUP($G$1,$Q$91:$AZ$123,30,FALSE)</f>
        <v>1</v>
      </c>
      <c r="J58" s="90"/>
      <c r="K58" s="67" t="str">
        <f t="shared" si="0"/>
        <v/>
      </c>
      <c r="L58" s="269" t="s">
        <v>230</v>
      </c>
      <c r="M58" s="270"/>
      <c r="N58" s="271"/>
    </row>
    <row r="59" spans="1:16" ht="12.75" customHeight="1" x14ac:dyDescent="0.15">
      <c r="A59" s="259"/>
      <c r="B59" s="260"/>
      <c r="C59" s="262"/>
      <c r="D59" s="265"/>
      <c r="E59" s="266"/>
      <c r="F59" s="178" t="s">
        <v>225</v>
      </c>
      <c r="G59" s="179"/>
      <c r="H59" s="268"/>
      <c r="I59" s="72">
        <v>0</v>
      </c>
      <c r="J59" s="63"/>
      <c r="K59" s="74" t="str">
        <f t="shared" si="0"/>
        <v/>
      </c>
      <c r="L59" s="272"/>
      <c r="M59" s="273"/>
      <c r="N59" s="274"/>
    </row>
    <row r="60" spans="1:16" ht="12.75" customHeight="1" x14ac:dyDescent="0.15">
      <c r="A60" s="259"/>
      <c r="B60" s="260"/>
      <c r="C60" s="261">
        <v>13</v>
      </c>
      <c r="D60" s="290" t="s">
        <v>267</v>
      </c>
      <c r="E60" s="291"/>
      <c r="F60" s="296" t="s">
        <v>288</v>
      </c>
      <c r="G60" s="297"/>
      <c r="H60" s="267">
        <f>MAX(I60:I62)</f>
        <v>1</v>
      </c>
      <c r="I60" s="65">
        <f>VLOOKUP($G$1,$Q$91:$AZ$123,31,FALSE)</f>
        <v>1</v>
      </c>
      <c r="J60" s="76"/>
      <c r="K60" s="77" t="str">
        <f t="shared" si="0"/>
        <v/>
      </c>
      <c r="L60" s="269" t="s">
        <v>28</v>
      </c>
      <c r="M60" s="270"/>
      <c r="N60" s="271"/>
    </row>
    <row r="61" spans="1:16" ht="12.75" customHeight="1" x14ac:dyDescent="0.15">
      <c r="A61" s="259"/>
      <c r="B61" s="260"/>
      <c r="C61" s="289"/>
      <c r="D61" s="292"/>
      <c r="E61" s="293"/>
      <c r="F61" s="285" t="s">
        <v>268</v>
      </c>
      <c r="G61" s="286"/>
      <c r="H61" s="298"/>
      <c r="I61" s="69">
        <f>VLOOKUP($G$1,$Q$91:$AZ$123,32,FALSE)</f>
        <v>0.5</v>
      </c>
      <c r="J61" s="88"/>
      <c r="K61" s="77" t="str">
        <f t="shared" si="0"/>
        <v/>
      </c>
      <c r="L61" s="282"/>
      <c r="M61" s="283"/>
      <c r="N61" s="284"/>
    </row>
    <row r="62" spans="1:16" ht="12.75" customHeight="1" x14ac:dyDescent="0.15">
      <c r="A62" s="259"/>
      <c r="B62" s="260"/>
      <c r="C62" s="262"/>
      <c r="D62" s="294"/>
      <c r="E62" s="295"/>
      <c r="F62" s="287" t="s">
        <v>269</v>
      </c>
      <c r="G62" s="288"/>
      <c r="H62" s="268"/>
      <c r="I62" s="72">
        <v>0</v>
      </c>
      <c r="J62" s="73"/>
      <c r="K62" s="74" t="str">
        <f t="shared" si="0"/>
        <v/>
      </c>
      <c r="L62" s="272"/>
      <c r="M62" s="273"/>
      <c r="N62" s="274"/>
    </row>
    <row r="63" spans="1:16" ht="12.75" customHeight="1" x14ac:dyDescent="0.15">
      <c r="A63" s="259"/>
      <c r="B63" s="260"/>
      <c r="C63" s="261">
        <v>14</v>
      </c>
      <c r="D63" s="263" t="s">
        <v>8</v>
      </c>
      <c r="E63" s="264"/>
      <c r="F63" s="253" t="s">
        <v>4</v>
      </c>
      <c r="G63" s="254"/>
      <c r="H63" s="267">
        <f>MAX(I63:I64)</f>
        <v>1</v>
      </c>
      <c r="I63" s="65">
        <f>VLOOKUP($G$1,$Q$91:$AZ$123,33,FALSE)</f>
        <v>1</v>
      </c>
      <c r="J63" s="76"/>
      <c r="K63" s="77" t="str">
        <f t="shared" si="0"/>
        <v/>
      </c>
      <c r="L63" s="269" t="s">
        <v>29</v>
      </c>
      <c r="M63" s="270"/>
      <c r="N63" s="271"/>
    </row>
    <row r="64" spans="1:16" ht="12.75" customHeight="1" x14ac:dyDescent="0.15">
      <c r="A64" s="259"/>
      <c r="B64" s="260"/>
      <c r="C64" s="262"/>
      <c r="D64" s="265"/>
      <c r="E64" s="266"/>
      <c r="F64" s="275" t="s">
        <v>5</v>
      </c>
      <c r="G64" s="276"/>
      <c r="H64" s="268"/>
      <c r="I64" s="72">
        <v>0</v>
      </c>
      <c r="J64" s="73"/>
      <c r="K64" s="74" t="str">
        <f t="shared" si="0"/>
        <v/>
      </c>
      <c r="L64" s="272"/>
      <c r="M64" s="273"/>
      <c r="N64" s="274"/>
    </row>
    <row r="65" spans="1:32" ht="12.75" customHeight="1" x14ac:dyDescent="0.15">
      <c r="A65" s="259"/>
      <c r="B65" s="260"/>
      <c r="C65" s="261">
        <v>15</v>
      </c>
      <c r="D65" s="263" t="s">
        <v>12</v>
      </c>
      <c r="E65" s="264"/>
      <c r="F65" s="253" t="s">
        <v>19</v>
      </c>
      <c r="G65" s="254"/>
      <c r="H65" s="267">
        <f>MAX(I65:I66)</f>
        <v>1</v>
      </c>
      <c r="I65" s="65">
        <f>VLOOKUP($G$1,$Q$91:$AZ$123,34,FALSE)</f>
        <v>1</v>
      </c>
      <c r="J65" s="76"/>
      <c r="K65" s="77" t="str">
        <f t="shared" si="0"/>
        <v/>
      </c>
      <c r="L65" s="269" t="s">
        <v>30</v>
      </c>
      <c r="M65" s="270"/>
      <c r="N65" s="271"/>
    </row>
    <row r="66" spans="1:32" ht="12.75" customHeight="1" x14ac:dyDescent="0.15">
      <c r="A66" s="259"/>
      <c r="B66" s="260"/>
      <c r="C66" s="262"/>
      <c r="D66" s="265"/>
      <c r="E66" s="266"/>
      <c r="F66" s="275" t="s">
        <v>20</v>
      </c>
      <c r="G66" s="276"/>
      <c r="H66" s="268"/>
      <c r="I66" s="72">
        <v>0</v>
      </c>
      <c r="J66" s="73"/>
      <c r="K66" s="74" t="str">
        <f t="shared" si="0"/>
        <v/>
      </c>
      <c r="L66" s="272"/>
      <c r="M66" s="273"/>
      <c r="N66" s="274"/>
    </row>
    <row r="67" spans="1:32" ht="21" customHeight="1" x14ac:dyDescent="0.15">
      <c r="A67" s="91"/>
      <c r="B67" s="92"/>
      <c r="C67" s="37">
        <v>16</v>
      </c>
      <c r="D67" s="252" t="s">
        <v>65</v>
      </c>
      <c r="E67" s="252"/>
      <c r="F67" s="253"/>
      <c r="G67" s="254"/>
      <c r="H67" s="93">
        <f>MAX(I67)</f>
        <v>0</v>
      </c>
      <c r="I67" s="94" t="str">
        <f>VLOOKUP($G$1,$Q$91:$AZ$123,35,FALSE)</f>
        <v>―</v>
      </c>
      <c r="J67" s="95"/>
      <c r="K67" s="96"/>
      <c r="L67" s="255" t="s">
        <v>67</v>
      </c>
      <c r="M67" s="256"/>
      <c r="N67" s="257"/>
    </row>
    <row r="68" spans="1:32" ht="21" customHeight="1" x14ac:dyDescent="0.15">
      <c r="A68" s="91"/>
      <c r="B68" s="92"/>
      <c r="C68" s="37">
        <v>17</v>
      </c>
      <c r="D68" s="252" t="s">
        <v>66</v>
      </c>
      <c r="E68" s="252"/>
      <c r="F68" s="258"/>
      <c r="G68" s="258"/>
      <c r="H68" s="93">
        <f>MAX(I68)</f>
        <v>0</v>
      </c>
      <c r="I68" s="97" t="str">
        <f>VLOOKUP($G$1,$Q$91:$AZ$123,36,FALSE)</f>
        <v>―</v>
      </c>
      <c r="J68" s="98"/>
      <c r="K68" s="99"/>
      <c r="L68" s="255" t="s">
        <v>68</v>
      </c>
      <c r="M68" s="256"/>
      <c r="N68" s="257"/>
    </row>
    <row r="69" spans="1:32" ht="17.25" customHeight="1" x14ac:dyDescent="0.15">
      <c r="A69" s="20"/>
      <c r="B69" s="100"/>
      <c r="C69" s="277" t="s">
        <v>22</v>
      </c>
      <c r="D69" s="278"/>
      <c r="E69" s="278"/>
      <c r="F69" s="278"/>
      <c r="G69" s="278"/>
      <c r="H69" s="101">
        <f>SUM(H19:H68)</f>
        <v>17.5</v>
      </c>
      <c r="I69" s="102"/>
      <c r="J69" s="102"/>
      <c r="K69" s="103">
        <f>SUM(K19:K68)</f>
        <v>0</v>
      </c>
      <c r="L69" s="279" t="s">
        <v>23</v>
      </c>
      <c r="M69" s="280"/>
      <c r="N69" s="281"/>
    </row>
    <row r="70" spans="1:32" ht="8.25" customHeight="1" x14ac:dyDescent="0.15">
      <c r="B70" s="104"/>
      <c r="C70" s="247" t="s">
        <v>78</v>
      </c>
      <c r="D70" s="247"/>
      <c r="E70" s="247"/>
      <c r="F70" s="247"/>
      <c r="G70" s="247"/>
      <c r="H70" s="247"/>
      <c r="I70" s="105"/>
      <c r="J70" s="105"/>
      <c r="K70" s="106"/>
      <c r="L70" s="106"/>
      <c r="M70" s="106"/>
      <c r="N70" s="249" t="s">
        <v>72</v>
      </c>
    </row>
    <row r="71" spans="1:32" ht="12.75" customHeight="1" x14ac:dyDescent="0.15">
      <c r="B71" s="104"/>
      <c r="C71" s="248"/>
      <c r="D71" s="248"/>
      <c r="E71" s="248"/>
      <c r="F71" s="248"/>
      <c r="G71" s="248"/>
      <c r="H71" s="248"/>
      <c r="I71" s="105"/>
      <c r="J71" s="105"/>
      <c r="K71" s="106"/>
      <c r="L71" s="106"/>
      <c r="M71" s="106"/>
      <c r="N71" s="250"/>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251"/>
      <c r="E82" s="251"/>
      <c r="F82" s="251"/>
      <c r="G82" s="251"/>
      <c r="H82" s="251"/>
      <c r="I82" s="251"/>
      <c r="J82" s="251"/>
      <c r="K82" s="251"/>
      <c r="L82" s="251"/>
      <c r="M82" s="251"/>
      <c r="N82" s="251"/>
      <c r="AF82" s="116"/>
    </row>
    <row r="83" spans="1:53" ht="15" customHeight="1" x14ac:dyDescent="0.15">
      <c r="C83" s="113"/>
      <c r="D83" s="251"/>
      <c r="E83" s="251"/>
      <c r="F83" s="251"/>
      <c r="G83" s="251"/>
      <c r="H83" s="251"/>
      <c r="I83" s="251"/>
      <c r="J83" s="251"/>
      <c r="K83" s="251"/>
      <c r="L83" s="251"/>
      <c r="M83" s="251"/>
      <c r="N83" s="251"/>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244" t="s">
        <v>206</v>
      </c>
      <c r="Q89" s="245"/>
      <c r="R89" s="233" t="s">
        <v>119</v>
      </c>
      <c r="S89" s="246"/>
      <c r="T89" s="246"/>
      <c r="U89" s="246"/>
      <c r="V89" s="246"/>
      <c r="W89" s="246"/>
      <c r="X89" s="234"/>
      <c r="Y89" s="233" t="s">
        <v>120</v>
      </c>
      <c r="Z89" s="234"/>
      <c r="AA89" s="233" t="s">
        <v>207</v>
      </c>
      <c r="AB89" s="234"/>
      <c r="AC89" s="233" t="s">
        <v>208</v>
      </c>
      <c r="AD89" s="234"/>
      <c r="AE89" s="235" t="s">
        <v>121</v>
      </c>
      <c r="AF89" s="236"/>
      <c r="AG89" s="235" t="s">
        <v>122</v>
      </c>
      <c r="AH89" s="242"/>
      <c r="AI89" s="236"/>
      <c r="AJ89" s="243" t="s">
        <v>220</v>
      </c>
      <c r="AK89" s="243"/>
      <c r="AL89" s="243"/>
      <c r="AM89" s="243"/>
      <c r="AN89" s="227" t="s">
        <v>247</v>
      </c>
      <c r="AO89" s="227" t="s">
        <v>209</v>
      </c>
      <c r="AP89" s="235" t="s">
        <v>210</v>
      </c>
      <c r="AQ89" s="236"/>
      <c r="AR89" s="233" t="s">
        <v>211</v>
      </c>
      <c r="AS89" s="234"/>
      <c r="AT89" s="120" t="s">
        <v>228</v>
      </c>
      <c r="AU89" s="235" t="s">
        <v>123</v>
      </c>
      <c r="AV89" s="236"/>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223"/>
      <c r="Q90" s="224"/>
      <c r="R90" s="121" t="s">
        <v>261</v>
      </c>
      <c r="S90" s="121" t="s">
        <v>261</v>
      </c>
      <c r="T90" s="122" t="s">
        <v>240</v>
      </c>
      <c r="U90" s="122" t="s">
        <v>241</v>
      </c>
      <c r="V90" s="122" t="s">
        <v>242</v>
      </c>
      <c r="W90" s="122" t="s">
        <v>243</v>
      </c>
      <c r="X90" s="122" t="s">
        <v>244</v>
      </c>
      <c r="Y90" s="122" t="s">
        <v>214</v>
      </c>
      <c r="Z90" s="122" t="s">
        <v>215</v>
      </c>
      <c r="AA90" s="122" t="s">
        <v>214</v>
      </c>
      <c r="AB90" s="122" t="s">
        <v>215</v>
      </c>
      <c r="AC90" s="122" t="s">
        <v>214</v>
      </c>
      <c r="AD90" s="122" t="s">
        <v>215</v>
      </c>
      <c r="AE90" s="122" t="s">
        <v>214</v>
      </c>
      <c r="AF90" s="122" t="s">
        <v>215</v>
      </c>
      <c r="AG90" s="122" t="s">
        <v>214</v>
      </c>
      <c r="AH90" s="122" t="s">
        <v>289</v>
      </c>
      <c r="AI90" s="122" t="s">
        <v>290</v>
      </c>
      <c r="AJ90" s="122" t="s">
        <v>236</v>
      </c>
      <c r="AK90" s="122" t="s">
        <v>237</v>
      </c>
      <c r="AL90" s="122" t="s">
        <v>238</v>
      </c>
      <c r="AM90" s="122" t="s">
        <v>239</v>
      </c>
      <c r="AN90" s="198"/>
      <c r="AO90" s="198"/>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237" t="s">
        <v>127</v>
      </c>
      <c r="Q91" s="124" t="s">
        <v>183</v>
      </c>
      <c r="R91" s="125" t="s">
        <v>217</v>
      </c>
      <c r="S91" s="125" t="s">
        <v>217</v>
      </c>
      <c r="T91" s="126">
        <v>3</v>
      </c>
      <c r="U91" s="126">
        <v>2.5</v>
      </c>
      <c r="V91" s="126">
        <v>2</v>
      </c>
      <c r="W91" s="126">
        <v>1.5</v>
      </c>
      <c r="X91" s="126">
        <v>1</v>
      </c>
      <c r="Y91" s="126">
        <v>1</v>
      </c>
      <c r="Z91" s="126">
        <v>0.5</v>
      </c>
      <c r="AA91" s="126" t="s">
        <v>205</v>
      </c>
      <c r="AB91" s="126" t="s">
        <v>217</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217</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238"/>
      <c r="Q92" s="124" t="s">
        <v>184</v>
      </c>
      <c r="R92" s="125" t="s">
        <v>217</v>
      </c>
      <c r="S92" s="125" t="s">
        <v>217</v>
      </c>
      <c r="T92" s="126">
        <v>3</v>
      </c>
      <c r="U92" s="126">
        <v>2.5</v>
      </c>
      <c r="V92" s="126">
        <v>2</v>
      </c>
      <c r="W92" s="126">
        <v>1.5</v>
      </c>
      <c r="X92" s="126">
        <v>1</v>
      </c>
      <c r="Y92" s="126">
        <v>1</v>
      </c>
      <c r="Z92" s="126">
        <v>0.5</v>
      </c>
      <c r="AA92" s="126" t="s">
        <v>205</v>
      </c>
      <c r="AB92" s="126" t="s">
        <v>217</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217</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238"/>
      <c r="Q93" s="124" t="s">
        <v>185</v>
      </c>
      <c r="R93" s="125" t="s">
        <v>217</v>
      </c>
      <c r="S93" s="125" t="s">
        <v>217</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217</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238"/>
      <c r="Q94" s="124" t="s">
        <v>186</v>
      </c>
      <c r="R94" s="125" t="s">
        <v>217</v>
      </c>
      <c r="S94" s="125" t="s">
        <v>217</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217</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238"/>
      <c r="Q95" s="124" t="s">
        <v>187</v>
      </c>
      <c r="R95" s="125" t="s">
        <v>217</v>
      </c>
      <c r="S95" s="125" t="s">
        <v>217</v>
      </c>
      <c r="T95" s="126">
        <v>3</v>
      </c>
      <c r="U95" s="126">
        <v>2.5</v>
      </c>
      <c r="V95" s="126">
        <v>2</v>
      </c>
      <c r="W95" s="126">
        <v>1.5</v>
      </c>
      <c r="X95" s="126">
        <v>1</v>
      </c>
      <c r="Y95" s="126">
        <v>1</v>
      </c>
      <c r="Z95" s="126">
        <v>0.5</v>
      </c>
      <c r="AA95" s="126" t="s">
        <v>205</v>
      </c>
      <c r="AB95" s="126" t="s">
        <v>217</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228" t="s">
        <v>33</v>
      </c>
      <c r="B96" s="229"/>
      <c r="C96" s="240" t="s">
        <v>57</v>
      </c>
      <c r="D96" s="229"/>
      <c r="E96" s="240" t="s">
        <v>37</v>
      </c>
      <c r="F96" s="229"/>
      <c r="G96" s="188"/>
      <c r="H96" s="241"/>
      <c r="I96" s="241"/>
      <c r="J96" s="241"/>
      <c r="K96" s="241"/>
      <c r="L96" s="241"/>
      <c r="M96" s="241"/>
      <c r="N96" s="189"/>
      <c r="P96" s="238"/>
      <c r="Q96" s="124" t="s">
        <v>188</v>
      </c>
      <c r="R96" s="125" t="s">
        <v>217</v>
      </c>
      <c r="S96" s="125" t="s">
        <v>217</v>
      </c>
      <c r="T96" s="126">
        <v>3</v>
      </c>
      <c r="U96" s="126">
        <v>2.5</v>
      </c>
      <c r="V96" s="126">
        <v>2</v>
      </c>
      <c r="W96" s="126">
        <v>1.5</v>
      </c>
      <c r="X96" s="126">
        <v>1</v>
      </c>
      <c r="Y96" s="126">
        <v>1</v>
      </c>
      <c r="Z96" s="126">
        <v>0.5</v>
      </c>
      <c r="AA96" s="126" t="s">
        <v>205</v>
      </c>
      <c r="AB96" s="126" t="s">
        <v>217</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240" t="s">
        <v>85</v>
      </c>
      <c r="D97" s="229"/>
      <c r="E97" s="128" t="s">
        <v>38</v>
      </c>
      <c r="F97" s="128" t="s">
        <v>40</v>
      </c>
      <c r="G97" s="225" t="s">
        <v>245</v>
      </c>
      <c r="H97" s="225"/>
      <c r="I97" s="225"/>
      <c r="J97" s="225"/>
      <c r="K97" s="225"/>
      <c r="L97" s="225"/>
      <c r="M97" s="225"/>
      <c r="N97" s="225"/>
      <c r="P97" s="238"/>
      <c r="Q97" s="124" t="s">
        <v>189</v>
      </c>
      <c r="R97" s="125" t="s">
        <v>217</v>
      </c>
      <c r="S97" s="125" t="s">
        <v>217</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240" t="s">
        <v>86</v>
      </c>
      <c r="D98" s="229"/>
      <c r="E98" s="128" t="s">
        <v>36</v>
      </c>
      <c r="F98" s="128" t="s">
        <v>39</v>
      </c>
      <c r="G98" s="225" t="s">
        <v>246</v>
      </c>
      <c r="H98" s="225"/>
      <c r="I98" s="225"/>
      <c r="J98" s="225"/>
      <c r="K98" s="225"/>
      <c r="L98" s="225"/>
      <c r="M98" s="225"/>
      <c r="N98" s="225"/>
      <c r="P98" s="239"/>
      <c r="Q98" s="124" t="s">
        <v>190</v>
      </c>
      <c r="R98" s="125" t="s">
        <v>217</v>
      </c>
      <c r="S98" s="125" t="s">
        <v>217</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227"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217</v>
      </c>
      <c r="AE99" s="126">
        <v>1</v>
      </c>
      <c r="AF99" s="126">
        <v>0.5</v>
      </c>
      <c r="AG99" s="126" t="s">
        <v>205</v>
      </c>
      <c r="AH99" s="126" t="s">
        <v>205</v>
      </c>
      <c r="AI99" s="126" t="s">
        <v>205</v>
      </c>
      <c r="AJ99" s="126">
        <v>3</v>
      </c>
      <c r="AK99" s="127">
        <v>2</v>
      </c>
      <c r="AL99" s="127">
        <v>1</v>
      </c>
      <c r="AM99" s="127">
        <v>0.5</v>
      </c>
      <c r="AN99" s="127">
        <v>1</v>
      </c>
      <c r="AO99" s="126">
        <v>0.5</v>
      </c>
      <c r="AP99" s="126" t="s">
        <v>205</v>
      </c>
      <c r="AQ99" s="126" t="s">
        <v>217</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197"/>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217</v>
      </c>
      <c r="AE100" s="126">
        <v>1</v>
      </c>
      <c r="AF100" s="126">
        <v>0.5</v>
      </c>
      <c r="AG100" s="126">
        <v>2</v>
      </c>
      <c r="AH100" s="126">
        <v>1.5</v>
      </c>
      <c r="AI100" s="126">
        <v>1</v>
      </c>
      <c r="AJ100" s="126">
        <v>3</v>
      </c>
      <c r="AK100" s="127">
        <v>2</v>
      </c>
      <c r="AL100" s="127">
        <v>1</v>
      </c>
      <c r="AM100" s="127">
        <v>0.5</v>
      </c>
      <c r="AN100" s="127">
        <v>1</v>
      </c>
      <c r="AO100" s="126">
        <v>0.5</v>
      </c>
      <c r="AP100" s="126" t="s">
        <v>205</v>
      </c>
      <c r="AQ100" s="126" t="s">
        <v>217</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228" t="s">
        <v>43</v>
      </c>
      <c r="B101" s="229"/>
      <c r="C101" s="203" t="s">
        <v>51</v>
      </c>
      <c r="D101" s="203"/>
      <c r="E101" s="105"/>
      <c r="P101" s="197"/>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217</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217</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203" t="s">
        <v>46</v>
      </c>
      <c r="D102" s="203"/>
      <c r="E102" s="105" t="s">
        <v>40</v>
      </c>
      <c r="P102" s="197"/>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217</v>
      </c>
      <c r="AE102" s="126">
        <v>1</v>
      </c>
      <c r="AF102" s="126">
        <v>0.5</v>
      </c>
      <c r="AG102" s="126">
        <v>2</v>
      </c>
      <c r="AH102" s="126">
        <v>1.5</v>
      </c>
      <c r="AI102" s="126">
        <v>1</v>
      </c>
      <c r="AJ102" s="126">
        <v>3</v>
      </c>
      <c r="AK102" s="127">
        <v>2</v>
      </c>
      <c r="AL102" s="127">
        <v>1</v>
      </c>
      <c r="AM102" s="127">
        <v>0.5</v>
      </c>
      <c r="AN102" s="127">
        <v>1</v>
      </c>
      <c r="AO102" s="126">
        <v>0.5</v>
      </c>
      <c r="AP102" s="126" t="s">
        <v>205</v>
      </c>
      <c r="AQ102" s="126" t="s">
        <v>217</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203" t="s">
        <v>47</v>
      </c>
      <c r="D103" s="203"/>
      <c r="E103" s="105"/>
      <c r="P103" s="197"/>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217</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203" t="s">
        <v>50</v>
      </c>
      <c r="D104" s="203"/>
      <c r="E104" s="105"/>
      <c r="P104" s="197"/>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203"/>
      <c r="D105" s="203"/>
      <c r="E105" s="105"/>
      <c r="P105" s="197"/>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217</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203"/>
      <c r="D106" s="203"/>
      <c r="E106" s="105"/>
      <c r="P106" s="198"/>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227" t="s">
        <v>180</v>
      </c>
      <c r="Q107" s="124" t="s">
        <v>199</v>
      </c>
      <c r="R107" s="125" t="s">
        <v>217</v>
      </c>
      <c r="S107" s="125" t="s">
        <v>217</v>
      </c>
      <c r="T107" s="126">
        <v>3</v>
      </c>
      <c r="U107" s="126">
        <v>2.5</v>
      </c>
      <c r="V107" s="126">
        <v>2</v>
      </c>
      <c r="W107" s="126">
        <v>1.5</v>
      </c>
      <c r="X107" s="126">
        <v>1</v>
      </c>
      <c r="Y107" s="131">
        <v>2</v>
      </c>
      <c r="Z107" s="131">
        <v>1</v>
      </c>
      <c r="AA107" s="131">
        <v>2</v>
      </c>
      <c r="AB107" s="131">
        <v>1</v>
      </c>
      <c r="AC107" s="131" t="s">
        <v>205</v>
      </c>
      <c r="AD107" s="126" t="s">
        <v>217</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197"/>
      <c r="Q108" s="124" t="s">
        <v>200</v>
      </c>
      <c r="R108" s="125" t="s">
        <v>217</v>
      </c>
      <c r="S108" s="125" t="s">
        <v>217</v>
      </c>
      <c r="T108" s="126">
        <v>3</v>
      </c>
      <c r="U108" s="126">
        <v>2.5</v>
      </c>
      <c r="V108" s="126">
        <v>2</v>
      </c>
      <c r="W108" s="126">
        <v>1.5</v>
      </c>
      <c r="X108" s="126">
        <v>1</v>
      </c>
      <c r="Y108" s="131">
        <v>2</v>
      </c>
      <c r="Z108" s="131">
        <v>1</v>
      </c>
      <c r="AA108" s="131">
        <v>3</v>
      </c>
      <c r="AB108" s="131">
        <v>1.5</v>
      </c>
      <c r="AC108" s="131" t="s">
        <v>205</v>
      </c>
      <c r="AD108" s="126" t="s">
        <v>217</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230" t="s">
        <v>60</v>
      </c>
      <c r="B109" s="231"/>
      <c r="P109" s="197"/>
      <c r="Q109" s="124" t="s">
        <v>232</v>
      </c>
      <c r="R109" s="125" t="s">
        <v>217</v>
      </c>
      <c r="S109" s="125" t="s">
        <v>217</v>
      </c>
      <c r="T109" s="126">
        <v>3</v>
      </c>
      <c r="U109" s="126">
        <v>2.5</v>
      </c>
      <c r="V109" s="126">
        <v>2</v>
      </c>
      <c r="W109" s="126">
        <v>1.5</v>
      </c>
      <c r="X109" s="126">
        <v>1</v>
      </c>
      <c r="Y109" s="131">
        <v>2</v>
      </c>
      <c r="Z109" s="131">
        <v>1</v>
      </c>
      <c r="AA109" s="131">
        <v>2</v>
      </c>
      <c r="AB109" s="131">
        <v>1</v>
      </c>
      <c r="AC109" s="131" t="s">
        <v>205</v>
      </c>
      <c r="AD109" s="126" t="s">
        <v>217</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225" t="s">
        <v>56</v>
      </c>
      <c r="B110" s="203"/>
      <c r="C110" s="203" t="s">
        <v>58</v>
      </c>
      <c r="D110" s="203"/>
      <c r="E110" s="203" t="s">
        <v>57</v>
      </c>
      <c r="F110" s="203"/>
      <c r="G110" s="228" t="s">
        <v>0</v>
      </c>
      <c r="H110" s="232"/>
      <c r="I110" s="132" t="s">
        <v>91</v>
      </c>
      <c r="J110" s="203" t="s">
        <v>92</v>
      </c>
      <c r="K110" s="203"/>
      <c r="L110" s="132" t="s">
        <v>93</v>
      </c>
      <c r="P110" s="198"/>
      <c r="Q110" s="124" t="s">
        <v>233</v>
      </c>
      <c r="R110" s="125" t="s">
        <v>217</v>
      </c>
      <c r="S110" s="125" t="s">
        <v>217</v>
      </c>
      <c r="T110" s="126">
        <v>3</v>
      </c>
      <c r="U110" s="126">
        <v>2.5</v>
      </c>
      <c r="V110" s="126">
        <v>2</v>
      </c>
      <c r="W110" s="126">
        <v>1.5</v>
      </c>
      <c r="X110" s="126">
        <v>1</v>
      </c>
      <c r="Y110" s="131">
        <v>2</v>
      </c>
      <c r="Z110" s="131">
        <v>1</v>
      </c>
      <c r="AA110" s="131">
        <v>3</v>
      </c>
      <c r="AB110" s="131">
        <v>1.5</v>
      </c>
      <c r="AC110" s="131" t="s">
        <v>205</v>
      </c>
      <c r="AD110" s="126" t="s">
        <v>217</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206" t="s">
        <v>63</v>
      </c>
      <c r="B111" s="206"/>
      <c r="C111" s="203" t="s">
        <v>59</v>
      </c>
      <c r="D111" s="203"/>
      <c r="E111" s="185" t="s">
        <v>69</v>
      </c>
      <c r="F111" s="186"/>
      <c r="G111" s="225"/>
      <c r="H111" s="225"/>
      <c r="I111" s="133"/>
      <c r="J111" s="219"/>
      <c r="K111" s="209"/>
      <c r="L111" s="134" t="s">
        <v>95</v>
      </c>
      <c r="P111" s="227" t="s">
        <v>181</v>
      </c>
      <c r="Q111" s="124" t="s">
        <v>201</v>
      </c>
      <c r="R111" s="125" t="s">
        <v>217</v>
      </c>
      <c r="S111" s="125" t="s">
        <v>217</v>
      </c>
      <c r="T111" s="126">
        <v>3</v>
      </c>
      <c r="U111" s="126">
        <v>2.5</v>
      </c>
      <c r="V111" s="126">
        <v>2</v>
      </c>
      <c r="W111" s="126">
        <v>1.5</v>
      </c>
      <c r="X111" s="126">
        <v>1</v>
      </c>
      <c r="Y111" s="126">
        <v>2</v>
      </c>
      <c r="Z111" s="126">
        <v>1</v>
      </c>
      <c r="AA111" s="126">
        <v>2</v>
      </c>
      <c r="AB111" s="126">
        <v>1</v>
      </c>
      <c r="AC111" s="126" t="s">
        <v>205</v>
      </c>
      <c r="AD111" s="126" t="s">
        <v>217</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206"/>
      <c r="B112" s="206"/>
      <c r="C112" s="203" t="s">
        <v>14</v>
      </c>
      <c r="D112" s="203"/>
      <c r="E112" s="211" t="s">
        <v>61</v>
      </c>
      <c r="F112" s="212"/>
      <c r="G112" s="225"/>
      <c r="H112" s="225"/>
      <c r="I112" s="133"/>
      <c r="J112" s="206"/>
      <c r="K112" s="206"/>
      <c r="L112" s="134" t="s">
        <v>96</v>
      </c>
      <c r="P112" s="197"/>
      <c r="Q112" s="124" t="s">
        <v>202</v>
      </c>
      <c r="R112" s="125" t="s">
        <v>217</v>
      </c>
      <c r="S112" s="125" t="s">
        <v>217</v>
      </c>
      <c r="T112" s="126">
        <v>3</v>
      </c>
      <c r="U112" s="126">
        <v>2.5</v>
      </c>
      <c r="V112" s="126">
        <v>2</v>
      </c>
      <c r="W112" s="126">
        <v>1.5</v>
      </c>
      <c r="X112" s="126">
        <v>1</v>
      </c>
      <c r="Y112" s="126">
        <v>2</v>
      </c>
      <c r="Z112" s="126">
        <v>1</v>
      </c>
      <c r="AA112" s="126">
        <v>3</v>
      </c>
      <c r="AB112" s="126">
        <v>1.5</v>
      </c>
      <c r="AC112" s="126" t="s">
        <v>205</v>
      </c>
      <c r="AD112" s="126" t="s">
        <v>217</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226" t="s">
        <v>64</v>
      </c>
      <c r="B113" s="206"/>
      <c r="C113" s="203" t="s">
        <v>59</v>
      </c>
      <c r="D113" s="203"/>
      <c r="E113" s="185" t="s">
        <v>70</v>
      </c>
      <c r="F113" s="186"/>
      <c r="G113" s="225"/>
      <c r="H113" s="225"/>
      <c r="I113" s="133"/>
      <c r="J113" s="208"/>
      <c r="K113" s="209"/>
      <c r="L113" s="134" t="s">
        <v>97</v>
      </c>
      <c r="P113" s="197"/>
      <c r="Q113" s="124" t="s">
        <v>234</v>
      </c>
      <c r="R113" s="125" t="s">
        <v>217</v>
      </c>
      <c r="S113" s="125" t="s">
        <v>217</v>
      </c>
      <c r="T113" s="126">
        <v>3</v>
      </c>
      <c r="U113" s="126">
        <v>2.5</v>
      </c>
      <c r="V113" s="126">
        <v>2</v>
      </c>
      <c r="W113" s="126">
        <v>1.5</v>
      </c>
      <c r="X113" s="126">
        <v>1</v>
      </c>
      <c r="Y113" s="126">
        <v>2</v>
      </c>
      <c r="Z113" s="126">
        <v>1</v>
      </c>
      <c r="AA113" s="126">
        <v>2</v>
      </c>
      <c r="AB113" s="126">
        <v>1</v>
      </c>
      <c r="AC113" s="126" t="s">
        <v>205</v>
      </c>
      <c r="AD113" s="126" t="s">
        <v>217</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206"/>
      <c r="B114" s="206"/>
      <c r="C114" s="203" t="s">
        <v>14</v>
      </c>
      <c r="D114" s="203"/>
      <c r="E114" s="211" t="s">
        <v>62</v>
      </c>
      <c r="F114" s="212"/>
      <c r="G114" s="225"/>
      <c r="H114" s="225"/>
      <c r="I114" s="133"/>
      <c r="J114" s="208"/>
      <c r="K114" s="209"/>
      <c r="L114" s="134" t="s">
        <v>99</v>
      </c>
      <c r="P114" s="198"/>
      <c r="Q114" s="124" t="s">
        <v>235</v>
      </c>
      <c r="R114" s="125" t="s">
        <v>217</v>
      </c>
      <c r="S114" s="125" t="s">
        <v>217</v>
      </c>
      <c r="T114" s="126">
        <v>3</v>
      </c>
      <c r="U114" s="126">
        <v>2.5</v>
      </c>
      <c r="V114" s="126">
        <v>2</v>
      </c>
      <c r="W114" s="126">
        <v>1.5</v>
      </c>
      <c r="X114" s="126">
        <v>1</v>
      </c>
      <c r="Y114" s="126">
        <v>2</v>
      </c>
      <c r="Z114" s="126">
        <v>1</v>
      </c>
      <c r="AA114" s="126">
        <v>3</v>
      </c>
      <c r="AB114" s="126">
        <v>1.5</v>
      </c>
      <c r="AC114" s="126" t="s">
        <v>205</v>
      </c>
      <c r="AD114" s="126" t="s">
        <v>217</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226" t="s">
        <v>110</v>
      </c>
      <c r="B115" s="206"/>
      <c r="C115" s="203" t="s">
        <v>59</v>
      </c>
      <c r="D115" s="203"/>
      <c r="E115" s="185" t="s">
        <v>71</v>
      </c>
      <c r="F115" s="186"/>
      <c r="G115" s="225"/>
      <c r="H115" s="225"/>
      <c r="I115" s="133"/>
      <c r="J115" s="208"/>
      <c r="K115" s="209"/>
      <c r="L115" s="134" t="s">
        <v>98</v>
      </c>
      <c r="P115" s="207"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205</v>
      </c>
      <c r="AD115" s="126" t="s">
        <v>217</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206"/>
      <c r="B116" s="206"/>
      <c r="C116" s="203"/>
      <c r="D116" s="203"/>
      <c r="E116" s="211"/>
      <c r="F116" s="212"/>
      <c r="G116" s="225"/>
      <c r="H116" s="225"/>
      <c r="I116" s="135"/>
      <c r="J116" s="203"/>
      <c r="K116" s="203"/>
      <c r="L116" s="134" t="s">
        <v>100</v>
      </c>
      <c r="P116" s="207"/>
      <c r="Q116" s="124" t="s">
        <v>276</v>
      </c>
      <c r="R116" s="125" t="s">
        <v>217</v>
      </c>
      <c r="S116" s="125" t="s">
        <v>217</v>
      </c>
      <c r="T116" s="126">
        <v>3</v>
      </c>
      <c r="U116" s="126">
        <v>2.5</v>
      </c>
      <c r="V116" s="126">
        <v>2</v>
      </c>
      <c r="W116" s="126">
        <v>1.5</v>
      </c>
      <c r="X116" s="126">
        <v>1</v>
      </c>
      <c r="Y116" s="126">
        <v>3</v>
      </c>
      <c r="Z116" s="126">
        <v>1.5</v>
      </c>
      <c r="AA116" s="126">
        <v>3</v>
      </c>
      <c r="AB116" s="126">
        <v>1.5</v>
      </c>
      <c r="AC116" s="126" t="s">
        <v>205</v>
      </c>
      <c r="AD116" s="126" t="s">
        <v>217</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213" t="s">
        <v>112</v>
      </c>
      <c r="H117" s="214"/>
      <c r="I117" s="133" t="s">
        <v>260</v>
      </c>
      <c r="J117" s="219" t="s">
        <v>113</v>
      </c>
      <c r="K117" s="209"/>
      <c r="L117" s="134" t="s">
        <v>101</v>
      </c>
      <c r="P117" s="207"/>
      <c r="Q117" s="124" t="s">
        <v>277</v>
      </c>
      <c r="R117" s="125" t="s">
        <v>217</v>
      </c>
      <c r="S117" s="125" t="s">
        <v>217</v>
      </c>
      <c r="T117" s="126">
        <v>3</v>
      </c>
      <c r="U117" s="126">
        <v>2.5</v>
      </c>
      <c r="V117" s="126">
        <v>2</v>
      </c>
      <c r="W117" s="126">
        <v>1.5</v>
      </c>
      <c r="X117" s="126">
        <v>1</v>
      </c>
      <c r="Y117" s="126">
        <v>3</v>
      </c>
      <c r="Z117" s="126">
        <v>1.5</v>
      </c>
      <c r="AA117" s="126">
        <v>4</v>
      </c>
      <c r="AB117" s="126">
        <v>2</v>
      </c>
      <c r="AC117" s="126" t="s">
        <v>205</v>
      </c>
      <c r="AD117" s="126" t="s">
        <v>217</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215"/>
      <c r="H118" s="216"/>
      <c r="I118" s="133" t="s">
        <v>271</v>
      </c>
      <c r="J118" s="206" t="s">
        <v>307</v>
      </c>
      <c r="K118" s="206"/>
      <c r="L118" s="134" t="s">
        <v>102</v>
      </c>
      <c r="P118" s="207"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205</v>
      </c>
      <c r="AD118" s="126" t="s">
        <v>217</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215"/>
      <c r="H119" s="216"/>
      <c r="I119" s="133" t="s">
        <v>272</v>
      </c>
      <c r="J119" s="208" t="s">
        <v>94</v>
      </c>
      <c r="K119" s="209"/>
      <c r="L119" s="134" t="s">
        <v>103</v>
      </c>
      <c r="P119" s="207"/>
      <c r="Q119" s="124" t="s">
        <v>279</v>
      </c>
      <c r="R119" s="125" t="s">
        <v>217</v>
      </c>
      <c r="S119" s="125" t="s">
        <v>217</v>
      </c>
      <c r="T119" s="126">
        <v>3</v>
      </c>
      <c r="U119" s="126">
        <v>2.5</v>
      </c>
      <c r="V119" s="126">
        <v>2</v>
      </c>
      <c r="W119" s="126">
        <v>1.5</v>
      </c>
      <c r="X119" s="126">
        <v>1</v>
      </c>
      <c r="Y119" s="126">
        <v>3</v>
      </c>
      <c r="Z119" s="126">
        <v>1.5</v>
      </c>
      <c r="AA119" s="126">
        <v>3</v>
      </c>
      <c r="AB119" s="126">
        <v>1.5</v>
      </c>
      <c r="AC119" s="126" t="s">
        <v>205</v>
      </c>
      <c r="AD119" s="126" t="s">
        <v>217</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215"/>
      <c r="H120" s="216"/>
      <c r="I120" s="158" t="s">
        <v>308</v>
      </c>
      <c r="J120" s="208" t="s">
        <v>114</v>
      </c>
      <c r="K120" s="209"/>
      <c r="L120" s="134" t="s">
        <v>104</v>
      </c>
      <c r="P120" s="207"/>
      <c r="Q120" s="124" t="s">
        <v>280</v>
      </c>
      <c r="R120" s="125" t="s">
        <v>217</v>
      </c>
      <c r="S120" s="125" t="s">
        <v>217</v>
      </c>
      <c r="T120" s="126">
        <v>3</v>
      </c>
      <c r="U120" s="126">
        <v>2.5</v>
      </c>
      <c r="V120" s="126">
        <v>2</v>
      </c>
      <c r="W120" s="126">
        <v>1.5</v>
      </c>
      <c r="X120" s="126">
        <v>1</v>
      </c>
      <c r="Y120" s="126">
        <v>3</v>
      </c>
      <c r="Z120" s="126">
        <v>1.5</v>
      </c>
      <c r="AA120" s="126">
        <v>4</v>
      </c>
      <c r="AB120" s="126">
        <v>2</v>
      </c>
      <c r="AC120" s="126" t="s">
        <v>205</v>
      </c>
      <c r="AD120" s="126" t="s">
        <v>217</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215"/>
      <c r="H121" s="216"/>
      <c r="I121" s="158" t="s">
        <v>309</v>
      </c>
      <c r="J121" s="208"/>
      <c r="K121" s="209"/>
      <c r="L121" s="134" t="s">
        <v>105</v>
      </c>
      <c r="P121" s="207"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217</v>
      </c>
      <c r="AE121" s="126">
        <v>1</v>
      </c>
      <c r="AF121" s="126" t="s">
        <v>217</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215"/>
      <c r="H122" s="216"/>
      <c r="I122" s="135"/>
      <c r="J122" s="203"/>
      <c r="K122" s="203"/>
      <c r="L122" s="134" t="s">
        <v>106</v>
      </c>
      <c r="P122" s="210"/>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217</v>
      </c>
      <c r="AE122" s="131">
        <v>1</v>
      </c>
      <c r="AF122" s="131" t="s">
        <v>217</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215"/>
      <c r="H123" s="216"/>
      <c r="I123" s="135"/>
      <c r="J123" s="220" t="s">
        <v>116</v>
      </c>
      <c r="K123" s="220"/>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215"/>
      <c r="H124" s="216"/>
      <c r="I124" s="135"/>
      <c r="J124" s="220" t="s">
        <v>117</v>
      </c>
      <c r="K124" s="220"/>
      <c r="L124" s="134" t="s">
        <v>108</v>
      </c>
      <c r="P124" s="221" t="s">
        <v>206</v>
      </c>
      <c r="Q124" s="222"/>
      <c r="R124" s="201" t="s">
        <v>119</v>
      </c>
      <c r="S124" s="205"/>
      <c r="T124" s="205"/>
      <c r="U124" s="205"/>
      <c r="V124" s="205"/>
      <c r="W124" s="205"/>
      <c r="X124" s="202"/>
      <c r="Y124" s="201" t="s">
        <v>120</v>
      </c>
      <c r="Z124" s="202"/>
      <c r="AA124" s="201" t="s">
        <v>207</v>
      </c>
      <c r="AB124" s="202"/>
      <c r="AC124" s="201" t="s">
        <v>208</v>
      </c>
      <c r="AD124" s="202"/>
      <c r="AE124" s="199" t="s">
        <v>121</v>
      </c>
      <c r="AF124" s="200"/>
      <c r="AG124" s="199" t="s">
        <v>122</v>
      </c>
      <c r="AH124" s="204"/>
      <c r="AI124" s="200"/>
      <c r="AJ124" s="198" t="s">
        <v>220</v>
      </c>
      <c r="AK124" s="198"/>
      <c r="AL124" s="198"/>
      <c r="AM124" s="198"/>
      <c r="AN124" s="197" t="s">
        <v>247</v>
      </c>
      <c r="AO124" s="197" t="s">
        <v>209</v>
      </c>
      <c r="AP124" s="199" t="s">
        <v>210</v>
      </c>
      <c r="AQ124" s="200"/>
      <c r="AR124" s="201" t="s">
        <v>211</v>
      </c>
      <c r="AS124" s="202"/>
      <c r="AT124" s="145" t="s">
        <v>228</v>
      </c>
      <c r="AU124" s="199" t="s">
        <v>123</v>
      </c>
      <c r="AV124" s="200"/>
      <c r="AW124" s="145" t="s">
        <v>124</v>
      </c>
      <c r="AX124" s="145" t="s">
        <v>125</v>
      </c>
      <c r="AY124" s="145" t="s">
        <v>212</v>
      </c>
      <c r="AZ124" s="145" t="s">
        <v>213</v>
      </c>
      <c r="BA124" s="145" t="s">
        <v>126</v>
      </c>
    </row>
    <row r="125" spans="1:53" x14ac:dyDescent="0.15">
      <c r="A125" s="138" t="s">
        <v>136</v>
      </c>
      <c r="B125" s="130"/>
      <c r="G125" s="215"/>
      <c r="H125" s="216"/>
      <c r="I125" s="135"/>
      <c r="J125" s="203"/>
      <c r="K125" s="203"/>
      <c r="L125" s="134" t="s">
        <v>109</v>
      </c>
      <c r="P125" s="223"/>
      <c r="Q125" s="224"/>
      <c r="R125" s="121" t="s">
        <v>261</v>
      </c>
      <c r="S125" s="121" t="s">
        <v>261</v>
      </c>
      <c r="T125" s="121" t="s">
        <v>240</v>
      </c>
      <c r="U125" s="122" t="s">
        <v>241</v>
      </c>
      <c r="V125" s="122" t="s">
        <v>242</v>
      </c>
      <c r="W125" s="122" t="s">
        <v>243</v>
      </c>
      <c r="X125" s="122" t="s">
        <v>244</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236</v>
      </c>
      <c r="AK125" s="122" t="s">
        <v>237</v>
      </c>
      <c r="AL125" s="122" t="s">
        <v>238</v>
      </c>
      <c r="AM125" s="122" t="s">
        <v>239</v>
      </c>
      <c r="AN125" s="198"/>
      <c r="AO125" s="198"/>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215"/>
      <c r="H126" s="216"/>
      <c r="I126" s="135"/>
      <c r="J126" s="188"/>
      <c r="K126" s="189"/>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217"/>
      <c r="H127" s="218"/>
      <c r="I127" s="135"/>
      <c r="J127" s="188"/>
      <c r="K127" s="189"/>
      <c r="L127" s="135"/>
    </row>
    <row r="128" spans="1:53" x14ac:dyDescent="0.15">
      <c r="A128" s="138" t="s">
        <v>138</v>
      </c>
      <c r="B128" s="130"/>
    </row>
    <row r="129" spans="1:29" x14ac:dyDescent="0.15">
      <c r="A129" s="138" t="s">
        <v>139</v>
      </c>
      <c r="B129" s="130"/>
    </row>
    <row r="130" spans="1:29" x14ac:dyDescent="0.15">
      <c r="A130" s="138" t="s">
        <v>141</v>
      </c>
      <c r="B130" s="130"/>
      <c r="O130" s="190" t="s">
        <v>170</v>
      </c>
      <c r="P130" s="190"/>
      <c r="Q130" s="105"/>
    </row>
    <row r="131" spans="1:29" x14ac:dyDescent="0.15">
      <c r="A131" s="138" t="s">
        <v>142</v>
      </c>
      <c r="B131" s="130"/>
      <c r="E131" s="146" t="s">
        <v>262</v>
      </c>
      <c r="F131" s="180" t="s">
        <v>291</v>
      </c>
      <c r="G131" s="181"/>
      <c r="O131" s="191" t="s">
        <v>44</v>
      </c>
      <c r="P131" s="192"/>
      <c r="Q131" s="128" t="s">
        <v>175</v>
      </c>
    </row>
    <row r="132" spans="1:29" x14ac:dyDescent="0.15">
      <c r="A132" s="138" t="s">
        <v>143</v>
      </c>
      <c r="B132" s="130"/>
      <c r="E132" s="147" t="s">
        <v>263</v>
      </c>
      <c r="F132" s="180" t="s">
        <v>292</v>
      </c>
      <c r="G132" s="181"/>
      <c r="O132" s="193"/>
      <c r="P132" s="194"/>
      <c r="Q132" s="128" t="s">
        <v>174</v>
      </c>
    </row>
    <row r="133" spans="1:29" x14ac:dyDescent="0.15">
      <c r="A133" s="138" t="s">
        <v>144</v>
      </c>
      <c r="B133" s="130"/>
      <c r="E133" s="147" t="s">
        <v>264</v>
      </c>
      <c r="F133" s="180" t="s">
        <v>293</v>
      </c>
      <c r="G133" s="181"/>
      <c r="O133" s="195" t="s">
        <v>45</v>
      </c>
      <c r="P133" s="196"/>
      <c r="Q133" s="128" t="s">
        <v>176</v>
      </c>
    </row>
    <row r="134" spans="1:29" x14ac:dyDescent="0.15">
      <c r="A134" s="138" t="s">
        <v>145</v>
      </c>
      <c r="B134" s="130"/>
      <c r="E134" s="147" t="s">
        <v>265</v>
      </c>
      <c r="F134" s="180" t="s">
        <v>294</v>
      </c>
      <c r="G134" s="181"/>
    </row>
    <row r="135" spans="1:29" x14ac:dyDescent="0.15">
      <c r="A135" s="138" t="s">
        <v>146</v>
      </c>
      <c r="B135" s="130"/>
      <c r="E135" s="147" t="s">
        <v>266</v>
      </c>
      <c r="F135" s="180" t="s">
        <v>295</v>
      </c>
      <c r="G135" s="181"/>
      <c r="O135" s="17" t="s">
        <v>169</v>
      </c>
    </row>
    <row r="136" spans="1:29" ht="22.5" x14ac:dyDescent="0.15">
      <c r="A136" s="138" t="s">
        <v>147</v>
      </c>
      <c r="B136" s="130"/>
      <c r="O136" s="148" t="s">
        <v>131</v>
      </c>
      <c r="P136" s="149"/>
      <c r="Q136" s="150" t="s">
        <v>167</v>
      </c>
      <c r="R136" s="182" t="s">
        <v>168</v>
      </c>
      <c r="S136" s="183"/>
      <c r="T136" s="183"/>
      <c r="U136" s="183"/>
      <c r="V136" s="183"/>
      <c r="W136" s="183"/>
      <c r="X136" s="183"/>
      <c r="Y136" s="183"/>
      <c r="Z136" s="183"/>
      <c r="AA136" s="183"/>
      <c r="AB136" s="183"/>
      <c r="AC136" s="184"/>
    </row>
    <row r="137" spans="1:29" ht="22.5" x14ac:dyDescent="0.15">
      <c r="A137" s="138" t="s">
        <v>148</v>
      </c>
      <c r="B137" s="130"/>
      <c r="O137" s="148" t="s">
        <v>143</v>
      </c>
      <c r="P137" s="149"/>
      <c r="Q137" s="150" t="s">
        <v>296</v>
      </c>
      <c r="R137" s="182" t="s">
        <v>297</v>
      </c>
      <c r="S137" s="183"/>
      <c r="T137" s="183"/>
      <c r="U137" s="183"/>
      <c r="V137" s="183"/>
      <c r="W137" s="183"/>
      <c r="X137" s="183"/>
      <c r="Y137" s="183"/>
      <c r="Z137" s="183"/>
      <c r="AA137" s="183"/>
      <c r="AB137" s="183"/>
      <c r="AC137" s="184"/>
    </row>
    <row r="138" spans="1:29" x14ac:dyDescent="0.15">
      <c r="A138" s="138" t="s">
        <v>149</v>
      </c>
      <c r="B138" s="130"/>
      <c r="O138" s="148" t="s">
        <v>153</v>
      </c>
      <c r="P138" s="149"/>
      <c r="Q138" s="128" t="s">
        <v>161</v>
      </c>
      <c r="R138" s="185" t="s">
        <v>162</v>
      </c>
      <c r="S138" s="186"/>
      <c r="T138" s="186"/>
      <c r="U138" s="186"/>
      <c r="V138" s="186"/>
      <c r="W138" s="186"/>
      <c r="X138" s="186"/>
      <c r="Y138" s="186"/>
      <c r="Z138" s="186"/>
      <c r="AA138" s="186"/>
      <c r="AB138" s="186"/>
      <c r="AC138" s="187"/>
    </row>
    <row r="139" spans="1:29" x14ac:dyDescent="0.15">
      <c r="A139" s="138" t="s">
        <v>150</v>
      </c>
      <c r="B139" s="130"/>
      <c r="O139" s="148" t="s">
        <v>137</v>
      </c>
      <c r="P139" s="149"/>
      <c r="Q139" s="128" t="s">
        <v>163</v>
      </c>
      <c r="R139" s="185" t="s">
        <v>164</v>
      </c>
      <c r="S139" s="186"/>
      <c r="T139" s="186"/>
      <c r="U139" s="186"/>
      <c r="V139" s="186"/>
      <c r="W139" s="186"/>
      <c r="X139" s="186"/>
      <c r="Y139" s="186"/>
      <c r="Z139" s="186"/>
      <c r="AA139" s="186"/>
      <c r="AB139" s="186"/>
      <c r="AC139" s="187"/>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218</v>
      </c>
    </row>
    <row r="151" spans="1:17" x14ac:dyDescent="0.15">
      <c r="O151" s="176" t="s">
        <v>313</v>
      </c>
      <c r="P151" s="177"/>
    </row>
    <row r="152" spans="1:17" x14ac:dyDescent="0.15">
      <c r="O152" s="178"/>
      <c r="P152" s="179"/>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02"/>
      <c r="B1" s="402"/>
      <c r="C1" s="402"/>
      <c r="D1" s="402"/>
      <c r="E1" s="402"/>
      <c r="F1" s="402"/>
      <c r="G1" s="402"/>
      <c r="H1" s="402"/>
      <c r="I1" s="402"/>
      <c r="J1" s="402"/>
      <c r="K1" s="402"/>
      <c r="L1" s="403" t="s">
        <v>231</v>
      </c>
      <c r="M1" s="403"/>
      <c r="N1" s="403"/>
      <c r="O1" s="403"/>
      <c r="P1" s="403"/>
      <c r="Q1" s="403"/>
      <c r="R1" s="403"/>
      <c r="S1" s="403"/>
      <c r="T1" s="403"/>
      <c r="U1" s="403"/>
    </row>
    <row r="2" spans="1:22" ht="23.25" customHeight="1" x14ac:dyDescent="0.15">
      <c r="A2" s="402" t="s">
        <v>79</v>
      </c>
      <c r="B2" s="402"/>
      <c r="C2" s="402"/>
      <c r="D2" s="402"/>
      <c r="E2" s="402"/>
      <c r="F2" s="402"/>
      <c r="G2" s="402"/>
      <c r="H2" s="402"/>
      <c r="I2" s="402"/>
      <c r="J2" s="402"/>
      <c r="K2" s="402"/>
      <c r="M2" s="8"/>
      <c r="N2" s="8"/>
      <c r="O2" s="8"/>
      <c r="P2" s="8"/>
      <c r="Q2" s="8"/>
      <c r="R2" s="8"/>
      <c r="S2" s="8"/>
      <c r="T2" s="8"/>
      <c r="U2" s="8"/>
      <c r="V2" s="8"/>
    </row>
    <row r="3" spans="1:22" ht="14.25" customHeight="1" x14ac:dyDescent="0.15">
      <c r="A3" s="4"/>
      <c r="B3" s="4"/>
      <c r="C3" s="4"/>
      <c r="D3" s="4"/>
      <c r="E3" s="4"/>
      <c r="F3" s="4"/>
      <c r="G3" s="4"/>
      <c r="H3" s="4"/>
      <c r="I3" s="4"/>
      <c r="L3" s="15" t="s">
        <v>82</v>
      </c>
      <c r="M3" s="404" t="s">
        <v>251</v>
      </c>
      <c r="N3" s="404"/>
      <c r="O3" s="404"/>
      <c r="P3" s="404"/>
      <c r="Q3" s="404"/>
      <c r="R3" s="404"/>
      <c r="S3" s="404"/>
      <c r="T3" s="404"/>
      <c r="U3" s="404"/>
    </row>
    <row r="4" spans="1:22" ht="13.5" customHeight="1" x14ac:dyDescent="0.15">
      <c r="J4" s="7"/>
      <c r="L4" s="14"/>
      <c r="M4" s="404"/>
      <c r="N4" s="404"/>
      <c r="O4" s="404"/>
      <c r="P4" s="404"/>
      <c r="Q4" s="404"/>
      <c r="R4" s="404"/>
      <c r="S4" s="404"/>
      <c r="T4" s="404"/>
      <c r="U4" s="404"/>
    </row>
    <row r="5" spans="1:22" ht="14.25" customHeight="1" x14ac:dyDescent="0.15">
      <c r="J5" s="7"/>
      <c r="L5" s="14"/>
      <c r="M5" s="404"/>
      <c r="N5" s="404"/>
      <c r="O5" s="404"/>
      <c r="P5" s="404"/>
      <c r="Q5" s="404"/>
      <c r="R5" s="404"/>
      <c r="S5" s="404"/>
      <c r="T5" s="404"/>
      <c r="U5" s="404"/>
    </row>
    <row r="6" spans="1:22" ht="13.5" customHeight="1" x14ac:dyDescent="0.15">
      <c r="J6" s="7"/>
      <c r="L6" s="14"/>
      <c r="M6" s="404"/>
      <c r="N6" s="404"/>
      <c r="O6" s="404"/>
      <c r="P6" s="404"/>
      <c r="Q6" s="404"/>
      <c r="R6" s="404"/>
      <c r="S6" s="404"/>
      <c r="T6" s="404"/>
      <c r="U6" s="404"/>
    </row>
    <row r="7" spans="1:22" ht="13.5" customHeight="1" x14ac:dyDescent="0.15">
      <c r="J7" s="7"/>
      <c r="L7" s="14"/>
      <c r="M7" s="404"/>
      <c r="N7" s="404"/>
      <c r="O7" s="404"/>
      <c r="P7" s="404"/>
      <c r="Q7" s="404"/>
      <c r="R7" s="404"/>
      <c r="S7" s="404"/>
      <c r="T7" s="404"/>
      <c r="U7" s="404"/>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270</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252</v>
      </c>
      <c r="C57" s="5"/>
      <c r="D57" s="5"/>
      <c r="E57" s="5"/>
      <c r="F57" s="5"/>
      <c r="G57" s="5"/>
      <c r="H57" s="9"/>
      <c r="I57" s="9"/>
      <c r="J57" s="9"/>
      <c r="K57" s="9"/>
    </row>
    <row r="58" spans="1:11" ht="13.5" customHeight="1" x14ac:dyDescent="0.15">
      <c r="A58" s="5">
        <v>6</v>
      </c>
      <c r="B58" s="5" t="s">
        <v>253</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254</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401" t="s">
        <v>255</v>
      </c>
      <c r="C62" s="401"/>
      <c r="D62" s="401"/>
      <c r="E62" s="401"/>
      <c r="F62" s="401"/>
      <c r="G62" s="401"/>
      <c r="H62" s="401"/>
      <c r="I62" s="401"/>
      <c r="J62" s="401"/>
      <c r="K62" s="401"/>
    </row>
    <row r="63" spans="1:11" ht="13.5" customHeight="1" x14ac:dyDescent="0.15">
      <c r="A63" s="9"/>
      <c r="B63" s="401" t="s">
        <v>256</v>
      </c>
      <c r="C63" s="401"/>
      <c r="D63" s="401"/>
      <c r="E63" s="401"/>
      <c r="F63" s="401"/>
      <c r="G63" s="401"/>
      <c r="H63" s="401"/>
      <c r="I63" s="401"/>
      <c r="J63" s="401"/>
      <c r="K63" s="401"/>
    </row>
    <row r="64" spans="1:11" ht="13.5" customHeight="1" x14ac:dyDescent="0.15">
      <c r="A64" s="3"/>
      <c r="B64" s="171" t="s">
        <v>257</v>
      </c>
      <c r="C64" s="13"/>
      <c r="D64" s="13"/>
      <c r="E64" s="13"/>
      <c r="F64" s="13"/>
      <c r="G64" s="13"/>
      <c r="H64" s="9"/>
      <c r="I64" s="9"/>
      <c r="J64" s="9"/>
      <c r="K64" s="9"/>
    </row>
    <row r="65" spans="1:11" ht="13.15" customHeight="1" x14ac:dyDescent="0.15">
      <c r="A65" s="3">
        <v>10</v>
      </c>
      <c r="B65" s="16" t="s">
        <v>258</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関　慎一郎</cp:lastModifiedBy>
  <cp:lastPrinted>2026-06-16T04:50:42Z</cp:lastPrinted>
  <dcterms:created xsi:type="dcterms:W3CDTF">2019-05-15T09:50:05Z</dcterms:created>
  <dcterms:modified xsi:type="dcterms:W3CDTF">2026-09-15T10:24:02Z</dcterms:modified>
</cp:coreProperties>
</file>