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Z:\総務課\★★谷川\①発注用務 【工事・建設コンサル】\★★工事・建設コンサル関係\★Ｒ８\02 繰越明許\01 一般会計（波崎）\⑩（一般・総合・とりおり②）07国補波広第07-06-056-A-007号（西防波堤ブロック製作工事（その４））\01 入札関係\③技術資料等様式\"/>
    </mc:Choice>
  </mc:AlternateContent>
  <xr:revisionPtr revIDLastSave="0" documentId="13_ncr:1_{36351565-945F-49DC-8E42-D208643A3BA3}" xr6:coauthVersionLast="47" xr6:coauthVersionMax="47" xr10:uidLastSave="{00000000-0000-0000-0000-000000000000}"/>
  <bookViews>
    <workbookView xWindow="28680" yWindow="-120" windowWidth="29040" windowHeight="1572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<sst xmlns="http://schemas.openxmlformats.org/spreadsheetml/2006/main" count="892" uniqueCount="323">
  <si>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</si>
  <si>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</si>
  <si>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</si>
  <si>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</si>
  <si>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○○に本店有り</t>
    <rPh sb="3" eb="5">
      <t>ホンテン</t>
    </rPh>
    <rPh sb="5" eb="6">
      <t>ア</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</si>
  <si>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</si>
  <si>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</si>
  <si>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</si>
  <si>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</si>
  <si>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</si>
  <si>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</si>
  <si>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</si>
  <si>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</si>
  <si>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</si>
  <si>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</si>
  <si>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</si>
  <si>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</si>
  <si>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</si>
  <si>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</si>
  <si>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</si>
  <si>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</si>
  <si>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</si>
  <si>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</si>
  <si>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</si>
  <si>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</si>
  <si>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</si>
  <si>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</si>
  <si>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</si>
  <si>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</si>
  <si>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</si>
  <si>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</si>
  <si>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</si>
  <si>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</si>
  <si>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</si>
  <si>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</si>
  <si>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</si>
  <si>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</si>
  <si>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</si>
  <si>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</si>
  <si>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</si>
  <si>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</si>
  <si>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</si>
  <si>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</si>
  <si>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</si>
  <si>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</si>
  <si>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</si>
  <si>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</si>
  <si>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</si>
  <si>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</si>
  <si>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</si>
  <si>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</si>
  <si>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</si>
  <si>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</si>
  <si>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</si>
  <si>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</si>
  <si>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</si>
  <si>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</si>
  <si>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</si>
  <si>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</si>
  <si>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</si>
  <si>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</si>
  <si>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</si>
  <si>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</si>
  <si>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</si>
  <si>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</si>
  <si>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</si>
  <si>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</si>
  <si>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</si>
  <si>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</si>
  <si>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</si>
  <si>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</si>
  <si>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</si>
  <si>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</si>
  <si>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</si>
  <si>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</si>
  <si>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</si>
  <si>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</si>
  <si>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</si>
  <si>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</si>
  <si>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</si>
  <si>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</si>
  <si>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</si>
  <si>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</si>
  <si>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</si>
  <si>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</si>
  <si>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</si>
  <si>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</si>
  <si>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</si>
  <si>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</si>
  <si>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</si>
  <si>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</si>
  <si>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</si>
  <si>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</si>
  <si>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</si>
  <si>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</si>
  <si>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</si>
  <si>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</si>
  <si>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</si>
  <si>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</si>
  <si>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</si>
  <si>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</si>
  <si>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</si>
  <si>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</si>
  <si>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</si>
  <si>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</si>
  <si>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</si>
  <si>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</si>
  <si>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</si>
  <si>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</si>
  <si>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</si>
  <si>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</si>
  <si>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</si>
  <si>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</si>
  <si>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</si>
  <si>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</si>
  <si>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</si>
  <si>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</si>
  <si>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</si>
  <si>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</si>
  <si>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</si>
  <si>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</si>
  <si>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</si>
  <si>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</si>
  <si>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</si>
  <si>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</si>
  <si>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</si>
  <si>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</si>
  <si>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</si>
  <si>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</si>
  <si>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</si>
  <si>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</si>
  <si>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</si>
  <si>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</si>
  <si>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</si>
  <si>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</si>
  <si>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</si>
  <si>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</si>
  <si>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</si>
  <si>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</si>
  <si>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</si>
  <si>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</si>
  <si>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</si>
  <si>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</si>
  <si>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</si>
  <si>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</si>
  <si>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</si>
  <si>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</si>
  <si>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</si>
  <si>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</si>
  <si>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</si>
  <si>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</si>
  <si>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</si>
  <si>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</si>
  <si>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</si>
  <si>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</si>
  <si>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</si>
  <si>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</si>
  <si>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</si>
  <si>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</si>
  <si>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</si>
  <si>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</si>
  <si>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</si>
  <si>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</si>
  <si>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</si>
  <si>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</si>
  <si>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</si>
  <si>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</si>
  <si>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</si>
  <si>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</si>
  <si>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</si>
  <si>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</si>
  <si>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</si>
  <si>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</si>
  <si>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</si>
  <si>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</si>
  <si>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</si>
  <si>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</si>
  <si>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</si>
  <si>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</si>
  <si>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</si>
  <si>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</si>
  <si>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</si>
  <si>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</si>
  <si>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</si>
  <si>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</si>
  <si>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</si>
  <si>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</si>
  <si>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</si>
  <si>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</si>
  <si>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</si>
  <si>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</si>
  <si>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</si>
  <si>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</si>
  <si>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</si>
  <si>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</si>
  <si>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</si>
  <si>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</si>
  <si>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</si>
  <si>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</si>
  <si>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</si>
  <si>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</si>
  <si>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</si>
  <si>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</si>
  <si>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</si>
  <si>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</si>
  <si>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</si>
  <si>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</si>
  <si>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</si>
  <si>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</si>
  <si>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</si>
  <si>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</si>
  <si>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</si>
  <si>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</si>
  <si>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</si>
  <si>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</si>
  <si>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</si>
  <si>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</si>
  <si>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○○以上○○未満の○○工事の実績有り</t>
    <rPh sb="2" eb="4">
      <t>イジョウ</t>
    </rPh>
    <rPh sb="6" eb="8">
      <t>ミマン</t>
    </rPh>
    <rPh sb="11" eb="13">
      <t>コウジ</t>
    </rPh>
    <rPh sb="14" eb="16">
      <t>ジッセキ</t>
    </rPh>
    <rPh sb="16" eb="17">
      <t>アリ</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</si>
  <si>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</si>
  <si>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</si>
  <si>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</si>
  <si>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</si>
  <si>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</si>
  <si>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</si>
  <si>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</si>
  <si>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</si>
  <si>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</si>
  <si>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</si>
  <si>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</si>
  <si>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</si>
  <si>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</si>
  <si>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</si>
  <si>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</si>
  <si>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</si>
  <si>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</si>
  <si>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</si>
  <si>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</si>
  <si>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</si>
  <si>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</si>
  <si>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</si>
  <si>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</si>
  <si>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</si>
  <si>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</si>
  <si>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</si>
  <si>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</si>
  <si>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</si>
  <si>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</si>
  <si>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</si>
  <si>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</si>
  <si>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</si>
  <si>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</si>
  <si>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</si>
  <si>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</si>
  <si>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</si>
  <si>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</si>
  <si>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</si>
  <si>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</si>
  <si>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</si>
  <si>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</si>
  <si>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</si>
  <si>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</si>
  <si>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</si>
  <si>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</si>
  <si>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</si>
  <si>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</si>
  <si>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</si>
  <si>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</si>
  <si>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</si>
  <si>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</si>
  <si>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</si>
  <si>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</si>
  <si>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</si>
  <si>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</si>
  <si>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</si>
  <si>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</si>
  <si>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</si>
  <si>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</si>
  <si>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</si>
  <si>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</si>
  <si>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</si>
  <si>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</si>
  <si>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</si>
  <si>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</si>
  <si>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</si>
  <si>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</si>
  <si>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</si>
  <si>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</si>
  <si>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</si>
  <si>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</si>
  <si>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</si>
  <si>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</si>
  <si>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</si>
  <si>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</si>
  <si>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</si>
  <si>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</si>
  <si>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</si>
  <si>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</si>
  <si>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</si>
  <si>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</si>
  <si>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</si>
  <si>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</si>
  <si>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</si>
  <si>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</si>
  <si>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</si>
  <si>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</si>
  <si>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</si>
  <si>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</si>
  <si>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</si>
  <si>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</si>
  <si>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</si>
  <si>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</si>
  <si>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</si>
  <si>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</si>
  <si>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</si>
  <si>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特別簡易型(Ⅱ) ・県内型　①地域内拠点なし・登録基幹技能者あり・ＩＣＴ施工技術の活用なし</t>
  </si>
  <si>
    <t>同種工事の実績有り</t>
    <rPh sb="0" eb="2">
      <t>ドウシュ</t>
    </rPh>
    <rPh sb="2" eb="4">
      <t>コウジ</t>
    </rPh>
    <rPh sb="5" eb="7">
      <t>ジッセキ</t>
    </rPh>
    <rPh sb="7" eb="8">
      <t>ア</t>
    </rPh>
    <phoneticPr fontId="1"/>
  </si>
  <si>
    <t>同種工事の経験有り</t>
    <rPh sb="0" eb="2">
      <t>ドウシュ</t>
    </rPh>
    <rPh sb="2" eb="4">
      <t>コウジ</t>
    </rPh>
    <rPh sb="5" eb="7">
      <t>ケイケン</t>
    </rPh>
    <rPh sb="7" eb="8">
      <t>ア</t>
    </rPh>
    <phoneticPr fontId="1"/>
  </si>
  <si>
    <t>類似工事の経験有り</t>
    <rPh sb="0" eb="2">
      <t>ルイジ</t>
    </rPh>
    <rPh sb="2" eb="4">
      <t>コウジ</t>
    </rPh>
    <rPh sb="5" eb="7">
      <t>ケイケン</t>
    </rPh>
    <rPh sb="7" eb="8">
      <t>アリ</t>
    </rPh>
    <phoneticPr fontId="1"/>
  </si>
  <si>
    <t>工事箇所の存する市町村における夜間・休日の地域貢献の実績有り</t>
    <rPh sb="0" eb="2">
      <t>コウジ</t>
    </rPh>
    <rPh sb="2" eb="4">
      <t>カショ</t>
    </rPh>
    <rPh sb="5" eb="6">
      <t>ゾン</t>
    </rPh>
    <rPh sb="8" eb="11">
      <t>シチョウソン</t>
    </rPh>
    <rPh sb="15" eb="17">
      <t>ヤカン</t>
    </rPh>
    <rPh sb="18" eb="20">
      <t>キュウジツ</t>
    </rPh>
    <rPh sb="21" eb="23">
      <t>チイキ</t>
    </rPh>
    <rPh sb="23" eb="25">
      <t>コウケン</t>
    </rPh>
    <rPh sb="26" eb="28">
      <t>ジッセキ</t>
    </rPh>
    <rPh sb="28" eb="29">
      <t>アリ</t>
    </rPh>
    <phoneticPr fontId="1"/>
  </si>
  <si>
    <t>茨城県鹿島港湾事務所長　　殿</t>
    <rPh sb="0" eb="3">
      <t>イバラキケン</t>
    </rPh>
    <rPh sb="3" eb="7">
      <t>カシマコウワン</t>
    </rPh>
    <rPh sb="7" eb="9">
      <t>ジム</t>
    </rPh>
    <rPh sb="9" eb="10">
      <t>ショ</t>
    </rPh>
    <rPh sb="10" eb="11">
      <t>チョウ</t>
    </rPh>
    <rPh sb="13" eb="14">
      <t>トノ</t>
    </rPh>
    <phoneticPr fontId="1"/>
  </si>
  <si>
    <t>波崎漁港　神栖市波崎</t>
    <rPh sb="0" eb="2">
      <t>ハサキ</t>
    </rPh>
    <rPh sb="2" eb="4">
      <t>ギョコウ</t>
    </rPh>
    <rPh sb="5" eb="8">
      <t>カミスシ</t>
    </rPh>
    <rPh sb="8" eb="10">
      <t>ハサキ</t>
    </rPh>
    <phoneticPr fontId="1"/>
  </si>
  <si>
    <t>西防波堤ブロック製作工事(その４)</t>
    <rPh sb="0" eb="1">
      <t>ニシ</t>
    </rPh>
    <rPh sb="1" eb="4">
      <t>ボウハテイ</t>
    </rPh>
    <rPh sb="8" eb="10">
      <t>セイサク</t>
    </rPh>
    <rPh sb="10" eb="12">
      <t>コウジ</t>
    </rPh>
    <rPh sb="11" eb="12">
      <t>セコウ</t>
    </rPh>
    <phoneticPr fontId="1"/>
  </si>
  <si>
    <t>07国補波広第07-06-056-A-007号</t>
    <rPh sb="2" eb="4">
      <t>コクホ</t>
    </rPh>
    <rPh sb="4" eb="5">
      <t>ハ</t>
    </rPh>
    <rPh sb="6" eb="7">
      <t>ダイ</t>
    </rPh>
    <rPh sb="22" eb="23">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</si>
</sst>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406">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176" fontId="10" fillId="7" borderId="7" xfId="1" applyNumberFormat="1" applyFont="1" applyFill="1" applyBorder="1" applyAlignment="1" applyProtection="1">
      <alignment horizontal="center" vertical="center"/>
      <protection locked="0"/>
    </xf>
    <xf numFmtId="0" fontId="15" fillId="7" borderId="7" xfId="1" applyFont="1" applyFill="1" applyBorder="1" applyAlignment="1" applyProtection="1">
      <alignment horizontal="center" vertical="center"/>
      <protection locked="0" hidden="1"/>
    </xf>
    <xf numFmtId="176" fontId="23" fillId="7" borderId="7" xfId="1" applyNumberFormat="1" applyFont="1" applyFill="1" applyBorder="1" applyAlignment="1">
      <alignment horizontal="center"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wrapTex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wrapText="1"/>
      <protection locked="0"/>
    </xf>
    <xf numFmtId="0" fontId="9" fillId="0" borderId="0" xfId="0" applyFont="1">
      <alignment vertical="center"/>
    </xf>
    <xf numFmtId="0" fontId="11" fillId="2" borderId="0" xfId="0" applyFont="1" applyFill="1" applyBorder="1" applyAlignment="1" applyProtection="1">
      <alignment wrapText="1"/>
      <protection locked="0"/>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3" xfId="1" applyFont="1" applyBorder="1" applyAlignment="1">
      <alignment horizontal="center" vertical="center"/>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5" xfId="1" applyFont="1" applyBorder="1" applyAlignment="1" applyProtection="1">
      <alignment horizontal="center" vertical="center"/>
      <protection locked="0"/>
    </xf>
    <xf numFmtId="0" fontId="10" fillId="0" borderId="7"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0" fillId="0" borderId="5" xfId="1" applyNumberFormat="1" applyFont="1" applyBorder="1" applyAlignment="1">
      <alignment horizontal="center" vertical="center"/>
    </xf>
    <xf numFmtId="176" fontId="10" fillId="0" borderId="7" xfId="1" applyNumberFormat="1" applyFont="1" applyBorder="1" applyAlignment="1">
      <alignment horizontal="center" vertical="center"/>
    </xf>
    <xf numFmtId="176" fontId="10" fillId="0" borderId="8" xfId="1" applyNumberFormat="1" applyFont="1" applyBorder="1" applyAlignment="1">
      <alignment horizontal="center" vertical="center"/>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0" fillId="7" borderId="20" xfId="1" applyFont="1" applyFill="1" applyBorder="1" applyAlignment="1" applyProtection="1">
      <alignment vertical="center" wrapText="1"/>
      <protection locked="0"/>
    </xf>
    <xf numFmtId="0" fontId="20" fillId="7" borderId="21" xfId="1" applyFont="1" applyFill="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0" fontId="10" fillId="0" borderId="13" xfId="1" applyFont="1" applyBorder="1" applyAlignment="1" applyProtection="1">
      <alignment horizontal="left" vertical="center" wrapText="1" shrinkToFit="1"/>
      <protection locked="0"/>
    </xf>
    <xf numFmtId="0" fontId="7" fillId="0" borderId="18" xfId="1" applyFont="1" applyBorder="1" applyAlignment="1" applyProtection="1">
      <alignment vertical="center" wrapText="1"/>
      <protection locked="0"/>
    </xf>
    <xf numFmtId="0" fontId="7" fillId="0" borderId="19" xfId="1" applyFont="1" applyBorder="1" applyAlignment="1" applyProtection="1">
      <alignment vertical="center" wrapText="1"/>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25" xfId="1" applyFont="1" applyBorder="1" applyAlignment="1" applyProtection="1">
      <alignment horizontal="center" vertical="center" wrapText="1"/>
      <protection locked="0"/>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25" fillId="0" borderId="2" xfId="1" applyFont="1" applyBorder="1" applyAlignment="1">
      <alignment horizontal="center" vertical="center"/>
    </xf>
    <xf numFmtId="0" fontId="41" fillId="0" borderId="2" xfId="1" applyBorder="1" applyAlignment="1">
      <alignment horizontal="center" vertical="center"/>
    </xf>
    <xf numFmtId="0" fontId="41" fillId="0" borderId="6" xfId="1" applyBorder="1" applyAlignment="1">
      <alignment horizontal="center" vertical="center"/>
    </xf>
    <xf numFmtId="0" fontId="41" fillId="0" borderId="3" xfId="1" applyBorder="1" applyAlignment="1">
      <alignment horizontal="center" vertical="center"/>
    </xf>
    <xf numFmtId="0" fontId="25" fillId="0" borderId="4" xfId="1" applyFont="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5"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37" fillId="0" borderId="6" xfId="1" applyFont="1" applyBorder="1" applyAlignment="1">
      <alignment horizontal="center" vertical="center" wrapText="1"/>
    </xf>
    <xf numFmtId="0" fontId="37" fillId="0" borderId="7" xfId="1" applyFont="1" applyBorder="1" applyAlignment="1">
      <alignment horizontal="center" vertical="center" wrapText="1"/>
    </xf>
    <xf numFmtId="0" fontId="10" fillId="0" borderId="4" xfId="1" applyFont="1" applyBorder="1" applyAlignment="1">
      <alignment horizontal="center" vertical="center"/>
    </xf>
    <xf numFmtId="0" fontId="10" fillId="0" borderId="4" xfId="1" applyFont="1" applyBorder="1" applyAlignment="1">
      <alignment vertical="center" shrinkToFit="1"/>
    </xf>
    <xf numFmtId="0" fontId="10" fillId="0" borderId="2" xfId="1" applyFont="1" applyBorder="1" applyAlignment="1">
      <alignment vertical="center" shrinkToFit="1"/>
    </xf>
    <xf numFmtId="0" fontId="10" fillId="0" borderId="4" xfId="1" applyFont="1" applyBorder="1" applyAlignment="1">
      <alignment horizontal="left" vertical="center"/>
    </xf>
    <xf numFmtId="0" fontId="10" fillId="0" borderId="4" xfId="1" applyFont="1" applyBorder="1" applyAlignment="1">
      <alignment horizontal="left" vertical="center" wrapText="1"/>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10" fillId="0" borderId="2" xfId="1" applyFont="1" applyBorder="1">
      <alignment vertical="center"/>
    </xf>
    <xf numFmtId="0" fontId="10" fillId="0" borderId="6" xfId="1" applyFont="1" applyBorder="1">
      <alignmen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25" fillId="0" borderId="2" xfId="1" applyFont="1" applyBorder="1" applyAlignment="1">
      <alignment horizontal="left" vertical="center"/>
    </xf>
    <xf numFmtId="0" fontId="38" fillId="0" borderId="4" xfId="1" applyFont="1" applyBorder="1" applyAlignment="1">
      <alignment horizontal="center" vertical="center" wrapText="1"/>
    </xf>
    <xf numFmtId="0" fontId="38" fillId="0" borderId="5" xfId="1" applyFont="1" applyBorder="1" applyAlignment="1">
      <alignment horizontal="center" vertical="center" wrapTex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3" xfId="1" applyFont="1" applyBorder="1">
      <alignment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zoomScale="70" zoomScaleNormal="70" zoomScaleSheetLayoutView="70" workbookViewId="0">
      <selection activeCell="E13" sqref="E13:F13"/>
    </sheetView>
  </sheetViews>
  <sheetFormatPr defaultColWidth="9" defaultRowHeight="13" x14ac:dyDescent="0.2"/>
  <cols>
    <col min="1" max="1" width="2.6328125" style="17" customWidth="1"/>
    <col min="2" max="2" width="4.36328125" style="17" customWidth="1"/>
    <col min="3" max="3" width="3.453125" style="17" customWidth="1"/>
    <col min="4" max="4" width="9.1796875" style="17" customWidth="1"/>
    <col min="5" max="5" width="16.453125" style="17" customWidth="1"/>
    <col min="6" max="6" width="28.08984375" style="17" customWidth="1"/>
    <col min="7" max="7" width="12.81640625" style="17" customWidth="1"/>
    <col min="8" max="8" width="6.36328125" style="17" customWidth="1"/>
    <col min="9" max="9" width="6.1796875" style="17" customWidth="1"/>
    <col min="10" max="10" width="7.1796875" style="17" customWidth="1"/>
    <col min="11" max="11" width="7" style="17" customWidth="1"/>
    <col min="12" max="14" width="6.08984375" style="17" customWidth="1"/>
    <col min="15" max="15" width="3.81640625" style="17" customWidth="1"/>
    <col min="16" max="16" width="11.08984375" style="17" customWidth="1"/>
    <col min="17" max="17" width="45" style="17" customWidth="1"/>
    <col min="18" max="43" width="7.90625" style="17" customWidth="1"/>
    <col min="44" max="16384" width="9" style="17"/>
  </cols>
  <sheetData>
    <row r="1" spans="1:40" ht="16.5" customHeight="1" x14ac:dyDescent="0.2">
      <c r="B1" s="178"/>
      <c r="C1" s="169" t="s">
        <v>306</v>
      </c>
      <c r="D1" s="168"/>
      <c r="E1" s="168"/>
      <c r="F1" s="18"/>
      <c r="G1" s="179" t="s">
        <v>314</v>
      </c>
      <c r="H1" s="180"/>
      <c r="I1" s="180"/>
      <c r="J1" s="180"/>
      <c r="K1" s="180"/>
      <c r="L1" s="180"/>
      <c r="M1" s="180"/>
      <c r="N1" s="180"/>
    </row>
    <row r="2" spans="1:40" ht="18.75" customHeight="1" x14ac:dyDescent="0.2">
      <c r="B2" s="178"/>
      <c r="C2" s="181" t="s">
        <v>88</v>
      </c>
      <c r="D2" s="181"/>
      <c r="E2" s="181"/>
      <c r="F2" s="181"/>
      <c r="G2" s="181"/>
      <c r="H2" s="181"/>
      <c r="I2" s="181"/>
      <c r="J2" s="181"/>
      <c r="K2" s="181"/>
      <c r="L2" s="181"/>
      <c r="M2" s="181"/>
      <c r="N2" s="181"/>
      <c r="AA2" s="18"/>
      <c r="AB2" s="18"/>
      <c r="AC2" s="18"/>
    </row>
    <row r="3" spans="1:40" ht="14.25" customHeight="1" x14ac:dyDescent="0.2">
      <c r="B3" s="178"/>
      <c r="C3" s="182" t="s">
        <v>89</v>
      </c>
      <c r="D3" s="182"/>
      <c r="E3" s="182"/>
      <c r="F3" s="182"/>
      <c r="G3" s="182"/>
      <c r="H3" s="182"/>
      <c r="I3" s="182"/>
      <c r="J3" s="182"/>
      <c r="K3" s="182"/>
      <c r="L3" s="182"/>
      <c r="M3" s="182"/>
      <c r="N3" s="182"/>
      <c r="W3" s="19"/>
      <c r="X3" s="19"/>
      <c r="Y3" s="19"/>
      <c r="Z3" s="19"/>
      <c r="AA3" s="18"/>
      <c r="AB3" s="18"/>
      <c r="AC3" s="18"/>
    </row>
    <row r="4" spans="1:40" ht="14.25" customHeight="1" x14ac:dyDescent="0.2">
      <c r="A4" s="183"/>
      <c r="B4" s="183"/>
      <c r="C4" s="159"/>
      <c r="D4" s="159"/>
      <c r="E4" s="159"/>
      <c r="F4" s="159"/>
      <c r="G4" s="159"/>
      <c r="H4" s="160"/>
      <c r="I4" s="184" t="s">
        <v>53</v>
      </c>
      <c r="J4" s="185"/>
      <c r="K4" s="185"/>
      <c r="L4" s="185"/>
      <c r="M4" s="185"/>
      <c r="N4" s="185"/>
      <c r="O4" s="21"/>
      <c r="P4" s="19"/>
      <c r="Q4" s="19"/>
      <c r="R4" s="19"/>
      <c r="S4" s="19"/>
      <c r="T4" s="19"/>
      <c r="U4" s="19"/>
      <c r="V4" s="19"/>
      <c r="W4" s="19"/>
      <c r="X4" s="19"/>
      <c r="Y4" s="19"/>
      <c r="Z4" s="19"/>
      <c r="AA4" s="18"/>
      <c r="AB4" s="18"/>
      <c r="AC4" s="18"/>
    </row>
    <row r="5" spans="1:40" ht="14.25" customHeight="1" x14ac:dyDescent="0.2">
      <c r="A5" s="22"/>
      <c r="B5" s="22"/>
      <c r="C5" s="159"/>
      <c r="D5" s="186" t="s">
        <v>319</v>
      </c>
      <c r="E5" s="186"/>
      <c r="F5" s="186"/>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2">
      <c r="A6" s="22"/>
      <c r="B6" s="23"/>
      <c r="C6" s="159"/>
      <c r="D6" s="159"/>
      <c r="E6" s="159"/>
      <c r="F6" s="161" t="s">
        <v>298</v>
      </c>
      <c r="G6" s="176"/>
      <c r="H6" s="176"/>
      <c r="I6" s="176"/>
      <c r="J6" s="176"/>
      <c r="K6" s="176"/>
      <c r="L6" s="176"/>
      <c r="M6" s="176"/>
      <c r="N6" s="176"/>
      <c r="O6" s="19"/>
      <c r="P6" s="19"/>
      <c r="Q6" s="19"/>
      <c r="R6" s="19"/>
      <c r="S6" s="19"/>
      <c r="T6" s="19"/>
      <c r="U6" s="19"/>
      <c r="V6" s="19"/>
      <c r="W6" s="19"/>
      <c r="X6" s="19"/>
      <c r="Y6" s="19"/>
      <c r="Z6" s="19"/>
      <c r="AA6" s="18"/>
      <c r="AB6" s="18"/>
      <c r="AC6" s="18"/>
    </row>
    <row r="7" spans="1:40" ht="18.75" customHeight="1" x14ac:dyDescent="0.2">
      <c r="A7" s="22"/>
      <c r="B7" s="23"/>
      <c r="C7" s="159"/>
      <c r="D7" s="159"/>
      <c r="E7" s="159"/>
      <c r="F7" s="162" t="s">
        <v>1</v>
      </c>
      <c r="G7" s="187"/>
      <c r="H7" s="176"/>
      <c r="I7" s="176"/>
      <c r="J7" s="176"/>
      <c r="K7" s="176"/>
      <c r="L7" s="176"/>
      <c r="M7" s="176"/>
      <c r="N7" s="176"/>
      <c r="O7" s="19"/>
      <c r="P7" s="19"/>
      <c r="Q7" s="19"/>
      <c r="R7" s="19"/>
      <c r="S7" s="19"/>
      <c r="T7" s="19"/>
      <c r="U7" s="19"/>
      <c r="V7" s="19"/>
      <c r="W7" s="19"/>
      <c r="X7" s="19"/>
      <c r="Y7" s="19"/>
      <c r="Z7" s="19"/>
      <c r="AA7" s="18"/>
      <c r="AB7" s="18"/>
      <c r="AC7" s="18"/>
    </row>
    <row r="8" spans="1:40" ht="12.75" customHeight="1" x14ac:dyDescent="0.2">
      <c r="A8" s="177"/>
      <c r="B8" s="177"/>
      <c r="C8" s="159"/>
      <c r="D8" s="159"/>
      <c r="E8" s="159"/>
      <c r="F8" s="162" t="s">
        <v>299</v>
      </c>
      <c r="G8" s="176"/>
      <c r="H8" s="176"/>
      <c r="I8" s="176"/>
      <c r="J8" s="176"/>
      <c r="K8" s="176"/>
      <c r="L8" s="176"/>
      <c r="M8" s="176"/>
      <c r="N8" s="176"/>
      <c r="O8" s="19"/>
      <c r="P8" s="19"/>
      <c r="Q8" s="19"/>
      <c r="R8" s="19"/>
      <c r="S8" s="19"/>
      <c r="T8" s="19"/>
      <c r="U8" s="19"/>
      <c r="V8" s="19"/>
      <c r="W8" s="19"/>
      <c r="X8" s="19"/>
      <c r="Y8" s="19"/>
      <c r="Z8" s="19"/>
      <c r="AA8" s="24"/>
      <c r="AB8" s="24"/>
      <c r="AC8" s="24"/>
    </row>
    <row r="9" spans="1:40" ht="12.75" customHeight="1" x14ac:dyDescent="0.2">
      <c r="A9" s="177"/>
      <c r="B9" s="177"/>
      <c r="C9" s="159"/>
      <c r="D9" s="159"/>
      <c r="E9" s="159"/>
      <c r="F9" s="162" t="s">
        <v>300</v>
      </c>
      <c r="G9" s="188" t="s">
        <v>301</v>
      </c>
      <c r="H9" s="188"/>
      <c r="I9" s="188"/>
      <c r="J9" s="188"/>
      <c r="K9" s="188"/>
      <c r="L9" s="188"/>
      <c r="M9" s="188"/>
      <c r="N9" s="188"/>
      <c r="O9" s="19"/>
      <c r="P9" s="19"/>
      <c r="Q9" s="19"/>
      <c r="R9" s="19"/>
      <c r="S9" s="19"/>
      <c r="T9" s="19"/>
      <c r="U9" s="19"/>
      <c r="V9" s="19"/>
      <c r="W9" s="19"/>
      <c r="X9" s="19"/>
      <c r="Y9" s="19"/>
      <c r="Z9" s="19"/>
      <c r="AA9" s="24"/>
      <c r="AB9" s="24"/>
      <c r="AC9" s="24"/>
    </row>
    <row r="10" spans="1:40" ht="12.75" customHeight="1" x14ac:dyDescent="0.2">
      <c r="A10" s="177"/>
      <c r="B10" s="177"/>
      <c r="C10" s="160"/>
      <c r="D10" s="160"/>
      <c r="E10" s="160"/>
      <c r="F10" s="160"/>
      <c r="G10" s="160"/>
      <c r="H10" s="159" t="s">
        <v>302</v>
      </c>
      <c r="I10" s="160"/>
      <c r="J10" s="163" t="s">
        <v>302</v>
      </c>
      <c r="K10" s="189" t="s">
        <v>303</v>
      </c>
      <c r="L10" s="189"/>
      <c r="M10" s="189"/>
      <c r="N10" s="188"/>
      <c r="O10" s="19"/>
      <c r="P10" s="19"/>
      <c r="Q10" s="19"/>
      <c r="R10" s="19"/>
      <c r="S10" s="19"/>
      <c r="T10" s="19"/>
      <c r="U10" s="19"/>
      <c r="V10" s="19"/>
      <c r="W10" s="19"/>
      <c r="X10" s="19"/>
      <c r="Y10" s="19"/>
      <c r="Z10" s="19"/>
      <c r="AA10" s="18"/>
      <c r="AB10" s="18"/>
      <c r="AC10" s="18"/>
    </row>
    <row r="11" spans="1:40" ht="12.75" customHeight="1" x14ac:dyDescent="0.15">
      <c r="A11" s="25"/>
      <c r="B11" s="25"/>
      <c r="C11" s="190" t="s">
        <v>246</v>
      </c>
      <c r="D11" s="190"/>
      <c r="E11" s="190"/>
      <c r="F11" s="190"/>
      <c r="G11" s="190"/>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197" t="s">
        <v>248</v>
      </c>
      <c r="D12" s="197"/>
      <c r="E12" s="197"/>
      <c r="F12" s="197"/>
      <c r="G12" s="197"/>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2">
      <c r="A13" s="25"/>
      <c r="B13" s="25"/>
      <c r="C13" s="164"/>
      <c r="D13" s="164"/>
      <c r="E13" s="198" t="s">
        <v>322</v>
      </c>
      <c r="F13" s="198"/>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12.75" customHeight="1" x14ac:dyDescent="0.2">
      <c r="A14" s="25"/>
      <c r="B14" s="25"/>
      <c r="C14" s="192" t="s">
        <v>304</v>
      </c>
      <c r="D14" s="192"/>
      <c r="E14" s="196" t="s">
        <v>321</v>
      </c>
      <c r="F14" s="196"/>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2">
      <c r="A15" s="191"/>
      <c r="B15" s="191"/>
      <c r="C15" s="192" t="s">
        <v>305</v>
      </c>
      <c r="D15" s="192"/>
      <c r="E15" s="193" t="s">
        <v>320</v>
      </c>
      <c r="F15" s="193"/>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2">
      <c r="A16" s="191"/>
      <c r="B16" s="191"/>
      <c r="C16" s="194"/>
      <c r="D16" s="194"/>
      <c r="E16" s="195"/>
      <c r="F16" s="195"/>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191"/>
      <c r="B17" s="191"/>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2">
      <c r="A18" s="35"/>
      <c r="B18" s="36"/>
      <c r="C18" s="199" t="s">
        <v>0</v>
      </c>
      <c r="D18" s="200"/>
      <c r="E18" s="201"/>
      <c r="F18" s="199" t="s">
        <v>14</v>
      </c>
      <c r="G18" s="201"/>
      <c r="H18" s="37" t="s">
        <v>2</v>
      </c>
      <c r="I18" s="37" t="s">
        <v>22</v>
      </c>
      <c r="J18" s="38" t="s">
        <v>26</v>
      </c>
      <c r="K18" s="39" t="s">
        <v>81</v>
      </c>
      <c r="L18" s="202" t="s">
        <v>91</v>
      </c>
      <c r="M18" s="203"/>
      <c r="N18" s="204"/>
      <c r="O18" s="19"/>
      <c r="P18" s="19"/>
      <c r="Q18" s="19"/>
      <c r="R18" s="19"/>
      <c r="S18" s="19"/>
      <c r="T18" s="19"/>
      <c r="U18" s="19"/>
      <c r="V18" s="19"/>
      <c r="W18" s="19"/>
      <c r="X18" s="19"/>
      <c r="Y18" s="19"/>
      <c r="Z18" s="19"/>
    </row>
    <row r="19" spans="1:40" ht="15" customHeight="1" x14ac:dyDescent="0.2">
      <c r="A19" s="242"/>
      <c r="B19" s="230"/>
      <c r="C19" s="205">
        <v>1</v>
      </c>
      <c r="D19" s="40"/>
      <c r="E19" s="41"/>
      <c r="F19" s="208" t="s">
        <v>283</v>
      </c>
      <c r="G19" s="209"/>
      <c r="H19" s="210">
        <f>MAX(I19:I26)</f>
        <v>4</v>
      </c>
      <c r="I19" s="42">
        <f>VLOOKUP($G$1,$Q$90:$AZ$122,2,FALSE)</f>
        <v>4</v>
      </c>
      <c r="J19" s="43"/>
      <c r="K19" s="44" t="str">
        <f>IF(J19="○",I19,"")</f>
        <v/>
      </c>
      <c r="L19" s="214"/>
      <c r="M19" s="215"/>
      <c r="N19" s="216"/>
      <c r="O19" s="19"/>
      <c r="P19" s="19"/>
      <c r="Q19" s="19"/>
      <c r="R19" s="19"/>
      <c r="S19" s="19"/>
      <c r="T19" s="19"/>
      <c r="U19" s="19"/>
      <c r="V19" s="19"/>
      <c r="W19" s="19"/>
      <c r="X19" s="19"/>
      <c r="Y19" s="19"/>
      <c r="Z19" s="19"/>
    </row>
    <row r="20" spans="1:40" ht="15" customHeight="1" x14ac:dyDescent="0.2">
      <c r="A20" s="242"/>
      <c r="B20" s="230"/>
      <c r="C20" s="206"/>
      <c r="F20" s="217" t="s">
        <v>284</v>
      </c>
      <c r="G20" s="218"/>
      <c r="H20" s="211"/>
      <c r="I20" s="45">
        <f>VLOOKUP($G$1,$Q$90:$AZ$122,3,FALSE)</f>
        <v>3.5</v>
      </c>
      <c r="J20" s="43"/>
      <c r="K20" s="46" t="str">
        <f>IF(J20="○",I20,"")</f>
        <v/>
      </c>
      <c r="L20" s="47"/>
      <c r="M20" s="48"/>
      <c r="N20" s="49"/>
      <c r="O20" s="19"/>
      <c r="P20" s="19"/>
      <c r="Q20" s="19"/>
      <c r="R20" s="19"/>
      <c r="S20" s="19"/>
      <c r="T20" s="19"/>
      <c r="U20" s="19"/>
      <c r="V20" s="19"/>
      <c r="W20" s="19"/>
      <c r="X20" s="19"/>
      <c r="Y20" s="19"/>
      <c r="Z20" s="19"/>
    </row>
    <row r="21" spans="1:40" ht="15" customHeight="1" x14ac:dyDescent="0.2">
      <c r="A21" s="242"/>
      <c r="B21" s="230"/>
      <c r="C21" s="206"/>
      <c r="F21" s="217" t="str">
        <f>IF($H$19=3,E131,IF($H$19=4,F131))</f>
        <v>「80～81点未満」又は「78～80点未満の工事件数5件以上」</v>
      </c>
      <c r="G21" s="218"/>
      <c r="H21" s="211"/>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2">
      <c r="A22" s="242"/>
      <c r="B22" s="230"/>
      <c r="C22" s="206"/>
      <c r="D22" s="253" t="s">
        <v>130</v>
      </c>
      <c r="E22" s="254"/>
      <c r="F22" s="219" t="str">
        <f>IF($H$19=3,E132,IF($H$19=4,F132))</f>
        <v>「78～80点未満」又は「76～78点未満の工事件数5件以上」</v>
      </c>
      <c r="G22" s="220"/>
      <c r="H22" s="212"/>
      <c r="I22" s="50">
        <f>VLOOKUP($G$1,$Q$90:$AZ$122,5,FALSE)</f>
        <v>2.5</v>
      </c>
      <c r="J22" s="43"/>
      <c r="K22" s="51" t="str">
        <f t="shared" ref="K22:K66" si="0">IF(J22="○",I22,"")</f>
        <v/>
      </c>
      <c r="L22" s="255" t="s">
        <v>78</v>
      </c>
      <c r="M22" s="256"/>
      <c r="N22" s="257"/>
      <c r="O22" s="19"/>
      <c r="P22" s="19"/>
      <c r="Q22" s="52"/>
      <c r="R22" s="52"/>
      <c r="S22" s="52"/>
      <c r="T22" s="52"/>
      <c r="U22" s="52"/>
      <c r="V22" s="52"/>
      <c r="W22" s="52"/>
      <c r="X22" s="52"/>
      <c r="Y22" s="52"/>
      <c r="Z22" s="52"/>
    </row>
    <row r="23" spans="1:40" ht="15" customHeight="1" x14ac:dyDescent="0.2">
      <c r="A23" s="242"/>
      <c r="B23" s="230"/>
      <c r="C23" s="206"/>
      <c r="D23" s="53" t="s">
        <v>161</v>
      </c>
      <c r="E23" s="54" t="s">
        <v>132</v>
      </c>
      <c r="F23" s="219" t="str">
        <f>IF($H$19=3,E133,IF($H$19=4,F133))</f>
        <v>「76～78点未満」又は「74～76点未満の工事件数5件以上」</v>
      </c>
      <c r="G23" s="220"/>
      <c r="H23" s="212"/>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2">
      <c r="A24" s="242"/>
      <c r="B24" s="230"/>
      <c r="C24" s="206"/>
      <c r="F24" s="219" t="str">
        <f>IF($H$19=3,E134,IF($H$19=4,F134))</f>
        <v>「74～76点未満」又は「72～74点未満の工事件数5件以上」</v>
      </c>
      <c r="G24" s="220"/>
      <c r="H24" s="212"/>
      <c r="I24" s="50">
        <f>VLOOKUP($G$1,$Q$90:$AZ$122,7,FALSE)</f>
        <v>1.5</v>
      </c>
      <c r="J24" s="43"/>
      <c r="K24" s="51" t="str">
        <f t="shared" si="0"/>
        <v/>
      </c>
      <c r="L24" s="258"/>
      <c r="M24" s="259"/>
      <c r="N24" s="260"/>
      <c r="P24" s="56"/>
      <c r="R24" s="52"/>
      <c r="S24" s="52"/>
      <c r="T24" s="52"/>
      <c r="U24" s="52"/>
      <c r="V24" s="52"/>
      <c r="W24" s="52"/>
      <c r="X24" s="52"/>
      <c r="Y24" s="52"/>
      <c r="Z24" s="52"/>
    </row>
    <row r="25" spans="1:40" ht="15" customHeight="1" x14ac:dyDescent="0.2">
      <c r="A25" s="242"/>
      <c r="B25" s="230"/>
      <c r="C25" s="206"/>
      <c r="D25" s="57"/>
      <c r="E25" s="58"/>
      <c r="F25" s="219" t="str">
        <f>IF($H$19=3,E135,IF($H$19=4,F135))</f>
        <v>「72～74点未満」又は「70～72点未満の工事件数5件以上」</v>
      </c>
      <c r="G25" s="220"/>
      <c r="H25" s="212"/>
      <c r="I25" s="50">
        <f>VLOOKUP($G$1,$Q$90:$AZ$122,8,FALSE)</f>
        <v>1</v>
      </c>
      <c r="J25" s="43"/>
      <c r="K25" s="51" t="str">
        <f t="shared" si="0"/>
        <v/>
      </c>
      <c r="L25" s="221" t="s">
        <v>77</v>
      </c>
      <c r="M25" s="222"/>
      <c r="N25" s="223"/>
      <c r="O25" s="19"/>
      <c r="P25" s="59"/>
      <c r="Q25" s="52"/>
      <c r="R25" s="52"/>
      <c r="S25" s="52"/>
      <c r="T25" s="52"/>
      <c r="U25" s="52"/>
      <c r="V25" s="52"/>
      <c r="W25" s="52"/>
      <c r="X25" s="52"/>
      <c r="Y25" s="52"/>
      <c r="Z25" s="52"/>
    </row>
    <row r="26" spans="1:40" ht="15" customHeight="1" x14ac:dyDescent="0.2">
      <c r="A26" s="242"/>
      <c r="B26" s="230"/>
      <c r="C26" s="207"/>
      <c r="D26" s="60"/>
      <c r="E26" s="61"/>
      <c r="F26" s="224" t="s">
        <v>76</v>
      </c>
      <c r="G26" s="225"/>
      <c r="H26" s="213"/>
      <c r="I26" s="62">
        <v>0</v>
      </c>
      <c r="J26" s="63"/>
      <c r="K26" s="64" t="str">
        <f t="shared" si="0"/>
        <v/>
      </c>
      <c r="L26" s="226" t="s">
        <v>54</v>
      </c>
      <c r="M26" s="227"/>
      <c r="N26" s="228"/>
      <c r="P26" s="19"/>
      <c r="Q26" s="52"/>
      <c r="R26" s="52"/>
      <c r="S26" s="52"/>
      <c r="T26" s="52"/>
      <c r="U26" s="52"/>
      <c r="V26" s="52"/>
      <c r="W26" s="52"/>
      <c r="X26" s="52"/>
      <c r="Y26" s="52"/>
      <c r="Z26" s="52"/>
    </row>
    <row r="27" spans="1:40" ht="18" customHeight="1" x14ac:dyDescent="0.2">
      <c r="A27" s="229"/>
      <c r="B27" s="230"/>
      <c r="C27" s="205">
        <v>2</v>
      </c>
      <c r="D27" s="231" t="s">
        <v>7</v>
      </c>
      <c r="E27" s="232"/>
      <c r="F27" s="237" t="s">
        <v>315</v>
      </c>
      <c r="G27" s="238"/>
      <c r="H27" s="239">
        <f>MAX(I27:I29)</f>
        <v>1</v>
      </c>
      <c r="I27" s="65">
        <f>VLOOKUP($G$1,$Q$91:$AZ$123,9,FALSE)</f>
        <v>1</v>
      </c>
      <c r="J27" s="66"/>
      <c r="K27" s="67" t="str">
        <f t="shared" si="0"/>
        <v/>
      </c>
      <c r="L27" s="243" t="s">
        <v>62</v>
      </c>
      <c r="M27" s="244"/>
      <c r="N27" s="245"/>
      <c r="O27" s="68"/>
      <c r="P27" s="55"/>
      <c r="Q27" s="52"/>
      <c r="R27" s="52"/>
      <c r="S27" s="52"/>
      <c r="T27" s="52"/>
      <c r="U27" s="52"/>
      <c r="V27" s="52"/>
      <c r="W27" s="52"/>
      <c r="X27" s="52"/>
      <c r="Y27" s="52"/>
      <c r="Z27" s="52"/>
    </row>
    <row r="28" spans="1:40" ht="18" customHeight="1" x14ac:dyDescent="0.2">
      <c r="A28" s="229"/>
      <c r="B28" s="230"/>
      <c r="C28" s="206"/>
      <c r="D28" s="233"/>
      <c r="E28" s="234"/>
      <c r="F28" s="249" t="s">
        <v>217</v>
      </c>
      <c r="G28" s="250"/>
      <c r="H28" s="240"/>
      <c r="I28" s="173">
        <f>VLOOKUP($G$1,$Q$91:$AZ$123,10,FALSE)</f>
        <v>0.5</v>
      </c>
      <c r="J28" s="174"/>
      <c r="K28" s="175" t="str">
        <f t="shared" si="0"/>
        <v/>
      </c>
      <c r="L28" s="246"/>
      <c r="M28" s="247"/>
      <c r="N28" s="248"/>
      <c r="O28" s="68"/>
      <c r="P28" s="55"/>
      <c r="Q28" s="52"/>
      <c r="R28" s="52"/>
      <c r="S28" s="52"/>
      <c r="T28" s="52"/>
      <c r="U28" s="52"/>
      <c r="V28" s="52"/>
      <c r="W28" s="52"/>
      <c r="X28" s="52"/>
      <c r="Y28" s="52"/>
      <c r="Z28" s="52"/>
    </row>
    <row r="29" spans="1:40" ht="15.75" customHeight="1" x14ac:dyDescent="0.2">
      <c r="A29" s="229"/>
      <c r="B29" s="230"/>
      <c r="C29" s="207"/>
      <c r="D29" s="235"/>
      <c r="E29" s="236"/>
      <c r="F29" s="251" t="s">
        <v>15</v>
      </c>
      <c r="G29" s="252"/>
      <c r="H29" s="241"/>
      <c r="I29" s="72">
        <v>0</v>
      </c>
      <c r="J29" s="73"/>
      <c r="K29" s="74" t="str">
        <f t="shared" si="0"/>
        <v/>
      </c>
      <c r="L29" s="226" t="s">
        <v>54</v>
      </c>
      <c r="M29" s="227"/>
      <c r="N29" s="228"/>
      <c r="O29" s="19"/>
      <c r="P29" s="19"/>
      <c r="Q29" s="68"/>
      <c r="R29" s="68"/>
      <c r="S29" s="68"/>
      <c r="T29" s="68"/>
      <c r="U29" s="68"/>
      <c r="V29" s="68"/>
      <c r="W29" s="68"/>
      <c r="X29" s="68"/>
      <c r="Y29" s="68"/>
      <c r="Z29" s="68"/>
    </row>
    <row r="30" spans="1:40" ht="17.25" customHeight="1" x14ac:dyDescent="0.2">
      <c r="A30" s="229"/>
      <c r="B30" s="230"/>
      <c r="C30" s="205">
        <v>3</v>
      </c>
      <c r="D30" s="231" t="s">
        <v>10</v>
      </c>
      <c r="E30" s="232"/>
      <c r="F30" s="237" t="s">
        <v>316</v>
      </c>
      <c r="G30" s="238"/>
      <c r="H30" s="239">
        <f>MAX(I30:I32)</f>
        <v>1</v>
      </c>
      <c r="I30" s="65">
        <f>VLOOKUP($G$1,$Q$91:$AZ$123,11,FALSE)</f>
        <v>1</v>
      </c>
      <c r="J30" s="66"/>
      <c r="K30" s="67" t="str">
        <f t="shared" si="0"/>
        <v/>
      </c>
      <c r="L30" s="273" t="s">
        <v>63</v>
      </c>
      <c r="M30" s="274"/>
      <c r="N30" s="275"/>
      <c r="O30" s="75"/>
    </row>
    <row r="31" spans="1:40" ht="17.25" customHeight="1" x14ac:dyDescent="0.2">
      <c r="A31" s="229"/>
      <c r="B31" s="230"/>
      <c r="C31" s="206"/>
      <c r="D31" s="233"/>
      <c r="E31" s="234"/>
      <c r="F31" s="276" t="s">
        <v>317</v>
      </c>
      <c r="G31" s="277"/>
      <c r="H31" s="240"/>
      <c r="I31" s="69">
        <f>VLOOKUP($G$1,$Q$91:$AZ$123,12,FALSE)</f>
        <v>0.5</v>
      </c>
      <c r="J31" s="76"/>
      <c r="K31" s="77" t="str">
        <f t="shared" si="0"/>
        <v/>
      </c>
      <c r="L31" s="255"/>
      <c r="M31" s="256"/>
      <c r="N31" s="257"/>
    </row>
    <row r="32" spans="1:40" ht="16.5" customHeight="1" x14ac:dyDescent="0.2">
      <c r="A32" s="229"/>
      <c r="B32" s="230"/>
      <c r="C32" s="207"/>
      <c r="D32" s="235"/>
      <c r="E32" s="236"/>
      <c r="F32" s="251" t="s">
        <v>15</v>
      </c>
      <c r="G32" s="252"/>
      <c r="H32" s="241"/>
      <c r="I32" s="72">
        <v>0</v>
      </c>
      <c r="J32" s="76"/>
      <c r="K32" s="74" t="str">
        <f t="shared" si="0"/>
        <v/>
      </c>
      <c r="L32" s="226" t="s">
        <v>54</v>
      </c>
      <c r="M32" s="227"/>
      <c r="N32" s="228"/>
    </row>
    <row r="33" spans="1:16" ht="22.5" customHeight="1" x14ac:dyDescent="0.2">
      <c r="A33" s="229"/>
      <c r="B33" s="230"/>
      <c r="C33" s="205">
        <v>4</v>
      </c>
      <c r="D33" s="231" t="s">
        <v>8</v>
      </c>
      <c r="E33" s="232"/>
      <c r="F33" s="261" t="s">
        <v>168</v>
      </c>
      <c r="G33" s="262"/>
      <c r="H33" s="239">
        <f>MAX(I33:I35)</f>
        <v>0</v>
      </c>
      <c r="I33" s="65" t="str">
        <f>VLOOKUP($G$1,$Q$91:$AZ$123,13,FALSE)</f>
        <v>―</v>
      </c>
      <c r="J33" s="66"/>
      <c r="K33" s="67" t="str">
        <f t="shared" si="0"/>
        <v/>
      </c>
      <c r="L33" s="263" t="s">
        <v>72</v>
      </c>
      <c r="M33" s="264"/>
      <c r="N33" s="265"/>
    </row>
    <row r="34" spans="1:16" ht="22.5" customHeight="1" x14ac:dyDescent="0.2">
      <c r="A34" s="229"/>
      <c r="B34" s="230"/>
      <c r="C34" s="206"/>
      <c r="D34" s="233"/>
      <c r="E34" s="234"/>
      <c r="F34" s="266" t="s">
        <v>169</v>
      </c>
      <c r="G34" s="267"/>
      <c r="H34" s="240"/>
      <c r="I34" s="69" t="str">
        <f>VLOOKUP($G$1,$Q$91:$AZ$123,14,FALSE)</f>
        <v>―</v>
      </c>
      <c r="J34" s="70"/>
      <c r="K34" s="71" t="str">
        <f t="shared" si="0"/>
        <v/>
      </c>
      <c r="L34" s="268" t="s">
        <v>129</v>
      </c>
      <c r="M34" s="269"/>
      <c r="N34" s="270"/>
    </row>
    <row r="35" spans="1:16" ht="15" customHeight="1" x14ac:dyDescent="0.2">
      <c r="A35" s="229"/>
      <c r="B35" s="230"/>
      <c r="C35" s="207"/>
      <c r="D35" s="235"/>
      <c r="E35" s="236"/>
      <c r="F35" s="271" t="s">
        <v>15</v>
      </c>
      <c r="G35" s="272"/>
      <c r="H35" s="241"/>
      <c r="I35" s="72">
        <v>0</v>
      </c>
      <c r="J35" s="73"/>
      <c r="K35" s="74" t="str">
        <f t="shared" si="0"/>
        <v/>
      </c>
      <c r="L35" s="226" t="s">
        <v>54</v>
      </c>
      <c r="M35" s="227"/>
      <c r="N35" s="228"/>
    </row>
    <row r="36" spans="1:16" ht="12.75" customHeight="1" x14ac:dyDescent="0.2">
      <c r="A36" s="229"/>
      <c r="B36" s="230"/>
      <c r="C36" s="205">
        <v>5</v>
      </c>
      <c r="D36" s="231" t="s">
        <v>310</v>
      </c>
      <c r="E36" s="232"/>
      <c r="F36" s="286" t="s">
        <v>311</v>
      </c>
      <c r="G36" s="287"/>
      <c r="H36" s="239">
        <f>MAX(I36:I38)</f>
        <v>1</v>
      </c>
      <c r="I36" s="65">
        <f>VLOOKUP($G$1,$Q$91:$AZ$123,15,FALSE)</f>
        <v>1</v>
      </c>
      <c r="J36" s="66"/>
      <c r="K36" s="67" t="str">
        <f t="shared" si="0"/>
        <v/>
      </c>
      <c r="L36" s="78" t="s">
        <v>92</v>
      </c>
      <c r="M36" s="278"/>
      <c r="N36" s="279"/>
    </row>
    <row r="37" spans="1:16" ht="12.75" customHeight="1" x14ac:dyDescent="0.2">
      <c r="A37" s="229"/>
      <c r="B37" s="230"/>
      <c r="C37" s="206"/>
      <c r="D37" s="233"/>
      <c r="E37" s="234"/>
      <c r="F37" s="280" t="s">
        <v>313</v>
      </c>
      <c r="G37" s="281"/>
      <c r="H37" s="240"/>
      <c r="I37" s="69">
        <f>VLOOKUP($G$1,$Q$91:$AZ$123,16,FALSE)</f>
        <v>0.5</v>
      </c>
      <c r="J37" s="76"/>
      <c r="K37" s="77" t="str">
        <f t="shared" si="0"/>
        <v/>
      </c>
      <c r="L37" s="79" t="s">
        <v>93</v>
      </c>
      <c r="M37" s="282"/>
      <c r="N37" s="283"/>
    </row>
    <row r="38" spans="1:16" ht="12.75" customHeight="1" x14ac:dyDescent="0.2">
      <c r="A38" s="229"/>
      <c r="B38" s="230"/>
      <c r="C38" s="207"/>
      <c r="D38" s="235"/>
      <c r="E38" s="236"/>
      <c r="F38" s="271" t="s">
        <v>312</v>
      </c>
      <c r="G38" s="272"/>
      <c r="H38" s="241"/>
      <c r="I38" s="72">
        <v>0</v>
      </c>
      <c r="J38" s="73"/>
      <c r="K38" s="74" t="str">
        <f t="shared" si="0"/>
        <v/>
      </c>
      <c r="L38" s="80" t="s">
        <v>116</v>
      </c>
      <c r="M38" s="284"/>
      <c r="N38" s="285"/>
    </row>
    <row r="39" spans="1:16" ht="18" customHeight="1" x14ac:dyDescent="0.2">
      <c r="A39" s="229"/>
      <c r="B39" s="230"/>
      <c r="C39" s="205">
        <v>6</v>
      </c>
      <c r="D39" s="231" t="s">
        <v>32</v>
      </c>
      <c r="E39" s="232"/>
      <c r="F39" s="300" t="s">
        <v>285</v>
      </c>
      <c r="G39" s="301"/>
      <c r="H39" s="239">
        <f>MAX(I39:I42)</f>
        <v>0</v>
      </c>
      <c r="I39" s="65" t="str">
        <f>VLOOKUP($G$1,$Q$91:$AZ$123,17,FALSE)</f>
        <v>―</v>
      </c>
      <c r="J39" s="66"/>
      <c r="K39" s="67" t="str">
        <f t="shared" si="0"/>
        <v/>
      </c>
      <c r="L39" s="288" t="s">
        <v>56</v>
      </c>
      <c r="M39" s="289"/>
      <c r="N39" s="290"/>
    </row>
    <row r="40" spans="1:16" ht="18" customHeight="1" x14ac:dyDescent="0.2">
      <c r="A40" s="229"/>
      <c r="B40" s="230"/>
      <c r="C40" s="206"/>
      <c r="D40" s="233"/>
      <c r="E40" s="234"/>
      <c r="F40" s="291" t="s">
        <v>286</v>
      </c>
      <c r="G40" s="292"/>
      <c r="H40" s="240"/>
      <c r="I40" s="81" t="str">
        <f>VLOOKUP($G$1,$Q$91:$AZ$123,18,FALSE)</f>
        <v>―</v>
      </c>
      <c r="J40" s="82"/>
      <c r="K40" s="77" t="str">
        <f t="shared" si="0"/>
        <v/>
      </c>
      <c r="L40" s="83"/>
      <c r="M40" s="84"/>
      <c r="N40" s="85"/>
    </row>
    <row r="41" spans="1:16" ht="18" customHeight="1" x14ac:dyDescent="0.2">
      <c r="A41" s="229"/>
      <c r="B41" s="230"/>
      <c r="C41" s="206"/>
      <c r="D41" s="233"/>
      <c r="E41" s="234"/>
      <c r="F41" s="291" t="s">
        <v>287</v>
      </c>
      <c r="G41" s="292"/>
      <c r="H41" s="240"/>
      <c r="I41" s="69" t="str">
        <f>VLOOKUP($G$1,$Q$91:$AZ$123,19,FALSE)</f>
        <v>―</v>
      </c>
      <c r="J41" s="76"/>
      <c r="K41" s="77" t="str">
        <f t="shared" si="0"/>
        <v/>
      </c>
      <c r="L41" s="293" t="s">
        <v>112</v>
      </c>
      <c r="M41" s="294"/>
      <c r="N41" s="295"/>
    </row>
    <row r="42" spans="1:16" ht="15.75" customHeight="1" x14ac:dyDescent="0.2">
      <c r="A42" s="229"/>
      <c r="B42" s="230"/>
      <c r="C42" s="207"/>
      <c r="D42" s="235"/>
      <c r="E42" s="236"/>
      <c r="F42" s="296" t="s">
        <v>33</v>
      </c>
      <c r="G42" s="297"/>
      <c r="H42" s="241"/>
      <c r="I42" s="72">
        <v>0</v>
      </c>
      <c r="J42" s="73"/>
      <c r="K42" s="74" t="str">
        <f t="shared" si="0"/>
        <v/>
      </c>
      <c r="L42" s="226" t="s">
        <v>54</v>
      </c>
      <c r="M42" s="227"/>
      <c r="N42" s="228"/>
    </row>
    <row r="43" spans="1:16" ht="24.75" customHeight="1" x14ac:dyDescent="0.2">
      <c r="A43" s="229"/>
      <c r="B43" s="230"/>
      <c r="C43" s="205">
        <v>7</v>
      </c>
      <c r="D43" s="302" t="s">
        <v>227</v>
      </c>
      <c r="E43" s="232"/>
      <c r="F43" s="303" t="s">
        <v>318</v>
      </c>
      <c r="G43" s="304"/>
      <c r="H43" s="239">
        <f>MAX(I43:I47)</f>
        <v>3</v>
      </c>
      <c r="I43" s="65">
        <f>VLOOKUP($G$1,$Q$91:$AZ$123,20,FALSE)</f>
        <v>3</v>
      </c>
      <c r="J43" s="66"/>
      <c r="K43" s="67" t="str">
        <f t="shared" si="0"/>
        <v/>
      </c>
      <c r="L43" s="288" t="s">
        <v>229</v>
      </c>
      <c r="M43" s="289"/>
      <c r="N43" s="290"/>
    </row>
    <row r="44" spans="1:16" ht="14.25" customHeight="1" x14ac:dyDescent="0.2">
      <c r="A44" s="229"/>
      <c r="B44" s="230"/>
      <c r="C44" s="206"/>
      <c r="D44" s="233"/>
      <c r="E44" s="234"/>
      <c r="F44" s="266" t="s">
        <v>223</v>
      </c>
      <c r="G44" s="267"/>
      <c r="H44" s="240"/>
      <c r="I44" s="81">
        <f>VLOOKUP($G$1,$Q$91:$AZ$123,21,FALSE)</f>
        <v>2</v>
      </c>
      <c r="J44" s="76"/>
      <c r="K44" s="77" t="str">
        <f t="shared" si="0"/>
        <v/>
      </c>
      <c r="L44" s="305"/>
      <c r="M44" s="306"/>
      <c r="N44" s="307"/>
    </row>
    <row r="45" spans="1:16" ht="13.5" customHeight="1" x14ac:dyDescent="0.2">
      <c r="A45" s="229"/>
      <c r="B45" s="230"/>
      <c r="C45" s="206"/>
      <c r="D45" s="233"/>
      <c r="E45" s="234"/>
      <c r="F45" s="266" t="s">
        <v>222</v>
      </c>
      <c r="G45" s="267"/>
      <c r="H45" s="240"/>
      <c r="I45" s="81">
        <f>VLOOKUP($G$1,$Q$91:$AZ$123,22,FALSE)</f>
        <v>1</v>
      </c>
      <c r="J45" s="76"/>
      <c r="K45" s="77" t="str">
        <f t="shared" si="0"/>
        <v/>
      </c>
      <c r="L45" s="305"/>
      <c r="M45" s="306"/>
      <c r="N45" s="307"/>
    </row>
    <row r="46" spans="1:16" ht="13.5" customHeight="1" x14ac:dyDescent="0.2">
      <c r="A46" s="229"/>
      <c r="B46" s="230"/>
      <c r="C46" s="206"/>
      <c r="D46" s="233"/>
      <c r="E46" s="234"/>
      <c r="F46" s="86" t="s">
        <v>282</v>
      </c>
      <c r="G46" s="87"/>
      <c r="H46" s="240"/>
      <c r="I46" s="81">
        <f>VLOOKUP($G$1,$Q$91:$AZ$123,23,FALSE)</f>
        <v>0.5</v>
      </c>
      <c r="J46" s="88"/>
      <c r="K46" s="77" t="str">
        <f t="shared" si="0"/>
        <v/>
      </c>
      <c r="L46" s="305"/>
      <c r="M46" s="306"/>
      <c r="N46" s="307"/>
    </row>
    <row r="47" spans="1:16" ht="13.5" customHeight="1" x14ac:dyDescent="0.2">
      <c r="A47" s="229"/>
      <c r="B47" s="230"/>
      <c r="C47" s="207"/>
      <c r="D47" s="235"/>
      <c r="E47" s="236"/>
      <c r="F47" s="298" t="s">
        <v>281</v>
      </c>
      <c r="G47" s="299"/>
      <c r="H47" s="241"/>
      <c r="I47" s="72">
        <v>0</v>
      </c>
      <c r="J47" s="73"/>
      <c r="K47" s="74" t="str">
        <f t="shared" si="0"/>
        <v/>
      </c>
      <c r="L47" s="308"/>
      <c r="M47" s="309"/>
      <c r="N47" s="310"/>
    </row>
    <row r="48" spans="1:16" ht="12.75" customHeight="1" x14ac:dyDescent="0.2">
      <c r="A48" s="229"/>
      <c r="B48" s="230"/>
      <c r="C48" s="205">
        <v>8</v>
      </c>
      <c r="D48" s="231" t="s">
        <v>250</v>
      </c>
      <c r="E48" s="232"/>
      <c r="F48" s="261" t="s">
        <v>3</v>
      </c>
      <c r="G48" s="262"/>
      <c r="H48" s="239">
        <f>MAX(I48:I49)</f>
        <v>1</v>
      </c>
      <c r="I48" s="65">
        <f>VLOOKUP($G$1,$Q$91:$AZ$123,24,FALSE)</f>
        <v>1</v>
      </c>
      <c r="J48" s="76"/>
      <c r="K48" s="77" t="str">
        <f t="shared" si="0"/>
        <v/>
      </c>
      <c r="L48" s="288" t="s">
        <v>249</v>
      </c>
      <c r="M48" s="289"/>
      <c r="N48" s="290"/>
      <c r="P48" s="89" t="s">
        <v>75</v>
      </c>
    </row>
    <row r="49" spans="1:16" ht="12.75" customHeight="1" x14ac:dyDescent="0.2">
      <c r="A49" s="229"/>
      <c r="B49" s="230"/>
      <c r="C49" s="207"/>
      <c r="D49" s="235"/>
      <c r="E49" s="236"/>
      <c r="F49" s="298" t="s">
        <v>17</v>
      </c>
      <c r="G49" s="299"/>
      <c r="H49" s="241"/>
      <c r="I49" s="72">
        <v>0</v>
      </c>
      <c r="J49" s="73"/>
      <c r="K49" s="74" t="str">
        <f t="shared" si="0"/>
        <v/>
      </c>
      <c r="L49" s="308"/>
      <c r="M49" s="309"/>
      <c r="N49" s="310"/>
    </row>
    <row r="50" spans="1:16" ht="12.75" customHeight="1" x14ac:dyDescent="0.2">
      <c r="A50" s="229"/>
      <c r="B50" s="230"/>
      <c r="C50" s="205">
        <v>9</v>
      </c>
      <c r="D50" s="231" t="s">
        <v>18</v>
      </c>
      <c r="E50" s="232"/>
      <c r="F50" s="261" t="s">
        <v>3</v>
      </c>
      <c r="G50" s="262"/>
      <c r="H50" s="239">
        <f>MAX(I50:I51)</f>
        <v>0.5</v>
      </c>
      <c r="I50" s="65">
        <f>VLOOKUP($G$1,$Q$91:$AZ$123,25,FALSE)</f>
        <v>0.5</v>
      </c>
      <c r="J50" s="76"/>
      <c r="K50" s="77" t="str">
        <f t="shared" si="0"/>
        <v/>
      </c>
      <c r="L50" s="288" t="s">
        <v>28</v>
      </c>
      <c r="M50" s="289"/>
      <c r="N50" s="290"/>
      <c r="P50" s="89" t="s">
        <v>75</v>
      </c>
    </row>
    <row r="51" spans="1:16" ht="12.75" customHeight="1" x14ac:dyDescent="0.2">
      <c r="A51" s="229"/>
      <c r="B51" s="230"/>
      <c r="C51" s="207"/>
      <c r="D51" s="235"/>
      <c r="E51" s="236"/>
      <c r="F51" s="298" t="s">
        <v>17</v>
      </c>
      <c r="G51" s="299"/>
      <c r="H51" s="241"/>
      <c r="I51" s="72">
        <v>0</v>
      </c>
      <c r="J51" s="73"/>
      <c r="K51" s="74" t="str">
        <f t="shared" si="0"/>
        <v/>
      </c>
      <c r="L51" s="308"/>
      <c r="M51" s="309"/>
      <c r="N51" s="310"/>
    </row>
    <row r="52" spans="1:16" ht="17.25" customHeight="1" x14ac:dyDescent="0.2">
      <c r="A52" s="229"/>
      <c r="B52" s="230"/>
      <c r="C52" s="205">
        <v>10</v>
      </c>
      <c r="D52" s="231" t="s">
        <v>11</v>
      </c>
      <c r="E52" s="232"/>
      <c r="F52" s="311" t="s">
        <v>4</v>
      </c>
      <c r="G52" s="312"/>
      <c r="H52" s="239">
        <f>MAX(I52:I54)</f>
        <v>0</v>
      </c>
      <c r="I52" s="65" t="str">
        <f>VLOOKUP($G$1,$Q$91:$AZ$123,26,FALSE)</f>
        <v>―</v>
      </c>
      <c r="J52" s="66"/>
      <c r="K52" s="67" t="str">
        <f t="shared" si="0"/>
        <v/>
      </c>
      <c r="L52" s="288" t="s">
        <v>55</v>
      </c>
      <c r="M52" s="289"/>
      <c r="N52" s="290"/>
    </row>
    <row r="53" spans="1:16" ht="17.25" customHeight="1" x14ac:dyDescent="0.2">
      <c r="A53" s="229"/>
      <c r="B53" s="230"/>
      <c r="C53" s="206"/>
      <c r="D53" s="233"/>
      <c r="E53" s="234"/>
      <c r="F53" s="313"/>
      <c r="G53" s="314"/>
      <c r="H53" s="240"/>
      <c r="I53" s="69" t="str">
        <f>VLOOKUP($G$1,$Q$91:$AZ$123,27,FALSE)</f>
        <v>―</v>
      </c>
      <c r="J53" s="70"/>
      <c r="K53" s="71" t="str">
        <f t="shared" si="0"/>
        <v/>
      </c>
      <c r="L53" s="305"/>
      <c r="M53" s="306"/>
      <c r="N53" s="307"/>
    </row>
    <row r="54" spans="1:16" ht="17.25" customHeight="1" x14ac:dyDescent="0.2">
      <c r="A54" s="229"/>
      <c r="B54" s="230"/>
      <c r="C54" s="207"/>
      <c r="D54" s="235"/>
      <c r="E54" s="236"/>
      <c r="F54" s="315" t="s">
        <v>15</v>
      </c>
      <c r="G54" s="316"/>
      <c r="H54" s="241"/>
      <c r="I54" s="72">
        <v>0</v>
      </c>
      <c r="J54" s="73"/>
      <c r="K54" s="74" t="str">
        <f t="shared" si="0"/>
        <v/>
      </c>
      <c r="L54" s="308"/>
      <c r="M54" s="309"/>
      <c r="N54" s="310"/>
    </row>
    <row r="55" spans="1:16" ht="23.25" customHeight="1" x14ac:dyDescent="0.2">
      <c r="A55" s="229"/>
      <c r="B55" s="230"/>
      <c r="C55" s="205">
        <v>11</v>
      </c>
      <c r="D55" s="231" t="s">
        <v>12</v>
      </c>
      <c r="E55" s="232"/>
      <c r="F55" s="261" t="s">
        <v>19</v>
      </c>
      <c r="G55" s="262"/>
      <c r="H55" s="239">
        <f>MAX(I55:I57)</f>
        <v>0</v>
      </c>
      <c r="I55" s="65" t="str">
        <f>VLOOKUP($G$1,$Q$91:$AZ$123,28,FALSE)</f>
        <v>―</v>
      </c>
      <c r="J55" s="66"/>
      <c r="K55" s="67" t="str">
        <f t="shared" si="0"/>
        <v/>
      </c>
      <c r="L55" s="288" t="s">
        <v>27</v>
      </c>
      <c r="M55" s="289"/>
      <c r="N55" s="290"/>
    </row>
    <row r="56" spans="1:16" ht="23.25" customHeight="1" x14ac:dyDescent="0.2">
      <c r="A56" s="229"/>
      <c r="B56" s="230"/>
      <c r="C56" s="206"/>
      <c r="D56" s="233"/>
      <c r="E56" s="234"/>
      <c r="F56" s="266" t="s">
        <v>16</v>
      </c>
      <c r="G56" s="267"/>
      <c r="H56" s="240"/>
      <c r="I56" s="69" t="str">
        <f>VLOOKUP($G$1,$Q$91:$AZ$123,29,FALSE)</f>
        <v>―</v>
      </c>
      <c r="J56" s="76"/>
      <c r="K56" s="77" t="str">
        <f t="shared" si="0"/>
        <v/>
      </c>
      <c r="L56" s="305"/>
      <c r="M56" s="306"/>
      <c r="N56" s="307"/>
    </row>
    <row r="57" spans="1:16" ht="16.5" customHeight="1" x14ac:dyDescent="0.2">
      <c r="A57" s="229"/>
      <c r="B57" s="230"/>
      <c r="C57" s="207"/>
      <c r="D57" s="235"/>
      <c r="E57" s="236"/>
      <c r="F57" s="298" t="s">
        <v>15</v>
      </c>
      <c r="G57" s="299"/>
      <c r="H57" s="241"/>
      <c r="I57" s="72">
        <v>0</v>
      </c>
      <c r="J57" s="73"/>
      <c r="K57" s="74" t="str">
        <f t="shared" si="0"/>
        <v/>
      </c>
      <c r="L57" s="308"/>
      <c r="M57" s="309"/>
      <c r="N57" s="310"/>
    </row>
    <row r="58" spans="1:16" ht="12.75" customHeight="1" x14ac:dyDescent="0.2">
      <c r="A58" s="229"/>
      <c r="B58" s="230"/>
      <c r="C58" s="205">
        <v>12</v>
      </c>
      <c r="D58" s="231" t="s">
        <v>224</v>
      </c>
      <c r="E58" s="232"/>
      <c r="F58" s="261" t="s">
        <v>226</v>
      </c>
      <c r="G58" s="262"/>
      <c r="H58" s="239">
        <f>MAX(I58:I59)</f>
        <v>1</v>
      </c>
      <c r="I58" s="65">
        <f>VLOOKUP($G$1,$Q$91:$AZ$123,30,FALSE)</f>
        <v>1</v>
      </c>
      <c r="J58" s="90"/>
      <c r="K58" s="67" t="str">
        <f t="shared" si="0"/>
        <v/>
      </c>
      <c r="L58" s="288" t="s">
        <v>230</v>
      </c>
      <c r="M58" s="289"/>
      <c r="N58" s="290"/>
    </row>
    <row r="59" spans="1:16" ht="12.75" customHeight="1" x14ac:dyDescent="0.2">
      <c r="A59" s="229"/>
      <c r="B59" s="230"/>
      <c r="C59" s="207"/>
      <c r="D59" s="235"/>
      <c r="E59" s="236"/>
      <c r="F59" s="271" t="s">
        <v>225</v>
      </c>
      <c r="G59" s="272"/>
      <c r="H59" s="241"/>
      <c r="I59" s="72">
        <v>0</v>
      </c>
      <c r="J59" s="63"/>
      <c r="K59" s="74" t="str">
        <f t="shared" si="0"/>
        <v/>
      </c>
      <c r="L59" s="308"/>
      <c r="M59" s="309"/>
      <c r="N59" s="310"/>
    </row>
    <row r="60" spans="1:16" ht="12.75" customHeight="1" x14ac:dyDescent="0.2">
      <c r="A60" s="229"/>
      <c r="B60" s="230"/>
      <c r="C60" s="205">
        <v>13</v>
      </c>
      <c r="D60" s="317" t="s">
        <v>267</v>
      </c>
      <c r="E60" s="318"/>
      <c r="F60" s="323" t="s">
        <v>288</v>
      </c>
      <c r="G60" s="324"/>
      <c r="H60" s="239">
        <f>MAX(I60:I62)</f>
        <v>1</v>
      </c>
      <c r="I60" s="65">
        <f>VLOOKUP($G$1,$Q$91:$AZ$123,31,FALSE)</f>
        <v>1</v>
      </c>
      <c r="J60" s="76"/>
      <c r="K60" s="77" t="str">
        <f t="shared" si="0"/>
        <v/>
      </c>
      <c r="L60" s="288" t="s">
        <v>29</v>
      </c>
      <c r="M60" s="289"/>
      <c r="N60" s="290"/>
    </row>
    <row r="61" spans="1:16" ht="12.75" customHeight="1" x14ac:dyDescent="0.2">
      <c r="A61" s="229"/>
      <c r="B61" s="230"/>
      <c r="C61" s="206"/>
      <c r="D61" s="319"/>
      <c r="E61" s="320"/>
      <c r="F61" s="219" t="s">
        <v>268</v>
      </c>
      <c r="G61" s="220"/>
      <c r="H61" s="240"/>
      <c r="I61" s="69">
        <f>VLOOKUP($G$1,$Q$91:$AZ$123,32,FALSE)</f>
        <v>0.5</v>
      </c>
      <c r="J61" s="88"/>
      <c r="K61" s="77" t="str">
        <f t="shared" si="0"/>
        <v/>
      </c>
      <c r="L61" s="305"/>
      <c r="M61" s="306"/>
      <c r="N61" s="307"/>
    </row>
    <row r="62" spans="1:16" ht="12.75" customHeight="1" x14ac:dyDescent="0.2">
      <c r="A62" s="229"/>
      <c r="B62" s="230"/>
      <c r="C62" s="207"/>
      <c r="D62" s="321"/>
      <c r="E62" s="322"/>
      <c r="F62" s="224" t="s">
        <v>269</v>
      </c>
      <c r="G62" s="225"/>
      <c r="H62" s="241"/>
      <c r="I62" s="72">
        <v>0</v>
      </c>
      <c r="J62" s="73"/>
      <c r="K62" s="74" t="str">
        <f t="shared" si="0"/>
        <v/>
      </c>
      <c r="L62" s="308"/>
      <c r="M62" s="309"/>
      <c r="N62" s="310"/>
    </row>
    <row r="63" spans="1:16" ht="12.75" customHeight="1" x14ac:dyDescent="0.2">
      <c r="A63" s="229"/>
      <c r="B63" s="230"/>
      <c r="C63" s="205">
        <v>14</v>
      </c>
      <c r="D63" s="231" t="s">
        <v>9</v>
      </c>
      <c r="E63" s="232"/>
      <c r="F63" s="261" t="s">
        <v>5</v>
      </c>
      <c r="G63" s="262"/>
      <c r="H63" s="239">
        <f>MAX(I63:I64)</f>
        <v>1</v>
      </c>
      <c r="I63" s="65">
        <f>VLOOKUP($G$1,$Q$91:$AZ$123,33,FALSE)</f>
        <v>1</v>
      </c>
      <c r="J63" s="76"/>
      <c r="K63" s="77" t="str">
        <f t="shared" si="0"/>
        <v/>
      </c>
      <c r="L63" s="288" t="s">
        <v>30</v>
      </c>
      <c r="M63" s="289"/>
      <c r="N63" s="290"/>
    </row>
    <row r="64" spans="1:16" ht="12.75" customHeight="1" x14ac:dyDescent="0.2">
      <c r="A64" s="229"/>
      <c r="B64" s="230"/>
      <c r="C64" s="207"/>
      <c r="D64" s="235"/>
      <c r="E64" s="236"/>
      <c r="F64" s="298" t="s">
        <v>6</v>
      </c>
      <c r="G64" s="299"/>
      <c r="H64" s="241"/>
      <c r="I64" s="72">
        <v>0</v>
      </c>
      <c r="J64" s="73"/>
      <c r="K64" s="74" t="str">
        <f t="shared" si="0"/>
        <v/>
      </c>
      <c r="L64" s="308"/>
      <c r="M64" s="309"/>
      <c r="N64" s="310"/>
    </row>
    <row r="65" spans="1:32" ht="12.75" customHeight="1" x14ac:dyDescent="0.2">
      <c r="A65" s="229"/>
      <c r="B65" s="230"/>
      <c r="C65" s="205">
        <v>15</v>
      </c>
      <c r="D65" s="231" t="s">
        <v>13</v>
      </c>
      <c r="E65" s="232"/>
      <c r="F65" s="261" t="s">
        <v>20</v>
      </c>
      <c r="G65" s="262"/>
      <c r="H65" s="239">
        <f>MAX(I65:I66)</f>
        <v>1</v>
      </c>
      <c r="I65" s="65">
        <f>VLOOKUP($G$1,$Q$91:$AZ$123,34,FALSE)</f>
        <v>1</v>
      </c>
      <c r="J65" s="76"/>
      <c r="K65" s="77" t="str">
        <f t="shared" si="0"/>
        <v/>
      </c>
      <c r="L65" s="288" t="s">
        <v>31</v>
      </c>
      <c r="M65" s="289"/>
      <c r="N65" s="290"/>
    </row>
    <row r="66" spans="1:32" ht="12.75" customHeight="1" x14ac:dyDescent="0.2">
      <c r="A66" s="229"/>
      <c r="B66" s="230"/>
      <c r="C66" s="207"/>
      <c r="D66" s="235"/>
      <c r="E66" s="236"/>
      <c r="F66" s="298" t="s">
        <v>21</v>
      </c>
      <c r="G66" s="299"/>
      <c r="H66" s="241"/>
      <c r="I66" s="72">
        <v>0</v>
      </c>
      <c r="J66" s="73"/>
      <c r="K66" s="74" t="str">
        <f t="shared" si="0"/>
        <v/>
      </c>
      <c r="L66" s="308"/>
      <c r="M66" s="309"/>
      <c r="N66" s="310"/>
    </row>
    <row r="67" spans="1:32" ht="21" customHeight="1" x14ac:dyDescent="0.2">
      <c r="A67" s="91"/>
      <c r="B67" s="92"/>
      <c r="C67" s="37">
        <v>16</v>
      </c>
      <c r="D67" s="335" t="s">
        <v>66</v>
      </c>
      <c r="E67" s="335"/>
      <c r="F67" s="261"/>
      <c r="G67" s="262"/>
      <c r="H67" s="93">
        <f>MAX(I67)</f>
        <v>0</v>
      </c>
      <c r="I67" s="94" t="str">
        <f>VLOOKUP($G$1,$Q$91:$AZ$123,35,FALSE)</f>
        <v>―</v>
      </c>
      <c r="J67" s="95"/>
      <c r="K67" s="96"/>
      <c r="L67" s="202" t="s">
        <v>68</v>
      </c>
      <c r="M67" s="203"/>
      <c r="N67" s="204"/>
    </row>
    <row r="68" spans="1:32" ht="21" customHeight="1" x14ac:dyDescent="0.2">
      <c r="A68" s="91"/>
      <c r="B68" s="92"/>
      <c r="C68" s="37">
        <v>17</v>
      </c>
      <c r="D68" s="335" t="s">
        <v>67</v>
      </c>
      <c r="E68" s="335"/>
      <c r="F68" s="336"/>
      <c r="G68" s="336"/>
      <c r="H68" s="93">
        <f>MAX(I68)</f>
        <v>0</v>
      </c>
      <c r="I68" s="97" t="str">
        <f>VLOOKUP($G$1,$Q$91:$AZ$123,36,FALSE)</f>
        <v>―</v>
      </c>
      <c r="J68" s="98"/>
      <c r="K68" s="99"/>
      <c r="L68" s="202" t="s">
        <v>69</v>
      </c>
      <c r="M68" s="203"/>
      <c r="N68" s="204"/>
    </row>
    <row r="69" spans="1:32" ht="17.25" customHeight="1" x14ac:dyDescent="0.2">
      <c r="A69" s="20"/>
      <c r="B69" s="100"/>
      <c r="C69" s="325" t="s">
        <v>23</v>
      </c>
      <c r="D69" s="326"/>
      <c r="E69" s="326"/>
      <c r="F69" s="326"/>
      <c r="G69" s="326"/>
      <c r="H69" s="101">
        <f>SUM(H19:H68)</f>
        <v>15.5</v>
      </c>
      <c r="I69" s="102"/>
      <c r="J69" s="102"/>
      <c r="K69" s="103">
        <f>SUM(K19:K68)</f>
        <v>0</v>
      </c>
      <c r="L69" s="327" t="s">
        <v>24</v>
      </c>
      <c r="M69" s="328"/>
      <c r="N69" s="329"/>
    </row>
    <row r="70" spans="1:32" ht="8.25" customHeight="1" x14ac:dyDescent="0.2">
      <c r="B70" s="104"/>
      <c r="C70" s="330" t="s">
        <v>79</v>
      </c>
      <c r="D70" s="330"/>
      <c r="E70" s="330"/>
      <c r="F70" s="330"/>
      <c r="G70" s="330"/>
      <c r="H70" s="330"/>
      <c r="I70" s="105"/>
      <c r="J70" s="105"/>
      <c r="K70" s="106"/>
      <c r="L70" s="106"/>
      <c r="M70" s="106"/>
      <c r="N70" s="332" t="s">
        <v>73</v>
      </c>
    </row>
    <row r="71" spans="1:32" ht="12.75" customHeight="1" x14ac:dyDescent="0.2">
      <c r="B71" s="104"/>
      <c r="C71" s="331"/>
      <c r="D71" s="331"/>
      <c r="E71" s="331"/>
      <c r="F71" s="331"/>
      <c r="G71" s="331"/>
      <c r="H71" s="331"/>
      <c r="I71" s="105"/>
      <c r="J71" s="105"/>
      <c r="K71" s="106"/>
      <c r="L71" s="106"/>
      <c r="M71" s="106"/>
      <c r="N71" s="333"/>
      <c r="Y71" s="107"/>
      <c r="Z71" s="107"/>
    </row>
    <row r="72" spans="1:32" ht="15.75" customHeight="1" x14ac:dyDescent="0.2">
      <c r="B72" s="108"/>
      <c r="C72" s="109" t="s">
        <v>119</v>
      </c>
      <c r="D72" s="110"/>
      <c r="E72" s="110"/>
      <c r="F72" s="110"/>
      <c r="G72" s="110"/>
      <c r="H72" s="110"/>
      <c r="I72" s="105"/>
      <c r="J72" s="105"/>
      <c r="K72" s="106"/>
      <c r="L72" s="106"/>
      <c r="M72" s="106"/>
      <c r="N72" s="107"/>
      <c r="Y72" s="111"/>
      <c r="Z72" s="111"/>
    </row>
    <row r="73" spans="1:32" ht="15" customHeight="1" x14ac:dyDescent="0.2">
      <c r="B73" s="104"/>
      <c r="C73" s="112"/>
      <c r="D73" s="110"/>
      <c r="E73" s="110"/>
      <c r="F73" s="110"/>
      <c r="G73" s="110"/>
      <c r="H73" s="110"/>
      <c r="I73" s="105"/>
      <c r="J73" s="105"/>
      <c r="K73" s="106"/>
      <c r="L73" s="106"/>
      <c r="M73" s="106"/>
      <c r="N73" s="107"/>
      <c r="AF73" s="113"/>
    </row>
    <row r="74" spans="1:32" ht="15" customHeight="1" x14ac:dyDescent="0.2">
      <c r="B74" s="104"/>
      <c r="C74" s="114"/>
      <c r="D74" s="105"/>
      <c r="E74" s="105"/>
      <c r="F74" s="105"/>
      <c r="G74" s="105"/>
      <c r="H74" s="105"/>
      <c r="I74" s="105"/>
      <c r="J74" s="113"/>
      <c r="K74" s="113"/>
      <c r="L74" s="113"/>
      <c r="M74" s="113"/>
      <c r="N74" s="113"/>
      <c r="AF74" s="113"/>
    </row>
    <row r="75" spans="1:32" ht="15" customHeight="1" x14ac:dyDescent="0.2">
      <c r="B75" s="104"/>
      <c r="C75" s="105"/>
      <c r="D75" s="105"/>
      <c r="E75" s="105"/>
      <c r="F75" s="105"/>
      <c r="G75" s="105"/>
      <c r="H75" s="105"/>
      <c r="I75" s="105"/>
      <c r="J75" s="113"/>
      <c r="K75" s="113"/>
      <c r="L75" s="113"/>
      <c r="M75" s="113"/>
      <c r="N75" s="113"/>
      <c r="AF75" s="113"/>
    </row>
    <row r="76" spans="1:32" ht="15" customHeight="1" x14ac:dyDescent="0.2">
      <c r="B76" s="104"/>
      <c r="C76" s="105"/>
      <c r="D76" s="105"/>
      <c r="E76" s="105"/>
      <c r="F76" s="105"/>
      <c r="G76" s="105"/>
      <c r="H76" s="105"/>
      <c r="I76" s="105"/>
      <c r="J76" s="113"/>
      <c r="K76" s="113"/>
      <c r="L76" s="113"/>
      <c r="M76" s="113"/>
      <c r="N76" s="113"/>
      <c r="AF76" s="113"/>
    </row>
    <row r="77" spans="1:32" ht="15" customHeight="1" x14ac:dyDescent="0.2">
      <c r="B77" s="104"/>
      <c r="C77" s="105"/>
      <c r="D77" s="105"/>
      <c r="E77" s="105"/>
      <c r="F77" s="105"/>
      <c r="G77" s="105"/>
      <c r="H77" s="105"/>
      <c r="I77" s="105"/>
      <c r="J77" s="113"/>
      <c r="K77" s="113"/>
      <c r="L77" s="113"/>
      <c r="M77" s="113"/>
      <c r="N77" s="113"/>
      <c r="AF77" s="113"/>
    </row>
    <row r="78" spans="1:32" ht="15" customHeight="1" x14ac:dyDescent="0.2">
      <c r="B78" s="104"/>
      <c r="C78" s="105"/>
      <c r="D78" s="105"/>
      <c r="E78" s="105"/>
      <c r="F78" s="105"/>
      <c r="G78" s="105"/>
      <c r="H78" s="105"/>
      <c r="I78" s="105"/>
      <c r="J78" s="113"/>
      <c r="K78" s="113"/>
      <c r="L78" s="113"/>
      <c r="M78" s="113"/>
      <c r="N78" s="113"/>
      <c r="AF78" s="113"/>
    </row>
    <row r="79" spans="1:32" ht="15" customHeight="1" x14ac:dyDescent="0.2">
      <c r="B79" s="104"/>
      <c r="C79" s="105"/>
      <c r="D79" s="105"/>
      <c r="E79" s="105"/>
      <c r="F79" s="105"/>
      <c r="G79" s="105"/>
      <c r="H79" s="105"/>
      <c r="I79" s="105"/>
      <c r="J79" s="113"/>
      <c r="K79" s="113"/>
      <c r="L79" s="113"/>
      <c r="M79" s="113"/>
      <c r="N79" s="113"/>
      <c r="AF79" s="113"/>
    </row>
    <row r="80" spans="1:32" ht="15" customHeight="1" x14ac:dyDescent="0.2">
      <c r="B80" s="104"/>
      <c r="C80" s="105"/>
      <c r="D80" s="105"/>
      <c r="E80" s="105"/>
      <c r="F80" s="105"/>
      <c r="G80" s="105"/>
      <c r="H80" s="105"/>
      <c r="I80" s="105"/>
      <c r="J80" s="113"/>
      <c r="K80" s="113"/>
      <c r="L80" s="113"/>
      <c r="M80" s="113"/>
      <c r="N80" s="113"/>
      <c r="AF80" s="113"/>
    </row>
    <row r="81" spans="1:53" ht="15" customHeight="1" x14ac:dyDescent="0.2">
      <c r="B81" s="104"/>
      <c r="C81" s="105"/>
      <c r="D81" s="105"/>
      <c r="E81" s="115"/>
      <c r="F81" s="115"/>
      <c r="G81" s="115"/>
      <c r="H81" s="115"/>
      <c r="I81" s="115"/>
      <c r="J81" s="113"/>
      <c r="K81" s="113"/>
      <c r="L81" s="113"/>
      <c r="M81" s="113"/>
      <c r="N81" s="113"/>
      <c r="AF81" s="113"/>
    </row>
    <row r="82" spans="1:53" ht="15" customHeight="1" x14ac:dyDescent="0.2">
      <c r="B82" s="104"/>
      <c r="C82" s="105"/>
      <c r="D82" s="334"/>
      <c r="E82" s="334"/>
      <c r="F82" s="334"/>
      <c r="G82" s="334"/>
      <c r="H82" s="334"/>
      <c r="I82" s="334"/>
      <c r="J82" s="334"/>
      <c r="K82" s="334"/>
      <c r="L82" s="334"/>
      <c r="M82" s="334"/>
      <c r="N82" s="334"/>
      <c r="AF82" s="116"/>
    </row>
    <row r="83" spans="1:53" ht="15" customHeight="1" x14ac:dyDescent="0.2">
      <c r="C83" s="113"/>
      <c r="D83" s="334"/>
      <c r="E83" s="334"/>
      <c r="F83" s="334"/>
      <c r="G83" s="334"/>
      <c r="H83" s="334"/>
      <c r="I83" s="334"/>
      <c r="J83" s="334"/>
      <c r="K83" s="334"/>
      <c r="L83" s="334"/>
      <c r="M83" s="334"/>
      <c r="N83" s="334"/>
      <c r="AF83" s="116"/>
    </row>
    <row r="84" spans="1:53" ht="15" customHeight="1" x14ac:dyDescent="0.2">
      <c r="C84" s="29"/>
      <c r="D84" s="117"/>
      <c r="E84" s="115"/>
      <c r="F84" s="115"/>
      <c r="G84" s="115"/>
      <c r="H84" s="115"/>
      <c r="I84" s="115"/>
      <c r="J84" s="113"/>
      <c r="K84" s="113"/>
      <c r="L84" s="113"/>
      <c r="M84" s="113"/>
      <c r="N84" s="113"/>
      <c r="AF84" s="113"/>
    </row>
    <row r="85" spans="1:53" ht="15" customHeight="1" x14ac:dyDescent="0.2">
      <c r="C85" s="105"/>
      <c r="D85" s="105"/>
      <c r="E85" s="29"/>
      <c r="F85" s="29"/>
      <c r="G85" s="29"/>
      <c r="H85" s="29"/>
      <c r="I85" s="29"/>
      <c r="J85" s="113"/>
      <c r="K85" s="113"/>
      <c r="L85" s="113"/>
      <c r="M85" s="113"/>
      <c r="N85" s="113"/>
      <c r="AF85" s="113"/>
    </row>
    <row r="86" spans="1:53" x14ac:dyDescent="0.2">
      <c r="C86" s="118"/>
      <c r="D86" s="118"/>
      <c r="E86" s="118"/>
      <c r="F86" s="118"/>
      <c r="G86" s="118"/>
      <c r="H86" s="118"/>
      <c r="I86" s="118"/>
      <c r="J86" s="118"/>
      <c r="K86" s="118"/>
      <c r="L86" s="118"/>
      <c r="M86" s="118"/>
      <c r="N86" s="118"/>
    </row>
    <row r="87" spans="1:53" x14ac:dyDescent="0.2">
      <c r="C87" s="118"/>
      <c r="D87" s="118"/>
      <c r="E87" s="118"/>
      <c r="F87" s="118"/>
      <c r="G87" s="118"/>
      <c r="H87" s="118"/>
      <c r="I87" s="118"/>
      <c r="J87" s="118"/>
      <c r="K87" s="118"/>
      <c r="L87" s="118"/>
      <c r="M87" s="118"/>
      <c r="N87" s="118"/>
    </row>
    <row r="88" spans="1:53" x14ac:dyDescent="0.2">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2">
      <c r="C89" s="118"/>
      <c r="D89" s="118"/>
      <c r="E89" s="118"/>
      <c r="F89" s="118"/>
      <c r="G89" s="118"/>
      <c r="H89" s="118"/>
      <c r="I89" s="118"/>
      <c r="J89" s="118"/>
      <c r="K89" s="118"/>
      <c r="L89" s="118"/>
      <c r="M89" s="118"/>
      <c r="N89" s="118"/>
      <c r="P89" s="353" t="s">
        <v>207</v>
      </c>
      <c r="Q89" s="354"/>
      <c r="R89" s="337" t="s">
        <v>120</v>
      </c>
      <c r="S89" s="357"/>
      <c r="T89" s="357"/>
      <c r="U89" s="357"/>
      <c r="V89" s="357"/>
      <c r="W89" s="357"/>
      <c r="X89" s="338"/>
      <c r="Y89" s="337" t="s">
        <v>121</v>
      </c>
      <c r="Z89" s="338"/>
      <c r="AA89" s="337" t="s">
        <v>208</v>
      </c>
      <c r="AB89" s="338"/>
      <c r="AC89" s="337" t="s">
        <v>209</v>
      </c>
      <c r="AD89" s="338"/>
      <c r="AE89" s="339" t="s">
        <v>122</v>
      </c>
      <c r="AF89" s="340"/>
      <c r="AG89" s="339" t="s">
        <v>123</v>
      </c>
      <c r="AH89" s="349"/>
      <c r="AI89" s="340"/>
      <c r="AJ89" s="350" t="s">
        <v>221</v>
      </c>
      <c r="AK89" s="350"/>
      <c r="AL89" s="350"/>
      <c r="AM89" s="350"/>
      <c r="AN89" s="351" t="s">
        <v>247</v>
      </c>
      <c r="AO89" s="351" t="s">
        <v>210</v>
      </c>
      <c r="AP89" s="339" t="s">
        <v>211</v>
      </c>
      <c r="AQ89" s="340"/>
      <c r="AR89" s="337" t="s">
        <v>212</v>
      </c>
      <c r="AS89" s="338"/>
      <c r="AT89" s="120" t="s">
        <v>228</v>
      </c>
      <c r="AU89" s="339" t="s">
        <v>124</v>
      </c>
      <c r="AV89" s="340"/>
      <c r="AW89" s="120" t="s">
        <v>125</v>
      </c>
      <c r="AX89" s="120" t="s">
        <v>126</v>
      </c>
      <c r="AY89" s="120" t="s">
        <v>213</v>
      </c>
      <c r="AZ89" s="120" t="s">
        <v>214</v>
      </c>
      <c r="BA89" s="120" t="s">
        <v>127</v>
      </c>
    </row>
    <row r="90" spans="1:53" x14ac:dyDescent="0.2">
      <c r="C90" s="118"/>
      <c r="D90" s="118"/>
      <c r="E90" s="118"/>
      <c r="F90" s="118"/>
      <c r="G90" s="118"/>
      <c r="H90" s="118"/>
      <c r="I90" s="118"/>
      <c r="J90" s="118"/>
      <c r="K90" s="118"/>
      <c r="L90" s="118"/>
      <c r="M90" s="118"/>
      <c r="N90" s="118"/>
      <c r="P90" s="355"/>
      <c r="Q90" s="356"/>
      <c r="R90" s="121" t="s">
        <v>261</v>
      </c>
      <c r="S90" s="121" t="s">
        <v>261</v>
      </c>
      <c r="T90" s="122" t="s">
        <v>240</v>
      </c>
      <c r="U90" s="122" t="s">
        <v>241</v>
      </c>
      <c r="V90" s="122" t="s">
        <v>242</v>
      </c>
      <c r="W90" s="122" t="s">
        <v>243</v>
      </c>
      <c r="X90" s="122" t="s">
        <v>244</v>
      </c>
      <c r="Y90" s="122" t="s">
        <v>215</v>
      </c>
      <c r="Z90" s="122" t="s">
        <v>216</v>
      </c>
      <c r="AA90" s="122" t="s">
        <v>215</v>
      </c>
      <c r="AB90" s="122" t="s">
        <v>216</v>
      </c>
      <c r="AC90" s="122" t="s">
        <v>215</v>
      </c>
      <c r="AD90" s="122" t="s">
        <v>216</v>
      </c>
      <c r="AE90" s="122" t="s">
        <v>215</v>
      </c>
      <c r="AF90" s="122" t="s">
        <v>216</v>
      </c>
      <c r="AG90" s="122" t="s">
        <v>215</v>
      </c>
      <c r="AH90" s="122" t="s">
        <v>289</v>
      </c>
      <c r="AI90" s="122" t="s">
        <v>290</v>
      </c>
      <c r="AJ90" s="122" t="s">
        <v>236</v>
      </c>
      <c r="AK90" s="122" t="s">
        <v>237</v>
      </c>
      <c r="AL90" s="122" t="s">
        <v>238</v>
      </c>
      <c r="AM90" s="122" t="s">
        <v>239</v>
      </c>
      <c r="AN90" s="352"/>
      <c r="AO90" s="352"/>
      <c r="AP90" s="122" t="s">
        <v>215</v>
      </c>
      <c r="AQ90" s="122" t="s">
        <v>216</v>
      </c>
      <c r="AR90" s="122" t="s">
        <v>215</v>
      </c>
      <c r="AS90" s="122" t="s">
        <v>216</v>
      </c>
      <c r="AT90" s="123"/>
      <c r="AU90" s="122" t="s">
        <v>215</v>
      </c>
      <c r="AV90" s="122" t="s">
        <v>216</v>
      </c>
      <c r="AW90" s="123"/>
      <c r="AX90" s="123"/>
      <c r="AY90" s="123"/>
      <c r="AZ90" s="123"/>
      <c r="BA90" s="123"/>
    </row>
    <row r="91" spans="1:53" x14ac:dyDescent="0.2">
      <c r="C91" s="118"/>
      <c r="D91" s="118"/>
      <c r="E91" s="118"/>
      <c r="F91" s="118"/>
      <c r="G91" s="118"/>
      <c r="H91" s="118"/>
      <c r="I91" s="118"/>
      <c r="J91" s="118"/>
      <c r="K91" s="118"/>
      <c r="L91" s="118"/>
      <c r="M91" s="118"/>
      <c r="N91" s="118"/>
      <c r="P91" s="341" t="s">
        <v>128</v>
      </c>
      <c r="Q91" s="124" t="s">
        <v>184</v>
      </c>
      <c r="R91" s="125" t="s">
        <v>218</v>
      </c>
      <c r="S91" s="125" t="s">
        <v>218</v>
      </c>
      <c r="T91" s="126">
        <v>3</v>
      </c>
      <c r="U91" s="126">
        <v>2.5</v>
      </c>
      <c r="V91" s="126">
        <v>2</v>
      </c>
      <c r="W91" s="126">
        <v>1.5</v>
      </c>
      <c r="X91" s="126">
        <v>1</v>
      </c>
      <c r="Y91" s="126">
        <v>1</v>
      </c>
      <c r="Z91" s="126">
        <v>0.5</v>
      </c>
      <c r="AA91" s="126" t="s">
        <v>206</v>
      </c>
      <c r="AB91" s="126" t="s">
        <v>218</v>
      </c>
      <c r="AC91" s="126">
        <v>2</v>
      </c>
      <c r="AD91" s="126">
        <v>1</v>
      </c>
      <c r="AE91" s="126" t="s">
        <v>206</v>
      </c>
      <c r="AF91" s="126" t="s">
        <v>206</v>
      </c>
      <c r="AG91" s="126" t="s">
        <v>206</v>
      </c>
      <c r="AH91" s="126" t="s">
        <v>206</v>
      </c>
      <c r="AI91" s="126" t="s">
        <v>206</v>
      </c>
      <c r="AJ91" s="127">
        <v>3</v>
      </c>
      <c r="AK91" s="127">
        <v>2</v>
      </c>
      <c r="AL91" s="127">
        <v>1</v>
      </c>
      <c r="AM91" s="127">
        <v>0.5</v>
      </c>
      <c r="AN91" s="127">
        <v>1</v>
      </c>
      <c r="AO91" s="126">
        <v>0.5</v>
      </c>
      <c r="AP91" s="126" t="s">
        <v>206</v>
      </c>
      <c r="AQ91" s="126" t="s">
        <v>218</v>
      </c>
      <c r="AR91" s="126" t="s">
        <v>206</v>
      </c>
      <c r="AS91" s="126" t="s">
        <v>206</v>
      </c>
      <c r="AT91" s="126" t="s">
        <v>206</v>
      </c>
      <c r="AU91" s="126">
        <v>1</v>
      </c>
      <c r="AV91" s="126">
        <v>0.5</v>
      </c>
      <c r="AW91" s="126">
        <v>1</v>
      </c>
      <c r="AX91" s="126" t="s">
        <v>206</v>
      </c>
      <c r="AY91" s="126" t="s">
        <v>206</v>
      </c>
      <c r="AZ91" s="126" t="s">
        <v>206</v>
      </c>
      <c r="BA91" s="126">
        <f>SUM(R91:AZ91)</f>
        <v>25</v>
      </c>
    </row>
    <row r="92" spans="1:53" ht="16.5" customHeight="1" x14ac:dyDescent="0.2">
      <c r="C92" s="118"/>
      <c r="D92" s="118"/>
      <c r="E92" s="118"/>
      <c r="F92" s="118"/>
      <c r="G92" s="118"/>
      <c r="H92" s="118"/>
      <c r="I92" s="118"/>
      <c r="J92" s="118"/>
      <c r="K92" s="118"/>
      <c r="L92" s="118"/>
      <c r="M92" s="118"/>
      <c r="N92" s="118"/>
      <c r="P92" s="342"/>
      <c r="Q92" s="124" t="s">
        <v>185</v>
      </c>
      <c r="R92" s="125" t="s">
        <v>218</v>
      </c>
      <c r="S92" s="125" t="s">
        <v>218</v>
      </c>
      <c r="T92" s="126">
        <v>3</v>
      </c>
      <c r="U92" s="126">
        <v>2.5</v>
      </c>
      <c r="V92" s="126">
        <v>2</v>
      </c>
      <c r="W92" s="126">
        <v>1.5</v>
      </c>
      <c r="X92" s="126">
        <v>1</v>
      </c>
      <c r="Y92" s="126">
        <v>1</v>
      </c>
      <c r="Z92" s="126">
        <v>0.5</v>
      </c>
      <c r="AA92" s="126" t="s">
        <v>206</v>
      </c>
      <c r="AB92" s="126" t="s">
        <v>218</v>
      </c>
      <c r="AC92" s="126">
        <v>2</v>
      </c>
      <c r="AD92" s="126">
        <v>1</v>
      </c>
      <c r="AE92" s="126" t="s">
        <v>206</v>
      </c>
      <c r="AF92" s="126" t="s">
        <v>206</v>
      </c>
      <c r="AG92" s="126">
        <v>2</v>
      </c>
      <c r="AH92" s="126">
        <v>1.5</v>
      </c>
      <c r="AI92" s="126">
        <v>1</v>
      </c>
      <c r="AJ92" s="126">
        <v>3</v>
      </c>
      <c r="AK92" s="127">
        <v>2</v>
      </c>
      <c r="AL92" s="127">
        <v>1</v>
      </c>
      <c r="AM92" s="127">
        <v>0.5</v>
      </c>
      <c r="AN92" s="127">
        <v>1</v>
      </c>
      <c r="AO92" s="126">
        <v>0.5</v>
      </c>
      <c r="AP92" s="126" t="s">
        <v>206</v>
      </c>
      <c r="AQ92" s="126" t="s">
        <v>218</v>
      </c>
      <c r="AR92" s="126" t="s">
        <v>206</v>
      </c>
      <c r="AS92" s="126" t="s">
        <v>206</v>
      </c>
      <c r="AT92" s="126" t="s">
        <v>206</v>
      </c>
      <c r="AU92" s="126">
        <v>1</v>
      </c>
      <c r="AV92" s="126">
        <v>0.5</v>
      </c>
      <c r="AW92" s="126">
        <v>1</v>
      </c>
      <c r="AX92" s="126" t="s">
        <v>206</v>
      </c>
      <c r="AY92" s="126" t="s">
        <v>206</v>
      </c>
      <c r="AZ92" s="126" t="s">
        <v>206</v>
      </c>
      <c r="BA92" s="126">
        <f t="shared" ref="BA92:BA122" si="1">SUM(R92:AZ92)</f>
        <v>29.5</v>
      </c>
    </row>
    <row r="93" spans="1:53" ht="13.5" customHeight="1" x14ac:dyDescent="0.2">
      <c r="C93" s="118"/>
      <c r="D93" s="118"/>
      <c r="E93" s="118"/>
      <c r="F93" s="118"/>
      <c r="G93" s="118"/>
      <c r="H93" s="118"/>
      <c r="I93" s="118"/>
      <c r="J93" s="118"/>
      <c r="K93" s="118"/>
      <c r="L93" s="118"/>
      <c r="M93" s="118"/>
      <c r="N93" s="118"/>
      <c r="P93" s="342"/>
      <c r="Q93" s="124" t="s">
        <v>186</v>
      </c>
      <c r="R93" s="125" t="s">
        <v>218</v>
      </c>
      <c r="S93" s="125" t="s">
        <v>218</v>
      </c>
      <c r="T93" s="126">
        <v>3</v>
      </c>
      <c r="U93" s="126">
        <v>2.5</v>
      </c>
      <c r="V93" s="126">
        <v>2</v>
      </c>
      <c r="W93" s="126">
        <v>1.5</v>
      </c>
      <c r="X93" s="126">
        <v>1</v>
      </c>
      <c r="Y93" s="126">
        <v>1</v>
      </c>
      <c r="Z93" s="126">
        <v>0.5</v>
      </c>
      <c r="AA93" s="126">
        <v>1</v>
      </c>
      <c r="AB93" s="126">
        <v>0.5</v>
      </c>
      <c r="AC93" s="126">
        <v>2</v>
      </c>
      <c r="AD93" s="126">
        <v>1</v>
      </c>
      <c r="AE93" s="126" t="s">
        <v>206</v>
      </c>
      <c r="AF93" s="126" t="s">
        <v>206</v>
      </c>
      <c r="AG93" s="126" t="s">
        <v>206</v>
      </c>
      <c r="AH93" s="126" t="s">
        <v>206</v>
      </c>
      <c r="AI93" s="126" t="s">
        <v>206</v>
      </c>
      <c r="AJ93" s="126">
        <v>3</v>
      </c>
      <c r="AK93" s="127">
        <v>2</v>
      </c>
      <c r="AL93" s="127">
        <v>1</v>
      </c>
      <c r="AM93" s="127">
        <v>0.5</v>
      </c>
      <c r="AN93" s="127">
        <v>1</v>
      </c>
      <c r="AO93" s="126">
        <v>0.5</v>
      </c>
      <c r="AP93" s="126" t="s">
        <v>206</v>
      </c>
      <c r="AQ93" s="126" t="s">
        <v>218</v>
      </c>
      <c r="AR93" s="126" t="s">
        <v>206</v>
      </c>
      <c r="AS93" s="126" t="s">
        <v>206</v>
      </c>
      <c r="AT93" s="126" t="s">
        <v>206</v>
      </c>
      <c r="AU93" s="126">
        <v>1</v>
      </c>
      <c r="AV93" s="126">
        <v>0.5</v>
      </c>
      <c r="AW93" s="126" t="s">
        <v>206</v>
      </c>
      <c r="AX93" s="126" t="s">
        <v>206</v>
      </c>
      <c r="AY93" s="126" t="s">
        <v>206</v>
      </c>
      <c r="AZ93" s="126" t="s">
        <v>206</v>
      </c>
      <c r="BA93" s="126">
        <f t="shared" si="1"/>
        <v>25.5</v>
      </c>
    </row>
    <row r="94" spans="1:53" x14ac:dyDescent="0.2">
      <c r="C94" s="118"/>
      <c r="D94" s="118"/>
      <c r="E94" s="118"/>
      <c r="F94" s="118"/>
      <c r="G94" s="118"/>
      <c r="H94" s="118"/>
      <c r="I94" s="118"/>
      <c r="J94" s="118"/>
      <c r="K94" s="118"/>
      <c r="L94" s="118"/>
      <c r="M94" s="118"/>
      <c r="N94" s="118"/>
      <c r="P94" s="342"/>
      <c r="Q94" s="124" t="s">
        <v>187</v>
      </c>
      <c r="R94" s="125" t="s">
        <v>218</v>
      </c>
      <c r="S94" s="125" t="s">
        <v>218</v>
      </c>
      <c r="T94" s="126">
        <v>3</v>
      </c>
      <c r="U94" s="126">
        <v>2.5</v>
      </c>
      <c r="V94" s="126">
        <v>2</v>
      </c>
      <c r="W94" s="126">
        <v>1.5</v>
      </c>
      <c r="X94" s="126">
        <v>1</v>
      </c>
      <c r="Y94" s="126">
        <v>1</v>
      </c>
      <c r="Z94" s="126">
        <v>0.5</v>
      </c>
      <c r="AA94" s="126">
        <v>1</v>
      </c>
      <c r="AB94" s="126">
        <v>0.5</v>
      </c>
      <c r="AC94" s="126">
        <v>2</v>
      </c>
      <c r="AD94" s="126">
        <v>1</v>
      </c>
      <c r="AE94" s="126" t="s">
        <v>206</v>
      </c>
      <c r="AF94" s="126" t="s">
        <v>206</v>
      </c>
      <c r="AG94" s="126">
        <v>2</v>
      </c>
      <c r="AH94" s="126">
        <v>1.5</v>
      </c>
      <c r="AI94" s="126">
        <v>1</v>
      </c>
      <c r="AJ94" s="126">
        <v>3</v>
      </c>
      <c r="AK94" s="127">
        <v>2</v>
      </c>
      <c r="AL94" s="127">
        <v>1</v>
      </c>
      <c r="AM94" s="127">
        <v>0.5</v>
      </c>
      <c r="AN94" s="127">
        <v>1</v>
      </c>
      <c r="AO94" s="126">
        <v>0.5</v>
      </c>
      <c r="AP94" s="126" t="s">
        <v>206</v>
      </c>
      <c r="AQ94" s="126" t="s">
        <v>218</v>
      </c>
      <c r="AR94" s="126" t="s">
        <v>206</v>
      </c>
      <c r="AS94" s="126" t="s">
        <v>206</v>
      </c>
      <c r="AT94" s="126" t="s">
        <v>206</v>
      </c>
      <c r="AU94" s="126">
        <v>1</v>
      </c>
      <c r="AV94" s="126">
        <v>0.5</v>
      </c>
      <c r="AW94" s="126" t="s">
        <v>206</v>
      </c>
      <c r="AX94" s="126" t="s">
        <v>206</v>
      </c>
      <c r="AY94" s="126" t="s">
        <v>206</v>
      </c>
      <c r="AZ94" s="126" t="s">
        <v>206</v>
      </c>
      <c r="BA94" s="126">
        <f t="shared" si="1"/>
        <v>30</v>
      </c>
    </row>
    <row r="95" spans="1:53" ht="13.5" customHeight="1" x14ac:dyDescent="0.2">
      <c r="C95" s="118"/>
      <c r="D95" s="118"/>
      <c r="E95" s="118"/>
      <c r="F95" s="118"/>
      <c r="G95" s="118"/>
      <c r="H95" s="118"/>
      <c r="I95" s="118"/>
      <c r="J95" s="118"/>
      <c r="K95" s="118"/>
      <c r="L95" s="118"/>
      <c r="M95" s="118"/>
      <c r="N95" s="118"/>
      <c r="P95" s="342"/>
      <c r="Q95" s="124" t="s">
        <v>188</v>
      </c>
      <c r="R95" s="125" t="s">
        <v>218</v>
      </c>
      <c r="S95" s="125" t="s">
        <v>218</v>
      </c>
      <c r="T95" s="126">
        <v>3</v>
      </c>
      <c r="U95" s="126">
        <v>2.5</v>
      </c>
      <c r="V95" s="126">
        <v>2</v>
      </c>
      <c r="W95" s="126">
        <v>1.5</v>
      </c>
      <c r="X95" s="126">
        <v>1</v>
      </c>
      <c r="Y95" s="126">
        <v>1</v>
      </c>
      <c r="Z95" s="126">
        <v>0.5</v>
      </c>
      <c r="AA95" s="126" t="s">
        <v>206</v>
      </c>
      <c r="AB95" s="126" t="s">
        <v>218</v>
      </c>
      <c r="AC95" s="126">
        <v>2</v>
      </c>
      <c r="AD95" s="126">
        <v>1</v>
      </c>
      <c r="AE95" s="126" t="s">
        <v>206</v>
      </c>
      <c r="AF95" s="126" t="s">
        <v>206</v>
      </c>
      <c r="AG95" s="126" t="s">
        <v>206</v>
      </c>
      <c r="AH95" s="126" t="s">
        <v>206</v>
      </c>
      <c r="AI95" s="126" t="s">
        <v>206</v>
      </c>
      <c r="AJ95" s="126">
        <v>3</v>
      </c>
      <c r="AK95" s="127">
        <v>2</v>
      </c>
      <c r="AL95" s="127">
        <v>1</v>
      </c>
      <c r="AM95" s="127">
        <v>0.5</v>
      </c>
      <c r="AN95" s="127">
        <v>1</v>
      </c>
      <c r="AO95" s="126">
        <v>0.5</v>
      </c>
      <c r="AP95" s="126">
        <v>2</v>
      </c>
      <c r="AQ95" s="126">
        <v>1</v>
      </c>
      <c r="AR95" s="126" t="s">
        <v>206</v>
      </c>
      <c r="AS95" s="126" t="s">
        <v>206</v>
      </c>
      <c r="AT95" s="126" t="s">
        <v>206</v>
      </c>
      <c r="AU95" s="126">
        <v>1</v>
      </c>
      <c r="AV95" s="126">
        <v>0.5</v>
      </c>
      <c r="AW95" s="126">
        <v>1</v>
      </c>
      <c r="AX95" s="126" t="s">
        <v>206</v>
      </c>
      <c r="AY95" s="126" t="s">
        <v>206</v>
      </c>
      <c r="AZ95" s="126" t="s">
        <v>206</v>
      </c>
      <c r="BA95" s="126">
        <f t="shared" si="1"/>
        <v>28</v>
      </c>
    </row>
    <row r="96" spans="1:53" x14ac:dyDescent="0.2">
      <c r="A96" s="344" t="s">
        <v>34</v>
      </c>
      <c r="B96" s="201"/>
      <c r="C96" s="199" t="s">
        <v>58</v>
      </c>
      <c r="D96" s="201"/>
      <c r="E96" s="199" t="s">
        <v>38</v>
      </c>
      <c r="F96" s="201"/>
      <c r="G96" s="345"/>
      <c r="H96" s="346"/>
      <c r="I96" s="346"/>
      <c r="J96" s="346"/>
      <c r="K96" s="346"/>
      <c r="L96" s="346"/>
      <c r="M96" s="346"/>
      <c r="N96" s="347"/>
      <c r="P96" s="342"/>
      <c r="Q96" s="124" t="s">
        <v>189</v>
      </c>
      <c r="R96" s="125" t="s">
        <v>218</v>
      </c>
      <c r="S96" s="125" t="s">
        <v>218</v>
      </c>
      <c r="T96" s="126">
        <v>3</v>
      </c>
      <c r="U96" s="126">
        <v>2.5</v>
      </c>
      <c r="V96" s="126">
        <v>2</v>
      </c>
      <c r="W96" s="126">
        <v>1.5</v>
      </c>
      <c r="X96" s="126">
        <v>1</v>
      </c>
      <c r="Y96" s="126">
        <v>1</v>
      </c>
      <c r="Z96" s="126">
        <v>0.5</v>
      </c>
      <c r="AA96" s="126" t="s">
        <v>206</v>
      </c>
      <c r="AB96" s="126" t="s">
        <v>218</v>
      </c>
      <c r="AC96" s="126">
        <v>2</v>
      </c>
      <c r="AD96" s="126">
        <v>1</v>
      </c>
      <c r="AE96" s="126" t="s">
        <v>206</v>
      </c>
      <c r="AF96" s="126" t="s">
        <v>206</v>
      </c>
      <c r="AG96" s="126">
        <v>2</v>
      </c>
      <c r="AH96" s="126">
        <v>1.5</v>
      </c>
      <c r="AI96" s="126">
        <v>1</v>
      </c>
      <c r="AJ96" s="126">
        <v>3</v>
      </c>
      <c r="AK96" s="127">
        <v>2</v>
      </c>
      <c r="AL96" s="127">
        <v>1</v>
      </c>
      <c r="AM96" s="127">
        <v>0.5</v>
      </c>
      <c r="AN96" s="127">
        <v>1</v>
      </c>
      <c r="AO96" s="126">
        <v>0.5</v>
      </c>
      <c r="AP96" s="126">
        <v>2</v>
      </c>
      <c r="AQ96" s="126">
        <v>1</v>
      </c>
      <c r="AR96" s="126" t="s">
        <v>206</v>
      </c>
      <c r="AS96" s="126" t="s">
        <v>206</v>
      </c>
      <c r="AT96" s="126" t="s">
        <v>206</v>
      </c>
      <c r="AU96" s="126">
        <v>1</v>
      </c>
      <c r="AV96" s="126">
        <v>0.5</v>
      </c>
      <c r="AW96" s="126">
        <v>1</v>
      </c>
      <c r="AX96" s="126" t="s">
        <v>206</v>
      </c>
      <c r="AY96" s="126" t="s">
        <v>206</v>
      </c>
      <c r="AZ96" s="126" t="s">
        <v>206</v>
      </c>
      <c r="BA96" s="126">
        <f t="shared" si="1"/>
        <v>32.5</v>
      </c>
    </row>
    <row r="97" spans="1:53" x14ac:dyDescent="0.2">
      <c r="A97" s="128" t="s">
        <v>35</v>
      </c>
      <c r="B97" s="128"/>
      <c r="C97" s="199" t="s">
        <v>86</v>
      </c>
      <c r="D97" s="201"/>
      <c r="E97" s="128" t="s">
        <v>39</v>
      </c>
      <c r="F97" s="128" t="s">
        <v>41</v>
      </c>
      <c r="G97" s="348" t="s">
        <v>245</v>
      </c>
      <c r="H97" s="348"/>
      <c r="I97" s="348"/>
      <c r="J97" s="348"/>
      <c r="K97" s="348"/>
      <c r="L97" s="348"/>
      <c r="M97" s="348"/>
      <c r="N97" s="348"/>
      <c r="P97" s="342"/>
      <c r="Q97" s="124" t="s">
        <v>190</v>
      </c>
      <c r="R97" s="125" t="s">
        <v>218</v>
      </c>
      <c r="S97" s="125" t="s">
        <v>218</v>
      </c>
      <c r="T97" s="126">
        <v>3</v>
      </c>
      <c r="U97" s="126">
        <v>2.5</v>
      </c>
      <c r="V97" s="126">
        <v>2</v>
      </c>
      <c r="W97" s="126">
        <v>1.5</v>
      </c>
      <c r="X97" s="126">
        <v>1</v>
      </c>
      <c r="Y97" s="126">
        <v>1</v>
      </c>
      <c r="Z97" s="126">
        <v>0.5</v>
      </c>
      <c r="AA97" s="126">
        <v>1</v>
      </c>
      <c r="AB97" s="126">
        <v>0.5</v>
      </c>
      <c r="AC97" s="126">
        <v>2</v>
      </c>
      <c r="AD97" s="126">
        <v>1</v>
      </c>
      <c r="AE97" s="126" t="s">
        <v>206</v>
      </c>
      <c r="AF97" s="126" t="s">
        <v>206</v>
      </c>
      <c r="AG97" s="126" t="s">
        <v>206</v>
      </c>
      <c r="AH97" s="126" t="s">
        <v>206</v>
      </c>
      <c r="AI97" s="126" t="s">
        <v>206</v>
      </c>
      <c r="AJ97" s="126">
        <v>3</v>
      </c>
      <c r="AK97" s="127">
        <v>2</v>
      </c>
      <c r="AL97" s="127">
        <v>1</v>
      </c>
      <c r="AM97" s="127">
        <v>0.5</v>
      </c>
      <c r="AN97" s="127">
        <v>1</v>
      </c>
      <c r="AO97" s="126">
        <v>0.5</v>
      </c>
      <c r="AP97" s="126">
        <v>2</v>
      </c>
      <c r="AQ97" s="126">
        <v>1</v>
      </c>
      <c r="AR97" s="126" t="s">
        <v>206</v>
      </c>
      <c r="AS97" s="126" t="s">
        <v>206</v>
      </c>
      <c r="AT97" s="126" t="s">
        <v>206</v>
      </c>
      <c r="AU97" s="126">
        <v>1</v>
      </c>
      <c r="AV97" s="126">
        <v>0.5</v>
      </c>
      <c r="AW97" s="126" t="s">
        <v>206</v>
      </c>
      <c r="AX97" s="126" t="s">
        <v>206</v>
      </c>
      <c r="AY97" s="126" t="s">
        <v>206</v>
      </c>
      <c r="AZ97" s="126" t="s">
        <v>206</v>
      </c>
      <c r="BA97" s="126">
        <f t="shared" si="1"/>
        <v>28.5</v>
      </c>
    </row>
    <row r="98" spans="1:53" x14ac:dyDescent="0.2">
      <c r="A98" s="128" t="s">
        <v>36</v>
      </c>
      <c r="B98" s="128"/>
      <c r="C98" s="199" t="s">
        <v>87</v>
      </c>
      <c r="D98" s="201"/>
      <c r="E98" s="128" t="s">
        <v>37</v>
      </c>
      <c r="F98" s="128" t="s">
        <v>40</v>
      </c>
      <c r="G98" s="348" t="s">
        <v>246</v>
      </c>
      <c r="H98" s="348"/>
      <c r="I98" s="348"/>
      <c r="J98" s="348"/>
      <c r="K98" s="348"/>
      <c r="L98" s="348"/>
      <c r="M98" s="348"/>
      <c r="N98" s="348"/>
      <c r="P98" s="343"/>
      <c r="Q98" s="124" t="s">
        <v>191</v>
      </c>
      <c r="R98" s="125" t="s">
        <v>218</v>
      </c>
      <c r="S98" s="125" t="s">
        <v>218</v>
      </c>
      <c r="T98" s="126">
        <v>3</v>
      </c>
      <c r="U98" s="126">
        <v>2.5</v>
      </c>
      <c r="V98" s="126">
        <v>2</v>
      </c>
      <c r="W98" s="126">
        <v>1.5</v>
      </c>
      <c r="X98" s="126">
        <v>1</v>
      </c>
      <c r="Y98" s="126">
        <v>1</v>
      </c>
      <c r="Z98" s="126">
        <v>0.5</v>
      </c>
      <c r="AA98" s="126">
        <v>1</v>
      </c>
      <c r="AB98" s="126">
        <v>0.5</v>
      </c>
      <c r="AC98" s="126">
        <v>2</v>
      </c>
      <c r="AD98" s="126">
        <v>1</v>
      </c>
      <c r="AE98" s="126" t="s">
        <v>206</v>
      </c>
      <c r="AF98" s="126" t="s">
        <v>206</v>
      </c>
      <c r="AG98" s="126">
        <v>2</v>
      </c>
      <c r="AH98" s="126">
        <v>1.5</v>
      </c>
      <c r="AI98" s="126">
        <v>1</v>
      </c>
      <c r="AJ98" s="126">
        <v>3</v>
      </c>
      <c r="AK98" s="127">
        <v>2</v>
      </c>
      <c r="AL98" s="127">
        <v>1</v>
      </c>
      <c r="AM98" s="127">
        <v>0.5</v>
      </c>
      <c r="AN98" s="127">
        <v>1</v>
      </c>
      <c r="AO98" s="126">
        <v>0.5</v>
      </c>
      <c r="AP98" s="126">
        <v>2</v>
      </c>
      <c r="AQ98" s="126">
        <v>1</v>
      </c>
      <c r="AR98" s="126" t="s">
        <v>206</v>
      </c>
      <c r="AS98" s="126" t="s">
        <v>206</v>
      </c>
      <c r="AT98" s="126" t="s">
        <v>206</v>
      </c>
      <c r="AU98" s="126">
        <v>1</v>
      </c>
      <c r="AV98" s="126">
        <v>0.5</v>
      </c>
      <c r="AW98" s="126" t="s">
        <v>206</v>
      </c>
      <c r="AX98" s="126" t="s">
        <v>206</v>
      </c>
      <c r="AY98" s="126" t="s">
        <v>206</v>
      </c>
      <c r="AZ98" s="126" t="s">
        <v>206</v>
      </c>
      <c r="BA98" s="126">
        <f t="shared" si="1"/>
        <v>33</v>
      </c>
    </row>
    <row r="99" spans="1:53" ht="12.75" customHeight="1" x14ac:dyDescent="0.2">
      <c r="C99" s="118"/>
      <c r="D99" s="118"/>
      <c r="E99" s="118"/>
      <c r="F99" s="118"/>
      <c r="G99" s="118"/>
      <c r="H99" s="118"/>
      <c r="I99" s="118"/>
      <c r="J99" s="118"/>
      <c r="K99" s="118"/>
      <c r="L99" s="118"/>
      <c r="M99" s="118"/>
      <c r="N99" s="118"/>
      <c r="P99" s="351" t="s">
        <v>180</v>
      </c>
      <c r="Q99" s="124" t="s">
        <v>192</v>
      </c>
      <c r="R99" s="125">
        <v>4</v>
      </c>
      <c r="S99" s="125">
        <v>3.5</v>
      </c>
      <c r="T99" s="126">
        <v>3</v>
      </c>
      <c r="U99" s="126">
        <v>2.5</v>
      </c>
      <c r="V99" s="126">
        <v>2</v>
      </c>
      <c r="W99" s="126">
        <v>1.5</v>
      </c>
      <c r="X99" s="126">
        <v>1</v>
      </c>
      <c r="Y99" s="126">
        <v>1</v>
      </c>
      <c r="Z99" s="126">
        <v>0.5</v>
      </c>
      <c r="AA99" s="126">
        <v>1</v>
      </c>
      <c r="AB99" s="126">
        <v>0.5</v>
      </c>
      <c r="AC99" s="126" t="s">
        <v>206</v>
      </c>
      <c r="AD99" s="126" t="s">
        <v>218</v>
      </c>
      <c r="AE99" s="126">
        <v>1</v>
      </c>
      <c r="AF99" s="126">
        <v>0.5</v>
      </c>
      <c r="AG99" s="126" t="s">
        <v>206</v>
      </c>
      <c r="AH99" s="126" t="s">
        <v>206</v>
      </c>
      <c r="AI99" s="126" t="s">
        <v>206</v>
      </c>
      <c r="AJ99" s="126">
        <v>3</v>
      </c>
      <c r="AK99" s="127">
        <v>2</v>
      </c>
      <c r="AL99" s="127">
        <v>1</v>
      </c>
      <c r="AM99" s="127">
        <v>0.5</v>
      </c>
      <c r="AN99" s="127">
        <v>1</v>
      </c>
      <c r="AO99" s="126">
        <v>0.5</v>
      </c>
      <c r="AP99" s="126" t="s">
        <v>206</v>
      </c>
      <c r="AQ99" s="126" t="s">
        <v>218</v>
      </c>
      <c r="AR99" s="126" t="s">
        <v>206</v>
      </c>
      <c r="AS99" s="126" t="s">
        <v>206</v>
      </c>
      <c r="AT99" s="126">
        <v>1</v>
      </c>
      <c r="AU99" s="126">
        <v>1</v>
      </c>
      <c r="AV99" s="126">
        <v>0.5</v>
      </c>
      <c r="AW99" s="126">
        <v>1</v>
      </c>
      <c r="AX99" s="126">
        <v>1</v>
      </c>
      <c r="AY99" s="126" t="s">
        <v>206</v>
      </c>
      <c r="AZ99" s="126" t="s">
        <v>206</v>
      </c>
      <c r="BA99" s="126">
        <f t="shared" si="1"/>
        <v>34.5</v>
      </c>
    </row>
    <row r="100" spans="1:53" x14ac:dyDescent="0.2">
      <c r="A100" s="17" t="s">
        <v>82</v>
      </c>
      <c r="P100" s="358"/>
      <c r="Q100" s="124" t="s">
        <v>193</v>
      </c>
      <c r="R100" s="125">
        <v>4</v>
      </c>
      <c r="S100" s="125">
        <v>3.5</v>
      </c>
      <c r="T100" s="126">
        <v>3</v>
      </c>
      <c r="U100" s="126">
        <v>2.5</v>
      </c>
      <c r="V100" s="126">
        <v>2</v>
      </c>
      <c r="W100" s="126">
        <v>1.5</v>
      </c>
      <c r="X100" s="126">
        <v>1</v>
      </c>
      <c r="Y100" s="126">
        <v>1</v>
      </c>
      <c r="Z100" s="126">
        <v>0.5</v>
      </c>
      <c r="AA100" s="126">
        <v>1</v>
      </c>
      <c r="AB100" s="126">
        <v>0.5</v>
      </c>
      <c r="AC100" s="126" t="s">
        <v>206</v>
      </c>
      <c r="AD100" s="126" t="s">
        <v>218</v>
      </c>
      <c r="AE100" s="126">
        <v>1</v>
      </c>
      <c r="AF100" s="126">
        <v>0.5</v>
      </c>
      <c r="AG100" s="126">
        <v>2</v>
      </c>
      <c r="AH100" s="126">
        <v>1.5</v>
      </c>
      <c r="AI100" s="126">
        <v>1</v>
      </c>
      <c r="AJ100" s="126">
        <v>3</v>
      </c>
      <c r="AK100" s="127">
        <v>2</v>
      </c>
      <c r="AL100" s="127">
        <v>1</v>
      </c>
      <c r="AM100" s="127">
        <v>0.5</v>
      </c>
      <c r="AN100" s="127">
        <v>1</v>
      </c>
      <c r="AO100" s="126">
        <v>0.5</v>
      </c>
      <c r="AP100" s="126" t="s">
        <v>206</v>
      </c>
      <c r="AQ100" s="126" t="s">
        <v>218</v>
      </c>
      <c r="AR100" s="126" t="s">
        <v>206</v>
      </c>
      <c r="AS100" s="126" t="s">
        <v>206</v>
      </c>
      <c r="AT100" s="126">
        <v>1</v>
      </c>
      <c r="AU100" s="126">
        <v>1</v>
      </c>
      <c r="AV100" s="126">
        <v>0.5</v>
      </c>
      <c r="AW100" s="126">
        <v>1</v>
      </c>
      <c r="AX100" s="126">
        <v>1</v>
      </c>
      <c r="AY100" s="126" t="s">
        <v>206</v>
      </c>
      <c r="AZ100" s="126" t="s">
        <v>206</v>
      </c>
      <c r="BA100" s="126">
        <f t="shared" si="1"/>
        <v>39</v>
      </c>
    </row>
    <row r="101" spans="1:53" x14ac:dyDescent="0.2">
      <c r="A101" s="344" t="s">
        <v>44</v>
      </c>
      <c r="B101" s="201"/>
      <c r="C101" s="359" t="s">
        <v>52</v>
      </c>
      <c r="D101" s="359"/>
      <c r="E101" s="105"/>
      <c r="P101" s="358"/>
      <c r="Q101" s="124" t="s">
        <v>194</v>
      </c>
      <c r="R101" s="125">
        <v>4</v>
      </c>
      <c r="S101" s="125">
        <v>3.5</v>
      </c>
      <c r="T101" s="126">
        <v>3</v>
      </c>
      <c r="U101" s="126">
        <v>2.5</v>
      </c>
      <c r="V101" s="126">
        <v>2</v>
      </c>
      <c r="W101" s="126">
        <v>1.5</v>
      </c>
      <c r="X101" s="126">
        <v>1</v>
      </c>
      <c r="Y101" s="126">
        <v>1</v>
      </c>
      <c r="Z101" s="126">
        <v>0.5</v>
      </c>
      <c r="AA101" s="126">
        <v>2</v>
      </c>
      <c r="AB101" s="126">
        <v>1</v>
      </c>
      <c r="AC101" s="126" t="s">
        <v>206</v>
      </c>
      <c r="AD101" s="126" t="s">
        <v>218</v>
      </c>
      <c r="AE101" s="126">
        <v>1</v>
      </c>
      <c r="AF101" s="126">
        <v>0.5</v>
      </c>
      <c r="AG101" s="126" t="s">
        <v>206</v>
      </c>
      <c r="AH101" s="126" t="s">
        <v>206</v>
      </c>
      <c r="AI101" s="126" t="s">
        <v>206</v>
      </c>
      <c r="AJ101" s="126">
        <v>3</v>
      </c>
      <c r="AK101" s="127">
        <v>2</v>
      </c>
      <c r="AL101" s="127">
        <v>1</v>
      </c>
      <c r="AM101" s="127">
        <v>0.5</v>
      </c>
      <c r="AN101" s="127">
        <v>1</v>
      </c>
      <c r="AO101" s="126">
        <v>0.5</v>
      </c>
      <c r="AP101" s="126" t="s">
        <v>206</v>
      </c>
      <c r="AQ101" s="126" t="s">
        <v>218</v>
      </c>
      <c r="AR101" s="126" t="s">
        <v>206</v>
      </c>
      <c r="AS101" s="126" t="s">
        <v>206</v>
      </c>
      <c r="AT101" s="126">
        <v>1</v>
      </c>
      <c r="AU101" s="126">
        <v>1</v>
      </c>
      <c r="AV101" s="126">
        <v>0.5</v>
      </c>
      <c r="AW101" s="126" t="s">
        <v>206</v>
      </c>
      <c r="AX101" s="126">
        <v>1</v>
      </c>
      <c r="AY101" s="126" t="s">
        <v>206</v>
      </c>
      <c r="AZ101" s="126" t="s">
        <v>206</v>
      </c>
      <c r="BA101" s="126">
        <f t="shared" si="1"/>
        <v>35</v>
      </c>
    </row>
    <row r="102" spans="1:53" x14ac:dyDescent="0.2">
      <c r="A102" s="128" t="s">
        <v>45</v>
      </c>
      <c r="B102" s="128"/>
      <c r="C102" s="359" t="s">
        <v>47</v>
      </c>
      <c r="D102" s="359"/>
      <c r="E102" s="105" t="s">
        <v>41</v>
      </c>
      <c r="P102" s="358"/>
      <c r="Q102" s="124" t="s">
        <v>195</v>
      </c>
      <c r="R102" s="125">
        <v>4</v>
      </c>
      <c r="S102" s="125">
        <v>3.5</v>
      </c>
      <c r="T102" s="126">
        <v>3</v>
      </c>
      <c r="U102" s="126">
        <v>2.5</v>
      </c>
      <c r="V102" s="126">
        <v>2</v>
      </c>
      <c r="W102" s="126">
        <v>1.5</v>
      </c>
      <c r="X102" s="126">
        <v>1</v>
      </c>
      <c r="Y102" s="126">
        <v>1</v>
      </c>
      <c r="Z102" s="126">
        <v>0.5</v>
      </c>
      <c r="AA102" s="126">
        <v>2</v>
      </c>
      <c r="AB102" s="126">
        <v>1</v>
      </c>
      <c r="AC102" s="126" t="s">
        <v>206</v>
      </c>
      <c r="AD102" s="126" t="s">
        <v>218</v>
      </c>
      <c r="AE102" s="126">
        <v>1</v>
      </c>
      <c r="AF102" s="126">
        <v>0.5</v>
      </c>
      <c r="AG102" s="126">
        <v>2</v>
      </c>
      <c r="AH102" s="126">
        <v>1.5</v>
      </c>
      <c r="AI102" s="126">
        <v>1</v>
      </c>
      <c r="AJ102" s="126">
        <v>3</v>
      </c>
      <c r="AK102" s="127">
        <v>2</v>
      </c>
      <c r="AL102" s="127">
        <v>1</v>
      </c>
      <c r="AM102" s="127">
        <v>0.5</v>
      </c>
      <c r="AN102" s="127">
        <v>1</v>
      </c>
      <c r="AO102" s="126">
        <v>0.5</v>
      </c>
      <c r="AP102" s="126" t="s">
        <v>206</v>
      </c>
      <c r="AQ102" s="126" t="s">
        <v>218</v>
      </c>
      <c r="AR102" s="126" t="s">
        <v>206</v>
      </c>
      <c r="AS102" s="126" t="s">
        <v>206</v>
      </c>
      <c r="AT102" s="126">
        <v>1</v>
      </c>
      <c r="AU102" s="126">
        <v>1</v>
      </c>
      <c r="AV102" s="126">
        <v>0.5</v>
      </c>
      <c r="AW102" s="126" t="s">
        <v>206</v>
      </c>
      <c r="AX102" s="126">
        <v>1</v>
      </c>
      <c r="AY102" s="126" t="s">
        <v>206</v>
      </c>
      <c r="AZ102" s="126" t="s">
        <v>206</v>
      </c>
      <c r="BA102" s="126">
        <f t="shared" si="1"/>
        <v>39.5</v>
      </c>
    </row>
    <row r="103" spans="1:53" x14ac:dyDescent="0.2">
      <c r="A103" s="128" t="s">
        <v>46</v>
      </c>
      <c r="B103" s="128"/>
      <c r="C103" s="359" t="s">
        <v>48</v>
      </c>
      <c r="D103" s="359"/>
      <c r="E103" s="105"/>
      <c r="P103" s="358"/>
      <c r="Q103" s="124" t="s">
        <v>196</v>
      </c>
      <c r="R103" s="125">
        <v>4</v>
      </c>
      <c r="S103" s="125">
        <v>3.5</v>
      </c>
      <c r="T103" s="126">
        <v>3</v>
      </c>
      <c r="U103" s="126">
        <v>2.5</v>
      </c>
      <c r="V103" s="126">
        <v>2</v>
      </c>
      <c r="W103" s="126">
        <v>1.5</v>
      </c>
      <c r="X103" s="126">
        <v>1</v>
      </c>
      <c r="Y103" s="126">
        <v>1</v>
      </c>
      <c r="Z103" s="126">
        <v>0.5</v>
      </c>
      <c r="AA103" s="126">
        <v>1</v>
      </c>
      <c r="AB103" s="126">
        <v>0.5</v>
      </c>
      <c r="AC103" s="126" t="s">
        <v>206</v>
      </c>
      <c r="AD103" s="126" t="s">
        <v>218</v>
      </c>
      <c r="AE103" s="126">
        <v>1</v>
      </c>
      <c r="AF103" s="126">
        <v>0.5</v>
      </c>
      <c r="AG103" s="126" t="s">
        <v>206</v>
      </c>
      <c r="AH103" s="126" t="s">
        <v>206</v>
      </c>
      <c r="AI103" s="126" t="s">
        <v>206</v>
      </c>
      <c r="AJ103" s="126">
        <v>3</v>
      </c>
      <c r="AK103" s="127">
        <v>2</v>
      </c>
      <c r="AL103" s="127">
        <v>1</v>
      </c>
      <c r="AM103" s="127">
        <v>0.5</v>
      </c>
      <c r="AN103" s="127">
        <v>1</v>
      </c>
      <c r="AO103" s="126">
        <v>0.5</v>
      </c>
      <c r="AP103" s="126">
        <v>2</v>
      </c>
      <c r="AQ103" s="126">
        <v>1</v>
      </c>
      <c r="AR103" s="126" t="s">
        <v>206</v>
      </c>
      <c r="AS103" s="126" t="s">
        <v>206</v>
      </c>
      <c r="AT103" s="126">
        <v>1</v>
      </c>
      <c r="AU103" s="126">
        <v>1</v>
      </c>
      <c r="AV103" s="126">
        <v>0.5</v>
      </c>
      <c r="AW103" s="126">
        <v>1</v>
      </c>
      <c r="AX103" s="126">
        <v>1</v>
      </c>
      <c r="AY103" s="126" t="s">
        <v>206</v>
      </c>
      <c r="AZ103" s="126" t="s">
        <v>206</v>
      </c>
      <c r="BA103" s="126">
        <f t="shared" si="1"/>
        <v>37.5</v>
      </c>
    </row>
    <row r="104" spans="1:53" x14ac:dyDescent="0.2">
      <c r="A104" s="129" t="s">
        <v>49</v>
      </c>
      <c r="B104" s="130"/>
      <c r="C104" s="359" t="s">
        <v>51</v>
      </c>
      <c r="D104" s="359"/>
      <c r="E104" s="105"/>
      <c r="P104" s="358"/>
      <c r="Q104" s="124" t="s">
        <v>197</v>
      </c>
      <c r="R104" s="125">
        <v>4</v>
      </c>
      <c r="S104" s="125">
        <v>3.5</v>
      </c>
      <c r="T104" s="126">
        <v>3</v>
      </c>
      <c r="U104" s="126">
        <v>2.5</v>
      </c>
      <c r="V104" s="126">
        <v>2</v>
      </c>
      <c r="W104" s="126">
        <v>1.5</v>
      </c>
      <c r="X104" s="126">
        <v>1</v>
      </c>
      <c r="Y104" s="126">
        <v>1</v>
      </c>
      <c r="Z104" s="126">
        <v>0.5</v>
      </c>
      <c r="AA104" s="126">
        <v>1</v>
      </c>
      <c r="AB104" s="126">
        <v>0.5</v>
      </c>
      <c r="AC104" s="126" t="s">
        <v>206</v>
      </c>
      <c r="AD104" s="126" t="s">
        <v>218</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206</v>
      </c>
      <c r="AS104" s="126" t="s">
        <v>206</v>
      </c>
      <c r="AT104" s="126">
        <v>1</v>
      </c>
      <c r="AU104" s="126">
        <v>1</v>
      </c>
      <c r="AV104" s="126">
        <v>0.5</v>
      </c>
      <c r="AW104" s="126">
        <v>1</v>
      </c>
      <c r="AX104" s="126">
        <v>1</v>
      </c>
      <c r="AY104" s="126" t="s">
        <v>206</v>
      </c>
      <c r="AZ104" s="126" t="s">
        <v>206</v>
      </c>
      <c r="BA104" s="126">
        <f t="shared" si="1"/>
        <v>42</v>
      </c>
    </row>
    <row r="105" spans="1:53" x14ac:dyDescent="0.2">
      <c r="A105" s="129" t="s">
        <v>50</v>
      </c>
      <c r="B105" s="130"/>
      <c r="C105" s="359"/>
      <c r="D105" s="359"/>
      <c r="E105" s="105"/>
      <c r="P105" s="358"/>
      <c r="Q105" s="124" t="s">
        <v>198</v>
      </c>
      <c r="R105" s="125">
        <v>4</v>
      </c>
      <c r="S105" s="125">
        <v>3.5</v>
      </c>
      <c r="T105" s="126">
        <v>3</v>
      </c>
      <c r="U105" s="126">
        <v>2.5</v>
      </c>
      <c r="V105" s="126">
        <v>2</v>
      </c>
      <c r="W105" s="126">
        <v>1.5</v>
      </c>
      <c r="X105" s="126">
        <v>1</v>
      </c>
      <c r="Y105" s="126">
        <v>1</v>
      </c>
      <c r="Z105" s="126">
        <v>0.5</v>
      </c>
      <c r="AA105" s="126">
        <v>2</v>
      </c>
      <c r="AB105" s="126">
        <v>1</v>
      </c>
      <c r="AC105" s="126" t="s">
        <v>206</v>
      </c>
      <c r="AD105" s="126" t="s">
        <v>218</v>
      </c>
      <c r="AE105" s="126">
        <v>1</v>
      </c>
      <c r="AF105" s="126">
        <v>0.5</v>
      </c>
      <c r="AG105" s="126" t="s">
        <v>206</v>
      </c>
      <c r="AH105" s="126" t="s">
        <v>206</v>
      </c>
      <c r="AI105" s="126" t="s">
        <v>206</v>
      </c>
      <c r="AJ105" s="126">
        <v>3</v>
      </c>
      <c r="AK105" s="127">
        <v>2</v>
      </c>
      <c r="AL105" s="127">
        <v>1</v>
      </c>
      <c r="AM105" s="127">
        <v>0.5</v>
      </c>
      <c r="AN105" s="127">
        <v>1</v>
      </c>
      <c r="AO105" s="126">
        <v>0.5</v>
      </c>
      <c r="AP105" s="126">
        <v>2</v>
      </c>
      <c r="AQ105" s="126">
        <v>1</v>
      </c>
      <c r="AR105" s="126" t="s">
        <v>206</v>
      </c>
      <c r="AS105" s="126" t="s">
        <v>206</v>
      </c>
      <c r="AT105" s="126">
        <v>1</v>
      </c>
      <c r="AU105" s="126">
        <v>1</v>
      </c>
      <c r="AV105" s="126">
        <v>0.5</v>
      </c>
      <c r="AW105" s="126" t="s">
        <v>206</v>
      </c>
      <c r="AX105" s="126">
        <v>1</v>
      </c>
      <c r="AY105" s="126" t="s">
        <v>206</v>
      </c>
      <c r="AZ105" s="126" t="s">
        <v>206</v>
      </c>
      <c r="BA105" s="126">
        <f t="shared" si="1"/>
        <v>38</v>
      </c>
    </row>
    <row r="106" spans="1:53" x14ac:dyDescent="0.2">
      <c r="A106" s="129"/>
      <c r="B106" s="130"/>
      <c r="C106" s="359"/>
      <c r="D106" s="359"/>
      <c r="E106" s="105"/>
      <c r="P106" s="352"/>
      <c r="Q106" s="124" t="s">
        <v>199</v>
      </c>
      <c r="R106" s="125">
        <v>4</v>
      </c>
      <c r="S106" s="125">
        <v>3.5</v>
      </c>
      <c r="T106" s="126">
        <v>3</v>
      </c>
      <c r="U106" s="126">
        <v>2.5</v>
      </c>
      <c r="V106" s="126">
        <v>2</v>
      </c>
      <c r="W106" s="126">
        <v>1.5</v>
      </c>
      <c r="X106" s="126">
        <v>1</v>
      </c>
      <c r="Y106" s="126">
        <v>1</v>
      </c>
      <c r="Z106" s="126">
        <v>0.5</v>
      </c>
      <c r="AA106" s="126">
        <v>2</v>
      </c>
      <c r="AB106" s="126">
        <v>1</v>
      </c>
      <c r="AC106" s="126" t="s">
        <v>206</v>
      </c>
      <c r="AD106" s="126" t="s">
        <v>218</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206</v>
      </c>
      <c r="AS106" s="126" t="s">
        <v>206</v>
      </c>
      <c r="AT106" s="126">
        <v>1</v>
      </c>
      <c r="AU106" s="126">
        <v>1</v>
      </c>
      <c r="AV106" s="126">
        <v>0.5</v>
      </c>
      <c r="AW106" s="126" t="s">
        <v>206</v>
      </c>
      <c r="AX106" s="126">
        <v>1</v>
      </c>
      <c r="AY106" s="126" t="s">
        <v>206</v>
      </c>
      <c r="AZ106" s="126" t="s">
        <v>206</v>
      </c>
      <c r="BA106" s="126">
        <f t="shared" si="1"/>
        <v>42.5</v>
      </c>
    </row>
    <row r="107" spans="1:53" ht="11.25" customHeight="1" x14ac:dyDescent="0.2">
      <c r="P107" s="351" t="s">
        <v>181</v>
      </c>
      <c r="Q107" s="124" t="s">
        <v>200</v>
      </c>
      <c r="R107" s="125" t="s">
        <v>218</v>
      </c>
      <c r="S107" s="125" t="s">
        <v>218</v>
      </c>
      <c r="T107" s="126">
        <v>3</v>
      </c>
      <c r="U107" s="126">
        <v>2.5</v>
      </c>
      <c r="V107" s="126">
        <v>2</v>
      </c>
      <c r="W107" s="126">
        <v>1.5</v>
      </c>
      <c r="X107" s="126">
        <v>1</v>
      </c>
      <c r="Y107" s="131">
        <v>2</v>
      </c>
      <c r="Z107" s="131">
        <v>1</v>
      </c>
      <c r="AA107" s="131">
        <v>2</v>
      </c>
      <c r="AB107" s="131">
        <v>1</v>
      </c>
      <c r="AC107" s="131" t="s">
        <v>206</v>
      </c>
      <c r="AD107" s="126" t="s">
        <v>218</v>
      </c>
      <c r="AE107" s="131" t="s">
        <v>206</v>
      </c>
      <c r="AF107" s="131" t="s">
        <v>206</v>
      </c>
      <c r="AG107" s="131" t="s">
        <v>206</v>
      </c>
      <c r="AH107" s="126" t="s">
        <v>206</v>
      </c>
      <c r="AI107" s="126" t="s">
        <v>206</v>
      </c>
      <c r="AJ107" s="131" t="s">
        <v>206</v>
      </c>
      <c r="AK107" s="131" t="s">
        <v>206</v>
      </c>
      <c r="AL107" s="131" t="s">
        <v>206</v>
      </c>
      <c r="AM107" s="131" t="s">
        <v>206</v>
      </c>
      <c r="AN107" s="131" t="s">
        <v>206</v>
      </c>
      <c r="AO107" s="131" t="s">
        <v>206</v>
      </c>
      <c r="AP107" s="131">
        <v>3</v>
      </c>
      <c r="AQ107" s="131">
        <v>1.5</v>
      </c>
      <c r="AR107" s="131" t="s">
        <v>206</v>
      </c>
      <c r="AS107" s="131" t="s">
        <v>206</v>
      </c>
      <c r="AT107" s="131">
        <v>1</v>
      </c>
      <c r="AU107" s="131">
        <v>1</v>
      </c>
      <c r="AV107" s="126">
        <v>0.5</v>
      </c>
      <c r="AW107" s="131">
        <v>1</v>
      </c>
      <c r="AX107" s="131" t="s">
        <v>206</v>
      </c>
      <c r="AY107" s="126" t="s">
        <v>206</v>
      </c>
      <c r="AZ107" s="126" t="s">
        <v>206</v>
      </c>
      <c r="BA107" s="126">
        <f t="shared" si="1"/>
        <v>24</v>
      </c>
    </row>
    <row r="108" spans="1:53" x14ac:dyDescent="0.2">
      <c r="P108" s="358"/>
      <c r="Q108" s="124" t="s">
        <v>201</v>
      </c>
      <c r="R108" s="125" t="s">
        <v>218</v>
      </c>
      <c r="S108" s="125" t="s">
        <v>218</v>
      </c>
      <c r="T108" s="126">
        <v>3</v>
      </c>
      <c r="U108" s="126">
        <v>2.5</v>
      </c>
      <c r="V108" s="126">
        <v>2</v>
      </c>
      <c r="W108" s="126">
        <v>1.5</v>
      </c>
      <c r="X108" s="126">
        <v>1</v>
      </c>
      <c r="Y108" s="131">
        <v>2</v>
      </c>
      <c r="Z108" s="131">
        <v>1</v>
      </c>
      <c r="AA108" s="131">
        <v>3</v>
      </c>
      <c r="AB108" s="131">
        <v>1.5</v>
      </c>
      <c r="AC108" s="131" t="s">
        <v>206</v>
      </c>
      <c r="AD108" s="126" t="s">
        <v>218</v>
      </c>
      <c r="AE108" s="131" t="s">
        <v>206</v>
      </c>
      <c r="AF108" s="131" t="s">
        <v>206</v>
      </c>
      <c r="AG108" s="131" t="s">
        <v>206</v>
      </c>
      <c r="AH108" s="126" t="s">
        <v>206</v>
      </c>
      <c r="AI108" s="126" t="s">
        <v>206</v>
      </c>
      <c r="AJ108" s="131" t="s">
        <v>206</v>
      </c>
      <c r="AK108" s="131" t="s">
        <v>206</v>
      </c>
      <c r="AL108" s="131" t="s">
        <v>206</v>
      </c>
      <c r="AM108" s="131" t="s">
        <v>206</v>
      </c>
      <c r="AN108" s="131" t="s">
        <v>206</v>
      </c>
      <c r="AO108" s="131" t="s">
        <v>206</v>
      </c>
      <c r="AP108" s="131">
        <v>3</v>
      </c>
      <c r="AQ108" s="131">
        <v>1.5</v>
      </c>
      <c r="AR108" s="131" t="s">
        <v>206</v>
      </c>
      <c r="AS108" s="131" t="s">
        <v>206</v>
      </c>
      <c r="AT108" s="131">
        <v>1</v>
      </c>
      <c r="AU108" s="131">
        <v>1</v>
      </c>
      <c r="AV108" s="126">
        <v>0.5</v>
      </c>
      <c r="AW108" s="131" t="s">
        <v>206</v>
      </c>
      <c r="AX108" s="131" t="s">
        <v>206</v>
      </c>
      <c r="AY108" s="126" t="s">
        <v>206</v>
      </c>
      <c r="AZ108" s="126" t="s">
        <v>206</v>
      </c>
      <c r="BA108" s="126">
        <f t="shared" si="1"/>
        <v>24.5</v>
      </c>
    </row>
    <row r="109" spans="1:53" x14ac:dyDescent="0.2">
      <c r="A109" s="364" t="s">
        <v>61</v>
      </c>
      <c r="B109" s="365"/>
      <c r="P109" s="358"/>
      <c r="Q109" s="124" t="s">
        <v>232</v>
      </c>
      <c r="R109" s="125" t="s">
        <v>218</v>
      </c>
      <c r="S109" s="125" t="s">
        <v>218</v>
      </c>
      <c r="T109" s="126">
        <v>3</v>
      </c>
      <c r="U109" s="126">
        <v>2.5</v>
      </c>
      <c r="V109" s="126">
        <v>2</v>
      </c>
      <c r="W109" s="126">
        <v>1.5</v>
      </c>
      <c r="X109" s="126">
        <v>1</v>
      </c>
      <c r="Y109" s="131">
        <v>2</v>
      </c>
      <c r="Z109" s="131">
        <v>1</v>
      </c>
      <c r="AA109" s="131">
        <v>2</v>
      </c>
      <c r="AB109" s="131">
        <v>1</v>
      </c>
      <c r="AC109" s="131" t="s">
        <v>206</v>
      </c>
      <c r="AD109" s="126" t="s">
        <v>218</v>
      </c>
      <c r="AE109" s="131" t="s">
        <v>206</v>
      </c>
      <c r="AF109" s="131" t="s">
        <v>206</v>
      </c>
      <c r="AG109" s="131" t="s">
        <v>206</v>
      </c>
      <c r="AH109" s="126" t="s">
        <v>206</v>
      </c>
      <c r="AI109" s="126" t="s">
        <v>206</v>
      </c>
      <c r="AJ109" s="131" t="s">
        <v>206</v>
      </c>
      <c r="AK109" s="131" t="s">
        <v>206</v>
      </c>
      <c r="AL109" s="131">
        <v>1</v>
      </c>
      <c r="AM109" s="131">
        <v>0.5</v>
      </c>
      <c r="AN109" s="131">
        <v>1</v>
      </c>
      <c r="AO109" s="131" t="s">
        <v>206</v>
      </c>
      <c r="AP109" s="131">
        <v>3</v>
      </c>
      <c r="AQ109" s="131">
        <v>1.5</v>
      </c>
      <c r="AR109" s="131" t="s">
        <v>206</v>
      </c>
      <c r="AS109" s="131" t="s">
        <v>206</v>
      </c>
      <c r="AT109" s="131">
        <v>1</v>
      </c>
      <c r="AU109" s="131">
        <v>1</v>
      </c>
      <c r="AV109" s="126">
        <v>0.5</v>
      </c>
      <c r="AW109" s="131">
        <v>1</v>
      </c>
      <c r="AX109" s="131" t="s">
        <v>206</v>
      </c>
      <c r="AY109" s="126" t="s">
        <v>206</v>
      </c>
      <c r="AZ109" s="126" t="s">
        <v>206</v>
      </c>
      <c r="BA109" s="126">
        <f t="shared" si="1"/>
        <v>26.5</v>
      </c>
    </row>
    <row r="110" spans="1:53" x14ac:dyDescent="0.2">
      <c r="A110" s="348" t="s">
        <v>57</v>
      </c>
      <c r="B110" s="359"/>
      <c r="C110" s="359" t="s">
        <v>59</v>
      </c>
      <c r="D110" s="359"/>
      <c r="E110" s="359" t="s">
        <v>58</v>
      </c>
      <c r="F110" s="359"/>
      <c r="G110" s="344" t="s">
        <v>0</v>
      </c>
      <c r="H110" s="366"/>
      <c r="I110" s="132" t="s">
        <v>92</v>
      </c>
      <c r="J110" s="359" t="s">
        <v>93</v>
      </c>
      <c r="K110" s="359"/>
      <c r="L110" s="132" t="s">
        <v>94</v>
      </c>
      <c r="P110" s="352"/>
      <c r="Q110" s="124" t="s">
        <v>233</v>
      </c>
      <c r="R110" s="125" t="s">
        <v>218</v>
      </c>
      <c r="S110" s="125" t="s">
        <v>218</v>
      </c>
      <c r="T110" s="126">
        <v>3</v>
      </c>
      <c r="U110" s="126">
        <v>2.5</v>
      </c>
      <c r="V110" s="126">
        <v>2</v>
      </c>
      <c r="W110" s="126">
        <v>1.5</v>
      </c>
      <c r="X110" s="126">
        <v>1</v>
      </c>
      <c r="Y110" s="131">
        <v>2</v>
      </c>
      <c r="Z110" s="131">
        <v>1</v>
      </c>
      <c r="AA110" s="131">
        <v>3</v>
      </c>
      <c r="AB110" s="131">
        <v>1.5</v>
      </c>
      <c r="AC110" s="131" t="s">
        <v>206</v>
      </c>
      <c r="AD110" s="126" t="s">
        <v>218</v>
      </c>
      <c r="AE110" s="131" t="s">
        <v>206</v>
      </c>
      <c r="AF110" s="131" t="s">
        <v>206</v>
      </c>
      <c r="AG110" s="131" t="s">
        <v>206</v>
      </c>
      <c r="AH110" s="126" t="s">
        <v>206</v>
      </c>
      <c r="AI110" s="126" t="s">
        <v>206</v>
      </c>
      <c r="AJ110" s="131" t="s">
        <v>206</v>
      </c>
      <c r="AK110" s="131" t="s">
        <v>206</v>
      </c>
      <c r="AL110" s="131">
        <v>1</v>
      </c>
      <c r="AM110" s="131">
        <v>0.5</v>
      </c>
      <c r="AN110" s="131">
        <v>1</v>
      </c>
      <c r="AO110" s="131" t="s">
        <v>206</v>
      </c>
      <c r="AP110" s="131">
        <v>3</v>
      </c>
      <c r="AQ110" s="131">
        <v>1.5</v>
      </c>
      <c r="AR110" s="131" t="s">
        <v>206</v>
      </c>
      <c r="AS110" s="131" t="s">
        <v>206</v>
      </c>
      <c r="AT110" s="131">
        <v>1</v>
      </c>
      <c r="AU110" s="131">
        <v>1</v>
      </c>
      <c r="AV110" s="126">
        <v>0.5</v>
      </c>
      <c r="AW110" s="131" t="s">
        <v>206</v>
      </c>
      <c r="AX110" s="131" t="s">
        <v>206</v>
      </c>
      <c r="AY110" s="126" t="s">
        <v>206</v>
      </c>
      <c r="AZ110" s="126" t="s">
        <v>206</v>
      </c>
      <c r="BA110" s="126">
        <f t="shared" si="1"/>
        <v>27</v>
      </c>
    </row>
    <row r="111" spans="1:53" ht="12.75" customHeight="1" x14ac:dyDescent="0.2">
      <c r="A111" s="362" t="s">
        <v>64</v>
      </c>
      <c r="B111" s="362"/>
      <c r="C111" s="359" t="s">
        <v>60</v>
      </c>
      <c r="D111" s="359"/>
      <c r="E111" s="367" t="s">
        <v>70</v>
      </c>
      <c r="F111" s="368"/>
      <c r="G111" s="348"/>
      <c r="H111" s="348"/>
      <c r="I111" s="133"/>
      <c r="J111" s="371"/>
      <c r="K111" s="370"/>
      <c r="L111" s="134" t="s">
        <v>96</v>
      </c>
      <c r="P111" s="351" t="s">
        <v>182</v>
      </c>
      <c r="Q111" s="124" t="s">
        <v>202</v>
      </c>
      <c r="R111" s="125" t="s">
        <v>218</v>
      </c>
      <c r="S111" s="125" t="s">
        <v>218</v>
      </c>
      <c r="T111" s="126">
        <v>3</v>
      </c>
      <c r="U111" s="126">
        <v>2.5</v>
      </c>
      <c r="V111" s="126">
        <v>2</v>
      </c>
      <c r="W111" s="126">
        <v>1.5</v>
      </c>
      <c r="X111" s="126">
        <v>1</v>
      </c>
      <c r="Y111" s="126">
        <v>2</v>
      </c>
      <c r="Z111" s="126">
        <v>1</v>
      </c>
      <c r="AA111" s="126">
        <v>2</v>
      </c>
      <c r="AB111" s="126">
        <v>1</v>
      </c>
      <c r="AC111" s="126" t="s">
        <v>206</v>
      </c>
      <c r="AD111" s="126" t="s">
        <v>218</v>
      </c>
      <c r="AE111" s="126" t="s">
        <v>206</v>
      </c>
      <c r="AF111" s="126" t="s">
        <v>206</v>
      </c>
      <c r="AG111" s="126" t="s">
        <v>206</v>
      </c>
      <c r="AH111" s="126" t="s">
        <v>206</v>
      </c>
      <c r="AI111" s="126" t="s">
        <v>206</v>
      </c>
      <c r="AJ111" s="126" t="s">
        <v>206</v>
      </c>
      <c r="AK111" s="131" t="s">
        <v>206</v>
      </c>
      <c r="AL111" s="131" t="s">
        <v>206</v>
      </c>
      <c r="AM111" s="131" t="s">
        <v>206</v>
      </c>
      <c r="AN111" s="131" t="s">
        <v>206</v>
      </c>
      <c r="AO111" s="126" t="s">
        <v>206</v>
      </c>
      <c r="AP111" s="126">
        <v>1</v>
      </c>
      <c r="AQ111" s="126">
        <v>0.5</v>
      </c>
      <c r="AR111" s="126">
        <v>2</v>
      </c>
      <c r="AS111" s="126">
        <v>1</v>
      </c>
      <c r="AT111" s="131">
        <v>1</v>
      </c>
      <c r="AU111" s="126">
        <v>1</v>
      </c>
      <c r="AV111" s="126">
        <v>0.5</v>
      </c>
      <c r="AW111" s="126">
        <v>1</v>
      </c>
      <c r="AX111" s="126" t="s">
        <v>206</v>
      </c>
      <c r="AY111" s="126" t="s">
        <v>206</v>
      </c>
      <c r="AZ111" s="126" t="s">
        <v>206</v>
      </c>
      <c r="BA111" s="126">
        <f t="shared" si="1"/>
        <v>24</v>
      </c>
    </row>
    <row r="112" spans="1:53" x14ac:dyDescent="0.2">
      <c r="A112" s="362"/>
      <c r="B112" s="362"/>
      <c r="C112" s="359" t="s">
        <v>15</v>
      </c>
      <c r="D112" s="359"/>
      <c r="E112" s="360" t="s">
        <v>62</v>
      </c>
      <c r="F112" s="361"/>
      <c r="G112" s="348"/>
      <c r="H112" s="348"/>
      <c r="I112" s="133"/>
      <c r="J112" s="362"/>
      <c r="K112" s="362"/>
      <c r="L112" s="134" t="s">
        <v>97</v>
      </c>
      <c r="P112" s="358"/>
      <c r="Q112" s="124" t="s">
        <v>203</v>
      </c>
      <c r="R112" s="125" t="s">
        <v>218</v>
      </c>
      <c r="S112" s="125" t="s">
        <v>218</v>
      </c>
      <c r="T112" s="126">
        <v>3</v>
      </c>
      <c r="U112" s="126">
        <v>2.5</v>
      </c>
      <c r="V112" s="126">
        <v>2</v>
      </c>
      <c r="W112" s="126">
        <v>1.5</v>
      </c>
      <c r="X112" s="126">
        <v>1</v>
      </c>
      <c r="Y112" s="126">
        <v>2</v>
      </c>
      <c r="Z112" s="126">
        <v>1</v>
      </c>
      <c r="AA112" s="126">
        <v>3</v>
      </c>
      <c r="AB112" s="126">
        <v>1.5</v>
      </c>
      <c r="AC112" s="126" t="s">
        <v>206</v>
      </c>
      <c r="AD112" s="126" t="s">
        <v>218</v>
      </c>
      <c r="AE112" s="126" t="s">
        <v>206</v>
      </c>
      <c r="AF112" s="126" t="s">
        <v>206</v>
      </c>
      <c r="AG112" s="126" t="s">
        <v>206</v>
      </c>
      <c r="AH112" s="126" t="s">
        <v>206</v>
      </c>
      <c r="AI112" s="126" t="s">
        <v>206</v>
      </c>
      <c r="AJ112" s="126" t="s">
        <v>206</v>
      </c>
      <c r="AK112" s="131" t="s">
        <v>206</v>
      </c>
      <c r="AL112" s="131" t="s">
        <v>206</v>
      </c>
      <c r="AM112" s="131" t="s">
        <v>206</v>
      </c>
      <c r="AN112" s="131" t="s">
        <v>206</v>
      </c>
      <c r="AO112" s="126" t="s">
        <v>206</v>
      </c>
      <c r="AP112" s="126">
        <v>1</v>
      </c>
      <c r="AQ112" s="126">
        <v>0.5</v>
      </c>
      <c r="AR112" s="126">
        <v>2</v>
      </c>
      <c r="AS112" s="126">
        <v>1</v>
      </c>
      <c r="AT112" s="131">
        <v>1</v>
      </c>
      <c r="AU112" s="126">
        <v>1</v>
      </c>
      <c r="AV112" s="126">
        <v>0.5</v>
      </c>
      <c r="AW112" s="126" t="s">
        <v>206</v>
      </c>
      <c r="AX112" s="126" t="s">
        <v>206</v>
      </c>
      <c r="AY112" s="126" t="s">
        <v>206</v>
      </c>
      <c r="AZ112" s="126" t="s">
        <v>206</v>
      </c>
      <c r="BA112" s="126">
        <f t="shared" si="1"/>
        <v>24.5</v>
      </c>
    </row>
    <row r="113" spans="1:53" x14ac:dyDescent="0.2">
      <c r="A113" s="363" t="s">
        <v>65</v>
      </c>
      <c r="B113" s="362"/>
      <c r="C113" s="359" t="s">
        <v>60</v>
      </c>
      <c r="D113" s="359"/>
      <c r="E113" s="367" t="s">
        <v>71</v>
      </c>
      <c r="F113" s="368"/>
      <c r="G113" s="348"/>
      <c r="H113" s="348"/>
      <c r="I113" s="133"/>
      <c r="J113" s="369"/>
      <c r="K113" s="370"/>
      <c r="L113" s="134" t="s">
        <v>98</v>
      </c>
      <c r="P113" s="358"/>
      <c r="Q113" s="124" t="s">
        <v>234</v>
      </c>
      <c r="R113" s="125" t="s">
        <v>218</v>
      </c>
      <c r="S113" s="125" t="s">
        <v>218</v>
      </c>
      <c r="T113" s="126">
        <v>3</v>
      </c>
      <c r="U113" s="126">
        <v>2.5</v>
      </c>
      <c r="V113" s="126">
        <v>2</v>
      </c>
      <c r="W113" s="126">
        <v>1.5</v>
      </c>
      <c r="X113" s="126">
        <v>1</v>
      </c>
      <c r="Y113" s="126">
        <v>2</v>
      </c>
      <c r="Z113" s="126">
        <v>1</v>
      </c>
      <c r="AA113" s="126">
        <v>2</v>
      </c>
      <c r="AB113" s="126">
        <v>1</v>
      </c>
      <c r="AC113" s="126" t="s">
        <v>206</v>
      </c>
      <c r="AD113" s="126" t="s">
        <v>218</v>
      </c>
      <c r="AE113" s="126" t="s">
        <v>206</v>
      </c>
      <c r="AF113" s="126" t="s">
        <v>206</v>
      </c>
      <c r="AG113" s="126" t="s">
        <v>206</v>
      </c>
      <c r="AH113" s="126" t="s">
        <v>206</v>
      </c>
      <c r="AI113" s="126" t="s">
        <v>206</v>
      </c>
      <c r="AJ113" s="131" t="s">
        <v>206</v>
      </c>
      <c r="AK113" s="131" t="s">
        <v>206</v>
      </c>
      <c r="AL113" s="126">
        <v>1</v>
      </c>
      <c r="AM113" s="126">
        <v>0.5</v>
      </c>
      <c r="AN113" s="126">
        <v>1</v>
      </c>
      <c r="AO113" s="126" t="s">
        <v>206</v>
      </c>
      <c r="AP113" s="126">
        <v>1</v>
      </c>
      <c r="AQ113" s="126">
        <v>0.5</v>
      </c>
      <c r="AR113" s="126">
        <v>2</v>
      </c>
      <c r="AS113" s="126">
        <v>1</v>
      </c>
      <c r="AT113" s="131">
        <v>1</v>
      </c>
      <c r="AU113" s="126">
        <v>1</v>
      </c>
      <c r="AV113" s="126">
        <v>0.5</v>
      </c>
      <c r="AW113" s="126">
        <v>1</v>
      </c>
      <c r="AX113" s="126" t="s">
        <v>206</v>
      </c>
      <c r="AY113" s="126" t="s">
        <v>206</v>
      </c>
      <c r="AZ113" s="126" t="s">
        <v>206</v>
      </c>
      <c r="BA113" s="126">
        <f t="shared" si="1"/>
        <v>26.5</v>
      </c>
    </row>
    <row r="114" spans="1:53" x14ac:dyDescent="0.2">
      <c r="A114" s="362"/>
      <c r="B114" s="362"/>
      <c r="C114" s="359" t="s">
        <v>15</v>
      </c>
      <c r="D114" s="359"/>
      <c r="E114" s="360" t="s">
        <v>63</v>
      </c>
      <c r="F114" s="361"/>
      <c r="G114" s="348"/>
      <c r="H114" s="348"/>
      <c r="I114" s="133"/>
      <c r="J114" s="369"/>
      <c r="K114" s="370"/>
      <c r="L114" s="134" t="s">
        <v>100</v>
      </c>
      <c r="P114" s="352"/>
      <c r="Q114" s="124" t="s">
        <v>235</v>
      </c>
      <c r="R114" s="125" t="s">
        <v>218</v>
      </c>
      <c r="S114" s="125" t="s">
        <v>218</v>
      </c>
      <c r="T114" s="126">
        <v>3</v>
      </c>
      <c r="U114" s="126">
        <v>2.5</v>
      </c>
      <c r="V114" s="126">
        <v>2</v>
      </c>
      <c r="W114" s="126">
        <v>1.5</v>
      </c>
      <c r="X114" s="126">
        <v>1</v>
      </c>
      <c r="Y114" s="126">
        <v>2</v>
      </c>
      <c r="Z114" s="126">
        <v>1</v>
      </c>
      <c r="AA114" s="126">
        <v>3</v>
      </c>
      <c r="AB114" s="126">
        <v>1.5</v>
      </c>
      <c r="AC114" s="126" t="s">
        <v>206</v>
      </c>
      <c r="AD114" s="126" t="s">
        <v>218</v>
      </c>
      <c r="AE114" s="126" t="s">
        <v>206</v>
      </c>
      <c r="AF114" s="126" t="s">
        <v>206</v>
      </c>
      <c r="AG114" s="126" t="s">
        <v>206</v>
      </c>
      <c r="AH114" s="126" t="s">
        <v>206</v>
      </c>
      <c r="AI114" s="126" t="s">
        <v>206</v>
      </c>
      <c r="AJ114" s="131" t="s">
        <v>206</v>
      </c>
      <c r="AK114" s="131" t="s">
        <v>206</v>
      </c>
      <c r="AL114" s="126">
        <v>1</v>
      </c>
      <c r="AM114" s="126">
        <v>0.5</v>
      </c>
      <c r="AN114" s="126">
        <v>1</v>
      </c>
      <c r="AO114" s="126" t="s">
        <v>206</v>
      </c>
      <c r="AP114" s="126">
        <v>1</v>
      </c>
      <c r="AQ114" s="126">
        <v>0.5</v>
      </c>
      <c r="AR114" s="126">
        <v>2</v>
      </c>
      <c r="AS114" s="126">
        <v>1</v>
      </c>
      <c r="AT114" s="131">
        <v>1</v>
      </c>
      <c r="AU114" s="126">
        <v>1</v>
      </c>
      <c r="AV114" s="126">
        <v>0.5</v>
      </c>
      <c r="AW114" s="126" t="s">
        <v>206</v>
      </c>
      <c r="AX114" s="126" t="s">
        <v>206</v>
      </c>
      <c r="AY114" s="126" t="s">
        <v>206</v>
      </c>
      <c r="AZ114" s="126" t="s">
        <v>206</v>
      </c>
      <c r="BA114" s="126">
        <f t="shared" si="1"/>
        <v>27</v>
      </c>
    </row>
    <row r="115" spans="1:53" ht="21.75" customHeight="1" x14ac:dyDescent="0.2">
      <c r="A115" s="363" t="s">
        <v>111</v>
      </c>
      <c r="B115" s="362"/>
      <c r="C115" s="359" t="s">
        <v>60</v>
      </c>
      <c r="D115" s="359"/>
      <c r="E115" s="367" t="s">
        <v>72</v>
      </c>
      <c r="F115" s="368"/>
      <c r="G115" s="348"/>
      <c r="H115" s="348"/>
      <c r="I115" s="133"/>
      <c r="J115" s="369"/>
      <c r="K115" s="370"/>
      <c r="L115" s="134" t="s">
        <v>99</v>
      </c>
      <c r="P115" s="372" t="s">
        <v>273</v>
      </c>
      <c r="Q115" s="124" t="s">
        <v>275</v>
      </c>
      <c r="R115" s="125" t="s">
        <v>218</v>
      </c>
      <c r="S115" s="125" t="s">
        <v>218</v>
      </c>
      <c r="T115" s="126">
        <v>3</v>
      </c>
      <c r="U115" s="126">
        <v>2.5</v>
      </c>
      <c r="V115" s="126">
        <v>2</v>
      </c>
      <c r="W115" s="126">
        <v>1.5</v>
      </c>
      <c r="X115" s="126">
        <v>1</v>
      </c>
      <c r="Y115" s="126">
        <v>3</v>
      </c>
      <c r="Z115" s="126">
        <v>1.5</v>
      </c>
      <c r="AA115" s="126">
        <v>3</v>
      </c>
      <c r="AB115" s="126">
        <v>1.5</v>
      </c>
      <c r="AC115" s="126" t="s">
        <v>206</v>
      </c>
      <c r="AD115" s="126" t="s">
        <v>218</v>
      </c>
      <c r="AE115" s="126" t="s">
        <v>206</v>
      </c>
      <c r="AF115" s="126" t="s">
        <v>206</v>
      </c>
      <c r="AG115" s="126" t="s">
        <v>206</v>
      </c>
      <c r="AH115" s="126" t="s">
        <v>206</v>
      </c>
      <c r="AI115" s="126" t="s">
        <v>206</v>
      </c>
      <c r="AJ115" s="126" t="s">
        <v>206</v>
      </c>
      <c r="AK115" s="131" t="s">
        <v>206</v>
      </c>
      <c r="AL115" s="131" t="s">
        <v>206</v>
      </c>
      <c r="AM115" s="131" t="s">
        <v>206</v>
      </c>
      <c r="AN115" s="131" t="s">
        <v>206</v>
      </c>
      <c r="AO115" s="126" t="s">
        <v>206</v>
      </c>
      <c r="AP115" s="126">
        <v>3</v>
      </c>
      <c r="AQ115" s="126">
        <v>1.5</v>
      </c>
      <c r="AR115" s="126" t="s">
        <v>206</v>
      </c>
      <c r="AS115" s="126" t="s">
        <v>206</v>
      </c>
      <c r="AT115" s="131">
        <v>1</v>
      </c>
      <c r="AU115" s="126">
        <v>1</v>
      </c>
      <c r="AV115" s="126">
        <v>0.5</v>
      </c>
      <c r="AW115" s="126">
        <v>1</v>
      </c>
      <c r="AX115" s="126" t="s">
        <v>206</v>
      </c>
      <c r="AY115" s="126" t="s">
        <v>206</v>
      </c>
      <c r="AZ115" s="126" t="s">
        <v>206</v>
      </c>
      <c r="BA115" s="126">
        <f t="shared" si="1"/>
        <v>27</v>
      </c>
    </row>
    <row r="116" spans="1:53" x14ac:dyDescent="0.2">
      <c r="A116" s="362"/>
      <c r="B116" s="362"/>
      <c r="C116" s="359"/>
      <c r="D116" s="359"/>
      <c r="E116" s="360"/>
      <c r="F116" s="361"/>
      <c r="G116" s="348"/>
      <c r="H116" s="348"/>
      <c r="I116" s="135"/>
      <c r="J116" s="359"/>
      <c r="K116" s="359"/>
      <c r="L116" s="134" t="s">
        <v>101</v>
      </c>
      <c r="P116" s="372"/>
      <c r="Q116" s="124" t="s">
        <v>276</v>
      </c>
      <c r="R116" s="125" t="s">
        <v>218</v>
      </c>
      <c r="S116" s="125" t="s">
        <v>218</v>
      </c>
      <c r="T116" s="126">
        <v>3</v>
      </c>
      <c r="U116" s="126">
        <v>2.5</v>
      </c>
      <c r="V116" s="126">
        <v>2</v>
      </c>
      <c r="W116" s="126">
        <v>1.5</v>
      </c>
      <c r="X116" s="126">
        <v>1</v>
      </c>
      <c r="Y116" s="126">
        <v>3</v>
      </c>
      <c r="Z116" s="126">
        <v>1.5</v>
      </c>
      <c r="AA116" s="126">
        <v>3</v>
      </c>
      <c r="AB116" s="126">
        <v>1.5</v>
      </c>
      <c r="AC116" s="126" t="s">
        <v>206</v>
      </c>
      <c r="AD116" s="126" t="s">
        <v>218</v>
      </c>
      <c r="AE116" s="126" t="s">
        <v>206</v>
      </c>
      <c r="AF116" s="126" t="s">
        <v>206</v>
      </c>
      <c r="AG116" s="126" t="s">
        <v>206</v>
      </c>
      <c r="AH116" s="126" t="s">
        <v>206</v>
      </c>
      <c r="AI116" s="126" t="s">
        <v>206</v>
      </c>
      <c r="AJ116" s="126" t="s">
        <v>206</v>
      </c>
      <c r="AK116" s="131" t="s">
        <v>206</v>
      </c>
      <c r="AL116" s="131" t="s">
        <v>206</v>
      </c>
      <c r="AM116" s="131" t="s">
        <v>206</v>
      </c>
      <c r="AN116" s="131" t="s">
        <v>206</v>
      </c>
      <c r="AO116" s="126" t="s">
        <v>206</v>
      </c>
      <c r="AP116" s="136">
        <v>3</v>
      </c>
      <c r="AQ116" s="136">
        <v>1.5</v>
      </c>
      <c r="AR116" s="126" t="s">
        <v>206</v>
      </c>
      <c r="AS116" s="126" t="s">
        <v>206</v>
      </c>
      <c r="AT116" s="131">
        <v>1</v>
      </c>
      <c r="AU116" s="126">
        <v>1</v>
      </c>
      <c r="AV116" s="126">
        <v>0.5</v>
      </c>
      <c r="AW116" s="126">
        <v>1</v>
      </c>
      <c r="AX116" s="126" t="s">
        <v>206</v>
      </c>
      <c r="AY116" s="126">
        <v>10</v>
      </c>
      <c r="AZ116" s="126" t="s">
        <v>206</v>
      </c>
      <c r="BA116" s="126">
        <f t="shared" si="1"/>
        <v>37</v>
      </c>
    </row>
    <row r="117" spans="1:53" ht="12" customHeight="1" x14ac:dyDescent="0.2">
      <c r="G117" s="374" t="s">
        <v>113</v>
      </c>
      <c r="H117" s="375"/>
      <c r="I117" s="133" t="s">
        <v>260</v>
      </c>
      <c r="J117" s="371" t="s">
        <v>114</v>
      </c>
      <c r="K117" s="370"/>
      <c r="L117" s="134" t="s">
        <v>102</v>
      </c>
      <c r="P117" s="372"/>
      <c r="Q117" s="124" t="s">
        <v>277</v>
      </c>
      <c r="R117" s="125" t="s">
        <v>218</v>
      </c>
      <c r="S117" s="125" t="s">
        <v>218</v>
      </c>
      <c r="T117" s="126">
        <v>3</v>
      </c>
      <c r="U117" s="126">
        <v>2.5</v>
      </c>
      <c r="V117" s="126">
        <v>2</v>
      </c>
      <c r="W117" s="126">
        <v>1.5</v>
      </c>
      <c r="X117" s="126">
        <v>1</v>
      </c>
      <c r="Y117" s="126">
        <v>3</v>
      </c>
      <c r="Z117" s="126">
        <v>1.5</v>
      </c>
      <c r="AA117" s="126">
        <v>4</v>
      </c>
      <c r="AB117" s="126">
        <v>2</v>
      </c>
      <c r="AC117" s="126" t="s">
        <v>206</v>
      </c>
      <c r="AD117" s="126" t="s">
        <v>218</v>
      </c>
      <c r="AE117" s="126" t="s">
        <v>206</v>
      </c>
      <c r="AF117" s="126" t="s">
        <v>206</v>
      </c>
      <c r="AG117" s="126" t="s">
        <v>206</v>
      </c>
      <c r="AH117" s="126" t="s">
        <v>206</v>
      </c>
      <c r="AI117" s="126" t="s">
        <v>206</v>
      </c>
      <c r="AJ117" s="126" t="s">
        <v>206</v>
      </c>
      <c r="AK117" s="131" t="s">
        <v>206</v>
      </c>
      <c r="AL117" s="131" t="s">
        <v>206</v>
      </c>
      <c r="AM117" s="131" t="s">
        <v>206</v>
      </c>
      <c r="AN117" s="131" t="s">
        <v>206</v>
      </c>
      <c r="AO117" s="136" t="s">
        <v>206</v>
      </c>
      <c r="AP117" s="136">
        <v>3</v>
      </c>
      <c r="AQ117" s="136">
        <v>1.5</v>
      </c>
      <c r="AR117" s="126" t="s">
        <v>206</v>
      </c>
      <c r="AS117" s="126" t="s">
        <v>206</v>
      </c>
      <c r="AT117" s="131">
        <v>1</v>
      </c>
      <c r="AU117" s="126">
        <v>1</v>
      </c>
      <c r="AV117" s="126">
        <v>0.5</v>
      </c>
      <c r="AW117" s="126" t="s">
        <v>206</v>
      </c>
      <c r="AX117" s="126" t="s">
        <v>206</v>
      </c>
      <c r="AY117" s="126" t="s">
        <v>206</v>
      </c>
      <c r="AZ117" s="126" t="s">
        <v>206</v>
      </c>
      <c r="BA117" s="126">
        <f t="shared" si="1"/>
        <v>27.5</v>
      </c>
    </row>
    <row r="118" spans="1:53" ht="15" customHeight="1" x14ac:dyDescent="0.2">
      <c r="G118" s="376"/>
      <c r="H118" s="377"/>
      <c r="I118" s="133" t="s">
        <v>271</v>
      </c>
      <c r="J118" s="362" t="s">
        <v>307</v>
      </c>
      <c r="K118" s="362"/>
      <c r="L118" s="134" t="s">
        <v>103</v>
      </c>
      <c r="P118" s="372" t="s">
        <v>274</v>
      </c>
      <c r="Q118" s="124" t="s">
        <v>278</v>
      </c>
      <c r="R118" s="125" t="s">
        <v>218</v>
      </c>
      <c r="S118" s="125" t="s">
        <v>218</v>
      </c>
      <c r="T118" s="126">
        <v>3</v>
      </c>
      <c r="U118" s="126">
        <v>2.5</v>
      </c>
      <c r="V118" s="126">
        <v>2</v>
      </c>
      <c r="W118" s="126">
        <v>1.5</v>
      </c>
      <c r="X118" s="126">
        <v>1</v>
      </c>
      <c r="Y118" s="126">
        <v>3</v>
      </c>
      <c r="Z118" s="126">
        <v>1.5</v>
      </c>
      <c r="AA118" s="126">
        <v>3</v>
      </c>
      <c r="AB118" s="126">
        <v>1.5</v>
      </c>
      <c r="AC118" s="126" t="s">
        <v>206</v>
      </c>
      <c r="AD118" s="126" t="s">
        <v>218</v>
      </c>
      <c r="AE118" s="126" t="s">
        <v>206</v>
      </c>
      <c r="AF118" s="126" t="s">
        <v>206</v>
      </c>
      <c r="AG118" s="126" t="s">
        <v>206</v>
      </c>
      <c r="AH118" s="126" t="s">
        <v>206</v>
      </c>
      <c r="AI118" s="126" t="s">
        <v>206</v>
      </c>
      <c r="AJ118" s="126" t="s">
        <v>206</v>
      </c>
      <c r="AK118" s="131" t="s">
        <v>206</v>
      </c>
      <c r="AL118" s="131" t="s">
        <v>206</v>
      </c>
      <c r="AM118" s="131" t="s">
        <v>206</v>
      </c>
      <c r="AN118" s="131" t="s">
        <v>206</v>
      </c>
      <c r="AO118" s="136" t="s">
        <v>206</v>
      </c>
      <c r="AP118" s="126">
        <v>1</v>
      </c>
      <c r="AQ118" s="126">
        <v>0.5</v>
      </c>
      <c r="AR118" s="126">
        <v>2</v>
      </c>
      <c r="AS118" s="126">
        <v>1</v>
      </c>
      <c r="AT118" s="131">
        <v>1</v>
      </c>
      <c r="AU118" s="126">
        <v>1</v>
      </c>
      <c r="AV118" s="126">
        <v>0.5</v>
      </c>
      <c r="AW118" s="126">
        <v>1</v>
      </c>
      <c r="AX118" s="126" t="s">
        <v>206</v>
      </c>
      <c r="AY118" s="126" t="s">
        <v>206</v>
      </c>
      <c r="AZ118" s="126" t="s">
        <v>206</v>
      </c>
      <c r="BA118" s="126">
        <f t="shared" si="1"/>
        <v>27</v>
      </c>
    </row>
    <row r="119" spans="1:53" x14ac:dyDescent="0.2">
      <c r="A119" s="137" t="s">
        <v>131</v>
      </c>
      <c r="B119" s="137"/>
      <c r="G119" s="376"/>
      <c r="H119" s="377"/>
      <c r="I119" s="133" t="s">
        <v>272</v>
      </c>
      <c r="J119" s="369" t="s">
        <v>95</v>
      </c>
      <c r="K119" s="370"/>
      <c r="L119" s="134" t="s">
        <v>104</v>
      </c>
      <c r="P119" s="372"/>
      <c r="Q119" s="124" t="s">
        <v>279</v>
      </c>
      <c r="R119" s="125" t="s">
        <v>218</v>
      </c>
      <c r="S119" s="125" t="s">
        <v>218</v>
      </c>
      <c r="T119" s="126">
        <v>3</v>
      </c>
      <c r="U119" s="126">
        <v>2.5</v>
      </c>
      <c r="V119" s="126">
        <v>2</v>
      </c>
      <c r="W119" s="126">
        <v>1.5</v>
      </c>
      <c r="X119" s="126">
        <v>1</v>
      </c>
      <c r="Y119" s="126">
        <v>3</v>
      </c>
      <c r="Z119" s="126">
        <v>1.5</v>
      </c>
      <c r="AA119" s="126">
        <v>3</v>
      </c>
      <c r="AB119" s="126">
        <v>1.5</v>
      </c>
      <c r="AC119" s="126" t="s">
        <v>206</v>
      </c>
      <c r="AD119" s="126" t="s">
        <v>218</v>
      </c>
      <c r="AE119" s="126" t="s">
        <v>206</v>
      </c>
      <c r="AF119" s="126" t="s">
        <v>206</v>
      </c>
      <c r="AG119" s="126" t="s">
        <v>206</v>
      </c>
      <c r="AH119" s="126" t="s">
        <v>206</v>
      </c>
      <c r="AI119" s="126" t="s">
        <v>206</v>
      </c>
      <c r="AJ119" s="126" t="s">
        <v>206</v>
      </c>
      <c r="AK119" s="131" t="s">
        <v>206</v>
      </c>
      <c r="AL119" s="131" t="s">
        <v>206</v>
      </c>
      <c r="AM119" s="131" t="s">
        <v>206</v>
      </c>
      <c r="AN119" s="131" t="s">
        <v>206</v>
      </c>
      <c r="AO119" s="136" t="s">
        <v>206</v>
      </c>
      <c r="AP119" s="136">
        <v>1</v>
      </c>
      <c r="AQ119" s="136">
        <v>0.5</v>
      </c>
      <c r="AR119" s="126">
        <v>2</v>
      </c>
      <c r="AS119" s="126">
        <v>1</v>
      </c>
      <c r="AT119" s="131">
        <v>1</v>
      </c>
      <c r="AU119" s="126">
        <v>1</v>
      </c>
      <c r="AV119" s="126">
        <v>0.5</v>
      </c>
      <c r="AW119" s="126">
        <v>1</v>
      </c>
      <c r="AX119" s="126" t="s">
        <v>206</v>
      </c>
      <c r="AY119" s="126">
        <v>10</v>
      </c>
      <c r="AZ119" s="126" t="s">
        <v>206</v>
      </c>
      <c r="BA119" s="126">
        <f t="shared" si="1"/>
        <v>37</v>
      </c>
    </row>
    <row r="120" spans="1:53" ht="16.5" customHeight="1" x14ac:dyDescent="0.2">
      <c r="A120" s="138" t="s">
        <v>132</v>
      </c>
      <c r="B120" s="130"/>
      <c r="G120" s="376"/>
      <c r="H120" s="377"/>
      <c r="I120" s="158" t="s">
        <v>308</v>
      </c>
      <c r="J120" s="369" t="s">
        <v>115</v>
      </c>
      <c r="K120" s="370"/>
      <c r="L120" s="134" t="s">
        <v>105</v>
      </c>
      <c r="P120" s="372"/>
      <c r="Q120" s="124" t="s">
        <v>280</v>
      </c>
      <c r="R120" s="125" t="s">
        <v>218</v>
      </c>
      <c r="S120" s="125" t="s">
        <v>218</v>
      </c>
      <c r="T120" s="126">
        <v>3</v>
      </c>
      <c r="U120" s="126">
        <v>2.5</v>
      </c>
      <c r="V120" s="126">
        <v>2</v>
      </c>
      <c r="W120" s="126">
        <v>1.5</v>
      </c>
      <c r="X120" s="126">
        <v>1</v>
      </c>
      <c r="Y120" s="126">
        <v>3</v>
      </c>
      <c r="Z120" s="126">
        <v>1.5</v>
      </c>
      <c r="AA120" s="126">
        <v>4</v>
      </c>
      <c r="AB120" s="126">
        <v>2</v>
      </c>
      <c r="AC120" s="126" t="s">
        <v>206</v>
      </c>
      <c r="AD120" s="126" t="s">
        <v>218</v>
      </c>
      <c r="AE120" s="126" t="s">
        <v>206</v>
      </c>
      <c r="AF120" s="126" t="s">
        <v>206</v>
      </c>
      <c r="AG120" s="126" t="s">
        <v>206</v>
      </c>
      <c r="AH120" s="126" t="s">
        <v>206</v>
      </c>
      <c r="AI120" s="126" t="s">
        <v>206</v>
      </c>
      <c r="AJ120" s="126" t="s">
        <v>206</v>
      </c>
      <c r="AK120" s="131" t="s">
        <v>206</v>
      </c>
      <c r="AL120" s="131" t="s">
        <v>206</v>
      </c>
      <c r="AM120" s="131" t="s">
        <v>206</v>
      </c>
      <c r="AN120" s="131" t="s">
        <v>206</v>
      </c>
      <c r="AO120" s="136" t="s">
        <v>206</v>
      </c>
      <c r="AP120" s="136">
        <v>1</v>
      </c>
      <c r="AQ120" s="136">
        <v>0.5</v>
      </c>
      <c r="AR120" s="126" t="s">
        <v>206</v>
      </c>
      <c r="AS120" s="126" t="s">
        <v>206</v>
      </c>
      <c r="AT120" s="131">
        <v>1</v>
      </c>
      <c r="AU120" s="126">
        <v>1</v>
      </c>
      <c r="AV120" s="126">
        <v>0.5</v>
      </c>
      <c r="AW120" s="126" t="s">
        <v>206</v>
      </c>
      <c r="AX120" s="126" t="s">
        <v>206</v>
      </c>
      <c r="AY120" s="126" t="s">
        <v>206</v>
      </c>
      <c r="AZ120" s="126" t="s">
        <v>206</v>
      </c>
      <c r="BA120" s="126">
        <f t="shared" si="1"/>
        <v>24.5</v>
      </c>
    </row>
    <row r="121" spans="1:53" ht="13.5" customHeight="1" x14ac:dyDescent="0.2">
      <c r="A121" s="138" t="s">
        <v>133</v>
      </c>
      <c r="B121" s="130"/>
      <c r="G121" s="376"/>
      <c r="H121" s="377"/>
      <c r="I121" s="158" t="s">
        <v>309</v>
      </c>
      <c r="J121" s="369"/>
      <c r="K121" s="370"/>
      <c r="L121" s="134" t="s">
        <v>106</v>
      </c>
      <c r="P121" s="372" t="s">
        <v>183</v>
      </c>
      <c r="Q121" s="124" t="s">
        <v>204</v>
      </c>
      <c r="R121" s="125">
        <v>4</v>
      </c>
      <c r="S121" s="125">
        <v>3.5</v>
      </c>
      <c r="T121" s="126">
        <v>3</v>
      </c>
      <c r="U121" s="126">
        <v>2.5</v>
      </c>
      <c r="V121" s="126">
        <v>2</v>
      </c>
      <c r="W121" s="126">
        <v>1.5</v>
      </c>
      <c r="X121" s="126">
        <v>1</v>
      </c>
      <c r="Y121" s="126">
        <v>2</v>
      </c>
      <c r="Z121" s="126">
        <v>1</v>
      </c>
      <c r="AA121" s="126">
        <v>2</v>
      </c>
      <c r="AB121" s="126">
        <v>1</v>
      </c>
      <c r="AC121" s="126" t="s">
        <v>206</v>
      </c>
      <c r="AD121" s="126" t="s">
        <v>218</v>
      </c>
      <c r="AE121" s="126">
        <v>1</v>
      </c>
      <c r="AF121" s="126" t="s">
        <v>218</v>
      </c>
      <c r="AG121" s="126" t="s">
        <v>206</v>
      </c>
      <c r="AH121" s="126" t="s">
        <v>206</v>
      </c>
      <c r="AI121" s="126" t="s">
        <v>206</v>
      </c>
      <c r="AJ121" s="131" t="s">
        <v>206</v>
      </c>
      <c r="AK121" s="131" t="s">
        <v>206</v>
      </c>
      <c r="AL121" s="131" t="s">
        <v>206</v>
      </c>
      <c r="AM121" s="131" t="s">
        <v>206</v>
      </c>
      <c r="AN121" s="126">
        <v>1</v>
      </c>
      <c r="AO121" s="126">
        <v>0.5</v>
      </c>
      <c r="AP121" s="126">
        <v>2</v>
      </c>
      <c r="AQ121" s="126">
        <v>1</v>
      </c>
      <c r="AR121" s="126" t="s">
        <v>206</v>
      </c>
      <c r="AS121" s="126" t="s">
        <v>206</v>
      </c>
      <c r="AT121" s="131">
        <v>1</v>
      </c>
      <c r="AU121" s="126">
        <v>1</v>
      </c>
      <c r="AV121" s="126">
        <v>0.5</v>
      </c>
      <c r="AW121" s="126">
        <v>1</v>
      </c>
      <c r="AX121" s="126">
        <v>1</v>
      </c>
      <c r="AY121" s="126" t="s">
        <v>206</v>
      </c>
      <c r="AZ121" s="126" t="s">
        <v>206</v>
      </c>
      <c r="BA121" s="126">
        <f t="shared" si="1"/>
        <v>33.5</v>
      </c>
    </row>
    <row r="122" spans="1:53" ht="13.5" thickBot="1" x14ac:dyDescent="0.25">
      <c r="A122" s="138" t="s">
        <v>135</v>
      </c>
      <c r="B122" s="130"/>
      <c r="G122" s="376"/>
      <c r="H122" s="377"/>
      <c r="I122" s="135"/>
      <c r="J122" s="359"/>
      <c r="K122" s="359"/>
      <c r="L122" s="134" t="s">
        <v>107</v>
      </c>
      <c r="P122" s="373"/>
      <c r="Q122" s="139" t="s">
        <v>205</v>
      </c>
      <c r="R122" s="140">
        <v>4</v>
      </c>
      <c r="S122" s="140">
        <v>3.5</v>
      </c>
      <c r="T122" s="131">
        <v>3</v>
      </c>
      <c r="U122" s="131">
        <v>2.5</v>
      </c>
      <c r="V122" s="131">
        <v>2</v>
      </c>
      <c r="W122" s="131">
        <v>1.5</v>
      </c>
      <c r="X122" s="131">
        <v>1</v>
      </c>
      <c r="Y122" s="131">
        <v>2</v>
      </c>
      <c r="Z122" s="131">
        <v>1</v>
      </c>
      <c r="AA122" s="131">
        <v>3</v>
      </c>
      <c r="AB122" s="131">
        <v>1.5</v>
      </c>
      <c r="AC122" s="131" t="s">
        <v>206</v>
      </c>
      <c r="AD122" s="131" t="s">
        <v>218</v>
      </c>
      <c r="AE122" s="131">
        <v>1</v>
      </c>
      <c r="AF122" s="131" t="s">
        <v>218</v>
      </c>
      <c r="AG122" s="131" t="s">
        <v>206</v>
      </c>
      <c r="AH122" s="131" t="s">
        <v>206</v>
      </c>
      <c r="AI122" s="131" t="s">
        <v>206</v>
      </c>
      <c r="AJ122" s="131" t="s">
        <v>206</v>
      </c>
      <c r="AK122" s="131" t="s">
        <v>206</v>
      </c>
      <c r="AL122" s="131" t="s">
        <v>206</v>
      </c>
      <c r="AM122" s="131" t="s">
        <v>206</v>
      </c>
      <c r="AN122" s="131">
        <v>1</v>
      </c>
      <c r="AO122" s="131">
        <v>0.5</v>
      </c>
      <c r="AP122" s="131">
        <v>2</v>
      </c>
      <c r="AQ122" s="131">
        <v>1</v>
      </c>
      <c r="AR122" s="131" t="s">
        <v>206</v>
      </c>
      <c r="AS122" s="131" t="s">
        <v>206</v>
      </c>
      <c r="AT122" s="131">
        <v>1</v>
      </c>
      <c r="AU122" s="131">
        <v>1</v>
      </c>
      <c r="AV122" s="131">
        <v>0.5</v>
      </c>
      <c r="AW122" s="131" t="s">
        <v>206</v>
      </c>
      <c r="AX122" s="131">
        <v>1</v>
      </c>
      <c r="AY122" s="131" t="s">
        <v>206</v>
      </c>
      <c r="AZ122" s="131" t="s">
        <v>206</v>
      </c>
      <c r="BA122" s="131">
        <f t="shared" si="1"/>
        <v>34</v>
      </c>
    </row>
    <row r="123" spans="1:53" ht="14" thickTop="1" thickBot="1" x14ac:dyDescent="0.25">
      <c r="A123" s="138" t="s">
        <v>134</v>
      </c>
      <c r="B123" s="130"/>
      <c r="G123" s="376"/>
      <c r="H123" s="377"/>
      <c r="I123" s="135"/>
      <c r="J123" s="380" t="s">
        <v>117</v>
      </c>
      <c r="K123" s="380"/>
      <c r="L123" s="134" t="s">
        <v>108</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19.5" thickTop="1" x14ac:dyDescent="0.2">
      <c r="A124" s="138" t="s">
        <v>141</v>
      </c>
      <c r="B124" s="130"/>
      <c r="G124" s="376"/>
      <c r="H124" s="377"/>
      <c r="I124" s="135"/>
      <c r="J124" s="380" t="s">
        <v>118</v>
      </c>
      <c r="K124" s="380"/>
      <c r="L124" s="134" t="s">
        <v>109</v>
      </c>
      <c r="P124" s="381" t="s">
        <v>207</v>
      </c>
      <c r="Q124" s="382"/>
      <c r="R124" s="385" t="s">
        <v>120</v>
      </c>
      <c r="S124" s="388"/>
      <c r="T124" s="388"/>
      <c r="U124" s="388"/>
      <c r="V124" s="388"/>
      <c r="W124" s="388"/>
      <c r="X124" s="386"/>
      <c r="Y124" s="385" t="s">
        <v>121</v>
      </c>
      <c r="Z124" s="386"/>
      <c r="AA124" s="385" t="s">
        <v>208</v>
      </c>
      <c r="AB124" s="386"/>
      <c r="AC124" s="385" t="s">
        <v>209</v>
      </c>
      <c r="AD124" s="386"/>
      <c r="AE124" s="383" t="s">
        <v>122</v>
      </c>
      <c r="AF124" s="384"/>
      <c r="AG124" s="383" t="s">
        <v>123</v>
      </c>
      <c r="AH124" s="387"/>
      <c r="AI124" s="384"/>
      <c r="AJ124" s="352" t="s">
        <v>221</v>
      </c>
      <c r="AK124" s="352"/>
      <c r="AL124" s="352"/>
      <c r="AM124" s="352"/>
      <c r="AN124" s="358" t="s">
        <v>247</v>
      </c>
      <c r="AO124" s="358" t="s">
        <v>210</v>
      </c>
      <c r="AP124" s="383" t="s">
        <v>211</v>
      </c>
      <c r="AQ124" s="384"/>
      <c r="AR124" s="385" t="s">
        <v>212</v>
      </c>
      <c r="AS124" s="386"/>
      <c r="AT124" s="145" t="s">
        <v>228</v>
      </c>
      <c r="AU124" s="383" t="s">
        <v>124</v>
      </c>
      <c r="AV124" s="384"/>
      <c r="AW124" s="145" t="s">
        <v>125</v>
      </c>
      <c r="AX124" s="145" t="s">
        <v>126</v>
      </c>
      <c r="AY124" s="145" t="s">
        <v>213</v>
      </c>
      <c r="AZ124" s="145" t="s">
        <v>214</v>
      </c>
      <c r="BA124" s="145" t="s">
        <v>127</v>
      </c>
    </row>
    <row r="125" spans="1:53" x14ac:dyDescent="0.2">
      <c r="A125" s="138" t="s">
        <v>137</v>
      </c>
      <c r="B125" s="130"/>
      <c r="G125" s="376"/>
      <c r="H125" s="377"/>
      <c r="I125" s="135"/>
      <c r="J125" s="359"/>
      <c r="K125" s="359"/>
      <c r="L125" s="134" t="s">
        <v>110</v>
      </c>
      <c r="P125" s="355"/>
      <c r="Q125" s="356"/>
      <c r="R125" s="121" t="s">
        <v>261</v>
      </c>
      <c r="S125" s="121" t="s">
        <v>261</v>
      </c>
      <c r="T125" s="121" t="s">
        <v>240</v>
      </c>
      <c r="U125" s="122" t="s">
        <v>241</v>
      </c>
      <c r="V125" s="122" t="s">
        <v>242</v>
      </c>
      <c r="W125" s="122" t="s">
        <v>243</v>
      </c>
      <c r="X125" s="122" t="s">
        <v>244</v>
      </c>
      <c r="Y125" s="122" t="s">
        <v>215</v>
      </c>
      <c r="Z125" s="122" t="s">
        <v>216</v>
      </c>
      <c r="AA125" s="122" t="s">
        <v>215</v>
      </c>
      <c r="AB125" s="122" t="s">
        <v>216</v>
      </c>
      <c r="AC125" s="122" t="s">
        <v>215</v>
      </c>
      <c r="AD125" s="122" t="s">
        <v>216</v>
      </c>
      <c r="AE125" s="122" t="s">
        <v>215</v>
      </c>
      <c r="AF125" s="122" t="s">
        <v>216</v>
      </c>
      <c r="AG125" s="122" t="s">
        <v>215</v>
      </c>
      <c r="AH125" s="122"/>
      <c r="AI125" s="122" t="s">
        <v>216</v>
      </c>
      <c r="AJ125" s="122" t="s">
        <v>236</v>
      </c>
      <c r="AK125" s="122" t="s">
        <v>237</v>
      </c>
      <c r="AL125" s="122" t="s">
        <v>238</v>
      </c>
      <c r="AM125" s="122" t="s">
        <v>239</v>
      </c>
      <c r="AN125" s="352"/>
      <c r="AO125" s="352"/>
      <c r="AP125" s="122" t="s">
        <v>215</v>
      </c>
      <c r="AQ125" s="122" t="s">
        <v>216</v>
      </c>
      <c r="AR125" s="122" t="s">
        <v>215</v>
      </c>
      <c r="AS125" s="122" t="s">
        <v>216</v>
      </c>
      <c r="AT125" s="123"/>
      <c r="AU125" s="122" t="s">
        <v>215</v>
      </c>
      <c r="AV125" s="122" t="s">
        <v>216</v>
      </c>
      <c r="AW125" s="123"/>
      <c r="AX125" s="123"/>
      <c r="AY125" s="123"/>
      <c r="AZ125" s="123"/>
      <c r="BA125" s="123"/>
    </row>
    <row r="126" spans="1:53" x14ac:dyDescent="0.2">
      <c r="A126" s="138" t="s">
        <v>136</v>
      </c>
      <c r="B126" s="130"/>
      <c r="G126" s="376"/>
      <c r="H126" s="377"/>
      <c r="I126" s="135"/>
      <c r="J126" s="345"/>
      <c r="K126" s="347"/>
      <c r="L126" s="135" t="s">
        <v>220</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2">
      <c r="A127" s="138" t="s">
        <v>138</v>
      </c>
      <c r="B127" s="130"/>
      <c r="G127" s="378"/>
      <c r="H127" s="379"/>
      <c r="I127" s="135"/>
      <c r="J127" s="345"/>
      <c r="K127" s="347"/>
      <c r="L127" s="135"/>
    </row>
    <row r="128" spans="1:53" x14ac:dyDescent="0.2">
      <c r="A128" s="138" t="s">
        <v>139</v>
      </c>
      <c r="B128" s="130"/>
    </row>
    <row r="129" spans="1:29" x14ac:dyDescent="0.2">
      <c r="A129" s="138" t="s">
        <v>140</v>
      </c>
      <c r="B129" s="130"/>
    </row>
    <row r="130" spans="1:29" x14ac:dyDescent="0.2">
      <c r="A130" s="138" t="s">
        <v>142</v>
      </c>
      <c r="B130" s="130"/>
      <c r="O130" s="395" t="s">
        <v>171</v>
      </c>
      <c r="P130" s="395"/>
      <c r="Q130" s="105"/>
    </row>
    <row r="131" spans="1:29" x14ac:dyDescent="0.2">
      <c r="A131" s="138" t="s">
        <v>143</v>
      </c>
      <c r="B131" s="130"/>
      <c r="E131" s="146" t="s">
        <v>262</v>
      </c>
      <c r="F131" s="389" t="s">
        <v>291</v>
      </c>
      <c r="G131" s="390"/>
      <c r="O131" s="396" t="s">
        <v>45</v>
      </c>
      <c r="P131" s="397"/>
      <c r="Q131" s="128" t="s">
        <v>176</v>
      </c>
    </row>
    <row r="132" spans="1:29" x14ac:dyDescent="0.2">
      <c r="A132" s="138" t="s">
        <v>144</v>
      </c>
      <c r="B132" s="130"/>
      <c r="E132" s="147" t="s">
        <v>263</v>
      </c>
      <c r="F132" s="389" t="s">
        <v>292</v>
      </c>
      <c r="G132" s="390"/>
      <c r="O132" s="398"/>
      <c r="P132" s="399"/>
      <c r="Q132" s="128" t="s">
        <v>175</v>
      </c>
    </row>
    <row r="133" spans="1:29" x14ac:dyDescent="0.2">
      <c r="A133" s="138" t="s">
        <v>145</v>
      </c>
      <c r="B133" s="130"/>
      <c r="E133" s="147" t="s">
        <v>264</v>
      </c>
      <c r="F133" s="389" t="s">
        <v>293</v>
      </c>
      <c r="G133" s="390"/>
      <c r="O133" s="400" t="s">
        <v>46</v>
      </c>
      <c r="P133" s="401"/>
      <c r="Q133" s="128" t="s">
        <v>177</v>
      </c>
    </row>
    <row r="134" spans="1:29" x14ac:dyDescent="0.2">
      <c r="A134" s="138" t="s">
        <v>146</v>
      </c>
      <c r="B134" s="130"/>
      <c r="E134" s="147" t="s">
        <v>265</v>
      </c>
      <c r="F134" s="389" t="s">
        <v>294</v>
      </c>
      <c r="G134" s="390"/>
    </row>
    <row r="135" spans="1:29" x14ac:dyDescent="0.2">
      <c r="A135" s="138" t="s">
        <v>147</v>
      </c>
      <c r="B135" s="130"/>
      <c r="E135" s="147" t="s">
        <v>266</v>
      </c>
      <c r="F135" s="389" t="s">
        <v>295</v>
      </c>
      <c r="G135" s="390"/>
      <c r="O135" s="17" t="s">
        <v>170</v>
      </c>
    </row>
    <row r="136" spans="1:29" ht="22" x14ac:dyDescent="0.2">
      <c r="A136" s="138" t="s">
        <v>148</v>
      </c>
      <c r="B136" s="130"/>
      <c r="O136" s="148" t="s">
        <v>132</v>
      </c>
      <c r="P136" s="149"/>
      <c r="Q136" s="150" t="s">
        <v>168</v>
      </c>
      <c r="R136" s="391" t="s">
        <v>169</v>
      </c>
      <c r="S136" s="392"/>
      <c r="T136" s="392"/>
      <c r="U136" s="392"/>
      <c r="V136" s="392"/>
      <c r="W136" s="392"/>
      <c r="X136" s="392"/>
      <c r="Y136" s="392"/>
      <c r="Z136" s="392"/>
      <c r="AA136" s="392"/>
      <c r="AB136" s="392"/>
      <c r="AC136" s="393"/>
    </row>
    <row r="137" spans="1:29" ht="22" x14ac:dyDescent="0.2">
      <c r="A137" s="138" t="s">
        <v>149</v>
      </c>
      <c r="B137" s="130"/>
      <c r="O137" s="148" t="s">
        <v>144</v>
      </c>
      <c r="P137" s="149"/>
      <c r="Q137" s="150" t="s">
        <v>296</v>
      </c>
      <c r="R137" s="391" t="s">
        <v>297</v>
      </c>
      <c r="S137" s="392"/>
      <c r="T137" s="392"/>
      <c r="U137" s="392"/>
      <c r="V137" s="392"/>
      <c r="W137" s="392"/>
      <c r="X137" s="392"/>
      <c r="Y137" s="392"/>
      <c r="Z137" s="392"/>
      <c r="AA137" s="392"/>
      <c r="AB137" s="392"/>
      <c r="AC137" s="393"/>
    </row>
    <row r="138" spans="1:29" x14ac:dyDescent="0.2">
      <c r="A138" s="138" t="s">
        <v>150</v>
      </c>
      <c r="B138" s="130"/>
      <c r="O138" s="148" t="s">
        <v>154</v>
      </c>
      <c r="P138" s="149"/>
      <c r="Q138" s="128" t="s">
        <v>162</v>
      </c>
      <c r="R138" s="367" t="s">
        <v>163</v>
      </c>
      <c r="S138" s="368"/>
      <c r="T138" s="368"/>
      <c r="U138" s="368"/>
      <c r="V138" s="368"/>
      <c r="W138" s="368"/>
      <c r="X138" s="368"/>
      <c r="Y138" s="368"/>
      <c r="Z138" s="368"/>
      <c r="AA138" s="368"/>
      <c r="AB138" s="368"/>
      <c r="AC138" s="394"/>
    </row>
    <row r="139" spans="1:29" x14ac:dyDescent="0.2">
      <c r="A139" s="138" t="s">
        <v>151</v>
      </c>
      <c r="B139" s="130"/>
      <c r="O139" s="148" t="s">
        <v>138</v>
      </c>
      <c r="P139" s="149"/>
      <c r="Q139" s="128" t="s">
        <v>164</v>
      </c>
      <c r="R139" s="367" t="s">
        <v>165</v>
      </c>
      <c r="S139" s="368"/>
      <c r="T139" s="368"/>
      <c r="U139" s="368"/>
      <c r="V139" s="368"/>
      <c r="W139" s="368"/>
      <c r="X139" s="368"/>
      <c r="Y139" s="368"/>
      <c r="Z139" s="368"/>
      <c r="AA139" s="368"/>
      <c r="AB139" s="368"/>
      <c r="AC139" s="394"/>
    </row>
    <row r="140" spans="1:29" x14ac:dyDescent="0.2">
      <c r="A140" s="138" t="s">
        <v>152</v>
      </c>
      <c r="B140" s="130"/>
      <c r="O140" s="138" t="s">
        <v>139</v>
      </c>
      <c r="P140" s="151"/>
      <c r="Q140" s="128" t="s">
        <v>166</v>
      </c>
      <c r="R140" s="129" t="s">
        <v>167</v>
      </c>
      <c r="S140" s="152"/>
      <c r="T140" s="152"/>
      <c r="U140" s="152"/>
      <c r="V140" s="152"/>
      <c r="W140" s="152"/>
      <c r="X140" s="152"/>
      <c r="Y140" s="152"/>
      <c r="Z140" s="152"/>
      <c r="AA140" s="152"/>
      <c r="AB140" s="152"/>
      <c r="AC140" s="130"/>
    </row>
    <row r="141" spans="1:29" x14ac:dyDescent="0.2">
      <c r="A141" s="138" t="s">
        <v>153</v>
      </c>
      <c r="B141" s="130"/>
    </row>
    <row r="142" spans="1:29" x14ac:dyDescent="0.2">
      <c r="A142" s="138" t="s">
        <v>154</v>
      </c>
      <c r="B142" s="130"/>
    </row>
    <row r="143" spans="1:29" x14ac:dyDescent="0.2">
      <c r="A143" s="138" t="s">
        <v>155</v>
      </c>
      <c r="B143" s="130"/>
      <c r="O143" s="153" t="s">
        <v>172</v>
      </c>
      <c r="P143" s="153"/>
      <c r="Q143" s="105"/>
    </row>
    <row r="144" spans="1:29" x14ac:dyDescent="0.2">
      <c r="A144" s="138" t="s">
        <v>156</v>
      </c>
      <c r="B144" s="130"/>
      <c r="O144" s="154" t="s">
        <v>45</v>
      </c>
      <c r="P144" s="155"/>
      <c r="Q144" s="128" t="s">
        <v>178</v>
      </c>
    </row>
    <row r="145" spans="1:17" x14ac:dyDescent="0.2">
      <c r="A145" s="138" t="s">
        <v>157</v>
      </c>
      <c r="B145" s="130"/>
      <c r="O145" s="156"/>
      <c r="P145" s="157"/>
      <c r="Q145" s="128" t="s">
        <v>179</v>
      </c>
    </row>
    <row r="146" spans="1:17" x14ac:dyDescent="0.2">
      <c r="A146" s="138" t="s">
        <v>158</v>
      </c>
      <c r="B146" s="130"/>
      <c r="O146" s="154" t="s">
        <v>46</v>
      </c>
      <c r="P146" s="155"/>
      <c r="Q146" s="128" t="s">
        <v>173</v>
      </c>
    </row>
    <row r="147" spans="1:17" x14ac:dyDescent="0.2">
      <c r="A147" s="138" t="s">
        <v>159</v>
      </c>
      <c r="B147" s="130"/>
      <c r="O147" s="156"/>
      <c r="P147" s="157"/>
      <c r="Q147" s="128" t="s">
        <v>174</v>
      </c>
    </row>
    <row r="148" spans="1:17" x14ac:dyDescent="0.2">
      <c r="A148" s="138" t="s">
        <v>160</v>
      </c>
      <c r="B148" s="130"/>
    </row>
    <row r="149" spans="1:17" ht="13.5" customHeight="1" x14ac:dyDescent="0.2"/>
    <row r="150" spans="1:17" x14ac:dyDescent="0.2">
      <c r="O150" s="113" t="s">
        <v>219</v>
      </c>
    </row>
    <row r="151" spans="1:17" x14ac:dyDescent="0.2">
      <c r="O151" s="286" t="s">
        <v>313</v>
      </c>
      <c r="P151" s="287"/>
    </row>
    <row r="152" spans="1:17" x14ac:dyDescent="0.2">
      <c r="O152" s="271"/>
      <c r="P152" s="272"/>
    </row>
    <row r="157" spans="1:17" ht="13.5" customHeight="1" x14ac:dyDescent="0.2"/>
    <row r="161" ht="13.5" customHeight="1" x14ac:dyDescent="0.2"/>
    <row r="165" ht="13.5" customHeight="1" x14ac:dyDescent="0.2"/>
    <row r="168" ht="13.5" customHeight="1" x14ac:dyDescent="0.2"/>
    <row r="171" ht="13.5" customHeight="1" x14ac:dyDescent="0.2"/>
  </sheetData>
  <sheetProtection selectLockedCells="1" selectUnlockedCells="1"/>
  <protectedRanges>
    <protectedRange sqref="G1:N1" name="範囲1"/>
  </protectedRanges>
  <mergeCells count="290">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E114:F114"/>
    <mergeCell ref="J114:K114"/>
    <mergeCell ref="A111:B112"/>
    <mergeCell ref="C111:D111"/>
    <mergeCell ref="E111:F111"/>
    <mergeCell ref="G111:H116"/>
    <mergeCell ref="J111:K111"/>
    <mergeCell ref="A115:B116"/>
    <mergeCell ref="C115:D115"/>
    <mergeCell ref="E115:F115"/>
    <mergeCell ref="J115:K115"/>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C70:H71"/>
    <mergeCell ref="N70:N71"/>
    <mergeCell ref="D82:N82"/>
    <mergeCell ref="D83:N83"/>
    <mergeCell ref="D67:E67"/>
    <mergeCell ref="F67:G67"/>
    <mergeCell ref="L67:N67"/>
    <mergeCell ref="D68:E68"/>
    <mergeCell ref="F68:G68"/>
    <mergeCell ref="L68:N68"/>
    <mergeCell ref="A65:A66"/>
    <mergeCell ref="B65:B66"/>
    <mergeCell ref="C65:C66"/>
    <mergeCell ref="D65:E66"/>
    <mergeCell ref="F65:G65"/>
    <mergeCell ref="H65:H66"/>
    <mergeCell ref="L65:N66"/>
    <mergeCell ref="F66:G66"/>
    <mergeCell ref="C69:G69"/>
    <mergeCell ref="L69:N6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F48:G48"/>
    <mergeCell ref="A43:A47"/>
    <mergeCell ref="B43:B47"/>
    <mergeCell ref="C43:C47"/>
    <mergeCell ref="D43:E47"/>
    <mergeCell ref="F43:G43"/>
    <mergeCell ref="H43:H47"/>
    <mergeCell ref="L43:N47"/>
    <mergeCell ref="F44:G44"/>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M36:N36"/>
    <mergeCell ref="F37:G37"/>
    <mergeCell ref="M37:N37"/>
    <mergeCell ref="F38:G38"/>
    <mergeCell ref="M38:N38"/>
    <mergeCell ref="A36:A38"/>
    <mergeCell ref="B36:B38"/>
    <mergeCell ref="C36:C38"/>
    <mergeCell ref="D36:E38"/>
    <mergeCell ref="F36:G36"/>
    <mergeCell ref="H36:H38"/>
    <mergeCell ref="L33:N33"/>
    <mergeCell ref="F34:G34"/>
    <mergeCell ref="L34:N34"/>
    <mergeCell ref="F35:G35"/>
    <mergeCell ref="L35:N35"/>
    <mergeCell ref="L30:N31"/>
    <mergeCell ref="F31:G31"/>
    <mergeCell ref="F32:G32"/>
    <mergeCell ref="L32:N32"/>
    <mergeCell ref="A33:A35"/>
    <mergeCell ref="B33:B35"/>
    <mergeCell ref="C33:C35"/>
    <mergeCell ref="D33:E35"/>
    <mergeCell ref="F33:G33"/>
    <mergeCell ref="H33:H35"/>
    <mergeCell ref="A30:A32"/>
    <mergeCell ref="B30:B32"/>
    <mergeCell ref="C30:C32"/>
    <mergeCell ref="D30:E32"/>
    <mergeCell ref="F30:G30"/>
    <mergeCell ref="H30:H32"/>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C18:E18"/>
    <mergeCell ref="F18:G18"/>
    <mergeCell ref="L18:N18"/>
    <mergeCell ref="C19:C26"/>
    <mergeCell ref="F19:G19"/>
    <mergeCell ref="H19:H26"/>
    <mergeCell ref="L19:N19"/>
    <mergeCell ref="F20:G20"/>
    <mergeCell ref="F25:G25"/>
    <mergeCell ref="L25:N25"/>
    <mergeCell ref="F26:G26"/>
    <mergeCell ref="L26:N26"/>
    <mergeCell ref="C11:G11"/>
    <mergeCell ref="A15:A17"/>
    <mergeCell ref="B15:B17"/>
    <mergeCell ref="C15:D15"/>
    <mergeCell ref="E15:F15"/>
    <mergeCell ref="C16:D16"/>
    <mergeCell ref="E16:F16"/>
    <mergeCell ref="C14:D14"/>
    <mergeCell ref="E14:F14"/>
    <mergeCell ref="C12:G12"/>
    <mergeCell ref="E13:F13"/>
    <mergeCell ref="G6:N6"/>
    <mergeCell ref="A8:B10"/>
    <mergeCell ref="B1:B3"/>
    <mergeCell ref="G1:N1"/>
    <mergeCell ref="C2:N2"/>
    <mergeCell ref="C3:N3"/>
    <mergeCell ref="A4:B4"/>
    <mergeCell ref="I4:N4"/>
    <mergeCell ref="D5:F5"/>
    <mergeCell ref="G7:N7"/>
    <mergeCell ref="G8:N8"/>
    <mergeCell ref="G9:N9"/>
    <mergeCell ref="K10:N10"/>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78"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 x14ac:dyDescent="0.2"/>
  <cols>
    <col min="1" max="1" width="3.6328125" customWidth="1"/>
    <col min="11" max="11" width="15.90625" customWidth="1"/>
    <col min="12" max="12" width="5.453125" customWidth="1"/>
    <col min="21" max="21" width="16.81640625" customWidth="1"/>
    <col min="22" max="22" width="3.08984375" customWidth="1"/>
  </cols>
  <sheetData>
    <row r="1" spans="1:22" ht="23.25" customHeight="1" x14ac:dyDescent="0.2">
      <c r="A1" s="403"/>
      <c r="B1" s="403"/>
      <c r="C1" s="403"/>
      <c r="D1" s="403"/>
      <c r="E1" s="403"/>
      <c r="F1" s="403"/>
      <c r="G1" s="403"/>
      <c r="H1" s="403"/>
      <c r="I1" s="403"/>
      <c r="J1" s="403"/>
      <c r="K1" s="403"/>
      <c r="L1" s="404" t="s">
        <v>231</v>
      </c>
      <c r="M1" s="404"/>
      <c r="N1" s="404"/>
      <c r="O1" s="404"/>
      <c r="P1" s="404"/>
      <c r="Q1" s="404"/>
      <c r="R1" s="404"/>
      <c r="S1" s="404"/>
      <c r="T1" s="404"/>
      <c r="U1" s="404"/>
    </row>
    <row r="2" spans="1:22" ht="23.25" customHeight="1" x14ac:dyDescent="0.2">
      <c r="A2" s="403" t="s">
        <v>80</v>
      </c>
      <c r="B2" s="403"/>
      <c r="C2" s="403"/>
      <c r="D2" s="403"/>
      <c r="E2" s="403"/>
      <c r="F2" s="403"/>
      <c r="G2" s="403"/>
      <c r="H2" s="403"/>
      <c r="I2" s="403"/>
      <c r="J2" s="403"/>
      <c r="K2" s="403"/>
      <c r="M2" s="8"/>
      <c r="N2" s="8"/>
      <c r="O2" s="8"/>
      <c r="P2" s="8"/>
      <c r="Q2" s="8"/>
      <c r="R2" s="8"/>
      <c r="S2" s="8"/>
      <c r="T2" s="8"/>
      <c r="U2" s="8"/>
      <c r="V2" s="8"/>
    </row>
    <row r="3" spans="1:22" ht="14.25" customHeight="1" x14ac:dyDescent="0.2">
      <c r="A3" s="4"/>
      <c r="B3" s="4"/>
      <c r="C3" s="4"/>
      <c r="D3" s="4"/>
      <c r="E3" s="4"/>
      <c r="F3" s="4"/>
      <c r="G3" s="4"/>
      <c r="H3" s="4"/>
      <c r="I3" s="4"/>
      <c r="L3" s="15" t="s">
        <v>83</v>
      </c>
      <c r="M3" s="405" t="s">
        <v>251</v>
      </c>
      <c r="N3" s="405"/>
      <c r="O3" s="405"/>
      <c r="P3" s="405"/>
      <c r="Q3" s="405"/>
      <c r="R3" s="405"/>
      <c r="S3" s="405"/>
      <c r="T3" s="405"/>
      <c r="U3" s="405"/>
    </row>
    <row r="4" spans="1:22" ht="13.5" customHeight="1" x14ac:dyDescent="0.2">
      <c r="J4" s="7"/>
      <c r="L4" s="14"/>
      <c r="M4" s="405"/>
      <c r="N4" s="405"/>
      <c r="O4" s="405"/>
      <c r="P4" s="405"/>
      <c r="Q4" s="405"/>
      <c r="R4" s="405"/>
      <c r="S4" s="405"/>
      <c r="T4" s="405"/>
      <c r="U4" s="405"/>
    </row>
    <row r="5" spans="1:22" ht="14.25" customHeight="1" x14ac:dyDescent="0.2">
      <c r="J5" s="7"/>
      <c r="L5" s="14"/>
      <c r="M5" s="405"/>
      <c r="N5" s="405"/>
      <c r="O5" s="405"/>
      <c r="P5" s="405"/>
      <c r="Q5" s="405"/>
      <c r="R5" s="405"/>
      <c r="S5" s="405"/>
      <c r="T5" s="405"/>
      <c r="U5" s="405"/>
    </row>
    <row r="6" spans="1:22" ht="13.5" customHeight="1" x14ac:dyDescent="0.2">
      <c r="J6" s="7"/>
      <c r="L6" s="14"/>
      <c r="M6" s="405"/>
      <c r="N6" s="405"/>
      <c r="O6" s="405"/>
      <c r="P6" s="405"/>
      <c r="Q6" s="405"/>
      <c r="R6" s="405"/>
      <c r="S6" s="405"/>
      <c r="T6" s="405"/>
      <c r="U6" s="405"/>
    </row>
    <row r="7" spans="1:22" ht="13.5" customHeight="1" x14ac:dyDescent="0.2">
      <c r="J7" s="7"/>
      <c r="L7" s="14"/>
      <c r="M7" s="405"/>
      <c r="N7" s="405"/>
      <c r="O7" s="405"/>
      <c r="P7" s="405"/>
      <c r="Q7" s="405"/>
      <c r="R7" s="405"/>
      <c r="S7" s="405"/>
      <c r="T7" s="405"/>
      <c r="U7" s="405"/>
    </row>
    <row r="8" spans="1:22" ht="13.5" customHeight="1" x14ac:dyDescent="0.2">
      <c r="J8" s="7"/>
      <c r="M8" s="7"/>
      <c r="N8" s="7"/>
      <c r="O8" s="7"/>
      <c r="P8" s="7"/>
      <c r="Q8" s="7"/>
      <c r="R8" s="7"/>
      <c r="S8" s="7"/>
      <c r="T8" s="7"/>
      <c r="U8" s="7"/>
      <c r="V8" s="14"/>
    </row>
    <row r="9" spans="1:22" ht="13.5" customHeight="1" x14ac:dyDescent="0.2">
      <c r="J9" s="7"/>
      <c r="V9" s="14"/>
    </row>
    <row r="10" spans="1:22" ht="13.5" customHeight="1" x14ac:dyDescent="0.2">
      <c r="J10" s="7"/>
      <c r="V10" s="14"/>
    </row>
    <row r="11" spans="1:22" ht="14.25" customHeight="1" x14ac:dyDescent="0.2">
      <c r="J11" s="7"/>
    </row>
    <row r="12" spans="1:22" ht="13.5" customHeight="1" x14ac:dyDescent="0.2">
      <c r="J12" s="7"/>
    </row>
    <row r="13" spans="1:22" ht="13.5" customHeight="1" x14ac:dyDescent="0.2">
      <c r="J13" s="7"/>
    </row>
    <row r="14" spans="1:22" ht="13.5" customHeight="1" x14ac:dyDescent="0.2">
      <c r="J14" s="7"/>
    </row>
    <row r="15" spans="1:22" ht="13.5" customHeight="1" x14ac:dyDescent="0.2"/>
    <row r="16" spans="1:22" ht="13.5" customHeight="1" x14ac:dyDescent="0.2"/>
    <row r="47" spans="1:11" ht="13.25" customHeight="1" x14ac:dyDescent="0.2">
      <c r="A47" s="1"/>
    </row>
    <row r="48" spans="1:11" ht="13.5" customHeight="1" x14ac:dyDescent="0.2">
      <c r="A48" s="10"/>
      <c r="B48" s="2"/>
      <c r="C48" s="6"/>
      <c r="D48" s="6"/>
      <c r="E48" s="6"/>
      <c r="F48" s="6"/>
      <c r="G48" s="6"/>
      <c r="H48" s="1"/>
      <c r="I48" s="1"/>
      <c r="J48" s="1"/>
      <c r="K48" s="1"/>
    </row>
    <row r="49" spans="1:11" x14ac:dyDescent="0.2">
      <c r="A49" s="2"/>
      <c r="B49" s="2"/>
      <c r="C49" s="2"/>
      <c r="D49" s="2"/>
      <c r="E49" s="2"/>
      <c r="F49" s="2"/>
      <c r="G49" s="2"/>
      <c r="H49" s="1"/>
      <c r="I49" s="1"/>
      <c r="J49" s="1"/>
      <c r="K49" s="1"/>
    </row>
    <row r="50" spans="1:11" x14ac:dyDescent="0.2">
      <c r="A50" s="2"/>
      <c r="B50" s="2"/>
      <c r="C50" s="2"/>
      <c r="D50" s="2"/>
      <c r="E50" s="2"/>
      <c r="F50" s="2"/>
      <c r="G50" s="2"/>
      <c r="H50" s="1"/>
      <c r="I50" s="1"/>
      <c r="J50" s="1"/>
      <c r="K50" s="1"/>
    </row>
    <row r="51" spans="1:11" x14ac:dyDescent="0.2">
      <c r="A51" s="2"/>
      <c r="B51" s="2"/>
      <c r="C51" s="2"/>
      <c r="D51" s="2"/>
      <c r="E51" s="2"/>
      <c r="F51" s="2"/>
      <c r="G51" s="2"/>
      <c r="H51" s="1"/>
      <c r="I51" s="1"/>
      <c r="J51" s="1"/>
      <c r="K51" s="1"/>
    </row>
    <row r="52" spans="1:11" ht="13.5" customHeight="1" x14ac:dyDescent="0.2">
      <c r="A52" s="1" t="s">
        <v>25</v>
      </c>
    </row>
    <row r="53" spans="1:11" ht="13.25" customHeight="1" x14ac:dyDescent="0.2">
      <c r="A53" s="11">
        <v>1</v>
      </c>
      <c r="B53" s="5" t="s">
        <v>84</v>
      </c>
      <c r="C53" s="12"/>
      <c r="D53" s="12"/>
      <c r="E53" s="12"/>
      <c r="F53" s="12"/>
      <c r="G53" s="12"/>
      <c r="H53" s="9"/>
      <c r="I53" s="9"/>
      <c r="J53" s="9"/>
      <c r="K53" s="9"/>
    </row>
    <row r="54" spans="1:11" x14ac:dyDescent="0.2">
      <c r="A54" s="5">
        <v>2</v>
      </c>
      <c r="B54" s="5" t="s">
        <v>42</v>
      </c>
      <c r="C54" s="5"/>
      <c r="D54" s="5"/>
      <c r="E54" s="5"/>
      <c r="F54" s="5"/>
      <c r="G54" s="5"/>
      <c r="H54" s="9"/>
      <c r="I54" s="9"/>
      <c r="J54" s="9"/>
      <c r="K54" s="9"/>
    </row>
    <row r="55" spans="1:11" ht="13.25" customHeight="1" x14ac:dyDescent="0.2">
      <c r="A55" s="5">
        <v>3</v>
      </c>
      <c r="B55" s="5" t="s">
        <v>270</v>
      </c>
      <c r="C55" s="5"/>
      <c r="D55" s="5"/>
      <c r="E55" s="5"/>
      <c r="F55" s="5"/>
      <c r="G55" s="5"/>
      <c r="H55" s="9"/>
      <c r="I55" s="9"/>
      <c r="J55" s="9"/>
      <c r="K55" s="9"/>
    </row>
    <row r="56" spans="1:11" ht="13.25" customHeight="1" x14ac:dyDescent="0.2">
      <c r="A56" s="5">
        <v>4</v>
      </c>
      <c r="B56" s="5" t="s">
        <v>43</v>
      </c>
      <c r="C56" s="5"/>
      <c r="D56" s="5"/>
      <c r="E56" s="5"/>
      <c r="F56" s="5"/>
      <c r="G56" s="5"/>
      <c r="H56" s="9"/>
      <c r="I56" s="9"/>
      <c r="J56" s="9"/>
      <c r="K56" s="9"/>
    </row>
    <row r="57" spans="1:11" ht="13.5" customHeight="1" x14ac:dyDescent="0.2">
      <c r="A57" s="5">
        <v>5</v>
      </c>
      <c r="B57" s="5" t="s">
        <v>252</v>
      </c>
      <c r="C57" s="5"/>
      <c r="D57" s="5"/>
      <c r="E57" s="5"/>
      <c r="F57" s="5"/>
      <c r="G57" s="5"/>
      <c r="H57" s="9"/>
      <c r="I57" s="9"/>
      <c r="J57" s="9"/>
      <c r="K57" s="9"/>
    </row>
    <row r="58" spans="1:11" ht="13.5" customHeight="1" x14ac:dyDescent="0.2">
      <c r="A58" s="5">
        <v>6</v>
      </c>
      <c r="B58" s="5" t="s">
        <v>253</v>
      </c>
      <c r="C58" s="5"/>
      <c r="D58" s="5"/>
      <c r="E58" s="5"/>
      <c r="F58" s="5"/>
      <c r="G58" s="5"/>
      <c r="H58" s="9"/>
      <c r="I58" s="9"/>
      <c r="J58" s="9"/>
      <c r="K58" s="9"/>
    </row>
    <row r="59" spans="1:11" x14ac:dyDescent="0.2">
      <c r="A59" s="5">
        <v>7</v>
      </c>
      <c r="B59" s="5" t="s">
        <v>85</v>
      </c>
      <c r="C59" s="5"/>
      <c r="D59" s="5"/>
      <c r="E59" s="5"/>
      <c r="F59" s="5"/>
      <c r="G59" s="5"/>
      <c r="H59" s="9"/>
      <c r="I59" s="9"/>
      <c r="J59" s="9"/>
      <c r="K59" s="9"/>
    </row>
    <row r="60" spans="1:11" ht="13.5" customHeight="1" x14ac:dyDescent="0.2">
      <c r="A60" s="5">
        <v>8</v>
      </c>
      <c r="B60" s="5" t="s">
        <v>254</v>
      </c>
      <c r="C60" s="13"/>
      <c r="D60" s="13"/>
      <c r="E60" s="13"/>
      <c r="F60" s="13"/>
      <c r="G60" s="13"/>
      <c r="H60" s="9"/>
      <c r="I60" s="9"/>
      <c r="J60" s="9"/>
      <c r="K60" s="9"/>
    </row>
    <row r="61" spans="1:11" ht="13.5" customHeight="1" x14ac:dyDescent="0.2">
      <c r="A61" s="9"/>
      <c r="B61" s="170" t="s">
        <v>74</v>
      </c>
      <c r="C61" s="9"/>
      <c r="D61" s="13"/>
      <c r="E61" s="13"/>
      <c r="F61" s="13"/>
      <c r="G61" s="13"/>
      <c r="H61" s="9"/>
      <c r="I61" s="9"/>
      <c r="J61" s="9"/>
      <c r="K61" s="9"/>
    </row>
    <row r="62" spans="1:11" x14ac:dyDescent="0.2">
      <c r="A62" s="5">
        <v>9</v>
      </c>
      <c r="B62" s="402" t="s">
        <v>255</v>
      </c>
      <c r="C62" s="402"/>
      <c r="D62" s="402"/>
      <c r="E62" s="402"/>
      <c r="F62" s="402"/>
      <c r="G62" s="402"/>
      <c r="H62" s="402"/>
      <c r="I62" s="402"/>
      <c r="J62" s="402"/>
      <c r="K62" s="402"/>
    </row>
    <row r="63" spans="1:11" ht="13.5" customHeight="1" x14ac:dyDescent="0.2">
      <c r="A63" s="9"/>
      <c r="B63" s="402" t="s">
        <v>256</v>
      </c>
      <c r="C63" s="402"/>
      <c r="D63" s="402"/>
      <c r="E63" s="402"/>
      <c r="F63" s="402"/>
      <c r="G63" s="402"/>
      <c r="H63" s="402"/>
      <c r="I63" s="402"/>
      <c r="J63" s="402"/>
      <c r="K63" s="402"/>
    </row>
    <row r="64" spans="1:11" ht="13.5" customHeight="1" x14ac:dyDescent="0.2">
      <c r="A64" s="3"/>
      <c r="B64" s="171" t="s">
        <v>257</v>
      </c>
      <c r="C64" s="13"/>
      <c r="D64" s="13"/>
      <c r="E64" s="13"/>
      <c r="F64" s="13"/>
      <c r="G64" s="13"/>
      <c r="H64" s="9"/>
      <c r="I64" s="9"/>
      <c r="J64" s="9"/>
      <c r="K64" s="9"/>
    </row>
    <row r="65" spans="1:11" ht="13.25" customHeight="1" x14ac:dyDescent="0.2">
      <c r="A65" s="3">
        <v>10</v>
      </c>
      <c r="B65" s="16" t="s">
        <v>258</v>
      </c>
      <c r="C65" s="13"/>
      <c r="D65" s="13"/>
      <c r="E65" s="13"/>
      <c r="F65" s="13"/>
      <c r="G65" s="13"/>
      <c r="H65" s="9"/>
      <c r="I65" s="9"/>
      <c r="J65" s="9"/>
      <c r="K65" s="9"/>
    </row>
    <row r="66" spans="1:11" x14ac:dyDescent="0.2">
      <c r="A66" s="3"/>
      <c r="B66" s="172" t="s">
        <v>90</v>
      </c>
      <c r="C66" s="13"/>
      <c r="D66" s="13"/>
      <c r="E66" s="13"/>
      <c r="F66" s="13"/>
      <c r="G66" s="13"/>
      <c r="H66" s="9"/>
      <c r="I66" s="9"/>
      <c r="J66" s="9"/>
      <c r="K66" s="9"/>
    </row>
    <row r="67" spans="1:11" ht="13.25" customHeight="1" x14ac:dyDescent="0.2">
      <c r="A67" s="5">
        <v>11</v>
      </c>
      <c r="B67" s="5" t="s">
        <v>259</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谷川　勇気</cp:lastModifiedBy>
  <cp:lastPrinted>2026-09-03T02:00:54Z</cp:lastPrinted>
  <dcterms:created xsi:type="dcterms:W3CDTF">2019-05-15T09:50:05Z</dcterms:created>
  <dcterms:modified xsi:type="dcterms:W3CDTF">2026-09-03T02:00:57Z</dcterms:modified>
</cp:coreProperties>
</file>